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F3310B89-0DAA-6C43-5919-0D5897632BE8}"/>
  <workbookPr codeName="ThisWorkbook"/>
  <mc:AlternateContent xmlns:mc="http://schemas.openxmlformats.org/markup-compatibility/2006">
    <mc:Choice Requires="x15">
      <x15ac:absPath xmlns:x15ac="http://schemas.microsoft.com/office/spreadsheetml/2010/11/ac" url="/Users/albertoarturoluigicarimati/Desktop/isophthalic_plant/Piras Data/"/>
    </mc:Choice>
  </mc:AlternateContent>
  <xr:revisionPtr revIDLastSave="0" documentId="8_{0854575F-BEFE-2F44-9F14-E3A6FD600385}" xr6:coauthVersionLast="47" xr6:coauthVersionMax="47" xr10:uidLastSave="{00000000-0000-0000-0000-000000000000}"/>
  <bookViews>
    <workbookView xWindow="0" yWindow="660" windowWidth="29040" windowHeight="15720" activeTab="1" xr2:uid="{2F250CF0-18C8-44B4-8473-683F37BAB6FB}"/>
  </bookViews>
  <sheets>
    <sheet name="GENERAL" sheetId="17" r:id="rId1"/>
    <sheet name="CTA_Aspen" sheetId="21" r:id="rId2"/>
    <sheet name="PTA_Aspen" sheetId="20" r:id="rId3"/>
    <sheet name="CTA" sheetId="11" r:id="rId4"/>
    <sheet name="PTA" sheetId="12" r:id="rId5"/>
    <sheet name="DIST_Aspen" sheetId="35" r:id="rId6"/>
    <sheet name="DIST" sheetId="36" r:id="rId7"/>
    <sheet name="MANUAL_Aspen" sheetId="31" r:id="rId8"/>
    <sheet name="MANUAL" sheetId="32" r:id="rId9"/>
    <sheet name="COVER" sheetId="34" r:id="rId10"/>
    <sheet name="BALANCE" sheetId="28" r:id="rId11"/>
    <sheet name="ITEMS" sheetId="33" r:id="rId12"/>
    <sheet name="STREAMS" sheetId="29" r:id="rId13"/>
  </sheets>
  <functionGroups builtInGroupCount="19"/>
  <externalReferences>
    <externalReference r:id="rId14"/>
  </externalReferences>
  <definedNames>
    <definedName name="BALANCE">BALANCE!$10:$55</definedName>
    <definedName name="Capacity_Factor" localSheetId="9">[1]GENERAL!$D$7</definedName>
    <definedName name="Capacity_Factor">GENERAL!$D$7</definedName>
    <definedName name="CTA">CTA!$10:$55</definedName>
    <definedName name="CTA_Look_Up_Table" localSheetId="9">[1]CTA_Aspen!$A$200:$IV$266</definedName>
    <definedName name="CTA_Look_Up_Table" localSheetId="1">CTA_Aspen!$200:$266</definedName>
    <definedName name="CTA_Look_Up_Table">CTA_Aspen!$200:$266</definedName>
    <definedName name="DIST">DIST!$10:$55</definedName>
    <definedName name="DIST_Look_Up_Table">DIST_Aspen!$200:$266</definedName>
    <definedName name="ITEMS">ITEMS!$A$1:$V$58</definedName>
    <definedName name="MANUAL" localSheetId="6">DIST!$10:$55</definedName>
    <definedName name="MANUAL">MANUAL!$10:$55</definedName>
    <definedName name="MANUAL_Look_Up_Table" localSheetId="5">DIST_Aspen!$200:$266</definedName>
    <definedName name="MANUAL_Look_Up_Table">MANUAL_Aspen!$200:$266</definedName>
    <definedName name="_xlnm.Print_Area" localSheetId="10">BALANCE!$A$1:$HV$55</definedName>
    <definedName name="_xlnm.Print_Area" localSheetId="12">STREAMS!$A$1:$F$357</definedName>
    <definedName name="_xlnm.Print_Titles" localSheetId="10">BALANCE!$A:$B</definedName>
    <definedName name="_xlnm.Print_Titles" localSheetId="12">STREAMS!$1:$2</definedName>
    <definedName name="PTA" localSheetId="6">PTA!$10:$55</definedName>
    <definedName name="PTA" localSheetId="8">PTA!$10:$55</definedName>
    <definedName name="PTA">PTA!$10:$55</definedName>
    <definedName name="PTA_Look_Up_Table" localSheetId="9">#REF!</definedName>
    <definedName name="PTA_Look_Up_Table" localSheetId="5">PTA_Aspen!$200:$266</definedName>
    <definedName name="PTA_Look_Up_Table" localSheetId="7">PTA_Aspen!$200:$266</definedName>
    <definedName name="PTA_Look_Up_Table" localSheetId="2">PTA_Aspen!$200:$266</definedName>
    <definedName name="PTA_Look_Up_Table">PTA_Aspen!$200:$266</definedName>
    <definedName name="STREAMS">STREAMS!$A:$F</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17" l="1"/>
  <c r="DF11" i="28"/>
  <c r="DE11" i="28"/>
  <c r="CW11" i="28"/>
  <c r="CU11" i="28"/>
  <c r="CK11" i="28"/>
  <c r="DC11" i="28"/>
  <c r="DA11" i="28"/>
  <c r="CZ11" i="28"/>
  <c r="CY11" i="28"/>
  <c r="CX11" i="28"/>
  <c r="CQ11" i="28"/>
  <c r="CO11" i="28"/>
  <c r="CN11" i="28"/>
  <c r="CL11" i="28"/>
  <c r="CJ11" i="28"/>
  <c r="CI11" i="28"/>
  <c r="H11" i="28"/>
  <c r="DP11" i="28"/>
  <c r="DR11" i="28"/>
  <c r="BQ11" i="28"/>
  <c r="DD11" i="28"/>
  <c r="CV11" i="28"/>
  <c r="BN11" i="28"/>
  <c r="DB11" i="28"/>
  <c r="DG11" i="28"/>
  <c r="DH11" i="28"/>
  <c r="EC11" i="28"/>
  <c r="CM11" i="28"/>
  <c r="CH11" i="28"/>
  <c r="CS11" i="28"/>
  <c r="AZ7" i="28"/>
  <c r="BT49" i="28"/>
  <c r="BS49" i="28"/>
  <c r="BR49" i="28"/>
  <c r="CR11" i="28"/>
  <c r="AY11" i="28"/>
  <c r="BO11" i="28"/>
  <c r="AV11" i="28"/>
  <c r="J11" i="28"/>
  <c r="EU49" i="28"/>
  <c r="ES49" i="28"/>
  <c r="EJ49" i="28"/>
  <c r="EK49" i="28"/>
  <c r="DZ49" i="28"/>
  <c r="EI49" i="28"/>
  <c r="EL49" i="28"/>
  <c r="EL11" i="28"/>
  <c r="EJ11" i="28"/>
  <c r="AB11" i="28"/>
  <c r="AC11" i="28"/>
  <c r="Y11" i="28"/>
  <c r="Z11" i="28"/>
  <c r="E11" i="28"/>
  <c r="F11" i="28"/>
  <c r="G11" i="28"/>
  <c r="I11" i="28"/>
  <c r="K11" i="28"/>
  <c r="L11" i="28"/>
  <c r="M11" i="28"/>
  <c r="N11" i="28"/>
  <c r="O11" i="28"/>
  <c r="P11" i="28"/>
  <c r="Q11" i="28"/>
  <c r="R11" i="28"/>
  <c r="S11" i="28"/>
  <c r="T11" i="28"/>
  <c r="U11" i="28"/>
  <c r="V11" i="28"/>
  <c r="W11" i="28"/>
  <c r="X11" i="28"/>
  <c r="AA11" i="28"/>
  <c r="AE11" i="28"/>
  <c r="AF11" i="28"/>
  <c r="AG11" i="28"/>
  <c r="AH11" i="28"/>
  <c r="AI11" i="28"/>
  <c r="AJ11" i="28"/>
  <c r="AK11" i="28"/>
  <c r="AL11" i="28"/>
  <c r="AM11" i="28"/>
  <c r="AN11" i="28"/>
  <c r="AO11" i="28"/>
  <c r="AP11" i="28"/>
  <c r="AQ11" i="28"/>
  <c r="AR11" i="28"/>
  <c r="AS11" i="28"/>
  <c r="AT11" i="28"/>
  <c r="AU11" i="28"/>
  <c r="AW11" i="28"/>
  <c r="AX11" i="28"/>
  <c r="BA11" i="28"/>
  <c r="BB11" i="28"/>
  <c r="BC11" i="28"/>
  <c r="BD11" i="28"/>
  <c r="BE11" i="28"/>
  <c r="BF11" i="28"/>
  <c r="BG11" i="28"/>
  <c r="BH11" i="28"/>
  <c r="BI11" i="28"/>
  <c r="BJ11" i="28"/>
  <c r="BK11" i="28"/>
  <c r="BL11" i="28"/>
  <c r="BM11" i="28"/>
  <c r="BP11" i="28"/>
  <c r="BU11" i="28"/>
  <c r="BV11" i="28"/>
  <c r="BW11" i="28"/>
  <c r="BX11" i="28"/>
  <c r="BY11" i="28"/>
  <c r="CA11" i="28"/>
  <c r="CB11" i="28"/>
  <c r="CC11" i="28"/>
  <c r="CD11" i="28"/>
  <c r="CE11" i="28"/>
  <c r="CF11" i="28"/>
  <c r="CG11" i="28"/>
  <c r="CP11" i="28"/>
  <c r="CT11" i="28"/>
  <c r="DI11" i="28"/>
  <c r="DJ11" i="28"/>
  <c r="DK11" i="28"/>
  <c r="DL11" i="28"/>
  <c r="DM11" i="28"/>
  <c r="DN11" i="28"/>
  <c r="DO11" i="28"/>
  <c r="DQ11" i="28"/>
  <c r="DS11" i="28"/>
  <c r="DT11" i="28"/>
  <c r="DU11" i="28"/>
  <c r="DV11" i="28"/>
  <c r="DW11" i="28"/>
  <c r="DX11" i="28"/>
  <c r="DY11" i="28"/>
  <c r="ED11" i="28"/>
  <c r="EE11" i="28"/>
  <c r="EF11" i="28"/>
  <c r="EG11" i="28"/>
  <c r="EH11" i="28"/>
  <c r="EM11" i="28"/>
  <c r="EN11" i="28"/>
  <c r="EO11" i="28"/>
  <c r="EP11" i="28"/>
  <c r="EQ11" i="28"/>
  <c r="ER11" i="28"/>
  <c r="ET11" i="28"/>
  <c r="EU11" i="28"/>
  <c r="EV11" i="28"/>
  <c r="EW11" i="28"/>
  <c r="EX11" i="28"/>
  <c r="EY11" i="28"/>
  <c r="EZ11" i="28"/>
  <c r="FA11" i="28"/>
  <c r="FB11" i="28"/>
  <c r="FC11" i="28"/>
  <c r="FD11" i="28"/>
  <c r="FE11" i="28"/>
  <c r="FF11" i="28"/>
  <c r="FG11" i="28"/>
  <c r="FH11" i="28"/>
  <c r="FI11" i="28"/>
  <c r="FJ11" i="28"/>
  <c r="FK11" i="28"/>
  <c r="FL11" i="28"/>
  <c r="FM11" i="28"/>
  <c r="FN11" i="28"/>
  <c r="FO11" i="28"/>
  <c r="FP11" i="28"/>
  <c r="FQ11" i="28"/>
  <c r="FR11" i="28"/>
  <c r="FS11" i="28"/>
  <c r="FT11" i="28"/>
  <c r="FU11" i="28"/>
  <c r="FV11" i="28"/>
  <c r="FW11" i="28"/>
  <c r="FX11" i="28"/>
  <c r="FY11" i="28"/>
  <c r="FZ11" i="28"/>
  <c r="GA11" i="28"/>
  <c r="GB11" i="28"/>
  <c r="GC11" i="28"/>
  <c r="GD11" i="28"/>
  <c r="GE11" i="28"/>
  <c r="GF11" i="28"/>
  <c r="GG11" i="28"/>
  <c r="GH11" i="28"/>
  <c r="GI11" i="28"/>
  <c r="GJ11" i="28"/>
  <c r="GK11" i="28"/>
  <c r="GL11" i="28"/>
  <c r="GM11" i="28"/>
  <c r="GN11" i="28"/>
  <c r="GO11" i="28"/>
  <c r="GQ11" i="28"/>
  <c r="GR11" i="28"/>
  <c r="GS11" i="28"/>
  <c r="GT11" i="28"/>
  <c r="GU11" i="28"/>
  <c r="GV11" i="28"/>
  <c r="GW11" i="28"/>
  <c r="GX11" i="28"/>
  <c r="GY11" i="28"/>
  <c r="GZ11" i="28"/>
  <c r="HA11" i="28"/>
  <c r="HB11" i="28"/>
  <c r="HC11" i="28"/>
  <c r="HD11" i="28"/>
  <c r="D11" i="28"/>
  <c r="C11" i="28"/>
  <c r="AD11" i="28"/>
  <c r="AZ11" i="28"/>
  <c r="BR11" i="28"/>
  <c r="BS11" i="28"/>
  <c r="BT11" i="28"/>
  <c r="BZ11" i="28"/>
  <c r="DZ11" i="28"/>
  <c r="EA11" i="28"/>
  <c r="EB11" i="28"/>
  <c r="EI11" i="28"/>
  <c r="EK11" i="28"/>
  <c r="ES11" i="28"/>
  <c r="GP11" i="28"/>
  <c r="HE11" i="28"/>
  <c r="HF11" i="28"/>
  <c r="HG11" i="28"/>
  <c r="HH11" i="28"/>
  <c r="HI11" i="28"/>
  <c r="HJ11" i="28"/>
  <c r="HK11" i="28"/>
  <c r="HL11" i="28"/>
  <c r="HM11" i="28"/>
  <c r="HN11" i="28"/>
  <c r="HO11" i="28"/>
  <c r="A8" i="28"/>
  <c r="C200" i="21"/>
  <c r="D200" i="21"/>
  <c r="E200" i="21"/>
  <c r="F200" i="21"/>
  <c r="G200" i="21"/>
  <c r="H200" i="21"/>
  <c r="I200" i="21"/>
  <c r="J200" i="21"/>
  <c r="K200" i="21"/>
  <c r="L200" i="21"/>
  <c r="M200" i="21"/>
  <c r="N200" i="21"/>
  <c r="R44" i="11" s="1"/>
  <c r="O200" i="21"/>
  <c r="P200" i="21"/>
  <c r="Q200" i="21"/>
  <c r="R200" i="21"/>
  <c r="S200" i="21"/>
  <c r="T200" i="21"/>
  <c r="U200" i="21"/>
  <c r="V200" i="21"/>
  <c r="W200" i="21"/>
  <c r="X200" i="21"/>
  <c r="Y200" i="21"/>
  <c r="Z200" i="21"/>
  <c r="AA200" i="21"/>
  <c r="AB200" i="21"/>
  <c r="AC200" i="21"/>
  <c r="AD200" i="21"/>
  <c r="AE200" i="21"/>
  <c r="AF200" i="21"/>
  <c r="AG200" i="21"/>
  <c r="AH200" i="21"/>
  <c r="AI200" i="21"/>
  <c r="AJ200" i="21"/>
  <c r="AK200" i="21"/>
  <c r="AL200" i="21"/>
  <c r="AM200" i="21"/>
  <c r="AN200" i="21"/>
  <c r="AO200" i="21"/>
  <c r="AP200" i="21"/>
  <c r="AQ200" i="21"/>
  <c r="AR200" i="21"/>
  <c r="AS200" i="21"/>
  <c r="AT200" i="21"/>
  <c r="AU200" i="21"/>
  <c r="AV200" i="21"/>
  <c r="AW200" i="21"/>
  <c r="AX200" i="21"/>
  <c r="AY200" i="21"/>
  <c r="AZ200" i="21"/>
  <c r="BA200" i="21"/>
  <c r="BB200" i="21"/>
  <c r="BC200" i="21"/>
  <c r="BD200" i="21"/>
  <c r="BE200" i="21"/>
  <c r="BF200" i="21"/>
  <c r="BG200" i="21"/>
  <c r="BH200" i="21"/>
  <c r="BI200" i="21"/>
  <c r="BJ200" i="21"/>
  <c r="BK200" i="21"/>
  <c r="BL200" i="21"/>
  <c r="BM200" i="21"/>
  <c r="BN200" i="21"/>
  <c r="BO200" i="21"/>
  <c r="BP200" i="21"/>
  <c r="BQ200" i="21"/>
  <c r="BR200" i="21"/>
  <c r="BS200" i="21"/>
  <c r="BT200" i="21"/>
  <c r="BU200" i="21"/>
  <c r="BV200" i="21"/>
  <c r="BW200" i="21"/>
  <c r="BX200" i="21"/>
  <c r="BY200" i="21"/>
  <c r="BZ200" i="21"/>
  <c r="CA200" i="21"/>
  <c r="CB200" i="21"/>
  <c r="CC200" i="21"/>
  <c r="CD200" i="21"/>
  <c r="CE200" i="21"/>
  <c r="CF200" i="21"/>
  <c r="CG200" i="21"/>
  <c r="CH200" i="21"/>
  <c r="CI200" i="21"/>
  <c r="CJ200" i="21"/>
  <c r="CK200" i="21"/>
  <c r="CL200" i="21"/>
  <c r="CM200" i="21"/>
  <c r="CN200" i="21"/>
  <c r="CO200" i="21"/>
  <c r="CP200" i="21"/>
  <c r="CQ200" i="21"/>
  <c r="CR200" i="21"/>
  <c r="CS200" i="21"/>
  <c r="CT200" i="21"/>
  <c r="CU200" i="21"/>
  <c r="CV200" i="21"/>
  <c r="CW200" i="21"/>
  <c r="CX200" i="21"/>
  <c r="CY200" i="21"/>
  <c r="CZ200" i="21"/>
  <c r="DA200" i="21"/>
  <c r="DB200" i="21"/>
  <c r="DC200" i="21"/>
  <c r="DD200" i="21"/>
  <c r="DE200" i="21"/>
  <c r="DF200" i="21"/>
  <c r="DG200" i="21"/>
  <c r="DH200" i="21"/>
  <c r="DI200" i="21"/>
  <c r="DJ200" i="21"/>
  <c r="DK200" i="21"/>
  <c r="DL200" i="21"/>
  <c r="DM200" i="21"/>
  <c r="DN200" i="21"/>
  <c r="DO200" i="21"/>
  <c r="DP200" i="21"/>
  <c r="DQ200" i="21"/>
  <c r="DR200" i="21"/>
  <c r="DS200" i="21"/>
  <c r="DT200" i="21"/>
  <c r="DU200" i="21"/>
  <c r="DV200" i="21"/>
  <c r="DW200" i="21"/>
  <c r="DX200" i="21"/>
  <c r="DY200" i="21"/>
  <c r="DZ200" i="21"/>
  <c r="EA200" i="21"/>
  <c r="EB200" i="21"/>
  <c r="EC200" i="21"/>
  <c r="ED200" i="21"/>
  <c r="EE200" i="21"/>
  <c r="EF200" i="21"/>
  <c r="EG200" i="21"/>
  <c r="EH200" i="21"/>
  <c r="EI200" i="21"/>
  <c r="EJ200" i="21"/>
  <c r="EK200" i="21"/>
  <c r="EL200" i="21"/>
  <c r="EM200" i="21"/>
  <c r="EN200" i="21"/>
  <c r="EO200" i="21"/>
  <c r="EO262" i="21"/>
  <c r="EO240" i="21"/>
  <c r="EO238" i="21"/>
  <c r="EO237" i="21"/>
  <c r="EO236" i="21"/>
  <c r="EO234" i="21"/>
  <c r="E202" i="21"/>
  <c r="E203" i="21"/>
  <c r="E204" i="21"/>
  <c r="E205" i="21"/>
  <c r="E206" i="21"/>
  <c r="E207" i="21"/>
  <c r="E208" i="21"/>
  <c r="E209" i="21"/>
  <c r="E210" i="21"/>
  <c r="E211" i="21"/>
  <c r="E212" i="21"/>
  <c r="E213" i="21"/>
  <c r="E214" i="21"/>
  <c r="F202" i="21"/>
  <c r="F203" i="21"/>
  <c r="F204" i="21"/>
  <c r="F205" i="21"/>
  <c r="F206" i="21"/>
  <c r="F207" i="21"/>
  <c r="F208" i="21"/>
  <c r="F209" i="21"/>
  <c r="F210" i="21"/>
  <c r="F211" i="21"/>
  <c r="F212" i="21"/>
  <c r="F213" i="21"/>
  <c r="F214" i="21"/>
  <c r="H202" i="21"/>
  <c r="H203" i="21"/>
  <c r="H204" i="21"/>
  <c r="H205" i="21"/>
  <c r="H206" i="21"/>
  <c r="H207" i="21"/>
  <c r="H208" i="21"/>
  <c r="H209" i="21"/>
  <c r="H210" i="21"/>
  <c r="H211" i="21"/>
  <c r="H212" i="21"/>
  <c r="H213" i="21"/>
  <c r="H214" i="21"/>
  <c r="J202" i="21"/>
  <c r="J203" i="21"/>
  <c r="J204" i="21"/>
  <c r="J205" i="21"/>
  <c r="J206" i="21"/>
  <c r="J207" i="21"/>
  <c r="J208" i="21"/>
  <c r="J209" i="21"/>
  <c r="J210" i="21"/>
  <c r="J211" i="21"/>
  <c r="J212" i="21"/>
  <c r="J213" i="21"/>
  <c r="J214" i="21"/>
  <c r="O202" i="21"/>
  <c r="O203" i="21"/>
  <c r="O204" i="21"/>
  <c r="O205" i="21"/>
  <c r="O206" i="21"/>
  <c r="O207" i="21"/>
  <c r="O208" i="21"/>
  <c r="O209" i="21"/>
  <c r="O210" i="21"/>
  <c r="O211" i="21"/>
  <c r="O212" i="21"/>
  <c r="O213" i="21"/>
  <c r="O214" i="21"/>
  <c r="Q202" i="21"/>
  <c r="Q203" i="21"/>
  <c r="Q204" i="21"/>
  <c r="Q205" i="21"/>
  <c r="Q206" i="21"/>
  <c r="Q207" i="21"/>
  <c r="Q208" i="21"/>
  <c r="Q209" i="21"/>
  <c r="Q210" i="21"/>
  <c r="Q211" i="21"/>
  <c r="Q212" i="21"/>
  <c r="Q213" i="21"/>
  <c r="Q214" i="21"/>
  <c r="R202" i="21"/>
  <c r="R203" i="21"/>
  <c r="R204" i="21"/>
  <c r="R205" i="21"/>
  <c r="R206" i="21"/>
  <c r="R207" i="21"/>
  <c r="R208" i="21"/>
  <c r="R209" i="21"/>
  <c r="R210" i="21"/>
  <c r="R211" i="21"/>
  <c r="R212" i="21"/>
  <c r="R213" i="21"/>
  <c r="R214" i="21"/>
  <c r="T202" i="21"/>
  <c r="T203" i="21"/>
  <c r="T204" i="21"/>
  <c r="T205" i="21"/>
  <c r="T206" i="21"/>
  <c r="T207" i="21"/>
  <c r="T208" i="21"/>
  <c r="T209" i="21"/>
  <c r="T210" i="21"/>
  <c r="T211" i="21"/>
  <c r="T212" i="21"/>
  <c r="T213" i="21"/>
  <c r="T232" i="21" s="1"/>
  <c r="T226" i="21" s="1"/>
  <c r="T36" i="11" s="1"/>
  <c r="T214" i="21"/>
  <c r="V202" i="21"/>
  <c r="V203" i="21"/>
  <c r="V204" i="21"/>
  <c r="V205" i="21"/>
  <c r="V206" i="21"/>
  <c r="V207" i="21"/>
  <c r="V208" i="21"/>
  <c r="V209" i="21"/>
  <c r="V210" i="21"/>
  <c r="V211" i="21"/>
  <c r="V212" i="21"/>
  <c r="V213" i="21"/>
  <c r="V214" i="21"/>
  <c r="Y202" i="21"/>
  <c r="Y203" i="21"/>
  <c r="Y204" i="21"/>
  <c r="Y205" i="21"/>
  <c r="Y206" i="21"/>
  <c r="Y207" i="21"/>
  <c r="Y208" i="21"/>
  <c r="Y209" i="21"/>
  <c r="Y210" i="21"/>
  <c r="Y211" i="21"/>
  <c r="Y212" i="21"/>
  <c r="Y213" i="21"/>
  <c r="Y214" i="21"/>
  <c r="AO202" i="21"/>
  <c r="AO203" i="21"/>
  <c r="AO204" i="21"/>
  <c r="AO205" i="21"/>
  <c r="AO206" i="21"/>
  <c r="AO207" i="21"/>
  <c r="AO208" i="21"/>
  <c r="AO209" i="21"/>
  <c r="AO210" i="21"/>
  <c r="AO211" i="21"/>
  <c r="AO212" i="21"/>
  <c r="AO213" i="21"/>
  <c r="AO214" i="21"/>
  <c r="AR202" i="21"/>
  <c r="AR203" i="21"/>
  <c r="AR204" i="21"/>
  <c r="AR205" i="21"/>
  <c r="AR206" i="21"/>
  <c r="AR207" i="21"/>
  <c r="AR208" i="21"/>
  <c r="AR209" i="21"/>
  <c r="AR210" i="21"/>
  <c r="AR211" i="21"/>
  <c r="AR212" i="21"/>
  <c r="AR213" i="21"/>
  <c r="AR214" i="21"/>
  <c r="AS202" i="21"/>
  <c r="AS203" i="21"/>
  <c r="AS204" i="21"/>
  <c r="AS205" i="21"/>
  <c r="AS206" i="21"/>
  <c r="AS207" i="21"/>
  <c r="AS208" i="21"/>
  <c r="AS209" i="21"/>
  <c r="AS210" i="21"/>
  <c r="AS211" i="21"/>
  <c r="AS212" i="21"/>
  <c r="AS213" i="21"/>
  <c r="AS214" i="21"/>
  <c r="AU202" i="21"/>
  <c r="AU203" i="21"/>
  <c r="AU204" i="21"/>
  <c r="AU205" i="21"/>
  <c r="AU206" i="21"/>
  <c r="AU207" i="21"/>
  <c r="AU208" i="21"/>
  <c r="AU209" i="21"/>
  <c r="AU210" i="21"/>
  <c r="AU211" i="21"/>
  <c r="AU212" i="21"/>
  <c r="AU213" i="21"/>
  <c r="AU214" i="21"/>
  <c r="AW202" i="21"/>
  <c r="AW203" i="21"/>
  <c r="AW204" i="21"/>
  <c r="AW205" i="21"/>
  <c r="AW206" i="21"/>
  <c r="AW207" i="21"/>
  <c r="AW208" i="21"/>
  <c r="AW209" i="21"/>
  <c r="AW210" i="21"/>
  <c r="AW211" i="21"/>
  <c r="AW212" i="21"/>
  <c r="AW213" i="21"/>
  <c r="AW214" i="21"/>
  <c r="AY202" i="21"/>
  <c r="AY203" i="21"/>
  <c r="AY204" i="21"/>
  <c r="AY205" i="21"/>
  <c r="AY206" i="21"/>
  <c r="AY207" i="21"/>
  <c r="AY208" i="21"/>
  <c r="AY209" i="21"/>
  <c r="AY210" i="21"/>
  <c r="AY211" i="21"/>
  <c r="AY212" i="21"/>
  <c r="AY213" i="21"/>
  <c r="AY214" i="21"/>
  <c r="BI202" i="21"/>
  <c r="BI203" i="21"/>
  <c r="BI204" i="21"/>
  <c r="BI205" i="21"/>
  <c r="BI206" i="21"/>
  <c r="BI207" i="21"/>
  <c r="BI208" i="21"/>
  <c r="BI209" i="21"/>
  <c r="BI210" i="21"/>
  <c r="BI211" i="21"/>
  <c r="BI212" i="21"/>
  <c r="BI213" i="21"/>
  <c r="BI214" i="21"/>
  <c r="BL202" i="21"/>
  <c r="BL203" i="21"/>
  <c r="BL204" i="21"/>
  <c r="BL205" i="21"/>
  <c r="BL206" i="21"/>
  <c r="BL207" i="21"/>
  <c r="BL208" i="21"/>
  <c r="BL209" i="21"/>
  <c r="BL210" i="21"/>
  <c r="BL211" i="21"/>
  <c r="BL212" i="21"/>
  <c r="BL213" i="21"/>
  <c r="BL214" i="21"/>
  <c r="BM202" i="21"/>
  <c r="BM203" i="21"/>
  <c r="BM204" i="21"/>
  <c r="BM205" i="21"/>
  <c r="BM206" i="21"/>
  <c r="BM207" i="21"/>
  <c r="BM208" i="21"/>
  <c r="BM209" i="21"/>
  <c r="BM210" i="21"/>
  <c r="BM211" i="21"/>
  <c r="BM212" i="21"/>
  <c r="BM213" i="21"/>
  <c r="BM214" i="21"/>
  <c r="BO202" i="21"/>
  <c r="BO203" i="21"/>
  <c r="BO204" i="21"/>
  <c r="BO205" i="21"/>
  <c r="BO206" i="21"/>
  <c r="BO207" i="21"/>
  <c r="BO208" i="21"/>
  <c r="BO209" i="21"/>
  <c r="BO210" i="21"/>
  <c r="BO211" i="21"/>
  <c r="BO212" i="21"/>
  <c r="BO213" i="21"/>
  <c r="BO214" i="21"/>
  <c r="BP202" i="21"/>
  <c r="BP203" i="21"/>
  <c r="BP204" i="21"/>
  <c r="BP205" i="21"/>
  <c r="BP206" i="21"/>
  <c r="BP207" i="21"/>
  <c r="BP208" i="21"/>
  <c r="BP209" i="21"/>
  <c r="BP210" i="21"/>
  <c r="BP211" i="21"/>
  <c r="BP212" i="21"/>
  <c r="BP213" i="21"/>
  <c r="BP214" i="21"/>
  <c r="BR202" i="21"/>
  <c r="BR203" i="21"/>
  <c r="BR204" i="21"/>
  <c r="BR205" i="21"/>
  <c r="BR206" i="21"/>
  <c r="BR207" i="21"/>
  <c r="BR208" i="21"/>
  <c r="BR209" i="21"/>
  <c r="BR210" i="21"/>
  <c r="BR211" i="21"/>
  <c r="BR212" i="21"/>
  <c r="BR213" i="21"/>
  <c r="BR214" i="21"/>
  <c r="BS202" i="21"/>
  <c r="BS203" i="21"/>
  <c r="BS204" i="21"/>
  <c r="BS205" i="21"/>
  <c r="BS206" i="21"/>
  <c r="BS207" i="21"/>
  <c r="BS208" i="21"/>
  <c r="BS209" i="21"/>
  <c r="BS210" i="21"/>
  <c r="BS211" i="21"/>
  <c r="BS212" i="21"/>
  <c r="BS213" i="21"/>
  <c r="BS214" i="21"/>
  <c r="BT202" i="21"/>
  <c r="BT203" i="21"/>
  <c r="BT204" i="21"/>
  <c r="BT205" i="21"/>
  <c r="BT206" i="21"/>
  <c r="BT207" i="21"/>
  <c r="BT208" i="21"/>
  <c r="BT209" i="21"/>
  <c r="BT232" i="21" s="1"/>
  <c r="BT210" i="21"/>
  <c r="BT211" i="21"/>
  <c r="BT212" i="21"/>
  <c r="BT213" i="21"/>
  <c r="BT214" i="21"/>
  <c r="BU202" i="21"/>
  <c r="BU203" i="21"/>
  <c r="BU204" i="21"/>
  <c r="BU205" i="21"/>
  <c r="BU206" i="21"/>
  <c r="BU207" i="21"/>
  <c r="BU208" i="21"/>
  <c r="BU209" i="21"/>
  <c r="BU210" i="21"/>
  <c r="BU211" i="21"/>
  <c r="BU212" i="21"/>
  <c r="BU213" i="21"/>
  <c r="BU214" i="21"/>
  <c r="BV202" i="21"/>
  <c r="BV203" i="21"/>
  <c r="BV204" i="21"/>
  <c r="BV205" i="21"/>
  <c r="BV206" i="21"/>
  <c r="BV207" i="21"/>
  <c r="BV208" i="21"/>
  <c r="BV209" i="21"/>
  <c r="BV210" i="21"/>
  <c r="BV211" i="21"/>
  <c r="BV212" i="21"/>
  <c r="BV213" i="21"/>
  <c r="BV214" i="21"/>
  <c r="BX202" i="21"/>
  <c r="BX203" i="21"/>
  <c r="BX204" i="21"/>
  <c r="BX205" i="21"/>
  <c r="BX206" i="21"/>
  <c r="BX207" i="21"/>
  <c r="BX208" i="21"/>
  <c r="BX209" i="21"/>
  <c r="BX210" i="21"/>
  <c r="BX211" i="21"/>
  <c r="BX212" i="21"/>
  <c r="BX213" i="21"/>
  <c r="BX214" i="21"/>
  <c r="CE202" i="21"/>
  <c r="CE232" i="21" s="1"/>
  <c r="CE203" i="21"/>
  <c r="CE204" i="21"/>
  <c r="CE205" i="21"/>
  <c r="CE206" i="21"/>
  <c r="CE207" i="21"/>
  <c r="CE208" i="21"/>
  <c r="CE209" i="21"/>
  <c r="CE210" i="21"/>
  <c r="CE211" i="21"/>
  <c r="CE212" i="21"/>
  <c r="CE213" i="21"/>
  <c r="CE214" i="21"/>
  <c r="CR202" i="21"/>
  <c r="CR203" i="21"/>
  <c r="CR204" i="21"/>
  <c r="CR205" i="21"/>
  <c r="CR206" i="21"/>
  <c r="CR207" i="21"/>
  <c r="CR208" i="21"/>
  <c r="CR209" i="21"/>
  <c r="CR210" i="21"/>
  <c r="CR211" i="21"/>
  <c r="CR212" i="21"/>
  <c r="CR213" i="21"/>
  <c r="CR214" i="21"/>
  <c r="CT202" i="21"/>
  <c r="CT203" i="21"/>
  <c r="CT204" i="21"/>
  <c r="CT205" i="21"/>
  <c r="CT206" i="21"/>
  <c r="CT207" i="21"/>
  <c r="CT208" i="21"/>
  <c r="CT209" i="21"/>
  <c r="CT210" i="21"/>
  <c r="CT211" i="21"/>
  <c r="CT212" i="21"/>
  <c r="CT213" i="21"/>
  <c r="CT214" i="21"/>
  <c r="CU202" i="21"/>
  <c r="CU203" i="21"/>
  <c r="CU204" i="21"/>
  <c r="CU205" i="21"/>
  <c r="CU206" i="21"/>
  <c r="CU207" i="21"/>
  <c r="CU208" i="21"/>
  <c r="CU209" i="21"/>
  <c r="CU210" i="21"/>
  <c r="CU211" i="21"/>
  <c r="CU212" i="21"/>
  <c r="CU213" i="21"/>
  <c r="CU214" i="21"/>
  <c r="CV202" i="21"/>
  <c r="CV203" i="21"/>
  <c r="CV204" i="21"/>
  <c r="CV205" i="21"/>
  <c r="CV206" i="21"/>
  <c r="CV207" i="21"/>
  <c r="CV208" i="21"/>
  <c r="CV209" i="21"/>
  <c r="CV210" i="21"/>
  <c r="CV211" i="21"/>
  <c r="CV212" i="21"/>
  <c r="CV213" i="21"/>
  <c r="CV214" i="21"/>
  <c r="CW202" i="21"/>
  <c r="CW203" i="21"/>
  <c r="CW204" i="21"/>
  <c r="CW205" i="21"/>
  <c r="CW206" i="21"/>
  <c r="CW207" i="21"/>
  <c r="CW208" i="21"/>
  <c r="CW209" i="21"/>
  <c r="CW210" i="21"/>
  <c r="CW211" i="21"/>
  <c r="CW212" i="21"/>
  <c r="CW213" i="21"/>
  <c r="CW214" i="21"/>
  <c r="CY202" i="21"/>
  <c r="CY203" i="21"/>
  <c r="CY204" i="21"/>
  <c r="CY205" i="21"/>
  <c r="CY206" i="21"/>
  <c r="CY207" i="21"/>
  <c r="CY208" i="21"/>
  <c r="CY209" i="21"/>
  <c r="CY210" i="21"/>
  <c r="CY211" i="21"/>
  <c r="CY212" i="21"/>
  <c r="CY213" i="21"/>
  <c r="CY214" i="21"/>
  <c r="DA202" i="21"/>
  <c r="DA203" i="21"/>
  <c r="DA204" i="21"/>
  <c r="DA205" i="21"/>
  <c r="DA206" i="21"/>
  <c r="DA207" i="21"/>
  <c r="DA208" i="21"/>
  <c r="DA209" i="21"/>
  <c r="DA210" i="21"/>
  <c r="DA211" i="21"/>
  <c r="DA212" i="21"/>
  <c r="DA213" i="21"/>
  <c r="DA214" i="21"/>
  <c r="DB202" i="21"/>
  <c r="DB203" i="21"/>
  <c r="DB204" i="21"/>
  <c r="DB205" i="21"/>
  <c r="DB206" i="21"/>
  <c r="DB207" i="21"/>
  <c r="DB208" i="21"/>
  <c r="DB209" i="21"/>
  <c r="DB210" i="21"/>
  <c r="DB211" i="21"/>
  <c r="DB212" i="21"/>
  <c r="DB213" i="21"/>
  <c r="DB214" i="21"/>
  <c r="DD202" i="21"/>
  <c r="DD203" i="21"/>
  <c r="DD204" i="21"/>
  <c r="DD205" i="21"/>
  <c r="DD206" i="21"/>
  <c r="DD207" i="21"/>
  <c r="DD208" i="21"/>
  <c r="DD209" i="21"/>
  <c r="DD210" i="21"/>
  <c r="DD211" i="21"/>
  <c r="DD212" i="21"/>
  <c r="DD213" i="21"/>
  <c r="DD214" i="21"/>
  <c r="DF202" i="21"/>
  <c r="DF203" i="21"/>
  <c r="DF204" i="21"/>
  <c r="DF205" i="21"/>
  <c r="DF232" i="21" s="1"/>
  <c r="DF224" i="21" s="1"/>
  <c r="DF206" i="21"/>
  <c r="DF207" i="21"/>
  <c r="DF208" i="21"/>
  <c r="DF209" i="21"/>
  <c r="DF210" i="21"/>
  <c r="DF211" i="21"/>
  <c r="DF212" i="21"/>
  <c r="DF213" i="21"/>
  <c r="DF214" i="21"/>
  <c r="DG202" i="21"/>
  <c r="DG203" i="21"/>
  <c r="DG204" i="21"/>
  <c r="DG205" i="21"/>
  <c r="DG206" i="21"/>
  <c r="DG207" i="21"/>
  <c r="DG208" i="21"/>
  <c r="DG209" i="21"/>
  <c r="DG210" i="21"/>
  <c r="DG211" i="21"/>
  <c r="DG212" i="21"/>
  <c r="DG213" i="21"/>
  <c r="DG214" i="21"/>
  <c r="DK202" i="21"/>
  <c r="DK203" i="21"/>
  <c r="DK204" i="21"/>
  <c r="DK205" i="21"/>
  <c r="DK206" i="21"/>
  <c r="DK207" i="21"/>
  <c r="DK208" i="21"/>
  <c r="DK209" i="21"/>
  <c r="DK210" i="21"/>
  <c r="DK211" i="21"/>
  <c r="DK212" i="21"/>
  <c r="DK213" i="21"/>
  <c r="DK214" i="21"/>
  <c r="DL202" i="21"/>
  <c r="DL203" i="21"/>
  <c r="DL204" i="21"/>
  <c r="DL205" i="21"/>
  <c r="DL206" i="21"/>
  <c r="DL207" i="21"/>
  <c r="DL208" i="21"/>
  <c r="DL209" i="21"/>
  <c r="DL210" i="21"/>
  <c r="DL211" i="21"/>
  <c r="DL212" i="21"/>
  <c r="DL213" i="21"/>
  <c r="DL214" i="21"/>
  <c r="DM202" i="21"/>
  <c r="DM203" i="21"/>
  <c r="DM204" i="21"/>
  <c r="DM232" i="21" s="1"/>
  <c r="DM205" i="21"/>
  <c r="DM206" i="21"/>
  <c r="DM207" i="21"/>
  <c r="DM208" i="21"/>
  <c r="DM209" i="21"/>
  <c r="DM210" i="21"/>
  <c r="DM211" i="21"/>
  <c r="DM212" i="21"/>
  <c r="DM213" i="21"/>
  <c r="DM214" i="21"/>
  <c r="DO202" i="21"/>
  <c r="DO203" i="21"/>
  <c r="DO204" i="21"/>
  <c r="DO205" i="21"/>
  <c r="DO206" i="21"/>
  <c r="DO207" i="21"/>
  <c r="DO208" i="21"/>
  <c r="DO209" i="21"/>
  <c r="DO210" i="21"/>
  <c r="DO211" i="21"/>
  <c r="DO212" i="21"/>
  <c r="DO213" i="21"/>
  <c r="DO214" i="21"/>
  <c r="DT202" i="21"/>
  <c r="DT203" i="21"/>
  <c r="DT204" i="21"/>
  <c r="DT205" i="21"/>
  <c r="DT206" i="21"/>
  <c r="DT207" i="21"/>
  <c r="DT208" i="21"/>
  <c r="DT209" i="21"/>
  <c r="DT210" i="21"/>
  <c r="DT211" i="21"/>
  <c r="DT212" i="21"/>
  <c r="DT213" i="21"/>
  <c r="DT214" i="21"/>
  <c r="DW202" i="21"/>
  <c r="DW203" i="21"/>
  <c r="DW204" i="21"/>
  <c r="DW205" i="21"/>
  <c r="DW206" i="21"/>
  <c r="DW207" i="21"/>
  <c r="DW208" i="21"/>
  <c r="DW209" i="21"/>
  <c r="DW210" i="21"/>
  <c r="DW211" i="21"/>
  <c r="DW212" i="21"/>
  <c r="DW213" i="21"/>
  <c r="DW214" i="21"/>
  <c r="DY202" i="21"/>
  <c r="DY232" i="21" s="1"/>
  <c r="DY203" i="21"/>
  <c r="DY204" i="21"/>
  <c r="DY205" i="21"/>
  <c r="DY206" i="21"/>
  <c r="DY207" i="21"/>
  <c r="DY208" i="21"/>
  <c r="DY209" i="21"/>
  <c r="DY210" i="21"/>
  <c r="DY211" i="21"/>
  <c r="DY212" i="21"/>
  <c r="DY213" i="21"/>
  <c r="DY214" i="21"/>
  <c r="DZ202" i="21"/>
  <c r="DZ203" i="21"/>
  <c r="DZ204" i="21"/>
  <c r="DZ205" i="21"/>
  <c r="DZ206" i="21"/>
  <c r="DZ207" i="21"/>
  <c r="DZ208" i="21"/>
  <c r="DZ209" i="21"/>
  <c r="DZ210" i="21"/>
  <c r="DZ211" i="21"/>
  <c r="DZ212" i="21"/>
  <c r="DZ213" i="21"/>
  <c r="DZ214" i="21"/>
  <c r="EA202" i="21"/>
  <c r="EA203" i="21"/>
  <c r="EA204" i="21"/>
  <c r="EA205" i="21"/>
  <c r="EA206" i="21"/>
  <c r="EA207" i="21"/>
  <c r="EA208" i="21"/>
  <c r="EA209" i="21"/>
  <c r="EA210" i="21"/>
  <c r="EA211" i="21"/>
  <c r="EA212" i="21"/>
  <c r="EA213" i="21"/>
  <c r="EA214" i="21"/>
  <c r="EB202" i="21"/>
  <c r="EB203" i="21"/>
  <c r="EB204" i="21"/>
  <c r="EB205" i="21"/>
  <c r="EB206" i="21"/>
  <c r="EB207" i="21"/>
  <c r="EB208" i="21"/>
  <c r="EB209" i="21"/>
  <c r="EB210" i="21"/>
  <c r="EB211" i="21"/>
  <c r="EB212" i="21"/>
  <c r="EB213" i="21"/>
  <c r="EB214" i="21"/>
  <c r="ED202" i="21"/>
  <c r="ED203" i="21"/>
  <c r="ED204" i="21"/>
  <c r="ED205" i="21"/>
  <c r="ED206" i="21"/>
  <c r="ED207" i="21"/>
  <c r="ED208" i="21"/>
  <c r="ED209" i="21"/>
  <c r="ED210" i="21"/>
  <c r="ED211" i="21"/>
  <c r="ED212" i="21"/>
  <c r="ED213" i="21"/>
  <c r="ED214" i="21"/>
  <c r="EF202" i="21"/>
  <c r="EF203" i="21"/>
  <c r="EF204" i="21"/>
  <c r="EF205" i="21"/>
  <c r="EF206" i="21"/>
  <c r="EF207" i="21"/>
  <c r="EF208" i="21"/>
  <c r="EF209" i="21"/>
  <c r="EF210" i="21"/>
  <c r="EF211" i="21"/>
  <c r="EF212" i="21"/>
  <c r="EF213" i="21"/>
  <c r="EF214" i="21"/>
  <c r="EI202" i="21"/>
  <c r="EI203" i="21"/>
  <c r="EI204" i="21"/>
  <c r="EI205" i="21"/>
  <c r="EI206" i="21"/>
  <c r="EI207" i="21"/>
  <c r="EI208" i="21"/>
  <c r="EI209" i="21"/>
  <c r="EI210" i="21"/>
  <c r="EI211" i="21"/>
  <c r="EI212" i="21"/>
  <c r="EI213" i="21"/>
  <c r="EI214" i="21"/>
  <c r="EM202" i="21"/>
  <c r="EM203" i="21"/>
  <c r="EM204" i="21"/>
  <c r="EM205" i="21"/>
  <c r="EM206" i="21"/>
  <c r="EM207" i="21"/>
  <c r="EM208" i="21"/>
  <c r="EM209" i="21"/>
  <c r="EM210" i="21"/>
  <c r="EM211" i="21"/>
  <c r="EM212" i="21"/>
  <c r="EM213" i="21"/>
  <c r="EM214" i="21"/>
  <c r="EO202" i="21"/>
  <c r="EO203" i="21"/>
  <c r="EO204" i="21"/>
  <c r="EO205" i="21"/>
  <c r="EO206" i="21"/>
  <c r="EO207" i="21"/>
  <c r="EO208" i="21"/>
  <c r="EO209" i="21"/>
  <c r="EO210" i="21"/>
  <c r="EO211" i="21"/>
  <c r="EO212" i="21"/>
  <c r="EO213" i="21"/>
  <c r="EO214" i="21"/>
  <c r="EP200" i="21"/>
  <c r="EQ200" i="21"/>
  <c r="ER200" i="21"/>
  <c r="ES200" i="21"/>
  <c r="ES202" i="21"/>
  <c r="ES203" i="21"/>
  <c r="ES204" i="21"/>
  <c r="ES205" i="21"/>
  <c r="ES206" i="21"/>
  <c r="ES207" i="21"/>
  <c r="ES208" i="21"/>
  <c r="ES209" i="21"/>
  <c r="ES210" i="21"/>
  <c r="ES211" i="21"/>
  <c r="ES212" i="21"/>
  <c r="ES213" i="21"/>
  <c r="ES214" i="21"/>
  <c r="ET200" i="21"/>
  <c r="EU200" i="21"/>
  <c r="EV200" i="21"/>
  <c r="EV202" i="21"/>
  <c r="EV203" i="21"/>
  <c r="EV204" i="21"/>
  <c r="EV205" i="21"/>
  <c r="EV206" i="21"/>
  <c r="EV207" i="21"/>
  <c r="EV208" i="21"/>
  <c r="EV209" i="21"/>
  <c r="EV210" i="21"/>
  <c r="EV211" i="21"/>
  <c r="EV212" i="21"/>
  <c r="EV213" i="21"/>
  <c r="EV214" i="21"/>
  <c r="EW200" i="21"/>
  <c r="EX200" i="21"/>
  <c r="EX202" i="21"/>
  <c r="EX203" i="21"/>
  <c r="EX204" i="21"/>
  <c r="EX205" i="21"/>
  <c r="EX206" i="21"/>
  <c r="EX207" i="21"/>
  <c r="EX208" i="21"/>
  <c r="EX209" i="21"/>
  <c r="EX210" i="21"/>
  <c r="EX211" i="21"/>
  <c r="EX212" i="21"/>
  <c r="EX213" i="21"/>
  <c r="EX214" i="21"/>
  <c r="EY200" i="21"/>
  <c r="EZ200" i="21"/>
  <c r="EZ202" i="21"/>
  <c r="EZ203" i="21"/>
  <c r="EZ204" i="21"/>
  <c r="EZ205" i="21"/>
  <c r="EZ206" i="21"/>
  <c r="EZ207" i="21"/>
  <c r="EZ208" i="21"/>
  <c r="EZ209" i="21"/>
  <c r="EZ210" i="21"/>
  <c r="EZ211" i="21"/>
  <c r="EZ212" i="21"/>
  <c r="EZ213" i="21"/>
  <c r="EZ214" i="21"/>
  <c r="FA200" i="21"/>
  <c r="FA202" i="21"/>
  <c r="FA203" i="21"/>
  <c r="FA204" i="21"/>
  <c r="FA205" i="21"/>
  <c r="FA206" i="21"/>
  <c r="FA207" i="21"/>
  <c r="FA208" i="21"/>
  <c r="FA209" i="21"/>
  <c r="FA210" i="21"/>
  <c r="FA211" i="21"/>
  <c r="FA212" i="21"/>
  <c r="FA213" i="21"/>
  <c r="FA214" i="21"/>
  <c r="E234" i="21"/>
  <c r="F234" i="21"/>
  <c r="H234" i="21"/>
  <c r="J234" i="21"/>
  <c r="O234" i="21"/>
  <c r="Q234" i="21"/>
  <c r="R234" i="21"/>
  <c r="T234" i="21"/>
  <c r="V234" i="21"/>
  <c r="Y234" i="21"/>
  <c r="AO234" i="21"/>
  <c r="AR234" i="21"/>
  <c r="AS234" i="21"/>
  <c r="AU234" i="21"/>
  <c r="AW234" i="21"/>
  <c r="AY234" i="21"/>
  <c r="BI234" i="21"/>
  <c r="BL234" i="21"/>
  <c r="BM234" i="21"/>
  <c r="BO234" i="21"/>
  <c r="BP234" i="21"/>
  <c r="BR234" i="21"/>
  <c r="BS234" i="21"/>
  <c r="BT234" i="21"/>
  <c r="BU234" i="21"/>
  <c r="BV234" i="21"/>
  <c r="BX234" i="21"/>
  <c r="CE234" i="21"/>
  <c r="CT234" i="21"/>
  <c r="CU234" i="21"/>
  <c r="CV234" i="21"/>
  <c r="CW234" i="21"/>
  <c r="CY234" i="21"/>
  <c r="DA234" i="21"/>
  <c r="DB234" i="21"/>
  <c r="DD234" i="21"/>
  <c r="DF234" i="21"/>
  <c r="DG234" i="21"/>
  <c r="DK234" i="21"/>
  <c r="DM234" i="21"/>
  <c r="DO234" i="21"/>
  <c r="DO44" i="11"/>
  <c r="DT234" i="21"/>
  <c r="DT44" i="11"/>
  <c r="DW234" i="21"/>
  <c r="DY234" i="21"/>
  <c r="DZ234" i="21"/>
  <c r="EA234" i="21"/>
  <c r="EB234" i="21"/>
  <c r="ED234" i="21"/>
  <c r="EF234" i="21"/>
  <c r="EI234" i="21"/>
  <c r="EM234" i="21"/>
  <c r="ES234" i="21"/>
  <c r="EV234" i="21"/>
  <c r="EX234" i="21"/>
  <c r="EZ234" i="21"/>
  <c r="FA234" i="21"/>
  <c r="E235" i="21"/>
  <c r="F235" i="21"/>
  <c r="H235" i="21"/>
  <c r="J235" i="21"/>
  <c r="O235" i="21"/>
  <c r="Q235" i="21"/>
  <c r="R235" i="21"/>
  <c r="T235" i="21"/>
  <c r="V235" i="21"/>
  <c r="Y235" i="21"/>
  <c r="AO235" i="21"/>
  <c r="AR235" i="21"/>
  <c r="AS235" i="21"/>
  <c r="AU235" i="21"/>
  <c r="AW235" i="21"/>
  <c r="AY235" i="21"/>
  <c r="BI235" i="21"/>
  <c r="BL235" i="21"/>
  <c r="BL45" i="11" s="1"/>
  <c r="BM235" i="21"/>
  <c r="BO235" i="21"/>
  <c r="BP235" i="21"/>
  <c r="BR235" i="21"/>
  <c r="BR45" i="11"/>
  <c r="BS235" i="21"/>
  <c r="BT235" i="21"/>
  <c r="BU235" i="21"/>
  <c r="BV235" i="21"/>
  <c r="BX235" i="21"/>
  <c r="CE235" i="21"/>
  <c r="CR235" i="21"/>
  <c r="CT235" i="21"/>
  <c r="CU235" i="21"/>
  <c r="CV235" i="21"/>
  <c r="CW235" i="21"/>
  <c r="CY235" i="21"/>
  <c r="DA235" i="21"/>
  <c r="DB235" i="21"/>
  <c r="DD235" i="21"/>
  <c r="DF235" i="21"/>
  <c r="DG235" i="21"/>
  <c r="DK235" i="21"/>
  <c r="DL235" i="21"/>
  <c r="DM235" i="21"/>
  <c r="DO235" i="21"/>
  <c r="DT235" i="21"/>
  <c r="DW235" i="21"/>
  <c r="DY235" i="21"/>
  <c r="DZ235" i="21"/>
  <c r="EA235" i="21"/>
  <c r="EA45" i="11" s="1"/>
  <c r="EB235" i="21"/>
  <c r="ED235" i="21"/>
  <c r="EF235" i="21"/>
  <c r="EI235" i="21"/>
  <c r="EM235" i="21"/>
  <c r="EO235" i="21"/>
  <c r="ES235" i="21"/>
  <c r="EV235" i="21"/>
  <c r="EX235" i="21"/>
  <c r="EZ235" i="21"/>
  <c r="FA235" i="21"/>
  <c r="E236" i="21"/>
  <c r="F236" i="21"/>
  <c r="H236" i="21"/>
  <c r="H46" i="11" s="1"/>
  <c r="J236" i="21"/>
  <c r="O236" i="21"/>
  <c r="Q236" i="21"/>
  <c r="R236" i="21"/>
  <c r="T236" i="21"/>
  <c r="V236" i="21"/>
  <c r="Y236" i="21"/>
  <c r="AO236" i="21"/>
  <c r="AO46" i="11"/>
  <c r="AR236" i="21"/>
  <c r="AS236" i="21"/>
  <c r="AU236" i="21"/>
  <c r="AW236" i="21"/>
  <c r="AY236" i="21"/>
  <c r="BI236" i="21"/>
  <c r="BL236" i="21"/>
  <c r="BM236" i="21"/>
  <c r="BO236" i="21"/>
  <c r="BO46" i="11"/>
  <c r="BP236" i="21"/>
  <c r="BR236" i="21"/>
  <c r="BS236" i="21"/>
  <c r="BT236" i="21"/>
  <c r="BT46" i="11"/>
  <c r="BU236" i="21"/>
  <c r="BV236" i="21"/>
  <c r="BX236" i="21"/>
  <c r="CE236" i="21"/>
  <c r="CR236" i="21"/>
  <c r="CT236" i="21"/>
  <c r="CU236" i="21"/>
  <c r="CV236" i="21"/>
  <c r="CW236" i="21"/>
  <c r="CY236" i="21"/>
  <c r="DA236" i="21"/>
  <c r="DB236" i="21"/>
  <c r="DD236" i="21"/>
  <c r="DF236" i="21"/>
  <c r="DG236" i="21"/>
  <c r="DK236" i="21"/>
  <c r="DL236" i="21"/>
  <c r="DM236" i="21"/>
  <c r="DO236" i="21"/>
  <c r="DT236" i="21"/>
  <c r="DW236" i="21"/>
  <c r="DY236" i="21"/>
  <c r="DZ236" i="21"/>
  <c r="EA236" i="21"/>
  <c r="EB236" i="21"/>
  <c r="ED236" i="21"/>
  <c r="EF236" i="21"/>
  <c r="EI236" i="21"/>
  <c r="EM236" i="21"/>
  <c r="EM46" i="11" s="1"/>
  <c r="ES236" i="21"/>
  <c r="EV236" i="21"/>
  <c r="EX236" i="21"/>
  <c r="EZ236" i="21"/>
  <c r="FA236" i="21"/>
  <c r="E237" i="21"/>
  <c r="E47" i="11" s="1"/>
  <c r="F237" i="21"/>
  <c r="H237" i="21"/>
  <c r="J237" i="21"/>
  <c r="O237" i="21"/>
  <c r="Q237" i="21"/>
  <c r="Q47" i="11" s="1"/>
  <c r="R237" i="21"/>
  <c r="T237" i="21"/>
  <c r="V237" i="21"/>
  <c r="Y237" i="21"/>
  <c r="AO237" i="21"/>
  <c r="AO47" i="11"/>
  <c r="AU237" i="21"/>
  <c r="AW237" i="21"/>
  <c r="AY237" i="21"/>
  <c r="BI237" i="21"/>
  <c r="BI47" i="11"/>
  <c r="BL237" i="21"/>
  <c r="BM237" i="21"/>
  <c r="BO237" i="21"/>
  <c r="BO47" i="11" s="1"/>
  <c r="BP237" i="21"/>
  <c r="BR237" i="21"/>
  <c r="BS237" i="21"/>
  <c r="BT237" i="21"/>
  <c r="BT47" i="11"/>
  <c r="BU237" i="21"/>
  <c r="CT237" i="21"/>
  <c r="CU237" i="21"/>
  <c r="CV237" i="21"/>
  <c r="CW237" i="21"/>
  <c r="CY237" i="21"/>
  <c r="DA237" i="21"/>
  <c r="DB237" i="21"/>
  <c r="DB47" i="11"/>
  <c r="DD237" i="21"/>
  <c r="DF237" i="21"/>
  <c r="DF47" i="11" s="1"/>
  <c r="DG237" i="21"/>
  <c r="DK237" i="21"/>
  <c r="DM237" i="21"/>
  <c r="DO237" i="21"/>
  <c r="DO47" i="11" s="1"/>
  <c r="DT237" i="21"/>
  <c r="DW237" i="21"/>
  <c r="DY237" i="21"/>
  <c r="DZ237" i="21"/>
  <c r="EA237" i="21"/>
  <c r="EB237" i="21"/>
  <c r="EB47" i="11" s="1"/>
  <c r="ED237" i="21"/>
  <c r="EF237" i="21"/>
  <c r="EI237" i="21"/>
  <c r="EM237" i="21"/>
  <c r="EM47" i="11"/>
  <c r="ES237" i="21"/>
  <c r="EV237" i="21"/>
  <c r="EX237" i="21"/>
  <c r="EZ237" i="21"/>
  <c r="FA237" i="21"/>
  <c r="E238" i="21"/>
  <c r="E48" i="11"/>
  <c r="F238" i="21"/>
  <c r="F48" i="11"/>
  <c r="H238" i="21"/>
  <c r="J238" i="21"/>
  <c r="O238" i="21"/>
  <c r="Q238" i="21"/>
  <c r="R238" i="21"/>
  <c r="T238" i="21"/>
  <c r="V238" i="21"/>
  <c r="Y238" i="21"/>
  <c r="AO238" i="21"/>
  <c r="AR238" i="21"/>
  <c r="AS238" i="21"/>
  <c r="AU238" i="21"/>
  <c r="AW238" i="21"/>
  <c r="AY238" i="21"/>
  <c r="AY48" i="11" s="1"/>
  <c r="BI238" i="21"/>
  <c r="BL238" i="21"/>
  <c r="BM238" i="21"/>
  <c r="BO238" i="21"/>
  <c r="BP238" i="21"/>
  <c r="BR238" i="21"/>
  <c r="BS238" i="21"/>
  <c r="BT238" i="21"/>
  <c r="BT48" i="11" s="1"/>
  <c r="BU238" i="21"/>
  <c r="BV238" i="21"/>
  <c r="BX238" i="21"/>
  <c r="CE238" i="21"/>
  <c r="CR238" i="21"/>
  <c r="CT238" i="21"/>
  <c r="CU238" i="21"/>
  <c r="CU48" i="11"/>
  <c r="CV238" i="21"/>
  <c r="CW238" i="21"/>
  <c r="CY238" i="21"/>
  <c r="DA238" i="21"/>
  <c r="DB238" i="21"/>
  <c r="DB48" i="11"/>
  <c r="DD238" i="21"/>
  <c r="DF238" i="21"/>
  <c r="DG238" i="21"/>
  <c r="DK238" i="21"/>
  <c r="DL238" i="21"/>
  <c r="DM238" i="21"/>
  <c r="DO238" i="21"/>
  <c r="DO48" i="11"/>
  <c r="DT238" i="21"/>
  <c r="DT48" i="11" s="1"/>
  <c r="DW238" i="21"/>
  <c r="DY238" i="21"/>
  <c r="DZ238" i="21"/>
  <c r="DZ48" i="11" s="1"/>
  <c r="EA238" i="21"/>
  <c r="EB238" i="21"/>
  <c r="ED238" i="21"/>
  <c r="EF238" i="21"/>
  <c r="EI238" i="21"/>
  <c r="EM238" i="21"/>
  <c r="EM48" i="11" s="1"/>
  <c r="ES238" i="21"/>
  <c r="EV238" i="21"/>
  <c r="EV48" i="11"/>
  <c r="EX238" i="21"/>
  <c r="EZ238" i="21"/>
  <c r="EZ48" i="11"/>
  <c r="FA238" i="21"/>
  <c r="FA48" i="11"/>
  <c r="E240" i="21"/>
  <c r="E50" i="11"/>
  <c r="F240" i="21"/>
  <c r="H240" i="21"/>
  <c r="J240" i="21"/>
  <c r="J50" i="11" s="1"/>
  <c r="O240" i="21"/>
  <c r="Q240" i="21"/>
  <c r="R240" i="21"/>
  <c r="T240" i="21"/>
  <c r="V240" i="21"/>
  <c r="Y240" i="21"/>
  <c r="Y50" i="11"/>
  <c r="AO240" i="21"/>
  <c r="AO50" i="11" s="1"/>
  <c r="AR240" i="21"/>
  <c r="AS240" i="21"/>
  <c r="AU240" i="21"/>
  <c r="AW240" i="21"/>
  <c r="AY240" i="21"/>
  <c r="BI240" i="21"/>
  <c r="BL240" i="21"/>
  <c r="BM240" i="21"/>
  <c r="BO240" i="21"/>
  <c r="BO50" i="11" s="1"/>
  <c r="BP240" i="21"/>
  <c r="BR240" i="21"/>
  <c r="BS240" i="21"/>
  <c r="BT240" i="21"/>
  <c r="BU240" i="21"/>
  <c r="BV240" i="21"/>
  <c r="BX240" i="21"/>
  <c r="CE240" i="21"/>
  <c r="CE50" i="11"/>
  <c r="CR240" i="21"/>
  <c r="CT240" i="21"/>
  <c r="CU240" i="21"/>
  <c r="CV240" i="21"/>
  <c r="CW240" i="21"/>
  <c r="CY240" i="21"/>
  <c r="DA240" i="21"/>
  <c r="DB240" i="21"/>
  <c r="DD240" i="21"/>
  <c r="DF240" i="21"/>
  <c r="DF50" i="11" s="1"/>
  <c r="DG240" i="21"/>
  <c r="DK240" i="21"/>
  <c r="DL240" i="21"/>
  <c r="DM240" i="21"/>
  <c r="DO240" i="21"/>
  <c r="DT240" i="21"/>
  <c r="DW240" i="21"/>
  <c r="DW50" i="11"/>
  <c r="DY240" i="21"/>
  <c r="DZ240" i="21"/>
  <c r="DZ50" i="11" s="1"/>
  <c r="EA240" i="21"/>
  <c r="EA50" i="11" s="1"/>
  <c r="EB240" i="21"/>
  <c r="ED240" i="21"/>
  <c r="EF240" i="21"/>
  <c r="EF50" i="11"/>
  <c r="EI240" i="21"/>
  <c r="EM240" i="21"/>
  <c r="EM50" i="11"/>
  <c r="ES240" i="21"/>
  <c r="EV240" i="21"/>
  <c r="EX240" i="21"/>
  <c r="EZ240" i="21"/>
  <c r="EZ50" i="11" s="1"/>
  <c r="FA240" i="21"/>
  <c r="E256" i="21"/>
  <c r="E263" i="21" s="1"/>
  <c r="E259" i="21"/>
  <c r="H256" i="21"/>
  <c r="H259" i="21"/>
  <c r="R256" i="21"/>
  <c r="R259" i="21"/>
  <c r="V256" i="21"/>
  <c r="V259" i="21"/>
  <c r="V263" i="21" s="1"/>
  <c r="AO256" i="21"/>
  <c r="AO259" i="21"/>
  <c r="AO263" i="21"/>
  <c r="AR256" i="21"/>
  <c r="AR263" i="21" s="1"/>
  <c r="AR259" i="21"/>
  <c r="AS256" i="21"/>
  <c r="AS263" i="21" s="1"/>
  <c r="AS259" i="21"/>
  <c r="AY256" i="21"/>
  <c r="AY259" i="21"/>
  <c r="BL256" i="21"/>
  <c r="BL259" i="21"/>
  <c r="BR256" i="21"/>
  <c r="BR259" i="21"/>
  <c r="BR263" i="21"/>
  <c r="BS256" i="21"/>
  <c r="BS263" i="21" s="1"/>
  <c r="BS259" i="21"/>
  <c r="BU256" i="21"/>
  <c r="BU259" i="21"/>
  <c r="BU263" i="21" s="1"/>
  <c r="CE256" i="21"/>
  <c r="CE259" i="21"/>
  <c r="CE263" i="21" s="1"/>
  <c r="DF256" i="21"/>
  <c r="DF263" i="21" s="1"/>
  <c r="DF259" i="21"/>
  <c r="DG256" i="21"/>
  <c r="DG263" i="21" s="1"/>
  <c r="DG259" i="21"/>
  <c r="DK256" i="21"/>
  <c r="DK263" i="21" s="1"/>
  <c r="DK259" i="21"/>
  <c r="DT256" i="21"/>
  <c r="DT259" i="21"/>
  <c r="DT263" i="21" s="1"/>
  <c r="DW256" i="21"/>
  <c r="DW259" i="21"/>
  <c r="DW263" i="21" s="1"/>
  <c r="DZ256" i="21"/>
  <c r="DZ263" i="21" s="1"/>
  <c r="DZ259" i="21"/>
  <c r="EA256" i="21"/>
  <c r="EA259" i="21"/>
  <c r="EB256" i="21"/>
  <c r="EB263" i="21" s="1"/>
  <c r="EB259" i="21"/>
  <c r="ED256" i="21"/>
  <c r="ED259" i="21"/>
  <c r="ED263" i="21" s="1"/>
  <c r="EF256" i="21"/>
  <c r="EF259" i="21"/>
  <c r="EI256" i="21"/>
  <c r="EI259" i="21"/>
  <c r="EM256" i="21"/>
  <c r="EM263" i="21" s="1"/>
  <c r="EM259" i="21"/>
  <c r="ES256" i="21"/>
  <c r="ES259" i="21"/>
  <c r="EV256" i="21"/>
  <c r="EV263" i="21" s="1"/>
  <c r="EV259" i="21"/>
  <c r="EX256" i="21"/>
  <c r="EX259" i="21"/>
  <c r="EZ256" i="21"/>
  <c r="EZ259" i="21"/>
  <c r="FA256" i="21"/>
  <c r="FA259" i="21"/>
  <c r="FA263" i="21"/>
  <c r="E257" i="21"/>
  <c r="E264" i="21" s="1"/>
  <c r="E260" i="21"/>
  <c r="F257" i="21"/>
  <c r="F260" i="21"/>
  <c r="F264" i="21" s="1"/>
  <c r="H257" i="21"/>
  <c r="H260" i="21"/>
  <c r="J257" i="21"/>
  <c r="J260" i="21"/>
  <c r="O257" i="21"/>
  <c r="O260" i="21"/>
  <c r="Q257" i="21"/>
  <c r="Q260" i="21"/>
  <c r="R257" i="21"/>
  <c r="R260" i="21"/>
  <c r="R264" i="21" s="1"/>
  <c r="T257" i="21"/>
  <c r="T260" i="21"/>
  <c r="V257" i="21"/>
  <c r="V260" i="21"/>
  <c r="AO257" i="21"/>
  <c r="AO260" i="21"/>
  <c r="AO264" i="21" s="1"/>
  <c r="AR257" i="21"/>
  <c r="AR264" i="21" s="1"/>
  <c r="AR260" i="21"/>
  <c r="AS257" i="21"/>
  <c r="AS260" i="21"/>
  <c r="AU257" i="21"/>
  <c r="AU260" i="21"/>
  <c r="AY257" i="21"/>
  <c r="AY264" i="21" s="1"/>
  <c r="AY260" i="21"/>
  <c r="BL257" i="21"/>
  <c r="BL264" i="21" s="1"/>
  <c r="BL260" i="21"/>
  <c r="BM257" i="21"/>
  <c r="BM264" i="21" s="1"/>
  <c r="BM260" i="21"/>
  <c r="BR257" i="21"/>
  <c r="BR264" i="21" s="1"/>
  <c r="BR260" i="21"/>
  <c r="BS257" i="21"/>
  <c r="BS264" i="21" s="1"/>
  <c r="BS260" i="21"/>
  <c r="BT257" i="21"/>
  <c r="BT264" i="21" s="1"/>
  <c r="BT260" i="21"/>
  <c r="BU257" i="21"/>
  <c r="BU264" i="21" s="1"/>
  <c r="BU260" i="21"/>
  <c r="CE257" i="21"/>
  <c r="CE260" i="21"/>
  <c r="CE264" i="21" s="1"/>
  <c r="CV257" i="21"/>
  <c r="CV264" i="21" s="1"/>
  <c r="CV260" i="21"/>
  <c r="CW257" i="21"/>
  <c r="CW264" i="21" s="1"/>
  <c r="CW260" i="21"/>
  <c r="CY257" i="21"/>
  <c r="CY260" i="21"/>
  <c r="DA257" i="21"/>
  <c r="DA264" i="21" s="1"/>
  <c r="DA260" i="21"/>
  <c r="DB257" i="21"/>
  <c r="DB260" i="21"/>
  <c r="DD257" i="21"/>
  <c r="DD260" i="21"/>
  <c r="DD264" i="21"/>
  <c r="DF257" i="21"/>
  <c r="DF260" i="21"/>
  <c r="DF264" i="21"/>
  <c r="DG257" i="21"/>
  <c r="DG260" i="21"/>
  <c r="DK257" i="21"/>
  <c r="DK260" i="21"/>
  <c r="DM257" i="21"/>
  <c r="DM264" i="21" s="1"/>
  <c r="DM260" i="21"/>
  <c r="DO257" i="21"/>
  <c r="DO260" i="21"/>
  <c r="DO264" i="21" s="1"/>
  <c r="DT257" i="21"/>
  <c r="DT260" i="21"/>
  <c r="DW257" i="21"/>
  <c r="DW260" i="21"/>
  <c r="DZ257" i="21"/>
  <c r="DZ260" i="21"/>
  <c r="DZ264" i="21" s="1"/>
  <c r="EA257" i="21"/>
  <c r="EA264" i="21" s="1"/>
  <c r="EA260" i="21"/>
  <c r="EB257" i="21"/>
  <c r="EB260" i="21"/>
  <c r="EB264" i="21" s="1"/>
  <c r="ED257" i="21"/>
  <c r="ED260" i="21"/>
  <c r="ED264" i="21"/>
  <c r="EF257" i="21"/>
  <c r="EF260" i="21"/>
  <c r="EI257" i="21"/>
  <c r="EI260" i="21"/>
  <c r="EM257" i="21"/>
  <c r="EM260" i="21"/>
  <c r="ES257" i="21"/>
  <c r="ES264" i="21" s="1"/>
  <c r="ES260" i="21"/>
  <c r="EV257" i="21"/>
  <c r="EV260" i="21"/>
  <c r="EX257" i="21"/>
  <c r="EX260" i="21"/>
  <c r="EX264" i="21"/>
  <c r="EZ257" i="21"/>
  <c r="EZ264" i="21" s="1"/>
  <c r="EZ260" i="21"/>
  <c r="FA257" i="21"/>
  <c r="FA260" i="21"/>
  <c r="E258" i="21"/>
  <c r="E265" i="21" s="1"/>
  <c r="E261" i="21"/>
  <c r="F258" i="21"/>
  <c r="F261" i="21"/>
  <c r="F265" i="21"/>
  <c r="H258" i="21"/>
  <c r="H261" i="21"/>
  <c r="J258" i="21"/>
  <c r="J265" i="21" s="1"/>
  <c r="J261" i="21"/>
  <c r="O258" i="21"/>
  <c r="O261" i="21"/>
  <c r="Q258" i="21"/>
  <c r="Q261" i="21"/>
  <c r="Q265" i="21"/>
  <c r="R258" i="21"/>
  <c r="R261" i="21"/>
  <c r="T258" i="21"/>
  <c r="T261" i="21"/>
  <c r="V258" i="21"/>
  <c r="V265" i="21" s="1"/>
  <c r="V261" i="21"/>
  <c r="AO258" i="21"/>
  <c r="AO265" i="21" s="1"/>
  <c r="AO261" i="21"/>
  <c r="AR258" i="21"/>
  <c r="AR265" i="21" s="1"/>
  <c r="AR261" i="21"/>
  <c r="AS258" i="21"/>
  <c r="AS265" i="21" s="1"/>
  <c r="AS261" i="21"/>
  <c r="AU258" i="21"/>
  <c r="AU261" i="21"/>
  <c r="AY258" i="21"/>
  <c r="AY265" i="21" s="1"/>
  <c r="AY261" i="21"/>
  <c r="BL258" i="21"/>
  <c r="BL261" i="21"/>
  <c r="BL265" i="21" s="1"/>
  <c r="BM258" i="21"/>
  <c r="BM261" i="21"/>
  <c r="BM265" i="21" s="1"/>
  <c r="BR258" i="21"/>
  <c r="BR261" i="21"/>
  <c r="BS258" i="21"/>
  <c r="BS261" i="21"/>
  <c r="BS265" i="21" s="1"/>
  <c r="BT258" i="21"/>
  <c r="BT261" i="21"/>
  <c r="BU258" i="21"/>
  <c r="BU261" i="21"/>
  <c r="BU265" i="21" s="1"/>
  <c r="CE258" i="21"/>
  <c r="CE261" i="21"/>
  <c r="CV258" i="21"/>
  <c r="CV261" i="21"/>
  <c r="CW258" i="21"/>
  <c r="CW261" i="21"/>
  <c r="CY258" i="21"/>
  <c r="CY261" i="21"/>
  <c r="DA258" i="21"/>
  <c r="DA261" i="21"/>
  <c r="DB258" i="21"/>
  <c r="DB261" i="21"/>
  <c r="DD258" i="21"/>
  <c r="DD261" i="21"/>
  <c r="DD265" i="21"/>
  <c r="DF258" i="21"/>
  <c r="DF261" i="21"/>
  <c r="DG258" i="21"/>
  <c r="DG265" i="21" s="1"/>
  <c r="DG261" i="21"/>
  <c r="DK258" i="21"/>
  <c r="DK261" i="21"/>
  <c r="DM258" i="21"/>
  <c r="DM265" i="21" s="1"/>
  <c r="DM261" i="21"/>
  <c r="DO258" i="21"/>
  <c r="DO261" i="21"/>
  <c r="DT258" i="21"/>
  <c r="DT265" i="21" s="1"/>
  <c r="DT261" i="21"/>
  <c r="DW258" i="21"/>
  <c r="DW261" i="21"/>
  <c r="DZ258" i="21"/>
  <c r="DZ261" i="21"/>
  <c r="EA258" i="21"/>
  <c r="EA265" i="21" s="1"/>
  <c r="EA261" i="21"/>
  <c r="EB258" i="21"/>
  <c r="EB261" i="21"/>
  <c r="EB265" i="21"/>
  <c r="ED258" i="21"/>
  <c r="ED261" i="21"/>
  <c r="ED265" i="21" s="1"/>
  <c r="EF258" i="21"/>
  <c r="EF265" i="21" s="1"/>
  <c r="EF261" i="21"/>
  <c r="EI258" i="21"/>
  <c r="EI261" i="21"/>
  <c r="EI265" i="21"/>
  <c r="EM258" i="21"/>
  <c r="EM265" i="21" s="1"/>
  <c r="EM261" i="21"/>
  <c r="ES258" i="21"/>
  <c r="ES261" i="21"/>
  <c r="ES265" i="21"/>
  <c r="EV258" i="21"/>
  <c r="EV261" i="21"/>
  <c r="EV265" i="21"/>
  <c r="EX258" i="21"/>
  <c r="EX265" i="21" s="1"/>
  <c r="EX261" i="21"/>
  <c r="EZ258" i="21"/>
  <c r="EZ261" i="21"/>
  <c r="EZ265" i="21" s="1"/>
  <c r="FA258" i="21"/>
  <c r="FA265" i="21" s="1"/>
  <c r="FA261" i="21"/>
  <c r="E262" i="21"/>
  <c r="E54" i="11" s="1"/>
  <c r="F262" i="21"/>
  <c r="F54" i="11" s="1"/>
  <c r="H262" i="21"/>
  <c r="H54" i="11"/>
  <c r="J262" i="21"/>
  <c r="J54" i="11" s="1"/>
  <c r="O262" i="21"/>
  <c r="Q262" i="21"/>
  <c r="Q54" i="11" s="1"/>
  <c r="R262" i="21"/>
  <c r="R54" i="11"/>
  <c r="T262" i="21"/>
  <c r="V262" i="21"/>
  <c r="Y262" i="21"/>
  <c r="Y54" i="11"/>
  <c r="AO262" i="21"/>
  <c r="AR262" i="21"/>
  <c r="AS262" i="21"/>
  <c r="AS54" i="11" s="1"/>
  <c r="AU262" i="21"/>
  <c r="AU54" i="11"/>
  <c r="AW262" i="21"/>
  <c r="AW54" i="11"/>
  <c r="AY262" i="21"/>
  <c r="BI262" i="21"/>
  <c r="BI54" i="11"/>
  <c r="BL262" i="21"/>
  <c r="BM262" i="21"/>
  <c r="BM54" i="11"/>
  <c r="BO262" i="21"/>
  <c r="BO54" i="11" s="1"/>
  <c r="BP262" i="21"/>
  <c r="BP54" i="11"/>
  <c r="BR262" i="21"/>
  <c r="BR54" i="11"/>
  <c r="BS262" i="21"/>
  <c r="BS54" i="11"/>
  <c r="BT262" i="21"/>
  <c r="BT54" i="11" s="1"/>
  <c r="BU262" i="21"/>
  <c r="BV262" i="21"/>
  <c r="BV54" i="11"/>
  <c r="BX262" i="21"/>
  <c r="CE262" i="21"/>
  <c r="CE54" i="11" s="1"/>
  <c r="CR262" i="21"/>
  <c r="CR54" i="11"/>
  <c r="CT262" i="21"/>
  <c r="CT54" i="11"/>
  <c r="CU262" i="21"/>
  <c r="CU54" i="11" s="1"/>
  <c r="CV262" i="21"/>
  <c r="CW262" i="21"/>
  <c r="CW54" i="11"/>
  <c r="CY262" i="21"/>
  <c r="DA262" i="21"/>
  <c r="DB262" i="21"/>
  <c r="DB54" i="11" s="1"/>
  <c r="DD262" i="21"/>
  <c r="DD54" i="11"/>
  <c r="DF262" i="21"/>
  <c r="DF54" i="11"/>
  <c r="DG262" i="21"/>
  <c r="DK262" i="21"/>
  <c r="DK54" i="11" s="1"/>
  <c r="DL262" i="21"/>
  <c r="DM262" i="21"/>
  <c r="DO262" i="21"/>
  <c r="DT262" i="21"/>
  <c r="DT54" i="11" s="1"/>
  <c r="DW262" i="21"/>
  <c r="DW54" i="11" s="1"/>
  <c r="DY262" i="21"/>
  <c r="DZ262" i="21"/>
  <c r="DZ54" i="11" s="1"/>
  <c r="EA262" i="21"/>
  <c r="EB262" i="21"/>
  <c r="ED262" i="21"/>
  <c r="EF262" i="21"/>
  <c r="EF54" i="11" s="1"/>
  <c r="EI262" i="21"/>
  <c r="EI54" i="11" s="1"/>
  <c r="EM262" i="21"/>
  <c r="ES262" i="21"/>
  <c r="ES54" i="11" s="1"/>
  <c r="EV262" i="21"/>
  <c r="EV54" i="11"/>
  <c r="EX262" i="21"/>
  <c r="EZ262" i="21"/>
  <c r="FA262" i="21"/>
  <c r="FA54" i="11"/>
  <c r="D262" i="21"/>
  <c r="D54" i="11" s="1"/>
  <c r="D202" i="21"/>
  <c r="D203" i="21"/>
  <c r="D204" i="21"/>
  <c r="D205" i="21"/>
  <c r="D206" i="21"/>
  <c r="D207" i="21"/>
  <c r="D208" i="21"/>
  <c r="D209" i="21"/>
  <c r="D210" i="21"/>
  <c r="D211" i="21"/>
  <c r="D212" i="21"/>
  <c r="D213" i="21"/>
  <c r="D214" i="21"/>
  <c r="D258" i="21"/>
  <c r="D265" i="21" s="1"/>
  <c r="D261" i="21"/>
  <c r="D257" i="21"/>
  <c r="D260" i="21"/>
  <c r="D256" i="21"/>
  <c r="D259" i="21"/>
  <c r="D263" i="21" s="1"/>
  <c r="D240" i="21"/>
  <c r="D50" i="11" s="1"/>
  <c r="D238" i="21"/>
  <c r="D48" i="11" s="1"/>
  <c r="D237" i="21"/>
  <c r="D47" i="11" s="1"/>
  <c r="D236" i="21"/>
  <c r="D46" i="11" s="1"/>
  <c r="D235" i="21"/>
  <c r="D45" i="11" s="1"/>
  <c r="D234" i="21"/>
  <c r="D44" i="11" s="1"/>
  <c r="C262" i="21"/>
  <c r="C54" i="11" s="1"/>
  <c r="C202" i="21"/>
  <c r="C203" i="21"/>
  <c r="C204" i="21"/>
  <c r="C205" i="21"/>
  <c r="C206" i="21"/>
  <c r="C207" i="21"/>
  <c r="C208" i="21"/>
  <c r="C209" i="21"/>
  <c r="C210" i="21"/>
  <c r="C211" i="21"/>
  <c r="C212" i="21"/>
  <c r="C213" i="21"/>
  <c r="C214" i="21"/>
  <c r="C258" i="21"/>
  <c r="C261" i="21"/>
  <c r="C257" i="21"/>
  <c r="C260" i="21"/>
  <c r="C256" i="21"/>
  <c r="C259" i="21"/>
  <c r="C263" i="21"/>
  <c r="C240" i="21"/>
  <c r="C50" i="11" s="1"/>
  <c r="C238" i="21"/>
  <c r="C48" i="11" s="1"/>
  <c r="C237" i="21"/>
  <c r="C47" i="11" s="1"/>
  <c r="C236" i="21"/>
  <c r="C46" i="11" s="1"/>
  <c r="C235" i="21"/>
  <c r="C45" i="11" s="1"/>
  <c r="C234" i="21"/>
  <c r="C44" i="11" s="1"/>
  <c r="T221" i="21"/>
  <c r="T31" i="11"/>
  <c r="CE221" i="21"/>
  <c r="CE31" i="11" s="1"/>
  <c r="DF221" i="21"/>
  <c r="DM221" i="21"/>
  <c r="T222" i="21"/>
  <c r="DF222" i="21"/>
  <c r="T223" i="21"/>
  <c r="DF223" i="21"/>
  <c r="DF33" i="11"/>
  <c r="DM223" i="21"/>
  <c r="DM33" i="11"/>
  <c r="DY223" i="21"/>
  <c r="DY33" i="11" s="1"/>
  <c r="T224" i="21"/>
  <c r="T34" i="11"/>
  <c r="DF34" i="11"/>
  <c r="T225" i="21"/>
  <c r="CE225" i="21"/>
  <c r="CE35" i="11" s="1"/>
  <c r="DF225" i="21"/>
  <c r="DF35" i="11" s="1"/>
  <c r="DY225" i="21"/>
  <c r="DY35" i="11" s="1"/>
  <c r="CE226" i="21"/>
  <c r="CE36" i="11" s="1"/>
  <c r="DF226" i="21"/>
  <c r="DF36" i="11"/>
  <c r="DY226" i="21"/>
  <c r="DY36" i="11" s="1"/>
  <c r="T228" i="21"/>
  <c r="T38" i="11" s="1"/>
  <c r="DF228" i="21"/>
  <c r="DF38" i="11"/>
  <c r="DY228" i="21"/>
  <c r="DY38" i="11"/>
  <c r="CE229" i="21"/>
  <c r="C200" i="20"/>
  <c r="D200" i="20"/>
  <c r="E200" i="20"/>
  <c r="F200" i="20"/>
  <c r="G200" i="20"/>
  <c r="H200" i="20"/>
  <c r="I200" i="20"/>
  <c r="J200" i="20"/>
  <c r="K200" i="20"/>
  <c r="L200" i="20"/>
  <c r="M200" i="20"/>
  <c r="N200" i="20"/>
  <c r="O200" i="20"/>
  <c r="P200" i="20"/>
  <c r="Q200" i="20"/>
  <c r="R200" i="20"/>
  <c r="S200" i="20"/>
  <c r="T200" i="20"/>
  <c r="U200" i="20"/>
  <c r="V200" i="20"/>
  <c r="W200" i="20"/>
  <c r="X200" i="20"/>
  <c r="Y200" i="20"/>
  <c r="Z200" i="20"/>
  <c r="AA200" i="20"/>
  <c r="AB200" i="20"/>
  <c r="AC200" i="20"/>
  <c r="AD200" i="20"/>
  <c r="AE200" i="20"/>
  <c r="AF200" i="20"/>
  <c r="AG200" i="20"/>
  <c r="AH200" i="20"/>
  <c r="AI200" i="20"/>
  <c r="AJ200" i="20"/>
  <c r="AK200" i="20"/>
  <c r="AL200" i="20"/>
  <c r="AM200" i="20"/>
  <c r="AN200" i="20"/>
  <c r="AO200" i="20"/>
  <c r="AP200" i="20"/>
  <c r="AQ200" i="20"/>
  <c r="AR200" i="20"/>
  <c r="AS200" i="20"/>
  <c r="AT200" i="20"/>
  <c r="AU200" i="20"/>
  <c r="AV200" i="20"/>
  <c r="AW200" i="20"/>
  <c r="AX200" i="20"/>
  <c r="AY200" i="20"/>
  <c r="AZ200" i="20"/>
  <c r="BA200" i="20"/>
  <c r="BB200" i="20"/>
  <c r="BC200" i="20"/>
  <c r="BD200" i="20"/>
  <c r="BE200" i="20"/>
  <c r="BF200" i="20"/>
  <c r="BG200" i="20"/>
  <c r="BH200" i="20"/>
  <c r="BI200" i="20"/>
  <c r="BJ200" i="20"/>
  <c r="BK200" i="20"/>
  <c r="BL200" i="20"/>
  <c r="BM200" i="20"/>
  <c r="BN200" i="20"/>
  <c r="BO200" i="20"/>
  <c r="BP200" i="20"/>
  <c r="BQ200" i="20"/>
  <c r="BR200" i="20"/>
  <c r="BS200" i="20"/>
  <c r="BT200" i="20"/>
  <c r="BU200" i="20"/>
  <c r="BV200" i="20"/>
  <c r="BV236" i="20"/>
  <c r="BS236" i="20"/>
  <c r="BO236" i="20"/>
  <c r="BL236" i="20"/>
  <c r="P202" i="20"/>
  <c r="P203" i="20"/>
  <c r="P204" i="20"/>
  <c r="P205" i="20"/>
  <c r="P206" i="20"/>
  <c r="P207" i="20"/>
  <c r="P208" i="20"/>
  <c r="P209" i="20"/>
  <c r="P210" i="20"/>
  <c r="P211" i="20"/>
  <c r="P212" i="20"/>
  <c r="P213" i="20"/>
  <c r="P214" i="20"/>
  <c r="Q202" i="20"/>
  <c r="Q203" i="20"/>
  <c r="Q204" i="20"/>
  <c r="Q205" i="20"/>
  <c r="Q206" i="20"/>
  <c r="Q207" i="20"/>
  <c r="Q208" i="20"/>
  <c r="Q209" i="20"/>
  <c r="Q210" i="20"/>
  <c r="Q211" i="20"/>
  <c r="Q212" i="20"/>
  <c r="Q213" i="20"/>
  <c r="Q214" i="20"/>
  <c r="C202" i="20"/>
  <c r="C203" i="20"/>
  <c r="C204" i="20"/>
  <c r="C205" i="20"/>
  <c r="C206" i="20"/>
  <c r="C207" i="20"/>
  <c r="C208" i="20"/>
  <c r="C209" i="20"/>
  <c r="C210" i="20"/>
  <c r="C211" i="20"/>
  <c r="C212" i="20"/>
  <c r="C213" i="20"/>
  <c r="C214" i="20"/>
  <c r="D202" i="20"/>
  <c r="D203" i="20"/>
  <c r="D204" i="20"/>
  <c r="D205" i="20"/>
  <c r="D206" i="20"/>
  <c r="D207" i="20"/>
  <c r="D208" i="20"/>
  <c r="D209" i="20"/>
  <c r="D210" i="20"/>
  <c r="D211" i="20"/>
  <c r="D212" i="20"/>
  <c r="D213" i="20"/>
  <c r="D214" i="20"/>
  <c r="E202" i="20"/>
  <c r="E203" i="20"/>
  <c r="E204" i="20"/>
  <c r="E205" i="20"/>
  <c r="E206" i="20"/>
  <c r="E207" i="20"/>
  <c r="E208" i="20"/>
  <c r="E209" i="20"/>
  <c r="E210" i="20"/>
  <c r="E211" i="20"/>
  <c r="E212" i="20"/>
  <c r="E213" i="20"/>
  <c r="E214" i="20"/>
  <c r="G202" i="20"/>
  <c r="G203" i="20"/>
  <c r="G204" i="20"/>
  <c r="G205" i="20"/>
  <c r="G206" i="20"/>
  <c r="G207" i="20"/>
  <c r="G208" i="20"/>
  <c r="G209" i="20"/>
  <c r="G210" i="20"/>
  <c r="G211" i="20"/>
  <c r="G212" i="20"/>
  <c r="G213" i="20"/>
  <c r="G214" i="20"/>
  <c r="I202" i="20"/>
  <c r="I203" i="20"/>
  <c r="I204" i="20"/>
  <c r="I205" i="20"/>
  <c r="I206" i="20"/>
  <c r="I207" i="20"/>
  <c r="I208" i="20"/>
  <c r="I209" i="20"/>
  <c r="I210" i="20"/>
  <c r="I211" i="20"/>
  <c r="I212" i="20"/>
  <c r="I213" i="20"/>
  <c r="I214" i="20"/>
  <c r="J202" i="20"/>
  <c r="J203" i="20"/>
  <c r="J204" i="20"/>
  <c r="J205" i="20"/>
  <c r="J206" i="20"/>
  <c r="J207" i="20"/>
  <c r="J208" i="20"/>
  <c r="J209" i="20"/>
  <c r="J210" i="20"/>
  <c r="J211" i="20"/>
  <c r="J212" i="20"/>
  <c r="J213" i="20"/>
  <c r="J214" i="20"/>
  <c r="K202" i="20"/>
  <c r="K203" i="20"/>
  <c r="K204" i="20"/>
  <c r="K205" i="20"/>
  <c r="K206" i="20"/>
  <c r="K207" i="20"/>
  <c r="K208" i="20"/>
  <c r="K209" i="20"/>
  <c r="K210" i="20"/>
  <c r="K211" i="20"/>
  <c r="K212" i="20"/>
  <c r="K213" i="20"/>
  <c r="K214" i="20"/>
  <c r="O202" i="20"/>
  <c r="O203" i="20"/>
  <c r="O204" i="20"/>
  <c r="O205" i="20"/>
  <c r="O206" i="20"/>
  <c r="O207" i="20"/>
  <c r="O208" i="20"/>
  <c r="O209" i="20"/>
  <c r="O210" i="20"/>
  <c r="O211" i="20"/>
  <c r="O212" i="20"/>
  <c r="O213" i="20"/>
  <c r="O214" i="20"/>
  <c r="S202" i="20"/>
  <c r="S203" i="20"/>
  <c r="S204" i="20"/>
  <c r="S205" i="20"/>
  <c r="S206" i="20"/>
  <c r="S207" i="20"/>
  <c r="S208" i="20"/>
  <c r="S209" i="20"/>
  <c r="S210" i="20"/>
  <c r="S211" i="20"/>
  <c r="S212" i="20"/>
  <c r="S213" i="20"/>
  <c r="S214" i="20"/>
  <c r="U202" i="20"/>
  <c r="U203" i="20"/>
  <c r="U204" i="20"/>
  <c r="U205" i="20"/>
  <c r="U206" i="20"/>
  <c r="U207" i="20"/>
  <c r="U208" i="20"/>
  <c r="U209" i="20"/>
  <c r="U210" i="20"/>
  <c r="U211" i="20"/>
  <c r="U212" i="20"/>
  <c r="U213" i="20"/>
  <c r="U214" i="20"/>
  <c r="W202" i="20"/>
  <c r="W203" i="20"/>
  <c r="W204" i="20"/>
  <c r="W205" i="20"/>
  <c r="W206" i="20"/>
  <c r="W207" i="20"/>
  <c r="W208" i="20"/>
  <c r="W209" i="20"/>
  <c r="W210" i="20"/>
  <c r="W211" i="20"/>
  <c r="W212" i="20"/>
  <c r="W213" i="20"/>
  <c r="W214" i="20"/>
  <c r="Y202" i="20"/>
  <c r="Y203" i="20"/>
  <c r="Y204" i="20"/>
  <c r="Y205" i="20"/>
  <c r="Y206" i="20"/>
  <c r="Y207" i="20"/>
  <c r="Y208" i="20"/>
  <c r="Y209" i="20"/>
  <c r="Y210" i="20"/>
  <c r="Y211" i="20"/>
  <c r="Y212" i="20"/>
  <c r="Y213" i="20"/>
  <c r="Y214" i="20"/>
  <c r="Z202" i="20"/>
  <c r="Z203" i="20"/>
  <c r="Z204" i="20"/>
  <c r="Z205" i="20"/>
  <c r="Z206" i="20"/>
  <c r="Z207" i="20"/>
  <c r="Z208" i="20"/>
  <c r="Z209" i="20"/>
  <c r="Z210" i="20"/>
  <c r="Z211" i="20"/>
  <c r="Z212" i="20"/>
  <c r="Z213" i="20"/>
  <c r="Z214" i="20"/>
  <c r="AC202" i="20"/>
  <c r="AC203" i="20"/>
  <c r="AC204" i="20"/>
  <c r="AC205" i="20"/>
  <c r="AC206" i="20"/>
  <c r="AC207" i="20"/>
  <c r="AC208" i="20"/>
  <c r="AC209" i="20"/>
  <c r="AC210" i="20"/>
  <c r="AC211" i="20"/>
  <c r="AC212" i="20"/>
  <c r="AC213" i="20"/>
  <c r="AC214" i="20"/>
  <c r="AM202" i="20"/>
  <c r="AM203" i="20"/>
  <c r="AM204" i="20"/>
  <c r="AM205" i="20"/>
  <c r="AM206" i="20"/>
  <c r="AM207" i="20"/>
  <c r="AM208" i="20"/>
  <c r="AM209" i="20"/>
  <c r="AM210" i="20"/>
  <c r="AM211" i="20"/>
  <c r="AM212" i="20"/>
  <c r="AM213" i="20"/>
  <c r="AM214" i="20"/>
  <c r="AO202" i="20"/>
  <c r="AO203" i="20"/>
  <c r="AO204" i="20"/>
  <c r="AO205" i="20"/>
  <c r="AO206" i="20"/>
  <c r="AO207" i="20"/>
  <c r="AO208" i="20"/>
  <c r="AO209" i="20"/>
  <c r="AO210" i="20"/>
  <c r="AO211" i="20"/>
  <c r="AO212" i="20"/>
  <c r="AO213" i="20"/>
  <c r="AO214" i="20"/>
  <c r="AQ202" i="20"/>
  <c r="AQ203" i="20"/>
  <c r="AQ204" i="20"/>
  <c r="AQ205" i="20"/>
  <c r="AQ206" i="20"/>
  <c r="AQ207" i="20"/>
  <c r="AQ208" i="20"/>
  <c r="AQ209" i="20"/>
  <c r="AQ210" i="20"/>
  <c r="AQ211" i="20"/>
  <c r="AQ212" i="20"/>
  <c r="AQ213" i="20"/>
  <c r="AQ214" i="20"/>
  <c r="AS202" i="20"/>
  <c r="AS203" i="20"/>
  <c r="AS204" i="20"/>
  <c r="AS205" i="20"/>
  <c r="AS206" i="20"/>
  <c r="AS207" i="20"/>
  <c r="AS208" i="20"/>
  <c r="AS209" i="20"/>
  <c r="AS210" i="20"/>
  <c r="AS211" i="20"/>
  <c r="AS212" i="20"/>
  <c r="AS213" i="20"/>
  <c r="AS214" i="20"/>
  <c r="AU202" i="20"/>
  <c r="AU203" i="20"/>
  <c r="AU204" i="20"/>
  <c r="AU205" i="20"/>
  <c r="AU206" i="20"/>
  <c r="AU207" i="20"/>
  <c r="AU208" i="20"/>
  <c r="AU209" i="20"/>
  <c r="AU210" i="20"/>
  <c r="AU211" i="20"/>
  <c r="AU212" i="20"/>
  <c r="AU213" i="20"/>
  <c r="AU214" i="20"/>
  <c r="AW202" i="20"/>
  <c r="AW203" i="20"/>
  <c r="AW204" i="20"/>
  <c r="AW205" i="20"/>
  <c r="AW206" i="20"/>
  <c r="AW207" i="20"/>
  <c r="AW208" i="20"/>
  <c r="AW209" i="20"/>
  <c r="AW210" i="20"/>
  <c r="AW211" i="20"/>
  <c r="AW212" i="20"/>
  <c r="AW213" i="20"/>
  <c r="AW214" i="20"/>
  <c r="AX202" i="20"/>
  <c r="AX203" i="20"/>
  <c r="AX204" i="20"/>
  <c r="AX205" i="20"/>
  <c r="AX206" i="20"/>
  <c r="AX207" i="20"/>
  <c r="AX208" i="20"/>
  <c r="AX209" i="20"/>
  <c r="AX210" i="20"/>
  <c r="AX211" i="20"/>
  <c r="AX212" i="20"/>
  <c r="AX213" i="20"/>
  <c r="AX214" i="20"/>
  <c r="AY202" i="20"/>
  <c r="AY203" i="20"/>
  <c r="AY204" i="20"/>
  <c r="AY205" i="20"/>
  <c r="AY206" i="20"/>
  <c r="AY207" i="20"/>
  <c r="AY208" i="20"/>
  <c r="AY209" i="20"/>
  <c r="AY210" i="20"/>
  <c r="AY211" i="20"/>
  <c r="AY212" i="20"/>
  <c r="AY213" i="20"/>
  <c r="AY214" i="20"/>
  <c r="BA202" i="20"/>
  <c r="BA203" i="20"/>
  <c r="BA204" i="20"/>
  <c r="BA205" i="20"/>
  <c r="BA206" i="20"/>
  <c r="BA207" i="20"/>
  <c r="BA208" i="20"/>
  <c r="BA209" i="20"/>
  <c r="BA210" i="20"/>
  <c r="BA211" i="20"/>
  <c r="BA212" i="20"/>
  <c r="BA213" i="20"/>
  <c r="BA214" i="20"/>
  <c r="BB202" i="20"/>
  <c r="BB203" i="20"/>
  <c r="BB204" i="20"/>
  <c r="BB205" i="20"/>
  <c r="BB206" i="20"/>
  <c r="BB207" i="20"/>
  <c r="BB208" i="20"/>
  <c r="BB209" i="20"/>
  <c r="BB210" i="20"/>
  <c r="BB211" i="20"/>
  <c r="BB212" i="20"/>
  <c r="BB213" i="20"/>
  <c r="BB214" i="20"/>
  <c r="BC202" i="20"/>
  <c r="BC203" i="20"/>
  <c r="BC204" i="20"/>
  <c r="BC205" i="20"/>
  <c r="BC206" i="20"/>
  <c r="BC207" i="20"/>
  <c r="BC208" i="20"/>
  <c r="BC209" i="20"/>
  <c r="BC210" i="20"/>
  <c r="BC211" i="20"/>
  <c r="BC212" i="20"/>
  <c r="BC213" i="20"/>
  <c r="BC214" i="20"/>
  <c r="BD202" i="20"/>
  <c r="BD203" i="20"/>
  <c r="BD204" i="20"/>
  <c r="BD205" i="20"/>
  <c r="BD206" i="20"/>
  <c r="BD207" i="20"/>
  <c r="BD208" i="20"/>
  <c r="BD209" i="20"/>
  <c r="BD210" i="20"/>
  <c r="BD211" i="20"/>
  <c r="BD212" i="20"/>
  <c r="BD213" i="20"/>
  <c r="BD214" i="20"/>
  <c r="BE202" i="20"/>
  <c r="BE203" i="20"/>
  <c r="BE204" i="20"/>
  <c r="BE205" i="20"/>
  <c r="BE206" i="20"/>
  <c r="BE207" i="20"/>
  <c r="BE208" i="20"/>
  <c r="BE209" i="20"/>
  <c r="BE210" i="20"/>
  <c r="BE211" i="20"/>
  <c r="BE212" i="20"/>
  <c r="BE213" i="20"/>
  <c r="BE214" i="20"/>
  <c r="BF202" i="20"/>
  <c r="BF203" i="20"/>
  <c r="BF204" i="20"/>
  <c r="BF205" i="20"/>
  <c r="BF206" i="20"/>
  <c r="BF207" i="20"/>
  <c r="BF208" i="20"/>
  <c r="BF209" i="20"/>
  <c r="BF210" i="20"/>
  <c r="BF211" i="20"/>
  <c r="BF212" i="20"/>
  <c r="BF213" i="20"/>
  <c r="BF214" i="20"/>
  <c r="BG202" i="20"/>
  <c r="BG203" i="20"/>
  <c r="BG204" i="20"/>
  <c r="BG205" i="20"/>
  <c r="BG206" i="20"/>
  <c r="BG207" i="20"/>
  <c r="BG208" i="20"/>
  <c r="BG209" i="20"/>
  <c r="BG210" i="20"/>
  <c r="BG211" i="20"/>
  <c r="BG212" i="20"/>
  <c r="BG213" i="20"/>
  <c r="BG214" i="20"/>
  <c r="BH202" i="20"/>
  <c r="BH203" i="20"/>
  <c r="BH204" i="20"/>
  <c r="BH205" i="20"/>
  <c r="BH206" i="20"/>
  <c r="BH207" i="20"/>
  <c r="BH208" i="20"/>
  <c r="BH209" i="20"/>
  <c r="BH210" i="20"/>
  <c r="BH211" i="20"/>
  <c r="BH212" i="20"/>
  <c r="BH213" i="20"/>
  <c r="BH214" i="20"/>
  <c r="BI202" i="20"/>
  <c r="BI203" i="20"/>
  <c r="BI204" i="20"/>
  <c r="BI205" i="20"/>
  <c r="BI206" i="20"/>
  <c r="BI207" i="20"/>
  <c r="BI208" i="20"/>
  <c r="BI209" i="20"/>
  <c r="BI210" i="20"/>
  <c r="BI211" i="20"/>
  <c r="BI212" i="20"/>
  <c r="BI213" i="20"/>
  <c r="BI214" i="20"/>
  <c r="BJ202" i="20"/>
  <c r="BJ203" i="20"/>
  <c r="BJ204" i="20"/>
  <c r="BJ205" i="20"/>
  <c r="BJ206" i="20"/>
  <c r="BJ207" i="20"/>
  <c r="BJ208" i="20"/>
  <c r="BJ209" i="20"/>
  <c r="BJ210" i="20"/>
  <c r="BJ211" i="20"/>
  <c r="BJ212" i="20"/>
  <c r="BJ213" i="20"/>
  <c r="BJ214" i="20"/>
  <c r="BK202" i="20"/>
  <c r="BK203" i="20"/>
  <c r="BK204" i="20"/>
  <c r="BK205" i="20"/>
  <c r="BK206" i="20"/>
  <c r="BK207" i="20"/>
  <c r="BK208" i="20"/>
  <c r="BK209" i="20"/>
  <c r="BK210" i="20"/>
  <c r="BK211" i="20"/>
  <c r="BK212" i="20"/>
  <c r="BK213" i="20"/>
  <c r="BK214" i="20"/>
  <c r="BL202" i="20"/>
  <c r="BL203" i="20"/>
  <c r="BL204" i="20"/>
  <c r="BL205" i="20"/>
  <c r="BL206" i="20"/>
  <c r="BL207" i="20"/>
  <c r="BL208" i="20"/>
  <c r="BL209" i="20"/>
  <c r="BL210" i="20"/>
  <c r="BL211" i="20"/>
  <c r="BL212" i="20"/>
  <c r="BL213" i="20"/>
  <c r="BL214" i="20"/>
  <c r="BM202" i="20"/>
  <c r="BM203" i="20"/>
  <c r="BM204" i="20"/>
  <c r="BM205" i="20"/>
  <c r="BM206" i="20"/>
  <c r="BM207" i="20"/>
  <c r="BM208" i="20"/>
  <c r="BM209" i="20"/>
  <c r="BM210" i="20"/>
  <c r="BM211" i="20"/>
  <c r="BM212" i="20"/>
  <c r="BM213" i="20"/>
  <c r="BM214" i="20"/>
  <c r="BO202" i="20"/>
  <c r="BO203" i="20"/>
  <c r="BO204" i="20"/>
  <c r="BO205" i="20"/>
  <c r="BO206" i="20"/>
  <c r="BO207" i="20"/>
  <c r="BO208" i="20"/>
  <c r="BO209" i="20"/>
  <c r="BO210" i="20"/>
  <c r="BO211" i="20"/>
  <c r="BO212" i="20"/>
  <c r="BO213" i="20"/>
  <c r="BO214" i="20"/>
  <c r="BQ202" i="20"/>
  <c r="BQ203" i="20"/>
  <c r="BQ204" i="20"/>
  <c r="BQ205" i="20"/>
  <c r="BQ206" i="20"/>
  <c r="BQ207" i="20"/>
  <c r="BQ208" i="20"/>
  <c r="BQ209" i="20"/>
  <c r="BQ210" i="20"/>
  <c r="BQ211" i="20"/>
  <c r="BQ212" i="20"/>
  <c r="BQ213" i="20"/>
  <c r="BQ214" i="20"/>
  <c r="BS202" i="20"/>
  <c r="BS203" i="20"/>
  <c r="BS204" i="20"/>
  <c r="BS205" i="20"/>
  <c r="BS206" i="20"/>
  <c r="BS207" i="20"/>
  <c r="BS208" i="20"/>
  <c r="BS209" i="20"/>
  <c r="BS210" i="20"/>
  <c r="BS211" i="20"/>
  <c r="BS212" i="20"/>
  <c r="BS213" i="20"/>
  <c r="BS214" i="20"/>
  <c r="BU202" i="20"/>
  <c r="BU203" i="20"/>
  <c r="BU204" i="20"/>
  <c r="BU205" i="20"/>
  <c r="BU206" i="20"/>
  <c r="BU207" i="20"/>
  <c r="BU208" i="20"/>
  <c r="BU209" i="20"/>
  <c r="BU210" i="20"/>
  <c r="BU211" i="20"/>
  <c r="BU212" i="20"/>
  <c r="BU213" i="20"/>
  <c r="BU214" i="20"/>
  <c r="BV202" i="20"/>
  <c r="BV203" i="20"/>
  <c r="BV204" i="20"/>
  <c r="BV205" i="20"/>
  <c r="BV206" i="20"/>
  <c r="BV207" i="20"/>
  <c r="BV208" i="20"/>
  <c r="BV209" i="20"/>
  <c r="BV210" i="20"/>
  <c r="BV211" i="20"/>
  <c r="BV212" i="20"/>
  <c r="BV213" i="20"/>
  <c r="BV214" i="20"/>
  <c r="BW200" i="20"/>
  <c r="BW202" i="20"/>
  <c r="BW203" i="20"/>
  <c r="BW204" i="20"/>
  <c r="BW205" i="20"/>
  <c r="BW206" i="20"/>
  <c r="BW207" i="20"/>
  <c r="BW208" i="20"/>
  <c r="BW209" i="20"/>
  <c r="BW210" i="20"/>
  <c r="BW211" i="20"/>
  <c r="BW212" i="20"/>
  <c r="BW213" i="20"/>
  <c r="BW214" i="20"/>
  <c r="BX200" i="20"/>
  <c r="BX202" i="20"/>
  <c r="BX203" i="20"/>
  <c r="BX204" i="20"/>
  <c r="BX205" i="20"/>
  <c r="BX206" i="20"/>
  <c r="BX207" i="20"/>
  <c r="BX208" i="20"/>
  <c r="BX209" i="20"/>
  <c r="BX210" i="20"/>
  <c r="BX211" i="20"/>
  <c r="BX212" i="20"/>
  <c r="BX213" i="20"/>
  <c r="BX214" i="20"/>
  <c r="BY200" i="20"/>
  <c r="BY202" i="20"/>
  <c r="BY203" i="20"/>
  <c r="BY204" i="20"/>
  <c r="BY205" i="20"/>
  <c r="BY206" i="20"/>
  <c r="BY207" i="20"/>
  <c r="BY208" i="20"/>
  <c r="BY209" i="20"/>
  <c r="BY210" i="20"/>
  <c r="BY211" i="20"/>
  <c r="BY212" i="20"/>
  <c r="BY213" i="20"/>
  <c r="BY214" i="20"/>
  <c r="BZ200" i="20"/>
  <c r="CA200" i="20"/>
  <c r="CA202" i="20"/>
  <c r="CA203" i="20"/>
  <c r="CA204" i="20"/>
  <c r="CA205" i="20"/>
  <c r="CA206" i="20"/>
  <c r="CA207" i="20"/>
  <c r="CA208" i="20"/>
  <c r="CA209" i="20"/>
  <c r="CA210" i="20"/>
  <c r="CA211" i="20"/>
  <c r="CA212" i="20"/>
  <c r="CA213" i="20"/>
  <c r="CA214" i="20"/>
  <c r="CB200" i="20"/>
  <c r="CB202" i="20"/>
  <c r="CB203" i="20"/>
  <c r="CB204" i="20"/>
  <c r="CB205" i="20"/>
  <c r="CB206" i="20"/>
  <c r="CB207" i="20"/>
  <c r="CB208" i="20"/>
  <c r="CB209" i="20"/>
  <c r="CB210" i="20"/>
  <c r="CB211" i="20"/>
  <c r="CB212" i="20"/>
  <c r="CB213" i="20"/>
  <c r="CB214" i="20"/>
  <c r="CC200" i="20"/>
  <c r="CD200" i="20"/>
  <c r="CD202" i="20"/>
  <c r="CD203" i="20"/>
  <c r="CD204" i="20"/>
  <c r="CD205" i="20"/>
  <c r="CD206" i="20"/>
  <c r="CD207" i="20"/>
  <c r="CD208" i="20"/>
  <c r="CD209" i="20"/>
  <c r="CD210" i="20"/>
  <c r="CD211" i="20"/>
  <c r="CD212" i="20"/>
  <c r="CD213" i="20"/>
  <c r="CD214" i="20"/>
  <c r="CE200" i="20"/>
  <c r="CF200" i="20"/>
  <c r="CF202" i="20"/>
  <c r="CF203" i="20"/>
  <c r="CF204" i="20"/>
  <c r="CF205" i="20"/>
  <c r="CF206" i="20"/>
  <c r="CF207" i="20"/>
  <c r="CF208" i="20"/>
  <c r="CF209" i="20"/>
  <c r="CF210" i="20"/>
  <c r="CF211" i="20"/>
  <c r="CF212" i="20"/>
  <c r="CF213" i="20"/>
  <c r="CF214" i="20"/>
  <c r="CG200" i="20"/>
  <c r="CH200" i="20"/>
  <c r="CH202" i="20"/>
  <c r="CH232" i="20" s="1"/>
  <c r="CH203" i="20"/>
  <c r="CH204" i="20"/>
  <c r="CH205" i="20"/>
  <c r="CH206" i="20"/>
  <c r="CH207" i="20"/>
  <c r="CH208" i="20"/>
  <c r="CH209" i="20"/>
  <c r="CH210" i="20"/>
  <c r="CH211" i="20"/>
  <c r="CH212" i="20"/>
  <c r="CH213" i="20"/>
  <c r="CH214" i="20"/>
  <c r="CI200" i="20"/>
  <c r="CJ200" i="20"/>
  <c r="CJ202" i="20"/>
  <c r="CJ203" i="20"/>
  <c r="CJ204" i="20"/>
  <c r="CJ205" i="20"/>
  <c r="CJ206" i="20"/>
  <c r="CJ207" i="20"/>
  <c r="CJ208" i="20"/>
  <c r="CJ209" i="20"/>
  <c r="CJ210" i="20"/>
  <c r="CJ211" i="20"/>
  <c r="CJ212" i="20"/>
  <c r="CJ213" i="20"/>
  <c r="CJ214" i="20"/>
  <c r="CK200" i="20"/>
  <c r="CL200" i="20"/>
  <c r="CL202" i="20"/>
  <c r="CL203" i="20"/>
  <c r="CL204" i="20"/>
  <c r="CL205" i="20"/>
  <c r="CL206" i="20"/>
  <c r="CL207" i="20"/>
  <c r="CL208" i="20"/>
  <c r="CL209" i="20"/>
  <c r="CL210" i="20"/>
  <c r="CL211" i="20"/>
  <c r="CL212" i="20"/>
  <c r="CL213" i="20"/>
  <c r="CL214" i="20"/>
  <c r="CM200" i="20"/>
  <c r="CN200" i="20"/>
  <c r="CN202" i="20"/>
  <c r="CN203" i="20"/>
  <c r="CN204" i="20"/>
  <c r="CN205" i="20"/>
  <c r="CN206" i="20"/>
  <c r="CN207" i="20"/>
  <c r="CN208" i="20"/>
  <c r="CN209" i="20"/>
  <c r="CN210" i="20"/>
  <c r="CN211" i="20"/>
  <c r="CN212" i="20"/>
  <c r="CN213" i="20"/>
  <c r="CN214" i="20"/>
  <c r="CO200" i="20"/>
  <c r="CP200" i="20"/>
  <c r="CP202" i="20"/>
  <c r="CP203" i="20"/>
  <c r="CP204" i="20"/>
  <c r="CP205" i="20"/>
  <c r="CP206" i="20"/>
  <c r="CP207" i="20"/>
  <c r="CP208" i="20"/>
  <c r="CP209" i="20"/>
  <c r="CP210" i="20"/>
  <c r="CP211" i="20"/>
  <c r="CP212" i="20"/>
  <c r="CP213" i="20"/>
  <c r="CP214" i="20"/>
  <c r="CQ200" i="20"/>
  <c r="CR200" i="20"/>
  <c r="CR202" i="20"/>
  <c r="CR203" i="20"/>
  <c r="CR204" i="20"/>
  <c r="CR205" i="20"/>
  <c r="CR206" i="20"/>
  <c r="CR207" i="20"/>
  <c r="CR208" i="20"/>
  <c r="CR209" i="20"/>
  <c r="CR210" i="20"/>
  <c r="CR211" i="20"/>
  <c r="CR212" i="20"/>
  <c r="CR213" i="20"/>
  <c r="CR214" i="20"/>
  <c r="CS200" i="20"/>
  <c r="CS202" i="20"/>
  <c r="CS203" i="20"/>
  <c r="CS204" i="20"/>
  <c r="CS205" i="20"/>
  <c r="CS206" i="20"/>
  <c r="CS207" i="20"/>
  <c r="CS208" i="20"/>
  <c r="CS209" i="20"/>
  <c r="CS210" i="20"/>
  <c r="CS211" i="20"/>
  <c r="CS212" i="20"/>
  <c r="CS213" i="20"/>
  <c r="CS214" i="20"/>
  <c r="CT200" i="20"/>
  <c r="CT202" i="20"/>
  <c r="CT203" i="20"/>
  <c r="CT204" i="20"/>
  <c r="CT205" i="20"/>
  <c r="CT206" i="20"/>
  <c r="CT207" i="20"/>
  <c r="CT208" i="20"/>
  <c r="CT209" i="20"/>
  <c r="CT210" i="20"/>
  <c r="CT211" i="20"/>
  <c r="CT212" i="20"/>
  <c r="CT213" i="20"/>
  <c r="CT214" i="20"/>
  <c r="CU200" i="20"/>
  <c r="CU202" i="20"/>
  <c r="CU203" i="20"/>
  <c r="CU204" i="20"/>
  <c r="CU205" i="20"/>
  <c r="CU206" i="20"/>
  <c r="CU207" i="20"/>
  <c r="CU208" i="20"/>
  <c r="CU209" i="20"/>
  <c r="CU210" i="20"/>
  <c r="CU211" i="20"/>
  <c r="CU212" i="20"/>
  <c r="CU213" i="20"/>
  <c r="CU214" i="20"/>
  <c r="CV200" i="20"/>
  <c r="CV202" i="20"/>
  <c r="CV203" i="20"/>
  <c r="CV204" i="20"/>
  <c r="CV205" i="20"/>
  <c r="CV206" i="20"/>
  <c r="CV207" i="20"/>
  <c r="CV208" i="20"/>
  <c r="CV209" i="20"/>
  <c r="CV210" i="20"/>
  <c r="CV211" i="20"/>
  <c r="CV212" i="20"/>
  <c r="CV213" i="20"/>
  <c r="CV214" i="20"/>
  <c r="CW200" i="20"/>
  <c r="CW202" i="20"/>
  <c r="CW203" i="20"/>
  <c r="CW204" i="20"/>
  <c r="CW205" i="20"/>
  <c r="CW206" i="20"/>
  <c r="CW207" i="20"/>
  <c r="CW208" i="20"/>
  <c r="CW209" i="20"/>
  <c r="CW210" i="20"/>
  <c r="CW211" i="20"/>
  <c r="CW212" i="20"/>
  <c r="CW213" i="20"/>
  <c r="CW214" i="20"/>
  <c r="CX200" i="20"/>
  <c r="CY200" i="20"/>
  <c r="CY202" i="20"/>
  <c r="CY203" i="20"/>
  <c r="CY204" i="20"/>
  <c r="CY205" i="20"/>
  <c r="CY206" i="20"/>
  <c r="CY207" i="20"/>
  <c r="CY208" i="20"/>
  <c r="CY209" i="20"/>
  <c r="CY210" i="20"/>
  <c r="CY211" i="20"/>
  <c r="CY212" i="20"/>
  <c r="CY213" i="20"/>
  <c r="CY214" i="20"/>
  <c r="CZ200" i="20"/>
  <c r="DA200" i="20"/>
  <c r="DA202" i="20"/>
  <c r="DA203" i="20"/>
  <c r="DA204" i="20"/>
  <c r="DA205" i="20"/>
  <c r="DA206" i="20"/>
  <c r="DA207" i="20"/>
  <c r="DA208" i="20"/>
  <c r="DA209" i="20"/>
  <c r="DA210" i="20"/>
  <c r="DA211" i="20"/>
  <c r="DA212" i="20"/>
  <c r="DA213" i="20"/>
  <c r="DA214" i="20"/>
  <c r="DB200" i="20"/>
  <c r="DC200" i="20"/>
  <c r="DD200" i="20"/>
  <c r="DD202" i="20"/>
  <c r="DD203" i="20"/>
  <c r="DD204" i="20"/>
  <c r="DD205" i="20"/>
  <c r="DD206" i="20"/>
  <c r="DD207" i="20"/>
  <c r="DD208" i="20"/>
  <c r="DD209" i="20"/>
  <c r="DD210" i="20"/>
  <c r="DD211" i="20"/>
  <c r="DD212" i="20"/>
  <c r="DD213" i="20"/>
  <c r="DD214" i="20"/>
  <c r="DE200" i="20"/>
  <c r="DE202" i="20"/>
  <c r="DE203" i="20"/>
  <c r="DE204" i="20"/>
  <c r="DE205" i="20"/>
  <c r="DE206" i="20"/>
  <c r="DE207" i="20"/>
  <c r="DE208" i="20"/>
  <c r="DE209" i="20"/>
  <c r="DE210" i="20"/>
  <c r="DE211" i="20"/>
  <c r="DE212" i="20"/>
  <c r="DE213" i="20"/>
  <c r="DE214" i="20"/>
  <c r="DF200" i="20"/>
  <c r="DG200" i="20"/>
  <c r="DH200" i="20"/>
  <c r="DI200" i="20"/>
  <c r="DJ200" i="20"/>
  <c r="DK200" i="20"/>
  <c r="DK202" i="20"/>
  <c r="DK203" i="20"/>
  <c r="DK204" i="20"/>
  <c r="DK205" i="20"/>
  <c r="DK206" i="20"/>
  <c r="DK207" i="20"/>
  <c r="DK208" i="20"/>
  <c r="DK209" i="20"/>
  <c r="DK210" i="20"/>
  <c r="DK211" i="20"/>
  <c r="DK212" i="20"/>
  <c r="DK213" i="20"/>
  <c r="DK214" i="20"/>
  <c r="DL200" i="20"/>
  <c r="DL202" i="20"/>
  <c r="DL203" i="20"/>
  <c r="DL204" i="20"/>
  <c r="DL205" i="20"/>
  <c r="DL206" i="20"/>
  <c r="DL207" i="20"/>
  <c r="DL208" i="20"/>
  <c r="DL209" i="20"/>
  <c r="DL210" i="20"/>
  <c r="DL211" i="20"/>
  <c r="DL212" i="20"/>
  <c r="DL213" i="20"/>
  <c r="DL214" i="20"/>
  <c r="DM200" i="20"/>
  <c r="DN200" i="20"/>
  <c r="DN202" i="20"/>
  <c r="DN203" i="20"/>
  <c r="DN204" i="20"/>
  <c r="DN205" i="20"/>
  <c r="DN206" i="20"/>
  <c r="DN207" i="20"/>
  <c r="DN208" i="20"/>
  <c r="DN209" i="20"/>
  <c r="DN210" i="20"/>
  <c r="DN211" i="20"/>
  <c r="DN212" i="20"/>
  <c r="DN213" i="20"/>
  <c r="DN214" i="20"/>
  <c r="DO200" i="20"/>
  <c r="DP200" i="20"/>
  <c r="DP202" i="20"/>
  <c r="DP203" i="20"/>
  <c r="DP204" i="20"/>
  <c r="DP205" i="20"/>
  <c r="DP206" i="20"/>
  <c r="DP207" i="20"/>
  <c r="DP208" i="20"/>
  <c r="DP209" i="20"/>
  <c r="DP210" i="20"/>
  <c r="DP211" i="20"/>
  <c r="DP212" i="20"/>
  <c r="DP213" i="20"/>
  <c r="DP214" i="20"/>
  <c r="DQ200" i="20"/>
  <c r="DR200" i="20"/>
  <c r="DS200" i="20"/>
  <c r="DS202" i="20"/>
  <c r="DS203" i="20"/>
  <c r="DS204" i="20"/>
  <c r="DS205" i="20"/>
  <c r="DS206" i="20"/>
  <c r="DS207" i="20"/>
  <c r="DS208" i="20"/>
  <c r="DS209" i="20"/>
  <c r="DS210" i="20"/>
  <c r="DS211" i="20"/>
  <c r="DS212" i="20"/>
  <c r="DS213" i="20"/>
  <c r="DS214" i="20"/>
  <c r="DT200" i="20"/>
  <c r="DU200" i="20"/>
  <c r="DV200" i="20"/>
  <c r="DW200" i="20"/>
  <c r="DX200" i="20"/>
  <c r="DY200" i="20"/>
  <c r="DZ200" i="20"/>
  <c r="EA200" i="20"/>
  <c r="EA202" i="20"/>
  <c r="EA203" i="20"/>
  <c r="EA204" i="20"/>
  <c r="EA205" i="20"/>
  <c r="EA206" i="20"/>
  <c r="EA207" i="20"/>
  <c r="EA208" i="20"/>
  <c r="EA209" i="20"/>
  <c r="EA210" i="20"/>
  <c r="EA211" i="20"/>
  <c r="EA212" i="20"/>
  <c r="EA213" i="20"/>
  <c r="EA214" i="20"/>
  <c r="EB200" i="20"/>
  <c r="EC200" i="20"/>
  <c r="EC202" i="20"/>
  <c r="EC203" i="20"/>
  <c r="EC204" i="20"/>
  <c r="EC205" i="20"/>
  <c r="EC206" i="20"/>
  <c r="EC207" i="20"/>
  <c r="EC208" i="20"/>
  <c r="EC209" i="20"/>
  <c r="EC210" i="20"/>
  <c r="EC211" i="20"/>
  <c r="EC212" i="20"/>
  <c r="EC213" i="20"/>
  <c r="EC214" i="20"/>
  <c r="ED200" i="20"/>
  <c r="ED202" i="20"/>
  <c r="ED203" i="20"/>
  <c r="ED204" i="20"/>
  <c r="ED205" i="20"/>
  <c r="ED232" i="20" s="1"/>
  <c r="ED206" i="20"/>
  <c r="ED207" i="20"/>
  <c r="ED208" i="20"/>
  <c r="ED209" i="20"/>
  <c r="ED210" i="20"/>
  <c r="ED211" i="20"/>
  <c r="ED212" i="20"/>
  <c r="ED213" i="20"/>
  <c r="ED214" i="20"/>
  <c r="EE200" i="20"/>
  <c r="EE202" i="20"/>
  <c r="EE203" i="20"/>
  <c r="EE204" i="20"/>
  <c r="EE205" i="20"/>
  <c r="EE206" i="20"/>
  <c r="EE207" i="20"/>
  <c r="EE208" i="20"/>
  <c r="EE209" i="20"/>
  <c r="EE210" i="20"/>
  <c r="EE211" i="20"/>
  <c r="EE212" i="20"/>
  <c r="EE213" i="20"/>
  <c r="EE214" i="20"/>
  <c r="EF200" i="20"/>
  <c r="EG200" i="20"/>
  <c r="EG202" i="20"/>
  <c r="EG203" i="20"/>
  <c r="EG204" i="20"/>
  <c r="EG205" i="20"/>
  <c r="EG206" i="20"/>
  <c r="EG207" i="20"/>
  <c r="EG208" i="20"/>
  <c r="EG209" i="20"/>
  <c r="EG210" i="20"/>
  <c r="EG211" i="20"/>
  <c r="EG212" i="20"/>
  <c r="EG213" i="20"/>
  <c r="EG214" i="20"/>
  <c r="EH200" i="20"/>
  <c r="EI200" i="20"/>
  <c r="EI202" i="20"/>
  <c r="EI203" i="20"/>
  <c r="EI204" i="20"/>
  <c r="EI205" i="20"/>
  <c r="EI206" i="20"/>
  <c r="EI207" i="20"/>
  <c r="EI208" i="20"/>
  <c r="EI209" i="20"/>
  <c r="EI210" i="20"/>
  <c r="EI211" i="20"/>
  <c r="EI212" i="20"/>
  <c r="EI213" i="20"/>
  <c r="EI214" i="20"/>
  <c r="EJ200" i="20"/>
  <c r="EJ202" i="20"/>
  <c r="EJ203" i="20"/>
  <c r="EJ204" i="20"/>
  <c r="EJ205" i="20"/>
  <c r="EJ206" i="20"/>
  <c r="EJ207" i="20"/>
  <c r="EJ208" i="20"/>
  <c r="EJ209" i="20"/>
  <c r="EJ210" i="20"/>
  <c r="EJ211" i="20"/>
  <c r="EJ212" i="20"/>
  <c r="EJ213" i="20"/>
  <c r="EJ214" i="20"/>
  <c r="EK200" i="20"/>
  <c r="EL200" i="20"/>
  <c r="EL202" i="20"/>
  <c r="EL203" i="20"/>
  <c r="EL204" i="20"/>
  <c r="EL205" i="20"/>
  <c r="EL206" i="20"/>
  <c r="EL207" i="20"/>
  <c r="EL208" i="20"/>
  <c r="EL209" i="20"/>
  <c r="EL210" i="20"/>
  <c r="EL211" i="20"/>
  <c r="EL212" i="20"/>
  <c r="EL213" i="20"/>
  <c r="EL214" i="20"/>
  <c r="EM200" i="20"/>
  <c r="EN200" i="20"/>
  <c r="EO200" i="20"/>
  <c r="EO202" i="20"/>
  <c r="EO203" i="20"/>
  <c r="EO204" i="20"/>
  <c r="EO205" i="20"/>
  <c r="EO206" i="20"/>
  <c r="EO207" i="20"/>
  <c r="EO208" i="20"/>
  <c r="EO209" i="20"/>
  <c r="EO210" i="20"/>
  <c r="EO211" i="20"/>
  <c r="EO212" i="20"/>
  <c r="EO213" i="20"/>
  <c r="EO214" i="20"/>
  <c r="EP200" i="20"/>
  <c r="EP202" i="20"/>
  <c r="EP203" i="20"/>
  <c r="EP204" i="20"/>
  <c r="EP205" i="20"/>
  <c r="EP206" i="20"/>
  <c r="EP207" i="20"/>
  <c r="EP208" i="20"/>
  <c r="EP209" i="20"/>
  <c r="EP210" i="20"/>
  <c r="EP211" i="20"/>
  <c r="EP212" i="20"/>
  <c r="EP213" i="20"/>
  <c r="EP214" i="20"/>
  <c r="EQ200" i="20"/>
  <c r="EQ202" i="20"/>
  <c r="EQ203" i="20"/>
  <c r="EQ204" i="20"/>
  <c r="EQ205" i="20"/>
  <c r="EQ206" i="20"/>
  <c r="EQ207" i="20"/>
  <c r="EQ208" i="20"/>
  <c r="EQ209" i="20"/>
  <c r="EQ210" i="20"/>
  <c r="EQ211" i="20"/>
  <c r="EQ212" i="20"/>
  <c r="EQ213" i="20"/>
  <c r="EQ214" i="20"/>
  <c r="ER200" i="20"/>
  <c r="ES200" i="20"/>
  <c r="ET200" i="20"/>
  <c r="EU200" i="20"/>
  <c r="EV200" i="20"/>
  <c r="EW200" i="20"/>
  <c r="EW202" i="20"/>
  <c r="EW203" i="20"/>
  <c r="EW204" i="20"/>
  <c r="EW205" i="20"/>
  <c r="EW206" i="20"/>
  <c r="EW207" i="20"/>
  <c r="EW208" i="20"/>
  <c r="EW209" i="20"/>
  <c r="EW210" i="20"/>
  <c r="EW211" i="20"/>
  <c r="EW212" i="20"/>
  <c r="EW213" i="20"/>
  <c r="EW214" i="20"/>
  <c r="EX200" i="20"/>
  <c r="EX202" i="20"/>
  <c r="EX203" i="20"/>
  <c r="EX204" i="20"/>
  <c r="EX205" i="20"/>
  <c r="EX206" i="20"/>
  <c r="EX207" i="20"/>
  <c r="EX208" i="20"/>
  <c r="EX209" i="20"/>
  <c r="EX210" i="20"/>
  <c r="EX211" i="20"/>
  <c r="EX212" i="20"/>
  <c r="EX213" i="20"/>
  <c r="EX214" i="20"/>
  <c r="EY200" i="20"/>
  <c r="EY202" i="20"/>
  <c r="EY203" i="20"/>
  <c r="EY204" i="20"/>
  <c r="EY205" i="20"/>
  <c r="EY206" i="20"/>
  <c r="EY207" i="20"/>
  <c r="EY208" i="20"/>
  <c r="EY209" i="20"/>
  <c r="EY210" i="20"/>
  <c r="EY211" i="20"/>
  <c r="EY212" i="20"/>
  <c r="EY213" i="20"/>
  <c r="EY214" i="20"/>
  <c r="ED222" i="20"/>
  <c r="ED225" i="20"/>
  <c r="ED227" i="20"/>
  <c r="ED37" i="12" s="1"/>
  <c r="C234" i="20"/>
  <c r="D234" i="20"/>
  <c r="E234" i="20"/>
  <c r="G234" i="20"/>
  <c r="I234" i="20"/>
  <c r="J234" i="20"/>
  <c r="K234" i="20"/>
  <c r="O234" i="20"/>
  <c r="Q234" i="20"/>
  <c r="S234" i="20"/>
  <c r="U234" i="20"/>
  <c r="W234" i="20"/>
  <c r="Y234" i="20"/>
  <c r="Y44" i="12"/>
  <c r="Z234" i="20"/>
  <c r="Z44" i="12" s="1"/>
  <c r="AC234" i="20"/>
  <c r="AM234" i="20"/>
  <c r="AM44" i="12"/>
  <c r="AO234" i="20"/>
  <c r="AQ234" i="20"/>
  <c r="AS234" i="20"/>
  <c r="AU234" i="20"/>
  <c r="AW234" i="20"/>
  <c r="AX234" i="20"/>
  <c r="AY234" i="20"/>
  <c r="BA234" i="20"/>
  <c r="BA44" i="12" s="1"/>
  <c r="BB234" i="20"/>
  <c r="BC234" i="20"/>
  <c r="BD234" i="20"/>
  <c r="BE234" i="20"/>
  <c r="BF234" i="20"/>
  <c r="BG234" i="20"/>
  <c r="BH234" i="20"/>
  <c r="BI234" i="20"/>
  <c r="BJ234" i="20"/>
  <c r="BK234" i="20"/>
  <c r="BL234" i="20"/>
  <c r="BM234" i="20"/>
  <c r="BM44" i="12"/>
  <c r="BO234" i="20"/>
  <c r="BQ234" i="20"/>
  <c r="BS234" i="20"/>
  <c r="BU234" i="20"/>
  <c r="BV234" i="20"/>
  <c r="BW234" i="20"/>
  <c r="BX234" i="20"/>
  <c r="BY234" i="20"/>
  <c r="BY44" i="12"/>
  <c r="CA234" i="20"/>
  <c r="CB234" i="20"/>
  <c r="CD234" i="20"/>
  <c r="CF234" i="20"/>
  <c r="CH234" i="20"/>
  <c r="CJ234" i="20"/>
  <c r="CL234" i="20"/>
  <c r="CN234" i="20"/>
  <c r="CP234" i="20"/>
  <c r="CR234" i="20"/>
  <c r="CS234" i="20"/>
  <c r="CT234" i="20"/>
  <c r="CU234" i="20"/>
  <c r="CV234" i="20"/>
  <c r="CW234" i="20"/>
  <c r="CY234" i="20"/>
  <c r="DA234" i="20"/>
  <c r="DD234" i="20"/>
  <c r="DE234" i="20"/>
  <c r="DK234" i="20"/>
  <c r="DL234" i="20"/>
  <c r="DN234" i="20"/>
  <c r="DP234" i="20"/>
  <c r="DS234" i="20"/>
  <c r="EA234" i="20"/>
  <c r="EC234" i="20"/>
  <c r="ED234" i="20"/>
  <c r="EE234" i="20"/>
  <c r="EG234" i="20"/>
  <c r="EI234" i="20"/>
  <c r="EJ234" i="20"/>
  <c r="EL234" i="20"/>
  <c r="EO234" i="20"/>
  <c r="EP234" i="20"/>
  <c r="EQ234" i="20"/>
  <c r="EW234" i="20"/>
  <c r="EW44" i="12" s="1"/>
  <c r="EX234" i="20"/>
  <c r="EY234" i="20"/>
  <c r="C235" i="20"/>
  <c r="C45" i="12"/>
  <c r="D235" i="20"/>
  <c r="E235" i="20"/>
  <c r="G235" i="20"/>
  <c r="I235" i="20"/>
  <c r="J235" i="20"/>
  <c r="K235" i="20"/>
  <c r="O235" i="20"/>
  <c r="O45" i="12"/>
  <c r="P235" i="20"/>
  <c r="Q235" i="20"/>
  <c r="S235" i="20"/>
  <c r="U235" i="20"/>
  <c r="W235" i="20"/>
  <c r="Y235" i="20"/>
  <c r="Z235" i="20"/>
  <c r="AC235" i="20"/>
  <c r="AM235" i="20"/>
  <c r="AM45" i="12"/>
  <c r="AO235" i="20"/>
  <c r="AQ235" i="20"/>
  <c r="AS235" i="20"/>
  <c r="AU235" i="20"/>
  <c r="AW235" i="20"/>
  <c r="AX235" i="20"/>
  <c r="AY235" i="20"/>
  <c r="BA235" i="20"/>
  <c r="BB235" i="20"/>
  <c r="BC235" i="20"/>
  <c r="BC45" i="12"/>
  <c r="BD235" i="20"/>
  <c r="BE235" i="20"/>
  <c r="BF235" i="20"/>
  <c r="BG235" i="20"/>
  <c r="BH235" i="20"/>
  <c r="BI235" i="20"/>
  <c r="BJ235" i="20"/>
  <c r="BK235" i="20"/>
  <c r="BL235" i="20"/>
  <c r="BM235" i="20"/>
  <c r="BO235" i="20"/>
  <c r="BQ235" i="20"/>
  <c r="BS235" i="20"/>
  <c r="BU235" i="20"/>
  <c r="BV235" i="20"/>
  <c r="BW235" i="20"/>
  <c r="BX235" i="20"/>
  <c r="BY235" i="20"/>
  <c r="CA235" i="20"/>
  <c r="CB235" i="20"/>
  <c r="CD235" i="20"/>
  <c r="CF235" i="20"/>
  <c r="CH235" i="20"/>
  <c r="CJ235" i="20"/>
  <c r="CJ45" i="12"/>
  <c r="CL235" i="20"/>
  <c r="CN235" i="20"/>
  <c r="CP235" i="20"/>
  <c r="CR235" i="20"/>
  <c r="CS235" i="20"/>
  <c r="CT235" i="20"/>
  <c r="CU235" i="20"/>
  <c r="CV235" i="20"/>
  <c r="CW235" i="20"/>
  <c r="CY235" i="20"/>
  <c r="DA235" i="20"/>
  <c r="DD235" i="20"/>
  <c r="DE235" i="20"/>
  <c r="DK235" i="20"/>
  <c r="DL235" i="20"/>
  <c r="DN235" i="20"/>
  <c r="DP235" i="20"/>
  <c r="DS235" i="20"/>
  <c r="EA235" i="20"/>
  <c r="EA45" i="12"/>
  <c r="EC235" i="20"/>
  <c r="ED235" i="20"/>
  <c r="EE235" i="20"/>
  <c r="EE45" i="12" s="1"/>
  <c r="EG235" i="20"/>
  <c r="EI235" i="20"/>
  <c r="EJ235" i="20"/>
  <c r="EL235" i="20"/>
  <c r="EO235" i="20"/>
  <c r="EP235" i="20"/>
  <c r="EQ235" i="20"/>
  <c r="EW235" i="20"/>
  <c r="EX235" i="20"/>
  <c r="EY235" i="20"/>
  <c r="C236" i="20"/>
  <c r="C46" i="12" s="1"/>
  <c r="D236" i="20"/>
  <c r="E236" i="20"/>
  <c r="G236" i="20"/>
  <c r="I236" i="20"/>
  <c r="J236" i="20"/>
  <c r="K236" i="20"/>
  <c r="K46" i="12" s="1"/>
  <c r="O236" i="20"/>
  <c r="Q236" i="20"/>
  <c r="S236" i="20"/>
  <c r="U236" i="20"/>
  <c r="U46" i="12" s="1"/>
  <c r="W236" i="20"/>
  <c r="Y236" i="20"/>
  <c r="Z236" i="20"/>
  <c r="AC236" i="20"/>
  <c r="AM236" i="20"/>
  <c r="AO236" i="20"/>
  <c r="AQ236" i="20"/>
  <c r="AQ46" i="12"/>
  <c r="AS236" i="20"/>
  <c r="AS46" i="12"/>
  <c r="AU236" i="20"/>
  <c r="AW236" i="20"/>
  <c r="AX236" i="20"/>
  <c r="AY236" i="20"/>
  <c r="BA236" i="20"/>
  <c r="BB236" i="20"/>
  <c r="BC236" i="20"/>
  <c r="BD236" i="20"/>
  <c r="BE236" i="20"/>
  <c r="BE46" i="12" s="1"/>
  <c r="BF236" i="20"/>
  <c r="BG236" i="20"/>
  <c r="BH236" i="20"/>
  <c r="BI236" i="20"/>
  <c r="BJ236" i="20"/>
  <c r="BK236" i="20"/>
  <c r="BM236" i="20"/>
  <c r="BQ236" i="20"/>
  <c r="BU236" i="20"/>
  <c r="BW236" i="20"/>
  <c r="BX236" i="20"/>
  <c r="BY236" i="20"/>
  <c r="CA236" i="20"/>
  <c r="CB236" i="20"/>
  <c r="CD236" i="20"/>
  <c r="CF236" i="20"/>
  <c r="CH236" i="20"/>
  <c r="CJ236" i="20"/>
  <c r="CL236" i="20"/>
  <c r="CN236" i="20"/>
  <c r="CP236" i="20"/>
  <c r="CR236" i="20"/>
  <c r="CS236" i="20"/>
  <c r="CT236" i="20"/>
  <c r="CT46" i="12"/>
  <c r="CU236" i="20"/>
  <c r="CV236" i="20"/>
  <c r="CW236" i="20"/>
  <c r="CY236" i="20"/>
  <c r="DA236" i="20"/>
  <c r="DD236" i="20"/>
  <c r="DE236" i="20"/>
  <c r="DE46" i="12"/>
  <c r="DK236" i="20"/>
  <c r="DK46" i="12" s="1"/>
  <c r="DL236" i="20"/>
  <c r="DN236" i="20"/>
  <c r="DP236" i="20"/>
  <c r="DS236" i="20"/>
  <c r="EA236" i="20"/>
  <c r="EC236" i="20"/>
  <c r="ED236" i="20"/>
  <c r="EE236" i="20"/>
  <c r="EG236" i="20"/>
  <c r="EI236" i="20"/>
  <c r="EI46" i="12" s="1"/>
  <c r="EJ236" i="20"/>
  <c r="EL236" i="20"/>
  <c r="EO236" i="20"/>
  <c r="EP236" i="20"/>
  <c r="EQ236" i="20"/>
  <c r="EW236" i="20"/>
  <c r="EX236" i="20"/>
  <c r="EY236" i="20"/>
  <c r="C237" i="20"/>
  <c r="C47" i="12"/>
  <c r="D237" i="20"/>
  <c r="D47" i="12"/>
  <c r="E237" i="20"/>
  <c r="E47" i="12"/>
  <c r="G237" i="20"/>
  <c r="I237" i="20"/>
  <c r="J237" i="20"/>
  <c r="K237" i="20"/>
  <c r="O237" i="20"/>
  <c r="Q237" i="20"/>
  <c r="S237" i="20"/>
  <c r="U237" i="20"/>
  <c r="U47" i="12" s="1"/>
  <c r="W237" i="20"/>
  <c r="Y237" i="20"/>
  <c r="Z237" i="20"/>
  <c r="AC237" i="20"/>
  <c r="AM237" i="20"/>
  <c r="AO237" i="20"/>
  <c r="AQ237" i="20"/>
  <c r="AS237" i="20"/>
  <c r="AU237" i="20"/>
  <c r="AW237" i="20"/>
  <c r="AX237" i="20"/>
  <c r="AY237" i="20"/>
  <c r="BA237" i="20"/>
  <c r="BB237" i="20"/>
  <c r="BC237" i="20"/>
  <c r="BD237" i="20"/>
  <c r="BE237" i="20"/>
  <c r="BF237" i="20"/>
  <c r="BG237" i="20"/>
  <c r="BI237" i="20"/>
  <c r="BJ237" i="20"/>
  <c r="BK237" i="20"/>
  <c r="BM237" i="20"/>
  <c r="BO237" i="20"/>
  <c r="BO47" i="12" s="1"/>
  <c r="BQ237" i="20"/>
  <c r="BS237" i="20"/>
  <c r="BU237" i="20"/>
  <c r="BV237" i="20"/>
  <c r="BW237" i="20"/>
  <c r="BX237" i="20"/>
  <c r="BY237" i="20"/>
  <c r="CA237" i="20"/>
  <c r="CB237" i="20"/>
  <c r="CD237" i="20"/>
  <c r="CF237" i="20"/>
  <c r="CH237" i="20"/>
  <c r="CH47" i="12" s="1"/>
  <c r="CJ237" i="20"/>
  <c r="CL237" i="20"/>
  <c r="CN237" i="20"/>
  <c r="CP237" i="20"/>
  <c r="CR237" i="20"/>
  <c r="CS237" i="20"/>
  <c r="CT237" i="20"/>
  <c r="CU237" i="20"/>
  <c r="CV237" i="20"/>
  <c r="CW237" i="20"/>
  <c r="CY237" i="20"/>
  <c r="DA237" i="20"/>
  <c r="DD237" i="20"/>
  <c r="DE237" i="20"/>
  <c r="DK237" i="20"/>
  <c r="DL237" i="20"/>
  <c r="DN237" i="20"/>
  <c r="DP237" i="20"/>
  <c r="DS237" i="20"/>
  <c r="DS47" i="12" s="1"/>
  <c r="EA237" i="20"/>
  <c r="EC237" i="20"/>
  <c r="ED237" i="20"/>
  <c r="EE237" i="20"/>
  <c r="EG237" i="20"/>
  <c r="EI237" i="20"/>
  <c r="EJ237" i="20"/>
  <c r="EL237" i="20"/>
  <c r="EO237" i="20"/>
  <c r="EP237" i="20"/>
  <c r="EQ237" i="20"/>
  <c r="EQ47" i="12" s="1"/>
  <c r="EW237" i="20"/>
  <c r="EX237" i="20"/>
  <c r="EY237" i="20"/>
  <c r="C238" i="20"/>
  <c r="C48" i="12" s="1"/>
  <c r="D238" i="20"/>
  <c r="E238" i="20"/>
  <c r="G238" i="20"/>
  <c r="I238" i="20"/>
  <c r="J238" i="20"/>
  <c r="K238" i="20"/>
  <c r="K48" i="12" s="1"/>
  <c r="O238" i="20"/>
  <c r="Q238" i="20"/>
  <c r="S238" i="20"/>
  <c r="U238" i="20"/>
  <c r="W238" i="20"/>
  <c r="Y238" i="20"/>
  <c r="Z238" i="20"/>
  <c r="AC238" i="20"/>
  <c r="AM238" i="20"/>
  <c r="AO238" i="20"/>
  <c r="AQ238" i="20"/>
  <c r="AS238" i="20"/>
  <c r="AU238" i="20"/>
  <c r="AW238" i="20"/>
  <c r="AX238" i="20"/>
  <c r="AY238" i="20"/>
  <c r="BA238" i="20"/>
  <c r="BB238" i="20"/>
  <c r="BC238" i="20"/>
  <c r="BD238" i="20"/>
  <c r="BE238" i="20"/>
  <c r="BF238" i="20"/>
  <c r="BG238" i="20"/>
  <c r="BH238" i="20"/>
  <c r="BH48" i="12" s="1"/>
  <c r="BI238" i="20"/>
  <c r="BJ238" i="20"/>
  <c r="BK238" i="20"/>
  <c r="BK48" i="12" s="1"/>
  <c r="BL238" i="20"/>
  <c r="BM238" i="20"/>
  <c r="BO238" i="20"/>
  <c r="BQ238" i="20"/>
  <c r="BS238" i="20"/>
  <c r="BU238" i="20"/>
  <c r="BV238" i="20"/>
  <c r="BW238" i="20"/>
  <c r="BX238" i="20"/>
  <c r="BY238" i="20"/>
  <c r="CA238" i="20"/>
  <c r="CB238" i="20"/>
  <c r="CD238" i="20"/>
  <c r="CF238" i="20"/>
  <c r="CH238" i="20"/>
  <c r="CJ238" i="20"/>
  <c r="CL238" i="20"/>
  <c r="CN238" i="20"/>
  <c r="CP238" i="20"/>
  <c r="CR238" i="20"/>
  <c r="CS238" i="20"/>
  <c r="CS48" i="12" s="1"/>
  <c r="CT238" i="20"/>
  <c r="CT48" i="12"/>
  <c r="CU238" i="20"/>
  <c r="CV238" i="20"/>
  <c r="CW238" i="20"/>
  <c r="CY238" i="20"/>
  <c r="DA238" i="20"/>
  <c r="DD238" i="20"/>
  <c r="DE238" i="20"/>
  <c r="DK238" i="20"/>
  <c r="DK48" i="12"/>
  <c r="DL238" i="20"/>
  <c r="DN238" i="20"/>
  <c r="DP238" i="20"/>
  <c r="DS238" i="20"/>
  <c r="EA238" i="20"/>
  <c r="EC238" i="20"/>
  <c r="ED238" i="20"/>
  <c r="EE238" i="20"/>
  <c r="EG238" i="20"/>
  <c r="EI238" i="20"/>
  <c r="EJ238" i="20"/>
  <c r="EL238" i="20"/>
  <c r="EO238" i="20"/>
  <c r="EP238" i="20"/>
  <c r="EQ238" i="20"/>
  <c r="EW238" i="20"/>
  <c r="EY238" i="20"/>
  <c r="C240" i="20"/>
  <c r="C50" i="12" s="1"/>
  <c r="D240" i="20"/>
  <c r="E240" i="20"/>
  <c r="G240" i="20"/>
  <c r="G50" i="12" s="1"/>
  <c r="I240" i="20"/>
  <c r="J240" i="20"/>
  <c r="K240" i="20"/>
  <c r="O240" i="20"/>
  <c r="Q240" i="20"/>
  <c r="S240" i="20"/>
  <c r="U240" i="20"/>
  <c r="W240" i="20"/>
  <c r="Y240" i="20"/>
  <c r="Z240" i="20"/>
  <c r="AC240" i="20"/>
  <c r="AM240" i="20"/>
  <c r="AO240" i="20"/>
  <c r="AQ240" i="20"/>
  <c r="AS240" i="20"/>
  <c r="AU240" i="20"/>
  <c r="AW240" i="20"/>
  <c r="AX240" i="20"/>
  <c r="AY240" i="20"/>
  <c r="BA240" i="20"/>
  <c r="BB240" i="20"/>
  <c r="BC240" i="20"/>
  <c r="BC50" i="12"/>
  <c r="BD240" i="20"/>
  <c r="BE240" i="20"/>
  <c r="BF240" i="20"/>
  <c r="BG240" i="20"/>
  <c r="BG50" i="12" s="1"/>
  <c r="BH240" i="20"/>
  <c r="BI240" i="20"/>
  <c r="BJ240" i="20"/>
  <c r="BK240" i="20"/>
  <c r="BL240" i="20"/>
  <c r="BM240" i="20"/>
  <c r="BO240" i="20"/>
  <c r="BQ240" i="20"/>
  <c r="BS240" i="20"/>
  <c r="BS50" i="12"/>
  <c r="BU240" i="20"/>
  <c r="BV240" i="20"/>
  <c r="BW240" i="20"/>
  <c r="BX240" i="20"/>
  <c r="BY240" i="20"/>
  <c r="CA240" i="20"/>
  <c r="CB240" i="20"/>
  <c r="CD240" i="20"/>
  <c r="CF240" i="20"/>
  <c r="CH240" i="20"/>
  <c r="CJ240" i="20"/>
  <c r="CL240" i="20"/>
  <c r="CN240" i="20"/>
  <c r="CP240" i="20"/>
  <c r="CR240" i="20"/>
  <c r="CS240" i="20"/>
  <c r="CT240" i="20"/>
  <c r="CU240" i="20"/>
  <c r="CV240" i="20"/>
  <c r="CW240" i="20"/>
  <c r="CY240" i="20"/>
  <c r="DA240" i="20"/>
  <c r="DD240" i="20"/>
  <c r="DE240" i="20"/>
  <c r="DK240" i="20"/>
  <c r="DL240" i="20"/>
  <c r="DN240" i="20"/>
  <c r="DP240" i="20"/>
  <c r="DP50" i="12"/>
  <c r="DS240" i="20"/>
  <c r="EA240" i="20"/>
  <c r="EC240" i="20"/>
  <c r="ED240" i="20"/>
  <c r="EE240" i="20"/>
  <c r="EG240" i="20"/>
  <c r="EI240" i="20"/>
  <c r="EJ240" i="20"/>
  <c r="EJ50" i="12"/>
  <c r="EL240" i="20"/>
  <c r="EO240" i="20"/>
  <c r="EP240" i="20"/>
  <c r="EP50" i="12" s="1"/>
  <c r="EQ240" i="20"/>
  <c r="EW240" i="20"/>
  <c r="EX240" i="20"/>
  <c r="EY240" i="20"/>
  <c r="C256" i="20"/>
  <c r="C259" i="20"/>
  <c r="D256" i="20"/>
  <c r="D263" i="20" s="1"/>
  <c r="D259" i="20"/>
  <c r="E256" i="20"/>
  <c r="E259" i="20"/>
  <c r="E263" i="20"/>
  <c r="G256" i="20"/>
  <c r="G259" i="20"/>
  <c r="I256" i="20"/>
  <c r="I259" i="20"/>
  <c r="I263" i="20"/>
  <c r="J256" i="20"/>
  <c r="J263" i="20" s="1"/>
  <c r="J259" i="20"/>
  <c r="K256" i="20"/>
  <c r="K259" i="20"/>
  <c r="O256" i="20"/>
  <c r="O259" i="20"/>
  <c r="Q256" i="20"/>
  <c r="Q263" i="20" s="1"/>
  <c r="Q259" i="20"/>
  <c r="S256" i="20"/>
  <c r="S259" i="20"/>
  <c r="S263" i="20" s="1"/>
  <c r="U256" i="20"/>
  <c r="U259" i="20"/>
  <c r="U263" i="20" s="1"/>
  <c r="W256" i="20"/>
  <c r="W263" i="20" s="1"/>
  <c r="W259" i="20"/>
  <c r="Y256" i="20"/>
  <c r="Y263" i="20" s="1"/>
  <c r="Y259" i="20"/>
  <c r="Z256" i="20"/>
  <c r="Z259" i="20"/>
  <c r="AC256" i="20"/>
  <c r="AC263" i="20" s="1"/>
  <c r="AC259" i="20"/>
  <c r="AQ256" i="20"/>
  <c r="AQ259" i="20"/>
  <c r="AQ263" i="20"/>
  <c r="AU256" i="20"/>
  <c r="AU263" i="20" s="1"/>
  <c r="AU259" i="20"/>
  <c r="AW256" i="20"/>
  <c r="AW259" i="20"/>
  <c r="AX256" i="20"/>
  <c r="AX263" i="20" s="1"/>
  <c r="AX259" i="20"/>
  <c r="BH256" i="20"/>
  <c r="BH259" i="20"/>
  <c r="BI256" i="20"/>
  <c r="BI259" i="20"/>
  <c r="BJ256" i="20"/>
  <c r="BJ259" i="20"/>
  <c r="BJ263" i="20" s="1"/>
  <c r="BM256" i="20"/>
  <c r="BM259" i="20"/>
  <c r="BM263" i="20" s="1"/>
  <c r="CB256" i="20"/>
  <c r="CB259" i="20"/>
  <c r="CB263" i="20"/>
  <c r="CD256" i="20"/>
  <c r="CD259" i="20"/>
  <c r="CF256" i="20"/>
  <c r="CF263" i="20" s="1"/>
  <c r="CF259" i="20"/>
  <c r="CH256" i="20"/>
  <c r="CH259" i="20"/>
  <c r="CH263" i="20"/>
  <c r="CJ256" i="20"/>
  <c r="CJ259" i="20"/>
  <c r="CJ263" i="20" s="1"/>
  <c r="CL256" i="20"/>
  <c r="CL259" i="20"/>
  <c r="CN256" i="20"/>
  <c r="CN263" i="20" s="1"/>
  <c r="CN259" i="20"/>
  <c r="CP256" i="20"/>
  <c r="CP259" i="20"/>
  <c r="CR256" i="20"/>
  <c r="CR259" i="20"/>
  <c r="CS256" i="20"/>
  <c r="CS263" i="20" s="1"/>
  <c r="CS259" i="20"/>
  <c r="CT256" i="20"/>
  <c r="CT263" i="20" s="1"/>
  <c r="CT259" i="20"/>
  <c r="CU256" i="20"/>
  <c r="CU259" i="20"/>
  <c r="CU263" i="20" s="1"/>
  <c r="CV256" i="20"/>
  <c r="CV263" i="20" s="1"/>
  <c r="CV259" i="20"/>
  <c r="CW256" i="20"/>
  <c r="CW259" i="20"/>
  <c r="CW263" i="20"/>
  <c r="CY256" i="20"/>
  <c r="CY259" i="20"/>
  <c r="DA256" i="20"/>
  <c r="DA259" i="20"/>
  <c r="DA263" i="20"/>
  <c r="DD256" i="20"/>
  <c r="DD259" i="20"/>
  <c r="DE256" i="20"/>
  <c r="DE259" i="20"/>
  <c r="DE263" i="20"/>
  <c r="DS256" i="20"/>
  <c r="DS263" i="20" s="1"/>
  <c r="DS259" i="20"/>
  <c r="EA256" i="20"/>
  <c r="EA263" i="20" s="1"/>
  <c r="EA259" i="20"/>
  <c r="ED256" i="20"/>
  <c r="ED259" i="20"/>
  <c r="EE256" i="20"/>
  <c r="EE263" i="20" s="1"/>
  <c r="EE259" i="20"/>
  <c r="EG256" i="20"/>
  <c r="EG259" i="20"/>
  <c r="EI256" i="20"/>
  <c r="EI259" i="20"/>
  <c r="EI263" i="20" s="1"/>
  <c r="EJ256" i="20"/>
  <c r="EJ259" i="20"/>
  <c r="EL256" i="20"/>
  <c r="EL259" i="20"/>
  <c r="EO256" i="20"/>
  <c r="EO263" i="20" s="1"/>
  <c r="EO259" i="20"/>
  <c r="EP256" i="20"/>
  <c r="EP263" i="20" s="1"/>
  <c r="EP259" i="20"/>
  <c r="EQ256" i="20"/>
  <c r="EQ259" i="20"/>
  <c r="EQ263" i="20" s="1"/>
  <c r="EW256" i="20"/>
  <c r="EW259" i="20"/>
  <c r="EX256" i="20"/>
  <c r="EX259" i="20"/>
  <c r="EY256" i="20"/>
  <c r="EY259" i="20"/>
  <c r="C257" i="20"/>
  <c r="C260" i="20"/>
  <c r="C264" i="20" s="1"/>
  <c r="D257" i="20"/>
  <c r="D260" i="20"/>
  <c r="E257" i="20"/>
  <c r="E264" i="20" s="1"/>
  <c r="E260" i="20"/>
  <c r="G257" i="20"/>
  <c r="G260" i="20"/>
  <c r="G264" i="20" s="1"/>
  <c r="I257" i="20"/>
  <c r="I260" i="20"/>
  <c r="J257" i="20"/>
  <c r="J264" i="20" s="1"/>
  <c r="J260" i="20"/>
  <c r="K257" i="20"/>
  <c r="K260" i="20"/>
  <c r="O257" i="20"/>
  <c r="O264" i="20" s="1"/>
  <c r="O260" i="20"/>
  <c r="Q257" i="20"/>
  <c r="Q260" i="20"/>
  <c r="Q264" i="20" s="1"/>
  <c r="S257" i="20"/>
  <c r="S264" i="20" s="1"/>
  <c r="S260" i="20"/>
  <c r="U257" i="20"/>
  <c r="U260" i="20"/>
  <c r="W257" i="20"/>
  <c r="W260" i="20"/>
  <c r="W264" i="20"/>
  <c r="Y257" i="20"/>
  <c r="Y260" i="20"/>
  <c r="Z257" i="20"/>
  <c r="Z260" i="20"/>
  <c r="AC257" i="20"/>
  <c r="AC264" i="20" s="1"/>
  <c r="AC260" i="20"/>
  <c r="AQ257" i="20"/>
  <c r="AQ260" i="20"/>
  <c r="AU257" i="20"/>
  <c r="AU260" i="20"/>
  <c r="AW257" i="20"/>
  <c r="AW260" i="20"/>
  <c r="AX257" i="20"/>
  <c r="AX264" i="20" s="1"/>
  <c r="AX260" i="20"/>
  <c r="BH257" i="20"/>
  <c r="BH260" i="20"/>
  <c r="BH264" i="20" s="1"/>
  <c r="BI257" i="20"/>
  <c r="BI264" i="20" s="1"/>
  <c r="BI260" i="20"/>
  <c r="BJ257" i="20"/>
  <c r="BJ260" i="20"/>
  <c r="BM257" i="20"/>
  <c r="BM260" i="20"/>
  <c r="CB257" i="20"/>
  <c r="CB264" i="20" s="1"/>
  <c r="CB260" i="20"/>
  <c r="CD257" i="20"/>
  <c r="CD264" i="20" s="1"/>
  <c r="CD260" i="20"/>
  <c r="CF257" i="20"/>
  <c r="CF260" i="20"/>
  <c r="CH257" i="20"/>
  <c r="CH264" i="20" s="1"/>
  <c r="CH260" i="20"/>
  <c r="CJ257" i="20"/>
  <c r="CJ264" i="20" s="1"/>
  <c r="CJ260" i="20"/>
  <c r="CL257" i="20"/>
  <c r="CL260" i="20"/>
  <c r="CN257" i="20"/>
  <c r="CN264" i="20" s="1"/>
  <c r="CN260" i="20"/>
  <c r="CP257" i="20"/>
  <c r="CP264" i="20" s="1"/>
  <c r="CP260" i="20"/>
  <c r="CR257" i="20"/>
  <c r="CR264" i="20" s="1"/>
  <c r="CR260" i="20"/>
  <c r="CS257" i="20"/>
  <c r="CS260" i="20"/>
  <c r="CS264" i="20" s="1"/>
  <c r="CT257" i="20"/>
  <c r="CT260" i="20"/>
  <c r="CU257" i="20"/>
  <c r="CU260" i="20"/>
  <c r="CV257" i="20"/>
  <c r="CV260" i="20"/>
  <c r="CV264" i="20"/>
  <c r="CW257" i="20"/>
  <c r="CW260" i="20"/>
  <c r="CY257" i="20"/>
  <c r="CY260" i="20"/>
  <c r="DA257" i="20"/>
  <c r="DA264" i="20" s="1"/>
  <c r="DA260" i="20"/>
  <c r="DD257" i="20"/>
  <c r="DD260" i="20"/>
  <c r="DE257" i="20"/>
  <c r="DE260" i="20"/>
  <c r="DE264" i="20" s="1"/>
  <c r="DS257" i="20"/>
  <c r="DS264" i="20" s="1"/>
  <c r="DS260" i="20"/>
  <c r="EA257" i="20"/>
  <c r="EA264" i="20" s="1"/>
  <c r="EA260" i="20"/>
  <c r="ED257" i="20"/>
  <c r="ED260" i="20"/>
  <c r="EE257" i="20"/>
  <c r="EE260" i="20"/>
  <c r="EE264" i="20"/>
  <c r="EG257" i="20"/>
  <c r="EG260" i="20"/>
  <c r="EG264" i="20" s="1"/>
  <c r="EI257" i="20"/>
  <c r="EI264" i="20" s="1"/>
  <c r="EI260" i="20"/>
  <c r="EJ257" i="20"/>
  <c r="EJ264" i="20" s="1"/>
  <c r="EJ260" i="20"/>
  <c r="EL257" i="20"/>
  <c r="EL260" i="20"/>
  <c r="EO257" i="20"/>
  <c r="EO260" i="20"/>
  <c r="EO264" i="20" s="1"/>
  <c r="EP257" i="20"/>
  <c r="EP260" i="20"/>
  <c r="EP264" i="20"/>
  <c r="EQ257" i="20"/>
  <c r="EQ260" i="20"/>
  <c r="EW257" i="20"/>
  <c r="EW260" i="20"/>
  <c r="EX257" i="20"/>
  <c r="EX260" i="20"/>
  <c r="EY257" i="20"/>
  <c r="EY260" i="20"/>
  <c r="C258" i="20"/>
  <c r="C265" i="20" s="1"/>
  <c r="C261" i="20"/>
  <c r="D258" i="20"/>
  <c r="D261" i="20"/>
  <c r="D265" i="20" s="1"/>
  <c r="E258" i="20"/>
  <c r="E261" i="20"/>
  <c r="G258" i="20"/>
  <c r="G265" i="20" s="1"/>
  <c r="G261" i="20"/>
  <c r="I258" i="20"/>
  <c r="I261" i="20"/>
  <c r="J258" i="20"/>
  <c r="J261" i="20"/>
  <c r="J265" i="20"/>
  <c r="K258" i="20"/>
  <c r="K261" i="20"/>
  <c r="K265" i="20"/>
  <c r="O258" i="20"/>
  <c r="O265" i="20" s="1"/>
  <c r="O261" i="20"/>
  <c r="Q258" i="20"/>
  <c r="Q261" i="20"/>
  <c r="Q265" i="20" s="1"/>
  <c r="S258" i="20"/>
  <c r="S261" i="20"/>
  <c r="S265" i="20" s="1"/>
  <c r="U258" i="20"/>
  <c r="U261" i="20"/>
  <c r="U265" i="20"/>
  <c r="W258" i="20"/>
  <c r="W261" i="20"/>
  <c r="Y258" i="20"/>
  <c r="Y261" i="20"/>
  <c r="Z258" i="20"/>
  <c r="Z261" i="20"/>
  <c r="AC258" i="20"/>
  <c r="AC265" i="20" s="1"/>
  <c r="AC261" i="20"/>
  <c r="AQ258" i="20"/>
  <c r="AQ265" i="20" s="1"/>
  <c r="AQ261" i="20"/>
  <c r="AU258" i="20"/>
  <c r="AU261" i="20"/>
  <c r="AW258" i="20"/>
  <c r="AW261" i="20"/>
  <c r="AX258" i="20"/>
  <c r="AX261" i="20"/>
  <c r="BH258" i="20"/>
  <c r="BH261" i="20"/>
  <c r="BH265" i="20" s="1"/>
  <c r="BI258" i="20"/>
  <c r="BI261" i="20"/>
  <c r="BJ258" i="20"/>
  <c r="BJ265" i="20" s="1"/>
  <c r="BJ261" i="20"/>
  <c r="BM258" i="20"/>
  <c r="BM261" i="20"/>
  <c r="CB258" i="20"/>
  <c r="CB265" i="20" s="1"/>
  <c r="CB261" i="20"/>
  <c r="CD258" i="20"/>
  <c r="CD261" i="20"/>
  <c r="CD265" i="20" s="1"/>
  <c r="CF258" i="20"/>
  <c r="CF261" i="20"/>
  <c r="CH258" i="20"/>
  <c r="CH261" i="20"/>
  <c r="CJ258" i="20"/>
  <c r="CJ261" i="20"/>
  <c r="CL258" i="20"/>
  <c r="CL261" i="20"/>
  <c r="CN258" i="20"/>
  <c r="CN265" i="20" s="1"/>
  <c r="CN261" i="20"/>
  <c r="CP258" i="20"/>
  <c r="CP261" i="20"/>
  <c r="CR258" i="20"/>
  <c r="CR265" i="20" s="1"/>
  <c r="CR261" i="20"/>
  <c r="CS258" i="20"/>
  <c r="CS261" i="20"/>
  <c r="CS265" i="20"/>
  <c r="CT258" i="20"/>
  <c r="CT265" i="20" s="1"/>
  <c r="CT261" i="20"/>
  <c r="CU258" i="20"/>
  <c r="CU261" i="20"/>
  <c r="CU265" i="20"/>
  <c r="CV258" i="20"/>
  <c r="CV261" i="20"/>
  <c r="CV265" i="20" s="1"/>
  <c r="CW258" i="20"/>
  <c r="CW261" i="20"/>
  <c r="CY258" i="20"/>
  <c r="CY261" i="20"/>
  <c r="CY265" i="20" s="1"/>
  <c r="DA258" i="20"/>
  <c r="DA261" i="20"/>
  <c r="DD258" i="20"/>
  <c r="DD261" i="20"/>
  <c r="DE258" i="20"/>
  <c r="DE265" i="20" s="1"/>
  <c r="DE261" i="20"/>
  <c r="DS258" i="20"/>
  <c r="DS261" i="20"/>
  <c r="EA258" i="20"/>
  <c r="EA261" i="20"/>
  <c r="ED258" i="20"/>
  <c r="ED261" i="20"/>
  <c r="ED265" i="20"/>
  <c r="EE258" i="20"/>
  <c r="EE261" i="20"/>
  <c r="EE265" i="20" s="1"/>
  <c r="EG258" i="20"/>
  <c r="EG261" i="20"/>
  <c r="EG265" i="20" s="1"/>
  <c r="EI258" i="20"/>
  <c r="EI261" i="20"/>
  <c r="EI265" i="20" s="1"/>
  <c r="EJ258" i="20"/>
  <c r="EJ261" i="20"/>
  <c r="EL258" i="20"/>
  <c r="EL261" i="20"/>
  <c r="EO258" i="20"/>
  <c r="EO261" i="20"/>
  <c r="EP258" i="20"/>
  <c r="EP261" i="20"/>
  <c r="EQ258" i="20"/>
  <c r="EQ261" i="20"/>
  <c r="EQ265" i="20" s="1"/>
  <c r="EW258" i="20"/>
  <c r="EW265" i="20" s="1"/>
  <c r="EW261" i="20"/>
  <c r="EX258" i="20"/>
  <c r="EX261" i="20"/>
  <c r="EX265" i="20"/>
  <c r="EY258" i="20"/>
  <c r="EY261" i="20"/>
  <c r="C262" i="20"/>
  <c r="C54" i="12" s="1"/>
  <c r="D262" i="20"/>
  <c r="E262" i="20"/>
  <c r="G262" i="20"/>
  <c r="I262" i="20"/>
  <c r="J262" i="20"/>
  <c r="K262" i="20"/>
  <c r="O262" i="20"/>
  <c r="Q262" i="20"/>
  <c r="S262" i="20"/>
  <c r="U262" i="20"/>
  <c r="W262" i="20"/>
  <c r="Y262" i="20"/>
  <c r="Z262" i="20"/>
  <c r="AC262" i="20"/>
  <c r="AM262" i="20"/>
  <c r="AO262" i="20"/>
  <c r="AQ262" i="20"/>
  <c r="AQ54" i="12"/>
  <c r="AS262" i="20"/>
  <c r="AS54" i="12" s="1"/>
  <c r="AU262" i="20"/>
  <c r="AW262" i="20"/>
  <c r="AX262" i="20"/>
  <c r="AY262" i="20"/>
  <c r="BA262" i="20"/>
  <c r="BB262" i="20"/>
  <c r="BC262" i="20"/>
  <c r="BD262" i="20"/>
  <c r="BE262" i="20"/>
  <c r="BF262" i="20"/>
  <c r="BG262" i="20"/>
  <c r="BH262" i="20"/>
  <c r="BI262" i="20"/>
  <c r="BJ262" i="20"/>
  <c r="BK262" i="20"/>
  <c r="BL262" i="20"/>
  <c r="BM262" i="20"/>
  <c r="BO262" i="20"/>
  <c r="BQ262" i="20"/>
  <c r="BQ54" i="12"/>
  <c r="BS262" i="20"/>
  <c r="BS54" i="12" s="1"/>
  <c r="BU262" i="20"/>
  <c r="BV262" i="20"/>
  <c r="BW262" i="20"/>
  <c r="BX262" i="20"/>
  <c r="BY262" i="20"/>
  <c r="CA262" i="20"/>
  <c r="CB262" i="20"/>
  <c r="CD262" i="20"/>
  <c r="CD54" i="12" s="1"/>
  <c r="CF262" i="20"/>
  <c r="CH262" i="20"/>
  <c r="CJ262" i="20"/>
  <c r="CL262" i="20"/>
  <c r="CN262" i="20"/>
  <c r="CP262" i="20"/>
  <c r="CR262" i="20"/>
  <c r="CS262" i="20"/>
  <c r="CT262" i="20"/>
  <c r="CU262" i="20"/>
  <c r="CV262" i="20"/>
  <c r="CV54" i="12"/>
  <c r="CW262" i="20"/>
  <c r="CY262" i="20"/>
  <c r="DA262" i="20"/>
  <c r="DD262" i="20"/>
  <c r="DE262" i="20"/>
  <c r="DK262" i="20"/>
  <c r="DL262" i="20"/>
  <c r="DN262" i="20"/>
  <c r="DN54" i="12"/>
  <c r="DP262" i="20"/>
  <c r="DP54" i="12" s="1"/>
  <c r="DS262" i="20"/>
  <c r="EA262" i="20"/>
  <c r="EA54" i="12"/>
  <c r="EC262" i="20"/>
  <c r="ED262" i="20"/>
  <c r="EE262" i="20"/>
  <c r="EG262" i="20"/>
  <c r="EI262" i="20"/>
  <c r="EJ262" i="20"/>
  <c r="EJ54" i="12" s="1"/>
  <c r="EL262" i="20"/>
  <c r="EL54" i="12" s="1"/>
  <c r="EO262" i="20"/>
  <c r="EP262" i="20"/>
  <c r="EP54" i="12" s="1"/>
  <c r="EQ262" i="20"/>
  <c r="EW262" i="20"/>
  <c r="EX262" i="20"/>
  <c r="EY262" i="20"/>
  <c r="C200" i="35"/>
  <c r="D200" i="35"/>
  <c r="E200" i="35"/>
  <c r="F200" i="35"/>
  <c r="G200" i="35"/>
  <c r="H200" i="35"/>
  <c r="I200" i="35"/>
  <c r="AD48" i="36" s="1"/>
  <c r="J200" i="35"/>
  <c r="K200" i="35"/>
  <c r="L200" i="35"/>
  <c r="M200" i="35"/>
  <c r="N200" i="35"/>
  <c r="O200" i="35"/>
  <c r="P200" i="35"/>
  <c r="Q200" i="35"/>
  <c r="R200" i="35"/>
  <c r="S200" i="35"/>
  <c r="T200" i="35"/>
  <c r="U200" i="35"/>
  <c r="V200" i="35"/>
  <c r="W200" i="35"/>
  <c r="X200" i="35"/>
  <c r="Y200" i="35"/>
  <c r="Z200" i="35"/>
  <c r="AA200" i="35"/>
  <c r="AB200" i="35"/>
  <c r="AC200" i="35"/>
  <c r="AD200" i="35"/>
  <c r="AE200" i="35"/>
  <c r="AF200" i="35"/>
  <c r="AG200" i="35"/>
  <c r="AH200" i="35"/>
  <c r="AI200" i="35"/>
  <c r="AJ200" i="35"/>
  <c r="AK200" i="35"/>
  <c r="AL200" i="35"/>
  <c r="AM200" i="35"/>
  <c r="AN200" i="35"/>
  <c r="AO200" i="35"/>
  <c r="AP200" i="35"/>
  <c r="AQ200" i="35"/>
  <c r="AR200" i="35"/>
  <c r="AS200" i="35"/>
  <c r="AS238" i="35"/>
  <c r="AQ238" i="35"/>
  <c r="AF238" i="35"/>
  <c r="AC238" i="35"/>
  <c r="M239" i="35"/>
  <c r="M238" i="35"/>
  <c r="AN202" i="35"/>
  <c r="AN203" i="35"/>
  <c r="AN204" i="35"/>
  <c r="AN205" i="35"/>
  <c r="AN206" i="35"/>
  <c r="AN207" i="35"/>
  <c r="AN208" i="35"/>
  <c r="AN209" i="35"/>
  <c r="AN210" i="35"/>
  <c r="AN211" i="35"/>
  <c r="AN212" i="35"/>
  <c r="AN213" i="35"/>
  <c r="AN214" i="35"/>
  <c r="AM202" i="35"/>
  <c r="AM203" i="35"/>
  <c r="AM204" i="35"/>
  <c r="AM205" i="35"/>
  <c r="AM206" i="35"/>
  <c r="AM207" i="35"/>
  <c r="AM208" i="35"/>
  <c r="AM209" i="35"/>
  <c r="AM210" i="35"/>
  <c r="AM211" i="35"/>
  <c r="AM212" i="35"/>
  <c r="AM213" i="35"/>
  <c r="AM214" i="35"/>
  <c r="AK202" i="35"/>
  <c r="AK203" i="35"/>
  <c r="AK204" i="35"/>
  <c r="AK205" i="35"/>
  <c r="AK206" i="35"/>
  <c r="AK207" i="35"/>
  <c r="AK208" i="35"/>
  <c r="AK209" i="35"/>
  <c r="AK210" i="35"/>
  <c r="AK211" i="35"/>
  <c r="AK212" i="35"/>
  <c r="AK213" i="35"/>
  <c r="AK214" i="35"/>
  <c r="AI238" i="35"/>
  <c r="AI202" i="35"/>
  <c r="AI203" i="35"/>
  <c r="AI204" i="35"/>
  <c r="AI205" i="35"/>
  <c r="AI206" i="35"/>
  <c r="AI207" i="35"/>
  <c r="AI208" i="35"/>
  <c r="AI209" i="35"/>
  <c r="AI210" i="35"/>
  <c r="AI211" i="35"/>
  <c r="AI212" i="35"/>
  <c r="AI213" i="35"/>
  <c r="AI214" i="35"/>
  <c r="AG202" i="35"/>
  <c r="AG203" i="35"/>
  <c r="AG204" i="35"/>
  <c r="AG205" i="35"/>
  <c r="AG206" i="35"/>
  <c r="AG207" i="35"/>
  <c r="AG208" i="35"/>
  <c r="AG209" i="35"/>
  <c r="AG210" i="35"/>
  <c r="AG211" i="35"/>
  <c r="AG212" i="35"/>
  <c r="AG213" i="35"/>
  <c r="AG214" i="35"/>
  <c r="W202" i="35"/>
  <c r="W203" i="35"/>
  <c r="W204" i="35"/>
  <c r="W205" i="35"/>
  <c r="W206" i="35"/>
  <c r="W207" i="35"/>
  <c r="W208" i="35"/>
  <c r="W209" i="35"/>
  <c r="W210" i="35"/>
  <c r="W211" i="35"/>
  <c r="W212" i="35"/>
  <c r="W213" i="35"/>
  <c r="W214" i="35"/>
  <c r="R202" i="35"/>
  <c r="R203" i="35"/>
  <c r="R204" i="35"/>
  <c r="R205" i="35"/>
  <c r="R206" i="35"/>
  <c r="R207" i="35"/>
  <c r="R208" i="35"/>
  <c r="R209" i="35"/>
  <c r="R210" i="35"/>
  <c r="R211" i="35"/>
  <c r="R212" i="35"/>
  <c r="R213" i="35"/>
  <c r="R214" i="35"/>
  <c r="O238" i="35"/>
  <c r="K202" i="35"/>
  <c r="K203" i="35"/>
  <c r="K204" i="35"/>
  <c r="K205" i="35"/>
  <c r="K206" i="35"/>
  <c r="K207" i="35"/>
  <c r="K208" i="35"/>
  <c r="K209" i="35"/>
  <c r="K210" i="35"/>
  <c r="K211" i="35"/>
  <c r="K212" i="35"/>
  <c r="K213" i="35"/>
  <c r="K214" i="35"/>
  <c r="J238" i="35"/>
  <c r="C202" i="35"/>
  <c r="C203" i="35"/>
  <c r="C204" i="35"/>
  <c r="C14" i="36" s="1"/>
  <c r="C205" i="35"/>
  <c r="C206" i="35"/>
  <c r="C207" i="35"/>
  <c r="C208" i="35"/>
  <c r="C209" i="35"/>
  <c r="C210" i="35"/>
  <c r="C211" i="35"/>
  <c r="C212" i="35"/>
  <c r="C213" i="35"/>
  <c r="C214" i="35"/>
  <c r="C256" i="35"/>
  <c r="C259" i="35"/>
  <c r="J202" i="35"/>
  <c r="J203" i="35"/>
  <c r="J204" i="35"/>
  <c r="J205" i="35"/>
  <c r="J206" i="35"/>
  <c r="J207" i="35"/>
  <c r="J208" i="35"/>
  <c r="J209" i="35"/>
  <c r="J210" i="35"/>
  <c r="J211" i="35"/>
  <c r="J212" i="35"/>
  <c r="J213" i="35"/>
  <c r="J214" i="35"/>
  <c r="AT200" i="35"/>
  <c r="AU200" i="35"/>
  <c r="AU202" i="35"/>
  <c r="AU204" i="35"/>
  <c r="AU205" i="35"/>
  <c r="AU206" i="35"/>
  <c r="AU207" i="35"/>
  <c r="AU208" i="35"/>
  <c r="AU210" i="35"/>
  <c r="C21" i="36"/>
  <c r="AU212" i="35"/>
  <c r="C23" i="36"/>
  <c r="AU213" i="35"/>
  <c r="AU214" i="35"/>
  <c r="AU203" i="35"/>
  <c r="AU209" i="35"/>
  <c r="AU211" i="35"/>
  <c r="C234" i="35"/>
  <c r="AU234" i="35"/>
  <c r="C235" i="35"/>
  <c r="C45" i="36" s="1"/>
  <c r="AU235" i="35"/>
  <c r="C236" i="35"/>
  <c r="AU236" i="35"/>
  <c r="C237" i="35"/>
  <c r="C47" i="36" s="1"/>
  <c r="AU237" i="35"/>
  <c r="C238" i="35"/>
  <c r="AU238" i="35"/>
  <c r="C240" i="35"/>
  <c r="C50" i="36" s="1"/>
  <c r="AU240" i="35"/>
  <c r="AU256" i="35"/>
  <c r="AU259" i="35"/>
  <c r="C257" i="35"/>
  <c r="C260" i="35"/>
  <c r="AU257" i="35"/>
  <c r="AU260" i="35"/>
  <c r="C258" i="35"/>
  <c r="C261" i="35"/>
  <c r="AU258" i="35"/>
  <c r="AU261" i="35"/>
  <c r="AU265" i="35"/>
  <c r="C262" i="35"/>
  <c r="C54" i="36" s="1"/>
  <c r="AU262" i="35"/>
  <c r="I202" i="35"/>
  <c r="M202" i="35"/>
  <c r="O202" i="35"/>
  <c r="P202" i="35"/>
  <c r="T202" i="35"/>
  <c r="U202" i="35"/>
  <c r="AA202" i="35"/>
  <c r="AB202" i="35"/>
  <c r="AC202" i="35"/>
  <c r="AD202" i="35"/>
  <c r="AF202" i="35"/>
  <c r="AP202" i="35"/>
  <c r="AQ202" i="35"/>
  <c r="AS202" i="35"/>
  <c r="I203" i="35"/>
  <c r="M203" i="35"/>
  <c r="O203" i="35"/>
  <c r="P203" i="35"/>
  <c r="T203" i="35"/>
  <c r="U203" i="35"/>
  <c r="U13" i="36"/>
  <c r="AA203" i="35"/>
  <c r="AB203" i="35"/>
  <c r="AC203" i="35"/>
  <c r="AD203" i="35"/>
  <c r="AF203" i="35"/>
  <c r="AP203" i="35"/>
  <c r="AQ203" i="35"/>
  <c r="AS203" i="35"/>
  <c r="I204" i="35"/>
  <c r="M204" i="35"/>
  <c r="O204" i="35"/>
  <c r="P204" i="35"/>
  <c r="P232" i="35" s="1"/>
  <c r="T204" i="35"/>
  <c r="U204" i="35"/>
  <c r="AA204" i="35"/>
  <c r="AB204" i="35"/>
  <c r="AC204" i="35"/>
  <c r="AD204" i="35"/>
  <c r="AF204" i="35"/>
  <c r="AP204" i="35"/>
  <c r="AQ204" i="35"/>
  <c r="AS204" i="35"/>
  <c r="I205" i="35"/>
  <c r="M205" i="35"/>
  <c r="O205" i="35"/>
  <c r="P205" i="35"/>
  <c r="T205" i="35"/>
  <c r="U205" i="35"/>
  <c r="AA205" i="35"/>
  <c r="AB205" i="35"/>
  <c r="AC205" i="35"/>
  <c r="AD205" i="35"/>
  <c r="AF205" i="35"/>
  <c r="AP205" i="35"/>
  <c r="AQ205" i="35"/>
  <c r="AS205" i="35"/>
  <c r="I206" i="35"/>
  <c r="M206" i="35"/>
  <c r="O206" i="35"/>
  <c r="P206" i="35"/>
  <c r="T206" i="35"/>
  <c r="U206" i="35"/>
  <c r="AA206" i="35"/>
  <c r="AB206" i="35"/>
  <c r="AC206" i="35"/>
  <c r="AD206" i="35"/>
  <c r="AF206" i="35"/>
  <c r="AP206" i="35"/>
  <c r="AQ206" i="35"/>
  <c r="AS206" i="35"/>
  <c r="I207" i="35"/>
  <c r="M207" i="35"/>
  <c r="O207" i="35"/>
  <c r="P207" i="35"/>
  <c r="T207" i="35"/>
  <c r="U207" i="35"/>
  <c r="AA207" i="35"/>
  <c r="AB207" i="35"/>
  <c r="AC207" i="35"/>
  <c r="AD207" i="35"/>
  <c r="AF207" i="35"/>
  <c r="AP207" i="35"/>
  <c r="AQ207" i="35"/>
  <c r="AS207" i="35"/>
  <c r="I208" i="35"/>
  <c r="M208" i="35"/>
  <c r="O208" i="35"/>
  <c r="P208" i="35"/>
  <c r="T208" i="35"/>
  <c r="U208" i="35"/>
  <c r="AA208" i="35"/>
  <c r="AB208" i="35"/>
  <c r="AC208" i="35"/>
  <c r="AD208" i="35"/>
  <c r="AF208" i="35"/>
  <c r="AP208" i="35"/>
  <c r="AQ208" i="35"/>
  <c r="AS208" i="35"/>
  <c r="I209" i="35"/>
  <c r="M209" i="35"/>
  <c r="O209" i="35"/>
  <c r="P209" i="35"/>
  <c r="T209" i="35"/>
  <c r="U209" i="35"/>
  <c r="AA209" i="35"/>
  <c r="AB209" i="35"/>
  <c r="AC209" i="35"/>
  <c r="AD209" i="35"/>
  <c r="AF209" i="35"/>
  <c r="AP209" i="35"/>
  <c r="AQ209" i="35"/>
  <c r="AS209" i="35"/>
  <c r="I210" i="35"/>
  <c r="M210" i="35"/>
  <c r="O210" i="35"/>
  <c r="P210" i="35"/>
  <c r="T210" i="35"/>
  <c r="U210" i="35"/>
  <c r="AA210" i="35"/>
  <c r="AB210" i="35"/>
  <c r="AC210" i="35"/>
  <c r="AD210" i="35"/>
  <c r="AF210" i="35"/>
  <c r="AP210" i="35"/>
  <c r="AQ210" i="35"/>
  <c r="AS210" i="35"/>
  <c r="I211" i="35"/>
  <c r="M211" i="35"/>
  <c r="M232" i="35" s="1"/>
  <c r="O211" i="35"/>
  <c r="P211" i="35"/>
  <c r="T211" i="35"/>
  <c r="U211" i="35"/>
  <c r="AA211" i="35"/>
  <c r="AB211" i="35"/>
  <c r="AC211" i="35"/>
  <c r="AD211" i="35"/>
  <c r="AF211" i="35"/>
  <c r="AP211" i="35"/>
  <c r="AQ211" i="35"/>
  <c r="AS211" i="35"/>
  <c r="I212" i="35"/>
  <c r="M212" i="35"/>
  <c r="O212" i="35"/>
  <c r="P212" i="35"/>
  <c r="T212" i="35"/>
  <c r="U212" i="35"/>
  <c r="AA212" i="35"/>
  <c r="AB212" i="35"/>
  <c r="AC212" i="35"/>
  <c r="AD212" i="35"/>
  <c r="AF212" i="35"/>
  <c r="AP212" i="35"/>
  <c r="AQ212" i="35"/>
  <c r="AS212" i="35"/>
  <c r="AS22" i="36"/>
  <c r="I213" i="35"/>
  <c r="M213" i="35"/>
  <c r="O213" i="35"/>
  <c r="P213" i="35"/>
  <c r="T213" i="35"/>
  <c r="U213" i="35"/>
  <c r="AA213" i="35"/>
  <c r="AB213" i="35"/>
  <c r="AC213" i="35"/>
  <c r="AD213" i="35"/>
  <c r="AF213" i="35"/>
  <c r="AP213" i="35"/>
  <c r="AQ213" i="35"/>
  <c r="AS213" i="35"/>
  <c r="I214" i="35"/>
  <c r="M214" i="35"/>
  <c r="P214" i="35"/>
  <c r="AA214" i="35"/>
  <c r="AB214" i="35"/>
  <c r="AC214" i="35"/>
  <c r="AD214" i="35"/>
  <c r="AF214" i="35"/>
  <c r="AP214" i="35"/>
  <c r="AP24" i="36"/>
  <c r="AQ214" i="35"/>
  <c r="AS214" i="35"/>
  <c r="O214" i="35"/>
  <c r="T214" i="35"/>
  <c r="U214" i="35"/>
  <c r="AS232" i="35"/>
  <c r="I233" i="35"/>
  <c r="J233" i="35"/>
  <c r="K233" i="35"/>
  <c r="M233" i="35"/>
  <c r="O233" i="35"/>
  <c r="P233" i="35"/>
  <c r="T233" i="35"/>
  <c r="U233" i="35"/>
  <c r="W233" i="35"/>
  <c r="AA233" i="35"/>
  <c r="AB233" i="35"/>
  <c r="AC233" i="35"/>
  <c r="AD233" i="35"/>
  <c r="AF233" i="35"/>
  <c r="AG233" i="35"/>
  <c r="AI233" i="35"/>
  <c r="AK233" i="35"/>
  <c r="AM233" i="35"/>
  <c r="AN233" i="35"/>
  <c r="AP233" i="35"/>
  <c r="AQ233" i="35"/>
  <c r="AS233" i="35"/>
  <c r="I234" i="35"/>
  <c r="J234" i="35"/>
  <c r="K234" i="35"/>
  <c r="M234" i="35"/>
  <c r="O234" i="35"/>
  <c r="P234" i="35"/>
  <c r="R234" i="35"/>
  <c r="T234" i="35"/>
  <c r="U234" i="35"/>
  <c r="W234" i="35"/>
  <c r="AA234" i="35"/>
  <c r="AB234" i="35"/>
  <c r="AC234" i="35"/>
  <c r="AD234" i="35"/>
  <c r="AF234" i="35"/>
  <c r="AG234" i="35"/>
  <c r="AI234" i="35"/>
  <c r="AK234" i="35"/>
  <c r="AM234" i="35"/>
  <c r="AN234" i="35"/>
  <c r="AP234" i="35"/>
  <c r="AQ234" i="35"/>
  <c r="AS234" i="35"/>
  <c r="I235" i="35"/>
  <c r="J235" i="35"/>
  <c r="K235" i="35"/>
  <c r="M235" i="35"/>
  <c r="O235" i="35"/>
  <c r="P235" i="35"/>
  <c r="R235" i="35"/>
  <c r="U235" i="35"/>
  <c r="W235" i="35"/>
  <c r="AA235" i="35"/>
  <c r="AB235" i="35"/>
  <c r="AC235" i="35"/>
  <c r="AD235" i="35"/>
  <c r="AF235" i="35"/>
  <c r="AG235" i="35"/>
  <c r="AI235" i="35"/>
  <c r="AK235" i="35"/>
  <c r="AM235" i="35"/>
  <c r="AN235" i="35"/>
  <c r="AP235" i="35"/>
  <c r="AQ235" i="35"/>
  <c r="AS235" i="35"/>
  <c r="I236" i="35"/>
  <c r="J236" i="35"/>
  <c r="K236" i="35"/>
  <c r="M236" i="35"/>
  <c r="O236" i="35"/>
  <c r="P236" i="35"/>
  <c r="R236" i="35"/>
  <c r="T236" i="35"/>
  <c r="U236" i="35"/>
  <c r="W236" i="35"/>
  <c r="AA236" i="35"/>
  <c r="AB236" i="35"/>
  <c r="AC236" i="35"/>
  <c r="AD236" i="35"/>
  <c r="AF236" i="35"/>
  <c r="AG236" i="35"/>
  <c r="AI236" i="35"/>
  <c r="AK236" i="35"/>
  <c r="AM236" i="35"/>
  <c r="AN236" i="35"/>
  <c r="AP236" i="35"/>
  <c r="AQ236" i="35"/>
  <c r="AS236" i="35"/>
  <c r="I237" i="35"/>
  <c r="J237" i="35"/>
  <c r="K237" i="35"/>
  <c r="M237" i="35"/>
  <c r="O237" i="35"/>
  <c r="R237" i="35"/>
  <c r="T237" i="35"/>
  <c r="AA237" i="35"/>
  <c r="AD237" i="35"/>
  <c r="AF237" i="35"/>
  <c r="AG237" i="35"/>
  <c r="AI237" i="35"/>
  <c r="AK237" i="35"/>
  <c r="AN237" i="35"/>
  <c r="AP237" i="35"/>
  <c r="AQ237" i="35"/>
  <c r="AS237" i="35"/>
  <c r="I238" i="35"/>
  <c r="K238" i="35"/>
  <c r="P238" i="35"/>
  <c r="R238" i="35"/>
  <c r="T238" i="35"/>
  <c r="U238" i="35"/>
  <c r="W238" i="35"/>
  <c r="AA238" i="35"/>
  <c r="AB238" i="35"/>
  <c r="AD238" i="35"/>
  <c r="AG238" i="35"/>
  <c r="AK238" i="35"/>
  <c r="AM238" i="35"/>
  <c r="AN238" i="35"/>
  <c r="AP238" i="35"/>
  <c r="U239" i="35"/>
  <c r="W239" i="35"/>
  <c r="AB239" i="35"/>
  <c r="AF239" i="35"/>
  <c r="AS239" i="35"/>
  <c r="I240" i="35"/>
  <c r="J240" i="35"/>
  <c r="K240" i="35"/>
  <c r="M240" i="35"/>
  <c r="O240" i="35"/>
  <c r="P240" i="35"/>
  <c r="R240" i="35"/>
  <c r="T240" i="35"/>
  <c r="U240" i="35"/>
  <c r="W240" i="35"/>
  <c r="AA240" i="35"/>
  <c r="AB240" i="35"/>
  <c r="AC240" i="35"/>
  <c r="AD240" i="35"/>
  <c r="AF240" i="35"/>
  <c r="AG240" i="35"/>
  <c r="AI240" i="35"/>
  <c r="AK240" i="35"/>
  <c r="AM240" i="35"/>
  <c r="AN240" i="35"/>
  <c r="AN50" i="36"/>
  <c r="AP240" i="35"/>
  <c r="AQ240" i="35"/>
  <c r="AS240" i="35"/>
  <c r="I256" i="35"/>
  <c r="I259" i="35"/>
  <c r="J256" i="35"/>
  <c r="J259" i="35"/>
  <c r="J263" i="35" s="1"/>
  <c r="K256" i="35"/>
  <c r="K259" i="35"/>
  <c r="K263" i="35" s="1"/>
  <c r="M256" i="35"/>
  <c r="M259" i="35"/>
  <c r="M263" i="35" s="1"/>
  <c r="O256" i="35"/>
  <c r="O263" i="35" s="1"/>
  <c r="O259" i="35"/>
  <c r="P256" i="35"/>
  <c r="P259" i="35"/>
  <c r="R256" i="35"/>
  <c r="R259" i="35"/>
  <c r="U256" i="35"/>
  <c r="U263" i="35" s="1"/>
  <c r="U259" i="35"/>
  <c r="W256" i="35"/>
  <c r="W259" i="35"/>
  <c r="AB256" i="35"/>
  <c r="AB259" i="35"/>
  <c r="AB263" i="35" s="1"/>
  <c r="AC256" i="35"/>
  <c r="AC259" i="35"/>
  <c r="AC263" i="35" s="1"/>
  <c r="AD256" i="35"/>
  <c r="AD259" i="35"/>
  <c r="AD263" i="35" s="1"/>
  <c r="AF256" i="35"/>
  <c r="AF259" i="35"/>
  <c r="AF263" i="35"/>
  <c r="AG256" i="35"/>
  <c r="AG259" i="35"/>
  <c r="AI256" i="35"/>
  <c r="AI259" i="35"/>
  <c r="AK256" i="35"/>
  <c r="AK263" i="35" s="1"/>
  <c r="AK259" i="35"/>
  <c r="AM256" i="35"/>
  <c r="AM259" i="35"/>
  <c r="AM263" i="35" s="1"/>
  <c r="AN256" i="35"/>
  <c r="AN259" i="35"/>
  <c r="AP256" i="35"/>
  <c r="AP259" i="35"/>
  <c r="AP263" i="35" s="1"/>
  <c r="AQ256" i="35"/>
  <c r="AQ263" i="35" s="1"/>
  <c r="AQ259" i="35"/>
  <c r="AS256" i="35"/>
  <c r="AS259" i="35"/>
  <c r="I257" i="35"/>
  <c r="I260" i="35"/>
  <c r="J257" i="35"/>
  <c r="J260" i="35"/>
  <c r="K257" i="35"/>
  <c r="K260" i="35"/>
  <c r="M257" i="35"/>
  <c r="M260" i="35"/>
  <c r="O257" i="35"/>
  <c r="O264" i="35" s="1"/>
  <c r="O260" i="35"/>
  <c r="P257" i="35"/>
  <c r="P264" i="35" s="1"/>
  <c r="P260" i="35"/>
  <c r="R257" i="35"/>
  <c r="R260" i="35"/>
  <c r="U257" i="35"/>
  <c r="U260" i="35"/>
  <c r="W257" i="35"/>
  <c r="W264" i="35" s="1"/>
  <c r="W260" i="35"/>
  <c r="AB257" i="35"/>
  <c r="AB264" i="35" s="1"/>
  <c r="AB260" i="35"/>
  <c r="AC257" i="35"/>
  <c r="AC260" i="35"/>
  <c r="AC264" i="35" s="1"/>
  <c r="AD257" i="35"/>
  <c r="AD260" i="35"/>
  <c r="AD264" i="35" s="1"/>
  <c r="AF257" i="35"/>
  <c r="AF260" i="35"/>
  <c r="AG257" i="35"/>
  <c r="AG260" i="35"/>
  <c r="AI257" i="35"/>
  <c r="AI260" i="35"/>
  <c r="AI264" i="35" s="1"/>
  <c r="AK257" i="35"/>
  <c r="AK260" i="35"/>
  <c r="AM257" i="35"/>
  <c r="AM260" i="35"/>
  <c r="AN257" i="35"/>
  <c r="AN260" i="35"/>
  <c r="AN264" i="35" s="1"/>
  <c r="AP257" i="35"/>
  <c r="AP260" i="35"/>
  <c r="AQ257" i="35"/>
  <c r="AQ260" i="35"/>
  <c r="AS257" i="35"/>
  <c r="AS264" i="35" s="1"/>
  <c r="AS260" i="35"/>
  <c r="I258" i="35"/>
  <c r="I261" i="35"/>
  <c r="I265" i="35" s="1"/>
  <c r="J258" i="35"/>
  <c r="J261" i="35"/>
  <c r="K258" i="35"/>
  <c r="K261" i="35"/>
  <c r="M258" i="35"/>
  <c r="M261" i="35"/>
  <c r="O258" i="35"/>
  <c r="O261" i="35"/>
  <c r="P258" i="35"/>
  <c r="P261" i="35"/>
  <c r="P265" i="35" s="1"/>
  <c r="R258" i="35"/>
  <c r="R265" i="35" s="1"/>
  <c r="R261" i="35"/>
  <c r="U258" i="35"/>
  <c r="U261" i="35"/>
  <c r="W258" i="35"/>
  <c r="W261" i="35"/>
  <c r="W265" i="35" s="1"/>
  <c r="AB258" i="35"/>
  <c r="AB265" i="35" s="1"/>
  <c r="AB261" i="35"/>
  <c r="AC258" i="35"/>
  <c r="AC265" i="35" s="1"/>
  <c r="AC261" i="35"/>
  <c r="AD258" i="35"/>
  <c r="AD265" i="35" s="1"/>
  <c r="AD261" i="35"/>
  <c r="AF258" i="35"/>
  <c r="AF261" i="35"/>
  <c r="AF265" i="35"/>
  <c r="AG258" i="35"/>
  <c r="AG261" i="35"/>
  <c r="AI258" i="35"/>
  <c r="AI261" i="35"/>
  <c r="AK258" i="35"/>
  <c r="AK265" i="35" s="1"/>
  <c r="AK261" i="35"/>
  <c r="AM258" i="35"/>
  <c r="AM261" i="35"/>
  <c r="AN258" i="35"/>
  <c r="AN261" i="35"/>
  <c r="AP258" i="35"/>
  <c r="AP265" i="35" s="1"/>
  <c r="AP261" i="35"/>
  <c r="AQ258" i="35"/>
  <c r="AQ261" i="35"/>
  <c r="AS258" i="35"/>
  <c r="AS261" i="35"/>
  <c r="AS265" i="35" s="1"/>
  <c r="I262" i="35"/>
  <c r="J262" i="35"/>
  <c r="K262" i="35"/>
  <c r="M262" i="35"/>
  <c r="O262" i="35"/>
  <c r="P262" i="35"/>
  <c r="R262" i="35"/>
  <c r="R54" i="36" s="1"/>
  <c r="T262" i="35"/>
  <c r="U262" i="35"/>
  <c r="W262" i="35"/>
  <c r="AA262" i="35"/>
  <c r="AB262" i="35"/>
  <c r="AC262" i="35"/>
  <c r="AD262" i="35"/>
  <c r="AF262" i="35"/>
  <c r="AG262" i="35"/>
  <c r="AI262" i="35"/>
  <c r="AK262" i="35"/>
  <c r="AM262" i="35"/>
  <c r="AM54" i="36" s="1"/>
  <c r="AN262" i="35"/>
  <c r="AP262" i="35"/>
  <c r="AQ262" i="35"/>
  <c r="AS262" i="35"/>
  <c r="AA239" i="35"/>
  <c r="I239" i="35"/>
  <c r="P239" i="35"/>
  <c r="AG239" i="35"/>
  <c r="AC239" i="35"/>
  <c r="AM239" i="35"/>
  <c r="AN239" i="35"/>
  <c r="O239" i="35"/>
  <c r="O49" i="36" s="1"/>
  <c r="AK239" i="35"/>
  <c r="AD239" i="35"/>
  <c r="AI239" i="35"/>
  <c r="AQ239" i="35"/>
  <c r="AP239" i="35"/>
  <c r="J239" i="35"/>
  <c r="K239" i="35"/>
  <c r="AU239" i="35"/>
  <c r="C13" i="36"/>
  <c r="C18" i="36"/>
  <c r="C20" i="36"/>
  <c r="C233" i="35"/>
  <c r="C43" i="36"/>
  <c r="AU233" i="35"/>
  <c r="C239" i="35"/>
  <c r="C49" i="36"/>
  <c r="C200" i="31"/>
  <c r="D200" i="31"/>
  <c r="E200" i="31"/>
  <c r="H18" i="32" s="1"/>
  <c r="F200" i="31"/>
  <c r="G200" i="31"/>
  <c r="H200" i="31"/>
  <c r="I200" i="31"/>
  <c r="J200" i="31"/>
  <c r="K200" i="31"/>
  <c r="L200" i="31"/>
  <c r="M200" i="31"/>
  <c r="N200" i="31"/>
  <c r="O200" i="31"/>
  <c r="P200" i="31"/>
  <c r="Q200" i="31"/>
  <c r="R200" i="31"/>
  <c r="S200" i="31"/>
  <c r="T200" i="31"/>
  <c r="U200" i="31"/>
  <c r="V200" i="31"/>
  <c r="W200" i="31"/>
  <c r="X200" i="31"/>
  <c r="Y200" i="31"/>
  <c r="Z200" i="31"/>
  <c r="AA200" i="31"/>
  <c r="AB200" i="31"/>
  <c r="AC200" i="31"/>
  <c r="AD200" i="31"/>
  <c r="AE200" i="31"/>
  <c r="AF200" i="31"/>
  <c r="AG200" i="31"/>
  <c r="AH200" i="31"/>
  <c r="AI200" i="31"/>
  <c r="AJ200" i="31"/>
  <c r="AK200" i="31"/>
  <c r="AL200" i="31"/>
  <c r="AM200" i="31"/>
  <c r="AN200" i="31"/>
  <c r="AN215" i="31"/>
  <c r="AN202" i="31"/>
  <c r="AN204" i="31"/>
  <c r="AN205" i="31"/>
  <c r="AN206" i="31"/>
  <c r="AN207" i="31"/>
  <c r="AN208" i="31"/>
  <c r="AN210" i="31"/>
  <c r="AN211" i="31"/>
  <c r="AN212" i="31"/>
  <c r="AN213" i="31"/>
  <c r="AN214" i="31"/>
  <c r="AN203" i="31"/>
  <c r="AN209" i="31"/>
  <c r="AN234" i="31"/>
  <c r="AN235" i="31"/>
  <c r="AN236" i="31"/>
  <c r="AN237" i="31"/>
  <c r="AN238" i="31"/>
  <c r="AN240" i="31"/>
  <c r="AN256" i="31"/>
  <c r="AN259" i="31"/>
  <c r="AN263" i="31" s="1"/>
  <c r="AN257" i="31"/>
  <c r="AN260" i="31"/>
  <c r="AN264" i="31"/>
  <c r="AN258" i="31"/>
  <c r="AN265" i="31" s="1"/>
  <c r="AN261" i="31"/>
  <c r="AN262" i="31"/>
  <c r="AN233" i="31"/>
  <c r="AN239" i="31"/>
  <c r="AG239" i="31"/>
  <c r="AG262" i="31"/>
  <c r="AG202" i="31"/>
  <c r="AG203" i="31"/>
  <c r="AG204" i="31"/>
  <c r="AG205" i="31"/>
  <c r="AG206" i="31"/>
  <c r="AG207" i="31"/>
  <c r="AG208" i="31"/>
  <c r="AG209" i="31"/>
  <c r="AG210" i="31"/>
  <c r="AG211" i="31"/>
  <c r="AG212" i="31"/>
  <c r="AG213" i="31"/>
  <c r="AG214" i="31"/>
  <c r="AG215" i="31"/>
  <c r="AG258" i="31"/>
  <c r="AG265" i="31" s="1"/>
  <c r="AG261" i="31"/>
  <c r="AG257" i="31"/>
  <c r="AG264" i="31" s="1"/>
  <c r="AG260" i="31"/>
  <c r="AG240" i="31"/>
  <c r="AG237" i="31"/>
  <c r="AG236" i="31"/>
  <c r="AG235" i="31"/>
  <c r="AG233" i="31"/>
  <c r="AC211" i="31"/>
  <c r="AD211" i="31"/>
  <c r="N212" i="31"/>
  <c r="X214" i="31"/>
  <c r="C202" i="31"/>
  <c r="C203" i="31"/>
  <c r="C204" i="31"/>
  <c r="C205" i="31"/>
  <c r="C206" i="31"/>
  <c r="C207" i="31"/>
  <c r="C208" i="31"/>
  <c r="C209" i="31"/>
  <c r="C210" i="31"/>
  <c r="C211" i="31"/>
  <c r="C21" i="32" s="1"/>
  <c r="C212" i="31"/>
  <c r="C213" i="31"/>
  <c r="C214" i="31"/>
  <c r="C215" i="31"/>
  <c r="D202" i="31"/>
  <c r="D203" i="31"/>
  <c r="D204" i="31"/>
  <c r="D205" i="31"/>
  <c r="D206" i="31"/>
  <c r="D207" i="31"/>
  <c r="D208" i="31"/>
  <c r="D209" i="31"/>
  <c r="D19" i="32" s="1"/>
  <c r="D210" i="31"/>
  <c r="D211" i="31"/>
  <c r="D212" i="31"/>
  <c r="D213" i="31"/>
  <c r="D23" i="32" s="1"/>
  <c r="D214" i="31"/>
  <c r="D215" i="31"/>
  <c r="E202" i="31"/>
  <c r="E203" i="31"/>
  <c r="E204" i="31"/>
  <c r="E205" i="31"/>
  <c r="E206" i="31"/>
  <c r="E207" i="31"/>
  <c r="E208" i="31"/>
  <c r="E18" i="32" s="1"/>
  <c r="E209" i="31"/>
  <c r="E210" i="31"/>
  <c r="E211" i="31"/>
  <c r="E212" i="31"/>
  <c r="E213" i="31"/>
  <c r="E214" i="31"/>
  <c r="E215" i="31"/>
  <c r="F202" i="31"/>
  <c r="F203" i="31"/>
  <c r="F204" i="31"/>
  <c r="F205" i="31"/>
  <c r="F206" i="31"/>
  <c r="F207" i="31"/>
  <c r="F208" i="31"/>
  <c r="F209" i="31"/>
  <c r="F210" i="31"/>
  <c r="F211" i="31"/>
  <c r="F212" i="31"/>
  <c r="F213" i="31"/>
  <c r="F214" i="31"/>
  <c r="F215" i="31"/>
  <c r="G202" i="31"/>
  <c r="G203" i="31"/>
  <c r="G204" i="31"/>
  <c r="G205" i="31"/>
  <c r="G206" i="31"/>
  <c r="G207" i="31"/>
  <c r="G208" i="31"/>
  <c r="G209" i="31"/>
  <c r="G210" i="31"/>
  <c r="G211" i="31"/>
  <c r="G212" i="31"/>
  <c r="G213" i="31"/>
  <c r="G214" i="31"/>
  <c r="G215" i="31"/>
  <c r="G25" i="32" s="1"/>
  <c r="H202" i="31"/>
  <c r="H203" i="31"/>
  <c r="H204" i="31"/>
  <c r="H205" i="31"/>
  <c r="H15" i="32" s="1"/>
  <c r="H206" i="31"/>
  <c r="H207" i="31"/>
  <c r="H208" i="31"/>
  <c r="H209" i="31"/>
  <c r="H210" i="31"/>
  <c r="H211" i="31"/>
  <c r="H212" i="31"/>
  <c r="H213" i="31"/>
  <c r="H23" i="32" s="1"/>
  <c r="H214" i="31"/>
  <c r="H215" i="31"/>
  <c r="I202" i="31"/>
  <c r="I203" i="31"/>
  <c r="I204" i="31"/>
  <c r="I205" i="31"/>
  <c r="I206" i="31"/>
  <c r="I207" i="31"/>
  <c r="I208" i="31"/>
  <c r="I209" i="31"/>
  <c r="I210" i="31"/>
  <c r="I211" i="31"/>
  <c r="I212" i="31"/>
  <c r="I213" i="31"/>
  <c r="I214" i="31"/>
  <c r="I215" i="31"/>
  <c r="J202" i="31"/>
  <c r="J203" i="31"/>
  <c r="J204" i="31"/>
  <c r="J205" i="31"/>
  <c r="J206" i="31"/>
  <c r="J207" i="31"/>
  <c r="J208" i="31"/>
  <c r="J18" i="32" s="1"/>
  <c r="J209" i="31"/>
  <c r="J210" i="31"/>
  <c r="J211" i="31"/>
  <c r="J212" i="31"/>
  <c r="J213" i="31"/>
  <c r="J214" i="31"/>
  <c r="J215" i="31"/>
  <c r="K202" i="31"/>
  <c r="K203" i="31"/>
  <c r="K13" i="32" s="1"/>
  <c r="K204" i="31"/>
  <c r="K205" i="31"/>
  <c r="K15" i="32" s="1"/>
  <c r="K206" i="31"/>
  <c r="K207" i="31"/>
  <c r="K208" i="31"/>
  <c r="K209" i="31"/>
  <c r="K210" i="31"/>
  <c r="K211" i="31"/>
  <c r="K212" i="31"/>
  <c r="K213" i="31"/>
  <c r="K214" i="31"/>
  <c r="K215" i="31"/>
  <c r="N202" i="31"/>
  <c r="N203" i="31"/>
  <c r="N204" i="31"/>
  <c r="N205" i="31"/>
  <c r="N206" i="31"/>
  <c r="N207" i="31"/>
  <c r="N208" i="31"/>
  <c r="N209" i="31"/>
  <c r="N210" i="31"/>
  <c r="N211" i="31"/>
  <c r="N213" i="31"/>
  <c r="N214" i="31"/>
  <c r="N215" i="31"/>
  <c r="O202" i="31"/>
  <c r="O203" i="31"/>
  <c r="O204" i="31"/>
  <c r="O205" i="31"/>
  <c r="O206" i="31"/>
  <c r="O207" i="31"/>
  <c r="O208" i="31"/>
  <c r="O209" i="31"/>
  <c r="O210" i="31"/>
  <c r="O211" i="31"/>
  <c r="O212" i="31"/>
  <c r="O213" i="31"/>
  <c r="O214" i="31"/>
  <c r="O215" i="31"/>
  <c r="P202" i="31"/>
  <c r="P203" i="31"/>
  <c r="P204" i="31"/>
  <c r="P205" i="31"/>
  <c r="P206" i="31"/>
  <c r="P207" i="31"/>
  <c r="P208" i="31"/>
  <c r="P209" i="31"/>
  <c r="P210" i="31"/>
  <c r="P211" i="31"/>
  <c r="P212" i="31"/>
  <c r="P213" i="31"/>
  <c r="P214" i="31"/>
  <c r="P215" i="31"/>
  <c r="Q202" i="31"/>
  <c r="Q203" i="31"/>
  <c r="Q204" i="31"/>
  <c r="Q205" i="31"/>
  <c r="Q206" i="31"/>
  <c r="Q207" i="31"/>
  <c r="Q208" i="31"/>
  <c r="Q209" i="31"/>
  <c r="Q210" i="31"/>
  <c r="Q211" i="31"/>
  <c r="Q212" i="31"/>
  <c r="Q213" i="31"/>
  <c r="Q214" i="31"/>
  <c r="Q215" i="31"/>
  <c r="R202" i="31"/>
  <c r="R203" i="31"/>
  <c r="R204" i="31"/>
  <c r="R205" i="31"/>
  <c r="R206" i="31"/>
  <c r="R207" i="31"/>
  <c r="R208" i="31"/>
  <c r="R209" i="31"/>
  <c r="R210" i="31"/>
  <c r="R211" i="31"/>
  <c r="R212" i="31"/>
  <c r="R213" i="31"/>
  <c r="R214" i="31"/>
  <c r="R215" i="31"/>
  <c r="S202" i="31"/>
  <c r="S203" i="31"/>
  <c r="S204" i="31"/>
  <c r="S205" i="31"/>
  <c r="S206" i="31"/>
  <c r="S207" i="31"/>
  <c r="S208" i="31"/>
  <c r="S209" i="31"/>
  <c r="S210" i="31"/>
  <c r="S211" i="31"/>
  <c r="S212" i="31"/>
  <c r="S213" i="31"/>
  <c r="S214" i="31"/>
  <c r="S215" i="31"/>
  <c r="T202" i="31"/>
  <c r="T203" i="31"/>
  <c r="T204" i="31"/>
  <c r="T205" i="31"/>
  <c r="T206" i="31"/>
  <c r="T207" i="31"/>
  <c r="T208" i="31"/>
  <c r="T209" i="31"/>
  <c r="T210" i="31"/>
  <c r="T211" i="31"/>
  <c r="T212" i="31"/>
  <c r="T213" i="31"/>
  <c r="T214" i="31"/>
  <c r="T215" i="31"/>
  <c r="U202" i="31"/>
  <c r="U203" i="31"/>
  <c r="U204" i="31"/>
  <c r="U205" i="31"/>
  <c r="U206" i="31"/>
  <c r="U207" i="31"/>
  <c r="U208" i="31"/>
  <c r="U209" i="31"/>
  <c r="U210" i="31"/>
  <c r="U211" i="31"/>
  <c r="U212" i="31"/>
  <c r="U213" i="31"/>
  <c r="U214" i="31"/>
  <c r="U215" i="31"/>
  <c r="X202" i="31"/>
  <c r="X203" i="31"/>
  <c r="X204" i="31"/>
  <c r="X205" i="31"/>
  <c r="X206" i="31"/>
  <c r="X207" i="31"/>
  <c r="X208" i="31"/>
  <c r="X209" i="31"/>
  <c r="X210" i="31"/>
  <c r="X211" i="31"/>
  <c r="X212" i="31"/>
  <c r="X232" i="31" s="1"/>
  <c r="X213" i="31"/>
  <c r="X215" i="31"/>
  <c r="AC202" i="31"/>
  <c r="AC203" i="31"/>
  <c r="AC204" i="31"/>
  <c r="AC205" i="31"/>
  <c r="AC206" i="31"/>
  <c r="AC207" i="31"/>
  <c r="AC208" i="31"/>
  <c r="AC209" i="31"/>
  <c r="AC210" i="31"/>
  <c r="AC212" i="31"/>
  <c r="AC213" i="31"/>
  <c r="AC214" i="31"/>
  <c r="AC215" i="31"/>
  <c r="AD202" i="31"/>
  <c r="AD203" i="31"/>
  <c r="AD204" i="31"/>
  <c r="AD205" i="31"/>
  <c r="AD206" i="31"/>
  <c r="AD207" i="31"/>
  <c r="AD208" i="31"/>
  <c r="AD209" i="31"/>
  <c r="AD210" i="31"/>
  <c r="AD212" i="31"/>
  <c r="AD213" i="31"/>
  <c r="AD214" i="31"/>
  <c r="AD215" i="31"/>
  <c r="AF202" i="31"/>
  <c r="AF203" i="31"/>
  <c r="AF204" i="31"/>
  <c r="AF205" i="31"/>
  <c r="AF206" i="31"/>
  <c r="AF207" i="31"/>
  <c r="AF208" i="31"/>
  <c r="AF209" i="31"/>
  <c r="AF210" i="31"/>
  <c r="AF211" i="31"/>
  <c r="AF212" i="31"/>
  <c r="AF213" i="31"/>
  <c r="AF214" i="31"/>
  <c r="AF215" i="31"/>
  <c r="H20" i="32"/>
  <c r="G20" i="32"/>
  <c r="D20" i="32"/>
  <c r="C20" i="32"/>
  <c r="P18" i="32"/>
  <c r="N18" i="32"/>
  <c r="H17" i="32"/>
  <c r="D17" i="32"/>
  <c r="J16" i="32"/>
  <c r="I16" i="32"/>
  <c r="C16" i="32"/>
  <c r="G15" i="32"/>
  <c r="D15" i="32"/>
  <c r="C14" i="32"/>
  <c r="J13" i="32"/>
  <c r="AF262" i="31"/>
  <c r="AD262" i="31"/>
  <c r="AC262" i="31"/>
  <c r="X262" i="31"/>
  <c r="U262" i="31"/>
  <c r="T262" i="31"/>
  <c r="S262" i="31"/>
  <c r="R262" i="31"/>
  <c r="Q262" i="31"/>
  <c r="P262" i="31"/>
  <c r="O262" i="31"/>
  <c r="N262" i="31"/>
  <c r="K262" i="31"/>
  <c r="K54" i="32" s="1"/>
  <c r="J262" i="31"/>
  <c r="J54" i="32"/>
  <c r="I262" i="31"/>
  <c r="H262" i="31"/>
  <c r="G262" i="31"/>
  <c r="G54" i="32"/>
  <c r="F262" i="31"/>
  <c r="E262" i="31"/>
  <c r="D262" i="31"/>
  <c r="C262" i="31"/>
  <c r="C54" i="32" s="1"/>
  <c r="AF258" i="31"/>
  <c r="AF261" i="31"/>
  <c r="AD258" i="31"/>
  <c r="AD261" i="31"/>
  <c r="AC258" i="31"/>
  <c r="AC261" i="31"/>
  <c r="X258" i="31"/>
  <c r="X261" i="31"/>
  <c r="U258" i="31"/>
  <c r="U265" i="31" s="1"/>
  <c r="U261" i="31"/>
  <c r="T258" i="31"/>
  <c r="T261" i="31"/>
  <c r="S258" i="31"/>
  <c r="S261" i="31"/>
  <c r="R258" i="31"/>
  <c r="R265" i="31" s="1"/>
  <c r="R261" i="31"/>
  <c r="Q258" i="31"/>
  <c r="Q261" i="31"/>
  <c r="Q265" i="31" s="1"/>
  <c r="P258" i="31"/>
  <c r="P261" i="31"/>
  <c r="O258" i="31"/>
  <c r="O261" i="31"/>
  <c r="K258" i="31"/>
  <c r="K261" i="31"/>
  <c r="J258" i="31"/>
  <c r="J265" i="31" s="1"/>
  <c r="J261" i="31"/>
  <c r="I258" i="31"/>
  <c r="I265" i="31" s="1"/>
  <c r="I261" i="31"/>
  <c r="H258" i="31"/>
  <c r="H261" i="31"/>
  <c r="H265" i="31"/>
  <c r="G258" i="31"/>
  <c r="G261" i="31"/>
  <c r="G265" i="31" s="1"/>
  <c r="F258" i="31"/>
  <c r="F261" i="31"/>
  <c r="E258" i="31"/>
  <c r="E261" i="31"/>
  <c r="D258" i="31"/>
  <c r="D265" i="31" s="1"/>
  <c r="D261" i="31"/>
  <c r="C258" i="31"/>
  <c r="C265" i="31" s="1"/>
  <c r="C261" i="31"/>
  <c r="AF257" i="31"/>
  <c r="AF260" i="31"/>
  <c r="AF264" i="31"/>
  <c r="AD257" i="31"/>
  <c r="AD260" i="31"/>
  <c r="AC257" i="31"/>
  <c r="AC264" i="31" s="1"/>
  <c r="AC260" i="31"/>
  <c r="X257" i="31"/>
  <c r="X264" i="31" s="1"/>
  <c r="X260" i="31"/>
  <c r="U257" i="31"/>
  <c r="U264" i="31" s="1"/>
  <c r="U260" i="31"/>
  <c r="T257" i="31"/>
  <c r="T260" i="31"/>
  <c r="T264" i="31" s="1"/>
  <c r="S257" i="31"/>
  <c r="S260" i="31"/>
  <c r="R257" i="31"/>
  <c r="R260" i="31"/>
  <c r="R264" i="31" s="1"/>
  <c r="Q257" i="31"/>
  <c r="Q260" i="31"/>
  <c r="Q264" i="31" s="1"/>
  <c r="P257" i="31"/>
  <c r="P264" i="31" s="1"/>
  <c r="P260" i="31"/>
  <c r="O257" i="31"/>
  <c r="O260" i="31"/>
  <c r="K257" i="31"/>
  <c r="K264" i="31" s="1"/>
  <c r="K260" i="31"/>
  <c r="J257" i="31"/>
  <c r="J260" i="31"/>
  <c r="J264" i="31"/>
  <c r="I257" i="31"/>
  <c r="I264" i="31" s="1"/>
  <c r="I260" i="31"/>
  <c r="H257" i="31"/>
  <c r="H260" i="31"/>
  <c r="H264" i="31"/>
  <c r="G257" i="31"/>
  <c r="G260" i="31"/>
  <c r="F257" i="31"/>
  <c r="F264" i="31" s="1"/>
  <c r="F260" i="31"/>
  <c r="E257" i="31"/>
  <c r="E260" i="31"/>
  <c r="D257" i="31"/>
  <c r="D264" i="31" s="1"/>
  <c r="D260" i="31"/>
  <c r="C257" i="31"/>
  <c r="C260" i="31"/>
  <c r="C264" i="31" s="1"/>
  <c r="AF256" i="31"/>
  <c r="AF259" i="31"/>
  <c r="AF263" i="31" s="1"/>
  <c r="AD256" i="31"/>
  <c r="AD259" i="31"/>
  <c r="AC256" i="31"/>
  <c r="AC263" i="31" s="1"/>
  <c r="AC259" i="31"/>
  <c r="X256" i="31"/>
  <c r="X263" i="31" s="1"/>
  <c r="X259" i="31"/>
  <c r="U256" i="31"/>
  <c r="U259" i="31"/>
  <c r="U263" i="31" s="1"/>
  <c r="T256" i="31"/>
  <c r="T259" i="31"/>
  <c r="T263" i="31" s="1"/>
  <c r="S256" i="31"/>
  <c r="S259" i="31"/>
  <c r="R256" i="31"/>
  <c r="R263" i="31" s="1"/>
  <c r="R259" i="31"/>
  <c r="Q256" i="31"/>
  <c r="Q263" i="31" s="1"/>
  <c r="Q259" i="31"/>
  <c r="P256" i="31"/>
  <c r="P259" i="31"/>
  <c r="P263" i="31" s="1"/>
  <c r="O256" i="31"/>
  <c r="O259" i="31"/>
  <c r="K256" i="31"/>
  <c r="K259" i="31"/>
  <c r="K263" i="31" s="1"/>
  <c r="J256" i="31"/>
  <c r="J259" i="31"/>
  <c r="J263" i="31" s="1"/>
  <c r="I256" i="31"/>
  <c r="I263" i="31" s="1"/>
  <c r="I259" i="31"/>
  <c r="H256" i="31"/>
  <c r="H259" i="31"/>
  <c r="G256" i="31"/>
  <c r="G259" i="31"/>
  <c r="G263" i="31" s="1"/>
  <c r="F256" i="31"/>
  <c r="F259" i="31"/>
  <c r="F263" i="31"/>
  <c r="E256" i="31"/>
  <c r="E263" i="31" s="1"/>
  <c r="E259" i="31"/>
  <c r="D256" i="31"/>
  <c r="D259" i="31"/>
  <c r="D263" i="31"/>
  <c r="C256" i="31"/>
  <c r="C259" i="31"/>
  <c r="AF240" i="31"/>
  <c r="AD240" i="31"/>
  <c r="AC240" i="31"/>
  <c r="X240" i="31"/>
  <c r="U240" i="31"/>
  <c r="T240" i="31"/>
  <c r="S240" i="31"/>
  <c r="R240" i="31"/>
  <c r="Q240" i="31"/>
  <c r="P240" i="31"/>
  <c r="O240" i="31"/>
  <c r="N240" i="31"/>
  <c r="K240" i="31"/>
  <c r="J240" i="31"/>
  <c r="J50" i="32" s="1"/>
  <c r="I240" i="31"/>
  <c r="H240" i="31"/>
  <c r="G240" i="31"/>
  <c r="F240" i="31"/>
  <c r="E240" i="31"/>
  <c r="D240" i="31"/>
  <c r="C240" i="31"/>
  <c r="C50" i="32" s="1"/>
  <c r="AF238" i="31"/>
  <c r="AD238" i="31"/>
  <c r="AC238" i="31"/>
  <c r="X238" i="31"/>
  <c r="U238" i="31"/>
  <c r="T238" i="31"/>
  <c r="S238" i="31"/>
  <c r="R238" i="31"/>
  <c r="Q238" i="31"/>
  <c r="P238" i="31"/>
  <c r="O238" i="31"/>
  <c r="N238" i="31"/>
  <c r="K238" i="31"/>
  <c r="J238" i="31"/>
  <c r="I238" i="31"/>
  <c r="H238" i="31"/>
  <c r="H48" i="32" s="1"/>
  <c r="G238" i="31"/>
  <c r="G48" i="32"/>
  <c r="E238" i="31"/>
  <c r="C238" i="31"/>
  <c r="C48" i="32" s="1"/>
  <c r="AF234" i="31"/>
  <c r="AD234" i="31"/>
  <c r="AC234" i="31"/>
  <c r="X234" i="31"/>
  <c r="U234" i="31"/>
  <c r="T234" i="31"/>
  <c r="S234" i="31"/>
  <c r="R234" i="31"/>
  <c r="Q234" i="31"/>
  <c r="P234" i="31"/>
  <c r="O234" i="31"/>
  <c r="N234" i="31"/>
  <c r="K234" i="31"/>
  <c r="J234" i="31"/>
  <c r="I234" i="31"/>
  <c r="H234" i="31"/>
  <c r="G234" i="31"/>
  <c r="G44" i="32" s="1"/>
  <c r="F234" i="31"/>
  <c r="E234" i="31"/>
  <c r="E44" i="32" s="1"/>
  <c r="D234" i="31"/>
  <c r="C234" i="31"/>
  <c r="AF233" i="31"/>
  <c r="AD233" i="31"/>
  <c r="AC233" i="31"/>
  <c r="X233" i="31"/>
  <c r="U233" i="31"/>
  <c r="T233" i="31"/>
  <c r="S233" i="31"/>
  <c r="R233" i="31"/>
  <c r="Q233" i="31"/>
  <c r="P233" i="31"/>
  <c r="O233" i="31"/>
  <c r="N233" i="31"/>
  <c r="K233" i="31"/>
  <c r="J233" i="31"/>
  <c r="J43" i="32" s="1"/>
  <c r="I233" i="31"/>
  <c r="H233" i="31"/>
  <c r="H43" i="32" s="1"/>
  <c r="G233" i="31"/>
  <c r="G43" i="32"/>
  <c r="F233" i="31"/>
  <c r="F43" i="32" s="1"/>
  <c r="E233" i="31"/>
  <c r="D233" i="31"/>
  <c r="C233" i="31"/>
  <c r="K24" i="32"/>
  <c r="I24" i="32"/>
  <c r="H24" i="32"/>
  <c r="E24" i="32"/>
  <c r="D24" i="32"/>
  <c r="F23" i="32"/>
  <c r="E23" i="32"/>
  <c r="K22" i="32"/>
  <c r="D22" i="32"/>
  <c r="K21" i="32"/>
  <c r="K12" i="32"/>
  <c r="J12" i="32"/>
  <c r="J25" i="32"/>
  <c r="E25" i="32"/>
  <c r="D25" i="32"/>
  <c r="AO200" i="31"/>
  <c r="AP200" i="31"/>
  <c r="AP202" i="31"/>
  <c r="AP203" i="31"/>
  <c r="AP204" i="31"/>
  <c r="AP205" i="31"/>
  <c r="AP206" i="31"/>
  <c r="AP207" i="31"/>
  <c r="AP208" i="31"/>
  <c r="AP209" i="31"/>
  <c r="AP210" i="31"/>
  <c r="AP211" i="31"/>
  <c r="AP212" i="31"/>
  <c r="AP213" i="31"/>
  <c r="AP214" i="31"/>
  <c r="AP215" i="31"/>
  <c r="AQ200" i="31"/>
  <c r="AR200" i="31"/>
  <c r="AS200" i="31"/>
  <c r="AS202" i="31"/>
  <c r="AS203" i="31"/>
  <c r="AS204" i="31"/>
  <c r="AS205" i="31"/>
  <c r="AS206" i="31"/>
  <c r="AS207" i="31"/>
  <c r="AS208" i="31"/>
  <c r="AS209" i="31"/>
  <c r="AS210" i="31"/>
  <c r="AS211" i="31"/>
  <c r="AS212" i="31"/>
  <c r="AS213" i="31"/>
  <c r="AS214" i="31"/>
  <c r="AS215" i="31"/>
  <c r="V239" i="31"/>
  <c r="AI239" i="31"/>
  <c r="AH239" i="31"/>
  <c r="C235" i="31"/>
  <c r="D235" i="31"/>
  <c r="E235" i="31"/>
  <c r="F235" i="31"/>
  <c r="G235" i="31"/>
  <c r="G45" i="32" s="1"/>
  <c r="H235" i="31"/>
  <c r="I235" i="31"/>
  <c r="I45" i="32"/>
  <c r="J235" i="31"/>
  <c r="K235" i="31"/>
  <c r="K45" i="32" s="1"/>
  <c r="N235" i="31"/>
  <c r="O235" i="31"/>
  <c r="P235" i="31"/>
  <c r="Q235" i="31"/>
  <c r="R235" i="31"/>
  <c r="S235" i="31"/>
  <c r="T235" i="31"/>
  <c r="U235" i="31"/>
  <c r="X235" i="31"/>
  <c r="AC235" i="31"/>
  <c r="AD235" i="31"/>
  <c r="AF235" i="31"/>
  <c r="C236" i="31"/>
  <c r="C46" i="32" s="1"/>
  <c r="D236" i="31"/>
  <c r="E236" i="31"/>
  <c r="F236" i="31"/>
  <c r="G236" i="31"/>
  <c r="H236" i="31"/>
  <c r="I236" i="31"/>
  <c r="I46" i="32" s="1"/>
  <c r="J236" i="31"/>
  <c r="J46" i="32" s="1"/>
  <c r="K236" i="31"/>
  <c r="N236" i="31"/>
  <c r="O236" i="31"/>
  <c r="P236" i="31"/>
  <c r="Q236" i="31"/>
  <c r="R236" i="31"/>
  <c r="S236" i="31"/>
  <c r="T236" i="31"/>
  <c r="U236" i="31"/>
  <c r="X236" i="31"/>
  <c r="AC236" i="31"/>
  <c r="AD236" i="31"/>
  <c r="AF236" i="31"/>
  <c r="C237" i="31"/>
  <c r="C47" i="32" s="1"/>
  <c r="D237" i="31"/>
  <c r="E237" i="31"/>
  <c r="F237" i="31"/>
  <c r="G237" i="31"/>
  <c r="G47" i="32"/>
  <c r="H237" i="31"/>
  <c r="I237" i="31"/>
  <c r="I47" i="32" s="1"/>
  <c r="J237" i="31"/>
  <c r="K237" i="31"/>
  <c r="K47" i="32" s="1"/>
  <c r="N237" i="31"/>
  <c r="O237" i="31"/>
  <c r="P237" i="31"/>
  <c r="Q237" i="31"/>
  <c r="R237" i="31"/>
  <c r="S237" i="31"/>
  <c r="T237" i="31"/>
  <c r="U237" i="31"/>
  <c r="X237" i="31"/>
  <c r="AC237" i="31"/>
  <c r="AD237" i="31"/>
  <c r="AF237" i="31"/>
  <c r="V215" i="31"/>
  <c r="W215" i="31"/>
  <c r="V202" i="31"/>
  <c r="V204" i="31"/>
  <c r="V205" i="31"/>
  <c r="V206" i="31"/>
  <c r="V207" i="31"/>
  <c r="V208" i="31"/>
  <c r="V212" i="31"/>
  <c r="V213" i="31"/>
  <c r="W213" i="31"/>
  <c r="V214" i="31"/>
  <c r="W214" i="31"/>
  <c r="V233" i="31"/>
  <c r="W233" i="31"/>
  <c r="V234" i="31"/>
  <c r="W234" i="31"/>
  <c r="W238" i="31"/>
  <c r="W239" i="31"/>
  <c r="V240" i="31"/>
  <c r="V50" i="32"/>
  <c r="W240" i="31"/>
  <c r="V203" i="31"/>
  <c r="V209" i="31"/>
  <c r="V210" i="31"/>
  <c r="V211" i="31"/>
  <c r="V257" i="31"/>
  <c r="V260" i="31"/>
  <c r="V258" i="31"/>
  <c r="V261" i="31"/>
  <c r="V265" i="31"/>
  <c r="W202" i="31"/>
  <c r="W203" i="31"/>
  <c r="W204" i="31"/>
  <c r="W205" i="31"/>
  <c r="W206" i="31"/>
  <c r="W207" i="31"/>
  <c r="W208" i="31"/>
  <c r="W209" i="31"/>
  <c r="W210" i="31"/>
  <c r="W211" i="31"/>
  <c r="W212" i="31"/>
  <c r="V262" i="31"/>
  <c r="W262" i="31"/>
  <c r="W17" i="32"/>
  <c r="V235" i="31"/>
  <c r="W235" i="31"/>
  <c r="V236" i="31"/>
  <c r="W236" i="31"/>
  <c r="V237" i="31"/>
  <c r="W237" i="31"/>
  <c r="M215" i="31"/>
  <c r="Y215" i="31"/>
  <c r="Z215" i="31"/>
  <c r="AA215" i="31"/>
  <c r="AB215" i="31"/>
  <c r="AH215" i="31"/>
  <c r="AI215" i="31"/>
  <c r="AK215" i="31"/>
  <c r="AL215" i="31"/>
  <c r="AM215" i="31"/>
  <c r="AO215" i="31"/>
  <c r="AQ215" i="31"/>
  <c r="AT200" i="31"/>
  <c r="AT215" i="31"/>
  <c r="AU200" i="31"/>
  <c r="AV200" i="31"/>
  <c r="AV215" i="31"/>
  <c r="AW200" i="31"/>
  <c r="AW215" i="31"/>
  <c r="AX200" i="31"/>
  <c r="AX215" i="31"/>
  <c r="AY200" i="31"/>
  <c r="AY215" i="31"/>
  <c r="AZ200" i="31"/>
  <c r="AZ215" i="31"/>
  <c r="BA200" i="31"/>
  <c r="BA215" i="31"/>
  <c r="BB200" i="31"/>
  <c r="BB215" i="31"/>
  <c r="BC200" i="31"/>
  <c r="BC215" i="31"/>
  <c r="BD200" i="31"/>
  <c r="BD215" i="31"/>
  <c r="M202" i="31"/>
  <c r="Y202" i="31"/>
  <c r="AB202" i="31"/>
  <c r="AH202" i="31"/>
  <c r="AI202" i="31"/>
  <c r="AM202" i="31"/>
  <c r="AV202" i="31"/>
  <c r="AW202" i="31"/>
  <c r="AX202" i="31"/>
  <c r="AY202" i="31"/>
  <c r="BA202" i="31"/>
  <c r="AB203" i="31"/>
  <c r="AW203" i="31"/>
  <c r="BA203" i="31"/>
  <c r="AB204" i="31"/>
  <c r="AH204" i="31"/>
  <c r="AI204" i="31"/>
  <c r="AI14" i="32"/>
  <c r="AM204" i="31"/>
  <c r="AV204" i="31"/>
  <c r="AW204" i="31"/>
  <c r="AX204" i="31"/>
  <c r="AY204" i="31"/>
  <c r="AZ204" i="31"/>
  <c r="BA204" i="31"/>
  <c r="BB204" i="31"/>
  <c r="BC204" i="31"/>
  <c r="BD204" i="31"/>
  <c r="AB205" i="31"/>
  <c r="AH205" i="31"/>
  <c r="AI205" i="31"/>
  <c r="AM205" i="31"/>
  <c r="AV205" i="31"/>
  <c r="AW205" i="31"/>
  <c r="AX205" i="31"/>
  <c r="AY205" i="31"/>
  <c r="AZ205" i="31"/>
  <c r="BA205" i="31"/>
  <c r="BB205" i="31"/>
  <c r="BC205" i="31"/>
  <c r="BD205" i="31"/>
  <c r="AB206" i="31"/>
  <c r="AH206" i="31"/>
  <c r="AI206" i="31"/>
  <c r="AM206" i="31"/>
  <c r="AV206" i="31"/>
  <c r="AW206" i="31"/>
  <c r="AX206" i="31"/>
  <c r="AY206" i="31"/>
  <c r="AZ206" i="31"/>
  <c r="BA206" i="31"/>
  <c r="BB206" i="31"/>
  <c r="BC206" i="31"/>
  <c r="BD206" i="31"/>
  <c r="AB207" i="31"/>
  <c r="AH207" i="31"/>
  <c r="AI207" i="31"/>
  <c r="AM207" i="31"/>
  <c r="AV207" i="31"/>
  <c r="AW207" i="31"/>
  <c r="AX207" i="31"/>
  <c r="AY207" i="31"/>
  <c r="AZ207" i="31"/>
  <c r="BA207" i="31"/>
  <c r="BB207" i="31"/>
  <c r="BC207" i="31"/>
  <c r="BD207" i="31"/>
  <c r="M208" i="31"/>
  <c r="AB208" i="31"/>
  <c r="AH208" i="31"/>
  <c r="AI208" i="31"/>
  <c r="AM208" i="31"/>
  <c r="AV208" i="31"/>
  <c r="AW208" i="31"/>
  <c r="AX208" i="31"/>
  <c r="AY208" i="31"/>
  <c r="AZ208" i="31"/>
  <c r="BA208" i="31"/>
  <c r="BB208" i="31"/>
  <c r="BC208" i="31"/>
  <c r="BD208" i="31"/>
  <c r="AB209" i="31"/>
  <c r="AM209" i="31"/>
  <c r="AV209" i="31"/>
  <c r="AW209" i="31"/>
  <c r="AX209" i="31"/>
  <c r="AY209" i="31"/>
  <c r="BA209" i="31"/>
  <c r="AB210" i="31"/>
  <c r="AH210" i="31"/>
  <c r="AI210" i="31"/>
  <c r="AM210" i="31"/>
  <c r="AT210" i="31"/>
  <c r="AV210" i="31"/>
  <c r="AW210" i="31"/>
  <c r="AX210" i="31"/>
  <c r="AY210" i="31"/>
  <c r="AZ210" i="31"/>
  <c r="BA210" i="31"/>
  <c r="BB210" i="31"/>
  <c r="BB20" i="32" s="1"/>
  <c r="BC210" i="31"/>
  <c r="BD210" i="31"/>
  <c r="M211" i="31"/>
  <c r="Y211" i="31"/>
  <c r="AB211" i="31"/>
  <c r="AH211" i="31"/>
  <c r="AI211" i="31"/>
  <c r="AM211" i="31"/>
  <c r="AV211" i="31"/>
  <c r="AW211" i="31"/>
  <c r="AX211" i="31"/>
  <c r="AY211" i="31"/>
  <c r="BA211" i="31"/>
  <c r="M212" i="31"/>
  <c r="Y212" i="31"/>
  <c r="AB212" i="31"/>
  <c r="AH212" i="31"/>
  <c r="AI212" i="31"/>
  <c r="AM212" i="31"/>
  <c r="AV212" i="31"/>
  <c r="AW212" i="31"/>
  <c r="AX212" i="31"/>
  <c r="AY212" i="31"/>
  <c r="BA212" i="31"/>
  <c r="M213" i="31"/>
  <c r="Y213" i="31"/>
  <c r="AB213" i="31"/>
  <c r="AH213" i="31"/>
  <c r="AI213" i="31"/>
  <c r="AM213" i="31"/>
  <c r="AV213" i="31"/>
  <c r="AW213" i="31"/>
  <c r="AX213" i="31"/>
  <c r="AY213" i="31"/>
  <c r="AZ213" i="31"/>
  <c r="BA213" i="31"/>
  <c r="BB213" i="31"/>
  <c r="BC213" i="31"/>
  <c r="BD213" i="31"/>
  <c r="M214" i="31"/>
  <c r="AB214" i="31"/>
  <c r="AH214" i="31"/>
  <c r="AI214" i="31"/>
  <c r="AM214" i="31"/>
  <c r="AV214" i="31"/>
  <c r="AW214" i="31"/>
  <c r="AX214" i="31"/>
  <c r="AY214" i="31"/>
  <c r="AZ214" i="31"/>
  <c r="BA214" i="31"/>
  <c r="BB214" i="31"/>
  <c r="BC214" i="31"/>
  <c r="BD214" i="31"/>
  <c r="AH203" i="31"/>
  <c r="AH209" i="31"/>
  <c r="M233" i="31"/>
  <c r="Y233" i="31"/>
  <c r="Z233" i="31"/>
  <c r="AA233" i="31"/>
  <c r="AB233" i="31"/>
  <c r="AH233" i="31"/>
  <c r="AI233" i="31"/>
  <c r="AK233" i="31"/>
  <c r="AL233" i="31"/>
  <c r="AM233" i="31"/>
  <c r="AO233" i="31"/>
  <c r="AP233" i="31"/>
  <c r="AQ233" i="31"/>
  <c r="AQ43" i="32"/>
  <c r="AS233" i="31"/>
  <c r="AT233" i="31"/>
  <c r="AV233" i="31"/>
  <c r="AW233" i="31"/>
  <c r="AX233" i="31"/>
  <c r="AY233" i="31"/>
  <c r="AZ233" i="31"/>
  <c r="BA233" i="31"/>
  <c r="BB233" i="31"/>
  <c r="BB43" i="32"/>
  <c r="BC233" i="31"/>
  <c r="BD233" i="31"/>
  <c r="M234" i="31"/>
  <c r="Y234" i="31"/>
  <c r="Z234" i="31"/>
  <c r="AA234" i="31"/>
  <c r="AB234" i="31"/>
  <c r="AH234" i="31"/>
  <c r="AH44" i="32" s="1"/>
  <c r="AI234" i="31"/>
  <c r="AK234" i="31"/>
  <c r="AL234" i="31"/>
  <c r="AL44" i="32"/>
  <c r="AM234" i="31"/>
  <c r="AO234" i="31"/>
  <c r="AP234" i="31"/>
  <c r="AQ234" i="31"/>
  <c r="AS234" i="31"/>
  <c r="AT234" i="31"/>
  <c r="AT44" i="32" s="1"/>
  <c r="AV234" i="31"/>
  <c r="AW234" i="31"/>
  <c r="AW44" i="32"/>
  <c r="AX234" i="31"/>
  <c r="AY234" i="31"/>
  <c r="AZ234" i="31"/>
  <c r="BA234" i="31"/>
  <c r="BB234" i="31"/>
  <c r="BC234" i="31"/>
  <c r="BD234" i="31"/>
  <c r="AB235" i="31"/>
  <c r="AM235" i="31"/>
  <c r="AV235" i="31"/>
  <c r="AW235" i="31"/>
  <c r="AX235" i="31"/>
  <c r="AY235" i="31"/>
  <c r="BA235" i="31"/>
  <c r="AB236" i="31"/>
  <c r="AM236" i="31"/>
  <c r="AV236" i="31"/>
  <c r="AW236" i="31"/>
  <c r="AX236" i="31"/>
  <c r="AY236" i="31"/>
  <c r="BA236" i="31"/>
  <c r="AB237" i="31"/>
  <c r="AW237" i="31"/>
  <c r="BA237" i="31"/>
  <c r="M238" i="31"/>
  <c r="Y238" i="31"/>
  <c r="Z238" i="31"/>
  <c r="AA238" i="31"/>
  <c r="AB238" i="31"/>
  <c r="AH238" i="31"/>
  <c r="AI238" i="31"/>
  <c r="AK238" i="31"/>
  <c r="AL238" i="31"/>
  <c r="AM238" i="31"/>
  <c r="AO238" i="31"/>
  <c r="AP238" i="31"/>
  <c r="AQ238" i="31"/>
  <c r="AS238" i="31"/>
  <c r="AT238" i="31"/>
  <c r="AV238" i="31"/>
  <c r="AW238" i="31"/>
  <c r="AX238" i="31"/>
  <c r="AY238" i="31"/>
  <c r="AZ238" i="31"/>
  <c r="BA238" i="31"/>
  <c r="BA48" i="32"/>
  <c r="BB238" i="31"/>
  <c r="BC238" i="31"/>
  <c r="BD238" i="31"/>
  <c r="AB239" i="31"/>
  <c r="AM239" i="31"/>
  <c r="AV239" i="31"/>
  <c r="AW239" i="31"/>
  <c r="AX239" i="31"/>
  <c r="AY239" i="31"/>
  <c r="AZ239" i="31"/>
  <c r="AZ49" i="32" s="1"/>
  <c r="BA239" i="31"/>
  <c r="BB239" i="31"/>
  <c r="BC239" i="31"/>
  <c r="BD239" i="31"/>
  <c r="M240" i="31"/>
  <c r="Y240" i="31"/>
  <c r="Z240" i="31"/>
  <c r="AA240" i="31"/>
  <c r="AA50" i="32" s="1"/>
  <c r="AB240" i="31"/>
  <c r="AH240" i="31"/>
  <c r="AH50" i="32"/>
  <c r="AI240" i="31"/>
  <c r="AK240" i="31"/>
  <c r="AL240" i="31"/>
  <c r="AM240" i="31"/>
  <c r="AO240" i="31"/>
  <c r="AP240" i="31"/>
  <c r="AQ240" i="31"/>
  <c r="AS240" i="31"/>
  <c r="AT240" i="31"/>
  <c r="AV240" i="31"/>
  <c r="AV50" i="32"/>
  <c r="AW240" i="31"/>
  <c r="AX240" i="31"/>
  <c r="AY240" i="31"/>
  <c r="AZ240" i="31"/>
  <c r="BA240" i="31"/>
  <c r="BB240" i="31"/>
  <c r="BC240" i="31"/>
  <c r="BD240" i="31"/>
  <c r="M203" i="31"/>
  <c r="M232" i="31" s="1"/>
  <c r="M204" i="31"/>
  <c r="M205" i="31"/>
  <c r="M206" i="31"/>
  <c r="M207" i="31"/>
  <c r="M209" i="31"/>
  <c r="M210" i="31"/>
  <c r="M256" i="31"/>
  <c r="M259" i="31"/>
  <c r="M263" i="31"/>
  <c r="Y203" i="31"/>
  <c r="Y204" i="31"/>
  <c r="Y205" i="31"/>
  <c r="Y206" i="31"/>
  <c r="Y207" i="31"/>
  <c r="Y208" i="31"/>
  <c r="Y209" i="31"/>
  <c r="Y210" i="31"/>
  <c r="Y214" i="31"/>
  <c r="Y256" i="31"/>
  <c r="Y259" i="31"/>
  <c r="Y263" i="31" s="1"/>
  <c r="Z202" i="31"/>
  <c r="Z203" i="31"/>
  <c r="Z204" i="31"/>
  <c r="Z205" i="31"/>
  <c r="Z15" i="32" s="1"/>
  <c r="Z206" i="31"/>
  <c r="Z207" i="31"/>
  <c r="Z208" i="31"/>
  <c r="Z209" i="31"/>
  <c r="Z210" i="31"/>
  <c r="Z211" i="31"/>
  <c r="Z212" i="31"/>
  <c r="Z213" i="31"/>
  <c r="Z214" i="31"/>
  <c r="Z256" i="31"/>
  <c r="Z259" i="31"/>
  <c r="Z263" i="31"/>
  <c r="AA202" i="31"/>
  <c r="AA203" i="31"/>
  <c r="AA204" i="31"/>
  <c r="AA205" i="31"/>
  <c r="AA206" i="31"/>
  <c r="AA207" i="31"/>
  <c r="AA208" i="31"/>
  <c r="AA209" i="31"/>
  <c r="AA210" i="31"/>
  <c r="AA211" i="31"/>
  <c r="AA212" i="31"/>
  <c r="AA22" i="32" s="1"/>
  <c r="AA213" i="31"/>
  <c r="AA214" i="31"/>
  <c r="AA256" i="31"/>
  <c r="AA259" i="31"/>
  <c r="AB256" i="31"/>
  <c r="AB263" i="31" s="1"/>
  <c r="AB259" i="31"/>
  <c r="AH256" i="31"/>
  <c r="AH263" i="31" s="1"/>
  <c r="AH259" i="31"/>
  <c r="AI203" i="31"/>
  <c r="AI209" i="31"/>
  <c r="AI256" i="31"/>
  <c r="AI259" i="31"/>
  <c r="AK202" i="31"/>
  <c r="AK203" i="31"/>
  <c r="AK204" i="31"/>
  <c r="AK205" i="31"/>
  <c r="AK206" i="31"/>
  <c r="AK207" i="31"/>
  <c r="AK208" i="31"/>
  <c r="AK209" i="31"/>
  <c r="AK210" i="31"/>
  <c r="AK211" i="31"/>
  <c r="AK212" i="31"/>
  <c r="AK213" i="31"/>
  <c r="AK214" i="31"/>
  <c r="AK256" i="31"/>
  <c r="AK263" i="31" s="1"/>
  <c r="AK259" i="31"/>
  <c r="AL202" i="31"/>
  <c r="AL203" i="31"/>
  <c r="AL204" i="31"/>
  <c r="AL205" i="31"/>
  <c r="AL206" i="31"/>
  <c r="AL207" i="31"/>
  <c r="AL208" i="31"/>
  <c r="AL209" i="31"/>
  <c r="AL19" i="32" s="1"/>
  <c r="AL210" i="31"/>
  <c r="AL211" i="31"/>
  <c r="AL212" i="31"/>
  <c r="AL213" i="31"/>
  <c r="AL214" i="31"/>
  <c r="AL256" i="31"/>
  <c r="AL259" i="31"/>
  <c r="AM203" i="31"/>
  <c r="AM256" i="31"/>
  <c r="AM259" i="31"/>
  <c r="AM263" i="31"/>
  <c r="AO202" i="31"/>
  <c r="AO203" i="31"/>
  <c r="AO204" i="31"/>
  <c r="AO205" i="31"/>
  <c r="AO206" i="31"/>
  <c r="AO207" i="31"/>
  <c r="AO208" i="31"/>
  <c r="AO209" i="31"/>
  <c r="AO210" i="31"/>
  <c r="AO211" i="31"/>
  <c r="AO212" i="31"/>
  <c r="AO213" i="31"/>
  <c r="AO214" i="31"/>
  <c r="AO24" i="32" s="1"/>
  <c r="AO256" i="31"/>
  <c r="AO259" i="31"/>
  <c r="AP256" i="31"/>
  <c r="AP259" i="31"/>
  <c r="AQ202" i="31"/>
  <c r="AQ203" i="31"/>
  <c r="AQ204" i="31"/>
  <c r="AQ205" i="31"/>
  <c r="AQ206" i="31"/>
  <c r="AQ207" i="31"/>
  <c r="AQ208" i="31"/>
  <c r="AQ209" i="31"/>
  <c r="AQ210" i="31"/>
  <c r="AQ211" i="31"/>
  <c r="AQ212" i="31"/>
  <c r="AQ213" i="31"/>
  <c r="AQ214" i="31"/>
  <c r="AQ24" i="32" s="1"/>
  <c r="AQ256" i="31"/>
  <c r="AQ259" i="31"/>
  <c r="AS256" i="31"/>
  <c r="AS259" i="31"/>
  <c r="AS263" i="31"/>
  <c r="AT202" i="31"/>
  <c r="AT203" i="31"/>
  <c r="AT204" i="31"/>
  <c r="AT205" i="31"/>
  <c r="AT206" i="31"/>
  <c r="AT207" i="31"/>
  <c r="AT208" i="31"/>
  <c r="AT232" i="31" s="1"/>
  <c r="AT209" i="31"/>
  <c r="AT211" i="31"/>
  <c r="AT212" i="31"/>
  <c r="AT213" i="31"/>
  <c r="AT214" i="31"/>
  <c r="AT256" i="31"/>
  <c r="AT259" i="31"/>
  <c r="AT263" i="31" s="1"/>
  <c r="AV203" i="31"/>
  <c r="AV256" i="31"/>
  <c r="AV259" i="31"/>
  <c r="AV263" i="31"/>
  <c r="AW256" i="31"/>
  <c r="AW263" i="31" s="1"/>
  <c r="AW259" i="31"/>
  <c r="AX203" i="31"/>
  <c r="AX256" i="31"/>
  <c r="AX259" i="31"/>
  <c r="AX263" i="31" s="1"/>
  <c r="AY203" i="31"/>
  <c r="AY256" i="31"/>
  <c r="AY263" i="31" s="1"/>
  <c r="AY259" i="31"/>
  <c r="AZ202" i="31"/>
  <c r="AZ203" i="31"/>
  <c r="AZ209" i="31"/>
  <c r="AZ19" i="32" s="1"/>
  <c r="AZ211" i="31"/>
  <c r="AZ212" i="31"/>
  <c r="AZ256" i="31"/>
  <c r="AZ259" i="31"/>
  <c r="AZ263" i="31"/>
  <c r="BA256" i="31"/>
  <c r="BA263" i="31" s="1"/>
  <c r="BA259" i="31"/>
  <c r="BB202" i="31"/>
  <c r="BB203" i="31"/>
  <c r="BB209" i="31"/>
  <c r="BB211" i="31"/>
  <c r="BB21" i="32" s="1"/>
  <c r="BB212" i="31"/>
  <c r="BB22" i="32" s="1"/>
  <c r="BB256" i="31"/>
  <c r="BB259" i="31"/>
  <c r="BC202" i="31"/>
  <c r="BC203" i="31"/>
  <c r="BC209" i="31"/>
  <c r="BC211" i="31"/>
  <c r="BC212" i="31"/>
  <c r="BC256" i="31"/>
  <c r="BC263" i="31" s="1"/>
  <c r="BC259" i="31"/>
  <c r="BD202" i="31"/>
  <c r="BD203" i="31"/>
  <c r="BD209" i="31"/>
  <c r="BD211" i="31"/>
  <c r="BD212" i="31"/>
  <c r="BD256" i="31"/>
  <c r="BD259" i="31"/>
  <c r="BD263" i="31"/>
  <c r="M257" i="31"/>
  <c r="M260" i="31"/>
  <c r="Y257" i="31"/>
  <c r="Y264" i="31" s="1"/>
  <c r="Y260" i="31"/>
  <c r="Z257" i="31"/>
  <c r="Z260" i="31"/>
  <c r="AA257" i="31"/>
  <c r="AA264" i="31" s="1"/>
  <c r="AA260" i="31"/>
  <c r="AB257" i="31"/>
  <c r="AB264" i="31" s="1"/>
  <c r="AB260" i="31"/>
  <c r="AH257" i="31"/>
  <c r="AH264" i="31" s="1"/>
  <c r="AH260" i="31"/>
  <c r="AI257" i="31"/>
  <c r="AI264" i="31" s="1"/>
  <c r="AI260" i="31"/>
  <c r="AK257" i="31"/>
  <c r="AK260" i="31"/>
  <c r="AL257" i="31"/>
  <c r="AL260" i="31"/>
  <c r="AM257" i="31"/>
  <c r="AM264" i="31" s="1"/>
  <c r="AM260" i="31"/>
  <c r="AO257" i="31"/>
  <c r="AO264" i="31" s="1"/>
  <c r="AO260" i="31"/>
  <c r="AP257" i="31"/>
  <c r="AP264" i="31" s="1"/>
  <c r="AP260" i="31"/>
  <c r="AQ257" i="31"/>
  <c r="AQ260" i="31"/>
  <c r="AS257" i="31"/>
  <c r="AS264" i="31" s="1"/>
  <c r="AS260" i="31"/>
  <c r="AT257" i="31"/>
  <c r="AT260" i="31"/>
  <c r="AT264" i="31"/>
  <c r="AV257" i="31"/>
  <c r="AV260" i="31"/>
  <c r="AV264" i="31" s="1"/>
  <c r="AW257" i="31"/>
  <c r="AW260" i="31"/>
  <c r="AX257" i="31"/>
  <c r="AX260" i="31"/>
  <c r="AX264" i="31"/>
  <c r="AY257" i="31"/>
  <c r="AY264" i="31" s="1"/>
  <c r="AY260" i="31"/>
  <c r="AZ257" i="31"/>
  <c r="AZ260" i="31"/>
  <c r="BA257" i="31"/>
  <c r="BA260" i="31"/>
  <c r="BB257" i="31"/>
  <c r="BB264" i="31" s="1"/>
  <c r="BB260" i="31"/>
  <c r="BC257" i="31"/>
  <c r="BC260" i="31"/>
  <c r="BC264" i="31"/>
  <c r="BD257" i="31"/>
  <c r="BD264" i="31" s="1"/>
  <c r="BD260" i="31"/>
  <c r="M258" i="31"/>
  <c r="M265" i="31" s="1"/>
  <c r="M261" i="31"/>
  <c r="Y258" i="31"/>
  <c r="Y261" i="31"/>
  <c r="Z258" i="31"/>
  <c r="Z265" i="31" s="1"/>
  <c r="Z261" i="31"/>
  <c r="AA258" i="31"/>
  <c r="AA261" i="31"/>
  <c r="AB258" i="31"/>
  <c r="AB265" i="31" s="1"/>
  <c r="AB261" i="31"/>
  <c r="AH258" i="31"/>
  <c r="AH261" i="31"/>
  <c r="AH265" i="31"/>
  <c r="AI258" i="31"/>
  <c r="AI261" i="31"/>
  <c r="AK258" i="31"/>
  <c r="AK265" i="31" s="1"/>
  <c r="AK261" i="31"/>
  <c r="AL258" i="31"/>
  <c r="AL261" i="31"/>
  <c r="AL265" i="31" s="1"/>
  <c r="AM258" i="31"/>
  <c r="AM261" i="31"/>
  <c r="AM265" i="31"/>
  <c r="AO258" i="31"/>
  <c r="AO261" i="31"/>
  <c r="AP258" i="31"/>
  <c r="AP265" i="31" s="1"/>
  <c r="AP261" i="31"/>
  <c r="AQ258" i="31"/>
  <c r="AQ261" i="31"/>
  <c r="AS258" i="31"/>
  <c r="AS261" i="31"/>
  <c r="AT258" i="31"/>
  <c r="AT261" i="31"/>
  <c r="AV258" i="31"/>
  <c r="AV265" i="31" s="1"/>
  <c r="AV261" i="31"/>
  <c r="AW258" i="31"/>
  <c r="AW261" i="31"/>
  <c r="AX258" i="31"/>
  <c r="AX261" i="31"/>
  <c r="AY258" i="31"/>
  <c r="AY265" i="31" s="1"/>
  <c r="AY261" i="31"/>
  <c r="AZ258" i="31"/>
  <c r="AZ261" i="31"/>
  <c r="BA258" i="31"/>
  <c r="BA261" i="31"/>
  <c r="BA265" i="31"/>
  <c r="BB258" i="31"/>
  <c r="BB261" i="31"/>
  <c r="BB265" i="31" s="1"/>
  <c r="BC258" i="31"/>
  <c r="BC261" i="31"/>
  <c r="BD258" i="31"/>
  <c r="BD265" i="31" s="1"/>
  <c r="BD261" i="31"/>
  <c r="M262" i="31"/>
  <c r="Y262" i="31"/>
  <c r="Z262" i="31"/>
  <c r="AA262" i="31"/>
  <c r="AB262" i="31"/>
  <c r="AH262" i="31"/>
  <c r="AI262" i="31"/>
  <c r="AK262" i="31"/>
  <c r="AK54" i="32"/>
  <c r="AL262" i="31"/>
  <c r="AL54" i="32" s="1"/>
  <c r="AM262" i="31"/>
  <c r="AO262" i="31"/>
  <c r="AP262" i="31"/>
  <c r="AQ262" i="31"/>
  <c r="AS262" i="31"/>
  <c r="AT262" i="31"/>
  <c r="AV262" i="31"/>
  <c r="AW262" i="31"/>
  <c r="AW54" i="32" s="1"/>
  <c r="AX262" i="31"/>
  <c r="AY262" i="31"/>
  <c r="AZ262" i="31"/>
  <c r="BA262" i="31"/>
  <c r="BB262" i="31"/>
  <c r="BC262" i="31"/>
  <c r="BD262" i="31"/>
  <c r="Z12" i="32"/>
  <c r="AA12" i="32"/>
  <c r="AQ12" i="32"/>
  <c r="AS12" i="32"/>
  <c r="AZ12" i="32"/>
  <c r="AP14" i="32"/>
  <c r="AQ14" i="32"/>
  <c r="AA15" i="32"/>
  <c r="AL17" i="32"/>
  <c r="AQ17" i="32"/>
  <c r="Y18" i="32"/>
  <c r="Z18" i="32"/>
  <c r="AK18" i="32"/>
  <c r="Z20" i="32"/>
  <c r="AA20" i="32"/>
  <c r="AP20" i="32"/>
  <c r="AQ20" i="32"/>
  <c r="AS20" i="32"/>
  <c r="Z23" i="32"/>
  <c r="AL23" i="32"/>
  <c r="AQ23" i="32"/>
  <c r="AS23" i="32"/>
  <c r="M221" i="31"/>
  <c r="M31" i="32"/>
  <c r="AT221" i="31"/>
  <c r="AT226" i="31"/>
  <c r="AT227" i="31"/>
  <c r="AT37" i="32" s="1"/>
  <c r="M228" i="31"/>
  <c r="M38" i="32" s="1"/>
  <c r="M235" i="31"/>
  <c r="Y235" i="31"/>
  <c r="Z235" i="31"/>
  <c r="AA235" i="31"/>
  <c r="AH235" i="31"/>
  <c r="AI235" i="31"/>
  <c r="AI45" i="32" s="1"/>
  <c r="AK235" i="31"/>
  <c r="AL235" i="31"/>
  <c r="AO235" i="31"/>
  <c r="AP235" i="31"/>
  <c r="AQ235" i="31"/>
  <c r="AS235" i="31"/>
  <c r="AT235" i="31"/>
  <c r="AZ235" i="31"/>
  <c r="BB235" i="31"/>
  <c r="BC235" i="31"/>
  <c r="BC45" i="32"/>
  <c r="BD235" i="31"/>
  <c r="M236" i="31"/>
  <c r="Y236" i="31"/>
  <c r="Z236" i="31"/>
  <c r="AA236" i="31"/>
  <c r="AH236" i="31"/>
  <c r="AI236" i="31"/>
  <c r="AK236" i="31"/>
  <c r="AK46" i="32" s="1"/>
  <c r="AL236" i="31"/>
  <c r="AO236" i="31"/>
  <c r="AP236" i="31"/>
  <c r="AQ236" i="31"/>
  <c r="AQ46" i="32" s="1"/>
  <c r="AS236" i="31"/>
  <c r="AS46" i="32" s="1"/>
  <c r="AT236" i="31"/>
  <c r="AZ236" i="31"/>
  <c r="BB236" i="31"/>
  <c r="BC236" i="31"/>
  <c r="BD236" i="31"/>
  <c r="M237" i="31"/>
  <c r="M47" i="32" s="1"/>
  <c r="Y237" i="31"/>
  <c r="Z237" i="31"/>
  <c r="Z47" i="32" s="1"/>
  <c r="AA237" i="31"/>
  <c r="AH237" i="31"/>
  <c r="AI237" i="31"/>
  <c r="AK237" i="31"/>
  <c r="AL237" i="31"/>
  <c r="AM237" i="31"/>
  <c r="AO237" i="31"/>
  <c r="AO47" i="32"/>
  <c r="AP237" i="31"/>
  <c r="AP47" i="32" s="1"/>
  <c r="AQ237" i="31"/>
  <c r="AS237" i="31"/>
  <c r="AT237" i="31"/>
  <c r="AV237" i="31"/>
  <c r="AX237" i="31"/>
  <c r="AY237" i="31"/>
  <c r="AZ237" i="31"/>
  <c r="BB237" i="31"/>
  <c r="BC237" i="31"/>
  <c r="BC47" i="32" s="1"/>
  <c r="BD237" i="31"/>
  <c r="BE200" i="31"/>
  <c r="BE215" i="31"/>
  <c r="BF200" i="31"/>
  <c r="BF215" i="31"/>
  <c r="BE202" i="31"/>
  <c r="BF202" i="31"/>
  <c r="BE203" i="31"/>
  <c r="BF203" i="31"/>
  <c r="BE204" i="31"/>
  <c r="BF204" i="31"/>
  <c r="BE205" i="31"/>
  <c r="BF205" i="31"/>
  <c r="BE206" i="31"/>
  <c r="BF206" i="31"/>
  <c r="BF16" i="32" s="1"/>
  <c r="BE207" i="31"/>
  <c r="BF207" i="31"/>
  <c r="BE208" i="31"/>
  <c r="BF208" i="31"/>
  <c r="BE209" i="31"/>
  <c r="BF209" i="31"/>
  <c r="BE210" i="31"/>
  <c r="BF210" i="31"/>
  <c r="BE211" i="31"/>
  <c r="BE21" i="32" s="1"/>
  <c r="BF211" i="31"/>
  <c r="BE212" i="31"/>
  <c r="BF212" i="31"/>
  <c r="BE213" i="31"/>
  <c r="BF213" i="31"/>
  <c r="BE214" i="31"/>
  <c r="BF214" i="31"/>
  <c r="BE233" i="31"/>
  <c r="BF233" i="31"/>
  <c r="BE234" i="31"/>
  <c r="BF234" i="31"/>
  <c r="BE235" i="31"/>
  <c r="BF235" i="31"/>
  <c r="BF45" i="32"/>
  <c r="BE236" i="31"/>
  <c r="BF236" i="31"/>
  <c r="BE237" i="31"/>
  <c r="BF237" i="31"/>
  <c r="BE238" i="31"/>
  <c r="BF238" i="31"/>
  <c r="BE239" i="31"/>
  <c r="BF239" i="31"/>
  <c r="BE240" i="31"/>
  <c r="BF240" i="31"/>
  <c r="BE256" i="31"/>
  <c r="BE259" i="31"/>
  <c r="BE263" i="31"/>
  <c r="BF256" i="31"/>
  <c r="BF263" i="31" s="1"/>
  <c r="BF259" i="31"/>
  <c r="BE257" i="31"/>
  <c r="BE260" i="31"/>
  <c r="BF257" i="31"/>
  <c r="BF264" i="31" s="1"/>
  <c r="BF260" i="31"/>
  <c r="BE258" i="31"/>
  <c r="BE261" i="31"/>
  <c r="BF258" i="31"/>
  <c r="BF261" i="31"/>
  <c r="BF265" i="31" s="1"/>
  <c r="BE262" i="31"/>
  <c r="BF262" i="31"/>
  <c r="BG200" i="31"/>
  <c r="BG215" i="31"/>
  <c r="BG233" i="31"/>
  <c r="BG234" i="31"/>
  <c r="BG238" i="31"/>
  <c r="BG239" i="31"/>
  <c r="BG49" i="32"/>
  <c r="BG240" i="31"/>
  <c r="BG202" i="31"/>
  <c r="BG203" i="31"/>
  <c r="BG204" i="31"/>
  <c r="BG205" i="31"/>
  <c r="BG206" i="31"/>
  <c r="BG207" i="31"/>
  <c r="BG208" i="31"/>
  <c r="BG209" i="31"/>
  <c r="BG210" i="31"/>
  <c r="BG211" i="31"/>
  <c r="BG212" i="31"/>
  <c r="BG213" i="31"/>
  <c r="BG23" i="32" s="1"/>
  <c r="BG214" i="31"/>
  <c r="BG256" i="31"/>
  <c r="BG259" i="31"/>
  <c r="BG263" i="31"/>
  <c r="BG257" i="31"/>
  <c r="BG264" i="31" s="1"/>
  <c r="BG260" i="31"/>
  <c r="BG258" i="31"/>
  <c r="BG265" i="31" s="1"/>
  <c r="BG261" i="31"/>
  <c r="BG262" i="31"/>
  <c r="BG12" i="32"/>
  <c r="BG16" i="32"/>
  <c r="BG18" i="32"/>
  <c r="BG235" i="31"/>
  <c r="BG236" i="31"/>
  <c r="BG237" i="31"/>
  <c r="FB200" i="21"/>
  <c r="FC200" i="21"/>
  <c r="FD200" i="21"/>
  <c r="FE200" i="21"/>
  <c r="FF200" i="21"/>
  <c r="FG200" i="21"/>
  <c r="FH200" i="21"/>
  <c r="FI200" i="21"/>
  <c r="FJ200" i="21"/>
  <c r="FK200" i="21"/>
  <c r="FL200" i="21"/>
  <c r="FM200" i="21"/>
  <c r="FN200" i="21"/>
  <c r="FO200" i="21"/>
  <c r="FP200" i="21"/>
  <c r="FQ200" i="21"/>
  <c r="FR200" i="21"/>
  <c r="FS200" i="21"/>
  <c r="FT200" i="21"/>
  <c r="FU200" i="21"/>
  <c r="FV200" i="21"/>
  <c r="FW200" i="21"/>
  <c r="FX200" i="21"/>
  <c r="FY200" i="21"/>
  <c r="FZ200" i="21"/>
  <c r="GA200" i="21"/>
  <c r="GB200" i="21"/>
  <c r="GC200" i="21"/>
  <c r="GD200" i="21"/>
  <c r="GE200" i="21"/>
  <c r="GF200" i="21"/>
  <c r="GG200" i="21"/>
  <c r="GH200" i="21"/>
  <c r="GI200" i="21"/>
  <c r="GJ200" i="21"/>
  <c r="GK200" i="21"/>
  <c r="GL200" i="21"/>
  <c r="GM200" i="21"/>
  <c r="GN200" i="21"/>
  <c r="GO200" i="21"/>
  <c r="GP200" i="21"/>
  <c r="GQ200" i="21"/>
  <c r="GR200" i="21"/>
  <c r="GS200" i="21"/>
  <c r="GT200" i="21"/>
  <c r="GU200" i="21"/>
  <c r="GV200" i="21"/>
  <c r="GW200" i="21"/>
  <c r="GX200" i="21"/>
  <c r="GY200" i="21"/>
  <c r="GZ200" i="21"/>
  <c r="HA200" i="21"/>
  <c r="HB200" i="21"/>
  <c r="HC200" i="21"/>
  <c r="HD200" i="21"/>
  <c r="HE200" i="21"/>
  <c r="HF200" i="21"/>
  <c r="HG200" i="21"/>
  <c r="HH200" i="21"/>
  <c r="HI200" i="21"/>
  <c r="HI213" i="21"/>
  <c r="HJ200" i="21"/>
  <c r="HK200" i="21"/>
  <c r="HL200" i="21"/>
  <c r="HL213" i="21"/>
  <c r="HI214" i="21"/>
  <c r="HL214" i="21"/>
  <c r="J12" i="11"/>
  <c r="O12" i="11"/>
  <c r="Q12" i="11"/>
  <c r="R12" i="11"/>
  <c r="AO12" i="11"/>
  <c r="AR12" i="11"/>
  <c r="AS12" i="11"/>
  <c r="AW12" i="11"/>
  <c r="BR12" i="11"/>
  <c r="BT12" i="11"/>
  <c r="BU12" i="11"/>
  <c r="DB12" i="11"/>
  <c r="DD12" i="11"/>
  <c r="DF12" i="11"/>
  <c r="DG12" i="11"/>
  <c r="DK12" i="11"/>
  <c r="DL12" i="11"/>
  <c r="DM12" i="11"/>
  <c r="DO12" i="11"/>
  <c r="ES12" i="11"/>
  <c r="EV12" i="11"/>
  <c r="EX12" i="11"/>
  <c r="EZ12" i="11"/>
  <c r="R14" i="11"/>
  <c r="AO14" i="11"/>
  <c r="AR14" i="11"/>
  <c r="AS14" i="11"/>
  <c r="BT14" i="11"/>
  <c r="EM14" i="11"/>
  <c r="ES14" i="11"/>
  <c r="EV14" i="11"/>
  <c r="EX14" i="11"/>
  <c r="EZ14" i="11"/>
  <c r="R15" i="11"/>
  <c r="AO15" i="11"/>
  <c r="AR15" i="11"/>
  <c r="AS15" i="11"/>
  <c r="BT15" i="11"/>
  <c r="EM15" i="11"/>
  <c r="ES15" i="11"/>
  <c r="EV15" i="11"/>
  <c r="EX15" i="11"/>
  <c r="EZ15" i="11"/>
  <c r="R16" i="11"/>
  <c r="AO16" i="11"/>
  <c r="AR16" i="11"/>
  <c r="AS16" i="11"/>
  <c r="BT16" i="11"/>
  <c r="EM16" i="11"/>
  <c r="ES16" i="11"/>
  <c r="EV16" i="11"/>
  <c r="EX16" i="11"/>
  <c r="EZ16" i="11"/>
  <c r="R17" i="11"/>
  <c r="AO17" i="11"/>
  <c r="AR17" i="11"/>
  <c r="AS17" i="11"/>
  <c r="BT17" i="11"/>
  <c r="EM17" i="11"/>
  <c r="ES17" i="11"/>
  <c r="EV17" i="11"/>
  <c r="EX17" i="11"/>
  <c r="EZ17" i="11"/>
  <c r="R18" i="11"/>
  <c r="AO18" i="11"/>
  <c r="AR18" i="11"/>
  <c r="AS18" i="11"/>
  <c r="AW18" i="11"/>
  <c r="BT18" i="11"/>
  <c r="DF18" i="11"/>
  <c r="EM18" i="11"/>
  <c r="ES18" i="11"/>
  <c r="EV18" i="11"/>
  <c r="EX18" i="11"/>
  <c r="EZ18" i="11"/>
  <c r="R20" i="11"/>
  <c r="AO20" i="11"/>
  <c r="AR20" i="11"/>
  <c r="AS20" i="11"/>
  <c r="EM20" i="11"/>
  <c r="ES20" i="11"/>
  <c r="EV20" i="11"/>
  <c r="EX20" i="11"/>
  <c r="EZ20" i="11"/>
  <c r="J21" i="11"/>
  <c r="O21" i="11"/>
  <c r="Q21" i="11"/>
  <c r="AR21" i="11"/>
  <c r="AS21" i="11"/>
  <c r="AW21" i="11"/>
  <c r="BR21" i="11"/>
  <c r="BT21" i="11"/>
  <c r="BU21" i="11"/>
  <c r="J22" i="11"/>
  <c r="O22" i="11"/>
  <c r="Q22" i="11"/>
  <c r="R22" i="11"/>
  <c r="AO22" i="11"/>
  <c r="AR22" i="11"/>
  <c r="AS22" i="11"/>
  <c r="AW22" i="11"/>
  <c r="BR22" i="11"/>
  <c r="BT22" i="11"/>
  <c r="BU22" i="11"/>
  <c r="CV22" i="11"/>
  <c r="CW22" i="11"/>
  <c r="CY22" i="11"/>
  <c r="DB22" i="11"/>
  <c r="DD22" i="11"/>
  <c r="DF22" i="11"/>
  <c r="DG22" i="11"/>
  <c r="DK22" i="11"/>
  <c r="DL22" i="11"/>
  <c r="DM22" i="11"/>
  <c r="DO22" i="11"/>
  <c r="EM22" i="11"/>
  <c r="ES22" i="11"/>
  <c r="EV22" i="11"/>
  <c r="EX22" i="11"/>
  <c r="EZ22" i="11"/>
  <c r="E23" i="11"/>
  <c r="F23" i="11"/>
  <c r="H23" i="11"/>
  <c r="J23" i="11"/>
  <c r="O23" i="11"/>
  <c r="Q23" i="11"/>
  <c r="R23" i="11"/>
  <c r="T23" i="11"/>
  <c r="V23" i="11"/>
  <c r="Y23" i="11"/>
  <c r="AO23" i="11"/>
  <c r="AR23" i="11"/>
  <c r="AS23" i="11"/>
  <c r="AU23" i="11"/>
  <c r="AW23" i="11"/>
  <c r="AY23" i="11"/>
  <c r="BI23" i="11"/>
  <c r="BL23" i="11"/>
  <c r="BM23" i="11"/>
  <c r="BO23" i="11"/>
  <c r="BP23" i="11"/>
  <c r="BR23" i="11"/>
  <c r="BS23" i="11"/>
  <c r="BT23" i="11"/>
  <c r="BU23" i="11"/>
  <c r="BV23" i="11"/>
  <c r="BX23" i="11"/>
  <c r="CE23" i="11"/>
  <c r="CR23" i="11"/>
  <c r="CT23" i="11"/>
  <c r="CU23" i="11"/>
  <c r="CV23" i="11"/>
  <c r="CW23" i="11"/>
  <c r="CY23" i="11"/>
  <c r="DA23" i="11"/>
  <c r="DB23" i="11"/>
  <c r="DD23" i="11"/>
  <c r="DF23" i="11"/>
  <c r="DG23" i="11"/>
  <c r="DK23" i="11"/>
  <c r="DL23" i="11"/>
  <c r="DM23" i="11"/>
  <c r="DO23" i="11"/>
  <c r="DT23" i="11"/>
  <c r="DW23" i="11"/>
  <c r="DY23" i="11"/>
  <c r="DZ23" i="11"/>
  <c r="EA23" i="11"/>
  <c r="EB23" i="11"/>
  <c r="ED23" i="11"/>
  <c r="EF23" i="11"/>
  <c r="EI23" i="11"/>
  <c r="EM23" i="11"/>
  <c r="EO23" i="11"/>
  <c r="ES23" i="11"/>
  <c r="EV23" i="11"/>
  <c r="EX23" i="11"/>
  <c r="EZ23" i="11"/>
  <c r="FA23" i="11"/>
  <c r="E24" i="11"/>
  <c r="H24" i="11"/>
  <c r="R24" i="11"/>
  <c r="V24" i="11"/>
  <c r="Y24" i="11"/>
  <c r="AO24" i="11"/>
  <c r="AR24" i="11"/>
  <c r="AS24" i="11"/>
  <c r="AU24" i="11"/>
  <c r="AW24" i="11"/>
  <c r="AY24" i="11"/>
  <c r="BI24" i="11"/>
  <c r="BL24" i="11"/>
  <c r="BM24" i="11"/>
  <c r="BO24" i="11"/>
  <c r="BP24" i="11"/>
  <c r="BR24" i="11"/>
  <c r="BS24" i="11"/>
  <c r="BT24" i="11"/>
  <c r="BU24" i="11"/>
  <c r="BV24" i="11"/>
  <c r="BX24" i="11"/>
  <c r="CE24" i="11"/>
  <c r="CR24" i="11"/>
  <c r="CT24" i="11"/>
  <c r="CU24" i="11"/>
  <c r="CV24" i="11"/>
  <c r="CW24" i="11"/>
  <c r="CY24" i="11"/>
  <c r="DA24" i="11"/>
  <c r="DB24" i="11"/>
  <c r="DD24" i="11"/>
  <c r="DF24" i="11"/>
  <c r="DG24" i="11"/>
  <c r="DK24" i="11"/>
  <c r="DL24" i="11"/>
  <c r="DT24" i="11"/>
  <c r="DW24" i="11"/>
  <c r="DY24" i="11"/>
  <c r="DZ24" i="11"/>
  <c r="EA24" i="11"/>
  <c r="EB24" i="11"/>
  <c r="ED24" i="11"/>
  <c r="EF24" i="11"/>
  <c r="EI24" i="11"/>
  <c r="EM24" i="11"/>
  <c r="EO24" i="11"/>
  <c r="ES24" i="11"/>
  <c r="EV24" i="11"/>
  <c r="EX24" i="11"/>
  <c r="EZ24" i="11"/>
  <c r="FA24" i="11"/>
  <c r="D23" i="11"/>
  <c r="D22" i="11"/>
  <c r="D21" i="11"/>
  <c r="D12" i="11"/>
  <c r="C24" i="11"/>
  <c r="C23" i="11"/>
  <c r="CV12" i="11"/>
  <c r="EM12" i="11"/>
  <c r="DF14" i="11"/>
  <c r="DK14" i="11"/>
  <c r="DF15" i="11"/>
  <c r="DK15" i="11"/>
  <c r="DF16" i="11"/>
  <c r="DK16" i="11"/>
  <c r="BU17" i="11"/>
  <c r="DF17" i="11"/>
  <c r="DK17" i="11"/>
  <c r="DL17" i="11"/>
  <c r="BR18" i="11"/>
  <c r="BU18" i="11"/>
  <c r="DG18" i="11"/>
  <c r="DK18" i="11"/>
  <c r="DL18" i="11"/>
  <c r="DF20" i="11"/>
  <c r="DK20" i="11"/>
  <c r="DG21" i="11"/>
  <c r="DK21" i="11"/>
  <c r="DL21" i="11"/>
  <c r="EM21" i="11"/>
  <c r="P14" i="12"/>
  <c r="P15" i="12"/>
  <c r="P16" i="12"/>
  <c r="P17" i="12"/>
  <c r="P18" i="12"/>
  <c r="P20" i="12"/>
  <c r="P22" i="12"/>
  <c r="P23" i="12"/>
  <c r="P24" i="12"/>
  <c r="D12" i="12"/>
  <c r="E12" i="12"/>
  <c r="I12" i="12"/>
  <c r="J12" i="12"/>
  <c r="K12" i="12"/>
  <c r="Q12" i="12"/>
  <c r="S12" i="12"/>
  <c r="U12" i="12"/>
  <c r="W12" i="12"/>
  <c r="Y12" i="12"/>
  <c r="AO12" i="12"/>
  <c r="AU12" i="12"/>
  <c r="AW12" i="12"/>
  <c r="AX12" i="12"/>
  <c r="BH12" i="12"/>
  <c r="BI12" i="12"/>
  <c r="BJ12" i="12"/>
  <c r="CF12" i="12"/>
  <c r="CN12" i="12"/>
  <c r="CU12" i="12"/>
  <c r="DA12" i="12"/>
  <c r="DD12" i="12"/>
  <c r="DE12" i="12"/>
  <c r="EA12" i="12"/>
  <c r="EE12" i="12"/>
  <c r="EG12" i="12"/>
  <c r="EJ12" i="12"/>
  <c r="EL12" i="12"/>
  <c r="EW12" i="12"/>
  <c r="EX12" i="12"/>
  <c r="EY12" i="12"/>
  <c r="K13" i="12"/>
  <c r="BH13" i="12"/>
  <c r="EC13" i="12"/>
  <c r="C14" i="12"/>
  <c r="G14" i="12"/>
  <c r="I14" i="12"/>
  <c r="J14" i="12"/>
  <c r="K14" i="12"/>
  <c r="O14" i="12"/>
  <c r="S14" i="12"/>
  <c r="AQ14" i="12"/>
  <c r="AU14" i="12"/>
  <c r="BH14" i="12"/>
  <c r="BI14" i="12"/>
  <c r="BJ14" i="12"/>
  <c r="BL14" i="12"/>
  <c r="BO14" i="12"/>
  <c r="BQ14" i="12"/>
  <c r="BS14" i="12"/>
  <c r="BU14" i="12"/>
  <c r="BV14" i="12"/>
  <c r="BW14" i="12"/>
  <c r="BX14" i="12"/>
  <c r="BY14" i="12"/>
  <c r="CA14" i="12"/>
  <c r="CB14" i="12"/>
  <c r="CD14" i="12"/>
  <c r="CF14" i="12"/>
  <c r="CH14" i="12"/>
  <c r="CJ14" i="12"/>
  <c r="CL14" i="12"/>
  <c r="CN14" i="12"/>
  <c r="CP14" i="12"/>
  <c r="CR14" i="12"/>
  <c r="CS14" i="12"/>
  <c r="CT14" i="12"/>
  <c r="CU14" i="12"/>
  <c r="CV14" i="12"/>
  <c r="CW14" i="12"/>
  <c r="DE14" i="12"/>
  <c r="DK14" i="12"/>
  <c r="DL14" i="12"/>
  <c r="DN14" i="12"/>
  <c r="DS14" i="12"/>
  <c r="EA14" i="12"/>
  <c r="EC14" i="12"/>
  <c r="EO14" i="12"/>
  <c r="EP14" i="12"/>
  <c r="EW14" i="12"/>
  <c r="EX14" i="12"/>
  <c r="EY14" i="12"/>
  <c r="C15" i="12"/>
  <c r="D15" i="12"/>
  <c r="E15" i="12"/>
  <c r="G15" i="12"/>
  <c r="I15" i="12"/>
  <c r="J15" i="12"/>
  <c r="K15" i="12"/>
  <c r="O15" i="12"/>
  <c r="Q15" i="12"/>
  <c r="S15" i="12"/>
  <c r="U15" i="12"/>
  <c r="W15" i="12"/>
  <c r="Y15" i="12"/>
  <c r="Z15" i="12"/>
  <c r="AC15" i="12"/>
  <c r="AM15" i="12"/>
  <c r="AQ15" i="12"/>
  <c r="AU15" i="12"/>
  <c r="AW15" i="12"/>
  <c r="BI15" i="12"/>
  <c r="BL15" i="12"/>
  <c r="BO15" i="12"/>
  <c r="BQ15" i="12"/>
  <c r="BS15" i="12"/>
  <c r="BU15" i="12"/>
  <c r="BV15" i="12"/>
  <c r="BW15" i="12"/>
  <c r="BX15" i="12"/>
  <c r="BY15" i="12"/>
  <c r="CA15" i="12"/>
  <c r="CB15" i="12"/>
  <c r="CD15" i="12"/>
  <c r="CF15" i="12"/>
  <c r="CH15" i="12"/>
  <c r="CJ15" i="12"/>
  <c r="CL15" i="12"/>
  <c r="CN15" i="12"/>
  <c r="CP15" i="12"/>
  <c r="CR15" i="12"/>
  <c r="CS15" i="12"/>
  <c r="CT15" i="12"/>
  <c r="CU15" i="12"/>
  <c r="CV15" i="12"/>
  <c r="CW15" i="12"/>
  <c r="CY15" i="12"/>
  <c r="DA15" i="12"/>
  <c r="DD15" i="12"/>
  <c r="DE15" i="12"/>
  <c r="DK15" i="12"/>
  <c r="DL15" i="12"/>
  <c r="DN15" i="12"/>
  <c r="DP15" i="12"/>
  <c r="DS15" i="12"/>
  <c r="EA15" i="12"/>
  <c r="EC15" i="12"/>
  <c r="ED15" i="12"/>
  <c r="EE15" i="12"/>
  <c r="EG15" i="12"/>
  <c r="EI15" i="12"/>
  <c r="EJ15" i="12"/>
  <c r="EL15" i="12"/>
  <c r="EO15" i="12"/>
  <c r="EP15" i="12"/>
  <c r="EQ15" i="12"/>
  <c r="EW15" i="12"/>
  <c r="EX15" i="12"/>
  <c r="EY15" i="12"/>
  <c r="C16" i="12"/>
  <c r="D16" i="12"/>
  <c r="E16" i="12"/>
  <c r="G16" i="12"/>
  <c r="I16" i="12"/>
  <c r="J16" i="12"/>
  <c r="K16" i="12"/>
  <c r="O16" i="12"/>
  <c r="Q16" i="12"/>
  <c r="S16" i="12"/>
  <c r="U16" i="12"/>
  <c r="W16" i="12"/>
  <c r="Y16" i="12"/>
  <c r="Z16" i="12"/>
  <c r="AC16" i="12"/>
  <c r="AM16" i="12"/>
  <c r="AQ16" i="12"/>
  <c r="AU16" i="12"/>
  <c r="AW16" i="12"/>
  <c r="BH16" i="12"/>
  <c r="BI16" i="12"/>
  <c r="BJ16" i="12"/>
  <c r="BL16" i="12"/>
  <c r="BO16" i="12"/>
  <c r="BQ16" i="12"/>
  <c r="BS16" i="12"/>
  <c r="BU16" i="12"/>
  <c r="BV16" i="12"/>
  <c r="BW16" i="12"/>
  <c r="BX16" i="12"/>
  <c r="BY16" i="12"/>
  <c r="CA16" i="12"/>
  <c r="CB16" i="12"/>
  <c r="CD16" i="12"/>
  <c r="CF16" i="12"/>
  <c r="CH16" i="12"/>
  <c r="CJ16" i="12"/>
  <c r="CL16" i="12"/>
  <c r="CN16" i="12"/>
  <c r="CP16" i="12"/>
  <c r="CR16" i="12"/>
  <c r="CS16" i="12"/>
  <c r="CT16" i="12"/>
  <c r="CU16" i="12"/>
  <c r="CV16" i="12"/>
  <c r="CW16" i="12"/>
  <c r="CY16" i="12"/>
  <c r="DA16" i="12"/>
  <c r="DD16" i="12"/>
  <c r="DE16" i="12"/>
  <c r="DK16" i="12"/>
  <c r="DL16" i="12"/>
  <c r="DN16" i="12"/>
  <c r="DP16" i="12"/>
  <c r="DS16" i="12"/>
  <c r="EA16" i="12"/>
  <c r="EC16" i="12"/>
  <c r="ED16" i="12"/>
  <c r="EE16" i="12"/>
  <c r="EG16" i="12"/>
  <c r="EI16" i="12"/>
  <c r="EJ16" i="12"/>
  <c r="EL16" i="12"/>
  <c r="EO16" i="12"/>
  <c r="EP16" i="12"/>
  <c r="EQ16" i="12"/>
  <c r="EW16" i="12"/>
  <c r="EX16" i="12"/>
  <c r="EY16" i="12"/>
  <c r="C17" i="12"/>
  <c r="D17" i="12"/>
  <c r="E17" i="12"/>
  <c r="G17" i="12"/>
  <c r="I17" i="12"/>
  <c r="J17" i="12"/>
  <c r="K17" i="12"/>
  <c r="O17" i="12"/>
  <c r="Q17" i="12"/>
  <c r="S17" i="12"/>
  <c r="U17" i="12"/>
  <c r="W17" i="12"/>
  <c r="Y17" i="12"/>
  <c r="Z17" i="12"/>
  <c r="AC17" i="12"/>
  <c r="AM17" i="12"/>
  <c r="AO17" i="12"/>
  <c r="AQ17" i="12"/>
  <c r="AS17" i="12"/>
  <c r="AU17" i="12"/>
  <c r="AW17" i="12"/>
  <c r="AX17" i="12"/>
  <c r="AY17" i="12"/>
  <c r="BA17" i="12"/>
  <c r="BB17" i="12"/>
  <c r="BC17" i="12"/>
  <c r="BD17" i="12"/>
  <c r="BE17" i="12"/>
  <c r="BF17" i="12"/>
  <c r="BG17" i="12"/>
  <c r="BH17" i="12"/>
  <c r="BI17" i="12"/>
  <c r="BJ17" i="12"/>
  <c r="BK17" i="12"/>
  <c r="BL17" i="12"/>
  <c r="BM17" i="12"/>
  <c r="BO17" i="12"/>
  <c r="BQ17" i="12"/>
  <c r="BS17" i="12"/>
  <c r="BU17" i="12"/>
  <c r="BV17" i="12"/>
  <c r="BW17" i="12"/>
  <c r="BX17" i="12"/>
  <c r="BY17" i="12"/>
  <c r="CA17" i="12"/>
  <c r="CB17" i="12"/>
  <c r="CD17" i="12"/>
  <c r="CF17" i="12"/>
  <c r="CH17" i="12"/>
  <c r="CJ17" i="12"/>
  <c r="CL17" i="12"/>
  <c r="CN17" i="12"/>
  <c r="CP17" i="12"/>
  <c r="CR17" i="12"/>
  <c r="CS17" i="12"/>
  <c r="CT17" i="12"/>
  <c r="CU17" i="12"/>
  <c r="CV17" i="12"/>
  <c r="CW17" i="12"/>
  <c r="CY17" i="12"/>
  <c r="DA17" i="12"/>
  <c r="DD17" i="12"/>
  <c r="DE17" i="12"/>
  <c r="DK17" i="12"/>
  <c r="DL17" i="12"/>
  <c r="DN17" i="12"/>
  <c r="DP17" i="12"/>
  <c r="DS17" i="12"/>
  <c r="EA17" i="12"/>
  <c r="EC17" i="12"/>
  <c r="ED17" i="12"/>
  <c r="EE17" i="12"/>
  <c r="EG17" i="12"/>
  <c r="EI17" i="12"/>
  <c r="EJ17" i="12"/>
  <c r="EL17" i="12"/>
  <c r="EO17" i="12"/>
  <c r="EP17" i="12"/>
  <c r="EQ17" i="12"/>
  <c r="EW17" i="12"/>
  <c r="EX17" i="12"/>
  <c r="EY17" i="12"/>
  <c r="C18" i="12"/>
  <c r="D18" i="12"/>
  <c r="E18" i="12"/>
  <c r="G18" i="12"/>
  <c r="I18" i="12"/>
  <c r="J18" i="12"/>
  <c r="K18" i="12"/>
  <c r="O18" i="12"/>
  <c r="Q18" i="12"/>
  <c r="S18" i="12"/>
  <c r="U18" i="12"/>
  <c r="W18" i="12"/>
  <c r="Y18" i="12"/>
  <c r="Z18" i="12"/>
  <c r="AC18" i="12"/>
  <c r="AM18" i="12"/>
  <c r="AO18" i="12"/>
  <c r="AQ18" i="12"/>
  <c r="AS18" i="12"/>
  <c r="AU18" i="12"/>
  <c r="AW18" i="12"/>
  <c r="AX18" i="12"/>
  <c r="AY18" i="12"/>
  <c r="BA18" i="12"/>
  <c r="BB18" i="12"/>
  <c r="BC18" i="12"/>
  <c r="BD18" i="12"/>
  <c r="BE18" i="12"/>
  <c r="BF18" i="12"/>
  <c r="BG18" i="12"/>
  <c r="BH18" i="12"/>
  <c r="BI18" i="12"/>
  <c r="BJ18" i="12"/>
  <c r="BK18" i="12"/>
  <c r="BL18" i="12"/>
  <c r="BM18" i="12"/>
  <c r="BO18" i="12"/>
  <c r="BQ18" i="12"/>
  <c r="BS18" i="12"/>
  <c r="BU18" i="12"/>
  <c r="BV18" i="12"/>
  <c r="BW18" i="12"/>
  <c r="BX18" i="12"/>
  <c r="BY18" i="12"/>
  <c r="CA18" i="12"/>
  <c r="CB18" i="12"/>
  <c r="CD18" i="12"/>
  <c r="CF18" i="12"/>
  <c r="CH18" i="12"/>
  <c r="CJ18" i="12"/>
  <c r="CL18" i="12"/>
  <c r="CN18" i="12"/>
  <c r="CP18" i="12"/>
  <c r="CR18" i="12"/>
  <c r="CS18" i="12"/>
  <c r="CT18" i="12"/>
  <c r="CU18" i="12"/>
  <c r="CV18" i="12"/>
  <c r="CW18" i="12"/>
  <c r="CY18" i="12"/>
  <c r="DA18" i="12"/>
  <c r="DD18" i="12"/>
  <c r="DE18" i="12"/>
  <c r="DK18" i="12"/>
  <c r="DL18" i="12"/>
  <c r="DN18" i="12"/>
  <c r="DP18" i="12"/>
  <c r="DS18" i="12"/>
  <c r="EA18" i="12"/>
  <c r="EC18" i="12"/>
  <c r="ED18" i="12"/>
  <c r="EE18" i="12"/>
  <c r="EG18" i="12"/>
  <c r="EI18" i="12"/>
  <c r="EJ18" i="12"/>
  <c r="EL18" i="12"/>
  <c r="EO18" i="12"/>
  <c r="EP18" i="12"/>
  <c r="EQ18" i="12"/>
  <c r="EW18" i="12"/>
  <c r="EX18" i="12"/>
  <c r="EY18" i="12"/>
  <c r="C19" i="12"/>
  <c r="D19" i="12"/>
  <c r="E19" i="12"/>
  <c r="G19" i="12"/>
  <c r="I19" i="12"/>
  <c r="J19" i="12"/>
  <c r="K19" i="12"/>
  <c r="O19" i="12"/>
  <c r="Q19" i="12"/>
  <c r="S19" i="12"/>
  <c r="U19" i="12"/>
  <c r="W19" i="12"/>
  <c r="Y19" i="12"/>
  <c r="Z19" i="12"/>
  <c r="AC19" i="12"/>
  <c r="AM19" i="12"/>
  <c r="AO19" i="12"/>
  <c r="AQ19" i="12"/>
  <c r="AS19" i="12"/>
  <c r="AU19" i="12"/>
  <c r="AW19" i="12"/>
  <c r="AX19" i="12"/>
  <c r="AY19" i="12"/>
  <c r="BA19" i="12"/>
  <c r="BB19" i="12"/>
  <c r="BC19" i="12"/>
  <c r="BD19" i="12"/>
  <c r="BE19" i="12"/>
  <c r="BF19" i="12"/>
  <c r="BG19" i="12"/>
  <c r="BH19" i="12"/>
  <c r="BI19" i="12"/>
  <c r="BJ19" i="12"/>
  <c r="BK19" i="12"/>
  <c r="BL19" i="12"/>
  <c r="BM19" i="12"/>
  <c r="BO19" i="12"/>
  <c r="BQ19" i="12"/>
  <c r="BS19" i="12"/>
  <c r="BU19" i="12"/>
  <c r="BV19" i="12"/>
  <c r="BW19" i="12"/>
  <c r="BX19" i="12"/>
  <c r="BY19" i="12"/>
  <c r="CA19" i="12"/>
  <c r="CB19" i="12"/>
  <c r="CD19" i="12"/>
  <c r="CF19" i="12"/>
  <c r="CH19" i="12"/>
  <c r="CJ19" i="12"/>
  <c r="CL19" i="12"/>
  <c r="CN19" i="12"/>
  <c r="CP19" i="12"/>
  <c r="CR19" i="12"/>
  <c r="CS19" i="12"/>
  <c r="CT19" i="12"/>
  <c r="CU19" i="12"/>
  <c r="CV19" i="12"/>
  <c r="CW19" i="12"/>
  <c r="CY19" i="12"/>
  <c r="DA19" i="12"/>
  <c r="DD19" i="12"/>
  <c r="DE19" i="12"/>
  <c r="DK19" i="12"/>
  <c r="DL19" i="12"/>
  <c r="DN19" i="12"/>
  <c r="DP19" i="12"/>
  <c r="DS19" i="12"/>
  <c r="EA19" i="12"/>
  <c r="EC19" i="12"/>
  <c r="ED19" i="12"/>
  <c r="EE19" i="12"/>
  <c r="EG19" i="12"/>
  <c r="EI19" i="12"/>
  <c r="EJ19" i="12"/>
  <c r="EL19" i="12"/>
  <c r="EO19" i="12"/>
  <c r="EP19" i="12"/>
  <c r="EQ19" i="12"/>
  <c r="EW19" i="12"/>
  <c r="EX19" i="12"/>
  <c r="EY19" i="12"/>
  <c r="C20" i="12"/>
  <c r="D20" i="12"/>
  <c r="E20" i="12"/>
  <c r="G20" i="12"/>
  <c r="I20" i="12"/>
  <c r="J20" i="12"/>
  <c r="K20" i="12"/>
  <c r="O20" i="12"/>
  <c r="Q20" i="12"/>
  <c r="S20" i="12"/>
  <c r="U20" i="12"/>
  <c r="W20" i="12"/>
  <c r="Y20" i="12"/>
  <c r="Z20" i="12"/>
  <c r="AC20" i="12"/>
  <c r="AM20" i="12"/>
  <c r="AO20" i="12"/>
  <c r="AQ20" i="12"/>
  <c r="AS20" i="12"/>
  <c r="AU20" i="12"/>
  <c r="AW20" i="12"/>
  <c r="AX20" i="12"/>
  <c r="AY20" i="12"/>
  <c r="BA20" i="12"/>
  <c r="BB20" i="12"/>
  <c r="BC20" i="12"/>
  <c r="BD20" i="12"/>
  <c r="BE20" i="12"/>
  <c r="BF20" i="12"/>
  <c r="BG20" i="12"/>
  <c r="BH20" i="12"/>
  <c r="BI20" i="12"/>
  <c r="BJ20" i="12"/>
  <c r="BK20" i="12"/>
  <c r="BL20" i="12"/>
  <c r="BM20" i="12"/>
  <c r="BO20" i="12"/>
  <c r="BQ20" i="12"/>
  <c r="BS20" i="12"/>
  <c r="BU20" i="12"/>
  <c r="BV20" i="12"/>
  <c r="BW20" i="12"/>
  <c r="BX20" i="12"/>
  <c r="BY20" i="12"/>
  <c r="CA20" i="12"/>
  <c r="CB20" i="12"/>
  <c r="CD20" i="12"/>
  <c r="CF20" i="12"/>
  <c r="CH20" i="12"/>
  <c r="CJ20" i="12"/>
  <c r="CL20" i="12"/>
  <c r="CN20" i="12"/>
  <c r="CP20" i="12"/>
  <c r="CR20" i="12"/>
  <c r="CS20" i="12"/>
  <c r="CT20" i="12"/>
  <c r="CU20" i="12"/>
  <c r="CV20" i="12"/>
  <c r="CW20" i="12"/>
  <c r="CY20" i="12"/>
  <c r="DA20" i="12"/>
  <c r="DD20" i="12"/>
  <c r="DE20" i="12"/>
  <c r="DK20" i="12"/>
  <c r="DL20" i="12"/>
  <c r="DN20" i="12"/>
  <c r="DP20" i="12"/>
  <c r="DS20" i="12"/>
  <c r="EA20" i="12"/>
  <c r="EC20" i="12"/>
  <c r="ED20" i="12"/>
  <c r="EE20" i="12"/>
  <c r="EG20" i="12"/>
  <c r="EI20" i="12"/>
  <c r="EJ20" i="12"/>
  <c r="EL20" i="12"/>
  <c r="EO20" i="12"/>
  <c r="EP20" i="12"/>
  <c r="EQ20" i="12"/>
  <c r="EW20" i="12"/>
  <c r="EX20" i="12"/>
  <c r="EY20" i="12"/>
  <c r="K21" i="12"/>
  <c r="Q21" i="12"/>
  <c r="S21" i="12"/>
  <c r="U21" i="12"/>
  <c r="W21" i="12"/>
  <c r="Y21" i="12"/>
  <c r="AU21" i="12"/>
  <c r="AW21" i="12"/>
  <c r="AX21" i="12"/>
  <c r="BH21" i="12"/>
  <c r="BI21" i="12"/>
  <c r="BJ21" i="12"/>
  <c r="DA21" i="12"/>
  <c r="EA21" i="12"/>
  <c r="EE21" i="12"/>
  <c r="EG21" i="12"/>
  <c r="EJ21" i="12"/>
  <c r="EL21" i="12"/>
  <c r="EW21" i="12"/>
  <c r="EX21" i="12"/>
  <c r="EY21" i="12"/>
  <c r="C22" i="12"/>
  <c r="D22" i="12"/>
  <c r="E22" i="12"/>
  <c r="G22" i="12"/>
  <c r="I22" i="12"/>
  <c r="J22" i="12"/>
  <c r="K22" i="12"/>
  <c r="O22" i="12"/>
  <c r="Q22" i="12"/>
  <c r="S22" i="12"/>
  <c r="U22" i="12"/>
  <c r="W22" i="12"/>
  <c r="Y22" i="12"/>
  <c r="Z22" i="12"/>
  <c r="AC22" i="12"/>
  <c r="AM22" i="12"/>
  <c r="AO22" i="12"/>
  <c r="AQ22" i="12"/>
  <c r="AS22" i="12"/>
  <c r="AU22" i="12"/>
  <c r="AW22" i="12"/>
  <c r="AX22" i="12"/>
  <c r="AY22" i="12"/>
  <c r="BA22" i="12"/>
  <c r="BB22" i="12"/>
  <c r="BC22" i="12"/>
  <c r="BD22" i="12"/>
  <c r="BE22" i="12"/>
  <c r="BF22" i="12"/>
  <c r="BG22" i="12"/>
  <c r="BH22" i="12"/>
  <c r="BI22" i="12"/>
  <c r="BJ22" i="12"/>
  <c r="BK22" i="12"/>
  <c r="BL22" i="12"/>
  <c r="BM22" i="12"/>
  <c r="BO22" i="12"/>
  <c r="BQ22" i="12"/>
  <c r="BS22" i="12"/>
  <c r="BU22" i="12"/>
  <c r="BV22" i="12"/>
  <c r="BW22" i="12"/>
  <c r="BX22" i="12"/>
  <c r="BY22" i="12"/>
  <c r="CA22" i="12"/>
  <c r="CB22" i="12"/>
  <c r="CD22" i="12"/>
  <c r="CF22" i="12"/>
  <c r="CH22" i="12"/>
  <c r="CJ22" i="12"/>
  <c r="CL22" i="12"/>
  <c r="CN22" i="12"/>
  <c r="CP22" i="12"/>
  <c r="CR22" i="12"/>
  <c r="CS22" i="12"/>
  <c r="CT22" i="12"/>
  <c r="CU22" i="12"/>
  <c r="CV22" i="12"/>
  <c r="CW22" i="12"/>
  <c r="CY22" i="12"/>
  <c r="DA22" i="12"/>
  <c r="DD22" i="12"/>
  <c r="DE22" i="12"/>
  <c r="DK22" i="12"/>
  <c r="DL22" i="12"/>
  <c r="DN22" i="12"/>
  <c r="DP22" i="12"/>
  <c r="DS22" i="12"/>
  <c r="EA22" i="12"/>
  <c r="EC22" i="12"/>
  <c r="ED22" i="12"/>
  <c r="EE22" i="12"/>
  <c r="EG22" i="12"/>
  <c r="EI22" i="12"/>
  <c r="EJ22" i="12"/>
  <c r="EL22" i="12"/>
  <c r="EO22" i="12"/>
  <c r="EP22" i="12"/>
  <c r="EQ22" i="12"/>
  <c r="EW22" i="12"/>
  <c r="EX22" i="12"/>
  <c r="EY22" i="12"/>
  <c r="C23" i="12"/>
  <c r="D23" i="12"/>
  <c r="E23" i="12"/>
  <c r="G23" i="12"/>
  <c r="I23" i="12"/>
  <c r="J23" i="12"/>
  <c r="K23" i="12"/>
  <c r="O23" i="12"/>
  <c r="Q23" i="12"/>
  <c r="S23" i="12"/>
  <c r="U23" i="12"/>
  <c r="W23" i="12"/>
  <c r="Y23" i="12"/>
  <c r="Z23" i="12"/>
  <c r="AC23" i="12"/>
  <c r="AM23" i="12"/>
  <c r="AO23" i="12"/>
  <c r="AQ23" i="12"/>
  <c r="AS23" i="12"/>
  <c r="AU23" i="12"/>
  <c r="AW23" i="12"/>
  <c r="AX23" i="12"/>
  <c r="AY23" i="12"/>
  <c r="BA23" i="12"/>
  <c r="BB23" i="12"/>
  <c r="BC23" i="12"/>
  <c r="BD23" i="12"/>
  <c r="BE23" i="12"/>
  <c r="BF23" i="12"/>
  <c r="BG23" i="12"/>
  <c r="BI23" i="12"/>
  <c r="BO23" i="12"/>
  <c r="BS23" i="12"/>
  <c r="BU23" i="12"/>
  <c r="BV23" i="12"/>
  <c r="BW23" i="12"/>
  <c r="BX23" i="12"/>
  <c r="BY23" i="12"/>
  <c r="CA23" i="12"/>
  <c r="CB23" i="12"/>
  <c r="CD23" i="12"/>
  <c r="CF23" i="12"/>
  <c r="CH23" i="12"/>
  <c r="CJ23" i="12"/>
  <c r="CL23" i="12"/>
  <c r="CN23" i="12"/>
  <c r="CP23" i="12"/>
  <c r="CR23" i="12"/>
  <c r="CS23" i="12"/>
  <c r="CT23" i="12"/>
  <c r="CU23" i="12"/>
  <c r="CV23" i="12"/>
  <c r="CW23" i="12"/>
  <c r="CY23" i="12"/>
  <c r="DA23" i="12"/>
  <c r="DD23" i="12"/>
  <c r="DE23" i="12"/>
  <c r="DK23" i="12"/>
  <c r="DL23" i="12"/>
  <c r="DN23" i="12"/>
  <c r="DP23" i="12"/>
  <c r="DS23" i="12"/>
  <c r="EA23" i="12"/>
  <c r="EC23" i="12"/>
  <c r="ED23" i="12"/>
  <c r="EE23" i="12"/>
  <c r="EG23" i="12"/>
  <c r="EI23" i="12"/>
  <c r="EJ23" i="12"/>
  <c r="EL23" i="12"/>
  <c r="EO23" i="12"/>
  <c r="EP23" i="12"/>
  <c r="EQ23" i="12"/>
  <c r="EW23" i="12"/>
  <c r="EX23" i="12"/>
  <c r="EY23" i="12"/>
  <c r="C24" i="12"/>
  <c r="D24" i="12"/>
  <c r="E24" i="12"/>
  <c r="G24" i="12"/>
  <c r="I24" i="12"/>
  <c r="J24" i="12"/>
  <c r="K24" i="12"/>
  <c r="O24" i="12"/>
  <c r="Q24" i="12"/>
  <c r="S24" i="12"/>
  <c r="U24" i="12"/>
  <c r="W24" i="12"/>
  <c r="Y24" i="12"/>
  <c r="Z24" i="12"/>
  <c r="AC24" i="12"/>
  <c r="AM24" i="12"/>
  <c r="AO24" i="12"/>
  <c r="AQ24" i="12"/>
  <c r="AS24" i="12"/>
  <c r="AU24" i="12"/>
  <c r="AW24" i="12"/>
  <c r="AX24" i="12"/>
  <c r="AY24" i="12"/>
  <c r="BA24" i="12"/>
  <c r="BB24" i="12"/>
  <c r="BC24" i="12"/>
  <c r="BD24" i="12"/>
  <c r="BE24" i="12"/>
  <c r="BF24" i="12"/>
  <c r="BG24" i="12"/>
  <c r="BH24" i="12"/>
  <c r="BI24" i="12"/>
  <c r="BJ24" i="12"/>
  <c r="BK24" i="12"/>
  <c r="BL24" i="12"/>
  <c r="BM24" i="12"/>
  <c r="BO24" i="12"/>
  <c r="BQ24" i="12"/>
  <c r="BS24" i="12"/>
  <c r="BU24" i="12"/>
  <c r="BV24" i="12"/>
  <c r="BW24" i="12"/>
  <c r="BX24" i="12"/>
  <c r="BY24" i="12"/>
  <c r="CA24" i="12"/>
  <c r="CB24" i="12"/>
  <c r="CD24" i="12"/>
  <c r="CF24" i="12"/>
  <c r="CH24" i="12"/>
  <c r="CJ24" i="12"/>
  <c r="CL24" i="12"/>
  <c r="CN24" i="12"/>
  <c r="CP24" i="12"/>
  <c r="CR24" i="12"/>
  <c r="CS24" i="12"/>
  <c r="CT24" i="12"/>
  <c r="CU24" i="12"/>
  <c r="CV24" i="12"/>
  <c r="CW24" i="12"/>
  <c r="CY24" i="12"/>
  <c r="DA24" i="12"/>
  <c r="DD24" i="12"/>
  <c r="DE24" i="12"/>
  <c r="DK24" i="12"/>
  <c r="DL24" i="12"/>
  <c r="DN24" i="12"/>
  <c r="DP24" i="12"/>
  <c r="DS24" i="12"/>
  <c r="EA24" i="12"/>
  <c r="EC24" i="12"/>
  <c r="ED24" i="12"/>
  <c r="EE24" i="12"/>
  <c r="EG24" i="12"/>
  <c r="EI24" i="12"/>
  <c r="EJ24" i="12"/>
  <c r="EL24" i="12"/>
  <c r="EO24" i="12"/>
  <c r="EP24" i="12"/>
  <c r="EQ24" i="12"/>
  <c r="EW24" i="12"/>
  <c r="EX24" i="12"/>
  <c r="EY24" i="12"/>
  <c r="C233" i="20"/>
  <c r="D233" i="20"/>
  <c r="E233" i="20"/>
  <c r="G233" i="20"/>
  <c r="I233" i="20"/>
  <c r="J233" i="20"/>
  <c r="K233" i="20"/>
  <c r="K43" i="12" s="1"/>
  <c r="O233" i="20"/>
  <c r="Q233" i="20"/>
  <c r="S233" i="20"/>
  <c r="U233" i="20"/>
  <c r="W233" i="20"/>
  <c r="Y233" i="20"/>
  <c r="Z233" i="20"/>
  <c r="AC233" i="20"/>
  <c r="AM233" i="20"/>
  <c r="AO233" i="20"/>
  <c r="AQ233" i="20"/>
  <c r="AS233" i="20"/>
  <c r="AU233" i="20"/>
  <c r="AW233" i="20"/>
  <c r="AX233" i="20"/>
  <c r="AY233" i="20"/>
  <c r="BA233" i="20"/>
  <c r="BB233" i="20"/>
  <c r="BC233" i="20"/>
  <c r="BD233" i="20"/>
  <c r="BE233" i="20"/>
  <c r="BF233" i="20"/>
  <c r="BG233" i="20"/>
  <c r="BH233" i="20"/>
  <c r="BI233" i="20"/>
  <c r="BJ233" i="20"/>
  <c r="BK233" i="20"/>
  <c r="BL233" i="20"/>
  <c r="BM233" i="20"/>
  <c r="BO233" i="20"/>
  <c r="BQ233" i="20"/>
  <c r="BS233" i="20"/>
  <c r="BU233" i="20"/>
  <c r="BV233" i="20"/>
  <c r="BW233" i="20"/>
  <c r="BX233" i="20"/>
  <c r="BY233" i="20"/>
  <c r="CA233" i="20"/>
  <c r="CB233" i="20"/>
  <c r="CD233" i="20"/>
  <c r="CF233" i="20"/>
  <c r="CH233" i="20"/>
  <c r="CJ233" i="20"/>
  <c r="CL233" i="20"/>
  <c r="CN233" i="20"/>
  <c r="CP233" i="20"/>
  <c r="CR233" i="20"/>
  <c r="CS233" i="20"/>
  <c r="CT233" i="20"/>
  <c r="CU233" i="20"/>
  <c r="CV233" i="20"/>
  <c r="CW233" i="20"/>
  <c r="CY233" i="20"/>
  <c r="DA233" i="20"/>
  <c r="DD233" i="20"/>
  <c r="DE233" i="20"/>
  <c r="DK233" i="20"/>
  <c r="DL233" i="20"/>
  <c r="DN233" i="20"/>
  <c r="DP233" i="20"/>
  <c r="DS233" i="20"/>
  <c r="EA233" i="20"/>
  <c r="EC233" i="20"/>
  <c r="ED233" i="20"/>
  <c r="EE233" i="20"/>
  <c r="EG233" i="20"/>
  <c r="EI233" i="20"/>
  <c r="EJ233" i="20"/>
  <c r="EL233" i="20"/>
  <c r="EO233" i="20"/>
  <c r="EP233" i="20"/>
  <c r="EQ233" i="20"/>
  <c r="EW233" i="20"/>
  <c r="EX233" i="20"/>
  <c r="EY233" i="20"/>
  <c r="C239" i="20"/>
  <c r="D239" i="20"/>
  <c r="E239" i="20"/>
  <c r="G239" i="20"/>
  <c r="I239" i="20"/>
  <c r="J239" i="20"/>
  <c r="K239" i="20"/>
  <c r="K49" i="12" s="1"/>
  <c r="O239" i="20"/>
  <c r="Q239" i="20"/>
  <c r="S239" i="20"/>
  <c r="U239" i="20"/>
  <c r="W239" i="20"/>
  <c r="Y239" i="20"/>
  <c r="Z239" i="20"/>
  <c r="AC239" i="20"/>
  <c r="AM239" i="20"/>
  <c r="AO239" i="20"/>
  <c r="AQ239" i="20"/>
  <c r="AS239" i="20"/>
  <c r="AU239" i="20"/>
  <c r="AW239" i="20"/>
  <c r="AY239" i="20"/>
  <c r="BA239" i="20"/>
  <c r="BB239" i="20"/>
  <c r="BC239" i="20"/>
  <c r="BD239" i="20"/>
  <c r="BE239" i="20"/>
  <c r="BF239" i="20"/>
  <c r="BG239" i="20"/>
  <c r="BH239" i="20"/>
  <c r="BI239" i="20"/>
  <c r="BJ239" i="20"/>
  <c r="BK239" i="20"/>
  <c r="BL239" i="20"/>
  <c r="BM239" i="20"/>
  <c r="BO239" i="20"/>
  <c r="BQ239" i="20"/>
  <c r="BS239" i="20"/>
  <c r="BU239" i="20"/>
  <c r="BV239" i="20"/>
  <c r="BW239" i="20"/>
  <c r="BX239" i="20"/>
  <c r="BY239" i="20"/>
  <c r="CA239" i="20"/>
  <c r="CB239" i="20"/>
  <c r="CD239" i="20"/>
  <c r="CF239" i="20"/>
  <c r="CH239" i="20"/>
  <c r="CJ239" i="20"/>
  <c r="CL239" i="20"/>
  <c r="CN239" i="20"/>
  <c r="CP239" i="20"/>
  <c r="CR239" i="20"/>
  <c r="CS239" i="20"/>
  <c r="CT239" i="20"/>
  <c r="CU239" i="20"/>
  <c r="CV239" i="20"/>
  <c r="CW239" i="20"/>
  <c r="CY239" i="20"/>
  <c r="DA239" i="20"/>
  <c r="DD239" i="20"/>
  <c r="DE239" i="20"/>
  <c r="DK239" i="20"/>
  <c r="DL239" i="20"/>
  <c r="DN239" i="20"/>
  <c r="DP239" i="20"/>
  <c r="DS239" i="20"/>
  <c r="EA239" i="20"/>
  <c r="EC239" i="20"/>
  <c r="ED239" i="20"/>
  <c r="EE239" i="20"/>
  <c r="EG239" i="20"/>
  <c r="EI239" i="20"/>
  <c r="EJ239" i="20"/>
  <c r="EL239" i="20"/>
  <c r="EO239" i="20"/>
  <c r="EP239" i="20"/>
  <c r="EQ239" i="20"/>
  <c r="EW239" i="20"/>
  <c r="EX239" i="20"/>
  <c r="EY239" i="20"/>
  <c r="EO233" i="21"/>
  <c r="EO239" i="21"/>
  <c r="DO239" i="21"/>
  <c r="DK239" i="21"/>
  <c r="EM239" i="21"/>
  <c r="BU239" i="21"/>
  <c r="O239" i="21"/>
  <c r="AU239" i="21"/>
  <c r="AW239" i="21"/>
  <c r="AO239" i="21"/>
  <c r="AR239" i="21"/>
  <c r="E233" i="21"/>
  <c r="F233" i="21"/>
  <c r="H233" i="21"/>
  <c r="J233" i="21"/>
  <c r="O233" i="21"/>
  <c r="Q233" i="21"/>
  <c r="R233" i="21"/>
  <c r="T233" i="21"/>
  <c r="V233" i="21"/>
  <c r="Y233" i="21"/>
  <c r="AO233" i="21"/>
  <c r="AR233" i="21"/>
  <c r="AS233" i="21"/>
  <c r="AU233" i="21"/>
  <c r="AW233" i="21"/>
  <c r="AY233" i="21"/>
  <c r="BI233" i="21"/>
  <c r="BL233" i="21"/>
  <c r="BM233" i="21"/>
  <c r="BO233" i="21"/>
  <c r="BP233" i="21"/>
  <c r="BR233" i="21"/>
  <c r="BS233" i="21"/>
  <c r="BT233" i="21"/>
  <c r="BU233" i="21"/>
  <c r="BV233" i="21"/>
  <c r="BX233" i="21"/>
  <c r="CE233" i="21"/>
  <c r="CT233" i="21"/>
  <c r="CU233" i="21"/>
  <c r="CV233" i="21"/>
  <c r="CW233" i="21"/>
  <c r="CY233" i="21"/>
  <c r="DA233" i="21"/>
  <c r="DB233" i="21"/>
  <c r="DD233" i="21"/>
  <c r="DF233" i="21"/>
  <c r="DG233" i="21"/>
  <c r="DK233" i="21"/>
  <c r="DM233" i="21"/>
  <c r="DO233" i="21"/>
  <c r="DT233" i="21"/>
  <c r="DW233" i="21"/>
  <c r="DY233" i="21"/>
  <c r="DZ233" i="21"/>
  <c r="EA233" i="21"/>
  <c r="EB233" i="21"/>
  <c r="ED233" i="21"/>
  <c r="EF233" i="21"/>
  <c r="EI233" i="21"/>
  <c r="EM233" i="21"/>
  <c r="ES233" i="21"/>
  <c r="EV233" i="21"/>
  <c r="EX233" i="21"/>
  <c r="EZ233" i="21"/>
  <c r="FA233" i="21"/>
  <c r="E239" i="21"/>
  <c r="F239" i="21"/>
  <c r="H239" i="21"/>
  <c r="J239" i="21"/>
  <c r="Q239" i="21"/>
  <c r="R239" i="21"/>
  <c r="T239" i="21"/>
  <c r="V239" i="21"/>
  <c r="Y239" i="21"/>
  <c r="AS239" i="21"/>
  <c r="AY239" i="21"/>
  <c r="BI239" i="21"/>
  <c r="BL239" i="21"/>
  <c r="BM239" i="21"/>
  <c r="BO239" i="21"/>
  <c r="BP239" i="21"/>
  <c r="BR239" i="21"/>
  <c r="BS239" i="21"/>
  <c r="BT239" i="21"/>
  <c r="BV239" i="21"/>
  <c r="BX239" i="21"/>
  <c r="CE239" i="21"/>
  <c r="CT239" i="21"/>
  <c r="CU239" i="21"/>
  <c r="CV239" i="21"/>
  <c r="CW239" i="21"/>
  <c r="CY239" i="21"/>
  <c r="DA239" i="21"/>
  <c r="DB239" i="21"/>
  <c r="DD239" i="21"/>
  <c r="DF239" i="21"/>
  <c r="DG239" i="21"/>
  <c r="DM239" i="21"/>
  <c r="DT239" i="21"/>
  <c r="DW239" i="21"/>
  <c r="DY239" i="21"/>
  <c r="DZ239" i="21"/>
  <c r="EA239" i="21"/>
  <c r="EB239" i="21"/>
  <c r="ED239" i="21"/>
  <c r="EF239" i="21"/>
  <c r="EI239" i="21"/>
  <c r="ES239" i="21"/>
  <c r="EV239" i="21"/>
  <c r="EX239" i="21"/>
  <c r="EZ239" i="21"/>
  <c r="FA239" i="21"/>
  <c r="D239" i="21"/>
  <c r="D233" i="21"/>
  <c r="C239" i="21"/>
  <c r="C233" i="21"/>
  <c r="A8" i="11"/>
  <c r="F256" i="21"/>
  <c r="F263" i="21" s="1"/>
  <c r="F259" i="21"/>
  <c r="G202" i="21"/>
  <c r="G203" i="21"/>
  <c r="G204" i="21"/>
  <c r="G205" i="21"/>
  <c r="G206" i="21"/>
  <c r="G207" i="21"/>
  <c r="G208" i="21"/>
  <c r="G209" i="21"/>
  <c r="G210" i="21"/>
  <c r="G211" i="21"/>
  <c r="G212" i="21"/>
  <c r="G213" i="21"/>
  <c r="G214" i="21"/>
  <c r="G256" i="21"/>
  <c r="G263" i="21" s="1"/>
  <c r="G259" i="21"/>
  <c r="I202" i="21"/>
  <c r="I203" i="21"/>
  <c r="I204" i="21"/>
  <c r="I205" i="21"/>
  <c r="I206" i="21"/>
  <c r="I207" i="21"/>
  <c r="I208" i="21"/>
  <c r="I209" i="21"/>
  <c r="I210" i="21"/>
  <c r="I211" i="21"/>
  <c r="I212" i="21"/>
  <c r="I213" i="21"/>
  <c r="I214" i="21"/>
  <c r="I256" i="21"/>
  <c r="I263" i="21" s="1"/>
  <c r="I259" i="21"/>
  <c r="J256" i="21"/>
  <c r="J259" i="21"/>
  <c r="K202" i="21"/>
  <c r="K203" i="21"/>
  <c r="K204" i="21"/>
  <c r="K205" i="21"/>
  <c r="K206" i="21"/>
  <c r="K207" i="21"/>
  <c r="K208" i="21"/>
  <c r="K209" i="21"/>
  <c r="K210" i="21"/>
  <c r="K211" i="21"/>
  <c r="K212" i="21"/>
  <c r="K213" i="21"/>
  <c r="K214" i="21"/>
  <c r="K256" i="21"/>
  <c r="K259" i="21"/>
  <c r="L202" i="21"/>
  <c r="L203" i="21"/>
  <c r="L204" i="21"/>
  <c r="L205" i="21"/>
  <c r="L206" i="21"/>
  <c r="L207" i="21"/>
  <c r="L208" i="21"/>
  <c r="L209" i="21"/>
  <c r="L210" i="21"/>
  <c r="L211" i="21"/>
  <c r="L212" i="21"/>
  <c r="L213" i="21"/>
  <c r="L214" i="21"/>
  <c r="L256" i="21"/>
  <c r="L263" i="21" s="1"/>
  <c r="L259" i="21"/>
  <c r="M202" i="21"/>
  <c r="M203" i="21"/>
  <c r="M204" i="21"/>
  <c r="M205" i="21"/>
  <c r="M206" i="21"/>
  <c r="M207" i="21"/>
  <c r="M208" i="21"/>
  <c r="M209" i="21"/>
  <c r="M210" i="21"/>
  <c r="M211" i="21"/>
  <c r="M212" i="21"/>
  <c r="M213" i="21"/>
  <c r="M214" i="21"/>
  <c r="M256" i="21"/>
  <c r="M259" i="21"/>
  <c r="N202" i="21"/>
  <c r="N203" i="21"/>
  <c r="N204" i="21"/>
  <c r="N205" i="21"/>
  <c r="N206" i="21"/>
  <c r="N207" i="21"/>
  <c r="N208" i="21"/>
  <c r="N209" i="21"/>
  <c r="N210" i="21"/>
  <c r="N211" i="21"/>
  <c r="N212" i="21"/>
  <c r="N213" i="21"/>
  <c r="N214" i="21"/>
  <c r="N256" i="21"/>
  <c r="N259" i="21"/>
  <c r="O256" i="21"/>
  <c r="O263" i="21" s="1"/>
  <c r="O259" i="21"/>
  <c r="P202" i="21"/>
  <c r="P203" i="21"/>
  <c r="P204" i="21"/>
  <c r="P205" i="21"/>
  <c r="P206" i="21"/>
  <c r="P207" i="21"/>
  <c r="P208" i="21"/>
  <c r="P209" i="21"/>
  <c r="P210" i="21"/>
  <c r="P211" i="21"/>
  <c r="P212" i="21"/>
  <c r="P213" i="21"/>
  <c r="P214" i="21"/>
  <c r="P256" i="21"/>
  <c r="P263" i="21" s="1"/>
  <c r="P259" i="21"/>
  <c r="Q256" i="21"/>
  <c r="Q263" i="21" s="1"/>
  <c r="Q259" i="21"/>
  <c r="S202" i="21"/>
  <c r="S203" i="21"/>
  <c r="S204" i="21"/>
  <c r="S205" i="21"/>
  <c r="S232" i="21" s="1"/>
  <c r="S206" i="21"/>
  <c r="S207" i="21"/>
  <c r="S208" i="21"/>
  <c r="S209" i="21"/>
  <c r="S210" i="21"/>
  <c r="S211" i="21"/>
  <c r="S212" i="21"/>
  <c r="S213" i="21"/>
  <c r="S214" i="21"/>
  <c r="S256" i="21"/>
  <c r="S259" i="21"/>
  <c r="S263" i="21"/>
  <c r="T256" i="21"/>
  <c r="T263" i="21" s="1"/>
  <c r="T259" i="21"/>
  <c r="U202" i="21"/>
  <c r="U203" i="21"/>
  <c r="U204" i="21"/>
  <c r="U205" i="21"/>
  <c r="U206" i="21"/>
  <c r="U207" i="21"/>
  <c r="U208" i="21"/>
  <c r="U209" i="21"/>
  <c r="U210" i="21"/>
  <c r="U211" i="21"/>
  <c r="U212" i="21"/>
  <c r="U213" i="21"/>
  <c r="U214" i="21"/>
  <c r="U256" i="21"/>
  <c r="U259" i="21"/>
  <c r="W202" i="21"/>
  <c r="W203" i="21"/>
  <c r="W204" i="21"/>
  <c r="W205" i="21"/>
  <c r="W206" i="21"/>
  <c r="W207" i="21"/>
  <c r="W208" i="21"/>
  <c r="W209" i="21"/>
  <c r="W210" i="21"/>
  <c r="W211" i="21"/>
  <c r="W212" i="21"/>
  <c r="W213" i="21"/>
  <c r="W214" i="21"/>
  <c r="W256" i="21"/>
  <c r="W263" i="21" s="1"/>
  <c r="W259" i="21"/>
  <c r="X202" i="21"/>
  <c r="X203" i="21"/>
  <c r="X204" i="21"/>
  <c r="X205" i="21"/>
  <c r="X206" i="21"/>
  <c r="X207" i="21"/>
  <c r="X208" i="21"/>
  <c r="X209" i="21"/>
  <c r="X210" i="21"/>
  <c r="X211" i="21"/>
  <c r="X212" i="21"/>
  <c r="X213" i="21"/>
  <c r="X214" i="21"/>
  <c r="X256" i="21"/>
  <c r="X259" i="21"/>
  <c r="Z202" i="21"/>
  <c r="Z203" i="21"/>
  <c r="Z204" i="21"/>
  <c r="Z205" i="21"/>
  <c r="Z206" i="21"/>
  <c r="Z207" i="21"/>
  <c r="Z208" i="21"/>
  <c r="Z209" i="21"/>
  <c r="Z210" i="21"/>
  <c r="Z211" i="21"/>
  <c r="Z212" i="21"/>
  <c r="Z213" i="21"/>
  <c r="Z214" i="21"/>
  <c r="Z256" i="21"/>
  <c r="Z259" i="21"/>
  <c r="AA202" i="21"/>
  <c r="AA203" i="21"/>
  <c r="AA204" i="21"/>
  <c r="AA14" i="11" s="1"/>
  <c r="AA205" i="21"/>
  <c r="AA206" i="21"/>
  <c r="AA207" i="21"/>
  <c r="AA208" i="21"/>
  <c r="AA209" i="21"/>
  <c r="AA210" i="21"/>
  <c r="AA211" i="21"/>
  <c r="AA212" i="21"/>
  <c r="AA213" i="21"/>
  <c r="AA214" i="21"/>
  <c r="AA256" i="21"/>
  <c r="AA259" i="21"/>
  <c r="AA263" i="21"/>
  <c r="AB202" i="21"/>
  <c r="AB203" i="21"/>
  <c r="AB204" i="21"/>
  <c r="AB205" i="21"/>
  <c r="AB206" i="21"/>
  <c r="AB207" i="21"/>
  <c r="AB208" i="21"/>
  <c r="AB209" i="21"/>
  <c r="AB210" i="21"/>
  <c r="AB211" i="21"/>
  <c r="AB212" i="21"/>
  <c r="AB213" i="21"/>
  <c r="AB214" i="21"/>
  <c r="AB256" i="21"/>
  <c r="AB263" i="21" s="1"/>
  <c r="AB259" i="21"/>
  <c r="AC202" i="21"/>
  <c r="AC203" i="21"/>
  <c r="AC204" i="21"/>
  <c r="AC14" i="11" s="1"/>
  <c r="AC205" i="21"/>
  <c r="AC206" i="21"/>
  <c r="AC207" i="21"/>
  <c r="AC208" i="21"/>
  <c r="AC209" i="21"/>
  <c r="AC210" i="21"/>
  <c r="AC211" i="21"/>
  <c r="AC212" i="21"/>
  <c r="AC213" i="21"/>
  <c r="AC214" i="21"/>
  <c r="AC256" i="21"/>
  <c r="AC259" i="21"/>
  <c r="AD202" i="21"/>
  <c r="AD203" i="21"/>
  <c r="AD204" i="21"/>
  <c r="AD205" i="21"/>
  <c r="AD206" i="21"/>
  <c r="AD207" i="21"/>
  <c r="AD208" i="21"/>
  <c r="AD209" i="21"/>
  <c r="AD210" i="21"/>
  <c r="AD211" i="21"/>
  <c r="AD212" i="21"/>
  <c r="AD213" i="21"/>
  <c r="AD23" i="11" s="1"/>
  <c r="AD214" i="21"/>
  <c r="AD256" i="21"/>
  <c r="AD263" i="21" s="1"/>
  <c r="AD259" i="21"/>
  <c r="AE202" i="21"/>
  <c r="AE203" i="21"/>
  <c r="AE204" i="21"/>
  <c r="AE205" i="21"/>
  <c r="AE206" i="21"/>
  <c r="AE207" i="21"/>
  <c r="AE208" i="21"/>
  <c r="AE209" i="21"/>
  <c r="AE210" i="21"/>
  <c r="AE20" i="11" s="1"/>
  <c r="AE211" i="21"/>
  <c r="AE212" i="21"/>
  <c r="AE213" i="21"/>
  <c r="AE214" i="21"/>
  <c r="AE256" i="21"/>
  <c r="AE259" i="21"/>
  <c r="AF202" i="21"/>
  <c r="AF203" i="21"/>
  <c r="AF204" i="21"/>
  <c r="AF205" i="21"/>
  <c r="AF206" i="21"/>
  <c r="AF207" i="21"/>
  <c r="AF208" i="21"/>
  <c r="AF209" i="21"/>
  <c r="AF210" i="21"/>
  <c r="AF211" i="21"/>
  <c r="AF212" i="21"/>
  <c r="AF213" i="21"/>
  <c r="AF214" i="21"/>
  <c r="AF256" i="21"/>
  <c r="AF259" i="21"/>
  <c r="AG202" i="21"/>
  <c r="AG203" i="21"/>
  <c r="AG204" i="21"/>
  <c r="AG205" i="21"/>
  <c r="AG206" i="21"/>
  <c r="AG207" i="21"/>
  <c r="AG208" i="21"/>
  <c r="AG209" i="21"/>
  <c r="AG210" i="21"/>
  <c r="AG211" i="21"/>
  <c r="AG212" i="21"/>
  <c r="AG213" i="21"/>
  <c r="AG214" i="21"/>
  <c r="AG256" i="21"/>
  <c r="AG263" i="21" s="1"/>
  <c r="AG259" i="21"/>
  <c r="AH202" i="21"/>
  <c r="AH203" i="21"/>
  <c r="AH204" i="21"/>
  <c r="AH205" i="21"/>
  <c r="AH206" i="21"/>
  <c r="AH207" i="21"/>
  <c r="AH208" i="21"/>
  <c r="AH209" i="21"/>
  <c r="AH210" i="21"/>
  <c r="AH211" i="21"/>
  <c r="AH212" i="21"/>
  <c r="AH213" i="21"/>
  <c r="AH23" i="11" s="1"/>
  <c r="AH214" i="21"/>
  <c r="AH256" i="21"/>
  <c r="AH263" i="21" s="1"/>
  <c r="AH259" i="21"/>
  <c r="AI202" i="21"/>
  <c r="AI203" i="21"/>
  <c r="AI204" i="21"/>
  <c r="AI205" i="21"/>
  <c r="AI206" i="21"/>
  <c r="AI207" i="21"/>
  <c r="AI208" i="21"/>
  <c r="AI209" i="21"/>
  <c r="AI210" i="21"/>
  <c r="AI211" i="21"/>
  <c r="AI212" i="21"/>
  <c r="AI213" i="21"/>
  <c r="AI214" i="21"/>
  <c r="AI256" i="21"/>
  <c r="AI263" i="21" s="1"/>
  <c r="AI259" i="21"/>
  <c r="AJ202" i="21"/>
  <c r="AJ203" i="21"/>
  <c r="AJ204" i="21"/>
  <c r="AJ205" i="21"/>
  <c r="AJ206" i="21"/>
  <c r="AJ207" i="21"/>
  <c r="AJ208" i="21"/>
  <c r="AJ209" i="21"/>
  <c r="AJ210" i="21"/>
  <c r="AJ211" i="21"/>
  <c r="AJ212" i="21"/>
  <c r="AJ213" i="21"/>
  <c r="AJ214" i="21"/>
  <c r="AJ256" i="21"/>
  <c r="AJ263" i="21" s="1"/>
  <c r="AJ259" i="21"/>
  <c r="AK202" i="21"/>
  <c r="AK203" i="21"/>
  <c r="AK204" i="21"/>
  <c r="AK205" i="21"/>
  <c r="AK206" i="21"/>
  <c r="AK207" i="21"/>
  <c r="AK208" i="21"/>
  <c r="AK209" i="21"/>
  <c r="AK210" i="21"/>
  <c r="AK211" i="21"/>
  <c r="AK212" i="21"/>
  <c r="AK213" i="21"/>
  <c r="AK214" i="21"/>
  <c r="AK256" i="21"/>
  <c r="AK263" i="21" s="1"/>
  <c r="AK259" i="21"/>
  <c r="AL202" i="21"/>
  <c r="AL203" i="21"/>
  <c r="AL204" i="21"/>
  <c r="AL205" i="21"/>
  <c r="AL206" i="21"/>
  <c r="AL207" i="21"/>
  <c r="AL208" i="21"/>
  <c r="AL209" i="21"/>
  <c r="AL210" i="21"/>
  <c r="AL211" i="21"/>
  <c r="AL212" i="21"/>
  <c r="AL22" i="11" s="1"/>
  <c r="AL213" i="21"/>
  <c r="AL214" i="21"/>
  <c r="AL256" i="21"/>
  <c r="AL259" i="21"/>
  <c r="AM202" i="21"/>
  <c r="AM203" i="21"/>
  <c r="AM204" i="21"/>
  <c r="AM205" i="21"/>
  <c r="AM206" i="21"/>
  <c r="AM207" i="21"/>
  <c r="AM208" i="21"/>
  <c r="AM209" i="21"/>
  <c r="AM210" i="21"/>
  <c r="AM211" i="21"/>
  <c r="AM212" i="21"/>
  <c r="AM213" i="21"/>
  <c r="AM214" i="21"/>
  <c r="AM256" i="21"/>
  <c r="AM259" i="21"/>
  <c r="AM263" i="21"/>
  <c r="AN202" i="21"/>
  <c r="AN203" i="21"/>
  <c r="AN204" i="21"/>
  <c r="AN205" i="21"/>
  <c r="AN15" i="11" s="1"/>
  <c r="AN206" i="21"/>
  <c r="AN207" i="21"/>
  <c r="AN208" i="21"/>
  <c r="AN209" i="21"/>
  <c r="AN210" i="21"/>
  <c r="AN211" i="21"/>
  <c r="AN212" i="21"/>
  <c r="AN213" i="21"/>
  <c r="AN214" i="21"/>
  <c r="AN256" i="21"/>
  <c r="AN263" i="21" s="1"/>
  <c r="AN259" i="21"/>
  <c r="AP202" i="21"/>
  <c r="AP12" i="11" s="1"/>
  <c r="AP203" i="21"/>
  <c r="AP204" i="21"/>
  <c r="AP205" i="21"/>
  <c r="AP206" i="21"/>
  <c r="AP207" i="21"/>
  <c r="AP208" i="21"/>
  <c r="AP209" i="21"/>
  <c r="AP210" i="21"/>
  <c r="AP20" i="11" s="1"/>
  <c r="AP211" i="21"/>
  <c r="AP212" i="21"/>
  <c r="AP213" i="21"/>
  <c r="AP214" i="21"/>
  <c r="AP24" i="11" s="1"/>
  <c r="AP256" i="21"/>
  <c r="AP263" i="21" s="1"/>
  <c r="AP259" i="21"/>
  <c r="AQ202" i="21"/>
  <c r="AQ203" i="21"/>
  <c r="AQ204" i="21"/>
  <c r="AQ205" i="21"/>
  <c r="AQ206" i="21"/>
  <c r="AQ207" i="21"/>
  <c r="AQ208" i="21"/>
  <c r="AQ209" i="21"/>
  <c r="AQ210" i="21"/>
  <c r="AQ211" i="21"/>
  <c r="AQ212" i="21"/>
  <c r="AQ213" i="21"/>
  <c r="AQ214" i="21"/>
  <c r="AQ256" i="21"/>
  <c r="AQ263" i="21" s="1"/>
  <c r="AQ259" i="21"/>
  <c r="AT202" i="21"/>
  <c r="AT203" i="21"/>
  <c r="AT204" i="21"/>
  <c r="AT205" i="21"/>
  <c r="AT206" i="21"/>
  <c r="AT207" i="21"/>
  <c r="AT208" i="21"/>
  <c r="AT18" i="11" s="1"/>
  <c r="AT209" i="21"/>
  <c r="AT210" i="21"/>
  <c r="AT211" i="21"/>
  <c r="AT212" i="21"/>
  <c r="AT213" i="21"/>
  <c r="AT214" i="21"/>
  <c r="AT256" i="21"/>
  <c r="AT259" i="21"/>
  <c r="AT263" i="21" s="1"/>
  <c r="AU256" i="21"/>
  <c r="AU259" i="21"/>
  <c r="AU263" i="21"/>
  <c r="AV202" i="21"/>
  <c r="AV203" i="21"/>
  <c r="AV204" i="21"/>
  <c r="AV205" i="21"/>
  <c r="AV206" i="21"/>
  <c r="AV207" i="21"/>
  <c r="AV208" i="21"/>
  <c r="AV209" i="21"/>
  <c r="AV210" i="21"/>
  <c r="AV211" i="21"/>
  <c r="AV212" i="21"/>
  <c r="AV213" i="21"/>
  <c r="AV23" i="11" s="1"/>
  <c r="AV214" i="21"/>
  <c r="AV24" i="11" s="1"/>
  <c r="AV256" i="21"/>
  <c r="AV259" i="21"/>
  <c r="AW256" i="21"/>
  <c r="AW259" i="21"/>
  <c r="AW263" i="21"/>
  <c r="AX202" i="21"/>
  <c r="AX203" i="21"/>
  <c r="AX204" i="21"/>
  <c r="AX205" i="21"/>
  <c r="AX206" i="21"/>
  <c r="AX207" i="21"/>
  <c r="AX208" i="21"/>
  <c r="AX209" i="21"/>
  <c r="AX210" i="21"/>
  <c r="AX211" i="21"/>
  <c r="AX212" i="21"/>
  <c r="AX213" i="21"/>
  <c r="AX214" i="21"/>
  <c r="AX256" i="21"/>
  <c r="AX263" i="21" s="1"/>
  <c r="AX259" i="21"/>
  <c r="AZ202" i="21"/>
  <c r="AZ203" i="21"/>
  <c r="AZ204" i="21"/>
  <c r="AZ205" i="21"/>
  <c r="AZ206" i="21"/>
  <c r="AZ207" i="21"/>
  <c r="AZ208" i="21"/>
  <c r="AZ209" i="21"/>
  <c r="AZ210" i="21"/>
  <c r="AZ211" i="21"/>
  <c r="AZ212" i="21"/>
  <c r="AZ213" i="21"/>
  <c r="AZ214" i="21"/>
  <c r="AZ232" i="21"/>
  <c r="BA202" i="21"/>
  <c r="BA203" i="21"/>
  <c r="BA204" i="21"/>
  <c r="BA205" i="21"/>
  <c r="BA206" i="21"/>
  <c r="BA207" i="21"/>
  <c r="BA208" i="21"/>
  <c r="BA209" i="21"/>
  <c r="BA210" i="21"/>
  <c r="BA211" i="21"/>
  <c r="BA212" i="21"/>
  <c r="BA213" i="21"/>
  <c r="BA23" i="11" s="1"/>
  <c r="BA214" i="21"/>
  <c r="BA256" i="21"/>
  <c r="BA263" i="21" s="1"/>
  <c r="BA259" i="21"/>
  <c r="BB202" i="21"/>
  <c r="BB203" i="21"/>
  <c r="BB204" i="21"/>
  <c r="BB205" i="21"/>
  <c r="BB206" i="21"/>
  <c r="BB207" i="21"/>
  <c r="BB208" i="21"/>
  <c r="BB209" i="21"/>
  <c r="BB210" i="21"/>
  <c r="BB20" i="11" s="1"/>
  <c r="BB211" i="21"/>
  <c r="BB212" i="21"/>
  <c r="BB213" i="21"/>
  <c r="BB214" i="21"/>
  <c r="BB256" i="21"/>
  <c r="BB259" i="21"/>
  <c r="BB263" i="21" s="1"/>
  <c r="BC202" i="21"/>
  <c r="BC203" i="21"/>
  <c r="BC204" i="21"/>
  <c r="BC205" i="21"/>
  <c r="BC206" i="21"/>
  <c r="BC207" i="21"/>
  <c r="BC208" i="21"/>
  <c r="BC209" i="21"/>
  <c r="BC210" i="21"/>
  <c r="BC211" i="21"/>
  <c r="BC212" i="21"/>
  <c r="BC213" i="21"/>
  <c r="BC214" i="21"/>
  <c r="BC256" i="21"/>
  <c r="BC263" i="21" s="1"/>
  <c r="BC259" i="21"/>
  <c r="BD202" i="21"/>
  <c r="BD203" i="21"/>
  <c r="BD204" i="21"/>
  <c r="BD205" i="21"/>
  <c r="BD206" i="21"/>
  <c r="BD207" i="21"/>
  <c r="BD208" i="21"/>
  <c r="BD209" i="21"/>
  <c r="BD210" i="21"/>
  <c r="BD211" i="21"/>
  <c r="BD212" i="21"/>
  <c r="BD213" i="21"/>
  <c r="BD214" i="21"/>
  <c r="BD256" i="21"/>
  <c r="BD259" i="21"/>
  <c r="BE202" i="21"/>
  <c r="BE203" i="21"/>
  <c r="BE204" i="21"/>
  <c r="BE205" i="21"/>
  <c r="BE206" i="21"/>
  <c r="BE207" i="21"/>
  <c r="BE208" i="21"/>
  <c r="BE209" i="21"/>
  <c r="BE210" i="21"/>
  <c r="BE211" i="21"/>
  <c r="BE212" i="21"/>
  <c r="BE213" i="21"/>
  <c r="BE214" i="21"/>
  <c r="BE256" i="21"/>
  <c r="BE259" i="21"/>
  <c r="BF202" i="21"/>
  <c r="BF203" i="21"/>
  <c r="BF204" i="21"/>
  <c r="BF205" i="21"/>
  <c r="BF206" i="21"/>
  <c r="BF207" i="21"/>
  <c r="BF208" i="21"/>
  <c r="BF209" i="21"/>
  <c r="BF210" i="21"/>
  <c r="BF211" i="21"/>
  <c r="BF212" i="21"/>
  <c r="BF213" i="21"/>
  <c r="BF214" i="21"/>
  <c r="BF256" i="21"/>
  <c r="BF259" i="21"/>
  <c r="BF263" i="21" s="1"/>
  <c r="BG202" i="21"/>
  <c r="BG203" i="21"/>
  <c r="BG204" i="21"/>
  <c r="BG205" i="21"/>
  <c r="BG206" i="21"/>
  <c r="BG207" i="21"/>
  <c r="BG208" i="21"/>
  <c r="BG209" i="21"/>
  <c r="BG210" i="21"/>
  <c r="BG211" i="21"/>
  <c r="BG212" i="21"/>
  <c r="BG213" i="21"/>
  <c r="BG214" i="21"/>
  <c r="BG256" i="21"/>
  <c r="BG263" i="21" s="1"/>
  <c r="BG259" i="21"/>
  <c r="BH202" i="21"/>
  <c r="BH203" i="21"/>
  <c r="BH204" i="21"/>
  <c r="BH205" i="21"/>
  <c r="BH206" i="21"/>
  <c r="BH207" i="21"/>
  <c r="BH208" i="21"/>
  <c r="BH209" i="21"/>
  <c r="BH210" i="21"/>
  <c r="BH211" i="21"/>
  <c r="BH212" i="21"/>
  <c r="BH213" i="21"/>
  <c r="BH214" i="21"/>
  <c r="BH256" i="21"/>
  <c r="BH259" i="21"/>
  <c r="BJ202" i="21"/>
  <c r="BJ203" i="21"/>
  <c r="BJ204" i="21"/>
  <c r="BJ205" i="21"/>
  <c r="BJ206" i="21"/>
  <c r="BJ207" i="21"/>
  <c r="BJ208" i="21"/>
  <c r="BJ209" i="21"/>
  <c r="BJ210" i="21"/>
  <c r="BJ211" i="21"/>
  <c r="BJ212" i="21"/>
  <c r="BJ213" i="21"/>
  <c r="BJ214" i="21"/>
  <c r="BK202" i="21"/>
  <c r="BK203" i="21"/>
  <c r="BK204" i="21"/>
  <c r="BK205" i="21"/>
  <c r="BK206" i="21"/>
  <c r="BK207" i="21"/>
  <c r="BK208" i="21"/>
  <c r="BK209" i="21"/>
  <c r="BK210" i="21"/>
  <c r="BK211" i="21"/>
  <c r="BK212" i="21"/>
  <c r="BK213" i="21"/>
  <c r="BK214" i="21"/>
  <c r="BK256" i="21"/>
  <c r="BK263" i="21" s="1"/>
  <c r="BK259" i="21"/>
  <c r="BM256" i="21"/>
  <c r="BM259" i="21"/>
  <c r="BM263" i="21"/>
  <c r="BN202" i="21"/>
  <c r="BN203" i="21"/>
  <c r="BN204" i="21"/>
  <c r="BN205" i="21"/>
  <c r="BN206" i="21"/>
  <c r="BN207" i="21"/>
  <c r="BN208" i="21"/>
  <c r="BN209" i="21"/>
  <c r="BN210" i="21"/>
  <c r="BN211" i="21"/>
  <c r="BN212" i="21"/>
  <c r="BN213" i="21"/>
  <c r="BN214" i="21"/>
  <c r="BN256" i="21"/>
  <c r="BN259" i="21"/>
  <c r="BN263" i="21"/>
  <c r="BQ202" i="21"/>
  <c r="BQ203" i="21"/>
  <c r="BQ204" i="21"/>
  <c r="BQ205" i="21"/>
  <c r="BQ206" i="21"/>
  <c r="BQ207" i="21"/>
  <c r="BQ208" i="21"/>
  <c r="BQ209" i="21"/>
  <c r="BQ232" i="21" s="1"/>
  <c r="BQ210" i="21"/>
  <c r="BQ211" i="21"/>
  <c r="BQ212" i="21"/>
  <c r="BQ213" i="21"/>
  <c r="BQ214" i="21"/>
  <c r="BT256" i="21"/>
  <c r="BT263" i="21" s="1"/>
  <c r="BT259" i="21"/>
  <c r="BW202" i="21"/>
  <c r="BW203" i="21"/>
  <c r="BW204" i="21"/>
  <c r="BW205" i="21"/>
  <c r="BW206" i="21"/>
  <c r="BW207" i="21"/>
  <c r="BW208" i="21"/>
  <c r="BW209" i="21"/>
  <c r="BW210" i="21"/>
  <c r="BW211" i="21"/>
  <c r="BW212" i="21"/>
  <c r="BW213" i="21"/>
  <c r="BW214" i="21"/>
  <c r="BY202" i="21"/>
  <c r="BY203" i="21"/>
  <c r="BY204" i="21"/>
  <c r="BY205" i="21"/>
  <c r="BY206" i="21"/>
  <c r="BY207" i="21"/>
  <c r="BY208" i="21"/>
  <c r="BY209" i="21"/>
  <c r="BY210" i="21"/>
  <c r="BY211" i="21"/>
  <c r="BY212" i="21"/>
  <c r="BY213" i="21"/>
  <c r="BY214" i="21"/>
  <c r="BZ202" i="21"/>
  <c r="BZ203" i="21"/>
  <c r="BZ204" i="21"/>
  <c r="BZ205" i="21"/>
  <c r="BZ206" i="21"/>
  <c r="BZ207" i="21"/>
  <c r="BZ208" i="21"/>
  <c r="BZ209" i="21"/>
  <c r="BZ210" i="21"/>
  <c r="BZ211" i="21"/>
  <c r="BZ212" i="21"/>
  <c r="BZ213" i="21"/>
  <c r="BZ214" i="21"/>
  <c r="BZ256" i="21"/>
  <c r="BZ259" i="21"/>
  <c r="CA202" i="21"/>
  <c r="CA203" i="21"/>
  <c r="CA204" i="21"/>
  <c r="CA205" i="21"/>
  <c r="CA206" i="21"/>
  <c r="CA207" i="21"/>
  <c r="CA208" i="21"/>
  <c r="CA209" i="21"/>
  <c r="CA210" i="21"/>
  <c r="CA211" i="21"/>
  <c r="CA212" i="21"/>
  <c r="CA213" i="21"/>
  <c r="CA214" i="21"/>
  <c r="CA256" i="21"/>
  <c r="CA259" i="21"/>
  <c r="CB202" i="21"/>
  <c r="CB203" i="21"/>
  <c r="CB204" i="21"/>
  <c r="CB205" i="21"/>
  <c r="CB206" i="21"/>
  <c r="CB207" i="21"/>
  <c r="CB208" i="21"/>
  <c r="CB209" i="21"/>
  <c r="CB210" i="21"/>
  <c r="CB211" i="21"/>
  <c r="CB212" i="21"/>
  <c r="CB213" i="21"/>
  <c r="CB214" i="21"/>
  <c r="CB256" i="21"/>
  <c r="CB259" i="21"/>
  <c r="CC202" i="21"/>
  <c r="CC203" i="21"/>
  <c r="CC204" i="21"/>
  <c r="CC205" i="21"/>
  <c r="CC206" i="21"/>
  <c r="CC207" i="21"/>
  <c r="CC208" i="21"/>
  <c r="CC209" i="21"/>
  <c r="CC210" i="21"/>
  <c r="CC211" i="21"/>
  <c r="CC212" i="21"/>
  <c r="CC213" i="21"/>
  <c r="CC214" i="21"/>
  <c r="CC256" i="21"/>
  <c r="CC259" i="21"/>
  <c r="CD202" i="21"/>
  <c r="CD203" i="21"/>
  <c r="CD204" i="21"/>
  <c r="CD205" i="21"/>
  <c r="CD206" i="21"/>
  <c r="CD207" i="21"/>
  <c r="CD208" i="21"/>
  <c r="CD209" i="21"/>
  <c r="CD210" i="21"/>
  <c r="CD211" i="21"/>
  <c r="CD212" i="21"/>
  <c r="CD213" i="21"/>
  <c r="CD214" i="21"/>
  <c r="CD256" i="21"/>
  <c r="CD259" i="21"/>
  <c r="CF202" i="21"/>
  <c r="CF203" i="21"/>
  <c r="CF204" i="21"/>
  <c r="CF205" i="21"/>
  <c r="CF206" i="21"/>
  <c r="CF207" i="21"/>
  <c r="CF208" i="21"/>
  <c r="CF209" i="21"/>
  <c r="CF210" i="21"/>
  <c r="CF211" i="21"/>
  <c r="CF212" i="21"/>
  <c r="CF213" i="21"/>
  <c r="CF214" i="21"/>
  <c r="CF256" i="21"/>
  <c r="CF259" i="21"/>
  <c r="CG202" i="21"/>
  <c r="CG203" i="21"/>
  <c r="CG204" i="21"/>
  <c r="CG205" i="21"/>
  <c r="CG206" i="21"/>
  <c r="CG207" i="21"/>
  <c r="CG208" i="21"/>
  <c r="CG209" i="21"/>
  <c r="CG210" i="21"/>
  <c r="CG211" i="21"/>
  <c r="CG212" i="21"/>
  <c r="CG213" i="21"/>
  <c r="CG214" i="21"/>
  <c r="CG256" i="21"/>
  <c r="CG259" i="21"/>
  <c r="CH202" i="21"/>
  <c r="CH203" i="21"/>
  <c r="CH204" i="21"/>
  <c r="CH205" i="21"/>
  <c r="CH206" i="21"/>
  <c r="CH207" i="21"/>
  <c r="CH208" i="21"/>
  <c r="CH209" i="21"/>
  <c r="CH210" i="21"/>
  <c r="CH211" i="21"/>
  <c r="CH212" i="21"/>
  <c r="CH213" i="21"/>
  <c r="CH214" i="21"/>
  <c r="CH256" i="21"/>
  <c r="CH259" i="21"/>
  <c r="CI202" i="21"/>
  <c r="CI203" i="21"/>
  <c r="CI204" i="21"/>
  <c r="CI205" i="21"/>
  <c r="CI206" i="21"/>
  <c r="CI207" i="21"/>
  <c r="CI208" i="21"/>
  <c r="CI209" i="21"/>
  <c r="CI210" i="21"/>
  <c r="CI211" i="21"/>
  <c r="CI212" i="21"/>
  <c r="CI213" i="21"/>
  <c r="CI214" i="21"/>
  <c r="CI256" i="21"/>
  <c r="CI259" i="21"/>
  <c r="CJ202" i="21"/>
  <c r="CJ203" i="21"/>
  <c r="CJ204" i="21"/>
  <c r="CJ205" i="21"/>
  <c r="CJ206" i="21"/>
  <c r="CJ207" i="21"/>
  <c r="CJ208" i="21"/>
  <c r="CJ209" i="21"/>
  <c r="CJ210" i="21"/>
  <c r="CJ211" i="21"/>
  <c r="CJ212" i="21"/>
  <c r="CJ213" i="21"/>
  <c r="CJ214" i="21"/>
  <c r="CJ256" i="21"/>
  <c r="CJ259" i="21"/>
  <c r="CK202" i="21"/>
  <c r="CK203" i="21"/>
  <c r="CK204" i="21"/>
  <c r="CK205" i="21"/>
  <c r="CK206" i="21"/>
  <c r="CK207" i="21"/>
  <c r="CK208" i="21"/>
  <c r="CK209" i="21"/>
  <c r="CK210" i="21"/>
  <c r="CK211" i="21"/>
  <c r="CK212" i="21"/>
  <c r="CK213" i="21"/>
  <c r="CK214" i="21"/>
  <c r="CK256" i="21"/>
  <c r="CK259" i="21"/>
  <c r="CL202" i="21"/>
  <c r="CL203" i="21"/>
  <c r="CL204" i="21"/>
  <c r="CL205" i="21"/>
  <c r="CL206" i="21"/>
  <c r="CL207" i="21"/>
  <c r="CL208" i="21"/>
  <c r="CL209" i="21"/>
  <c r="CL210" i="21"/>
  <c r="CL211" i="21"/>
  <c r="CL212" i="21"/>
  <c r="CL213" i="21"/>
  <c r="CL214" i="21"/>
  <c r="CL256" i="21"/>
  <c r="CL259" i="21"/>
  <c r="CM202" i="21"/>
  <c r="CM203" i="21"/>
  <c r="CM204" i="21"/>
  <c r="CM205" i="21"/>
  <c r="CM206" i="21"/>
  <c r="CM207" i="21"/>
  <c r="CM208" i="21"/>
  <c r="CM209" i="21"/>
  <c r="CM210" i="21"/>
  <c r="CM211" i="21"/>
  <c r="CM212" i="21"/>
  <c r="CM213" i="21"/>
  <c r="CM214" i="21"/>
  <c r="CM256" i="21"/>
  <c r="CM259" i="21"/>
  <c r="CN202" i="21"/>
  <c r="CN203" i="21"/>
  <c r="CN204" i="21"/>
  <c r="CN205" i="21"/>
  <c r="CN206" i="21"/>
  <c r="CN207" i="21"/>
  <c r="CN208" i="21"/>
  <c r="CN209" i="21"/>
  <c r="CN210" i="21"/>
  <c r="CN211" i="21"/>
  <c r="CN212" i="21"/>
  <c r="CN213" i="21"/>
  <c r="CN214" i="21"/>
  <c r="CN256" i="21"/>
  <c r="CN259" i="21"/>
  <c r="CO202" i="21"/>
  <c r="CO203" i="21"/>
  <c r="CO204" i="21"/>
  <c r="CO205" i="21"/>
  <c r="CO206" i="21"/>
  <c r="CO207" i="21"/>
  <c r="CO208" i="21"/>
  <c r="CO209" i="21"/>
  <c r="CO210" i="21"/>
  <c r="CO211" i="21"/>
  <c r="CO212" i="21"/>
  <c r="CO213" i="21"/>
  <c r="CO214" i="21"/>
  <c r="CO256" i="21"/>
  <c r="CO259" i="21"/>
  <c r="CP202" i="21"/>
  <c r="CP203" i="21"/>
  <c r="CP204" i="21"/>
  <c r="CP205" i="21"/>
  <c r="CP206" i="21"/>
  <c r="CP207" i="21"/>
  <c r="CP208" i="21"/>
  <c r="CP209" i="21"/>
  <c r="CP210" i="21"/>
  <c r="CP211" i="21"/>
  <c r="CP212" i="21"/>
  <c r="CP213" i="21"/>
  <c r="CP214" i="21"/>
  <c r="CP256" i="21"/>
  <c r="CP259" i="21"/>
  <c r="CQ202" i="21"/>
  <c r="CQ203" i="21"/>
  <c r="CQ204" i="21"/>
  <c r="CQ205" i="21"/>
  <c r="CQ206" i="21"/>
  <c r="CQ207" i="21"/>
  <c r="CQ208" i="21"/>
  <c r="CQ209" i="21"/>
  <c r="CQ210" i="21"/>
  <c r="CQ211" i="21"/>
  <c r="CQ212" i="21"/>
  <c r="CQ213" i="21"/>
  <c r="CQ214" i="21"/>
  <c r="CQ256" i="21"/>
  <c r="CQ259" i="21"/>
  <c r="CR256" i="21"/>
  <c r="CR259" i="21"/>
  <c r="CS202" i="21"/>
  <c r="CS203" i="21"/>
  <c r="CS204" i="21"/>
  <c r="CS205" i="21"/>
  <c r="CS206" i="21"/>
  <c r="CS207" i="21"/>
  <c r="CS208" i="21"/>
  <c r="CS18" i="11" s="1"/>
  <c r="CS209" i="21"/>
  <c r="CS210" i="21"/>
  <c r="CS211" i="21"/>
  <c r="CS212" i="21"/>
  <c r="CS213" i="21"/>
  <c r="CS214" i="21"/>
  <c r="CS256" i="21"/>
  <c r="CS259" i="21"/>
  <c r="CU256" i="21"/>
  <c r="CU263" i="21" s="1"/>
  <c r="CU259" i="21"/>
  <c r="CV256" i="21"/>
  <c r="CV259" i="21"/>
  <c r="CW256" i="21"/>
  <c r="CW259" i="21"/>
  <c r="CW263" i="21"/>
  <c r="CX202" i="21"/>
  <c r="CX203" i="21"/>
  <c r="CX204" i="21"/>
  <c r="CX205" i="21"/>
  <c r="CX206" i="21"/>
  <c r="CX207" i="21"/>
  <c r="CX208" i="21"/>
  <c r="CX209" i="21"/>
  <c r="CX210" i="21"/>
  <c r="CX211" i="21"/>
  <c r="CX212" i="21"/>
  <c r="CX213" i="21"/>
  <c r="CX214" i="21"/>
  <c r="CX256" i="21"/>
  <c r="CX259" i="21"/>
  <c r="CX263" i="21"/>
  <c r="CY256" i="21"/>
  <c r="CY259" i="21"/>
  <c r="CZ202" i="21"/>
  <c r="CZ203" i="21"/>
  <c r="CZ204" i="21"/>
  <c r="CZ205" i="21"/>
  <c r="CZ206" i="21"/>
  <c r="CZ207" i="21"/>
  <c r="CZ208" i="21"/>
  <c r="CZ209" i="21"/>
  <c r="CZ210" i="21"/>
  <c r="CZ211" i="21"/>
  <c r="CZ212" i="21"/>
  <c r="CZ213" i="21"/>
  <c r="CZ214" i="21"/>
  <c r="CZ256" i="21"/>
  <c r="CZ259" i="21"/>
  <c r="CZ263" i="21"/>
  <c r="DA256" i="21"/>
  <c r="DA259" i="21"/>
  <c r="DB256" i="21"/>
  <c r="DB263" i="21" s="1"/>
  <c r="DB259" i="21"/>
  <c r="DC202" i="21"/>
  <c r="DC203" i="21"/>
  <c r="DC204" i="21"/>
  <c r="DC205" i="21"/>
  <c r="DC206" i="21"/>
  <c r="DC207" i="21"/>
  <c r="DC208" i="21"/>
  <c r="DC209" i="21"/>
  <c r="DC210" i="21"/>
  <c r="DC211" i="21"/>
  <c r="DC212" i="21"/>
  <c r="DC213" i="21"/>
  <c r="DC214" i="21"/>
  <c r="DC256" i="21"/>
  <c r="DC259" i="21"/>
  <c r="DD256" i="21"/>
  <c r="DD259" i="21"/>
  <c r="DE202" i="21"/>
  <c r="DE203" i="21"/>
  <c r="DE204" i="21"/>
  <c r="DE205" i="21"/>
  <c r="DE206" i="21"/>
  <c r="DE207" i="21"/>
  <c r="DE208" i="21"/>
  <c r="DE209" i="21"/>
  <c r="DE210" i="21"/>
  <c r="DE232" i="21" s="1"/>
  <c r="DE211" i="21"/>
  <c r="DE212" i="21"/>
  <c r="DE213" i="21"/>
  <c r="DE214" i="21"/>
  <c r="DE256" i="21"/>
  <c r="DE263" i="21" s="1"/>
  <c r="DE259" i="21"/>
  <c r="DH202" i="21"/>
  <c r="DH203" i="21"/>
  <c r="DH204" i="21"/>
  <c r="DH205" i="21"/>
  <c r="DH206" i="21"/>
  <c r="DH207" i="21"/>
  <c r="DH208" i="21"/>
  <c r="DH209" i="21"/>
  <c r="DH210" i="21"/>
  <c r="DH211" i="21"/>
  <c r="DH212" i="21"/>
  <c r="DH213" i="21"/>
  <c r="DH214" i="21"/>
  <c r="DH256" i="21"/>
  <c r="DH263" i="21" s="1"/>
  <c r="DH259" i="21"/>
  <c r="DI202" i="21"/>
  <c r="DI203" i="21"/>
  <c r="DI204" i="21"/>
  <c r="DI205" i="21"/>
  <c r="DI206" i="21"/>
  <c r="DI207" i="21"/>
  <c r="DI208" i="21"/>
  <c r="DI209" i="21"/>
  <c r="DI210" i="21"/>
  <c r="DI211" i="21"/>
  <c r="DI212" i="21"/>
  <c r="DI213" i="21"/>
  <c r="DI214" i="21"/>
  <c r="DI256" i="21"/>
  <c r="DI259" i="21"/>
  <c r="DJ202" i="21"/>
  <c r="DJ203" i="21"/>
  <c r="DJ204" i="21"/>
  <c r="DJ205" i="21"/>
  <c r="DJ206" i="21"/>
  <c r="DJ207" i="21"/>
  <c r="DJ208" i="21"/>
  <c r="DJ18" i="11" s="1"/>
  <c r="DJ209" i="21"/>
  <c r="DJ210" i="21"/>
  <c r="DJ211" i="21"/>
  <c r="DJ212" i="21"/>
  <c r="DJ213" i="21"/>
  <c r="DJ214" i="21"/>
  <c r="DJ256" i="21"/>
  <c r="DJ259" i="21"/>
  <c r="DL256" i="21"/>
  <c r="DL259" i="21"/>
  <c r="DM256" i="21"/>
  <c r="DM259" i="21"/>
  <c r="DM263" i="21" s="1"/>
  <c r="DN202" i="21"/>
  <c r="DN203" i="21"/>
  <c r="DN204" i="21"/>
  <c r="DN205" i="21"/>
  <c r="DN206" i="21"/>
  <c r="DN207" i="21"/>
  <c r="DN208" i="21"/>
  <c r="DN209" i="21"/>
  <c r="DN210" i="21"/>
  <c r="DN211" i="21"/>
  <c r="DN212" i="21"/>
  <c r="DN213" i="21"/>
  <c r="DN214" i="21"/>
  <c r="DN256" i="21"/>
  <c r="DN263" i="21" s="1"/>
  <c r="DN259" i="21"/>
  <c r="DO256" i="21"/>
  <c r="DO263" i="21" s="1"/>
  <c r="DO259" i="21"/>
  <c r="DP202" i="21"/>
  <c r="DP203" i="21"/>
  <c r="DP204" i="21"/>
  <c r="DP205" i="21"/>
  <c r="DP206" i="21"/>
  <c r="DP207" i="21"/>
  <c r="DP208" i="21"/>
  <c r="DP209" i="21"/>
  <c r="DP210" i="21"/>
  <c r="DP211" i="21"/>
  <c r="DP212" i="21"/>
  <c r="DP213" i="21"/>
  <c r="DP214" i="21"/>
  <c r="DP256" i="21"/>
  <c r="DP259" i="21"/>
  <c r="DQ202" i="21"/>
  <c r="DQ203" i="21"/>
  <c r="DQ204" i="21"/>
  <c r="DQ205" i="21"/>
  <c r="DQ206" i="21"/>
  <c r="DQ207" i="21"/>
  <c r="DQ208" i="21"/>
  <c r="DQ209" i="21"/>
  <c r="DQ210" i="21"/>
  <c r="DQ211" i="21"/>
  <c r="DQ212" i="21"/>
  <c r="DQ213" i="21"/>
  <c r="DQ214" i="21"/>
  <c r="DQ256" i="21"/>
  <c r="DQ259" i="21"/>
  <c r="DR202" i="21"/>
  <c r="DR12" i="11" s="1"/>
  <c r="DR203" i="21"/>
  <c r="DR204" i="21"/>
  <c r="DR205" i="21"/>
  <c r="DR206" i="21"/>
  <c r="DR207" i="21"/>
  <c r="DR208" i="21"/>
  <c r="DR209" i="21"/>
  <c r="DR210" i="21"/>
  <c r="DR211" i="21"/>
  <c r="DR212" i="21"/>
  <c r="DR213" i="21"/>
  <c r="DR214" i="21"/>
  <c r="DR256" i="21"/>
  <c r="DR263" i="21" s="1"/>
  <c r="DR259" i="21"/>
  <c r="DS202" i="21"/>
  <c r="DS203" i="21"/>
  <c r="DS204" i="21"/>
  <c r="DS205" i="21"/>
  <c r="DS206" i="21"/>
  <c r="DS207" i="21"/>
  <c r="DS208" i="21"/>
  <c r="DS209" i="21"/>
  <c r="DS210" i="21"/>
  <c r="DS211" i="21"/>
  <c r="DS212" i="21"/>
  <c r="DS213" i="21"/>
  <c r="DS214" i="21"/>
  <c r="DS256" i="21"/>
  <c r="DS259" i="21"/>
  <c r="DS263" i="21"/>
  <c r="DU202" i="21"/>
  <c r="DU203" i="21"/>
  <c r="DU204" i="21"/>
  <c r="DU205" i="21"/>
  <c r="DU206" i="21"/>
  <c r="DU207" i="21"/>
  <c r="DU208" i="21"/>
  <c r="DU209" i="21"/>
  <c r="DU210" i="21"/>
  <c r="DU211" i="21"/>
  <c r="DU212" i="21"/>
  <c r="DU213" i="21"/>
  <c r="DU214" i="21"/>
  <c r="DU256" i="21"/>
  <c r="DU263" i="21" s="1"/>
  <c r="DU259" i="21"/>
  <c r="DV202" i="21"/>
  <c r="DV203" i="21"/>
  <c r="DV204" i="21"/>
  <c r="DV205" i="21"/>
  <c r="DV206" i="21"/>
  <c r="DV207" i="21"/>
  <c r="DV208" i="21"/>
  <c r="DV209" i="21"/>
  <c r="DV210" i="21"/>
  <c r="DV211" i="21"/>
  <c r="DV212" i="21"/>
  <c r="DV213" i="21"/>
  <c r="DV214" i="21"/>
  <c r="DV256" i="21"/>
  <c r="DV259" i="21"/>
  <c r="DX202" i="21"/>
  <c r="DX203" i="21"/>
  <c r="DX204" i="21"/>
  <c r="DX205" i="21"/>
  <c r="DX206" i="21"/>
  <c r="DX207" i="21"/>
  <c r="DX208" i="21"/>
  <c r="DX209" i="21"/>
  <c r="DX210" i="21"/>
  <c r="DX211" i="21"/>
  <c r="DX212" i="21"/>
  <c r="DX22" i="11" s="1"/>
  <c r="DX213" i="21"/>
  <c r="DX23" i="11" s="1"/>
  <c r="DX214" i="21"/>
  <c r="DX256" i="21"/>
  <c r="DX263" i="21" s="1"/>
  <c r="DX259" i="21"/>
  <c r="DY256" i="21"/>
  <c r="DY259" i="21"/>
  <c r="EC202" i="21"/>
  <c r="EC203" i="21"/>
  <c r="EC204" i="21"/>
  <c r="EC205" i="21"/>
  <c r="EC206" i="21"/>
  <c r="EC207" i="21"/>
  <c r="EC208" i="21"/>
  <c r="EC209" i="21"/>
  <c r="EC210" i="21"/>
  <c r="EC211" i="21"/>
  <c r="EC212" i="21"/>
  <c r="EC213" i="21"/>
  <c r="EC214" i="21"/>
  <c r="EC256" i="21"/>
  <c r="EC259" i="21"/>
  <c r="EC263" i="21"/>
  <c r="EE202" i="21"/>
  <c r="EE203" i="21"/>
  <c r="EE204" i="21"/>
  <c r="EE205" i="21"/>
  <c r="EE206" i="21"/>
  <c r="EE207" i="21"/>
  <c r="EE208" i="21"/>
  <c r="EE209" i="21"/>
  <c r="EE210" i="21"/>
  <c r="EE211" i="21"/>
  <c r="EE212" i="21"/>
  <c r="EE213" i="21"/>
  <c r="EE214" i="21"/>
  <c r="EE256" i="21"/>
  <c r="EE263" i="21" s="1"/>
  <c r="EE259" i="21"/>
  <c r="EG202" i="21"/>
  <c r="EG203" i="21"/>
  <c r="EG204" i="21"/>
  <c r="EG205" i="21"/>
  <c r="EG206" i="21"/>
  <c r="EG207" i="21"/>
  <c r="EG208" i="21"/>
  <c r="EG209" i="21"/>
  <c r="EG210" i="21"/>
  <c r="EG211" i="21"/>
  <c r="EG212" i="21"/>
  <c r="EG213" i="21"/>
  <c r="EG214" i="21"/>
  <c r="EG256" i="21"/>
  <c r="EG259" i="21"/>
  <c r="EG263" i="21"/>
  <c r="EH202" i="21"/>
  <c r="EH203" i="21"/>
  <c r="EH204" i="21"/>
  <c r="EH205" i="21"/>
  <c r="EH206" i="21"/>
  <c r="EH207" i="21"/>
  <c r="EH208" i="21"/>
  <c r="EH209" i="21"/>
  <c r="EH210" i="21"/>
  <c r="EH211" i="21"/>
  <c r="EH212" i="21"/>
  <c r="EH213" i="21"/>
  <c r="EH214" i="21"/>
  <c r="EH256" i="21"/>
  <c r="EH259" i="21"/>
  <c r="EJ202" i="21"/>
  <c r="EJ203" i="21"/>
  <c r="EJ204" i="21"/>
  <c r="EJ205" i="21"/>
  <c r="EJ206" i="21"/>
  <c r="EJ207" i="21"/>
  <c r="EJ208" i="21"/>
  <c r="EJ209" i="21"/>
  <c r="EJ210" i="21"/>
  <c r="EJ211" i="21"/>
  <c r="EJ212" i="21"/>
  <c r="EJ213" i="21"/>
  <c r="EJ214" i="21"/>
  <c r="EJ256" i="21"/>
  <c r="EJ259" i="21"/>
  <c r="EK202" i="21"/>
  <c r="EK203" i="21"/>
  <c r="EK204" i="21"/>
  <c r="EK205" i="21"/>
  <c r="EK206" i="21"/>
  <c r="EK207" i="21"/>
  <c r="EK208" i="21"/>
  <c r="EK209" i="21"/>
  <c r="EK210" i="21"/>
  <c r="EK211" i="21"/>
  <c r="EK212" i="21"/>
  <c r="EK22" i="11" s="1"/>
  <c r="EK213" i="21"/>
  <c r="EK214" i="21"/>
  <c r="EK256" i="21"/>
  <c r="EK263" i="21" s="1"/>
  <c r="EK259" i="21"/>
  <c r="EL202" i="21"/>
  <c r="EL203" i="21"/>
  <c r="EL204" i="21"/>
  <c r="EL205" i="21"/>
  <c r="EL206" i="21"/>
  <c r="EL207" i="21"/>
  <c r="EL208" i="21"/>
  <c r="EL232" i="21" s="1"/>
  <c r="EL209" i="21"/>
  <c r="EL210" i="21"/>
  <c r="EL211" i="21"/>
  <c r="EL21" i="11" s="1"/>
  <c r="EL212" i="21"/>
  <c r="EL213" i="21"/>
  <c r="EL214" i="21"/>
  <c r="EL256" i="21"/>
  <c r="EL259" i="21"/>
  <c r="EN202" i="21"/>
  <c r="EN203" i="21"/>
  <c r="EN204" i="21"/>
  <c r="EN205" i="21"/>
  <c r="EN206" i="21"/>
  <c r="EN207" i="21"/>
  <c r="EN208" i="21"/>
  <c r="EN209" i="21"/>
  <c r="EN210" i="21"/>
  <c r="EN20" i="11" s="1"/>
  <c r="EN211" i="21"/>
  <c r="EN212" i="21"/>
  <c r="EN213" i="21"/>
  <c r="EN214" i="21"/>
  <c r="EN256" i="21"/>
  <c r="EN263" i="21" s="1"/>
  <c r="EN259" i="21"/>
  <c r="EP202" i="21"/>
  <c r="EP203" i="21"/>
  <c r="EP204" i="21"/>
  <c r="EP205" i="21"/>
  <c r="EP206" i="21"/>
  <c r="EP207" i="21"/>
  <c r="EP208" i="21"/>
  <c r="EP209" i="21"/>
  <c r="EP210" i="21"/>
  <c r="EP211" i="21"/>
  <c r="EP212" i="21"/>
  <c r="EP213" i="21"/>
  <c r="EP214" i="21"/>
  <c r="EP24" i="11" s="1"/>
  <c r="EP256" i="21"/>
  <c r="EP263" i="21" s="1"/>
  <c r="EP259" i="21"/>
  <c r="EQ202" i="21"/>
  <c r="EQ203" i="21"/>
  <c r="EQ204" i="21"/>
  <c r="EQ205" i="21"/>
  <c r="EQ206" i="21"/>
  <c r="EQ207" i="21"/>
  <c r="EQ208" i="21"/>
  <c r="EQ209" i="21"/>
  <c r="EQ210" i="21"/>
  <c r="EQ211" i="21"/>
  <c r="EQ212" i="21"/>
  <c r="EQ213" i="21"/>
  <c r="EQ214" i="21"/>
  <c r="EQ256" i="21"/>
  <c r="EQ259" i="21"/>
  <c r="EQ263" i="21" s="1"/>
  <c r="ER202" i="21"/>
  <c r="ER203" i="21"/>
  <c r="ER204" i="21"/>
  <c r="ER205" i="21"/>
  <c r="ER206" i="21"/>
  <c r="ER207" i="21"/>
  <c r="ER208" i="21"/>
  <c r="ER209" i="21"/>
  <c r="ER210" i="21"/>
  <c r="ER211" i="21"/>
  <c r="ER212" i="21"/>
  <c r="ER213" i="21"/>
  <c r="ER214" i="21"/>
  <c r="ER256" i="21"/>
  <c r="ER259" i="21"/>
  <c r="ER263" i="21" s="1"/>
  <c r="ET202" i="21"/>
  <c r="ET203" i="21"/>
  <c r="ET204" i="21"/>
  <c r="ET205" i="21"/>
  <c r="ET206" i="21"/>
  <c r="ET207" i="21"/>
  <c r="ET208" i="21"/>
  <c r="ET209" i="21"/>
  <c r="ET210" i="21"/>
  <c r="ET211" i="21"/>
  <c r="ET212" i="21"/>
  <c r="ET213" i="21"/>
  <c r="ET214" i="21"/>
  <c r="ET256" i="21"/>
  <c r="ET259" i="21"/>
  <c r="EU202" i="21"/>
  <c r="EU203" i="21"/>
  <c r="EU204" i="21"/>
  <c r="EU205" i="21"/>
  <c r="EU206" i="21"/>
  <c r="EU207" i="21"/>
  <c r="EU208" i="21"/>
  <c r="EU209" i="21"/>
  <c r="EU210" i="21"/>
  <c r="EU211" i="21"/>
  <c r="EU212" i="21"/>
  <c r="EU213" i="21"/>
  <c r="EU214" i="21"/>
  <c r="EU256" i="21"/>
  <c r="EU263" i="21" s="1"/>
  <c r="EU259" i="21"/>
  <c r="EW202" i="21"/>
  <c r="EW203" i="21"/>
  <c r="EW204" i="21"/>
  <c r="EW14" i="11" s="1"/>
  <c r="EW205" i="21"/>
  <c r="EW206" i="21"/>
  <c r="EW207" i="21"/>
  <c r="EW208" i="21"/>
  <c r="EW209" i="21"/>
  <c r="EW210" i="21"/>
  <c r="EW211" i="21"/>
  <c r="EW212" i="21"/>
  <c r="EW213" i="21"/>
  <c r="EW214" i="21"/>
  <c r="EW256" i="21"/>
  <c r="EW263" i="21" s="1"/>
  <c r="EW259" i="21"/>
  <c r="EY202" i="21"/>
  <c r="EY203" i="21"/>
  <c r="EY204" i="21"/>
  <c r="EY205" i="21"/>
  <c r="EY206" i="21"/>
  <c r="EY207" i="21"/>
  <c r="EY208" i="21"/>
  <c r="EY18" i="11" s="1"/>
  <c r="EY209" i="21"/>
  <c r="EY210" i="21"/>
  <c r="EY211" i="21"/>
  <c r="EY212" i="21"/>
  <c r="EY22" i="11" s="1"/>
  <c r="EY213" i="21"/>
  <c r="EY214" i="21"/>
  <c r="EY256" i="21"/>
  <c r="EY259" i="21"/>
  <c r="FB202" i="21"/>
  <c r="FB203" i="21"/>
  <c r="FB204" i="21"/>
  <c r="FB205" i="21"/>
  <c r="FB206" i="21"/>
  <c r="FB207" i="21"/>
  <c r="FB17" i="11" s="1"/>
  <c r="FB208" i="21"/>
  <c r="FB209" i="21"/>
  <c r="FB210" i="21"/>
  <c r="FB211" i="21"/>
  <c r="FB212" i="21"/>
  <c r="FB213" i="21"/>
  <c r="FB214" i="21"/>
  <c r="FB256" i="21"/>
  <c r="FB259" i="21"/>
  <c r="FC202" i="21"/>
  <c r="FC203" i="21"/>
  <c r="FC204" i="21"/>
  <c r="FC205" i="21"/>
  <c r="FC206" i="21"/>
  <c r="FC207" i="21"/>
  <c r="FC208" i="21"/>
  <c r="FC209" i="21"/>
  <c r="FC210" i="21"/>
  <c r="FC211" i="21"/>
  <c r="FC212" i="21"/>
  <c r="FC213" i="21"/>
  <c r="FC214" i="21"/>
  <c r="FC256" i="21"/>
  <c r="FC259" i="21"/>
  <c r="FD202" i="21"/>
  <c r="FD12" i="11" s="1"/>
  <c r="FD203" i="21"/>
  <c r="FD204" i="21"/>
  <c r="FD205" i="21"/>
  <c r="FD206" i="21"/>
  <c r="FD207" i="21"/>
  <c r="FD208" i="21"/>
  <c r="FD209" i="21"/>
  <c r="FD210" i="21"/>
  <c r="FD211" i="21"/>
  <c r="FD212" i="21"/>
  <c r="FD213" i="21"/>
  <c r="FD214" i="21"/>
  <c r="FD24" i="11" s="1"/>
  <c r="FD256" i="21"/>
  <c r="FD263" i="21" s="1"/>
  <c r="FD259" i="21"/>
  <c r="FE202" i="21"/>
  <c r="FE203" i="21"/>
  <c r="FE204" i="21"/>
  <c r="FE205" i="21"/>
  <c r="FE206" i="21"/>
  <c r="FE207" i="21"/>
  <c r="FE208" i="21"/>
  <c r="FE209" i="21"/>
  <c r="FE210" i="21"/>
  <c r="FE20" i="11" s="1"/>
  <c r="FE211" i="21"/>
  <c r="FE212" i="21"/>
  <c r="FE213" i="21"/>
  <c r="FE214" i="21"/>
  <c r="FE256" i="21"/>
  <c r="FE263" i="21" s="1"/>
  <c r="FE259" i="21"/>
  <c r="FF202" i="21"/>
  <c r="FF203" i="21"/>
  <c r="FF204" i="21"/>
  <c r="FF205" i="21"/>
  <c r="FF206" i="21"/>
  <c r="FF207" i="21"/>
  <c r="FF17" i="11" s="1"/>
  <c r="FF208" i="21"/>
  <c r="FF209" i="21"/>
  <c r="FF210" i="21"/>
  <c r="FF211" i="21"/>
  <c r="FF212" i="21"/>
  <c r="FF213" i="21"/>
  <c r="FF214" i="21"/>
  <c r="FF256" i="21"/>
  <c r="FF263" i="21" s="1"/>
  <c r="FF259" i="21"/>
  <c r="FG202" i="21"/>
  <c r="FG203" i="21"/>
  <c r="FG204" i="21"/>
  <c r="FG205" i="21"/>
  <c r="FG15" i="11" s="1"/>
  <c r="FG206" i="21"/>
  <c r="FG207" i="21"/>
  <c r="FG208" i="21"/>
  <c r="FG209" i="21"/>
  <c r="FG210" i="21"/>
  <c r="FG211" i="21"/>
  <c r="FG212" i="21"/>
  <c r="FG213" i="21"/>
  <c r="FG214" i="21"/>
  <c r="FG256" i="21"/>
  <c r="FG259" i="21"/>
  <c r="FH202" i="21"/>
  <c r="FH203" i="21"/>
  <c r="FH204" i="21"/>
  <c r="FH205" i="21"/>
  <c r="FH206" i="21"/>
  <c r="FH207" i="21"/>
  <c r="FH208" i="21"/>
  <c r="FH209" i="21"/>
  <c r="FH210" i="21"/>
  <c r="FH211" i="21"/>
  <c r="FH212" i="21"/>
  <c r="FH213" i="21"/>
  <c r="FH214" i="21"/>
  <c r="FH256" i="21"/>
  <c r="FH259" i="21"/>
  <c r="FH263" i="21"/>
  <c r="FI202" i="21"/>
  <c r="FI203" i="21"/>
  <c r="FI204" i="21"/>
  <c r="FI205" i="21"/>
  <c r="FI206" i="21"/>
  <c r="FI207" i="21"/>
  <c r="FI208" i="21"/>
  <c r="FI209" i="21"/>
  <c r="FI19" i="11" s="1"/>
  <c r="FI210" i="21"/>
  <c r="FI211" i="21"/>
  <c r="FI212" i="21"/>
  <c r="FI213" i="21"/>
  <c r="FI214" i="21"/>
  <c r="FI256" i="21"/>
  <c r="FI259" i="21"/>
  <c r="FI263" i="21" s="1"/>
  <c r="FJ202" i="21"/>
  <c r="FJ203" i="21"/>
  <c r="FJ204" i="21"/>
  <c r="FJ205" i="21"/>
  <c r="FJ206" i="21"/>
  <c r="FJ207" i="21"/>
  <c r="FJ17" i="11" s="1"/>
  <c r="FJ208" i="21"/>
  <c r="FJ209" i="21"/>
  <c r="FJ210" i="21"/>
  <c r="FJ211" i="21"/>
  <c r="FJ212" i="21"/>
  <c r="FJ213" i="21"/>
  <c r="FJ214" i="21"/>
  <c r="FJ256" i="21"/>
  <c r="FJ259" i="21"/>
  <c r="FK202" i="21"/>
  <c r="FK203" i="21"/>
  <c r="FK204" i="21"/>
  <c r="FK14" i="11" s="1"/>
  <c r="FK205" i="21"/>
  <c r="FK206" i="21"/>
  <c r="FK207" i="21"/>
  <c r="FK208" i="21"/>
  <c r="FK209" i="21"/>
  <c r="FK210" i="21"/>
  <c r="FK211" i="21"/>
  <c r="FK212" i="21"/>
  <c r="FK213" i="21"/>
  <c r="FK214" i="21"/>
  <c r="FK256" i="21"/>
  <c r="FK259" i="21"/>
  <c r="FL202" i="21"/>
  <c r="FL203" i="21"/>
  <c r="FL204" i="21"/>
  <c r="FL205" i="21"/>
  <c r="FL206" i="21"/>
  <c r="FL207" i="21"/>
  <c r="FL208" i="21"/>
  <c r="FL209" i="21"/>
  <c r="FL210" i="21"/>
  <c r="FL211" i="21"/>
  <c r="FL212" i="21"/>
  <c r="FL22" i="11" s="1"/>
  <c r="FL213" i="21"/>
  <c r="FL23" i="11" s="1"/>
  <c r="FL214" i="21"/>
  <c r="FL256" i="21"/>
  <c r="FL259" i="21"/>
  <c r="FM202" i="21"/>
  <c r="FM203" i="21"/>
  <c r="FM204" i="21"/>
  <c r="FM205" i="21"/>
  <c r="FM206" i="21"/>
  <c r="FM207" i="21"/>
  <c r="FM208" i="21"/>
  <c r="FM209" i="21"/>
  <c r="FM210" i="21"/>
  <c r="FM20" i="11" s="1"/>
  <c r="FM211" i="21"/>
  <c r="FM212" i="21"/>
  <c r="FM213" i="21"/>
  <c r="FM214" i="21"/>
  <c r="FM256" i="21"/>
  <c r="FM259" i="21"/>
  <c r="FM263" i="21" s="1"/>
  <c r="FN202" i="21"/>
  <c r="FN203" i="21"/>
  <c r="FN204" i="21"/>
  <c r="FN205" i="21"/>
  <c r="FN206" i="21"/>
  <c r="FN207" i="21"/>
  <c r="FN208" i="21"/>
  <c r="FN209" i="21"/>
  <c r="FN210" i="21"/>
  <c r="FN211" i="21"/>
  <c r="FN212" i="21"/>
  <c r="FN22" i="11" s="1"/>
  <c r="FN213" i="21"/>
  <c r="FN214" i="21"/>
  <c r="FN256" i="21"/>
  <c r="FN259" i="21"/>
  <c r="FO202" i="21"/>
  <c r="FO203" i="21"/>
  <c r="FO204" i="21"/>
  <c r="FO205" i="21"/>
  <c r="FO206" i="21"/>
  <c r="FO207" i="21"/>
  <c r="FO208" i="21"/>
  <c r="FO209" i="21"/>
  <c r="FO210" i="21"/>
  <c r="FO211" i="21"/>
  <c r="FO212" i="21"/>
  <c r="FO213" i="21"/>
  <c r="FO214" i="21"/>
  <c r="FO256" i="21"/>
  <c r="FO263" i="21" s="1"/>
  <c r="FO259" i="21"/>
  <c r="FP202" i="21"/>
  <c r="FP203" i="21"/>
  <c r="FP204" i="21"/>
  <c r="FP205" i="21"/>
  <c r="FP206" i="21"/>
  <c r="FP207" i="21"/>
  <c r="FP208" i="21"/>
  <c r="FP209" i="21"/>
  <c r="FP210" i="21"/>
  <c r="FP211" i="21"/>
  <c r="FP212" i="21"/>
  <c r="FP22" i="11" s="1"/>
  <c r="FP213" i="21"/>
  <c r="FP214" i="21"/>
  <c r="FP256" i="21"/>
  <c r="FP259" i="21"/>
  <c r="FQ202" i="21"/>
  <c r="FQ203" i="21"/>
  <c r="FQ204" i="21"/>
  <c r="FQ205" i="21"/>
  <c r="FQ206" i="21"/>
  <c r="FQ207" i="21"/>
  <c r="FQ208" i="21"/>
  <c r="FQ209" i="21"/>
  <c r="FQ19" i="11" s="1"/>
  <c r="FQ210" i="21"/>
  <c r="FQ211" i="21"/>
  <c r="FQ212" i="21"/>
  <c r="FQ213" i="21"/>
  <c r="FQ214" i="21"/>
  <c r="FQ256" i="21"/>
  <c r="FQ263" i="21" s="1"/>
  <c r="FQ259" i="21"/>
  <c r="FR202" i="21"/>
  <c r="FR203" i="21"/>
  <c r="FR204" i="21"/>
  <c r="FR205" i="21"/>
  <c r="FR206" i="21"/>
  <c r="FR232" i="21" s="1"/>
  <c r="FR207" i="21"/>
  <c r="FR208" i="21"/>
  <c r="FR209" i="21"/>
  <c r="FR210" i="21"/>
  <c r="FR211" i="21"/>
  <c r="FR212" i="21"/>
  <c r="FR213" i="21"/>
  <c r="FR214" i="21"/>
  <c r="FR256" i="21"/>
  <c r="FR259" i="21"/>
  <c r="FS202" i="21"/>
  <c r="FS203" i="21"/>
  <c r="FS204" i="21"/>
  <c r="FS205" i="21"/>
  <c r="FS206" i="21"/>
  <c r="FS207" i="21"/>
  <c r="FS208" i="21"/>
  <c r="FS209" i="21"/>
  <c r="FS210" i="21"/>
  <c r="FS211" i="21"/>
  <c r="FS212" i="21"/>
  <c r="FS213" i="21"/>
  <c r="FS214" i="21"/>
  <c r="FS256" i="21"/>
  <c r="FS263" i="21" s="1"/>
  <c r="FS259" i="21"/>
  <c r="FT202" i="21"/>
  <c r="FT203" i="21"/>
  <c r="FT204" i="21"/>
  <c r="FT205" i="21"/>
  <c r="FT206" i="21"/>
  <c r="FT207" i="21"/>
  <c r="FT208" i="21"/>
  <c r="FT209" i="21"/>
  <c r="FT210" i="21"/>
  <c r="FT211" i="21"/>
  <c r="FT212" i="21"/>
  <c r="FT213" i="21"/>
  <c r="FT214" i="21"/>
  <c r="FT256" i="21"/>
  <c r="FT259" i="21"/>
  <c r="FU202" i="21"/>
  <c r="FU203" i="21"/>
  <c r="FU204" i="21"/>
  <c r="FU205" i="21"/>
  <c r="FU206" i="21"/>
  <c r="FU207" i="21"/>
  <c r="FU208" i="21"/>
  <c r="FU209" i="21"/>
  <c r="FU19" i="11" s="1"/>
  <c r="FU210" i="21"/>
  <c r="FU211" i="21"/>
  <c r="FU212" i="21"/>
  <c r="FU213" i="21"/>
  <c r="FU214" i="21"/>
  <c r="FU256" i="21"/>
  <c r="FU263" i="21" s="1"/>
  <c r="FU259" i="21"/>
  <c r="FV202" i="21"/>
  <c r="FV203" i="21"/>
  <c r="FV204" i="21"/>
  <c r="FV205" i="21"/>
  <c r="FV206" i="21"/>
  <c r="FV207" i="21"/>
  <c r="FV17" i="11" s="1"/>
  <c r="FV208" i="21"/>
  <c r="FV209" i="21"/>
  <c r="FV210" i="21"/>
  <c r="FV211" i="21"/>
  <c r="FV212" i="21"/>
  <c r="FV213" i="21"/>
  <c r="FV214" i="21"/>
  <c r="FV256" i="21"/>
  <c r="FV259" i="21"/>
  <c r="FW202" i="21"/>
  <c r="FW203" i="21"/>
  <c r="FW204" i="21"/>
  <c r="FW205" i="21"/>
  <c r="FW206" i="21"/>
  <c r="FW207" i="21"/>
  <c r="FW208" i="21"/>
  <c r="FW209" i="21"/>
  <c r="FW210" i="21"/>
  <c r="FW211" i="21"/>
  <c r="FW212" i="21"/>
  <c r="FW213" i="21"/>
  <c r="FW214" i="21"/>
  <c r="FW256" i="21"/>
  <c r="FW259" i="21"/>
  <c r="FX202" i="21"/>
  <c r="FX203" i="21"/>
  <c r="FX204" i="21"/>
  <c r="FX205" i="21"/>
  <c r="FX206" i="21"/>
  <c r="FX207" i="21"/>
  <c r="FX208" i="21"/>
  <c r="FX209" i="21"/>
  <c r="FX19" i="11" s="1"/>
  <c r="FX210" i="21"/>
  <c r="FX211" i="21"/>
  <c r="FX212" i="21"/>
  <c r="FX213" i="21"/>
  <c r="FX23" i="11" s="1"/>
  <c r="FX214" i="21"/>
  <c r="FX256" i="21"/>
  <c r="FX263" i="21" s="1"/>
  <c r="FX259" i="21"/>
  <c r="FY202" i="21"/>
  <c r="FY203" i="21"/>
  <c r="FY204" i="21"/>
  <c r="FY205" i="21"/>
  <c r="FY206" i="21"/>
  <c r="FY207" i="21"/>
  <c r="FY208" i="21"/>
  <c r="FY209" i="21"/>
  <c r="FY210" i="21"/>
  <c r="FY232" i="21" s="1"/>
  <c r="FY211" i="21"/>
  <c r="FY212" i="21"/>
  <c r="FY213" i="21"/>
  <c r="FY214" i="21"/>
  <c r="FY256" i="21"/>
  <c r="FY263" i="21" s="1"/>
  <c r="FY259" i="21"/>
  <c r="FZ202" i="21"/>
  <c r="FZ203" i="21"/>
  <c r="FZ204" i="21"/>
  <c r="FZ205" i="21"/>
  <c r="FZ206" i="21"/>
  <c r="FZ207" i="21"/>
  <c r="FZ17" i="11" s="1"/>
  <c r="FZ208" i="21"/>
  <c r="FZ209" i="21"/>
  <c r="FZ210" i="21"/>
  <c r="FZ211" i="21"/>
  <c r="FZ212" i="21"/>
  <c r="FZ213" i="21"/>
  <c r="FZ214" i="21"/>
  <c r="FZ256" i="21"/>
  <c r="FZ259" i="21"/>
  <c r="GA202" i="21"/>
  <c r="GA203" i="21"/>
  <c r="GA204" i="21"/>
  <c r="GA205" i="21"/>
  <c r="GA206" i="21"/>
  <c r="GA207" i="21"/>
  <c r="GA208" i="21"/>
  <c r="GA209" i="21"/>
  <c r="GA210" i="21"/>
  <c r="GA211" i="21"/>
  <c r="GA212" i="21"/>
  <c r="GA213" i="21"/>
  <c r="GA214" i="21"/>
  <c r="GA256" i="21"/>
  <c r="GA259" i="21"/>
  <c r="GB202" i="21"/>
  <c r="GB203" i="21"/>
  <c r="GB204" i="21"/>
  <c r="GB205" i="21"/>
  <c r="GB206" i="21"/>
  <c r="GB207" i="21"/>
  <c r="GB208" i="21"/>
  <c r="GB209" i="21"/>
  <c r="GB210" i="21"/>
  <c r="GB211" i="21"/>
  <c r="GB212" i="21"/>
  <c r="GB213" i="21"/>
  <c r="GB214" i="21"/>
  <c r="GB256" i="21"/>
  <c r="GB263" i="21" s="1"/>
  <c r="GB259" i="21"/>
  <c r="GC202" i="21"/>
  <c r="GC203" i="21"/>
  <c r="GC204" i="21"/>
  <c r="GC205" i="21"/>
  <c r="GC206" i="21"/>
  <c r="GC207" i="21"/>
  <c r="GC208" i="21"/>
  <c r="GC209" i="21"/>
  <c r="GC210" i="21"/>
  <c r="GC211" i="21"/>
  <c r="GC212" i="21"/>
  <c r="GC213" i="21"/>
  <c r="GC214" i="21"/>
  <c r="GC256" i="21"/>
  <c r="GC263" i="21" s="1"/>
  <c r="GC259" i="21"/>
  <c r="GD202" i="21"/>
  <c r="GD203" i="21"/>
  <c r="GD204" i="21"/>
  <c r="GD205" i="21"/>
  <c r="GD206" i="21"/>
  <c r="GD207" i="21"/>
  <c r="GD208" i="21"/>
  <c r="GD209" i="21"/>
  <c r="GD210" i="21"/>
  <c r="GD211" i="21"/>
  <c r="GD212" i="21"/>
  <c r="GD213" i="21"/>
  <c r="GD214" i="21"/>
  <c r="GD256" i="21"/>
  <c r="GD259" i="21"/>
  <c r="GE202" i="21"/>
  <c r="GE203" i="21"/>
  <c r="GE204" i="21"/>
  <c r="GE232" i="21" s="1"/>
  <c r="GE205" i="21"/>
  <c r="GE206" i="21"/>
  <c r="GE207" i="21"/>
  <c r="GE208" i="21"/>
  <c r="GE209" i="21"/>
  <c r="GE210" i="21"/>
  <c r="GE211" i="21"/>
  <c r="GE212" i="21"/>
  <c r="GE213" i="21"/>
  <c r="GE214" i="21"/>
  <c r="GE256" i="21"/>
  <c r="GE259" i="21"/>
  <c r="GF202" i="21"/>
  <c r="GF203" i="21"/>
  <c r="GF204" i="21"/>
  <c r="GF205" i="21"/>
  <c r="GF206" i="21"/>
  <c r="GF207" i="21"/>
  <c r="GF208" i="21"/>
  <c r="GF209" i="21"/>
  <c r="GF210" i="21"/>
  <c r="GF211" i="21"/>
  <c r="GF212" i="21"/>
  <c r="GF213" i="21"/>
  <c r="GF214" i="21"/>
  <c r="GF256" i="21"/>
  <c r="GF259" i="21"/>
  <c r="GG202" i="21"/>
  <c r="GG203" i="21"/>
  <c r="GG204" i="21"/>
  <c r="GG205" i="21"/>
  <c r="GG206" i="21"/>
  <c r="GG207" i="21"/>
  <c r="GG208" i="21"/>
  <c r="GG209" i="21"/>
  <c r="GG210" i="21"/>
  <c r="GG232" i="21" s="1"/>
  <c r="GG211" i="21"/>
  <c r="GG212" i="21"/>
  <c r="GG213" i="21"/>
  <c r="GG214" i="21"/>
  <c r="GG256" i="21"/>
  <c r="GG259" i="21"/>
  <c r="GH202" i="21"/>
  <c r="GH203" i="21"/>
  <c r="GH204" i="21"/>
  <c r="GH205" i="21"/>
  <c r="GH206" i="21"/>
  <c r="GH207" i="21"/>
  <c r="GH208" i="21"/>
  <c r="GH209" i="21"/>
  <c r="GH210" i="21"/>
  <c r="GH211" i="21"/>
  <c r="GH212" i="21"/>
  <c r="GH213" i="21"/>
  <c r="GH214" i="21"/>
  <c r="GI202" i="21"/>
  <c r="GI203" i="21"/>
  <c r="GI204" i="21"/>
  <c r="GI205" i="21"/>
  <c r="GI206" i="21"/>
  <c r="GI207" i="21"/>
  <c r="GI208" i="21"/>
  <c r="GI209" i="21"/>
  <c r="GI210" i="21"/>
  <c r="GI211" i="21"/>
  <c r="GI212" i="21"/>
  <c r="GI213" i="21"/>
  <c r="GI214" i="21"/>
  <c r="GJ202" i="21"/>
  <c r="GJ203" i="21"/>
  <c r="GJ204" i="21"/>
  <c r="GJ205" i="21"/>
  <c r="GJ206" i="21"/>
  <c r="GJ207" i="21"/>
  <c r="GJ208" i="21"/>
  <c r="GJ209" i="21"/>
  <c r="GJ210" i="21"/>
  <c r="GJ211" i="21"/>
  <c r="GJ212" i="21"/>
  <c r="GJ213" i="21"/>
  <c r="GJ214" i="21"/>
  <c r="GJ256" i="21"/>
  <c r="GJ259" i="21"/>
  <c r="GJ263" i="21"/>
  <c r="GK202" i="21"/>
  <c r="GK203" i="21"/>
  <c r="GK204" i="21"/>
  <c r="GK205" i="21"/>
  <c r="GK206" i="21"/>
  <c r="GK207" i="21"/>
  <c r="GK208" i="21"/>
  <c r="GK209" i="21"/>
  <c r="GK210" i="21"/>
  <c r="GK211" i="21"/>
  <c r="GK212" i="21"/>
  <c r="GK213" i="21"/>
  <c r="GK23" i="11" s="1"/>
  <c r="GK214" i="21"/>
  <c r="GK256" i="21"/>
  <c r="GK259" i="21"/>
  <c r="GL202" i="21"/>
  <c r="GL203" i="21"/>
  <c r="GL204" i="21"/>
  <c r="GL205" i="21"/>
  <c r="GL206" i="21"/>
  <c r="GL207" i="21"/>
  <c r="GL208" i="21"/>
  <c r="GL209" i="21"/>
  <c r="GL210" i="21"/>
  <c r="GL211" i="21"/>
  <c r="GL212" i="21"/>
  <c r="GL213" i="21"/>
  <c r="GL214" i="21"/>
  <c r="GM202" i="21"/>
  <c r="GM203" i="21"/>
  <c r="GM204" i="21"/>
  <c r="GM205" i="21"/>
  <c r="GM206" i="21"/>
  <c r="GM207" i="21"/>
  <c r="GM208" i="21"/>
  <c r="GM209" i="21"/>
  <c r="GM210" i="21"/>
  <c r="GM211" i="21"/>
  <c r="GM212" i="21"/>
  <c r="GM213" i="21"/>
  <c r="GM214" i="21"/>
  <c r="GM256" i="21"/>
  <c r="GM259" i="21"/>
  <c r="GN202" i="21"/>
  <c r="GN203" i="21"/>
  <c r="GN204" i="21"/>
  <c r="GN205" i="21"/>
  <c r="GN206" i="21"/>
  <c r="GN207" i="21"/>
  <c r="GN208" i="21"/>
  <c r="GN209" i="21"/>
  <c r="GN210" i="21"/>
  <c r="GN211" i="21"/>
  <c r="GN212" i="21"/>
  <c r="GN213" i="21"/>
  <c r="GN214" i="21"/>
  <c r="GN256" i="21"/>
  <c r="GN259" i="21"/>
  <c r="GN263" i="21"/>
  <c r="GO202" i="21"/>
  <c r="GO203" i="21"/>
  <c r="GO204" i="21"/>
  <c r="GO205" i="21"/>
  <c r="GO206" i="21"/>
  <c r="GO207" i="21"/>
  <c r="GO208" i="21"/>
  <c r="GO209" i="21"/>
  <c r="GO210" i="21"/>
  <c r="GO211" i="21"/>
  <c r="GO212" i="21"/>
  <c r="GO213" i="21"/>
  <c r="GO214" i="21"/>
  <c r="GO256" i="21"/>
  <c r="GO259" i="21"/>
  <c r="GP202" i="21"/>
  <c r="GP203" i="21"/>
  <c r="GP204" i="21"/>
  <c r="GP205" i="21"/>
  <c r="GP206" i="21"/>
  <c r="GP207" i="21"/>
  <c r="GP208" i="21"/>
  <c r="GP209" i="21"/>
  <c r="GP210" i="21"/>
  <c r="GP211" i="21"/>
  <c r="GP212" i="21"/>
  <c r="GP213" i="21"/>
  <c r="GP214" i="21"/>
  <c r="GP256" i="21"/>
  <c r="GP259" i="21"/>
  <c r="GP263" i="21"/>
  <c r="GQ202" i="21"/>
  <c r="GQ203" i="21"/>
  <c r="GQ204" i="21"/>
  <c r="GQ205" i="21"/>
  <c r="GQ206" i="21"/>
  <c r="GQ207" i="21"/>
  <c r="GQ208" i="21"/>
  <c r="GQ209" i="21"/>
  <c r="GQ210" i="21"/>
  <c r="GQ211" i="21"/>
  <c r="GQ212" i="21"/>
  <c r="GQ213" i="21"/>
  <c r="GQ214" i="21"/>
  <c r="GR202" i="21"/>
  <c r="GR203" i="21"/>
  <c r="GR204" i="21"/>
  <c r="GR205" i="21"/>
  <c r="GR206" i="21"/>
  <c r="GR232" i="21" s="1"/>
  <c r="GR207" i="21"/>
  <c r="GR208" i="21"/>
  <c r="GR209" i="21"/>
  <c r="GR210" i="21"/>
  <c r="GR211" i="21"/>
  <c r="GR212" i="21"/>
  <c r="GR213" i="21"/>
  <c r="GR214" i="21"/>
  <c r="GS202" i="21"/>
  <c r="GS203" i="21"/>
  <c r="GS204" i="21"/>
  <c r="GS205" i="21"/>
  <c r="GS206" i="21"/>
  <c r="GS207" i="21"/>
  <c r="GS208" i="21"/>
  <c r="GS209" i="21"/>
  <c r="GS210" i="21"/>
  <c r="GS211" i="21"/>
  <c r="GS212" i="21"/>
  <c r="GS22" i="11" s="1"/>
  <c r="GS213" i="21"/>
  <c r="GS214" i="21"/>
  <c r="GS256" i="21"/>
  <c r="GS259" i="21"/>
  <c r="GT202" i="21"/>
  <c r="GT12" i="11" s="1"/>
  <c r="GT203" i="21"/>
  <c r="GT204" i="21"/>
  <c r="GT205" i="21"/>
  <c r="GT206" i="21"/>
  <c r="GT207" i="21"/>
  <c r="GT208" i="21"/>
  <c r="GT209" i="21"/>
  <c r="GT210" i="21"/>
  <c r="GT211" i="21"/>
  <c r="GT212" i="21"/>
  <c r="GT213" i="21"/>
  <c r="GT214" i="21"/>
  <c r="GT24" i="11" s="1"/>
  <c r="GT256" i="21"/>
  <c r="GT259" i="21"/>
  <c r="GU202" i="21"/>
  <c r="GU203" i="21"/>
  <c r="GU204" i="21"/>
  <c r="GU205" i="21"/>
  <c r="GU206" i="21"/>
  <c r="GU207" i="21"/>
  <c r="GU208" i="21"/>
  <c r="GU209" i="21"/>
  <c r="GU210" i="21"/>
  <c r="GU211" i="21"/>
  <c r="GU212" i="21"/>
  <c r="GU213" i="21"/>
  <c r="GU214" i="21"/>
  <c r="GU256" i="21"/>
  <c r="GU259" i="21"/>
  <c r="GU263" i="21"/>
  <c r="GV202" i="21"/>
  <c r="GV203" i="21"/>
  <c r="GV204" i="21"/>
  <c r="GV205" i="21"/>
  <c r="GV206" i="21"/>
  <c r="GV207" i="21"/>
  <c r="GV208" i="21"/>
  <c r="GV209" i="21"/>
  <c r="GV210" i="21"/>
  <c r="GV211" i="21"/>
  <c r="GV212" i="21"/>
  <c r="GV213" i="21"/>
  <c r="GV214" i="21"/>
  <c r="GV256" i="21"/>
  <c r="GV263" i="21" s="1"/>
  <c r="GV259" i="21"/>
  <c r="GW202" i="21"/>
  <c r="GW203" i="21"/>
  <c r="GW204" i="21"/>
  <c r="GW205" i="21"/>
  <c r="GW206" i="21"/>
  <c r="GW207" i="21"/>
  <c r="GW208" i="21"/>
  <c r="GW209" i="21"/>
  <c r="GW210" i="21"/>
  <c r="GW211" i="21"/>
  <c r="GW212" i="21"/>
  <c r="GW213" i="21"/>
  <c r="GW214" i="21"/>
  <c r="GW256" i="21"/>
  <c r="GW259" i="21"/>
  <c r="GX202" i="21"/>
  <c r="GX203" i="21"/>
  <c r="GX204" i="21"/>
  <c r="GX205" i="21"/>
  <c r="GX206" i="21"/>
  <c r="GX207" i="21"/>
  <c r="GX208" i="21"/>
  <c r="GX209" i="21"/>
  <c r="GX210" i="21"/>
  <c r="GX211" i="21"/>
  <c r="GX212" i="21"/>
  <c r="GX213" i="21"/>
  <c r="GX214" i="21"/>
  <c r="GX256" i="21"/>
  <c r="GX263" i="21" s="1"/>
  <c r="GX259" i="21"/>
  <c r="GY202" i="21"/>
  <c r="GY203" i="21"/>
  <c r="GY204" i="21"/>
  <c r="GY205" i="21"/>
  <c r="GY206" i="21"/>
  <c r="GY207" i="21"/>
  <c r="GY208" i="21"/>
  <c r="GY209" i="21"/>
  <c r="GY210" i="21"/>
  <c r="GY211" i="21"/>
  <c r="GY212" i="21"/>
  <c r="GY213" i="21"/>
  <c r="GY214" i="21"/>
  <c r="GY256" i="21"/>
  <c r="GY259" i="21"/>
  <c r="GZ202" i="21"/>
  <c r="GZ203" i="21"/>
  <c r="GZ204" i="21"/>
  <c r="GZ205" i="21"/>
  <c r="GZ206" i="21"/>
  <c r="GZ207" i="21"/>
  <c r="GZ208" i="21"/>
  <c r="GZ209" i="21"/>
  <c r="GZ210" i="21"/>
  <c r="GZ211" i="21"/>
  <c r="GZ212" i="21"/>
  <c r="GZ213" i="21"/>
  <c r="GZ214" i="21"/>
  <c r="HA202" i="21"/>
  <c r="HA203" i="21"/>
  <c r="HA204" i="21"/>
  <c r="HA205" i="21"/>
  <c r="HA206" i="21"/>
  <c r="HA207" i="21"/>
  <c r="HA208" i="21"/>
  <c r="HA209" i="21"/>
  <c r="HA210" i="21"/>
  <c r="HA211" i="21"/>
  <c r="HA212" i="21"/>
  <c r="HA213" i="21"/>
  <c r="HA214" i="21"/>
  <c r="HA256" i="21"/>
  <c r="HA263" i="21" s="1"/>
  <c r="HA259" i="21"/>
  <c r="HB202" i="21"/>
  <c r="HB203" i="21"/>
  <c r="HB204" i="21"/>
  <c r="HB205" i="21"/>
  <c r="HB206" i="21"/>
  <c r="HB207" i="21"/>
  <c r="HB208" i="21"/>
  <c r="HB209" i="21"/>
  <c r="HB210" i="21"/>
  <c r="HB211" i="21"/>
  <c r="HB212" i="21"/>
  <c r="HB213" i="21"/>
  <c r="HB214" i="21"/>
  <c r="HC202" i="21"/>
  <c r="HC203" i="21"/>
  <c r="HC204" i="21"/>
  <c r="HC205" i="21"/>
  <c r="HC206" i="21"/>
  <c r="HC207" i="21"/>
  <c r="HC208" i="21"/>
  <c r="HC209" i="21"/>
  <c r="HC210" i="21"/>
  <c r="HC211" i="21"/>
  <c r="HC212" i="21"/>
  <c r="HC213" i="21"/>
  <c r="HC214" i="21"/>
  <c r="HC256" i="21"/>
  <c r="HC259" i="21"/>
  <c r="HC263" i="21" s="1"/>
  <c r="HD202" i="21"/>
  <c r="HD203" i="21"/>
  <c r="HD204" i="21"/>
  <c r="HD205" i="21"/>
  <c r="HD206" i="21"/>
  <c r="HD207" i="21"/>
  <c r="HD208" i="21"/>
  <c r="HD209" i="21"/>
  <c r="HD210" i="21"/>
  <c r="HD211" i="21"/>
  <c r="HD212" i="21"/>
  <c r="HD213" i="21"/>
  <c r="HD214" i="21"/>
  <c r="HE202" i="21"/>
  <c r="HE203" i="21"/>
  <c r="HE204" i="21"/>
  <c r="HE205" i="21"/>
  <c r="HE206" i="21"/>
  <c r="HE207" i="21"/>
  <c r="HE208" i="21"/>
  <c r="HE209" i="21"/>
  <c r="HE210" i="21"/>
  <c r="HE211" i="21"/>
  <c r="HE212" i="21"/>
  <c r="HE213" i="21"/>
  <c r="HE214" i="21"/>
  <c r="HE256" i="21"/>
  <c r="HE263" i="21" s="1"/>
  <c r="HE259" i="21"/>
  <c r="HF202" i="21"/>
  <c r="HF203" i="21"/>
  <c r="HF204" i="21"/>
  <c r="HF205" i="21"/>
  <c r="HF206" i="21"/>
  <c r="HF207" i="21"/>
  <c r="HF208" i="21"/>
  <c r="HF209" i="21"/>
  <c r="HF210" i="21"/>
  <c r="HF211" i="21"/>
  <c r="HF212" i="21"/>
  <c r="HF213" i="21"/>
  <c r="HF214" i="21"/>
  <c r="HG202" i="21"/>
  <c r="HG203" i="21"/>
  <c r="HG204" i="21"/>
  <c r="HG205" i="21"/>
  <c r="HG232" i="21" s="1"/>
  <c r="HG206" i="21"/>
  <c r="HG207" i="21"/>
  <c r="HG208" i="21"/>
  <c r="HG209" i="21"/>
  <c r="HG210" i="21"/>
  <c r="HG211" i="21"/>
  <c r="HG212" i="21"/>
  <c r="HG213" i="21"/>
  <c r="HG214" i="21"/>
  <c r="HH202" i="21"/>
  <c r="HH203" i="21"/>
  <c r="HH204" i="21"/>
  <c r="HH205" i="21"/>
  <c r="HH206" i="21"/>
  <c r="HH207" i="21"/>
  <c r="HH208" i="21"/>
  <c r="HH209" i="21"/>
  <c r="HH210" i="21"/>
  <c r="HH211" i="21"/>
  <c r="HH212" i="21"/>
  <c r="HH213" i="21"/>
  <c r="HH214" i="21"/>
  <c r="HH256" i="21"/>
  <c r="HH263" i="21" s="1"/>
  <c r="HH259" i="21"/>
  <c r="HI202" i="21"/>
  <c r="HI203" i="21"/>
  <c r="HI204" i="21"/>
  <c r="HI205" i="21"/>
  <c r="HI206" i="21"/>
  <c r="HI207" i="21"/>
  <c r="HI208" i="21"/>
  <c r="HI209" i="21"/>
  <c r="HI210" i="21"/>
  <c r="HI211" i="21"/>
  <c r="HI212" i="21"/>
  <c r="HI256" i="21"/>
  <c r="HI259" i="21"/>
  <c r="HJ202" i="21"/>
  <c r="HJ203" i="21"/>
  <c r="HJ204" i="21"/>
  <c r="HJ205" i="21"/>
  <c r="HJ206" i="21"/>
  <c r="HJ207" i="21"/>
  <c r="HJ208" i="21"/>
  <c r="HJ209" i="21"/>
  <c r="HJ210" i="21"/>
  <c r="HJ211" i="21"/>
  <c r="HJ212" i="21"/>
  <c r="HJ213" i="21"/>
  <c r="HJ214" i="21"/>
  <c r="HJ256" i="21"/>
  <c r="HJ263" i="21" s="1"/>
  <c r="HJ259" i="21"/>
  <c r="HK202" i="21"/>
  <c r="HK203" i="21"/>
  <c r="HK204" i="21"/>
  <c r="HK205" i="21"/>
  <c r="HK206" i="21"/>
  <c r="HK207" i="21"/>
  <c r="HK208" i="21"/>
  <c r="HK209" i="21"/>
  <c r="HK210" i="21"/>
  <c r="HK211" i="21"/>
  <c r="HK212" i="21"/>
  <c r="HK213" i="21"/>
  <c r="HK214" i="21"/>
  <c r="HK256" i="21"/>
  <c r="HK263" i="21" s="1"/>
  <c r="HK259" i="21"/>
  <c r="HL202" i="21"/>
  <c r="HL203" i="21"/>
  <c r="HL204" i="21"/>
  <c r="HL205" i="21"/>
  <c r="HL206" i="21"/>
  <c r="HL207" i="21"/>
  <c r="HL208" i="21"/>
  <c r="HL209" i="21"/>
  <c r="HL210" i="21"/>
  <c r="HL211" i="21"/>
  <c r="HL212" i="21"/>
  <c r="HM200" i="21"/>
  <c r="HM202" i="21"/>
  <c r="HM203" i="21"/>
  <c r="HM204" i="21"/>
  <c r="HM205" i="21"/>
  <c r="HM206" i="21"/>
  <c r="HM207" i="21"/>
  <c r="HM208" i="21"/>
  <c r="HM209" i="21"/>
  <c r="HM210" i="21"/>
  <c r="HM211" i="21"/>
  <c r="HM212" i="21"/>
  <c r="HM213" i="21"/>
  <c r="HM214" i="21"/>
  <c r="HN200" i="21"/>
  <c r="HN202" i="21"/>
  <c r="HN203" i="21"/>
  <c r="HN204" i="21"/>
  <c r="HN205" i="21"/>
  <c r="HN206" i="21"/>
  <c r="HN207" i="21"/>
  <c r="HN208" i="21"/>
  <c r="HN209" i="21"/>
  <c r="HN210" i="21"/>
  <c r="HN211" i="21"/>
  <c r="HN212" i="21"/>
  <c r="HN213" i="21"/>
  <c r="HN214" i="21"/>
  <c r="HO200" i="21"/>
  <c r="HO202" i="21"/>
  <c r="HO203" i="21"/>
  <c r="HO204" i="21"/>
  <c r="HO205" i="21"/>
  <c r="HO206" i="21"/>
  <c r="HO207" i="21"/>
  <c r="HO208" i="21"/>
  <c r="HO209" i="21"/>
  <c r="HO210" i="21"/>
  <c r="HO211" i="21"/>
  <c r="HO212" i="21"/>
  <c r="HO213" i="21"/>
  <c r="HO214" i="21"/>
  <c r="HO256" i="21"/>
  <c r="HO263" i="21" s="1"/>
  <c r="HO259" i="21"/>
  <c r="HP200" i="21"/>
  <c r="HP202" i="21"/>
  <c r="HP203" i="21"/>
  <c r="HP204" i="21"/>
  <c r="HP205" i="21"/>
  <c r="HP206" i="21"/>
  <c r="HP207" i="21"/>
  <c r="HP208" i="21"/>
  <c r="HP209" i="21"/>
  <c r="HP210" i="21"/>
  <c r="HP211" i="21"/>
  <c r="HP212" i="21"/>
  <c r="HP213" i="21"/>
  <c r="HP214" i="21"/>
  <c r="HQ200" i="21"/>
  <c r="HQ202" i="21"/>
  <c r="HQ203" i="21"/>
  <c r="HQ204" i="21"/>
  <c r="HQ205" i="21"/>
  <c r="HQ206" i="21"/>
  <c r="HQ207" i="21"/>
  <c r="HQ208" i="21"/>
  <c r="HQ209" i="21"/>
  <c r="HQ210" i="21"/>
  <c r="HQ211" i="21"/>
  <c r="HQ212" i="21"/>
  <c r="HQ213" i="21"/>
  <c r="HQ214" i="21"/>
  <c r="HQ256" i="21"/>
  <c r="HQ259" i="21"/>
  <c r="HQ263" i="21" s="1"/>
  <c r="HR200" i="21"/>
  <c r="HR202" i="21"/>
  <c r="HR203" i="21"/>
  <c r="HR204" i="21"/>
  <c r="HR205" i="21"/>
  <c r="HR206" i="21"/>
  <c r="HR207" i="21"/>
  <c r="HR208" i="21"/>
  <c r="HR209" i="21"/>
  <c r="HR210" i="21"/>
  <c r="HR211" i="21"/>
  <c r="HR212" i="21"/>
  <c r="HR213" i="21"/>
  <c r="HR214" i="21"/>
  <c r="HR256" i="21"/>
  <c r="HR263" i="21" s="1"/>
  <c r="HR259" i="21"/>
  <c r="HS200" i="21"/>
  <c r="HS202" i="21"/>
  <c r="HS203" i="21"/>
  <c r="HS204" i="21"/>
  <c r="HS205" i="21"/>
  <c r="HS206" i="21"/>
  <c r="HS207" i="21"/>
  <c r="HS208" i="21"/>
  <c r="HS209" i="21"/>
  <c r="HS210" i="21"/>
  <c r="HS211" i="21"/>
  <c r="HS212" i="21"/>
  <c r="HS213" i="21"/>
  <c r="HS214" i="21"/>
  <c r="HS256" i="21"/>
  <c r="HS263" i="21" s="1"/>
  <c r="HS259" i="21"/>
  <c r="HT200" i="21"/>
  <c r="HT202" i="21"/>
  <c r="HT203" i="21"/>
  <c r="HT204" i="21"/>
  <c r="HT205" i="21"/>
  <c r="HT206" i="21"/>
  <c r="HT207" i="21"/>
  <c r="HT208" i="21"/>
  <c r="HT209" i="21"/>
  <c r="HT210" i="21"/>
  <c r="HT211" i="21"/>
  <c r="HT212" i="21"/>
  <c r="HT213" i="21"/>
  <c r="HT214" i="21"/>
  <c r="HT256" i="21"/>
  <c r="HT263" i="21" s="1"/>
  <c r="HT259" i="21"/>
  <c r="HU200" i="21"/>
  <c r="HU202" i="21"/>
  <c r="HU203" i="21"/>
  <c r="HU204" i="21"/>
  <c r="HU205" i="21"/>
  <c r="HU206" i="21"/>
  <c r="HU207" i="21"/>
  <c r="HU208" i="21"/>
  <c r="HU209" i="21"/>
  <c r="HU210" i="21"/>
  <c r="HU211" i="21"/>
  <c r="HU212" i="21"/>
  <c r="HU213" i="21"/>
  <c r="HU214" i="21"/>
  <c r="HU256" i="21"/>
  <c r="HU263" i="21" s="1"/>
  <c r="HU259" i="21"/>
  <c r="HV200" i="21"/>
  <c r="HV202" i="21"/>
  <c r="HV203" i="21"/>
  <c r="HV204" i="21"/>
  <c r="HV205" i="21"/>
  <c r="HV206" i="21"/>
  <c r="HV207" i="21"/>
  <c r="HV208" i="21"/>
  <c r="HV209" i="21"/>
  <c r="HV210" i="21"/>
  <c r="HV211" i="21"/>
  <c r="HV212" i="21"/>
  <c r="HV213" i="21"/>
  <c r="HV214" i="21"/>
  <c r="HV256" i="21"/>
  <c r="HV259" i="21"/>
  <c r="HW200" i="21"/>
  <c r="HW202" i="21"/>
  <c r="HW203" i="21"/>
  <c r="HW204" i="21"/>
  <c r="HW205" i="21"/>
  <c r="HW206" i="21"/>
  <c r="HW207" i="21"/>
  <c r="HW208" i="21"/>
  <c r="HW209" i="21"/>
  <c r="HW210" i="21"/>
  <c r="HW211" i="21"/>
  <c r="HW212" i="21"/>
  <c r="HW213" i="21"/>
  <c r="HW214" i="21"/>
  <c r="HW256" i="21"/>
  <c r="HW259" i="21"/>
  <c r="HX200" i="21"/>
  <c r="HX202" i="21"/>
  <c r="HX203" i="21"/>
  <c r="HX204" i="21"/>
  <c r="HX205" i="21"/>
  <c r="HX206" i="21"/>
  <c r="HX207" i="21"/>
  <c r="HX208" i="21"/>
  <c r="HX209" i="21"/>
  <c r="HX210" i="21"/>
  <c r="HX211" i="21"/>
  <c r="HX212" i="21"/>
  <c r="HX213" i="21"/>
  <c r="HX214" i="21"/>
  <c r="HX256" i="21"/>
  <c r="HX259" i="21"/>
  <c r="HX263" i="21"/>
  <c r="HY200" i="21"/>
  <c r="HY202" i="21"/>
  <c r="HY203" i="21"/>
  <c r="HY204" i="21"/>
  <c r="HY205" i="21"/>
  <c r="HY206" i="21"/>
  <c r="HY207" i="21"/>
  <c r="HY208" i="21"/>
  <c r="HY209" i="21"/>
  <c r="HY210" i="21"/>
  <c r="HY211" i="21"/>
  <c r="HY212" i="21"/>
  <c r="HY213" i="21"/>
  <c r="HY214" i="21"/>
  <c r="HY256" i="21"/>
  <c r="HY259" i="21"/>
  <c r="HZ200" i="21"/>
  <c r="HZ202" i="21"/>
  <c r="HZ203" i="21"/>
  <c r="HZ204" i="21"/>
  <c r="HZ205" i="21"/>
  <c r="HZ206" i="21"/>
  <c r="HZ207" i="21"/>
  <c r="HZ208" i="21"/>
  <c r="HZ209" i="21"/>
  <c r="HZ210" i="21"/>
  <c r="HZ211" i="21"/>
  <c r="HZ212" i="21"/>
  <c r="HZ213" i="21"/>
  <c r="HZ214" i="21"/>
  <c r="HZ256" i="21"/>
  <c r="HZ259" i="21"/>
  <c r="HZ263" i="21" s="1"/>
  <c r="G257" i="21"/>
  <c r="G260" i="21"/>
  <c r="G264" i="21"/>
  <c r="I257" i="21"/>
  <c r="I264" i="21" s="1"/>
  <c r="I260" i="21"/>
  <c r="K257" i="21"/>
  <c r="K260" i="21"/>
  <c r="K264" i="21" s="1"/>
  <c r="L257" i="21"/>
  <c r="L260" i="21"/>
  <c r="L264" i="21"/>
  <c r="M257" i="21"/>
  <c r="M264" i="21" s="1"/>
  <c r="M260" i="21"/>
  <c r="N257" i="21"/>
  <c r="N260" i="21"/>
  <c r="N264" i="21" s="1"/>
  <c r="P257" i="21"/>
  <c r="P260" i="21"/>
  <c r="P264" i="21"/>
  <c r="S257" i="21"/>
  <c r="S264" i="21" s="1"/>
  <c r="S260" i="21"/>
  <c r="U257" i="21"/>
  <c r="U260" i="21"/>
  <c r="U264" i="21" s="1"/>
  <c r="W257" i="21"/>
  <c r="W264" i="21" s="1"/>
  <c r="W260" i="21"/>
  <c r="X257" i="21"/>
  <c r="X260" i="21"/>
  <c r="Z257" i="21"/>
  <c r="Z260" i="21"/>
  <c r="Z264" i="21" s="1"/>
  <c r="AA257" i="21"/>
  <c r="AA260" i="21"/>
  <c r="AA264" i="21"/>
  <c r="AB257" i="21"/>
  <c r="AB264" i="21" s="1"/>
  <c r="AB260" i="21"/>
  <c r="AC257" i="21"/>
  <c r="AC260" i="21"/>
  <c r="AC264" i="21"/>
  <c r="AD257" i="21"/>
  <c r="AD264" i="21" s="1"/>
  <c r="AD260" i="21"/>
  <c r="AE257" i="21"/>
  <c r="AE264" i="21" s="1"/>
  <c r="AE260" i="21"/>
  <c r="AF257" i="21"/>
  <c r="AF260" i="21"/>
  <c r="AF264" i="21" s="1"/>
  <c r="AG257" i="21"/>
  <c r="AG264" i="21" s="1"/>
  <c r="AG260" i="21"/>
  <c r="AH257" i="21"/>
  <c r="AH264" i="21" s="1"/>
  <c r="AH260" i="21"/>
  <c r="AI257" i="21"/>
  <c r="AI260" i="21"/>
  <c r="AI264" i="21" s="1"/>
  <c r="AJ257" i="21"/>
  <c r="AJ260" i="21"/>
  <c r="AJ264" i="21"/>
  <c r="AK257" i="21"/>
  <c r="AK260" i="21"/>
  <c r="AL257" i="21"/>
  <c r="AL260" i="21"/>
  <c r="AL264" i="21" s="1"/>
  <c r="AM257" i="21"/>
  <c r="AM260" i="21"/>
  <c r="AM264" i="21"/>
  <c r="AN257" i="21"/>
  <c r="AN264" i="21" s="1"/>
  <c r="AN260" i="21"/>
  <c r="AP257" i="21"/>
  <c r="AP260" i="21"/>
  <c r="AP264" i="21"/>
  <c r="AQ257" i="21"/>
  <c r="AQ264" i="21" s="1"/>
  <c r="AQ260" i="21"/>
  <c r="AT257" i="21"/>
  <c r="AT260" i="21"/>
  <c r="AV257" i="21"/>
  <c r="AV260" i="21"/>
  <c r="AV264" i="21" s="1"/>
  <c r="AW257" i="21"/>
  <c r="AW260" i="21"/>
  <c r="AW264" i="21"/>
  <c r="AX257" i="21"/>
  <c r="AX260" i="21"/>
  <c r="BA257" i="21"/>
  <c r="BA260" i="21"/>
  <c r="BA264" i="21" s="1"/>
  <c r="BB257" i="21"/>
  <c r="BB260" i="21"/>
  <c r="BB264" i="21"/>
  <c r="BC257" i="21"/>
  <c r="BC264" i="21" s="1"/>
  <c r="BC260" i="21"/>
  <c r="BD257" i="21"/>
  <c r="BD260" i="21"/>
  <c r="BD264" i="21" s="1"/>
  <c r="BE257" i="21"/>
  <c r="BE264" i="21" s="1"/>
  <c r="BE260" i="21"/>
  <c r="BF257" i="21"/>
  <c r="BF264" i="21" s="1"/>
  <c r="BF260" i="21"/>
  <c r="BG257" i="21"/>
  <c r="BG260" i="21"/>
  <c r="BG264" i="21"/>
  <c r="BH257" i="21"/>
  <c r="BH260" i="21"/>
  <c r="BH264" i="21"/>
  <c r="BK257" i="21"/>
  <c r="BK260" i="21"/>
  <c r="BN257" i="21"/>
  <c r="BN260" i="21"/>
  <c r="BN264" i="21" s="1"/>
  <c r="BZ257" i="21"/>
  <c r="BZ260" i="21"/>
  <c r="BZ264" i="21"/>
  <c r="CA257" i="21"/>
  <c r="CA264" i="21" s="1"/>
  <c r="CA260" i="21"/>
  <c r="CB257" i="21"/>
  <c r="CB260" i="21"/>
  <c r="CB264" i="21" s="1"/>
  <c r="CC257" i="21"/>
  <c r="CC260" i="21"/>
  <c r="CC264" i="21"/>
  <c r="CD257" i="21"/>
  <c r="CD264" i="21" s="1"/>
  <c r="CD260" i="21"/>
  <c r="CF257" i="21"/>
  <c r="CF260" i="21"/>
  <c r="CF264" i="21"/>
  <c r="CG257" i="21"/>
  <c r="CG260" i="21"/>
  <c r="CG264" i="21"/>
  <c r="CH257" i="21"/>
  <c r="CH260" i="21"/>
  <c r="CI257" i="21"/>
  <c r="CI260" i="21"/>
  <c r="CI264" i="21" s="1"/>
  <c r="CJ257" i="21"/>
  <c r="CJ260" i="21"/>
  <c r="CJ264" i="21"/>
  <c r="CK257" i="21"/>
  <c r="CK264" i="21" s="1"/>
  <c r="CK260" i="21"/>
  <c r="CL257" i="21"/>
  <c r="CL260" i="21"/>
  <c r="CL264" i="21" s="1"/>
  <c r="CM257" i="21"/>
  <c r="CM264" i="21" s="1"/>
  <c r="CM260" i="21"/>
  <c r="CN257" i="21"/>
  <c r="CN264" i="21" s="1"/>
  <c r="CN260" i="21"/>
  <c r="CO257" i="21"/>
  <c r="CO260" i="21"/>
  <c r="CO264" i="21"/>
  <c r="CP257" i="21"/>
  <c r="CP260" i="21"/>
  <c r="CP264" i="21"/>
  <c r="CQ257" i="21"/>
  <c r="CQ260" i="21"/>
  <c r="CR257" i="21"/>
  <c r="CR260" i="21"/>
  <c r="CR264" i="21" s="1"/>
  <c r="CS257" i="21"/>
  <c r="CS260" i="21"/>
  <c r="CS264" i="21"/>
  <c r="CU257" i="21"/>
  <c r="CU264" i="21" s="1"/>
  <c r="CU260" i="21"/>
  <c r="CX257" i="21"/>
  <c r="CX260" i="21"/>
  <c r="CX264" i="21" s="1"/>
  <c r="CZ257" i="21"/>
  <c r="CZ260" i="21"/>
  <c r="CZ264" i="21"/>
  <c r="DC257" i="21"/>
  <c r="DC264" i="21" s="1"/>
  <c r="DC260" i="21"/>
  <c r="DE257" i="21"/>
  <c r="DE260" i="21"/>
  <c r="DE264" i="21"/>
  <c r="DH257" i="21"/>
  <c r="DH260" i="21"/>
  <c r="DH264" i="21"/>
  <c r="DI257" i="21"/>
  <c r="DI260" i="21"/>
  <c r="DJ257" i="21"/>
  <c r="DJ260" i="21"/>
  <c r="DJ264" i="21" s="1"/>
  <c r="DL257" i="21"/>
  <c r="DL260" i="21"/>
  <c r="DL264" i="21"/>
  <c r="DN257" i="21"/>
  <c r="DN264" i="21" s="1"/>
  <c r="DN260" i="21"/>
  <c r="DP257" i="21"/>
  <c r="DP260" i="21"/>
  <c r="DP264" i="21" s="1"/>
  <c r="DQ257" i="21"/>
  <c r="DQ264" i="21" s="1"/>
  <c r="DQ260" i="21"/>
  <c r="DR257" i="21"/>
  <c r="DR264" i="21" s="1"/>
  <c r="DR260" i="21"/>
  <c r="DS257" i="21"/>
  <c r="DS260" i="21"/>
  <c r="DS264" i="21"/>
  <c r="DU257" i="21"/>
  <c r="DU260" i="21"/>
  <c r="DU264" i="21"/>
  <c r="DV257" i="21"/>
  <c r="DV260" i="21"/>
  <c r="DX257" i="21"/>
  <c r="DX260" i="21"/>
  <c r="DX264" i="21" s="1"/>
  <c r="DY257" i="21"/>
  <c r="DY260" i="21"/>
  <c r="DY264" i="21"/>
  <c r="EC257" i="21"/>
  <c r="EC264" i="21" s="1"/>
  <c r="EC260" i="21"/>
  <c r="EE257" i="21"/>
  <c r="EE260" i="21"/>
  <c r="EE264" i="21" s="1"/>
  <c r="EG257" i="21"/>
  <c r="EG260" i="21"/>
  <c r="EG264" i="21"/>
  <c r="EH257" i="21"/>
  <c r="EH264" i="21" s="1"/>
  <c r="EH260" i="21"/>
  <c r="EJ257" i="21"/>
  <c r="EJ260" i="21"/>
  <c r="EJ264" i="21"/>
  <c r="EK257" i="21"/>
  <c r="EK260" i="21"/>
  <c r="EK264" i="21"/>
  <c r="EL257" i="21"/>
  <c r="EL260" i="21"/>
  <c r="EN257" i="21"/>
  <c r="EN260" i="21"/>
  <c r="EN264" i="21"/>
  <c r="EP257" i="21"/>
  <c r="EP260" i="21"/>
  <c r="EP264" i="21"/>
  <c r="EQ257" i="21"/>
  <c r="EQ264" i="21" s="1"/>
  <c r="EQ260" i="21"/>
  <c r="ER257" i="21"/>
  <c r="ER260" i="21"/>
  <c r="ER264" i="21" s="1"/>
  <c r="ET257" i="21"/>
  <c r="ET264" i="21" s="1"/>
  <c r="ET260" i="21"/>
  <c r="EU257" i="21"/>
  <c r="EU264" i="21" s="1"/>
  <c r="EU260" i="21"/>
  <c r="EW257" i="21"/>
  <c r="EW260" i="21"/>
  <c r="EW264" i="21"/>
  <c r="EY257" i="21"/>
  <c r="EY260" i="21"/>
  <c r="EY264" i="21"/>
  <c r="FB257" i="21"/>
  <c r="FB260" i="21"/>
  <c r="FC257" i="21"/>
  <c r="FC260" i="21"/>
  <c r="FC264" i="21"/>
  <c r="FD257" i="21"/>
  <c r="FD260" i="21"/>
  <c r="FD264" i="21"/>
  <c r="FE257" i="21"/>
  <c r="FE264" i="21" s="1"/>
  <c r="FE260" i="21"/>
  <c r="FF257" i="21"/>
  <c r="FF260" i="21"/>
  <c r="FF264" i="21" s="1"/>
  <c r="FG257" i="21"/>
  <c r="FG264" i="21" s="1"/>
  <c r="FG260" i="21"/>
  <c r="FH257" i="21"/>
  <c r="FH264" i="21" s="1"/>
  <c r="FH260" i="21"/>
  <c r="FI257" i="21"/>
  <c r="FI260" i="21"/>
  <c r="FI264" i="21"/>
  <c r="FJ257" i="21"/>
  <c r="FJ260" i="21"/>
  <c r="FJ264" i="21"/>
  <c r="FK257" i="21"/>
  <c r="FK260" i="21"/>
  <c r="FL257" i="21"/>
  <c r="FL260" i="21"/>
  <c r="FL264" i="21"/>
  <c r="FM257" i="21"/>
  <c r="FM260" i="21"/>
  <c r="FM264" i="21"/>
  <c r="FN257" i="21"/>
  <c r="FN264" i="21" s="1"/>
  <c r="FN260" i="21"/>
  <c r="FO257" i="21"/>
  <c r="FO260" i="21"/>
  <c r="FO264" i="21" s="1"/>
  <c r="FP257" i="21"/>
  <c r="FP264" i="21" s="1"/>
  <c r="FP260" i="21"/>
  <c r="FQ257" i="21"/>
  <c r="FQ264" i="21" s="1"/>
  <c r="FQ260" i="21"/>
  <c r="FR257" i="21"/>
  <c r="FR260" i="21"/>
  <c r="FR264" i="21"/>
  <c r="FS257" i="21"/>
  <c r="FS260" i="21"/>
  <c r="FS264" i="21"/>
  <c r="FT257" i="21"/>
  <c r="FT260" i="21"/>
  <c r="FU257" i="21"/>
  <c r="FU260" i="21"/>
  <c r="FU264" i="21" s="1"/>
  <c r="FV257" i="21"/>
  <c r="FV260" i="21"/>
  <c r="FV264" i="21"/>
  <c r="FW257" i="21"/>
  <c r="FW264" i="21" s="1"/>
  <c r="FW260" i="21"/>
  <c r="FX257" i="21"/>
  <c r="FX260" i="21"/>
  <c r="FX264" i="21" s="1"/>
  <c r="FY257" i="21"/>
  <c r="FY260" i="21"/>
  <c r="FY264" i="21"/>
  <c r="FZ257" i="21"/>
  <c r="FZ264" i="21" s="1"/>
  <c r="FZ260" i="21"/>
  <c r="GA257" i="21"/>
  <c r="GA260" i="21"/>
  <c r="GA264" i="21"/>
  <c r="GB257" i="21"/>
  <c r="GB260" i="21"/>
  <c r="GB264" i="21"/>
  <c r="GC257" i="21"/>
  <c r="GC260" i="21"/>
  <c r="GD257" i="21"/>
  <c r="GD260" i="21"/>
  <c r="GD264" i="21" s="1"/>
  <c r="GE257" i="21"/>
  <c r="GE260" i="21"/>
  <c r="GE264" i="21"/>
  <c r="GF257" i="21"/>
  <c r="GF264" i="21" s="1"/>
  <c r="GF260" i="21"/>
  <c r="GG257" i="21"/>
  <c r="GG260" i="21"/>
  <c r="GG264" i="21" s="1"/>
  <c r="GJ257" i="21"/>
  <c r="GJ260" i="21"/>
  <c r="GJ264" i="21"/>
  <c r="GK257" i="21"/>
  <c r="GK264" i="21" s="1"/>
  <c r="GK260" i="21"/>
  <c r="GM257" i="21"/>
  <c r="GM260" i="21"/>
  <c r="GM264" i="21"/>
  <c r="GN257" i="21"/>
  <c r="GN260" i="21"/>
  <c r="GN264" i="21"/>
  <c r="GO257" i="21"/>
  <c r="GO260" i="21"/>
  <c r="GP257" i="21"/>
  <c r="GP260" i="21"/>
  <c r="GP264" i="21"/>
  <c r="GS257" i="21"/>
  <c r="GS260" i="21"/>
  <c r="GS264" i="21"/>
  <c r="GT257" i="21"/>
  <c r="GT264" i="21" s="1"/>
  <c r="GT260" i="21"/>
  <c r="GU257" i="21"/>
  <c r="GU260" i="21"/>
  <c r="GU264" i="21" s="1"/>
  <c r="GV257" i="21"/>
  <c r="GV264" i="21" s="1"/>
  <c r="GV260" i="21"/>
  <c r="GW257" i="21"/>
  <c r="GW264" i="21" s="1"/>
  <c r="GW260" i="21"/>
  <c r="GX257" i="21"/>
  <c r="GX260" i="21"/>
  <c r="GX264" i="21"/>
  <c r="GY257" i="21"/>
  <c r="GY260" i="21"/>
  <c r="GY264" i="21"/>
  <c r="HA257" i="21"/>
  <c r="HA260" i="21"/>
  <c r="HC257" i="21"/>
  <c r="HC260" i="21"/>
  <c r="HC264" i="21"/>
  <c r="HE257" i="21"/>
  <c r="HE260" i="21"/>
  <c r="HE264" i="21"/>
  <c r="HH257" i="21"/>
  <c r="HH264" i="21" s="1"/>
  <c r="HH260" i="21"/>
  <c r="HI257" i="21"/>
  <c r="HI260" i="21"/>
  <c r="HI264" i="21" s="1"/>
  <c r="HJ257" i="21"/>
  <c r="HJ264" i="21" s="1"/>
  <c r="HJ260" i="21"/>
  <c r="HK257" i="21"/>
  <c r="HK264" i="21" s="1"/>
  <c r="HK260" i="21"/>
  <c r="HO257" i="21"/>
  <c r="HO260" i="21"/>
  <c r="HO264" i="21"/>
  <c r="HQ257" i="21"/>
  <c r="HQ260" i="21"/>
  <c r="HQ264" i="21"/>
  <c r="HR257" i="21"/>
  <c r="HR260" i="21"/>
  <c r="HS257" i="21"/>
  <c r="HS260" i="21"/>
  <c r="HS264" i="21"/>
  <c r="HT257" i="21"/>
  <c r="HT260" i="21"/>
  <c r="HT264" i="21"/>
  <c r="HU257" i="21"/>
  <c r="HU264" i="21" s="1"/>
  <c r="HU260" i="21"/>
  <c r="HV257" i="21"/>
  <c r="HV260" i="21"/>
  <c r="HV264" i="21" s="1"/>
  <c r="HW257" i="21"/>
  <c r="HW260" i="21"/>
  <c r="HW264" i="21"/>
  <c r="HX257" i="21"/>
  <c r="HX264" i="21" s="1"/>
  <c r="HX260" i="21"/>
  <c r="HY257" i="21"/>
  <c r="HY260" i="21"/>
  <c r="HY264" i="21"/>
  <c r="HZ257" i="21"/>
  <c r="HZ260" i="21"/>
  <c r="HZ264" i="21"/>
  <c r="G258" i="21"/>
  <c r="G261" i="21"/>
  <c r="I258" i="21"/>
  <c r="I261" i="21"/>
  <c r="I265" i="21" s="1"/>
  <c r="K258" i="21"/>
  <c r="K261" i="21"/>
  <c r="K265" i="21"/>
  <c r="L258" i="21"/>
  <c r="L265" i="21" s="1"/>
  <c r="L261" i="21"/>
  <c r="M258" i="21"/>
  <c r="M261" i="21"/>
  <c r="M265" i="21" s="1"/>
  <c r="N258" i="21"/>
  <c r="N265" i="21" s="1"/>
  <c r="N261" i="21"/>
  <c r="P258" i="21"/>
  <c r="P265" i="21" s="1"/>
  <c r="P261" i="21"/>
  <c r="S258" i="21"/>
  <c r="S261" i="21"/>
  <c r="S265" i="21"/>
  <c r="U258" i="21"/>
  <c r="U261" i="21"/>
  <c r="U265" i="21"/>
  <c r="W258" i="21"/>
  <c r="W261" i="21"/>
  <c r="X258" i="21"/>
  <c r="X261" i="21"/>
  <c r="X265" i="21" s="1"/>
  <c r="Z258" i="21"/>
  <c r="Z261" i="21"/>
  <c r="Z265" i="21"/>
  <c r="AA258" i="21"/>
  <c r="AA265" i="21" s="1"/>
  <c r="AA261" i="21"/>
  <c r="AB258" i="21"/>
  <c r="AB261" i="21"/>
  <c r="AB265" i="21" s="1"/>
  <c r="AC258" i="21"/>
  <c r="AC265" i="21" s="1"/>
  <c r="AC261" i="21"/>
  <c r="AD258" i="21"/>
  <c r="AD265" i="21" s="1"/>
  <c r="AD261" i="21"/>
  <c r="AE258" i="21"/>
  <c r="AE261" i="21"/>
  <c r="AE265" i="21"/>
  <c r="AF258" i="21"/>
  <c r="AF261" i="21"/>
  <c r="AF265" i="21"/>
  <c r="AG258" i="21"/>
  <c r="AG261" i="21"/>
  <c r="AH258" i="21"/>
  <c r="AH261" i="21"/>
  <c r="AH265" i="21"/>
  <c r="AI258" i="21"/>
  <c r="AI261" i="21"/>
  <c r="AI265" i="21"/>
  <c r="AJ258" i="21"/>
  <c r="AJ265" i="21" s="1"/>
  <c r="AJ261" i="21"/>
  <c r="AK258" i="21"/>
  <c r="AK261" i="21"/>
  <c r="AK265" i="21" s="1"/>
  <c r="AL258" i="21"/>
  <c r="AL261" i="21"/>
  <c r="AL265" i="21"/>
  <c r="AM258" i="21"/>
  <c r="AM265" i="21" s="1"/>
  <c r="AM261" i="21"/>
  <c r="AN258" i="21"/>
  <c r="AN261" i="21"/>
  <c r="AN265" i="21"/>
  <c r="AP258" i="21"/>
  <c r="AP261" i="21"/>
  <c r="AP265" i="21"/>
  <c r="AQ258" i="21"/>
  <c r="AQ261" i="21"/>
  <c r="AT258" i="21"/>
  <c r="AT261" i="21"/>
  <c r="AT265" i="21" s="1"/>
  <c r="AV258" i="21"/>
  <c r="AV261" i="21"/>
  <c r="AV265" i="21"/>
  <c r="AW258" i="21"/>
  <c r="AW265" i="21" s="1"/>
  <c r="AW261" i="21"/>
  <c r="AX258" i="21"/>
  <c r="AX261" i="21"/>
  <c r="AX265" i="21" s="1"/>
  <c r="BA258" i="21"/>
  <c r="BA261" i="21"/>
  <c r="BA265" i="21"/>
  <c r="BB258" i="21"/>
  <c r="BB265" i="21" s="1"/>
  <c r="BB261" i="21"/>
  <c r="BC258" i="21"/>
  <c r="BC261" i="21"/>
  <c r="BC265" i="21"/>
  <c r="BD258" i="21"/>
  <c r="BD261" i="21"/>
  <c r="BD265" i="21"/>
  <c r="BE258" i="21"/>
  <c r="BE261" i="21"/>
  <c r="BF258" i="21"/>
  <c r="BF261" i="21"/>
  <c r="BF265" i="21"/>
  <c r="BG258" i="21"/>
  <c r="BG261" i="21"/>
  <c r="BG265" i="21"/>
  <c r="BH258" i="21"/>
  <c r="BH265" i="21" s="1"/>
  <c r="BH261" i="21"/>
  <c r="BK258" i="21"/>
  <c r="BK261" i="21"/>
  <c r="BK265" i="21" s="1"/>
  <c r="BN258" i="21"/>
  <c r="BN265" i="21" s="1"/>
  <c r="BN261" i="21"/>
  <c r="BZ258" i="21"/>
  <c r="BZ265" i="21" s="1"/>
  <c r="BZ261" i="21"/>
  <c r="CA258" i="21"/>
  <c r="CA261" i="21"/>
  <c r="CA265" i="21" s="1"/>
  <c r="CB258" i="21"/>
  <c r="CB261" i="21"/>
  <c r="CB265" i="21"/>
  <c r="CC258" i="21"/>
  <c r="CC261" i="21"/>
  <c r="CD258" i="21"/>
  <c r="CD261" i="21"/>
  <c r="CD265" i="21"/>
  <c r="CF258" i="21"/>
  <c r="CF261" i="21"/>
  <c r="CF265" i="21"/>
  <c r="CG258" i="21"/>
  <c r="CG265" i="21" s="1"/>
  <c r="CG261" i="21"/>
  <c r="CH258" i="21"/>
  <c r="CH261" i="21"/>
  <c r="CH265" i="21" s="1"/>
  <c r="CI258" i="21"/>
  <c r="CI265" i="21" s="1"/>
  <c r="CI261" i="21"/>
  <c r="CJ258" i="21"/>
  <c r="CJ265" i="21" s="1"/>
  <c r="CJ261" i="21"/>
  <c r="CK258" i="21"/>
  <c r="CK261" i="21"/>
  <c r="CK265" i="21"/>
  <c r="CL258" i="21"/>
  <c r="CL261" i="21"/>
  <c r="CL265" i="21"/>
  <c r="CM258" i="21"/>
  <c r="CM261" i="21"/>
  <c r="CN258" i="21"/>
  <c r="CN261" i="21"/>
  <c r="CN265" i="21"/>
  <c r="CO258" i="21"/>
  <c r="CO261" i="21"/>
  <c r="CO265" i="21"/>
  <c r="CP258" i="21"/>
  <c r="CP265" i="21" s="1"/>
  <c r="CP261" i="21"/>
  <c r="CQ258" i="21"/>
  <c r="CQ261" i="21"/>
  <c r="CQ265" i="21" s="1"/>
  <c r="CR258" i="21"/>
  <c r="CR261" i="21"/>
  <c r="CR265" i="21"/>
  <c r="CS258" i="21"/>
  <c r="CS265" i="21" s="1"/>
  <c r="CS261" i="21"/>
  <c r="CU258" i="21"/>
  <c r="CU261" i="21"/>
  <c r="CU265" i="21" s="1"/>
  <c r="CX258" i="21"/>
  <c r="CX261" i="21"/>
  <c r="CX265" i="21"/>
  <c r="CZ258" i="21"/>
  <c r="CZ261" i="21"/>
  <c r="DC258" i="21"/>
  <c r="DC261" i="21"/>
  <c r="DC265" i="21" s="1"/>
  <c r="DE258" i="21"/>
  <c r="DE261" i="21"/>
  <c r="DE265" i="21"/>
  <c r="DH258" i="21"/>
  <c r="DH265" i="21" s="1"/>
  <c r="DH261" i="21"/>
  <c r="DI258" i="21"/>
  <c r="DI261" i="21"/>
  <c r="DI265" i="21" s="1"/>
  <c r="DJ258" i="21"/>
  <c r="DJ261" i="21"/>
  <c r="DJ265" i="21"/>
  <c r="DL258" i="21"/>
  <c r="DL265" i="21" s="1"/>
  <c r="DL261" i="21"/>
  <c r="DN258" i="21"/>
  <c r="DN261" i="21"/>
  <c r="DN265" i="21"/>
  <c r="DP258" i="21"/>
  <c r="DP261" i="21"/>
  <c r="DP265" i="21"/>
  <c r="DQ258" i="21"/>
  <c r="DQ261" i="21"/>
  <c r="DR258" i="21"/>
  <c r="DR261" i="21"/>
  <c r="DR265" i="21" s="1"/>
  <c r="DS258" i="21"/>
  <c r="DS261" i="21"/>
  <c r="DS265" i="21"/>
  <c r="DU258" i="21"/>
  <c r="DU265" i="21" s="1"/>
  <c r="DU261" i="21"/>
  <c r="DV258" i="21"/>
  <c r="DV261" i="21"/>
  <c r="DV265" i="21" s="1"/>
  <c r="DX258" i="21"/>
  <c r="DX261" i="21"/>
  <c r="DX265" i="21"/>
  <c r="DY258" i="21"/>
  <c r="DY265" i="21" s="1"/>
  <c r="DY261" i="21"/>
  <c r="EC258" i="21"/>
  <c r="EC261" i="21"/>
  <c r="EC265" i="21"/>
  <c r="EE258" i="21"/>
  <c r="EE261" i="21"/>
  <c r="EE265" i="21"/>
  <c r="EG258" i="21"/>
  <c r="EG261" i="21"/>
  <c r="EH258" i="21"/>
  <c r="EH261" i="21"/>
  <c r="EH265" i="21" s="1"/>
  <c r="EJ258" i="21"/>
  <c r="EJ261" i="21"/>
  <c r="EJ265" i="21"/>
  <c r="EK258" i="21"/>
  <c r="EK265" i="21" s="1"/>
  <c r="EK261" i="21"/>
  <c r="EL258" i="21"/>
  <c r="EL261" i="21"/>
  <c r="EL265" i="21" s="1"/>
  <c r="EN258" i="21"/>
  <c r="EN265" i="21" s="1"/>
  <c r="EN261" i="21"/>
  <c r="EP258" i="21"/>
  <c r="EP265" i="21" s="1"/>
  <c r="EP261" i="21"/>
  <c r="EQ258" i="21"/>
  <c r="EQ261" i="21"/>
  <c r="EQ265" i="21"/>
  <c r="ER258" i="21"/>
  <c r="ER261" i="21"/>
  <c r="ER265" i="21"/>
  <c r="ET258" i="21"/>
  <c r="ET261" i="21"/>
  <c r="EU258" i="21"/>
  <c r="EU261" i="21"/>
  <c r="EU265" i="21"/>
  <c r="EW258" i="21"/>
  <c r="EW261" i="21"/>
  <c r="EW265" i="21"/>
  <c r="EY258" i="21"/>
  <c r="EY265" i="21" s="1"/>
  <c r="EY261" i="21"/>
  <c r="FB258" i="21"/>
  <c r="FB261" i="21"/>
  <c r="FB265" i="21" s="1"/>
  <c r="FC258" i="21"/>
  <c r="FC265" i="21" s="1"/>
  <c r="FC261" i="21"/>
  <c r="FD258" i="21"/>
  <c r="FD265" i="21" s="1"/>
  <c r="FD261" i="21"/>
  <c r="FE258" i="21"/>
  <c r="FE261" i="21"/>
  <c r="FE265" i="21" s="1"/>
  <c r="FF258" i="21"/>
  <c r="FF261" i="21"/>
  <c r="FF265" i="21"/>
  <c r="FG258" i="21"/>
  <c r="FG261" i="21"/>
  <c r="FH258" i="21"/>
  <c r="FH261" i="21"/>
  <c r="FH265" i="21"/>
  <c r="FI258" i="21"/>
  <c r="FI261" i="21"/>
  <c r="FI265" i="21"/>
  <c r="FJ258" i="21"/>
  <c r="FJ265" i="21" s="1"/>
  <c r="FJ261" i="21"/>
  <c r="FK258" i="21"/>
  <c r="FK261" i="21"/>
  <c r="FK265" i="21" s="1"/>
  <c r="FL258" i="21"/>
  <c r="FL261" i="21"/>
  <c r="FL265" i="21"/>
  <c r="FM258" i="21"/>
  <c r="FM265" i="21" s="1"/>
  <c r="FM261" i="21"/>
  <c r="FN258" i="21"/>
  <c r="FN261" i="21"/>
  <c r="FN265" i="21"/>
  <c r="FO258" i="21"/>
  <c r="FO261" i="21"/>
  <c r="FO265" i="21"/>
  <c r="FP258" i="21"/>
  <c r="FP261" i="21"/>
  <c r="FQ258" i="21"/>
  <c r="FQ261" i="21"/>
  <c r="FQ265" i="21" s="1"/>
  <c r="FR258" i="21"/>
  <c r="FR261" i="21"/>
  <c r="FR265" i="21"/>
  <c r="FS258" i="21"/>
  <c r="FS265" i="21" s="1"/>
  <c r="FS261" i="21"/>
  <c r="FT258" i="21"/>
  <c r="FT261" i="21"/>
  <c r="FT265" i="21" s="1"/>
  <c r="FU258" i="21"/>
  <c r="FU265" i="21" s="1"/>
  <c r="FU261" i="21"/>
  <c r="FV258" i="21"/>
  <c r="FV265" i="21" s="1"/>
  <c r="FV261" i="21"/>
  <c r="FW258" i="21"/>
  <c r="FW261" i="21"/>
  <c r="FW265" i="21"/>
  <c r="FX258" i="21"/>
  <c r="FX261" i="21"/>
  <c r="FX265" i="21"/>
  <c r="FY258" i="21"/>
  <c r="FY261" i="21"/>
  <c r="FZ258" i="21"/>
  <c r="FZ261" i="21"/>
  <c r="FZ265" i="21" s="1"/>
  <c r="GA258" i="21"/>
  <c r="GA261" i="21"/>
  <c r="GA265" i="21"/>
  <c r="GB258" i="21"/>
  <c r="GB265" i="21" s="1"/>
  <c r="GB261" i="21"/>
  <c r="GC258" i="21"/>
  <c r="GC261" i="21"/>
  <c r="GC265" i="21" s="1"/>
  <c r="GD258" i="21"/>
  <c r="GD265" i="21" s="1"/>
  <c r="GD261" i="21"/>
  <c r="GE258" i="21"/>
  <c r="GE265" i="21" s="1"/>
  <c r="GE261" i="21"/>
  <c r="GF258" i="21"/>
  <c r="GF261" i="21"/>
  <c r="GF265" i="21"/>
  <c r="GG258" i="21"/>
  <c r="GG261" i="21"/>
  <c r="GG265" i="21"/>
  <c r="GJ258" i="21"/>
  <c r="GJ261" i="21"/>
  <c r="GK258" i="21"/>
  <c r="GK261" i="21"/>
  <c r="GK265" i="21"/>
  <c r="GM258" i="21"/>
  <c r="GM261" i="21"/>
  <c r="GM265" i="21"/>
  <c r="GN258" i="21"/>
  <c r="GN265" i="21" s="1"/>
  <c r="GN261" i="21"/>
  <c r="GO258" i="21"/>
  <c r="GO261" i="21"/>
  <c r="GO265" i="21" s="1"/>
  <c r="GP258" i="21"/>
  <c r="GP261" i="21"/>
  <c r="GP265" i="21"/>
  <c r="GS258" i="21"/>
  <c r="GS265" i="21" s="1"/>
  <c r="GS261" i="21"/>
  <c r="GT258" i="21"/>
  <c r="GT261" i="21"/>
  <c r="GT265" i="21"/>
  <c r="GU258" i="21"/>
  <c r="GU261" i="21"/>
  <c r="GU265" i="21"/>
  <c r="GV258" i="21"/>
  <c r="GV261" i="21"/>
  <c r="GW258" i="21"/>
  <c r="GW261" i="21"/>
  <c r="GW265" i="21" s="1"/>
  <c r="GX258" i="21"/>
  <c r="GX261" i="21"/>
  <c r="GX265" i="21"/>
  <c r="GY258" i="21"/>
  <c r="GY265" i="21" s="1"/>
  <c r="GY261" i="21"/>
  <c r="HA258" i="21"/>
  <c r="HA261" i="21"/>
  <c r="HA265" i="21" s="1"/>
  <c r="HC258" i="21"/>
  <c r="HC261" i="21"/>
  <c r="HC265" i="21"/>
  <c r="HE258" i="21"/>
  <c r="HE265" i="21" s="1"/>
  <c r="HE261" i="21"/>
  <c r="HH258" i="21"/>
  <c r="HH261" i="21"/>
  <c r="HI258" i="21"/>
  <c r="HI265" i="21" s="1"/>
  <c r="HI261" i="21"/>
  <c r="HJ258" i="21"/>
  <c r="HJ261" i="21"/>
  <c r="HJ265" i="21" s="1"/>
  <c r="HK258" i="21"/>
  <c r="HK265" i="21" s="1"/>
  <c r="HK261" i="21"/>
  <c r="HO258" i="21"/>
  <c r="HO261" i="21"/>
  <c r="HQ258" i="21"/>
  <c r="HQ261" i="21"/>
  <c r="HR258" i="21"/>
  <c r="HR265" i="21" s="1"/>
  <c r="HR261" i="21"/>
  <c r="HS258" i="21"/>
  <c r="HS261" i="21"/>
  <c r="HS265" i="21"/>
  <c r="HT258" i="21"/>
  <c r="HT261" i="21"/>
  <c r="HU258" i="21"/>
  <c r="HU261" i="21"/>
  <c r="HV258" i="21"/>
  <c r="HV265" i="21" s="1"/>
  <c r="HV261" i="21"/>
  <c r="HW258" i="21"/>
  <c r="HW261" i="21"/>
  <c r="HX258" i="21"/>
  <c r="HX261" i="21"/>
  <c r="HY258" i="21"/>
  <c r="HY261" i="21"/>
  <c r="HY265" i="21"/>
  <c r="HZ258" i="21"/>
  <c r="HZ261" i="21"/>
  <c r="HY233" i="21"/>
  <c r="HV234" i="21"/>
  <c r="HW234" i="21"/>
  <c r="HX234" i="21"/>
  <c r="HY234" i="21"/>
  <c r="HZ234" i="21"/>
  <c r="HV235" i="21"/>
  <c r="HW235" i="21"/>
  <c r="HX235" i="21"/>
  <c r="HY235" i="21"/>
  <c r="HZ235" i="21"/>
  <c r="HV236" i="21"/>
  <c r="HW236" i="21"/>
  <c r="HX236" i="21"/>
  <c r="HY236" i="21"/>
  <c r="HZ236" i="21"/>
  <c r="HV237" i="21"/>
  <c r="HW237" i="21"/>
  <c r="HX237" i="21"/>
  <c r="HY237" i="21"/>
  <c r="HZ237" i="21"/>
  <c r="HV238" i="21"/>
  <c r="HV48" i="11"/>
  <c r="HW238" i="21"/>
  <c r="HX238" i="21"/>
  <c r="HY238" i="21"/>
  <c r="HZ238" i="21"/>
  <c r="HY239" i="21"/>
  <c r="HV240" i="21"/>
  <c r="HV50" i="11"/>
  <c r="HW240" i="21"/>
  <c r="HX240" i="21"/>
  <c r="HY240" i="21"/>
  <c r="HZ240" i="21"/>
  <c r="HV262" i="21"/>
  <c r="HW262" i="21"/>
  <c r="HX262" i="21"/>
  <c r="HY262" i="21"/>
  <c r="HZ262" i="21"/>
  <c r="G235" i="21"/>
  <c r="G45" i="11" s="1"/>
  <c r="I235" i="21"/>
  <c r="I45" i="11" s="1"/>
  <c r="K235" i="21"/>
  <c r="K45" i="11"/>
  <c r="L235" i="21"/>
  <c r="L45" i="11" s="1"/>
  <c r="M235" i="21"/>
  <c r="M45" i="11"/>
  <c r="N235" i="21"/>
  <c r="N45" i="11"/>
  <c r="P235" i="21"/>
  <c r="P45" i="11" s="1"/>
  <c r="S235" i="21"/>
  <c r="S45" i="11" s="1"/>
  <c r="U235" i="21"/>
  <c r="U45" i="11" s="1"/>
  <c r="W235" i="21"/>
  <c r="W45" i="11" s="1"/>
  <c r="X235" i="21"/>
  <c r="X45" i="11"/>
  <c r="Z235" i="21"/>
  <c r="Z45" i="11" s="1"/>
  <c r="AA235" i="21"/>
  <c r="AA45" i="11" s="1"/>
  <c r="AB235" i="21"/>
  <c r="AB45" i="11" s="1"/>
  <c r="AC235" i="21"/>
  <c r="AC45" i="11" s="1"/>
  <c r="AD235" i="21"/>
  <c r="AD45" i="11" s="1"/>
  <c r="AE235" i="21"/>
  <c r="AE45" i="11" s="1"/>
  <c r="AF235" i="21"/>
  <c r="AF45" i="11"/>
  <c r="AG235" i="21"/>
  <c r="AG45" i="11" s="1"/>
  <c r="AH235" i="21"/>
  <c r="AH45" i="11" s="1"/>
  <c r="AI235" i="21"/>
  <c r="AI45" i="11" s="1"/>
  <c r="AJ235" i="21"/>
  <c r="AJ45" i="11" s="1"/>
  <c r="AK235" i="21"/>
  <c r="AK45" i="11" s="1"/>
  <c r="AL235" i="21"/>
  <c r="AL45" i="11"/>
  <c r="AM235" i="21"/>
  <c r="AM45" i="11"/>
  <c r="AN235" i="21"/>
  <c r="AN45" i="11" s="1"/>
  <c r="AP235" i="21"/>
  <c r="AP45" i="11" s="1"/>
  <c r="AQ235" i="21"/>
  <c r="AQ45" i="11" s="1"/>
  <c r="AT235" i="21"/>
  <c r="AT45" i="11" s="1"/>
  <c r="AV235" i="21"/>
  <c r="AV45" i="11"/>
  <c r="AX235" i="21"/>
  <c r="AX45" i="11" s="1"/>
  <c r="AZ235" i="21"/>
  <c r="AZ45" i="11" s="1"/>
  <c r="BA235" i="21"/>
  <c r="BA45" i="11" s="1"/>
  <c r="BB235" i="21"/>
  <c r="BB45" i="11" s="1"/>
  <c r="BC235" i="21"/>
  <c r="BC45" i="11" s="1"/>
  <c r="BD235" i="21"/>
  <c r="BD45" i="11" s="1"/>
  <c r="BE235" i="21"/>
  <c r="BE45" i="11"/>
  <c r="BF235" i="21"/>
  <c r="BF45" i="11" s="1"/>
  <c r="BG235" i="21"/>
  <c r="BG45" i="11" s="1"/>
  <c r="BH235" i="21"/>
  <c r="BH45" i="11"/>
  <c r="BJ235" i="21"/>
  <c r="BJ45" i="11" s="1"/>
  <c r="BK235" i="21"/>
  <c r="BK45" i="11"/>
  <c r="BN235" i="21"/>
  <c r="BN45" i="11"/>
  <c r="BQ235" i="21"/>
  <c r="BQ45" i="11" s="1"/>
  <c r="BW235" i="21"/>
  <c r="BW45" i="11"/>
  <c r="BY235" i="21"/>
  <c r="BY45" i="11" s="1"/>
  <c r="BZ235" i="21"/>
  <c r="BZ45" i="11" s="1"/>
  <c r="CA235" i="21"/>
  <c r="CA45" i="11"/>
  <c r="CB235" i="21"/>
  <c r="CB45" i="11" s="1"/>
  <c r="CC235" i="21"/>
  <c r="CC45" i="11" s="1"/>
  <c r="CD235" i="21"/>
  <c r="CD45" i="11" s="1"/>
  <c r="CF235" i="21"/>
  <c r="CF45" i="11"/>
  <c r="CG235" i="21"/>
  <c r="CG45" i="11" s="1"/>
  <c r="CH235" i="21"/>
  <c r="CH45" i="11"/>
  <c r="CI235" i="21"/>
  <c r="CI45" i="11"/>
  <c r="CJ235" i="21"/>
  <c r="CJ45" i="11" s="1"/>
  <c r="CK235" i="21"/>
  <c r="CK45" i="11"/>
  <c r="CL235" i="21"/>
  <c r="CL45" i="11"/>
  <c r="CM235" i="21"/>
  <c r="CM45" i="11"/>
  <c r="CN235" i="21"/>
  <c r="CN45" i="11"/>
  <c r="CO235" i="21"/>
  <c r="CO45" i="11" s="1"/>
  <c r="CP235" i="21"/>
  <c r="CP45" i="11" s="1"/>
  <c r="CQ235" i="21"/>
  <c r="CQ45" i="11" s="1"/>
  <c r="CS235" i="21"/>
  <c r="CS45" i="11" s="1"/>
  <c r="CX235" i="21"/>
  <c r="CX45" i="11"/>
  <c r="CZ235" i="21"/>
  <c r="CZ45" i="11" s="1"/>
  <c r="DC235" i="21"/>
  <c r="DC45" i="11"/>
  <c r="DE235" i="21"/>
  <c r="DE45" i="11" s="1"/>
  <c r="DH235" i="21"/>
  <c r="DH45" i="11"/>
  <c r="DI235" i="21"/>
  <c r="DI45" i="11"/>
  <c r="DJ235" i="21"/>
  <c r="DJ45" i="11"/>
  <c r="DN235" i="21"/>
  <c r="DN45" i="11"/>
  <c r="DP235" i="21"/>
  <c r="DP45" i="11"/>
  <c r="DQ235" i="21"/>
  <c r="DQ45" i="11" s="1"/>
  <c r="DR235" i="21"/>
  <c r="DR45" i="11"/>
  <c r="DS235" i="21"/>
  <c r="DS45" i="11"/>
  <c r="DU235" i="21"/>
  <c r="DU45" i="11" s="1"/>
  <c r="DV235" i="21"/>
  <c r="DV45" i="11"/>
  <c r="DX235" i="21"/>
  <c r="DX45" i="11" s="1"/>
  <c r="EC235" i="21"/>
  <c r="EC45" i="11" s="1"/>
  <c r="EE235" i="21"/>
  <c r="EE45" i="11" s="1"/>
  <c r="EG235" i="21"/>
  <c r="EG45" i="11"/>
  <c r="EH235" i="21"/>
  <c r="EH45" i="11" s="1"/>
  <c r="EJ235" i="21"/>
  <c r="EJ45" i="11"/>
  <c r="EK235" i="21"/>
  <c r="EK45" i="11"/>
  <c r="EL235" i="21"/>
  <c r="EL45" i="11" s="1"/>
  <c r="EN235" i="21"/>
  <c r="EN45" i="11"/>
  <c r="EP235" i="21"/>
  <c r="EP45" i="11"/>
  <c r="EQ235" i="21"/>
  <c r="EQ45" i="11" s="1"/>
  <c r="ER235" i="21"/>
  <c r="ER45" i="11" s="1"/>
  <c r="ET235" i="21"/>
  <c r="ET45" i="11"/>
  <c r="EU235" i="21"/>
  <c r="EU45" i="11" s="1"/>
  <c r="EW235" i="21"/>
  <c r="EW45" i="11"/>
  <c r="EY235" i="21"/>
  <c r="EY45" i="11" s="1"/>
  <c r="FB235" i="21"/>
  <c r="FB45" i="11" s="1"/>
  <c r="FC235" i="21"/>
  <c r="FC45" i="11"/>
  <c r="FD235" i="21"/>
  <c r="FD45" i="11"/>
  <c r="FE235" i="21"/>
  <c r="FE45" i="11" s="1"/>
  <c r="FF235" i="21"/>
  <c r="FF45" i="11" s="1"/>
  <c r="FG235" i="21"/>
  <c r="FG45" i="11" s="1"/>
  <c r="FH235" i="21"/>
  <c r="FH45" i="11"/>
  <c r="FI235" i="21"/>
  <c r="FI45" i="11" s="1"/>
  <c r="FJ235" i="21"/>
  <c r="FK235" i="21"/>
  <c r="FK45" i="11" s="1"/>
  <c r="FL235" i="21"/>
  <c r="FL45" i="11" s="1"/>
  <c r="FM235" i="21"/>
  <c r="FM45" i="11"/>
  <c r="FN235" i="21"/>
  <c r="FO235" i="21"/>
  <c r="FO45" i="11" s="1"/>
  <c r="FP235" i="21"/>
  <c r="FP45" i="11"/>
  <c r="FQ235" i="21"/>
  <c r="FR235" i="21"/>
  <c r="FR45" i="11"/>
  <c r="FS235" i="21"/>
  <c r="FT235" i="21"/>
  <c r="FT45" i="11"/>
  <c r="FU235" i="21"/>
  <c r="FU45" i="11"/>
  <c r="FV235" i="21"/>
  <c r="FV45" i="11" s="1"/>
  <c r="FW235" i="21"/>
  <c r="FW45" i="11" s="1"/>
  <c r="FX235" i="21"/>
  <c r="FX45" i="11"/>
  <c r="FY235" i="21"/>
  <c r="FY45" i="11"/>
  <c r="FZ235" i="21"/>
  <c r="FZ45" i="11"/>
  <c r="GA235" i="21"/>
  <c r="GB235" i="21"/>
  <c r="GB45" i="11" s="1"/>
  <c r="GC235" i="21"/>
  <c r="GC45" i="11" s="1"/>
  <c r="GD235" i="21"/>
  <c r="GE235" i="21"/>
  <c r="GE45" i="11"/>
  <c r="GF235" i="21"/>
  <c r="GG235" i="21"/>
  <c r="GG45" i="11"/>
  <c r="GH235" i="21"/>
  <c r="GH45" i="11"/>
  <c r="GI235" i="21"/>
  <c r="GI45" i="11" s="1"/>
  <c r="GJ235" i="21"/>
  <c r="GJ45" i="11" s="1"/>
  <c r="GK235" i="21"/>
  <c r="GK45" i="11"/>
  <c r="GL235" i="21"/>
  <c r="GL45" i="11"/>
  <c r="GM235" i="21"/>
  <c r="GM45" i="11"/>
  <c r="GN235" i="21"/>
  <c r="GO235" i="21"/>
  <c r="GO45" i="11" s="1"/>
  <c r="GP235" i="21"/>
  <c r="GP45" i="11"/>
  <c r="GQ235" i="21"/>
  <c r="GR235" i="21"/>
  <c r="GR45" i="11" s="1"/>
  <c r="GS235" i="21"/>
  <c r="GT235" i="21"/>
  <c r="GT45" i="11"/>
  <c r="GU235" i="21"/>
  <c r="GV235" i="21"/>
  <c r="GV45" i="11"/>
  <c r="GW235" i="21"/>
  <c r="GW45" i="11" s="1"/>
  <c r="GX235" i="21"/>
  <c r="GX45" i="11"/>
  <c r="GY235" i="21"/>
  <c r="GY45" i="11" s="1"/>
  <c r="GZ235" i="21"/>
  <c r="GZ45" i="11"/>
  <c r="HA235" i="21"/>
  <c r="HA45" i="11" s="1"/>
  <c r="HB235" i="21"/>
  <c r="HB45" i="11"/>
  <c r="HC235" i="21"/>
  <c r="HC45" i="11" s="1"/>
  <c r="HD235" i="21"/>
  <c r="HE235" i="21"/>
  <c r="HE45" i="11"/>
  <c r="HF235" i="21"/>
  <c r="HG235" i="21"/>
  <c r="HG45" i="11" s="1"/>
  <c r="HH235" i="21"/>
  <c r="HI235" i="21"/>
  <c r="HI45" i="11"/>
  <c r="HJ235" i="21"/>
  <c r="HJ45" i="11" s="1"/>
  <c r="HK235" i="21"/>
  <c r="HK45" i="11"/>
  <c r="HL235" i="21"/>
  <c r="HL45" i="11"/>
  <c r="HM235" i="21"/>
  <c r="HN235" i="21"/>
  <c r="HN45" i="11"/>
  <c r="HO235" i="21"/>
  <c r="HP235" i="21"/>
  <c r="HQ235" i="21"/>
  <c r="G236" i="21"/>
  <c r="G46" i="11" s="1"/>
  <c r="I236" i="21"/>
  <c r="I46" i="11" s="1"/>
  <c r="K236" i="21"/>
  <c r="K46" i="11" s="1"/>
  <c r="L236" i="21"/>
  <c r="L46" i="11" s="1"/>
  <c r="M236" i="21"/>
  <c r="M46" i="11" s="1"/>
  <c r="N236" i="21"/>
  <c r="N46" i="11"/>
  <c r="P236" i="21"/>
  <c r="P46" i="11"/>
  <c r="S236" i="21"/>
  <c r="S46" i="11" s="1"/>
  <c r="U236" i="21"/>
  <c r="U46" i="11"/>
  <c r="W236" i="21"/>
  <c r="W46" i="11" s="1"/>
  <c r="X236" i="21"/>
  <c r="X46" i="11"/>
  <c r="Z236" i="21"/>
  <c r="Z46" i="11" s="1"/>
  <c r="AA236" i="21"/>
  <c r="AA46" i="11" s="1"/>
  <c r="AB236" i="21"/>
  <c r="AB46" i="11" s="1"/>
  <c r="AC236" i="21"/>
  <c r="AC46" i="11" s="1"/>
  <c r="AD236" i="21"/>
  <c r="AD46" i="11" s="1"/>
  <c r="AE236" i="21"/>
  <c r="AE46" i="11" s="1"/>
  <c r="AF236" i="21"/>
  <c r="AF46" i="11" s="1"/>
  <c r="AG236" i="21"/>
  <c r="AG46" i="11"/>
  <c r="AH236" i="21"/>
  <c r="AH46" i="11" s="1"/>
  <c r="AI236" i="21"/>
  <c r="AI46" i="11" s="1"/>
  <c r="AJ236" i="21"/>
  <c r="AJ46" i="11"/>
  <c r="AK236" i="21"/>
  <c r="AK46" i="11" s="1"/>
  <c r="AL236" i="21"/>
  <c r="AL46" i="11"/>
  <c r="AM236" i="21"/>
  <c r="AM46" i="11" s="1"/>
  <c r="AN236" i="21"/>
  <c r="AN46" i="11" s="1"/>
  <c r="AP236" i="21"/>
  <c r="AP46" i="11" s="1"/>
  <c r="AQ236" i="21"/>
  <c r="AQ46" i="11" s="1"/>
  <c r="AT236" i="21"/>
  <c r="AT46" i="11"/>
  <c r="AV236" i="21"/>
  <c r="AV46" i="11" s="1"/>
  <c r="AX236" i="21"/>
  <c r="AX46" i="11" s="1"/>
  <c r="AZ236" i="21"/>
  <c r="AZ46" i="11" s="1"/>
  <c r="BA236" i="21"/>
  <c r="BA46" i="11" s="1"/>
  <c r="BB236" i="21"/>
  <c r="BB46" i="11"/>
  <c r="BC236" i="21"/>
  <c r="BC46" i="11"/>
  <c r="BD236" i="21"/>
  <c r="BD46" i="11"/>
  <c r="BE236" i="21"/>
  <c r="BE46" i="11"/>
  <c r="BF236" i="21"/>
  <c r="BF46" i="11" s="1"/>
  <c r="BG236" i="21"/>
  <c r="BG46" i="11"/>
  <c r="BH236" i="21"/>
  <c r="BH46" i="11"/>
  <c r="BJ236" i="21"/>
  <c r="BJ46" i="11" s="1"/>
  <c r="BK236" i="21"/>
  <c r="BK46" i="11"/>
  <c r="BN236" i="21"/>
  <c r="BN46" i="11" s="1"/>
  <c r="BQ236" i="21"/>
  <c r="BQ46" i="11" s="1"/>
  <c r="BW236" i="21"/>
  <c r="BW46" i="11" s="1"/>
  <c r="BY236" i="21"/>
  <c r="BY46" i="11" s="1"/>
  <c r="BZ236" i="21"/>
  <c r="BZ46" i="11" s="1"/>
  <c r="CA236" i="21"/>
  <c r="CA46" i="11"/>
  <c r="CB236" i="21"/>
  <c r="CB46" i="11"/>
  <c r="CC236" i="21"/>
  <c r="CC46" i="11" s="1"/>
  <c r="CD236" i="21"/>
  <c r="CD46" i="11"/>
  <c r="CF236" i="21"/>
  <c r="CF46" i="11"/>
  <c r="CG236" i="21"/>
  <c r="CG46" i="11"/>
  <c r="CH236" i="21"/>
  <c r="CH46" i="11" s="1"/>
  <c r="CI236" i="21"/>
  <c r="CI46" i="11"/>
  <c r="CJ236" i="21"/>
  <c r="CJ46" i="11" s="1"/>
  <c r="CK236" i="21"/>
  <c r="CK46" i="11"/>
  <c r="CL236" i="21"/>
  <c r="CL46" i="11" s="1"/>
  <c r="CM236" i="21"/>
  <c r="CM46" i="11"/>
  <c r="CN236" i="21"/>
  <c r="CN46" i="11" s="1"/>
  <c r="CO236" i="21"/>
  <c r="CO46" i="11"/>
  <c r="CP236" i="21"/>
  <c r="CP46" i="11" s="1"/>
  <c r="CQ236" i="21"/>
  <c r="CQ46" i="11" s="1"/>
  <c r="CS236" i="21"/>
  <c r="CS46" i="11" s="1"/>
  <c r="CX236" i="21"/>
  <c r="CX46" i="11"/>
  <c r="CZ236" i="21"/>
  <c r="CZ46" i="11"/>
  <c r="DC236" i="21"/>
  <c r="DC46" i="11" s="1"/>
  <c r="DE236" i="21"/>
  <c r="DE46" i="11" s="1"/>
  <c r="DH236" i="21"/>
  <c r="DH46" i="11" s="1"/>
  <c r="DI236" i="21"/>
  <c r="DI46" i="11"/>
  <c r="DJ236" i="21"/>
  <c r="DJ46" i="11" s="1"/>
  <c r="DN236" i="21"/>
  <c r="DN46" i="11"/>
  <c r="DP236" i="21"/>
  <c r="DP46" i="11"/>
  <c r="DQ236" i="21"/>
  <c r="DQ46" i="11" s="1"/>
  <c r="DR236" i="21"/>
  <c r="DR46" i="11" s="1"/>
  <c r="DS236" i="21"/>
  <c r="DS46" i="11" s="1"/>
  <c r="DU236" i="21"/>
  <c r="DU46" i="11" s="1"/>
  <c r="DV236" i="21"/>
  <c r="DV46" i="11"/>
  <c r="DX236" i="21"/>
  <c r="DX46" i="11" s="1"/>
  <c r="EC236" i="21"/>
  <c r="EC46" i="11" s="1"/>
  <c r="EE236" i="21"/>
  <c r="EE46" i="11"/>
  <c r="EG236" i="21"/>
  <c r="EG46" i="11" s="1"/>
  <c r="EH236" i="21"/>
  <c r="EH46" i="11"/>
  <c r="EJ236" i="21"/>
  <c r="EJ46" i="11" s="1"/>
  <c r="EK236" i="21"/>
  <c r="EK46" i="11"/>
  <c r="EL236" i="21"/>
  <c r="EL46" i="11" s="1"/>
  <c r="EN236" i="21"/>
  <c r="EN46" i="11" s="1"/>
  <c r="EP236" i="21"/>
  <c r="EP46" i="11"/>
  <c r="EQ236" i="21"/>
  <c r="EQ46" i="11" s="1"/>
  <c r="ER236" i="21"/>
  <c r="ER46" i="11" s="1"/>
  <c r="ET236" i="21"/>
  <c r="ET46" i="11"/>
  <c r="EU236" i="21"/>
  <c r="EU46" i="11" s="1"/>
  <c r="EW236" i="21"/>
  <c r="EW46" i="11"/>
  <c r="EY236" i="21"/>
  <c r="EY46" i="11"/>
  <c r="FB236" i="21"/>
  <c r="FB46" i="11"/>
  <c r="FC236" i="21"/>
  <c r="FC46" i="11"/>
  <c r="FD236" i="21"/>
  <c r="FD46" i="11" s="1"/>
  <c r="FE236" i="21"/>
  <c r="FE46" i="11" s="1"/>
  <c r="FF236" i="21"/>
  <c r="FF46" i="11" s="1"/>
  <c r="FG236" i="21"/>
  <c r="FG46" i="11" s="1"/>
  <c r="FH236" i="21"/>
  <c r="FH46" i="11" s="1"/>
  <c r="FI236" i="21"/>
  <c r="FI46" i="11" s="1"/>
  <c r="FJ236" i="21"/>
  <c r="FJ46" i="11"/>
  <c r="FK236" i="21"/>
  <c r="FL236" i="21"/>
  <c r="FL46" i="11" s="1"/>
  <c r="FM236" i="21"/>
  <c r="FM46" i="11" s="1"/>
  <c r="FN236" i="21"/>
  <c r="FN46" i="11"/>
  <c r="FO236" i="21"/>
  <c r="FO46" i="11" s="1"/>
  <c r="FP236" i="21"/>
  <c r="FP46" i="11"/>
  <c r="FQ236" i="21"/>
  <c r="FQ46" i="11" s="1"/>
  <c r="FR236" i="21"/>
  <c r="FR46" i="11"/>
  <c r="FS236" i="21"/>
  <c r="FS46" i="11"/>
  <c r="FT236" i="21"/>
  <c r="FU236" i="21"/>
  <c r="FU46" i="11"/>
  <c r="FV236" i="21"/>
  <c r="FW236" i="21"/>
  <c r="FW46" i="11" s="1"/>
  <c r="FX236" i="21"/>
  <c r="FY236" i="21"/>
  <c r="FY46" i="11"/>
  <c r="FZ236" i="21"/>
  <c r="FZ46" i="11" s="1"/>
  <c r="GA236" i="21"/>
  <c r="GA46" i="11"/>
  <c r="GB236" i="21"/>
  <c r="GB46" i="11" s="1"/>
  <c r="GC236" i="21"/>
  <c r="GD236" i="21"/>
  <c r="GD46" i="11"/>
  <c r="GE236" i="21"/>
  <c r="GE46" i="11"/>
  <c r="GF236" i="21"/>
  <c r="GF46" i="11"/>
  <c r="GG236" i="21"/>
  <c r="GH236" i="21"/>
  <c r="GH46" i="11"/>
  <c r="GI236" i="21"/>
  <c r="GI46" i="11" s="1"/>
  <c r="GJ236" i="21"/>
  <c r="GJ46" i="11"/>
  <c r="GK236" i="21"/>
  <c r="GL236" i="21"/>
  <c r="GL46" i="11"/>
  <c r="GM236" i="21"/>
  <c r="GM46" i="11"/>
  <c r="GN236" i="21"/>
  <c r="GN46" i="11"/>
  <c r="GO236" i="21"/>
  <c r="GO46" i="11" s="1"/>
  <c r="GP236" i="21"/>
  <c r="GQ236" i="21"/>
  <c r="GQ46" i="11" s="1"/>
  <c r="GR236" i="21"/>
  <c r="GR46" i="11"/>
  <c r="GS236" i="21"/>
  <c r="GS46" i="11"/>
  <c r="GT236" i="21"/>
  <c r="GU236" i="21"/>
  <c r="GU46" i="11" s="1"/>
  <c r="GV236" i="21"/>
  <c r="GV46" i="11"/>
  <c r="GW236" i="21"/>
  <c r="GW46" i="11"/>
  <c r="GX236" i="21"/>
  <c r="GY236" i="21"/>
  <c r="GY46" i="11"/>
  <c r="GZ236" i="21"/>
  <c r="GZ46" i="11"/>
  <c r="HA236" i="21"/>
  <c r="HB236" i="21"/>
  <c r="HB46" i="11"/>
  <c r="HC236" i="21"/>
  <c r="HD236" i="21"/>
  <c r="HD46" i="11" s="1"/>
  <c r="HE236" i="21"/>
  <c r="HE46" i="11"/>
  <c r="HF236" i="21"/>
  <c r="HF46" i="11"/>
  <c r="HG236" i="21"/>
  <c r="HG46" i="11" s="1"/>
  <c r="HH236" i="21"/>
  <c r="HH46" i="11"/>
  <c r="HI236" i="21"/>
  <c r="HI46" i="11"/>
  <c r="HJ236" i="21"/>
  <c r="HJ46" i="11"/>
  <c r="HK236" i="21"/>
  <c r="HL236" i="21"/>
  <c r="HL46" i="11" s="1"/>
  <c r="HM236" i="21"/>
  <c r="HM46" i="11" s="1"/>
  <c r="HN236" i="21"/>
  <c r="HO236" i="21"/>
  <c r="HP236" i="21"/>
  <c r="HQ236" i="21"/>
  <c r="G262" i="21"/>
  <c r="G54" i="11"/>
  <c r="I262" i="21"/>
  <c r="I54" i="11" s="1"/>
  <c r="K262" i="21"/>
  <c r="K54" i="11"/>
  <c r="L262" i="21"/>
  <c r="L54" i="11" s="1"/>
  <c r="M262" i="21"/>
  <c r="M54" i="11"/>
  <c r="N262" i="21"/>
  <c r="N54" i="11"/>
  <c r="P262" i="21"/>
  <c r="P54" i="11" s="1"/>
  <c r="S262" i="21"/>
  <c r="S54" i="11" s="1"/>
  <c r="U262" i="21"/>
  <c r="U54" i="11" s="1"/>
  <c r="W262" i="21"/>
  <c r="W54" i="11"/>
  <c r="X262" i="21"/>
  <c r="X54" i="11"/>
  <c r="Z262" i="21"/>
  <c r="Z54" i="11"/>
  <c r="AA262" i="21"/>
  <c r="AA54" i="11" s="1"/>
  <c r="AB262" i="21"/>
  <c r="AB54" i="11" s="1"/>
  <c r="AC262" i="21"/>
  <c r="AC54" i="11" s="1"/>
  <c r="AD262" i="21"/>
  <c r="AD54" i="11"/>
  <c r="AE262" i="21"/>
  <c r="AE54" i="11"/>
  <c r="AF262" i="21"/>
  <c r="AF54" i="11" s="1"/>
  <c r="AG262" i="21"/>
  <c r="AG54" i="11"/>
  <c r="AH262" i="21"/>
  <c r="AH54" i="11" s="1"/>
  <c r="AI262" i="21"/>
  <c r="AI54" i="11"/>
  <c r="AJ262" i="21"/>
  <c r="AJ54" i="11" s="1"/>
  <c r="AK262" i="21"/>
  <c r="AK54" i="11"/>
  <c r="AL262" i="21"/>
  <c r="AL54" i="11" s="1"/>
  <c r="AM262" i="21"/>
  <c r="AM54" i="11"/>
  <c r="AN262" i="21"/>
  <c r="AN54" i="11" s="1"/>
  <c r="AP262" i="21"/>
  <c r="AP54" i="11" s="1"/>
  <c r="AQ262" i="21"/>
  <c r="AQ54" i="11" s="1"/>
  <c r="AT262" i="21"/>
  <c r="AT54" i="11"/>
  <c r="AV262" i="21"/>
  <c r="AV54" i="11"/>
  <c r="AX262" i="21"/>
  <c r="AX54" i="11" s="1"/>
  <c r="AZ262" i="21"/>
  <c r="AZ54" i="11" s="1"/>
  <c r="BA262" i="21"/>
  <c r="BA54" i="11"/>
  <c r="BB262" i="21"/>
  <c r="BB54" i="11"/>
  <c r="BC262" i="21"/>
  <c r="BC54" i="11"/>
  <c r="BD262" i="21"/>
  <c r="BD54" i="11"/>
  <c r="BE262" i="21"/>
  <c r="BE54" i="11"/>
  <c r="BF262" i="21"/>
  <c r="BF54" i="11" s="1"/>
  <c r="BG262" i="21"/>
  <c r="BG54" i="11"/>
  <c r="BH262" i="21"/>
  <c r="BH54" i="11" s="1"/>
  <c r="BJ262" i="21"/>
  <c r="BJ54" i="11"/>
  <c r="BK262" i="21"/>
  <c r="BK54" i="11"/>
  <c r="BN262" i="21"/>
  <c r="BN54" i="11" s="1"/>
  <c r="BQ262" i="21"/>
  <c r="BQ54" i="11" s="1"/>
  <c r="BW262" i="21"/>
  <c r="BW54" i="11"/>
  <c r="BY262" i="21"/>
  <c r="BY54" i="11" s="1"/>
  <c r="BZ262" i="21"/>
  <c r="BZ54" i="11"/>
  <c r="CA262" i="21"/>
  <c r="CA54" i="11" s="1"/>
  <c r="CB262" i="21"/>
  <c r="CB54" i="11"/>
  <c r="CC262" i="21"/>
  <c r="CC54" i="11" s="1"/>
  <c r="CD262" i="21"/>
  <c r="CD54" i="11" s="1"/>
  <c r="CF262" i="21"/>
  <c r="CF54" i="11"/>
  <c r="CG262" i="21"/>
  <c r="CG54" i="11"/>
  <c r="CH262" i="21"/>
  <c r="CH54" i="11" s="1"/>
  <c r="CI262" i="21"/>
  <c r="CI54" i="11"/>
  <c r="CJ262" i="21"/>
  <c r="CJ54" i="11" s="1"/>
  <c r="CK262" i="21"/>
  <c r="CK54" i="11" s="1"/>
  <c r="CL262" i="21"/>
  <c r="CL54" i="11"/>
  <c r="CM262" i="21"/>
  <c r="CM54" i="11"/>
  <c r="CN262" i="21"/>
  <c r="CN54" i="11"/>
  <c r="CO262" i="21"/>
  <c r="CO54" i="11" s="1"/>
  <c r="CP262" i="21"/>
  <c r="CP54" i="11" s="1"/>
  <c r="CQ262" i="21"/>
  <c r="CQ54" i="11"/>
  <c r="CS262" i="21"/>
  <c r="CS54" i="11" s="1"/>
  <c r="CX262" i="21"/>
  <c r="CX54" i="11"/>
  <c r="CZ262" i="21"/>
  <c r="CZ54" i="11" s="1"/>
  <c r="DC262" i="21"/>
  <c r="DC54" i="11" s="1"/>
  <c r="DE262" i="21"/>
  <c r="DE54" i="11" s="1"/>
  <c r="DH262" i="21"/>
  <c r="DH54" i="11"/>
  <c r="DI262" i="21"/>
  <c r="DI54" i="11" s="1"/>
  <c r="DJ262" i="21"/>
  <c r="DJ54" i="11"/>
  <c r="DN262" i="21"/>
  <c r="DN54" i="11" s="1"/>
  <c r="DP262" i="21"/>
  <c r="DP54" i="11"/>
  <c r="DQ262" i="21"/>
  <c r="DQ54" i="11" s="1"/>
  <c r="DR262" i="21"/>
  <c r="DR54" i="11"/>
  <c r="DS262" i="21"/>
  <c r="DS54" i="11" s="1"/>
  <c r="DU262" i="21"/>
  <c r="DU54" i="11"/>
  <c r="DV262" i="21"/>
  <c r="DV54" i="11"/>
  <c r="DX262" i="21"/>
  <c r="DX54" i="11" s="1"/>
  <c r="EC262" i="21"/>
  <c r="EC54" i="11" s="1"/>
  <c r="EE262" i="21"/>
  <c r="EE54" i="11" s="1"/>
  <c r="EG262" i="21"/>
  <c r="EG54" i="11"/>
  <c r="EH262" i="21"/>
  <c r="EH54" i="11"/>
  <c r="EJ262" i="21"/>
  <c r="EJ54" i="11"/>
  <c r="EK262" i="21"/>
  <c r="EK54" i="11"/>
  <c r="EL262" i="21"/>
  <c r="EL54" i="11" s="1"/>
  <c r="EN262" i="21"/>
  <c r="EN54" i="11" s="1"/>
  <c r="EP262" i="21"/>
  <c r="EP54" i="11"/>
  <c r="EQ262" i="21"/>
  <c r="EQ54" i="11"/>
  <c r="ER262" i="21"/>
  <c r="ER54" i="11" s="1"/>
  <c r="ET262" i="21"/>
  <c r="ET54" i="11"/>
  <c r="EU262" i="21"/>
  <c r="EU54" i="11" s="1"/>
  <c r="EW262" i="21"/>
  <c r="EW54" i="11"/>
  <c r="EY262" i="21"/>
  <c r="EY54" i="11" s="1"/>
  <c r="FB262" i="21"/>
  <c r="FB54" i="11"/>
  <c r="FC262" i="21"/>
  <c r="FC54" i="11" s="1"/>
  <c r="FD262" i="21"/>
  <c r="FD54" i="11"/>
  <c r="FE262" i="21"/>
  <c r="FE54" i="11" s="1"/>
  <c r="FF262" i="21"/>
  <c r="FF54" i="11" s="1"/>
  <c r="FG262" i="21"/>
  <c r="FG54" i="11" s="1"/>
  <c r="FH262" i="21"/>
  <c r="FH54" i="11"/>
  <c r="FI262" i="21"/>
  <c r="FI54" i="11"/>
  <c r="FJ262" i="21"/>
  <c r="FJ54" i="11" s="1"/>
  <c r="FK262" i="21"/>
  <c r="FL262" i="21"/>
  <c r="FL54" i="11"/>
  <c r="FM262" i="21"/>
  <c r="FM54" i="11"/>
  <c r="FN262" i="21"/>
  <c r="FN54" i="11"/>
  <c r="FO262" i="21"/>
  <c r="FO54" i="11"/>
  <c r="FP262" i="21"/>
  <c r="FP54" i="11"/>
  <c r="FQ262" i="21"/>
  <c r="FR262" i="21"/>
  <c r="FR54" i="11"/>
  <c r="FS262" i="21"/>
  <c r="FS54" i="11" s="1"/>
  <c r="FT262" i="21"/>
  <c r="FT54" i="11"/>
  <c r="FU262" i="21"/>
  <c r="FU54" i="11"/>
  <c r="FV262" i="21"/>
  <c r="FV54" i="11"/>
  <c r="FW262" i="21"/>
  <c r="FX262" i="21"/>
  <c r="FX54" i="11"/>
  <c r="FY262" i="21"/>
  <c r="FY54" i="11"/>
  <c r="FZ262" i="21"/>
  <c r="FZ54" i="11"/>
  <c r="GA262" i="21"/>
  <c r="GA54" i="11" s="1"/>
  <c r="GB262" i="21"/>
  <c r="GB54" i="11"/>
  <c r="GC262" i="21"/>
  <c r="GD262" i="21"/>
  <c r="GD54" i="11" s="1"/>
  <c r="GE262" i="21"/>
  <c r="GE54" i="11"/>
  <c r="GF262" i="21"/>
  <c r="GF54" i="11"/>
  <c r="GG262" i="21"/>
  <c r="GG54" i="11" s="1"/>
  <c r="GH262" i="21"/>
  <c r="GH54" i="11"/>
  <c r="GI262" i="21"/>
  <c r="GJ262" i="21"/>
  <c r="GJ54" i="11" s="1"/>
  <c r="GK262" i="21"/>
  <c r="GK54" i="11"/>
  <c r="GL262" i="21"/>
  <c r="GL54" i="11"/>
  <c r="GM262" i="21"/>
  <c r="GM54" i="11"/>
  <c r="GN262" i="21"/>
  <c r="GN54" i="11" s="1"/>
  <c r="GO262" i="21"/>
  <c r="GP262" i="21"/>
  <c r="GP54" i="11"/>
  <c r="GQ262" i="21"/>
  <c r="GQ54" i="11" s="1"/>
  <c r="GR262" i="21"/>
  <c r="GR54" i="11"/>
  <c r="GS262" i="21"/>
  <c r="GS54" i="11" s="1"/>
  <c r="GT262" i="21"/>
  <c r="GT54" i="11" s="1"/>
  <c r="GU262" i="21"/>
  <c r="GV262" i="21"/>
  <c r="GV54" i="11"/>
  <c r="GW262" i="21"/>
  <c r="GW54" i="11"/>
  <c r="GX262" i="21"/>
  <c r="GX54" i="11"/>
  <c r="GY262" i="21"/>
  <c r="GY54" i="11" s="1"/>
  <c r="GZ262" i="21"/>
  <c r="GZ54" i="11"/>
  <c r="HA262" i="21"/>
  <c r="HB262" i="21"/>
  <c r="HB54" i="11"/>
  <c r="HC262" i="21"/>
  <c r="HC54" i="11"/>
  <c r="HD262" i="21"/>
  <c r="HD54" i="11"/>
  <c r="HE262" i="21"/>
  <c r="HE54" i="11"/>
  <c r="HF262" i="21"/>
  <c r="HF54" i="11" s="1"/>
  <c r="HG262" i="21"/>
  <c r="HH262" i="21"/>
  <c r="HH54" i="11" s="1"/>
  <c r="HI262" i="21"/>
  <c r="HI54" i="11"/>
  <c r="HJ262" i="21"/>
  <c r="HJ54" i="11"/>
  <c r="HK262" i="21"/>
  <c r="HK54" i="11"/>
  <c r="HL262" i="21"/>
  <c r="HL54" i="11"/>
  <c r="HM262" i="21"/>
  <c r="HN262" i="21"/>
  <c r="HN54" i="11" s="1"/>
  <c r="HO262" i="21"/>
  <c r="HP262" i="21"/>
  <c r="HQ262" i="21"/>
  <c r="K233" i="21"/>
  <c r="K43" i="11" s="1"/>
  <c r="CB233" i="21"/>
  <c r="CB43" i="11"/>
  <c r="FZ233" i="21"/>
  <c r="GA233" i="21"/>
  <c r="GA43" i="11"/>
  <c r="G234" i="21"/>
  <c r="G44" i="11" s="1"/>
  <c r="I234" i="21"/>
  <c r="I44" i="11"/>
  <c r="K234" i="21"/>
  <c r="K44" i="11"/>
  <c r="L234" i="21"/>
  <c r="L44" i="11"/>
  <c r="M234" i="21"/>
  <c r="M44" i="11" s="1"/>
  <c r="N234" i="21"/>
  <c r="N44" i="11" s="1"/>
  <c r="P234" i="21"/>
  <c r="P44" i="11" s="1"/>
  <c r="S234" i="21"/>
  <c r="S44" i="11"/>
  <c r="U234" i="21"/>
  <c r="U44" i="11" s="1"/>
  <c r="W234" i="21"/>
  <c r="W44" i="11" s="1"/>
  <c r="X234" i="21"/>
  <c r="X44" i="11" s="1"/>
  <c r="Z234" i="21"/>
  <c r="Z44" i="11"/>
  <c r="AA234" i="21"/>
  <c r="AA44" i="11"/>
  <c r="AB234" i="21"/>
  <c r="AB44" i="11"/>
  <c r="AC234" i="21"/>
  <c r="AC44" i="11"/>
  <c r="AD234" i="21"/>
  <c r="AD44" i="11" s="1"/>
  <c r="AE234" i="21"/>
  <c r="AE44" i="11" s="1"/>
  <c r="AF234" i="21"/>
  <c r="AF44" i="11"/>
  <c r="AG234" i="21"/>
  <c r="AG44" i="11" s="1"/>
  <c r="AH234" i="21"/>
  <c r="AH44" i="11"/>
  <c r="AI234" i="21"/>
  <c r="AI44" i="11"/>
  <c r="AJ234" i="21"/>
  <c r="AJ44" i="11"/>
  <c r="AK234" i="21"/>
  <c r="AK44" i="11" s="1"/>
  <c r="AL234" i="21"/>
  <c r="AL44" i="11"/>
  <c r="AM234" i="21"/>
  <c r="AM44" i="11"/>
  <c r="AN234" i="21"/>
  <c r="AN44" i="11"/>
  <c r="AP234" i="21"/>
  <c r="AP44" i="11" s="1"/>
  <c r="AQ234" i="21"/>
  <c r="AQ44" i="11"/>
  <c r="AT234" i="21"/>
  <c r="AT44" i="11" s="1"/>
  <c r="AV234" i="21"/>
  <c r="AV44" i="11" s="1"/>
  <c r="AX234" i="21"/>
  <c r="AX44" i="11"/>
  <c r="AZ234" i="21"/>
  <c r="AZ44" i="11"/>
  <c r="BA234" i="21"/>
  <c r="BA44" i="11" s="1"/>
  <c r="BB234" i="21"/>
  <c r="BB44" i="11"/>
  <c r="BC234" i="21"/>
  <c r="BC44" i="11" s="1"/>
  <c r="BD234" i="21"/>
  <c r="BD44" i="11"/>
  <c r="BE234" i="21"/>
  <c r="BE44" i="11"/>
  <c r="BF234" i="21"/>
  <c r="BF44" i="11"/>
  <c r="BG234" i="21"/>
  <c r="BG44" i="11"/>
  <c r="BH234" i="21"/>
  <c r="BH44" i="11" s="1"/>
  <c r="BJ234" i="21"/>
  <c r="BJ44" i="11" s="1"/>
  <c r="BK234" i="21"/>
  <c r="BK44" i="11"/>
  <c r="BN234" i="21"/>
  <c r="BN44" i="11" s="1"/>
  <c r="BQ234" i="21"/>
  <c r="BQ44" i="11"/>
  <c r="BW234" i="21"/>
  <c r="BW44" i="11" s="1"/>
  <c r="BY234" i="21"/>
  <c r="BY44" i="11" s="1"/>
  <c r="BZ234" i="21"/>
  <c r="BZ44" i="11" s="1"/>
  <c r="CA234" i="21"/>
  <c r="CA44" i="11"/>
  <c r="CB234" i="21"/>
  <c r="CB44" i="11" s="1"/>
  <c r="CC234" i="21"/>
  <c r="CC44" i="11"/>
  <c r="CD234" i="21"/>
  <c r="CD44" i="11"/>
  <c r="CF234" i="21"/>
  <c r="CF44" i="11"/>
  <c r="CG234" i="21"/>
  <c r="CG44" i="11" s="1"/>
  <c r="CH234" i="21"/>
  <c r="CH44" i="11"/>
  <c r="CI234" i="21"/>
  <c r="CI44" i="11"/>
  <c r="CJ234" i="21"/>
  <c r="CJ44" i="11"/>
  <c r="CK234" i="21"/>
  <c r="CK44" i="11"/>
  <c r="CL234" i="21"/>
  <c r="CL44" i="11" s="1"/>
  <c r="CM234" i="21"/>
  <c r="CM44" i="11" s="1"/>
  <c r="CN234" i="21"/>
  <c r="CN44" i="11" s="1"/>
  <c r="CO234" i="21"/>
  <c r="CO44" i="11"/>
  <c r="CP234" i="21"/>
  <c r="CP44" i="11"/>
  <c r="CQ234" i="21"/>
  <c r="CQ44" i="11"/>
  <c r="CR234" i="21"/>
  <c r="CR44" i="11"/>
  <c r="CS234" i="21"/>
  <c r="CS44" i="11" s="1"/>
  <c r="CX234" i="21"/>
  <c r="CX44" i="11" s="1"/>
  <c r="CZ234" i="21"/>
  <c r="CZ44" i="11"/>
  <c r="DC234" i="21"/>
  <c r="DC44" i="11"/>
  <c r="DE234" i="21"/>
  <c r="DE44" i="11" s="1"/>
  <c r="DH234" i="21"/>
  <c r="DH44" i="11"/>
  <c r="DI234" i="21"/>
  <c r="DI44" i="11" s="1"/>
  <c r="DJ234" i="21"/>
  <c r="DJ44" i="11" s="1"/>
  <c r="DL234" i="21"/>
  <c r="DL44" i="11"/>
  <c r="DN234" i="21"/>
  <c r="DN44" i="11"/>
  <c r="DP234" i="21"/>
  <c r="DP44" i="11" s="1"/>
  <c r="DQ234" i="21"/>
  <c r="DQ44" i="11"/>
  <c r="DR234" i="21"/>
  <c r="DR44" i="11" s="1"/>
  <c r="DS234" i="21"/>
  <c r="DS44" i="11" s="1"/>
  <c r="DU234" i="21"/>
  <c r="DU44" i="11"/>
  <c r="DV234" i="21"/>
  <c r="DV44" i="11"/>
  <c r="DX234" i="21"/>
  <c r="DX44" i="11" s="1"/>
  <c r="EC234" i="21"/>
  <c r="EC44" i="11"/>
  <c r="EE234" i="21"/>
  <c r="EE44" i="11" s="1"/>
  <c r="EG234" i="21"/>
  <c r="EG44" i="11" s="1"/>
  <c r="EH234" i="21"/>
  <c r="EH44" i="11"/>
  <c r="EJ234" i="21"/>
  <c r="EJ44" i="11"/>
  <c r="EK234" i="21"/>
  <c r="EK44" i="11" s="1"/>
  <c r="EL234" i="21"/>
  <c r="EL44" i="11"/>
  <c r="EN234" i="21"/>
  <c r="EN44" i="11" s="1"/>
  <c r="EP234" i="21"/>
  <c r="EP44" i="11" s="1"/>
  <c r="EQ234" i="21"/>
  <c r="EQ44" i="11"/>
  <c r="ER234" i="21"/>
  <c r="ER44" i="11"/>
  <c r="ET234" i="21"/>
  <c r="ET44" i="11" s="1"/>
  <c r="EU234" i="21"/>
  <c r="EU44" i="11"/>
  <c r="EW234" i="21"/>
  <c r="EW44" i="11" s="1"/>
  <c r="EY234" i="21"/>
  <c r="EY44" i="11" s="1"/>
  <c r="FB234" i="21"/>
  <c r="FB44" i="11"/>
  <c r="FC234" i="21"/>
  <c r="FC44" i="11"/>
  <c r="FD234" i="21"/>
  <c r="FD44" i="11" s="1"/>
  <c r="FE234" i="21"/>
  <c r="FE44" i="11"/>
  <c r="FF234" i="21"/>
  <c r="FF44" i="11" s="1"/>
  <c r="FG234" i="21"/>
  <c r="FG44" i="11" s="1"/>
  <c r="FH234" i="21"/>
  <c r="FH44" i="11"/>
  <c r="FI234" i="21"/>
  <c r="FI44" i="11"/>
  <c r="FJ234" i="21"/>
  <c r="FJ44" i="11" s="1"/>
  <c r="FK234" i="21"/>
  <c r="FK44" i="11"/>
  <c r="FL234" i="21"/>
  <c r="FL44" i="11" s="1"/>
  <c r="FM234" i="21"/>
  <c r="FM44" i="11" s="1"/>
  <c r="FN234" i="21"/>
  <c r="FN44" i="11"/>
  <c r="FO234" i="21"/>
  <c r="FO44" i="11"/>
  <c r="FP234" i="21"/>
  <c r="FP44" i="11" s="1"/>
  <c r="FQ234" i="21"/>
  <c r="FQ44" i="11"/>
  <c r="FR234" i="21"/>
  <c r="FR44" i="11" s="1"/>
  <c r="FS234" i="21"/>
  <c r="FS44" i="11"/>
  <c r="FT234" i="21"/>
  <c r="FT44" i="11"/>
  <c r="FU234" i="21"/>
  <c r="FU44" i="11"/>
  <c r="FV234" i="21"/>
  <c r="FV44" i="11" s="1"/>
  <c r="FW234" i="21"/>
  <c r="FW44" i="11"/>
  <c r="FX234" i="21"/>
  <c r="FX44" i="11" s="1"/>
  <c r="FY234" i="21"/>
  <c r="FY44" i="11" s="1"/>
  <c r="FZ234" i="21"/>
  <c r="FZ44" i="11"/>
  <c r="GA234" i="21"/>
  <c r="GA44" i="11"/>
  <c r="GB234" i="21"/>
  <c r="GB44" i="11" s="1"/>
  <c r="GC234" i="21"/>
  <c r="GC44" i="11"/>
  <c r="GD234" i="21"/>
  <c r="GD44" i="11" s="1"/>
  <c r="GE234" i="21"/>
  <c r="GE44" i="11" s="1"/>
  <c r="GF234" i="21"/>
  <c r="GF44" i="11"/>
  <c r="GG234" i="21"/>
  <c r="GG44" i="11"/>
  <c r="GH234" i="21"/>
  <c r="GH44" i="11" s="1"/>
  <c r="GI234" i="21"/>
  <c r="GI44" i="11"/>
  <c r="GJ234" i="21"/>
  <c r="GJ44" i="11" s="1"/>
  <c r="GK234" i="21"/>
  <c r="GK44" i="11" s="1"/>
  <c r="GL234" i="21"/>
  <c r="GL44" i="11"/>
  <c r="GM234" i="21"/>
  <c r="GM44" i="11"/>
  <c r="GN234" i="21"/>
  <c r="GN44" i="11" s="1"/>
  <c r="GO234" i="21"/>
  <c r="GO44" i="11"/>
  <c r="GP234" i="21"/>
  <c r="GP44" i="11" s="1"/>
  <c r="GQ234" i="21"/>
  <c r="GQ44" i="11" s="1"/>
  <c r="GR234" i="21"/>
  <c r="GR44" i="11"/>
  <c r="GS234" i="21"/>
  <c r="GS44" i="11"/>
  <c r="GT234" i="21"/>
  <c r="GT44" i="11" s="1"/>
  <c r="GU234" i="21"/>
  <c r="GU44" i="11"/>
  <c r="GV234" i="21"/>
  <c r="GV44" i="11" s="1"/>
  <c r="GW234" i="21"/>
  <c r="GW44" i="11"/>
  <c r="GX234" i="21"/>
  <c r="GX44" i="11"/>
  <c r="GY234" i="21"/>
  <c r="GY44" i="11"/>
  <c r="GZ234" i="21"/>
  <c r="GZ44" i="11" s="1"/>
  <c r="HA234" i="21"/>
  <c r="HA44" i="11"/>
  <c r="HB234" i="21"/>
  <c r="HB44" i="11" s="1"/>
  <c r="HC234" i="21"/>
  <c r="HC44" i="11"/>
  <c r="HD234" i="21"/>
  <c r="HD44" i="11"/>
  <c r="HE234" i="21"/>
  <c r="HE44" i="11"/>
  <c r="HF234" i="21"/>
  <c r="HF44" i="11" s="1"/>
  <c r="HG234" i="21"/>
  <c r="HG44" i="11"/>
  <c r="HH234" i="21"/>
  <c r="HH44" i="11" s="1"/>
  <c r="HI234" i="21"/>
  <c r="HI44" i="11" s="1"/>
  <c r="HJ234" i="21"/>
  <c r="HJ44" i="11"/>
  <c r="HK234" i="21"/>
  <c r="HK44" i="11"/>
  <c r="HL234" i="21"/>
  <c r="HL44" i="11" s="1"/>
  <c r="HM234" i="21"/>
  <c r="HM44" i="11"/>
  <c r="HN234" i="21"/>
  <c r="HO234" i="21"/>
  <c r="HO44" i="11"/>
  <c r="HP234" i="21"/>
  <c r="HQ234" i="21"/>
  <c r="G237" i="21"/>
  <c r="G47" i="11" s="1"/>
  <c r="I237" i="21"/>
  <c r="I47" i="11"/>
  <c r="K237" i="21"/>
  <c r="K47" i="11" s="1"/>
  <c r="L237" i="21"/>
  <c r="L47" i="11"/>
  <c r="M237" i="21"/>
  <c r="M47" i="11" s="1"/>
  <c r="N237" i="21"/>
  <c r="N47" i="11" s="1"/>
  <c r="P237" i="21"/>
  <c r="P47" i="11" s="1"/>
  <c r="S237" i="21"/>
  <c r="S47" i="11" s="1"/>
  <c r="U237" i="21"/>
  <c r="U47" i="11"/>
  <c r="W237" i="21"/>
  <c r="W47" i="11"/>
  <c r="X237" i="21"/>
  <c r="X47" i="11" s="1"/>
  <c r="Z237" i="21"/>
  <c r="Z47" i="11"/>
  <c r="AA237" i="21"/>
  <c r="AA47" i="11" s="1"/>
  <c r="AB237" i="21"/>
  <c r="AB47" i="11"/>
  <c r="AC237" i="21"/>
  <c r="AC47" i="11"/>
  <c r="AD237" i="21"/>
  <c r="AD47" i="11" s="1"/>
  <c r="AE237" i="21"/>
  <c r="AE47" i="11"/>
  <c r="AF237" i="21"/>
  <c r="AF47" i="11" s="1"/>
  <c r="AG237" i="21"/>
  <c r="AG47" i="11" s="1"/>
  <c r="AH237" i="21"/>
  <c r="AH47" i="11" s="1"/>
  <c r="AI237" i="21"/>
  <c r="AI47" i="11"/>
  <c r="AJ237" i="21"/>
  <c r="AJ47" i="11"/>
  <c r="AK237" i="21"/>
  <c r="AK47" i="11"/>
  <c r="AL237" i="21"/>
  <c r="AL47" i="11"/>
  <c r="AM237" i="21"/>
  <c r="AM47" i="11" s="1"/>
  <c r="AN237" i="21"/>
  <c r="AN47" i="11" s="1"/>
  <c r="AP237" i="21"/>
  <c r="AP47" i="11"/>
  <c r="AQ237" i="21"/>
  <c r="AQ47" i="11" s="1"/>
  <c r="AR237" i="21"/>
  <c r="AR47" i="11" s="1"/>
  <c r="AS237" i="21"/>
  <c r="AS47" i="11"/>
  <c r="AT237" i="21"/>
  <c r="AT47" i="11" s="1"/>
  <c r="AV237" i="21"/>
  <c r="AV47" i="11"/>
  <c r="AX237" i="21"/>
  <c r="AX47" i="11" s="1"/>
  <c r="AZ237" i="21"/>
  <c r="AZ47" i="11"/>
  <c r="BA237" i="21"/>
  <c r="BA47" i="11" s="1"/>
  <c r="BB237" i="21"/>
  <c r="BB47" i="11"/>
  <c r="BC237" i="21"/>
  <c r="BC47" i="11" s="1"/>
  <c r="BD237" i="21"/>
  <c r="BD47" i="11" s="1"/>
  <c r="BE237" i="21"/>
  <c r="BE47" i="11"/>
  <c r="BF237" i="21"/>
  <c r="BF47" i="11"/>
  <c r="BG237" i="21"/>
  <c r="BG47" i="11"/>
  <c r="BH237" i="21"/>
  <c r="BH47" i="11" s="1"/>
  <c r="BJ237" i="21"/>
  <c r="BJ47" i="11" s="1"/>
  <c r="BK237" i="21"/>
  <c r="BK47" i="11"/>
  <c r="BN237" i="21"/>
  <c r="BN47" i="11"/>
  <c r="BQ237" i="21"/>
  <c r="BQ47" i="11" s="1"/>
  <c r="BV237" i="21"/>
  <c r="BV47" i="11"/>
  <c r="BW237" i="21"/>
  <c r="BW47" i="11" s="1"/>
  <c r="BX237" i="21"/>
  <c r="BX47" i="11" s="1"/>
  <c r="BY237" i="21"/>
  <c r="BY47" i="11"/>
  <c r="BZ237" i="21"/>
  <c r="BZ47" i="11" s="1"/>
  <c r="CA237" i="21"/>
  <c r="CA47" i="11" s="1"/>
  <c r="CB237" i="21"/>
  <c r="CB47" i="11"/>
  <c r="CC237" i="21"/>
  <c r="CC47" i="11" s="1"/>
  <c r="CD237" i="21"/>
  <c r="CD47" i="11" s="1"/>
  <c r="CE237" i="21"/>
  <c r="CE47" i="11"/>
  <c r="CF237" i="21"/>
  <c r="CF47" i="11" s="1"/>
  <c r="CG237" i="21"/>
  <c r="CG47" i="11"/>
  <c r="CH237" i="21"/>
  <c r="CH47" i="11" s="1"/>
  <c r="CI237" i="21"/>
  <c r="CI47" i="11"/>
  <c r="CJ237" i="21"/>
  <c r="CJ47" i="11" s="1"/>
  <c r="CK237" i="21"/>
  <c r="CK47" i="11" s="1"/>
  <c r="CL237" i="21"/>
  <c r="CL47" i="11"/>
  <c r="CM237" i="21"/>
  <c r="CM47" i="11" s="1"/>
  <c r="CN237" i="21"/>
  <c r="CN47" i="11" s="1"/>
  <c r="CO237" i="21"/>
  <c r="CO47" i="11"/>
  <c r="CP237" i="21"/>
  <c r="CP47" i="11" s="1"/>
  <c r="CQ237" i="21"/>
  <c r="CQ47" i="11"/>
  <c r="CR237" i="21"/>
  <c r="CR47" i="11"/>
  <c r="CS237" i="21"/>
  <c r="CS47" i="11" s="1"/>
  <c r="CX237" i="21"/>
  <c r="CX47" i="11"/>
  <c r="CZ237" i="21"/>
  <c r="CZ47" i="11" s="1"/>
  <c r="DC237" i="21"/>
  <c r="DC47" i="11" s="1"/>
  <c r="DE237" i="21"/>
  <c r="DE47" i="11" s="1"/>
  <c r="DH237" i="21"/>
  <c r="DH47" i="11" s="1"/>
  <c r="DI237" i="21"/>
  <c r="DI47" i="11"/>
  <c r="DJ237" i="21"/>
  <c r="DJ47" i="11" s="1"/>
  <c r="DL237" i="21"/>
  <c r="DL47" i="11" s="1"/>
  <c r="DN237" i="21"/>
  <c r="DN47" i="11" s="1"/>
  <c r="DP237" i="21"/>
  <c r="DP47" i="11" s="1"/>
  <c r="DQ237" i="21"/>
  <c r="DQ47" i="11"/>
  <c r="DR237" i="21"/>
  <c r="DR47" i="11"/>
  <c r="DS237" i="21"/>
  <c r="DS47" i="11"/>
  <c r="DU237" i="21"/>
  <c r="DU47" i="11"/>
  <c r="DV237" i="21"/>
  <c r="DV47" i="11" s="1"/>
  <c r="DX237" i="21"/>
  <c r="DX47" i="11"/>
  <c r="EC237" i="21"/>
  <c r="EC47" i="11" s="1"/>
  <c r="EE237" i="21"/>
  <c r="EE47" i="11" s="1"/>
  <c r="EG237" i="21"/>
  <c r="EG47" i="11"/>
  <c r="EH237" i="21"/>
  <c r="EH47" i="11" s="1"/>
  <c r="EJ237" i="21"/>
  <c r="EJ47" i="11" s="1"/>
  <c r="EK237" i="21"/>
  <c r="EK47" i="11" s="1"/>
  <c r="EL237" i="21"/>
  <c r="EL47" i="11" s="1"/>
  <c r="EN237" i="21"/>
  <c r="EN47" i="11" s="1"/>
  <c r="EP237" i="21"/>
  <c r="EP47" i="11"/>
  <c r="EQ237" i="21"/>
  <c r="EQ47" i="11" s="1"/>
  <c r="ER237" i="21"/>
  <c r="ER47" i="11" s="1"/>
  <c r="ET237" i="21"/>
  <c r="ET47" i="11"/>
  <c r="EU237" i="21"/>
  <c r="EU47" i="11"/>
  <c r="EW237" i="21"/>
  <c r="EW47" i="11"/>
  <c r="EY237" i="21"/>
  <c r="EY47" i="11" s="1"/>
  <c r="FB237" i="21"/>
  <c r="FB47" i="11"/>
  <c r="FC237" i="21"/>
  <c r="FC47" i="11" s="1"/>
  <c r="FD237" i="21"/>
  <c r="FD47" i="11"/>
  <c r="FE237" i="21"/>
  <c r="FE47" i="11" s="1"/>
  <c r="FF237" i="21"/>
  <c r="FF47" i="11"/>
  <c r="FG237" i="21"/>
  <c r="FG47" i="11" s="1"/>
  <c r="FH237" i="21"/>
  <c r="FH47" i="11"/>
  <c r="FI237" i="21"/>
  <c r="FI47" i="11" s="1"/>
  <c r="FJ237" i="21"/>
  <c r="FJ47" i="11" s="1"/>
  <c r="FK237" i="21"/>
  <c r="FK47" i="11" s="1"/>
  <c r="FL237" i="21"/>
  <c r="FL47" i="11"/>
  <c r="FM237" i="21"/>
  <c r="FM47" i="11" s="1"/>
  <c r="FN237" i="21"/>
  <c r="FN47" i="11" s="1"/>
  <c r="FO237" i="21"/>
  <c r="FO47" i="11"/>
  <c r="FP237" i="21"/>
  <c r="FP47" i="11" s="1"/>
  <c r="FQ237" i="21"/>
  <c r="FQ47" i="11" s="1"/>
  <c r="FR237" i="21"/>
  <c r="FR47" i="11"/>
  <c r="FS237" i="21"/>
  <c r="FS47" i="11"/>
  <c r="FT237" i="21"/>
  <c r="FT47" i="11" s="1"/>
  <c r="FU237" i="21"/>
  <c r="FU47" i="11"/>
  <c r="FV237" i="21"/>
  <c r="FV47" i="11" s="1"/>
  <c r="FW237" i="21"/>
  <c r="FW47" i="11"/>
  <c r="FX237" i="21"/>
  <c r="FX47" i="11"/>
  <c r="FY237" i="21"/>
  <c r="FY47" i="11" s="1"/>
  <c r="FZ237" i="21"/>
  <c r="FZ47" i="11" s="1"/>
  <c r="GA237" i="21"/>
  <c r="GA47" i="11"/>
  <c r="GB237" i="21"/>
  <c r="GB47" i="11" s="1"/>
  <c r="GC237" i="21"/>
  <c r="GC47" i="11" s="1"/>
  <c r="GD237" i="21"/>
  <c r="GD47" i="11"/>
  <c r="GE237" i="21"/>
  <c r="GE47" i="11" s="1"/>
  <c r="GF237" i="21"/>
  <c r="GF47" i="11" s="1"/>
  <c r="GG237" i="21"/>
  <c r="GG47" i="11"/>
  <c r="GH237" i="21"/>
  <c r="GH47" i="11" s="1"/>
  <c r="GI237" i="21"/>
  <c r="GI47" i="11" s="1"/>
  <c r="GJ237" i="21"/>
  <c r="GJ47" i="11"/>
  <c r="GK237" i="21"/>
  <c r="GK47" i="11" s="1"/>
  <c r="GL237" i="21"/>
  <c r="GL47" i="11" s="1"/>
  <c r="GM237" i="21"/>
  <c r="GM47" i="11"/>
  <c r="GN237" i="21"/>
  <c r="GN47" i="11" s="1"/>
  <c r="GO237" i="21"/>
  <c r="GO47" i="11"/>
  <c r="GP237" i="21"/>
  <c r="GP47" i="11"/>
  <c r="GQ237" i="21"/>
  <c r="GQ47" i="11" s="1"/>
  <c r="GR237" i="21"/>
  <c r="GR47" i="11" s="1"/>
  <c r="GS237" i="21"/>
  <c r="GS47" i="11"/>
  <c r="GT237" i="21"/>
  <c r="GT47" i="11" s="1"/>
  <c r="GU237" i="21"/>
  <c r="GU47" i="11" s="1"/>
  <c r="GV237" i="21"/>
  <c r="GV47" i="11"/>
  <c r="GW237" i="21"/>
  <c r="GW47" i="11"/>
  <c r="GX237" i="21"/>
  <c r="GX47" i="11" s="1"/>
  <c r="GY237" i="21"/>
  <c r="GY47" i="11"/>
  <c r="GZ237" i="21"/>
  <c r="GZ47" i="11" s="1"/>
  <c r="HA237" i="21"/>
  <c r="HA47" i="11" s="1"/>
  <c r="HB237" i="21"/>
  <c r="HB47" i="11"/>
  <c r="HC237" i="21"/>
  <c r="HC47" i="11"/>
  <c r="HD237" i="21"/>
  <c r="HD47" i="11" s="1"/>
  <c r="HE237" i="21"/>
  <c r="HE47" i="11"/>
  <c r="HF237" i="21"/>
  <c r="HF47" i="11" s="1"/>
  <c r="HG237" i="21"/>
  <c r="HG47" i="11"/>
  <c r="HH237" i="21"/>
  <c r="HH47" i="11"/>
  <c r="HI237" i="21"/>
  <c r="HI47" i="11" s="1"/>
  <c r="HJ237" i="21"/>
  <c r="HJ47" i="11" s="1"/>
  <c r="HK237" i="21"/>
  <c r="HK47" i="11"/>
  <c r="HL237" i="21"/>
  <c r="HL47" i="11" s="1"/>
  <c r="HM237" i="21"/>
  <c r="HM47" i="11" s="1"/>
  <c r="HN237" i="21"/>
  <c r="HN47" i="11"/>
  <c r="HO237" i="21"/>
  <c r="HO47" i="11" s="1"/>
  <c r="HP237" i="21"/>
  <c r="HP47" i="11" s="1"/>
  <c r="HQ237" i="21"/>
  <c r="G238" i="21"/>
  <c r="G48" i="11"/>
  <c r="I238" i="21"/>
  <c r="I48" i="11"/>
  <c r="K238" i="21"/>
  <c r="K48" i="11" s="1"/>
  <c r="L238" i="21"/>
  <c r="L48" i="11"/>
  <c r="M238" i="21"/>
  <c r="M48" i="11" s="1"/>
  <c r="N238" i="21"/>
  <c r="N48" i="11" s="1"/>
  <c r="P238" i="21"/>
  <c r="P48" i="11" s="1"/>
  <c r="S238" i="21"/>
  <c r="S48" i="11"/>
  <c r="U238" i="21"/>
  <c r="U48" i="11" s="1"/>
  <c r="W238" i="21"/>
  <c r="W48" i="11"/>
  <c r="X238" i="21"/>
  <c r="X48" i="11"/>
  <c r="Z238" i="21"/>
  <c r="Z48" i="11" s="1"/>
  <c r="AA238" i="21"/>
  <c r="AA48" i="11" s="1"/>
  <c r="AB238" i="21"/>
  <c r="AB48" i="11"/>
  <c r="AC238" i="21"/>
  <c r="AC48" i="11" s="1"/>
  <c r="AD238" i="21"/>
  <c r="AD48" i="11"/>
  <c r="AE238" i="21"/>
  <c r="AE48" i="11" s="1"/>
  <c r="AF238" i="21"/>
  <c r="AF48" i="11" s="1"/>
  <c r="AG238" i="21"/>
  <c r="AG48" i="11" s="1"/>
  <c r="AH238" i="21"/>
  <c r="AH48" i="11"/>
  <c r="AI238" i="21"/>
  <c r="AI48" i="11" s="1"/>
  <c r="AJ238" i="21"/>
  <c r="AJ48" i="11"/>
  <c r="AK238" i="21"/>
  <c r="AK48" i="11"/>
  <c r="AL238" i="21"/>
  <c r="AL48" i="11" s="1"/>
  <c r="AM238" i="21"/>
  <c r="AM48" i="11" s="1"/>
  <c r="AN238" i="21"/>
  <c r="AN48" i="11"/>
  <c r="AP238" i="21"/>
  <c r="AP48" i="11" s="1"/>
  <c r="AQ238" i="21"/>
  <c r="AQ48" i="11"/>
  <c r="AT238" i="21"/>
  <c r="AT48" i="11"/>
  <c r="AV238" i="21"/>
  <c r="AV48" i="11"/>
  <c r="AX238" i="21"/>
  <c r="AX48" i="11" s="1"/>
  <c r="AZ238" i="21"/>
  <c r="AZ48" i="11"/>
  <c r="BA238" i="21"/>
  <c r="BA48" i="11" s="1"/>
  <c r="BB238" i="21"/>
  <c r="BB48" i="11" s="1"/>
  <c r="BC238" i="21"/>
  <c r="BC48" i="11" s="1"/>
  <c r="BD238" i="21"/>
  <c r="BD48" i="11"/>
  <c r="BE238" i="21"/>
  <c r="BE48" i="11"/>
  <c r="BF238" i="21"/>
  <c r="BF48" i="11"/>
  <c r="BG238" i="21"/>
  <c r="BG48" i="11" s="1"/>
  <c r="BH238" i="21"/>
  <c r="BH48" i="11"/>
  <c r="BJ238" i="21"/>
  <c r="BJ48" i="11"/>
  <c r="BK238" i="21"/>
  <c r="BK48" i="11"/>
  <c r="BN238" i="21"/>
  <c r="BN48" i="11"/>
  <c r="BQ238" i="21"/>
  <c r="BQ48" i="11"/>
  <c r="BW238" i="21"/>
  <c r="BW48" i="11" s="1"/>
  <c r="BY238" i="21"/>
  <c r="BY48" i="11" s="1"/>
  <c r="BZ238" i="21"/>
  <c r="BZ48" i="11" s="1"/>
  <c r="CA238" i="21"/>
  <c r="CA48" i="11"/>
  <c r="CB238" i="21"/>
  <c r="CB48" i="11"/>
  <c r="CC238" i="21"/>
  <c r="CC48" i="11"/>
  <c r="CD238" i="21"/>
  <c r="CD48" i="11" s="1"/>
  <c r="CF238" i="21"/>
  <c r="CF48" i="11"/>
  <c r="CG238" i="21"/>
  <c r="CG48" i="11" s="1"/>
  <c r="CH238" i="21"/>
  <c r="CH48" i="11"/>
  <c r="CI238" i="21"/>
  <c r="CI48" i="11"/>
  <c r="CJ238" i="21"/>
  <c r="CJ48" i="11"/>
  <c r="CK238" i="21"/>
  <c r="CK48" i="11" s="1"/>
  <c r="CL238" i="21"/>
  <c r="CL48" i="11" s="1"/>
  <c r="CM238" i="21"/>
  <c r="CM48" i="11"/>
  <c r="CN238" i="21"/>
  <c r="CN48" i="11"/>
  <c r="CO238" i="21"/>
  <c r="CO48" i="11" s="1"/>
  <c r="CP238" i="21"/>
  <c r="CP48" i="11"/>
  <c r="CQ238" i="21"/>
  <c r="CQ48" i="11" s="1"/>
  <c r="CS238" i="21"/>
  <c r="CS48" i="11" s="1"/>
  <c r="CX238" i="21"/>
  <c r="CX48" i="11"/>
  <c r="CZ238" i="21"/>
  <c r="CZ48" i="11"/>
  <c r="DC238" i="21"/>
  <c r="DC48" i="11"/>
  <c r="DE238" i="21"/>
  <c r="DE48" i="11"/>
  <c r="DH238" i="21"/>
  <c r="DH48" i="11" s="1"/>
  <c r="DI238" i="21"/>
  <c r="DI48" i="11"/>
  <c r="DJ238" i="21"/>
  <c r="DJ48" i="11" s="1"/>
  <c r="DN238" i="21"/>
  <c r="DN48" i="11"/>
  <c r="DP238" i="21"/>
  <c r="DP48" i="11" s="1"/>
  <c r="DQ238" i="21"/>
  <c r="DQ48" i="11"/>
  <c r="DR238" i="21"/>
  <c r="DR48" i="11" s="1"/>
  <c r="DS238" i="21"/>
  <c r="DS48" i="11"/>
  <c r="DU238" i="21"/>
  <c r="DU48" i="11"/>
  <c r="DV238" i="21"/>
  <c r="DV48" i="11"/>
  <c r="DX238" i="21"/>
  <c r="DX48" i="11"/>
  <c r="EC238" i="21"/>
  <c r="EC48" i="11"/>
  <c r="EE238" i="21"/>
  <c r="EE48" i="11" s="1"/>
  <c r="EG238" i="21"/>
  <c r="EG48" i="11"/>
  <c r="EH238" i="21"/>
  <c r="EH48" i="11" s="1"/>
  <c r="EJ238" i="21"/>
  <c r="EJ48" i="11"/>
  <c r="EK238" i="21"/>
  <c r="EK48" i="11" s="1"/>
  <c r="EL238" i="21"/>
  <c r="EL48" i="11"/>
  <c r="EN238" i="21"/>
  <c r="EN48" i="11" s="1"/>
  <c r="EP238" i="21"/>
  <c r="EP48" i="11"/>
  <c r="EQ238" i="21"/>
  <c r="EQ48" i="11"/>
  <c r="ER238" i="21"/>
  <c r="ER48" i="11"/>
  <c r="ET238" i="21"/>
  <c r="ET48" i="11"/>
  <c r="EU238" i="21"/>
  <c r="EU48" i="11"/>
  <c r="EW238" i="21"/>
  <c r="EW48" i="11" s="1"/>
  <c r="EY238" i="21"/>
  <c r="EY48" i="11" s="1"/>
  <c r="FB238" i="21"/>
  <c r="FB48" i="11"/>
  <c r="FC238" i="21"/>
  <c r="FC48" i="11"/>
  <c r="FD238" i="21"/>
  <c r="FD48" i="11" s="1"/>
  <c r="FE238" i="21"/>
  <c r="FE48" i="11"/>
  <c r="FF238" i="21"/>
  <c r="FF48" i="11" s="1"/>
  <c r="FG238" i="21"/>
  <c r="FG48" i="11"/>
  <c r="FH238" i="21"/>
  <c r="FH48" i="11"/>
  <c r="FI238" i="21"/>
  <c r="FI48" i="11"/>
  <c r="FJ238" i="21"/>
  <c r="FJ48" i="11"/>
  <c r="FK238" i="21"/>
  <c r="FK48" i="11"/>
  <c r="FL238" i="21"/>
  <c r="FL48" i="11" s="1"/>
  <c r="FM238" i="21"/>
  <c r="FM48" i="11" s="1"/>
  <c r="FN238" i="21"/>
  <c r="FN48" i="11" s="1"/>
  <c r="FO238" i="21"/>
  <c r="FO48" i="11"/>
  <c r="FP238" i="21"/>
  <c r="FP48" i="11" s="1"/>
  <c r="FQ238" i="21"/>
  <c r="FQ48" i="11"/>
  <c r="FR238" i="21"/>
  <c r="FR48" i="11" s="1"/>
  <c r="FS238" i="21"/>
  <c r="FS48" i="11"/>
  <c r="FT238" i="21"/>
  <c r="FT48" i="11"/>
  <c r="FU238" i="21"/>
  <c r="FU48" i="11"/>
  <c r="FV238" i="21"/>
  <c r="FV48" i="11"/>
  <c r="FW238" i="21"/>
  <c r="FW48" i="11"/>
  <c r="FX238" i="21"/>
  <c r="FX48" i="11" s="1"/>
  <c r="FY238" i="21"/>
  <c r="FY48" i="11" s="1"/>
  <c r="FZ238" i="21"/>
  <c r="FZ48" i="11" s="1"/>
  <c r="GA238" i="21"/>
  <c r="GA48" i="11"/>
  <c r="GB238" i="21"/>
  <c r="GB48" i="11"/>
  <c r="GC238" i="21"/>
  <c r="GC48" i="11"/>
  <c r="GD238" i="21"/>
  <c r="GD48" i="11" s="1"/>
  <c r="GE238" i="21"/>
  <c r="GE48" i="11"/>
  <c r="GF238" i="21"/>
  <c r="GF48" i="11" s="1"/>
  <c r="GG238" i="21"/>
  <c r="GG48" i="11"/>
  <c r="GH238" i="21"/>
  <c r="GH48" i="11"/>
  <c r="GI238" i="21"/>
  <c r="GI48" i="11"/>
  <c r="GJ238" i="21"/>
  <c r="GJ48" i="11" s="1"/>
  <c r="GK238" i="21"/>
  <c r="GK48" i="11" s="1"/>
  <c r="GL238" i="21"/>
  <c r="GL48" i="11"/>
  <c r="GM238" i="21"/>
  <c r="GM48" i="11"/>
  <c r="GN238" i="21"/>
  <c r="GN48" i="11" s="1"/>
  <c r="GO238" i="21"/>
  <c r="GO48" i="11"/>
  <c r="GP238" i="21"/>
  <c r="GP48" i="11" s="1"/>
  <c r="GQ238" i="21"/>
  <c r="GQ48" i="11" s="1"/>
  <c r="GR238" i="21"/>
  <c r="GR48" i="11"/>
  <c r="GS238" i="21"/>
  <c r="GS48" i="11"/>
  <c r="GT238" i="21"/>
  <c r="GT48" i="11"/>
  <c r="GU238" i="21"/>
  <c r="GU48" i="11"/>
  <c r="GV238" i="21"/>
  <c r="GV48" i="11" s="1"/>
  <c r="GW238" i="21"/>
  <c r="GW48" i="11"/>
  <c r="GX238" i="21"/>
  <c r="GX48" i="11" s="1"/>
  <c r="GY238" i="21"/>
  <c r="GY48" i="11"/>
  <c r="GZ238" i="21"/>
  <c r="GZ48" i="11" s="1"/>
  <c r="HA238" i="21"/>
  <c r="HA48" i="11"/>
  <c r="HB238" i="21"/>
  <c r="HB48" i="11" s="1"/>
  <c r="HC238" i="21"/>
  <c r="HC48" i="11"/>
  <c r="HD238" i="21"/>
  <c r="HD48" i="11" s="1"/>
  <c r="HE238" i="21"/>
  <c r="HE48" i="11"/>
  <c r="HF238" i="21"/>
  <c r="HF48" i="11" s="1"/>
  <c r="HG238" i="21"/>
  <c r="HG48" i="11"/>
  <c r="HH238" i="21"/>
  <c r="HH48" i="11" s="1"/>
  <c r="HI238" i="21"/>
  <c r="HI48" i="11"/>
  <c r="HJ238" i="21"/>
  <c r="HJ48" i="11" s="1"/>
  <c r="HK238" i="21"/>
  <c r="HK48" i="11"/>
  <c r="HL238" i="21"/>
  <c r="HL48" i="11"/>
  <c r="HM238" i="21"/>
  <c r="HM48" i="11"/>
  <c r="HN238" i="21"/>
  <c r="HN48" i="11" s="1"/>
  <c r="HO238" i="21"/>
  <c r="HO48" i="11"/>
  <c r="HP238" i="21"/>
  <c r="HP48" i="11"/>
  <c r="HQ238" i="21"/>
  <c r="HQ48" i="11"/>
  <c r="G240" i="21"/>
  <c r="G50" i="11"/>
  <c r="I240" i="21"/>
  <c r="I50" i="11"/>
  <c r="K240" i="21"/>
  <c r="K50" i="11" s="1"/>
  <c r="L240" i="21"/>
  <c r="L50" i="11" s="1"/>
  <c r="M240" i="21"/>
  <c r="M50" i="11"/>
  <c r="N240" i="21"/>
  <c r="N50" i="11"/>
  <c r="P240" i="21"/>
  <c r="P50" i="11" s="1"/>
  <c r="S240" i="21"/>
  <c r="S50" i="11"/>
  <c r="U240" i="21"/>
  <c r="U50" i="11" s="1"/>
  <c r="W240" i="21"/>
  <c r="W50" i="11"/>
  <c r="X240" i="21"/>
  <c r="X50" i="11"/>
  <c r="Z240" i="21"/>
  <c r="Z50" i="11"/>
  <c r="AA240" i="21"/>
  <c r="AA50" i="11"/>
  <c r="AB240" i="21"/>
  <c r="AB50" i="11"/>
  <c r="AC240" i="21"/>
  <c r="AC50" i="11" s="1"/>
  <c r="AD240" i="21"/>
  <c r="AD50" i="11" s="1"/>
  <c r="AE240" i="21"/>
  <c r="AE50" i="11" s="1"/>
  <c r="AF240" i="21"/>
  <c r="AF50" i="11"/>
  <c r="AG240" i="21"/>
  <c r="AG50" i="11"/>
  <c r="AH240" i="21"/>
  <c r="AH50" i="11"/>
  <c r="AI240" i="21"/>
  <c r="AI50" i="11" s="1"/>
  <c r="AJ240" i="21"/>
  <c r="AJ50" i="11" s="1"/>
  <c r="AK240" i="21"/>
  <c r="AK50" i="11"/>
  <c r="AL240" i="21"/>
  <c r="AL50" i="11"/>
  <c r="AM240" i="21"/>
  <c r="AM50" i="11"/>
  <c r="AN240" i="21"/>
  <c r="AN50" i="11"/>
  <c r="AP240" i="21"/>
  <c r="AP50" i="11" s="1"/>
  <c r="AQ240" i="21"/>
  <c r="AQ50" i="11" s="1"/>
  <c r="AT240" i="21"/>
  <c r="AT50" i="11" s="1"/>
  <c r="AV240" i="21"/>
  <c r="AV50" i="11"/>
  <c r="AX240" i="21"/>
  <c r="AX50" i="11"/>
  <c r="AZ240" i="21"/>
  <c r="AZ50" i="11"/>
  <c r="BA240" i="21"/>
  <c r="BA50" i="11" s="1"/>
  <c r="BB240" i="21"/>
  <c r="BB50" i="11"/>
  <c r="BC240" i="21"/>
  <c r="BC50" i="11" s="1"/>
  <c r="BD240" i="21"/>
  <c r="BD50" i="11"/>
  <c r="BE240" i="21"/>
  <c r="BE50" i="11"/>
  <c r="BF240" i="21"/>
  <c r="BF50" i="11"/>
  <c r="BG240" i="21"/>
  <c r="BG50" i="11" s="1"/>
  <c r="BH240" i="21"/>
  <c r="BH50" i="11" s="1"/>
  <c r="BJ240" i="21"/>
  <c r="BJ50" i="11"/>
  <c r="BK240" i="21"/>
  <c r="BK50" i="11"/>
  <c r="BN240" i="21"/>
  <c r="BN50" i="11" s="1"/>
  <c r="BQ240" i="21"/>
  <c r="BQ50" i="11"/>
  <c r="BW240" i="21"/>
  <c r="BW50" i="11" s="1"/>
  <c r="BY240" i="21"/>
  <c r="BY50" i="11" s="1"/>
  <c r="BZ240" i="21"/>
  <c r="BZ50" i="11"/>
  <c r="CA240" i="21"/>
  <c r="CA50" i="11"/>
  <c r="CB240" i="21"/>
  <c r="CB50" i="11"/>
  <c r="CC240" i="21"/>
  <c r="CC50" i="11"/>
  <c r="CD240" i="21"/>
  <c r="CD50" i="11" s="1"/>
  <c r="CF240" i="21"/>
  <c r="CF50" i="11" s="1"/>
  <c r="CG240" i="21"/>
  <c r="CG50" i="11" s="1"/>
  <c r="CH240" i="21"/>
  <c r="CH50" i="11"/>
  <c r="CI240" i="21"/>
  <c r="CI50" i="11" s="1"/>
  <c r="CJ240" i="21"/>
  <c r="CJ50" i="11"/>
  <c r="CK240" i="21"/>
  <c r="CK50" i="11" s="1"/>
  <c r="CL240" i="21"/>
  <c r="CL50" i="11"/>
  <c r="CM240" i="21"/>
  <c r="CM50" i="11" s="1"/>
  <c r="CN240" i="21"/>
  <c r="CN50" i="11"/>
  <c r="CO240" i="21"/>
  <c r="CO50" i="11"/>
  <c r="CP240" i="21"/>
  <c r="CP50" i="11"/>
  <c r="CQ240" i="21"/>
  <c r="CQ50" i="11" s="1"/>
  <c r="CS240" i="21"/>
  <c r="CS50" i="11"/>
  <c r="CX240" i="21"/>
  <c r="CX50" i="11" s="1"/>
  <c r="CZ240" i="21"/>
  <c r="CZ50" i="11"/>
  <c r="DC240" i="21"/>
  <c r="DC50" i="11"/>
  <c r="DE240" i="21"/>
  <c r="DE50" i="11"/>
  <c r="DH240" i="21"/>
  <c r="DH50" i="11" s="1"/>
  <c r="DI240" i="21"/>
  <c r="DI50" i="11"/>
  <c r="DJ240" i="21"/>
  <c r="DJ50" i="11"/>
  <c r="DN240" i="21"/>
  <c r="DN50" i="11"/>
  <c r="DP240" i="21"/>
  <c r="DP50" i="11" s="1"/>
  <c r="DQ240" i="21"/>
  <c r="DQ50" i="11"/>
  <c r="DR240" i="21"/>
  <c r="DR50" i="11" s="1"/>
  <c r="DS240" i="21"/>
  <c r="DS50" i="11"/>
  <c r="DU240" i="21"/>
  <c r="DU50" i="11" s="1"/>
  <c r="DV240" i="21"/>
  <c r="DV50" i="11"/>
  <c r="DX240" i="21"/>
  <c r="DX50" i="11" s="1"/>
  <c r="EC240" i="21"/>
  <c r="EC50" i="11"/>
  <c r="EE240" i="21"/>
  <c r="EE50" i="11" s="1"/>
  <c r="EG240" i="21"/>
  <c r="EG50" i="11"/>
  <c r="EH240" i="21"/>
  <c r="EH50" i="11" s="1"/>
  <c r="EJ240" i="21"/>
  <c r="EJ50" i="11"/>
  <c r="EK240" i="21"/>
  <c r="EK50" i="11" s="1"/>
  <c r="EL240" i="21"/>
  <c r="EL50" i="11"/>
  <c r="EN240" i="21"/>
  <c r="EN50" i="11" s="1"/>
  <c r="EP240" i="21"/>
  <c r="EP50" i="11"/>
  <c r="EQ240" i="21"/>
  <c r="EQ50" i="11" s="1"/>
  <c r="ER240" i="21"/>
  <c r="ER50" i="11"/>
  <c r="ET240" i="21"/>
  <c r="ET50" i="11" s="1"/>
  <c r="EU240" i="21"/>
  <c r="EU50" i="11"/>
  <c r="EW240" i="21"/>
  <c r="EW50" i="11" s="1"/>
  <c r="EY240" i="21"/>
  <c r="EY50" i="11"/>
  <c r="FB240" i="21"/>
  <c r="FB50" i="11"/>
  <c r="FC240" i="21"/>
  <c r="FC50" i="11"/>
  <c r="FD240" i="21"/>
  <c r="FD50" i="11"/>
  <c r="FE240" i="21"/>
  <c r="FE50" i="11"/>
  <c r="FF240" i="21"/>
  <c r="FF50" i="11" s="1"/>
  <c r="FG240" i="21"/>
  <c r="FG50" i="11"/>
  <c r="FH240" i="21"/>
  <c r="FH50" i="11" s="1"/>
  <c r="FI240" i="21"/>
  <c r="FI50" i="11"/>
  <c r="FJ240" i="21"/>
  <c r="FJ50" i="11" s="1"/>
  <c r="FK240" i="21"/>
  <c r="FK50" i="11"/>
  <c r="FL240" i="21"/>
  <c r="FL50" i="11" s="1"/>
  <c r="FM240" i="21"/>
  <c r="FM50" i="11"/>
  <c r="FN240" i="21"/>
  <c r="FN50" i="11"/>
  <c r="FO240" i="21"/>
  <c r="FO50" i="11"/>
  <c r="FP240" i="21"/>
  <c r="FP50" i="11" s="1"/>
  <c r="FQ240" i="21"/>
  <c r="FQ50" i="11"/>
  <c r="FR240" i="21"/>
  <c r="FR50" i="11" s="1"/>
  <c r="FS240" i="21"/>
  <c r="FS50" i="11"/>
  <c r="FT240" i="21"/>
  <c r="FT50" i="11"/>
  <c r="FU240" i="21"/>
  <c r="FU50" i="11"/>
  <c r="FV240" i="21"/>
  <c r="FV50" i="11" s="1"/>
  <c r="FW240" i="21"/>
  <c r="FW50" i="11"/>
  <c r="FX240" i="21"/>
  <c r="FX50" i="11" s="1"/>
  <c r="FY240" i="21"/>
  <c r="FY50" i="11"/>
  <c r="FZ240" i="21"/>
  <c r="FZ50" i="11" s="1"/>
  <c r="GA240" i="21"/>
  <c r="GA50" i="11"/>
  <c r="GB240" i="21"/>
  <c r="GB50" i="11"/>
  <c r="GC240" i="21"/>
  <c r="GC50" i="11"/>
  <c r="GD240" i="21"/>
  <c r="GD50" i="11" s="1"/>
  <c r="GE240" i="21"/>
  <c r="GE50" i="11"/>
  <c r="GF240" i="21"/>
  <c r="GF50" i="11" s="1"/>
  <c r="GG240" i="21"/>
  <c r="GG50" i="11"/>
  <c r="GH240" i="21"/>
  <c r="GH50" i="11" s="1"/>
  <c r="GI240" i="21"/>
  <c r="GI50" i="11"/>
  <c r="GJ240" i="21"/>
  <c r="GJ50" i="11" s="1"/>
  <c r="GK240" i="21"/>
  <c r="GK50" i="11"/>
  <c r="GL240" i="21"/>
  <c r="GL50" i="11" s="1"/>
  <c r="GM240" i="21"/>
  <c r="GM50" i="11"/>
  <c r="GN240" i="21"/>
  <c r="GN50" i="11"/>
  <c r="GO240" i="21"/>
  <c r="GO50" i="11"/>
  <c r="GP240" i="21"/>
  <c r="GP50" i="11" s="1"/>
  <c r="GQ240" i="21"/>
  <c r="GQ50" i="11"/>
  <c r="GR240" i="21"/>
  <c r="GR50" i="11" s="1"/>
  <c r="GS240" i="21"/>
  <c r="GS50" i="11"/>
  <c r="GT240" i="21"/>
  <c r="GT50" i="11"/>
  <c r="GU240" i="21"/>
  <c r="GU50" i="11"/>
  <c r="GV240" i="21"/>
  <c r="GV50" i="11" s="1"/>
  <c r="GW240" i="21"/>
  <c r="GW50" i="11"/>
  <c r="GX240" i="21"/>
  <c r="GX50" i="11"/>
  <c r="GY240" i="21"/>
  <c r="GY50" i="11"/>
  <c r="GZ240" i="21"/>
  <c r="GZ50" i="11" s="1"/>
  <c r="HA240" i="21"/>
  <c r="HA50" i="11"/>
  <c r="HB240" i="21"/>
  <c r="HB50" i="11" s="1"/>
  <c r="HC240" i="21"/>
  <c r="HC50" i="11"/>
  <c r="HD240" i="21"/>
  <c r="HD50" i="11" s="1"/>
  <c r="HE240" i="21"/>
  <c r="HE50" i="11"/>
  <c r="HF240" i="21"/>
  <c r="HF50" i="11" s="1"/>
  <c r="HG240" i="21"/>
  <c r="HG50" i="11"/>
  <c r="HH240" i="21"/>
  <c r="HH50" i="11" s="1"/>
  <c r="HI240" i="21"/>
  <c r="HI50" i="11"/>
  <c r="HJ240" i="21"/>
  <c r="HJ50" i="11" s="1"/>
  <c r="HK240" i="21"/>
  <c r="HK50" i="11"/>
  <c r="HL240" i="21"/>
  <c r="HL50" i="11" s="1"/>
  <c r="HM240" i="21"/>
  <c r="HM50" i="11"/>
  <c r="HN240" i="21"/>
  <c r="HN50" i="11" s="1"/>
  <c r="HO240" i="21"/>
  <c r="HO50" i="11"/>
  <c r="HP240" i="21"/>
  <c r="HP50" i="11" s="1"/>
  <c r="HQ240" i="21"/>
  <c r="HQ50" i="11"/>
  <c r="I12" i="11"/>
  <c r="K12" i="11"/>
  <c r="X12" i="11"/>
  <c r="AA12" i="11"/>
  <c r="AC12" i="11"/>
  <c r="AD12" i="11"/>
  <c r="AE12" i="11"/>
  <c r="AF12" i="11"/>
  <c r="AG12" i="11"/>
  <c r="AH12" i="11"/>
  <c r="AI12" i="11"/>
  <c r="AJ12" i="11"/>
  <c r="AK12" i="11"/>
  <c r="AL12" i="11"/>
  <c r="AM12" i="11"/>
  <c r="AN12" i="11"/>
  <c r="AQ12" i="11"/>
  <c r="AT12" i="11"/>
  <c r="AX12" i="11"/>
  <c r="BB12" i="11"/>
  <c r="BC12" i="11"/>
  <c r="BD12" i="11"/>
  <c r="BE12" i="11"/>
  <c r="BF12" i="11"/>
  <c r="BG12" i="11"/>
  <c r="BH12" i="11"/>
  <c r="BK12" i="11"/>
  <c r="BN12" i="11"/>
  <c r="CB12" i="11"/>
  <c r="CC12" i="11"/>
  <c r="CD12" i="11"/>
  <c r="CI12" i="11"/>
  <c r="CJ12" i="11"/>
  <c r="CK12" i="11"/>
  <c r="CL12" i="11"/>
  <c r="CM12" i="11"/>
  <c r="CN12" i="11"/>
  <c r="CO12" i="11"/>
  <c r="CP12" i="11"/>
  <c r="CQ12" i="11"/>
  <c r="DC12" i="11"/>
  <c r="DE12" i="11"/>
  <c r="DH12" i="11"/>
  <c r="DI12" i="11"/>
  <c r="DJ12" i="11"/>
  <c r="DN12" i="11"/>
  <c r="DP12" i="11"/>
  <c r="DX12" i="11"/>
  <c r="EH12" i="11"/>
  <c r="EJ12" i="11"/>
  <c r="EK12" i="11"/>
  <c r="EL12" i="11"/>
  <c r="EN12" i="11"/>
  <c r="EP12" i="11"/>
  <c r="EQ12" i="11"/>
  <c r="ER12" i="11"/>
  <c r="ET12" i="11"/>
  <c r="EU12" i="11"/>
  <c r="EW12" i="11"/>
  <c r="EY12" i="11"/>
  <c r="FB12" i="11"/>
  <c r="FC12" i="11"/>
  <c r="FE12" i="11"/>
  <c r="FF12" i="11"/>
  <c r="FG12" i="11"/>
  <c r="FH12" i="11"/>
  <c r="FI12" i="11"/>
  <c r="FJ12" i="11"/>
  <c r="FK12" i="11"/>
  <c r="FL12" i="11"/>
  <c r="FM12" i="11"/>
  <c r="FN12" i="11"/>
  <c r="FO12" i="11"/>
  <c r="FP12" i="11"/>
  <c r="FQ12" i="11"/>
  <c r="FR12" i="11"/>
  <c r="FS12" i="11"/>
  <c r="FT12" i="11"/>
  <c r="FU12" i="11"/>
  <c r="FV12" i="11"/>
  <c r="FX12" i="11"/>
  <c r="FZ12" i="11"/>
  <c r="GA12" i="11"/>
  <c r="GK12" i="11"/>
  <c r="GP12" i="11"/>
  <c r="GS12" i="11"/>
  <c r="GU12" i="11"/>
  <c r="GV12" i="11"/>
  <c r="GX12" i="11"/>
  <c r="HK12" i="11"/>
  <c r="K13" i="11"/>
  <c r="CB13" i="11"/>
  <c r="FZ13" i="11"/>
  <c r="GA13" i="11"/>
  <c r="HN13" i="11"/>
  <c r="I14" i="11"/>
  <c r="K14" i="11"/>
  <c r="AE14" i="11"/>
  <c r="AG14" i="11"/>
  <c r="AL14" i="11"/>
  <c r="AN14" i="11"/>
  <c r="AP14" i="11"/>
  <c r="AQ14" i="11"/>
  <c r="AT14" i="11"/>
  <c r="BB14" i="11"/>
  <c r="BD14" i="11"/>
  <c r="CB14" i="11"/>
  <c r="CC14" i="11"/>
  <c r="CM14" i="11"/>
  <c r="CN14" i="11"/>
  <c r="CO14" i="11"/>
  <c r="CP14" i="11"/>
  <c r="DX14" i="11"/>
  <c r="EC14" i="11"/>
  <c r="EL14" i="11"/>
  <c r="EN14" i="11"/>
  <c r="EP14" i="11"/>
  <c r="EQ14" i="11"/>
  <c r="ER14" i="11"/>
  <c r="ET14" i="11"/>
  <c r="EU14" i="11"/>
  <c r="EY14" i="11"/>
  <c r="FB14" i="11"/>
  <c r="FC14" i="11"/>
  <c r="FD14" i="11"/>
  <c r="FE14" i="11"/>
  <c r="FF14" i="11"/>
  <c r="FG14" i="11"/>
  <c r="FH14" i="11"/>
  <c r="FI14" i="11"/>
  <c r="FJ14" i="11"/>
  <c r="FL14" i="11"/>
  <c r="FM14" i="11"/>
  <c r="FN14" i="11"/>
  <c r="FO14" i="11"/>
  <c r="FP14" i="11"/>
  <c r="FQ14" i="11"/>
  <c r="FR14" i="11"/>
  <c r="FS14" i="11"/>
  <c r="FT14" i="11"/>
  <c r="FU14" i="11"/>
  <c r="FV14" i="11"/>
  <c r="FX14" i="11"/>
  <c r="FY14" i="11"/>
  <c r="FZ14" i="11"/>
  <c r="GA14" i="11"/>
  <c r="I15" i="11"/>
  <c r="K15" i="11"/>
  <c r="AA15" i="11"/>
  <c r="AC15" i="11"/>
  <c r="AE15" i="11"/>
  <c r="AG15" i="11"/>
  <c r="AL15" i="11"/>
  <c r="AP15" i="11"/>
  <c r="AQ15" i="11"/>
  <c r="AT15" i="11"/>
  <c r="BB15" i="11"/>
  <c r="BD15" i="11"/>
  <c r="CB15" i="11"/>
  <c r="CC15" i="11"/>
  <c r="CS15" i="11"/>
  <c r="DX15" i="11"/>
  <c r="EL15" i="11"/>
  <c r="EN15" i="11"/>
  <c r="EP15" i="11"/>
  <c r="EQ15" i="11"/>
  <c r="ER15" i="11"/>
  <c r="ET15" i="11"/>
  <c r="EU15" i="11"/>
  <c r="EW15" i="11"/>
  <c r="EY15" i="11"/>
  <c r="FB15" i="11"/>
  <c r="FC15" i="11"/>
  <c r="FD15" i="11"/>
  <c r="FE15" i="11"/>
  <c r="FF15" i="11"/>
  <c r="FH15" i="11"/>
  <c r="FI15" i="11"/>
  <c r="FJ15" i="11"/>
  <c r="FK15" i="11"/>
  <c r="FL15" i="11"/>
  <c r="FM15" i="11"/>
  <c r="FN15" i="11"/>
  <c r="FO15" i="11"/>
  <c r="FP15" i="11"/>
  <c r="FQ15" i="11"/>
  <c r="FR15" i="11"/>
  <c r="FS15" i="11"/>
  <c r="FT15" i="11"/>
  <c r="FU15" i="11"/>
  <c r="FV15" i="11"/>
  <c r="FW15" i="11"/>
  <c r="FX15" i="11"/>
  <c r="FY15" i="11"/>
  <c r="FZ15" i="11"/>
  <c r="GA15" i="11"/>
  <c r="HN15" i="11"/>
  <c r="I16" i="11"/>
  <c r="K16" i="11"/>
  <c r="X16" i="11"/>
  <c r="AA16" i="11"/>
  <c r="AC16" i="11"/>
  <c r="AE16" i="11"/>
  <c r="AG16" i="11"/>
  <c r="AL16" i="11"/>
  <c r="AN16" i="11"/>
  <c r="AP16" i="11"/>
  <c r="AQ16" i="11"/>
  <c r="AT16" i="11"/>
  <c r="BB16" i="11"/>
  <c r="BD16" i="11"/>
  <c r="CA16" i="11"/>
  <c r="CB16" i="11"/>
  <c r="CC16" i="11"/>
  <c r="CM16" i="11"/>
  <c r="CN16" i="11"/>
  <c r="CO16" i="11"/>
  <c r="CP16" i="11"/>
  <c r="CS16" i="11"/>
  <c r="DX16" i="11"/>
  <c r="EC16" i="11"/>
  <c r="EL16" i="11"/>
  <c r="EN16" i="11"/>
  <c r="EP16" i="11"/>
  <c r="EQ16" i="11"/>
  <c r="ER16" i="11"/>
  <c r="ET16" i="11"/>
  <c r="EU16" i="11"/>
  <c r="EW16" i="11"/>
  <c r="EY16" i="11"/>
  <c r="FB16" i="11"/>
  <c r="FD16" i="11"/>
  <c r="FE16" i="11"/>
  <c r="FF16" i="11"/>
  <c r="FG16" i="11"/>
  <c r="FH16" i="11"/>
  <c r="FI16" i="11"/>
  <c r="FK16" i="11"/>
  <c r="FL16" i="11"/>
  <c r="FM16" i="11"/>
  <c r="FN16" i="11"/>
  <c r="FO16" i="11"/>
  <c r="FP16" i="11"/>
  <c r="FQ16" i="11"/>
  <c r="FR16" i="11"/>
  <c r="FS16" i="11"/>
  <c r="FT16" i="11"/>
  <c r="FU16" i="11"/>
  <c r="FV16" i="11"/>
  <c r="FW16" i="11"/>
  <c r="FX16" i="11"/>
  <c r="FY16" i="11"/>
  <c r="FZ16" i="11"/>
  <c r="GA16" i="11"/>
  <c r="HN16" i="11"/>
  <c r="I17" i="11"/>
  <c r="K17" i="11"/>
  <c r="X17" i="11"/>
  <c r="AA17" i="11"/>
  <c r="AC17" i="11"/>
  <c r="AE17" i="11"/>
  <c r="AG17" i="11"/>
  <c r="AL17" i="11"/>
  <c r="AN17" i="11"/>
  <c r="AP17" i="11"/>
  <c r="AQ17" i="11"/>
  <c r="AT17" i="11"/>
  <c r="BB17" i="11"/>
  <c r="BD17" i="11"/>
  <c r="CB17" i="11"/>
  <c r="CC17" i="11"/>
  <c r="CS17" i="11"/>
  <c r="EL17" i="11"/>
  <c r="EN17" i="11"/>
  <c r="EP17" i="11"/>
  <c r="EQ17" i="11"/>
  <c r="ER17" i="11"/>
  <c r="ET17" i="11"/>
  <c r="EU17" i="11"/>
  <c r="EW17" i="11"/>
  <c r="EY17" i="11"/>
  <c r="FC17" i="11"/>
  <c r="FD17" i="11"/>
  <c r="FE17" i="11"/>
  <c r="FG17" i="11"/>
  <c r="FH17" i="11"/>
  <c r="FI17" i="11"/>
  <c r="FK17" i="11"/>
  <c r="FL17" i="11"/>
  <c r="FM17" i="11"/>
  <c r="FN17" i="11"/>
  <c r="FO17" i="11"/>
  <c r="FP17" i="11"/>
  <c r="FQ17" i="11"/>
  <c r="FR17" i="11"/>
  <c r="FS17" i="11"/>
  <c r="FT17" i="11"/>
  <c r="FU17" i="11"/>
  <c r="FW17" i="11"/>
  <c r="FX17" i="11"/>
  <c r="FY17" i="11"/>
  <c r="GA17" i="11"/>
  <c r="K18" i="11"/>
  <c r="X18" i="11"/>
  <c r="AA18" i="11"/>
  <c r="AC18" i="11"/>
  <c r="AE18" i="11"/>
  <c r="AG18" i="11"/>
  <c r="AL18" i="11"/>
  <c r="AN18" i="11"/>
  <c r="AP18" i="11"/>
  <c r="AQ18" i="11"/>
  <c r="AV18" i="11"/>
  <c r="AX18" i="11"/>
  <c r="BB18" i="11"/>
  <c r="BD18" i="11"/>
  <c r="CB18" i="11"/>
  <c r="CC18" i="11"/>
  <c r="DH18" i="11"/>
  <c r="EK18" i="11"/>
  <c r="EL18" i="11"/>
  <c r="EN18" i="11"/>
  <c r="EP18" i="11"/>
  <c r="EQ18" i="11"/>
  <c r="ER18" i="11"/>
  <c r="ET18" i="11"/>
  <c r="EU18" i="11"/>
  <c r="EW18" i="11"/>
  <c r="FB18" i="11"/>
  <c r="FC18" i="11"/>
  <c r="FD18" i="11"/>
  <c r="FE18" i="11"/>
  <c r="FF18" i="11"/>
  <c r="FG18" i="11"/>
  <c r="FH18" i="11"/>
  <c r="FI18" i="11"/>
  <c r="FJ18" i="11"/>
  <c r="FK18" i="11"/>
  <c r="FL18" i="11"/>
  <c r="FM18" i="11"/>
  <c r="FN18" i="11"/>
  <c r="FO18" i="11"/>
  <c r="FP18" i="11"/>
  <c r="FQ18" i="11"/>
  <c r="FR18" i="11"/>
  <c r="FS18" i="11"/>
  <c r="FT18" i="11"/>
  <c r="FU18" i="11"/>
  <c r="FV18" i="11"/>
  <c r="FX18" i="11"/>
  <c r="FY18" i="11"/>
  <c r="FZ18" i="11"/>
  <c r="GA18" i="11"/>
  <c r="I19" i="11"/>
  <c r="K19" i="11"/>
  <c r="X19" i="11"/>
  <c r="AA19" i="11"/>
  <c r="AC19" i="11"/>
  <c r="AE19" i="11"/>
  <c r="AG19" i="11"/>
  <c r="BB19" i="11"/>
  <c r="BD19" i="11"/>
  <c r="CB19" i="11"/>
  <c r="FB19" i="11"/>
  <c r="FC19" i="11"/>
  <c r="FD19" i="11"/>
  <c r="FE19" i="11"/>
  <c r="FF19" i="11"/>
  <c r="FG19" i="11"/>
  <c r="FH19" i="11"/>
  <c r="FJ19" i="11"/>
  <c r="FK19" i="11"/>
  <c r="FL19" i="11"/>
  <c r="FM19" i="11"/>
  <c r="FN19" i="11"/>
  <c r="FO19" i="11"/>
  <c r="FP19" i="11"/>
  <c r="FR19" i="11"/>
  <c r="FS19" i="11"/>
  <c r="FT19" i="11"/>
  <c r="FV19" i="11"/>
  <c r="FZ19" i="11"/>
  <c r="GA19" i="11"/>
  <c r="HN19" i="11"/>
  <c r="K20" i="11"/>
  <c r="X20" i="11"/>
  <c r="AA20" i="11"/>
  <c r="AC20" i="11"/>
  <c r="AG20" i="11"/>
  <c r="AL20" i="11"/>
  <c r="AN20" i="11"/>
  <c r="AQ20" i="11"/>
  <c r="AT20" i="11"/>
  <c r="BD20" i="11"/>
  <c r="CB20" i="11"/>
  <c r="CC20" i="11"/>
  <c r="CS20" i="11"/>
  <c r="EK20" i="11"/>
  <c r="EL20" i="11"/>
  <c r="EP20" i="11"/>
  <c r="EQ20" i="11"/>
  <c r="ER20" i="11"/>
  <c r="ET20" i="11"/>
  <c r="EU20" i="11"/>
  <c r="EW20" i="11"/>
  <c r="EY20" i="11"/>
  <c r="FB20" i="11"/>
  <c r="FC20" i="11"/>
  <c r="FD20" i="11"/>
  <c r="FG20" i="11"/>
  <c r="FH20" i="11"/>
  <c r="FI20" i="11"/>
  <c r="FJ20" i="11"/>
  <c r="FK20" i="11"/>
  <c r="FL20" i="11"/>
  <c r="FN20" i="11"/>
  <c r="FO20" i="11"/>
  <c r="FP20" i="11"/>
  <c r="FQ20" i="11"/>
  <c r="FR20" i="11"/>
  <c r="FS20" i="11"/>
  <c r="FT20" i="11"/>
  <c r="FU20" i="11"/>
  <c r="FV20" i="11"/>
  <c r="FW20" i="11"/>
  <c r="FX20" i="11"/>
  <c r="FZ20" i="11"/>
  <c r="GA20" i="11"/>
  <c r="HN20" i="11"/>
  <c r="I21" i="11"/>
  <c r="K21" i="11"/>
  <c r="M21" i="11"/>
  <c r="X21" i="11"/>
  <c r="AA21" i="11"/>
  <c r="AC21" i="11"/>
  <c r="AE21" i="11"/>
  <c r="AG21" i="11"/>
  <c r="AM21" i="11"/>
  <c r="AV21" i="11"/>
  <c r="AX21" i="11"/>
  <c r="BB21" i="11"/>
  <c r="BD21" i="11"/>
  <c r="BH21" i="11"/>
  <c r="CB21" i="11"/>
  <c r="DH21" i="11"/>
  <c r="DJ21" i="11"/>
  <c r="EJ21" i="11"/>
  <c r="EK21" i="11"/>
  <c r="FB21" i="11"/>
  <c r="FC21" i="11"/>
  <c r="FD21" i="11"/>
  <c r="FE21" i="11"/>
  <c r="FF21" i="11"/>
  <c r="FG21" i="11"/>
  <c r="FH21" i="11"/>
  <c r="FI21" i="11"/>
  <c r="FJ21" i="11"/>
  <c r="FK21" i="11"/>
  <c r="FL21" i="11"/>
  <c r="FM21" i="11"/>
  <c r="FN21" i="11"/>
  <c r="FO21" i="11"/>
  <c r="FP21" i="11"/>
  <c r="FQ21" i="11"/>
  <c r="FR21" i="11"/>
  <c r="FS21" i="11"/>
  <c r="FT21" i="11"/>
  <c r="FU21" i="11"/>
  <c r="FV21" i="11"/>
  <c r="FX21" i="11"/>
  <c r="FZ21" i="11"/>
  <c r="GA21" i="11"/>
  <c r="GX21" i="11"/>
  <c r="HN21" i="11"/>
  <c r="G22" i="11"/>
  <c r="I22" i="11"/>
  <c r="K22" i="11"/>
  <c r="L22" i="11"/>
  <c r="M22" i="11"/>
  <c r="P22" i="11"/>
  <c r="W22" i="11"/>
  <c r="X22" i="11"/>
  <c r="Z22" i="11"/>
  <c r="AA22" i="11"/>
  <c r="AB22" i="11"/>
  <c r="AC22" i="11"/>
  <c r="AD22" i="11"/>
  <c r="AE22" i="11"/>
  <c r="AF22" i="11"/>
  <c r="AG22" i="11"/>
  <c r="AH22" i="11"/>
  <c r="AI22" i="11"/>
  <c r="AJ22" i="11"/>
  <c r="AK22" i="11"/>
  <c r="AM22" i="11"/>
  <c r="AN22" i="11"/>
  <c r="AP22" i="11"/>
  <c r="AQ22" i="11"/>
  <c r="AT22" i="11"/>
  <c r="AV22" i="11"/>
  <c r="AX22" i="11"/>
  <c r="BA22" i="11"/>
  <c r="BB22" i="11"/>
  <c r="BC22" i="11"/>
  <c r="BD22" i="11"/>
  <c r="BE22" i="11"/>
  <c r="BF22" i="11"/>
  <c r="BG22" i="11"/>
  <c r="BH22" i="11"/>
  <c r="BK22" i="11"/>
  <c r="BN22" i="11"/>
  <c r="CB22" i="11"/>
  <c r="CC22" i="11"/>
  <c r="CD22" i="11"/>
  <c r="CI22" i="11"/>
  <c r="CJ22" i="11"/>
  <c r="CK22" i="11"/>
  <c r="CL22" i="11"/>
  <c r="CM22" i="11"/>
  <c r="CN22" i="11"/>
  <c r="CO22" i="11"/>
  <c r="CP22" i="11"/>
  <c r="CQ22" i="11"/>
  <c r="CX22" i="11"/>
  <c r="CZ22" i="11"/>
  <c r="DC22" i="11"/>
  <c r="DE22" i="11"/>
  <c r="DH22" i="11"/>
  <c r="DI22" i="11"/>
  <c r="DJ22" i="11"/>
  <c r="DN22" i="11"/>
  <c r="DP22" i="11"/>
  <c r="EH22" i="11"/>
  <c r="EJ22" i="11"/>
  <c r="EL22" i="11"/>
  <c r="EN22" i="11"/>
  <c r="EP22" i="11"/>
  <c r="EQ22" i="11"/>
  <c r="ER22" i="11"/>
  <c r="ET22" i="11"/>
  <c r="EU22" i="11"/>
  <c r="EW22" i="11"/>
  <c r="FB22" i="11"/>
  <c r="FC22" i="11"/>
  <c r="FE22" i="11"/>
  <c r="FF22" i="11"/>
  <c r="FG22" i="11"/>
  <c r="FH22" i="11"/>
  <c r="FI22" i="11"/>
  <c r="FJ22" i="11"/>
  <c r="FK22" i="11"/>
  <c r="FM22" i="11"/>
  <c r="FO22" i="11"/>
  <c r="FQ22" i="11"/>
  <c r="FR22" i="11"/>
  <c r="FS22" i="11"/>
  <c r="FT22" i="11"/>
  <c r="FU22" i="11"/>
  <c r="FX22" i="11"/>
  <c r="GJ22" i="11"/>
  <c r="GK22" i="11"/>
  <c r="GM22" i="11"/>
  <c r="GP22" i="11"/>
  <c r="GT22" i="11"/>
  <c r="GU22" i="11"/>
  <c r="GV22" i="11"/>
  <c r="GX22" i="11"/>
  <c r="HK22" i="11"/>
  <c r="HO22" i="11"/>
  <c r="G23" i="11"/>
  <c r="I23" i="11"/>
  <c r="K23" i="11"/>
  <c r="L23" i="11"/>
  <c r="M23" i="11"/>
  <c r="N23" i="11"/>
  <c r="P23" i="11"/>
  <c r="S23" i="11"/>
  <c r="U23" i="11"/>
  <c r="W23" i="11"/>
  <c r="X23" i="11"/>
  <c r="Z23" i="11"/>
  <c r="AA23" i="11"/>
  <c r="AB23" i="11"/>
  <c r="AC23" i="11"/>
  <c r="AE23" i="11"/>
  <c r="AF23" i="11"/>
  <c r="AG23" i="11"/>
  <c r="AI23" i="11"/>
  <c r="AJ23" i="11"/>
  <c r="AK23" i="11"/>
  <c r="AL23" i="11"/>
  <c r="AM23" i="11"/>
  <c r="AN23" i="11"/>
  <c r="AP23" i="11"/>
  <c r="AQ23" i="11"/>
  <c r="AT23" i="11"/>
  <c r="AX23" i="11"/>
  <c r="AZ23" i="11"/>
  <c r="BB23" i="11"/>
  <c r="BC23" i="11"/>
  <c r="BD23" i="11"/>
  <c r="BE23" i="11"/>
  <c r="BF23" i="11"/>
  <c r="BG23" i="11"/>
  <c r="BH23" i="11"/>
  <c r="BJ23" i="11"/>
  <c r="BK23" i="11"/>
  <c r="BN23" i="11"/>
  <c r="BQ23" i="11"/>
  <c r="BW23" i="11"/>
  <c r="BY23" i="11"/>
  <c r="BZ23" i="11"/>
  <c r="CA23" i="11"/>
  <c r="CB23" i="11"/>
  <c r="CC23" i="11"/>
  <c r="CD23" i="11"/>
  <c r="CF23" i="11"/>
  <c r="CG23" i="11"/>
  <c r="CH23" i="11"/>
  <c r="CI23" i="11"/>
  <c r="CJ23" i="11"/>
  <c r="CK23" i="11"/>
  <c r="CL23" i="11"/>
  <c r="CM23" i="11"/>
  <c r="CN23" i="11"/>
  <c r="CO23" i="11"/>
  <c r="CP23" i="11"/>
  <c r="CQ23" i="11"/>
  <c r="CS23" i="11"/>
  <c r="CX23" i="11"/>
  <c r="CZ23" i="11"/>
  <c r="DC23" i="11"/>
  <c r="DE23" i="11"/>
  <c r="DH23" i="11"/>
  <c r="DI23" i="11"/>
  <c r="DJ23" i="11"/>
  <c r="DN23" i="11"/>
  <c r="DP23" i="11"/>
  <c r="DQ23" i="11"/>
  <c r="DR23" i="11"/>
  <c r="DS23" i="11"/>
  <c r="DU23" i="11"/>
  <c r="DV23" i="11"/>
  <c r="EC23" i="11"/>
  <c r="EE23" i="11"/>
  <c r="EG23" i="11"/>
  <c r="EH23" i="11"/>
  <c r="EJ23" i="11"/>
  <c r="EK23" i="11"/>
  <c r="EL23" i="11"/>
  <c r="EN23" i="11"/>
  <c r="EP23" i="11"/>
  <c r="EQ23" i="11"/>
  <c r="ER23" i="11"/>
  <c r="ET23" i="11"/>
  <c r="EU23" i="11"/>
  <c r="EW23" i="11"/>
  <c r="EY23" i="11"/>
  <c r="FB23" i="11"/>
  <c r="FC23" i="11"/>
  <c r="FD23" i="11"/>
  <c r="FE23" i="11"/>
  <c r="FF23" i="11"/>
  <c r="FG23" i="11"/>
  <c r="FH23" i="11"/>
  <c r="FI23" i="11"/>
  <c r="FJ23" i="11"/>
  <c r="FK23" i="11"/>
  <c r="FM23" i="11"/>
  <c r="FN23" i="11"/>
  <c r="FO23" i="11"/>
  <c r="FP23" i="11"/>
  <c r="FR23" i="11"/>
  <c r="FS23" i="11"/>
  <c r="FT23" i="11"/>
  <c r="FU23" i="11"/>
  <c r="FV23" i="11"/>
  <c r="FW23" i="11"/>
  <c r="FZ23" i="11"/>
  <c r="GA23" i="11"/>
  <c r="GB23" i="11"/>
  <c r="GC23" i="11"/>
  <c r="GD23" i="11"/>
  <c r="GE23" i="11"/>
  <c r="GF23" i="11"/>
  <c r="GH23" i="11"/>
  <c r="GI23" i="11"/>
  <c r="GJ23" i="11"/>
  <c r="GL23" i="11"/>
  <c r="GM23" i="11"/>
  <c r="GN23" i="11"/>
  <c r="GO23" i="11"/>
  <c r="GP23" i="11"/>
  <c r="GQ23" i="11"/>
  <c r="GR23" i="11"/>
  <c r="GS23" i="11"/>
  <c r="GT23" i="11"/>
  <c r="GU23" i="11"/>
  <c r="GV23" i="11"/>
  <c r="GW23" i="11"/>
  <c r="GX23" i="11"/>
  <c r="GY23" i="11"/>
  <c r="GZ23" i="11"/>
  <c r="HA23" i="11"/>
  <c r="HB23" i="11"/>
  <c r="HC23" i="11"/>
  <c r="HD23" i="11"/>
  <c r="HE23" i="11"/>
  <c r="HF23" i="11"/>
  <c r="HG23" i="11"/>
  <c r="HH23" i="11"/>
  <c r="HJ23" i="11"/>
  <c r="HK23" i="11"/>
  <c r="HM23" i="11"/>
  <c r="HN23" i="11"/>
  <c r="HP23" i="11"/>
  <c r="K24" i="11"/>
  <c r="W24" i="11"/>
  <c r="X24" i="11"/>
  <c r="Z24" i="11"/>
  <c r="AA24" i="11"/>
  <c r="AB24" i="11"/>
  <c r="AC24" i="11"/>
  <c r="AD24" i="11"/>
  <c r="AE24" i="11"/>
  <c r="AF24" i="11"/>
  <c r="AG24" i="11"/>
  <c r="AH24" i="11"/>
  <c r="AI24" i="11"/>
  <c r="AJ24" i="11"/>
  <c r="AK24" i="11"/>
  <c r="AL24" i="11"/>
  <c r="AM24" i="11"/>
  <c r="AN24" i="11"/>
  <c r="AQ24" i="11"/>
  <c r="AT24" i="11"/>
  <c r="AX24" i="11"/>
  <c r="AZ24" i="11"/>
  <c r="BA24" i="11"/>
  <c r="BB24" i="11"/>
  <c r="BC24" i="11"/>
  <c r="BD24" i="11"/>
  <c r="BE24" i="11"/>
  <c r="BF24" i="11"/>
  <c r="BG24" i="11"/>
  <c r="BH24" i="11"/>
  <c r="BJ24" i="11"/>
  <c r="BK24" i="11"/>
  <c r="BN24" i="11"/>
  <c r="BQ24" i="11"/>
  <c r="BW24" i="11"/>
  <c r="BY24" i="11"/>
  <c r="BZ24" i="11"/>
  <c r="CA24" i="11"/>
  <c r="CB24" i="11"/>
  <c r="CC24" i="11"/>
  <c r="CD24" i="11"/>
  <c r="CF24" i="11"/>
  <c r="CG24" i="11"/>
  <c r="CH24" i="11"/>
  <c r="CI24" i="11"/>
  <c r="CJ24" i="11"/>
  <c r="CK24" i="11"/>
  <c r="CL24" i="11"/>
  <c r="CM24" i="11"/>
  <c r="CN24" i="11"/>
  <c r="CO24" i="11"/>
  <c r="CP24" i="11"/>
  <c r="CQ24" i="11"/>
  <c r="CS24" i="11"/>
  <c r="CX24" i="11"/>
  <c r="CZ24" i="11"/>
  <c r="DC24" i="11"/>
  <c r="DE24" i="11"/>
  <c r="DH24" i="11"/>
  <c r="DJ24" i="11"/>
  <c r="DS24" i="11"/>
  <c r="DU24" i="11"/>
  <c r="DV24" i="11"/>
  <c r="DX24" i="11"/>
  <c r="EC24" i="11"/>
  <c r="EE24" i="11"/>
  <c r="EG24" i="11"/>
  <c r="EH24" i="11"/>
  <c r="EJ24" i="11"/>
  <c r="EL24" i="11"/>
  <c r="EN24" i="11"/>
  <c r="EQ24" i="11"/>
  <c r="ER24" i="11"/>
  <c r="ET24" i="11"/>
  <c r="EU24" i="11"/>
  <c r="EW24" i="11"/>
  <c r="EY24" i="11"/>
  <c r="FB24" i="11"/>
  <c r="FC24" i="11"/>
  <c r="FE24" i="11"/>
  <c r="FF24" i="11"/>
  <c r="FH24" i="11"/>
  <c r="FI24" i="11"/>
  <c r="FJ24" i="11"/>
  <c r="FK24" i="11"/>
  <c r="FL24" i="11"/>
  <c r="FM24" i="11"/>
  <c r="FN24" i="11"/>
  <c r="FO24" i="11"/>
  <c r="FP24" i="11"/>
  <c r="FQ24" i="11"/>
  <c r="FR24" i="11"/>
  <c r="FS24" i="11"/>
  <c r="FT24" i="11"/>
  <c r="FU24" i="11"/>
  <c r="FV24" i="11"/>
  <c r="FW24" i="11"/>
  <c r="FX24" i="11"/>
  <c r="FY24" i="11"/>
  <c r="FZ24" i="11"/>
  <c r="GA24" i="11"/>
  <c r="GG24" i="11"/>
  <c r="GH24" i="11"/>
  <c r="GI24" i="11"/>
  <c r="GJ24" i="11"/>
  <c r="GK24" i="11"/>
  <c r="GL24" i="11"/>
  <c r="GM24" i="11"/>
  <c r="GN24" i="11"/>
  <c r="GO24" i="11"/>
  <c r="GP24" i="11"/>
  <c r="GQ24" i="11"/>
  <c r="GR24" i="11"/>
  <c r="GS24" i="11"/>
  <c r="GU24" i="11"/>
  <c r="GV24" i="11"/>
  <c r="GW24" i="11"/>
  <c r="GZ24" i="11"/>
  <c r="HA24" i="11"/>
  <c r="HB24" i="11"/>
  <c r="HC24" i="11"/>
  <c r="HD24" i="11"/>
  <c r="HE24" i="11"/>
  <c r="HF24" i="11"/>
  <c r="HG24" i="11"/>
  <c r="HH24" i="11"/>
  <c r="HJ24" i="11"/>
  <c r="HK24" i="11"/>
  <c r="HM24" i="11"/>
  <c r="HO24" i="11"/>
  <c r="HQ24" i="11"/>
  <c r="S218" i="21"/>
  <c r="S28" i="11" s="1"/>
  <c r="EL218" i="21"/>
  <c r="EL28" i="11" s="1"/>
  <c r="FR218" i="21"/>
  <c r="FR28" i="11" s="1"/>
  <c r="AZ219" i="21"/>
  <c r="AZ29" i="11" s="1"/>
  <c r="BQ219" i="21"/>
  <c r="BQ29" i="11" s="1"/>
  <c r="GE219" i="21"/>
  <c r="GE29" i="11" s="1"/>
  <c r="GG219" i="21"/>
  <c r="GG29" i="11" s="1"/>
  <c r="GR219" i="21"/>
  <c r="GR29" i="11" s="1"/>
  <c r="HG219" i="21"/>
  <c r="HG29" i="11" s="1"/>
  <c r="AZ220" i="21"/>
  <c r="AZ30" i="11" s="1"/>
  <c r="BQ220" i="21"/>
  <c r="BQ30" i="11" s="1"/>
  <c r="FR220" i="21"/>
  <c r="FR30" i="11" s="1"/>
  <c r="GE220" i="21"/>
  <c r="GE30" i="11" s="1"/>
  <c r="GG220" i="21"/>
  <c r="GG30" i="11" s="1"/>
  <c r="HG220" i="21"/>
  <c r="HG30" i="11" s="1"/>
  <c r="BQ221" i="21"/>
  <c r="BQ31" i="11" s="1"/>
  <c r="GE221" i="21"/>
  <c r="GE31" i="11" s="1"/>
  <c r="GG221" i="21"/>
  <c r="GG31" i="11" s="1"/>
  <c r="GR221" i="21"/>
  <c r="GR31" i="11" s="1"/>
  <c r="AZ222" i="21"/>
  <c r="AZ32" i="11" s="1"/>
  <c r="BQ222" i="21"/>
  <c r="BQ32" i="11" s="1"/>
  <c r="FR222" i="21"/>
  <c r="FR32" i="11"/>
  <c r="GG222" i="21"/>
  <c r="GG32" i="11" s="1"/>
  <c r="GR222" i="21"/>
  <c r="GR32" i="11" s="1"/>
  <c r="HG222" i="21"/>
  <c r="HG32" i="11"/>
  <c r="AZ223" i="21"/>
  <c r="AZ33" i="11" s="1"/>
  <c r="BQ223" i="21"/>
  <c r="BQ33" i="11" s="1"/>
  <c r="GE223" i="21"/>
  <c r="GE33" i="11" s="1"/>
  <c r="GG223" i="21"/>
  <c r="GG33" i="11" s="1"/>
  <c r="HG223" i="21"/>
  <c r="HG33" i="11" s="1"/>
  <c r="DE224" i="21"/>
  <c r="DE34" i="11" s="1"/>
  <c r="GE224" i="21"/>
  <c r="GE34" i="11" s="1"/>
  <c r="BQ225" i="21"/>
  <c r="BQ35" i="11" s="1"/>
  <c r="DE225" i="21"/>
  <c r="DE35" i="11" s="1"/>
  <c r="EL225" i="21"/>
  <c r="EL35" i="11" s="1"/>
  <c r="FR225" i="21"/>
  <c r="FR35" i="11" s="1"/>
  <c r="FY225" i="21"/>
  <c r="FY35" i="11" s="1"/>
  <c r="GE225" i="21"/>
  <c r="GE35" i="11" s="1"/>
  <c r="GG225" i="21"/>
  <c r="GG35" i="11" s="1"/>
  <c r="GR225" i="21"/>
  <c r="GR35" i="11" s="1"/>
  <c r="HG225" i="21"/>
  <c r="HG35" i="11" s="1"/>
  <c r="BQ226" i="21"/>
  <c r="BQ36" i="11" s="1"/>
  <c r="DE226" i="21"/>
  <c r="DE36" i="11" s="1"/>
  <c r="EL226" i="21"/>
  <c r="EL36" i="11" s="1"/>
  <c r="FR226" i="21"/>
  <c r="FR36" i="11" s="1"/>
  <c r="GE226" i="21"/>
  <c r="GE36" i="11" s="1"/>
  <c r="GG226" i="21"/>
  <c r="GG36" i="11" s="1"/>
  <c r="GR226" i="21"/>
  <c r="GR36" i="11"/>
  <c r="HG226" i="21"/>
  <c r="HG36" i="11" s="1"/>
  <c r="AZ228" i="21"/>
  <c r="AZ38" i="11" s="1"/>
  <c r="BQ228" i="21"/>
  <c r="BQ38" i="11" s="1"/>
  <c r="DE228" i="21"/>
  <c r="DE38" i="11" s="1"/>
  <c r="FR228" i="21"/>
  <c r="FR38" i="11" s="1"/>
  <c r="GG228" i="21"/>
  <c r="GG38" i="11" s="1"/>
  <c r="GR228" i="21"/>
  <c r="GR38" i="11"/>
  <c r="S229" i="21"/>
  <c r="S39" i="11" s="1"/>
  <c r="BQ229" i="21"/>
  <c r="BQ39" i="11" s="1"/>
  <c r="DE229" i="21"/>
  <c r="DE39" i="11" s="1"/>
  <c r="EL229" i="21"/>
  <c r="EL39" i="11" s="1"/>
  <c r="FR229" i="21"/>
  <c r="FR39" i="11" s="1"/>
  <c r="FY229" i="21"/>
  <c r="FY39" i="11" s="1"/>
  <c r="GE229" i="21"/>
  <c r="GE39" i="11" s="1"/>
  <c r="GG229" i="21"/>
  <c r="GG39" i="11"/>
  <c r="GR229" i="21"/>
  <c r="GR39" i="11" s="1"/>
  <c r="HG229" i="21"/>
  <c r="HG39" i="11" s="1"/>
  <c r="K239" i="21"/>
  <c r="K49" i="11" s="1"/>
  <c r="CB239" i="21"/>
  <c r="CB49" i="11" s="1"/>
  <c r="FW18" i="11"/>
  <c r="CA14" i="11"/>
  <c r="EK19" i="11"/>
  <c r="EW19" i="11"/>
  <c r="FW19" i="11"/>
  <c r="GB19" i="11"/>
  <c r="GC19" i="11"/>
  <c r="HI19" i="11"/>
  <c r="DX20" i="11"/>
  <c r="GB20" i="11"/>
  <c r="GC20" i="11"/>
  <c r="HI20" i="11"/>
  <c r="HP20" i="11"/>
  <c r="CS21" i="11"/>
  <c r="DQ21" i="11"/>
  <c r="DX21" i="11"/>
  <c r="EN21" i="11"/>
  <c r="ER21" i="11"/>
  <c r="EW21" i="11"/>
  <c r="FW21" i="11"/>
  <c r="GB21" i="11"/>
  <c r="GC21" i="11"/>
  <c r="GD21" i="11"/>
  <c r="GK21" i="11"/>
  <c r="GW21" i="11"/>
  <c r="GY21" i="11"/>
  <c r="HA21" i="11"/>
  <c r="CS22" i="11"/>
  <c r="DQ22" i="11"/>
  <c r="DR22" i="11"/>
  <c r="EG22" i="11"/>
  <c r="FW22" i="11"/>
  <c r="FZ22" i="11"/>
  <c r="GD22" i="11"/>
  <c r="GE22" i="11"/>
  <c r="GN22" i="11"/>
  <c r="GO22" i="11"/>
  <c r="GW22" i="11"/>
  <c r="GY22" i="11"/>
  <c r="HA22" i="11"/>
  <c r="HI22" i="11"/>
  <c r="HI13" i="11"/>
  <c r="EW239" i="21"/>
  <c r="EW49" i="11" s="1"/>
  <c r="DX239" i="21"/>
  <c r="DX49" i="11" s="1"/>
  <c r="FZ239" i="21"/>
  <c r="FZ49" i="11" s="1"/>
  <c r="DX233" i="21"/>
  <c r="DX43" i="11" s="1"/>
  <c r="EW233" i="21"/>
  <c r="EW43" i="11" s="1"/>
  <c r="GB233" i="21"/>
  <c r="GB43" i="11" s="1"/>
  <c r="GC233" i="21"/>
  <c r="GC43" i="11" s="1"/>
  <c r="CQ14" i="11"/>
  <c r="DU14" i="11"/>
  <c r="EE14" i="11"/>
  <c r="GB14" i="11"/>
  <c r="GC14" i="11"/>
  <c r="HI14" i="11"/>
  <c r="HK14" i="11"/>
  <c r="CO15" i="11"/>
  <c r="GB15" i="11"/>
  <c r="GC15" i="11"/>
  <c r="CS12" i="11"/>
  <c r="HI15" i="11"/>
  <c r="HK15" i="11"/>
  <c r="HP15" i="11"/>
  <c r="CQ16" i="11"/>
  <c r="DU16" i="11"/>
  <c r="EE16" i="11"/>
  <c r="GB16" i="11"/>
  <c r="GC16" i="11"/>
  <c r="HI16" i="11"/>
  <c r="HK16" i="11"/>
  <c r="HP16" i="11"/>
  <c r="CO17" i="11"/>
  <c r="DX17" i="11"/>
  <c r="GB17" i="11"/>
  <c r="GC17" i="11"/>
  <c r="HI17" i="11"/>
  <c r="HK17" i="11"/>
  <c r="HP17" i="11"/>
  <c r="CO18" i="11"/>
  <c r="DX18" i="11"/>
  <c r="GB18" i="11"/>
  <c r="GC18" i="11"/>
  <c r="GK18" i="11"/>
  <c r="GT18" i="11"/>
  <c r="HA18" i="11"/>
  <c r="HI18" i="11"/>
  <c r="HK18" i="11"/>
  <c r="HP18" i="11"/>
  <c r="CS19" i="11"/>
  <c r="DX19" i="11"/>
  <c r="GB24" i="11"/>
  <c r="GC24" i="11"/>
  <c r="DQ12" i="11"/>
  <c r="EG12" i="11"/>
  <c r="FW12" i="11"/>
  <c r="GB12" i="11"/>
  <c r="GC12" i="11"/>
  <c r="GD12" i="11"/>
  <c r="GN12" i="11"/>
  <c r="GW12" i="11"/>
  <c r="GY12" i="11"/>
  <c r="HA12" i="11"/>
  <c r="HI12" i="11"/>
  <c r="CS13" i="11"/>
  <c r="DX13" i="11"/>
  <c r="EW13" i="11"/>
  <c r="GB13" i="11"/>
  <c r="GC13" i="11"/>
  <c r="HR235" i="21"/>
  <c r="HR45" i="11" s="1"/>
  <c r="HS235" i="21"/>
  <c r="HS45" i="11"/>
  <c r="HT235" i="21"/>
  <c r="HT45" i="11" s="1"/>
  <c r="HU235" i="21"/>
  <c r="HU45" i="11" s="1"/>
  <c r="HR236" i="21"/>
  <c r="HR46" i="11" s="1"/>
  <c r="HS236" i="21"/>
  <c r="HS46" i="11" s="1"/>
  <c r="HT236" i="21"/>
  <c r="HT46" i="11" s="1"/>
  <c r="HU236" i="21"/>
  <c r="HU46" i="11" s="1"/>
  <c r="HR262" i="21"/>
  <c r="HR54" i="11"/>
  <c r="HS262" i="21"/>
  <c r="HS54" i="11" s="1"/>
  <c r="HT262" i="21"/>
  <c r="HT54" i="11" s="1"/>
  <c r="HR234" i="21"/>
  <c r="HR44" i="11"/>
  <c r="HS234" i="21"/>
  <c r="HS44" i="11" s="1"/>
  <c r="HT234" i="21"/>
  <c r="HT44" i="11" s="1"/>
  <c r="HR237" i="21"/>
  <c r="HR47" i="11" s="1"/>
  <c r="HS237" i="21"/>
  <c r="HS47" i="11"/>
  <c r="HT237" i="21"/>
  <c r="HT47" i="11" s="1"/>
  <c r="HR238" i="21"/>
  <c r="HR48" i="11" s="1"/>
  <c r="HS238" i="21"/>
  <c r="HS48" i="11" s="1"/>
  <c r="HT238" i="21"/>
  <c r="HT48" i="11" s="1"/>
  <c r="HR240" i="21"/>
  <c r="HR50" i="11"/>
  <c r="HS240" i="21"/>
  <c r="HS50" i="11"/>
  <c r="HT240" i="21"/>
  <c r="HT50" i="11"/>
  <c r="HT12" i="11"/>
  <c r="HT22" i="11"/>
  <c r="HR23" i="11"/>
  <c r="HS23" i="11"/>
  <c r="HT23" i="11"/>
  <c r="HR24" i="11"/>
  <c r="HS24" i="11"/>
  <c r="HU262" i="21"/>
  <c r="HU54" i="11" s="1"/>
  <c r="HU234" i="21"/>
  <c r="HU44" i="11" s="1"/>
  <c r="HU237" i="21"/>
  <c r="HU47" i="11" s="1"/>
  <c r="HU238" i="21"/>
  <c r="HU48" i="11" s="1"/>
  <c r="HU240" i="21"/>
  <c r="HU50" i="11" s="1"/>
  <c r="HU12" i="11"/>
  <c r="HU17" i="11"/>
  <c r="HU18" i="11"/>
  <c r="HU22" i="11"/>
  <c r="HU23" i="11"/>
  <c r="HU24" i="11"/>
  <c r="HR19" i="11"/>
  <c r="HR20" i="11"/>
  <c r="HR21" i="11"/>
  <c r="HR22" i="11"/>
  <c r="HS22" i="11"/>
  <c r="HR13" i="11"/>
  <c r="HU21" i="11"/>
  <c r="HR239" i="21"/>
  <c r="HR49" i="11" s="1"/>
  <c r="HR233" i="21"/>
  <c r="HR43" i="11" s="1"/>
  <c r="HR14" i="11"/>
  <c r="HR15" i="11"/>
  <c r="HR16" i="11"/>
  <c r="HR17" i="11"/>
  <c r="HR18" i="11"/>
  <c r="HR12" i="11"/>
  <c r="HS12" i="11"/>
  <c r="FY20" i="11"/>
  <c r="GA239" i="21"/>
  <c r="HQ239" i="21"/>
  <c r="HP239" i="21"/>
  <c r="HO239" i="21"/>
  <c r="HM239" i="21"/>
  <c r="HL239" i="21"/>
  <c r="HK239" i="21"/>
  <c r="HJ239" i="21"/>
  <c r="HI239" i="21"/>
  <c r="HH239" i="21"/>
  <c r="HG239" i="21"/>
  <c r="HF239" i="21"/>
  <c r="HE239" i="21"/>
  <c r="HD239" i="21"/>
  <c r="HC239" i="21"/>
  <c r="HB239" i="21"/>
  <c r="HA239" i="21"/>
  <c r="GZ239" i="21"/>
  <c r="GY239" i="21"/>
  <c r="GX239" i="21"/>
  <c r="GW239" i="21"/>
  <c r="GV239" i="21"/>
  <c r="G239" i="21"/>
  <c r="I239" i="21"/>
  <c r="L239" i="21"/>
  <c r="M239" i="21"/>
  <c r="N239" i="21"/>
  <c r="P239" i="21"/>
  <c r="S239" i="21"/>
  <c r="U239" i="21"/>
  <c r="W239" i="21"/>
  <c r="X239" i="21"/>
  <c r="Z239" i="21"/>
  <c r="AA239" i="21"/>
  <c r="AB239" i="21"/>
  <c r="AC239" i="21"/>
  <c r="AD239" i="21"/>
  <c r="AE239" i="21"/>
  <c r="AF239" i="21"/>
  <c r="AG239" i="21"/>
  <c r="AH239" i="21"/>
  <c r="AI239" i="21"/>
  <c r="AJ239" i="21"/>
  <c r="AK239" i="21"/>
  <c r="AL239" i="21"/>
  <c r="AM239" i="21"/>
  <c r="AN239" i="21"/>
  <c r="AP239" i="21"/>
  <c r="AQ239" i="21"/>
  <c r="AT239" i="21"/>
  <c r="AV239" i="21"/>
  <c r="AX239" i="21"/>
  <c r="AZ239" i="21"/>
  <c r="BA239" i="21"/>
  <c r="BB239" i="21"/>
  <c r="BC239" i="21"/>
  <c r="BD239" i="21"/>
  <c r="BE239" i="21"/>
  <c r="BF239" i="21"/>
  <c r="BG239" i="21"/>
  <c r="BH239" i="21"/>
  <c r="BJ239" i="21"/>
  <c r="BK239" i="21"/>
  <c r="BN239" i="21"/>
  <c r="BQ239" i="21"/>
  <c r="BW239" i="21"/>
  <c r="BY239" i="21"/>
  <c r="BZ239" i="21"/>
  <c r="CA239" i="21"/>
  <c r="CC239" i="21"/>
  <c r="CD239" i="21"/>
  <c r="CF239" i="21"/>
  <c r="CG239" i="21"/>
  <c r="CH239" i="21"/>
  <c r="CI239" i="21"/>
  <c r="CJ239" i="21"/>
  <c r="CK239" i="21"/>
  <c r="CL239" i="21"/>
  <c r="CM239" i="21"/>
  <c r="CN239" i="21"/>
  <c r="CO239" i="21"/>
  <c r="CP239" i="21"/>
  <c r="CQ239" i="21"/>
  <c r="CR239" i="21"/>
  <c r="CS239" i="21"/>
  <c r="CX239" i="21"/>
  <c r="CZ239" i="21"/>
  <c r="DC239" i="21"/>
  <c r="DE239" i="21"/>
  <c r="DH239" i="21"/>
  <c r="DI239" i="21"/>
  <c r="DJ239" i="21"/>
  <c r="DL239" i="21"/>
  <c r="DN239" i="21"/>
  <c r="DP239" i="21"/>
  <c r="DQ239" i="21"/>
  <c r="DR239" i="21"/>
  <c r="DS239" i="21"/>
  <c r="DU239" i="21"/>
  <c r="EC239" i="21"/>
  <c r="EE239" i="21"/>
  <c r="EG239" i="21"/>
  <c r="EH239" i="21"/>
  <c r="EJ239" i="21"/>
  <c r="EK239" i="21"/>
  <c r="EL239" i="21"/>
  <c r="EN239" i="21"/>
  <c r="EP239" i="21"/>
  <c r="EQ239" i="21"/>
  <c r="ER239" i="21"/>
  <c r="ET239" i="21"/>
  <c r="EY239" i="21"/>
  <c r="FB239" i="21"/>
  <c r="FC239" i="21"/>
  <c r="FD239" i="21"/>
  <c r="FE239" i="21"/>
  <c r="FF239" i="21"/>
  <c r="FG239" i="21"/>
  <c r="FH239" i="21"/>
  <c r="FI239" i="21"/>
  <c r="FJ239" i="21"/>
  <c r="FK239" i="21"/>
  <c r="FL239" i="21"/>
  <c r="FM239" i="21"/>
  <c r="FN239" i="21"/>
  <c r="FO239" i="21"/>
  <c r="FP239" i="21"/>
  <c r="FQ239" i="21"/>
  <c r="FR239" i="21"/>
  <c r="FS239" i="21"/>
  <c r="FT239" i="21"/>
  <c r="FU239" i="21"/>
  <c r="FV239" i="21"/>
  <c r="FW239" i="21"/>
  <c r="FY239" i="21"/>
  <c r="GB239" i="21"/>
  <c r="GC239" i="21"/>
  <c r="GD239" i="21"/>
  <c r="GE239" i="21"/>
  <c r="GF239" i="21"/>
  <c r="GG239" i="21"/>
  <c r="GH239" i="21"/>
  <c r="GI239" i="21"/>
  <c r="GJ239" i="21"/>
  <c r="GK239" i="21"/>
  <c r="GL239" i="21"/>
  <c r="GM239" i="21"/>
  <c r="GN239" i="21"/>
  <c r="GO239" i="21"/>
  <c r="GP239" i="21"/>
  <c r="GQ239" i="21"/>
  <c r="GR239" i="21"/>
  <c r="GS239" i="21"/>
  <c r="GT239" i="21"/>
  <c r="GU239" i="21"/>
  <c r="HV233" i="21"/>
  <c r="HW233" i="21"/>
  <c r="HX233" i="21"/>
  <c r="HZ233" i="21"/>
  <c r="HV239" i="21"/>
  <c r="HW239" i="21"/>
  <c r="HX239" i="21"/>
  <c r="HZ239" i="21"/>
  <c r="DV233" i="21"/>
  <c r="EU233" i="21"/>
  <c r="FX233" i="21"/>
  <c r="FY233" i="21"/>
  <c r="HN233" i="21"/>
  <c r="DV239" i="21"/>
  <c r="EU239" i="21"/>
  <c r="FX239" i="21"/>
  <c r="HN239" i="21"/>
  <c r="G233" i="21"/>
  <c r="I233" i="21"/>
  <c r="L233" i="21"/>
  <c r="M233" i="21"/>
  <c r="N233" i="21"/>
  <c r="P233" i="21"/>
  <c r="S233" i="21"/>
  <c r="U233" i="21"/>
  <c r="W233" i="21"/>
  <c r="X233" i="21"/>
  <c r="Z233" i="21"/>
  <c r="AA233" i="21"/>
  <c r="AB233" i="21"/>
  <c r="AC233" i="21"/>
  <c r="AD233" i="21"/>
  <c r="AE233" i="21"/>
  <c r="AF233" i="21"/>
  <c r="AG233" i="21"/>
  <c r="AH233" i="21"/>
  <c r="AI233" i="21"/>
  <c r="AJ233" i="21"/>
  <c r="AK233" i="21"/>
  <c r="AL233" i="21"/>
  <c r="AM233" i="21"/>
  <c r="AN233" i="21"/>
  <c r="AP233" i="21"/>
  <c r="AQ233" i="21"/>
  <c r="AT233" i="21"/>
  <c r="AV233" i="21"/>
  <c r="AX233" i="21"/>
  <c r="AZ233" i="21"/>
  <c r="BA233" i="21"/>
  <c r="BB233" i="21"/>
  <c r="BC233" i="21"/>
  <c r="BD233" i="21"/>
  <c r="BE233" i="21"/>
  <c r="BF233" i="21"/>
  <c r="BG233" i="21"/>
  <c r="BH233" i="21"/>
  <c r="BJ233" i="21"/>
  <c r="BK233" i="21"/>
  <c r="BN233" i="21"/>
  <c r="BQ233" i="21"/>
  <c r="BW233" i="21"/>
  <c r="BY233" i="21"/>
  <c r="BZ233" i="21"/>
  <c r="CA233" i="21"/>
  <c r="CC233" i="21"/>
  <c r="CD233" i="21"/>
  <c r="CF233" i="21"/>
  <c r="CG233" i="21"/>
  <c r="CH233" i="21"/>
  <c r="CI233" i="21"/>
  <c r="CJ233" i="21"/>
  <c r="CK233" i="21"/>
  <c r="CL233" i="21"/>
  <c r="CM233" i="21"/>
  <c r="CN233" i="21"/>
  <c r="CO233" i="21"/>
  <c r="CP233" i="21"/>
  <c r="CQ233" i="21"/>
  <c r="CR233" i="21"/>
  <c r="CS233" i="21"/>
  <c r="CX233" i="21"/>
  <c r="CZ233" i="21"/>
  <c r="DC233" i="21"/>
  <c r="DE233" i="21"/>
  <c r="DH233" i="21"/>
  <c r="DI233" i="21"/>
  <c r="DJ233" i="21"/>
  <c r="DL233" i="21"/>
  <c r="DN233" i="21"/>
  <c r="DP233" i="21"/>
  <c r="DQ233" i="21"/>
  <c r="DR233" i="21"/>
  <c r="DS233" i="21"/>
  <c r="DU233" i="21"/>
  <c r="EC233" i="21"/>
  <c r="EE233" i="21"/>
  <c r="EG233" i="21"/>
  <c r="EH233" i="21"/>
  <c r="EJ233" i="21"/>
  <c r="EK233" i="21"/>
  <c r="EL233" i="21"/>
  <c r="EN233" i="21"/>
  <c r="EP233" i="21"/>
  <c r="EQ233" i="21"/>
  <c r="ER233" i="21"/>
  <c r="ET233" i="21"/>
  <c r="EY233" i="21"/>
  <c r="FB233" i="21"/>
  <c r="FC233" i="21"/>
  <c r="FD233" i="21"/>
  <c r="FE233" i="21"/>
  <c r="FF233" i="21"/>
  <c r="FG233" i="21"/>
  <c r="FH233" i="21"/>
  <c r="FI233" i="21"/>
  <c r="FJ233" i="21"/>
  <c r="FK233" i="21"/>
  <c r="FL233" i="21"/>
  <c r="FM233" i="21"/>
  <c r="FN233" i="21"/>
  <c r="FO233" i="21"/>
  <c r="FP233" i="21"/>
  <c r="FQ233" i="21"/>
  <c r="FR233" i="21"/>
  <c r="FS233" i="21"/>
  <c r="FT233" i="21"/>
  <c r="FU233" i="21"/>
  <c r="FV233" i="21"/>
  <c r="FW233" i="21"/>
  <c r="GD233" i="21"/>
  <c r="GE233" i="21"/>
  <c r="GF233" i="21"/>
  <c r="GG233" i="21"/>
  <c r="GH233" i="21"/>
  <c r="GI233" i="21"/>
  <c r="GJ233" i="21"/>
  <c r="GK233" i="21"/>
  <c r="GL233" i="21"/>
  <c r="GM233" i="21"/>
  <c r="GN233" i="21"/>
  <c r="GO233" i="21"/>
  <c r="GP233" i="21"/>
  <c r="GQ233" i="21"/>
  <c r="GR233" i="21"/>
  <c r="GS233" i="21"/>
  <c r="GT233" i="21"/>
  <c r="GU233" i="21"/>
  <c r="GV233" i="21"/>
  <c r="GW233" i="21"/>
  <c r="GX233" i="21"/>
  <c r="GY233" i="21"/>
  <c r="GZ233" i="21"/>
  <c r="HA233" i="21"/>
  <c r="HB233" i="21"/>
  <c r="HC233" i="21"/>
  <c r="HD233" i="21"/>
  <c r="HE233" i="21"/>
  <c r="HF233" i="21"/>
  <c r="HG233" i="21"/>
  <c r="HH233" i="21"/>
  <c r="HI233" i="21"/>
  <c r="HJ233" i="21"/>
  <c r="HK233" i="21"/>
  <c r="HL233" i="21"/>
  <c r="HM233" i="21"/>
  <c r="HO233" i="21"/>
  <c r="HP233" i="21"/>
  <c r="HQ233" i="21"/>
  <c r="HT233" i="21"/>
  <c r="HT239" i="21"/>
  <c r="HU233" i="21"/>
  <c r="HU239" i="21"/>
  <c r="HS239" i="21"/>
  <c r="HS233" i="21"/>
  <c r="Y256" i="21"/>
  <c r="AZ256" i="21"/>
  <c r="AZ263" i="21" s="1"/>
  <c r="BI256" i="21"/>
  <c r="BJ256" i="21"/>
  <c r="BO256" i="21"/>
  <c r="BP256" i="21"/>
  <c r="BQ256" i="21"/>
  <c r="BV256" i="21"/>
  <c r="BV263" i="21" s="1"/>
  <c r="BW256" i="21"/>
  <c r="BW263" i="21" s="1"/>
  <c r="BX256" i="21"/>
  <c r="BY256" i="21"/>
  <c r="CT256" i="21"/>
  <c r="CT263" i="21" s="1"/>
  <c r="EO256" i="21"/>
  <c r="GH256" i="21"/>
  <c r="GH263" i="21" s="1"/>
  <c r="GI256" i="21"/>
  <c r="GL256" i="21"/>
  <c r="GQ256" i="21"/>
  <c r="GR256" i="21"/>
  <c r="GZ256" i="21"/>
  <c r="GZ263" i="21" s="1"/>
  <c r="HB256" i="21"/>
  <c r="HD256" i="21"/>
  <c r="HF256" i="21"/>
  <c r="HG256" i="21"/>
  <c r="HL256" i="21"/>
  <c r="HL263" i="21" s="1"/>
  <c r="HM256" i="21"/>
  <c r="HN256" i="21"/>
  <c r="HN263" i="21" s="1"/>
  <c r="HP256" i="21"/>
  <c r="Y257" i="21"/>
  <c r="AZ257" i="21"/>
  <c r="BI257" i="21"/>
  <c r="BJ257" i="21"/>
  <c r="BJ264" i="21" s="1"/>
  <c r="BO257" i="21"/>
  <c r="BO264" i="21" s="1"/>
  <c r="BP257" i="21"/>
  <c r="BP264" i="21" s="1"/>
  <c r="BQ257" i="21"/>
  <c r="BV257" i="21"/>
  <c r="BW257" i="21"/>
  <c r="BW264" i="21" s="1"/>
  <c r="BX257" i="21"/>
  <c r="BY257" i="21"/>
  <c r="BY264" i="21" s="1"/>
  <c r="CT257" i="21"/>
  <c r="EO257" i="21"/>
  <c r="GH257" i="21"/>
  <c r="GI257" i="21"/>
  <c r="GL257" i="21"/>
  <c r="GL264" i="21" s="1"/>
  <c r="GQ257" i="21"/>
  <c r="GQ264" i="21" s="1"/>
  <c r="GR257" i="21"/>
  <c r="GZ257" i="21"/>
  <c r="HB257" i="21"/>
  <c r="HD257" i="21"/>
  <c r="HD264" i="21" s="1"/>
  <c r="HF257" i="21"/>
  <c r="HG257" i="21"/>
  <c r="HG264" i="21" s="1"/>
  <c r="HL257" i="21"/>
  <c r="HM257" i="21"/>
  <c r="HN257" i="21"/>
  <c r="HP257" i="21"/>
  <c r="Y258" i="21"/>
  <c r="Y265" i="21" s="1"/>
  <c r="AZ258" i="21"/>
  <c r="BI258" i="21"/>
  <c r="BJ258" i="21"/>
  <c r="BO258" i="21"/>
  <c r="BP258" i="21"/>
  <c r="BP265" i="21" s="1"/>
  <c r="BQ258" i="21"/>
  <c r="BV258" i="21"/>
  <c r="BV265" i="21" s="1"/>
  <c r="BW258" i="21"/>
  <c r="BX258" i="21"/>
  <c r="BY258" i="21"/>
  <c r="CT258" i="21"/>
  <c r="EO258" i="21"/>
  <c r="EO265" i="21" s="1"/>
  <c r="GH258" i="21"/>
  <c r="GH265" i="21" s="1"/>
  <c r="GI258" i="21"/>
  <c r="GL258" i="21"/>
  <c r="GQ258" i="21"/>
  <c r="GR258" i="21"/>
  <c r="GR265" i="21" s="1"/>
  <c r="GZ258" i="21"/>
  <c r="HB258" i="21"/>
  <c r="HB265" i="21" s="1"/>
  <c r="HD258" i="21"/>
  <c r="HF258" i="21"/>
  <c r="HG258" i="21"/>
  <c r="HL258" i="21"/>
  <c r="HM258" i="21"/>
  <c r="HM265" i="21" s="1"/>
  <c r="HN258" i="21"/>
  <c r="HN265" i="21" s="1"/>
  <c r="HP258" i="21"/>
  <c r="Y259" i="21"/>
  <c r="AZ259" i="21"/>
  <c r="BI259" i="21"/>
  <c r="BJ259" i="21"/>
  <c r="BO259" i="21"/>
  <c r="BO263" i="21" s="1"/>
  <c r="BP259" i="21"/>
  <c r="BP263" i="21" s="1"/>
  <c r="BQ259" i="21"/>
  <c r="BV259" i="21"/>
  <c r="BW259" i="21"/>
  <c r="BX259" i="21"/>
  <c r="BY259" i="21"/>
  <c r="CT259" i="21"/>
  <c r="EO259" i="21"/>
  <c r="GH259" i="21"/>
  <c r="GI259" i="21"/>
  <c r="GL259" i="21"/>
  <c r="GQ259" i="21"/>
  <c r="GQ263" i="21" s="1"/>
  <c r="GR259" i="21"/>
  <c r="GR263" i="21" s="1"/>
  <c r="GZ259" i="21"/>
  <c r="HB259" i="21"/>
  <c r="HD259" i="21"/>
  <c r="HF259" i="21"/>
  <c r="HG259" i="21"/>
  <c r="HL259" i="21"/>
  <c r="HM259" i="21"/>
  <c r="HN259" i="21"/>
  <c r="HP259" i="21"/>
  <c r="Y260" i="21"/>
  <c r="AZ260" i="21"/>
  <c r="AZ264" i="21" s="1"/>
  <c r="BI260" i="21"/>
  <c r="BI264" i="21" s="1"/>
  <c r="BJ260" i="21"/>
  <c r="BO260" i="21"/>
  <c r="BP260" i="21"/>
  <c r="BQ260" i="21"/>
  <c r="BV260" i="21"/>
  <c r="BW260" i="21"/>
  <c r="BX260" i="21"/>
  <c r="BY260" i="21"/>
  <c r="CT260" i="21"/>
  <c r="EO260" i="21"/>
  <c r="EO264" i="21" s="1"/>
  <c r="GH260" i="21"/>
  <c r="GH264" i="21" s="1"/>
  <c r="GI260" i="21"/>
  <c r="GI264" i="21" s="1"/>
  <c r="GL260" i="21"/>
  <c r="GQ260" i="21"/>
  <c r="GR260" i="21"/>
  <c r="GZ260" i="21"/>
  <c r="HB260" i="21"/>
  <c r="HD260" i="21"/>
  <c r="HF260" i="21"/>
  <c r="HG260" i="21"/>
  <c r="HL260" i="21"/>
  <c r="HM260" i="21"/>
  <c r="HN260" i="21"/>
  <c r="HN264" i="21" s="1"/>
  <c r="HP260" i="21"/>
  <c r="HP264" i="21" s="1"/>
  <c r="Y261" i="21"/>
  <c r="AZ261" i="21"/>
  <c r="BI261" i="21"/>
  <c r="BJ261" i="21"/>
  <c r="BO261" i="21"/>
  <c r="BP261" i="21"/>
  <c r="BQ261" i="21"/>
  <c r="BV261" i="21"/>
  <c r="BW261" i="21"/>
  <c r="BX261" i="21"/>
  <c r="BY261" i="21"/>
  <c r="BY265" i="21" s="1"/>
  <c r="CT261" i="21"/>
  <c r="CT265" i="21" s="1"/>
  <c r="EO261" i="21"/>
  <c r="GH261" i="21"/>
  <c r="GI261" i="21"/>
  <c r="GL261" i="21"/>
  <c r="GQ261" i="21"/>
  <c r="GR261" i="21"/>
  <c r="GZ261" i="21"/>
  <c r="HB261" i="21"/>
  <c r="HD261" i="21"/>
  <c r="HF261" i="21"/>
  <c r="HG261" i="21"/>
  <c r="HG265" i="21" s="1"/>
  <c r="HL261" i="21"/>
  <c r="HL265" i="21" s="1"/>
  <c r="HM261" i="21"/>
  <c r="HN261" i="21"/>
  <c r="HP261" i="21"/>
  <c r="BJ263" i="21"/>
  <c r="BQ263" i="21"/>
  <c r="HB263" i="21"/>
  <c r="Y264" i="21"/>
  <c r="AZ265" i="21"/>
  <c r="BI265" i="21"/>
  <c r="HP265" i="21"/>
  <c r="AV200" i="35"/>
  <c r="AW200" i="35"/>
  <c r="AX200" i="35"/>
  <c r="AY200" i="35"/>
  <c r="AZ200" i="35"/>
  <c r="BT50" i="36" s="1"/>
  <c r="BA200" i="35"/>
  <c r="BB200" i="35"/>
  <c r="BC200" i="35"/>
  <c r="BD200" i="35"/>
  <c r="BE200" i="35"/>
  <c r="BF200" i="35"/>
  <c r="BG200" i="35"/>
  <c r="BH200" i="35"/>
  <c r="BI200" i="35"/>
  <c r="BJ200" i="35"/>
  <c r="BK200" i="35"/>
  <c r="BL200" i="35"/>
  <c r="BM200" i="35"/>
  <c r="BN200" i="35"/>
  <c r="BO200" i="35"/>
  <c r="BP200" i="35"/>
  <c r="BQ200" i="35"/>
  <c r="BR200" i="35"/>
  <c r="BS200" i="35"/>
  <c r="BT200" i="35"/>
  <c r="BU200" i="35"/>
  <c r="BV200" i="35"/>
  <c r="BW200" i="35"/>
  <c r="BX200" i="35"/>
  <c r="BY200" i="35"/>
  <c r="BZ200" i="35"/>
  <c r="CA200" i="35"/>
  <c r="CB200" i="35"/>
  <c r="CC200" i="35"/>
  <c r="CD200" i="35"/>
  <c r="CE200" i="35"/>
  <c r="CF200" i="35"/>
  <c r="CG200" i="35"/>
  <c r="CH200" i="35"/>
  <c r="CI200" i="35"/>
  <c r="CJ200" i="35"/>
  <c r="CK200" i="35"/>
  <c r="CL200" i="35"/>
  <c r="CM200" i="35"/>
  <c r="CN200" i="35"/>
  <c r="CO200" i="35"/>
  <c r="CO202" i="35"/>
  <c r="CO203" i="35"/>
  <c r="CO204" i="35"/>
  <c r="CO205" i="35"/>
  <c r="CO206" i="35"/>
  <c r="CO207" i="35"/>
  <c r="CO208" i="35"/>
  <c r="CO209" i="35"/>
  <c r="CO210" i="35"/>
  <c r="CO211" i="35"/>
  <c r="CO212" i="35"/>
  <c r="CO213" i="35"/>
  <c r="CO214" i="35"/>
  <c r="CN202" i="35"/>
  <c r="CN203" i="35"/>
  <c r="CN204" i="35"/>
  <c r="CN205" i="35"/>
  <c r="CN206" i="35"/>
  <c r="CN207" i="35"/>
  <c r="CN208" i="35"/>
  <c r="CN209" i="35"/>
  <c r="CN210" i="35"/>
  <c r="CN211" i="35"/>
  <c r="CN212" i="35"/>
  <c r="CN213" i="35"/>
  <c r="CN214" i="35"/>
  <c r="CM202" i="35"/>
  <c r="CM203" i="35"/>
  <c r="CM204" i="35"/>
  <c r="CM205" i="35"/>
  <c r="CM206" i="35"/>
  <c r="CM207" i="35"/>
  <c r="CM208" i="35"/>
  <c r="CM209" i="35"/>
  <c r="CM210" i="35"/>
  <c r="CM211" i="35"/>
  <c r="CM212" i="35"/>
  <c r="CM213" i="35"/>
  <c r="CM214" i="35"/>
  <c r="CL202" i="35"/>
  <c r="CL203" i="35"/>
  <c r="CL204" i="35"/>
  <c r="CL205" i="35"/>
  <c r="CL206" i="35"/>
  <c r="CL207" i="35"/>
  <c r="CL208" i="35"/>
  <c r="CL209" i="35"/>
  <c r="CL210" i="35"/>
  <c r="CL211" i="35"/>
  <c r="CL212" i="35"/>
  <c r="CL213" i="35"/>
  <c r="CL214" i="35"/>
  <c r="CK202" i="35"/>
  <c r="CK203" i="35"/>
  <c r="CK204" i="35"/>
  <c r="CK205" i="35"/>
  <c r="CK206" i="35"/>
  <c r="CK207" i="35"/>
  <c r="CK208" i="35"/>
  <c r="CK209" i="35"/>
  <c r="CK210" i="35"/>
  <c r="CK211" i="35"/>
  <c r="CK212" i="35"/>
  <c r="CK213" i="35"/>
  <c r="CK214" i="35"/>
  <c r="CJ202" i="35"/>
  <c r="CJ203" i="35"/>
  <c r="CJ204" i="35"/>
  <c r="CJ205" i="35"/>
  <c r="CJ206" i="35"/>
  <c r="CJ207" i="35"/>
  <c r="CJ208" i="35"/>
  <c r="CJ209" i="35"/>
  <c r="CJ210" i="35"/>
  <c r="CJ211" i="35"/>
  <c r="CJ212" i="35"/>
  <c r="CJ213" i="35"/>
  <c r="CJ214" i="35"/>
  <c r="CI202" i="35"/>
  <c r="CI203" i="35"/>
  <c r="CI204" i="35"/>
  <c r="CI205" i="35"/>
  <c r="CI206" i="35"/>
  <c r="CI207" i="35"/>
  <c r="CI208" i="35"/>
  <c r="CI209" i="35"/>
  <c r="CI210" i="35"/>
  <c r="CI211" i="35"/>
  <c r="CI212" i="35"/>
  <c r="CI213" i="35"/>
  <c r="CI214" i="35"/>
  <c r="CH202" i="35"/>
  <c r="CH203" i="35"/>
  <c r="CH204" i="35"/>
  <c r="CH205" i="35"/>
  <c r="CH206" i="35"/>
  <c r="CH207" i="35"/>
  <c r="CH208" i="35"/>
  <c r="CH209" i="35"/>
  <c r="CH210" i="35"/>
  <c r="CH211" i="35"/>
  <c r="CH212" i="35"/>
  <c r="CH213" i="35"/>
  <c r="CH214" i="35"/>
  <c r="CG202" i="35"/>
  <c r="CG203" i="35"/>
  <c r="CG204" i="35"/>
  <c r="CG205" i="35"/>
  <c r="CG206" i="35"/>
  <c r="CG207" i="35"/>
  <c r="CG208" i="35"/>
  <c r="CG209" i="35"/>
  <c r="CG210" i="35"/>
  <c r="CG211" i="35"/>
  <c r="CG212" i="35"/>
  <c r="CG213" i="35"/>
  <c r="CG214" i="35"/>
  <c r="CF202" i="35"/>
  <c r="CF203" i="35"/>
  <c r="CF204" i="35"/>
  <c r="CF205" i="35"/>
  <c r="CF206" i="35"/>
  <c r="CF207" i="35"/>
  <c r="CF208" i="35"/>
  <c r="CF209" i="35"/>
  <c r="CF210" i="35"/>
  <c r="CF211" i="35"/>
  <c r="CF212" i="35"/>
  <c r="CF213" i="35"/>
  <c r="CF214" i="35"/>
  <c r="CE202" i="35"/>
  <c r="CE203" i="35"/>
  <c r="CE204" i="35"/>
  <c r="CE205" i="35"/>
  <c r="CE206" i="35"/>
  <c r="CE207" i="35"/>
  <c r="CE208" i="35"/>
  <c r="CE209" i="35"/>
  <c r="CE210" i="35"/>
  <c r="CE211" i="35"/>
  <c r="CE212" i="35"/>
  <c r="CE213" i="35"/>
  <c r="CE214" i="35"/>
  <c r="CD202" i="35"/>
  <c r="CD203" i="35"/>
  <c r="CD204" i="35"/>
  <c r="CD205" i="35"/>
  <c r="CD206" i="35"/>
  <c r="CD207" i="35"/>
  <c r="CD208" i="35"/>
  <c r="CD209" i="35"/>
  <c r="CD210" i="35"/>
  <c r="CD211" i="35"/>
  <c r="CD212" i="35"/>
  <c r="CD213" i="35"/>
  <c r="CD214" i="35"/>
  <c r="CC202" i="35"/>
  <c r="CC203" i="35"/>
  <c r="CC204" i="35"/>
  <c r="CC205" i="35"/>
  <c r="CC206" i="35"/>
  <c r="CC207" i="35"/>
  <c r="CC208" i="35"/>
  <c r="CC209" i="35"/>
  <c r="CC210" i="35"/>
  <c r="CC211" i="35"/>
  <c r="CC212" i="35"/>
  <c r="CC213" i="35"/>
  <c r="CC214" i="35"/>
  <c r="CB202" i="35"/>
  <c r="CB203" i="35"/>
  <c r="CB204" i="35"/>
  <c r="CB205" i="35"/>
  <c r="CB206" i="35"/>
  <c r="CB207" i="35"/>
  <c r="CB208" i="35"/>
  <c r="CB209" i="35"/>
  <c r="CB210" i="35"/>
  <c r="CB211" i="35"/>
  <c r="CB212" i="35"/>
  <c r="CB213" i="35"/>
  <c r="CB214" i="35"/>
  <c r="CA202" i="35"/>
  <c r="CA203" i="35"/>
  <c r="CA204" i="35"/>
  <c r="CA205" i="35"/>
  <c r="CA206" i="35"/>
  <c r="CA207" i="35"/>
  <c r="CA208" i="35"/>
  <c r="CA209" i="35"/>
  <c r="CA210" i="35"/>
  <c r="CA211" i="35"/>
  <c r="CA212" i="35"/>
  <c r="CA213" i="35"/>
  <c r="CA214" i="35"/>
  <c r="BZ202" i="35"/>
  <c r="BZ203" i="35"/>
  <c r="BZ204" i="35"/>
  <c r="BZ205" i="35"/>
  <c r="BZ206" i="35"/>
  <c r="BZ207" i="35"/>
  <c r="BZ208" i="35"/>
  <c r="BZ209" i="35"/>
  <c r="BZ210" i="35"/>
  <c r="BZ211" i="35"/>
  <c r="BZ212" i="35"/>
  <c r="BZ213" i="35"/>
  <c r="BZ214" i="35"/>
  <c r="BY202" i="35"/>
  <c r="BY203" i="35"/>
  <c r="BY204" i="35"/>
  <c r="BY205" i="35"/>
  <c r="BY206" i="35"/>
  <c r="BY207" i="35"/>
  <c r="BY208" i="35"/>
  <c r="BY209" i="35"/>
  <c r="BY210" i="35"/>
  <c r="BY211" i="35"/>
  <c r="BY212" i="35"/>
  <c r="BY213" i="35"/>
  <c r="BY214" i="35"/>
  <c r="BX202" i="35"/>
  <c r="BX203" i="35"/>
  <c r="BX204" i="35"/>
  <c r="BX205" i="35"/>
  <c r="BX206" i="35"/>
  <c r="BX207" i="35"/>
  <c r="BX208" i="35"/>
  <c r="BX209" i="35"/>
  <c r="BX210" i="35"/>
  <c r="BX211" i="35"/>
  <c r="BX212" i="35"/>
  <c r="BX213" i="35"/>
  <c r="BX214" i="35"/>
  <c r="BW202" i="35"/>
  <c r="BW203" i="35"/>
  <c r="BW204" i="35"/>
  <c r="BW205" i="35"/>
  <c r="BW206" i="35"/>
  <c r="BW207" i="35"/>
  <c r="BW208" i="35"/>
  <c r="BW209" i="35"/>
  <c r="BW210" i="35"/>
  <c r="BW211" i="35"/>
  <c r="BW212" i="35"/>
  <c r="BW213" i="35"/>
  <c r="BW214" i="35"/>
  <c r="BV202" i="35"/>
  <c r="BV203" i="35"/>
  <c r="BV204" i="35"/>
  <c r="BV205" i="35"/>
  <c r="BV206" i="35"/>
  <c r="BV207" i="35"/>
  <c r="BV208" i="35"/>
  <c r="BV209" i="35"/>
  <c r="BV210" i="35"/>
  <c r="BV211" i="35"/>
  <c r="BV212" i="35"/>
  <c r="BV213" i="35"/>
  <c r="BV214" i="35"/>
  <c r="BU202" i="35"/>
  <c r="BU203" i="35"/>
  <c r="BU204" i="35"/>
  <c r="BU205" i="35"/>
  <c r="BU206" i="35"/>
  <c r="BU207" i="35"/>
  <c r="BU208" i="35"/>
  <c r="BU209" i="35"/>
  <c r="BU210" i="35"/>
  <c r="BU211" i="35"/>
  <c r="BU212" i="35"/>
  <c r="BU213" i="35"/>
  <c r="BU214" i="35"/>
  <c r="BT202" i="35"/>
  <c r="BT203" i="35"/>
  <c r="BT204" i="35"/>
  <c r="BT205" i="35"/>
  <c r="BT206" i="35"/>
  <c r="BT207" i="35"/>
  <c r="BT208" i="35"/>
  <c r="BT209" i="35"/>
  <c r="BT210" i="35"/>
  <c r="BT211" i="35"/>
  <c r="BT212" i="35"/>
  <c r="BT213" i="35"/>
  <c r="BT214" i="35"/>
  <c r="BS202" i="35"/>
  <c r="BS203" i="35"/>
  <c r="BS204" i="35"/>
  <c r="BS205" i="35"/>
  <c r="BS206" i="35"/>
  <c r="BS207" i="35"/>
  <c r="BS208" i="35"/>
  <c r="BS209" i="35"/>
  <c r="BS210" i="35"/>
  <c r="BS211" i="35"/>
  <c r="BS212" i="35"/>
  <c r="BS213" i="35"/>
  <c r="BS214" i="35"/>
  <c r="BR202" i="35"/>
  <c r="BR203" i="35"/>
  <c r="BR204" i="35"/>
  <c r="BR205" i="35"/>
  <c r="BR206" i="35"/>
  <c r="BR207" i="35"/>
  <c r="BR208" i="35"/>
  <c r="BR209" i="35"/>
  <c r="BR210" i="35"/>
  <c r="BR211" i="35"/>
  <c r="BR212" i="35"/>
  <c r="BR213" i="35"/>
  <c r="BR214" i="35"/>
  <c r="BQ202" i="35"/>
  <c r="BQ203" i="35"/>
  <c r="BQ204" i="35"/>
  <c r="BQ205" i="35"/>
  <c r="BQ206" i="35"/>
  <c r="BQ207" i="35"/>
  <c r="BQ208" i="35"/>
  <c r="BQ209" i="35"/>
  <c r="BQ210" i="35"/>
  <c r="BQ211" i="35"/>
  <c r="BQ212" i="35"/>
  <c r="BQ213" i="35"/>
  <c r="BQ214" i="35"/>
  <c r="BP202" i="35"/>
  <c r="BP203" i="35"/>
  <c r="BP204" i="35"/>
  <c r="BP205" i="35"/>
  <c r="BP206" i="35"/>
  <c r="BP207" i="35"/>
  <c r="BP208" i="35"/>
  <c r="BP209" i="35"/>
  <c r="BP210" i="35"/>
  <c r="BP211" i="35"/>
  <c r="BP212" i="35"/>
  <c r="BP213" i="35"/>
  <c r="BP214" i="35"/>
  <c r="BO202" i="35"/>
  <c r="BO203" i="35"/>
  <c r="BO204" i="35"/>
  <c r="BO205" i="35"/>
  <c r="BO206" i="35"/>
  <c r="BO207" i="35"/>
  <c r="BO208" i="35"/>
  <c r="BO209" i="35"/>
  <c r="BO210" i="35"/>
  <c r="BO211" i="35"/>
  <c r="BO212" i="35"/>
  <c r="BO213" i="35"/>
  <c r="BO214" i="35"/>
  <c r="BN202" i="35"/>
  <c r="BN203" i="35"/>
  <c r="BN204" i="35"/>
  <c r="BN205" i="35"/>
  <c r="BN206" i="35"/>
  <c r="BN207" i="35"/>
  <c r="BN208" i="35"/>
  <c r="BN209" i="35"/>
  <c r="BN210" i="35"/>
  <c r="BN211" i="35"/>
  <c r="BN212" i="35"/>
  <c r="BN213" i="35"/>
  <c r="BN214" i="35"/>
  <c r="BM202" i="35"/>
  <c r="BM203" i="35"/>
  <c r="BM204" i="35"/>
  <c r="BM205" i="35"/>
  <c r="BM206" i="35"/>
  <c r="BM207" i="35"/>
  <c r="BM208" i="35"/>
  <c r="BM209" i="35"/>
  <c r="BM210" i="35"/>
  <c r="BM211" i="35"/>
  <c r="BM212" i="35"/>
  <c r="BM213" i="35"/>
  <c r="BM214" i="35"/>
  <c r="BL202" i="35"/>
  <c r="BL203" i="35"/>
  <c r="BL204" i="35"/>
  <c r="BL205" i="35"/>
  <c r="BL206" i="35"/>
  <c r="BL207" i="35"/>
  <c r="BL208" i="35"/>
  <c r="BL209" i="35"/>
  <c r="BL210" i="35"/>
  <c r="BL211" i="35"/>
  <c r="BL212" i="35"/>
  <c r="BL213" i="35"/>
  <c r="BL214" i="35"/>
  <c r="BK202" i="35"/>
  <c r="BK203" i="35"/>
  <c r="BK204" i="35"/>
  <c r="BK205" i="35"/>
  <c r="BK206" i="35"/>
  <c r="BK207" i="35"/>
  <c r="BK208" i="35"/>
  <c r="BK209" i="35"/>
  <c r="BK210" i="35"/>
  <c r="BK211" i="35"/>
  <c r="BK212" i="35"/>
  <c r="BK213" i="35"/>
  <c r="BK214" i="35"/>
  <c r="BJ202" i="35"/>
  <c r="BJ232" i="35" s="1"/>
  <c r="BJ221" i="35" s="1"/>
  <c r="BJ203" i="35"/>
  <c r="BJ204" i="35"/>
  <c r="BJ205" i="35"/>
  <c r="BJ206" i="35"/>
  <c r="BJ207" i="35"/>
  <c r="BJ208" i="35"/>
  <c r="BJ209" i="35"/>
  <c r="BJ210" i="35"/>
  <c r="BJ211" i="35"/>
  <c r="BJ212" i="35"/>
  <c r="BJ213" i="35"/>
  <c r="BJ214" i="35"/>
  <c r="BI202" i="35"/>
  <c r="BI203" i="35"/>
  <c r="BI204" i="35"/>
  <c r="BI205" i="35"/>
  <c r="BI206" i="35"/>
  <c r="BI207" i="35"/>
  <c r="BI208" i="35"/>
  <c r="BI209" i="35"/>
  <c r="BI210" i="35"/>
  <c r="BI211" i="35"/>
  <c r="BI212" i="35"/>
  <c r="BI213" i="35"/>
  <c r="BI214" i="35"/>
  <c r="BH202" i="35"/>
  <c r="BH203" i="35"/>
  <c r="BH204" i="35"/>
  <c r="BH205" i="35"/>
  <c r="BH206" i="35"/>
  <c r="BH207" i="35"/>
  <c r="BH208" i="35"/>
  <c r="BH209" i="35"/>
  <c r="BH210" i="35"/>
  <c r="BH211" i="35"/>
  <c r="BH212" i="35"/>
  <c r="BH213" i="35"/>
  <c r="BH214" i="35"/>
  <c r="BG202" i="35"/>
  <c r="BG203" i="35"/>
  <c r="BG204" i="35"/>
  <c r="BG205" i="35"/>
  <c r="BG206" i="35"/>
  <c r="BG207" i="35"/>
  <c r="BG208" i="35"/>
  <c r="BG209" i="35"/>
  <c r="BG210" i="35"/>
  <c r="BG211" i="35"/>
  <c r="BG212" i="35"/>
  <c r="BG213" i="35"/>
  <c r="BG214" i="35"/>
  <c r="BF202" i="35"/>
  <c r="BF203" i="35"/>
  <c r="BF204" i="35"/>
  <c r="BF205" i="35"/>
  <c r="BF206" i="35"/>
  <c r="BF207" i="35"/>
  <c r="BF208" i="35"/>
  <c r="BF209" i="35"/>
  <c r="BF210" i="35"/>
  <c r="BF211" i="35"/>
  <c r="BF212" i="35"/>
  <c r="BF213" i="35"/>
  <c r="BF214" i="35"/>
  <c r="BE202" i="35"/>
  <c r="BE203" i="35"/>
  <c r="BE204" i="35"/>
  <c r="BE205" i="35"/>
  <c r="BE206" i="35"/>
  <c r="BE207" i="35"/>
  <c r="BE208" i="35"/>
  <c r="BE209" i="35"/>
  <c r="BE210" i="35"/>
  <c r="BE211" i="35"/>
  <c r="BE212" i="35"/>
  <c r="BE213" i="35"/>
  <c r="BE214" i="35"/>
  <c r="BD202" i="35"/>
  <c r="BD203" i="35"/>
  <c r="BD204" i="35"/>
  <c r="BD205" i="35"/>
  <c r="BD206" i="35"/>
  <c r="BD207" i="35"/>
  <c r="BD208" i="35"/>
  <c r="BD209" i="35"/>
  <c r="BD210" i="35"/>
  <c r="BD211" i="35"/>
  <c r="BD212" i="35"/>
  <c r="BD213" i="35"/>
  <c r="BD214" i="35"/>
  <c r="BC202" i="35"/>
  <c r="BC203" i="35"/>
  <c r="BC204" i="35"/>
  <c r="BC205" i="35"/>
  <c r="BC206" i="35"/>
  <c r="BC207" i="35"/>
  <c r="BC208" i="35"/>
  <c r="BC209" i="35"/>
  <c r="BC210" i="35"/>
  <c r="BC211" i="35"/>
  <c r="BC212" i="35"/>
  <c r="BC213" i="35"/>
  <c r="BC214" i="35"/>
  <c r="BB202" i="35"/>
  <c r="BB203" i="35"/>
  <c r="BB204" i="35"/>
  <c r="BB205" i="35"/>
  <c r="BB206" i="35"/>
  <c r="BB207" i="35"/>
  <c r="BB208" i="35"/>
  <c r="BB209" i="35"/>
  <c r="BB210" i="35"/>
  <c r="BB211" i="35"/>
  <c r="BB212" i="35"/>
  <c r="BB213" i="35"/>
  <c r="BB214" i="35"/>
  <c r="BA202" i="35"/>
  <c r="BA203" i="35"/>
  <c r="BA204" i="35"/>
  <c r="BA205" i="35"/>
  <c r="BA206" i="35"/>
  <c r="BA207" i="35"/>
  <c r="BA208" i="35"/>
  <c r="BA18" i="36" s="1"/>
  <c r="BA209" i="35"/>
  <c r="BA210" i="35"/>
  <c r="BA211" i="35"/>
  <c r="BA212" i="35"/>
  <c r="BA213" i="35"/>
  <c r="BA214" i="35"/>
  <c r="AZ202" i="35"/>
  <c r="AZ203" i="35"/>
  <c r="AZ204" i="35"/>
  <c r="AZ205" i="35"/>
  <c r="AZ206" i="35"/>
  <c r="AZ207" i="35"/>
  <c r="AZ208" i="35"/>
  <c r="AZ209" i="35"/>
  <c r="AZ210" i="35"/>
  <c r="AZ211" i="35"/>
  <c r="AZ212" i="35"/>
  <c r="AZ213" i="35"/>
  <c r="AZ214" i="35"/>
  <c r="AY202" i="35"/>
  <c r="AY203" i="35"/>
  <c r="AY204" i="35"/>
  <c r="AY205" i="35"/>
  <c r="AY15" i="36" s="1"/>
  <c r="AY206" i="35"/>
  <c r="AY207" i="35"/>
  <c r="AY208" i="35"/>
  <c r="AY209" i="35"/>
  <c r="AY210" i="35"/>
  <c r="AY211" i="35"/>
  <c r="AY212" i="35"/>
  <c r="AY213" i="35"/>
  <c r="AY23" i="36" s="1"/>
  <c r="AY214" i="35"/>
  <c r="AY24" i="36" s="1"/>
  <c r="AX202" i="35"/>
  <c r="AX203" i="35"/>
  <c r="AX204" i="35"/>
  <c r="AX205" i="35"/>
  <c r="AX206" i="35"/>
  <c r="AX207" i="35"/>
  <c r="AX208" i="35"/>
  <c r="AX209" i="35"/>
  <c r="AX19" i="36" s="1"/>
  <c r="AX210" i="35"/>
  <c r="AX211" i="35"/>
  <c r="AX21" i="36" s="1"/>
  <c r="AX212" i="35"/>
  <c r="AX22" i="36" s="1"/>
  <c r="AX213" i="35"/>
  <c r="AX214" i="35"/>
  <c r="AW202" i="35"/>
  <c r="AW12" i="36" s="1"/>
  <c r="AW203" i="35"/>
  <c r="AW204" i="35"/>
  <c r="AW205" i="35"/>
  <c r="AW206" i="35"/>
  <c r="AW207" i="35"/>
  <c r="AW208" i="35"/>
  <c r="AW209" i="35"/>
  <c r="AW210" i="35"/>
  <c r="AW211" i="35"/>
  <c r="AW212" i="35"/>
  <c r="AW213" i="35"/>
  <c r="AW214" i="35"/>
  <c r="AW24" i="36" s="1"/>
  <c r="AV202" i="35"/>
  <c r="AV12" i="36" s="1"/>
  <c r="AV203" i="35"/>
  <c r="AV204" i="35"/>
  <c r="AV205" i="35"/>
  <c r="AV206" i="35"/>
  <c r="AV207" i="35"/>
  <c r="AV208" i="35"/>
  <c r="AV209" i="35"/>
  <c r="AV19" i="36" s="1"/>
  <c r="AV210" i="35"/>
  <c r="AV20" i="36" s="1"/>
  <c r="AV211" i="35"/>
  <c r="AV212" i="35"/>
  <c r="AV213" i="35"/>
  <c r="AV214" i="35"/>
  <c r="AT202" i="35"/>
  <c r="AT203" i="35"/>
  <c r="AT204" i="35"/>
  <c r="AT205" i="35"/>
  <c r="AT206" i="35"/>
  <c r="AT16" i="36" s="1"/>
  <c r="AT207" i="35"/>
  <c r="AT208" i="35"/>
  <c r="AT18" i="36" s="1"/>
  <c r="AT209" i="35"/>
  <c r="AT19" i="36" s="1"/>
  <c r="AT210" i="35"/>
  <c r="AT211" i="35"/>
  <c r="AT212" i="35"/>
  <c r="AT22" i="36" s="1"/>
  <c r="AT213" i="35"/>
  <c r="AT23" i="36" s="1"/>
  <c r="AT214" i="35"/>
  <c r="AR202" i="35"/>
  <c r="AR203" i="35"/>
  <c r="AR204" i="35"/>
  <c r="AR205" i="35"/>
  <c r="AR15" i="36" s="1"/>
  <c r="AR206" i="35"/>
  <c r="AR207" i="35"/>
  <c r="AR17" i="36" s="1"/>
  <c r="AR208" i="35"/>
  <c r="AR18" i="36" s="1"/>
  <c r="AR209" i="35"/>
  <c r="AR210" i="35"/>
  <c r="AR211" i="35"/>
  <c r="AR212" i="35"/>
  <c r="AR213" i="35"/>
  <c r="AR214" i="35"/>
  <c r="AO202" i="35"/>
  <c r="AO203" i="35"/>
  <c r="AO204" i="35"/>
  <c r="AO14" i="36" s="1"/>
  <c r="AO205" i="35"/>
  <c r="AO206" i="35"/>
  <c r="AO16" i="36" s="1"/>
  <c r="AO207" i="35"/>
  <c r="AO17" i="36" s="1"/>
  <c r="AO208" i="35"/>
  <c r="AO18" i="36" s="1"/>
  <c r="AO209" i="35"/>
  <c r="AO210" i="35"/>
  <c r="AO20" i="36" s="1"/>
  <c r="AO211" i="35"/>
  <c r="AO21" i="36" s="1"/>
  <c r="AO212" i="35"/>
  <c r="AO213" i="35"/>
  <c r="AO214" i="35"/>
  <c r="AO24" i="36" s="1"/>
  <c r="AL202" i="35"/>
  <c r="AL203" i="35"/>
  <c r="AL204" i="35"/>
  <c r="AL205" i="35"/>
  <c r="AL206" i="35"/>
  <c r="AL16" i="36" s="1"/>
  <c r="AL207" i="35"/>
  <c r="AL208" i="35"/>
  <c r="AL209" i="35"/>
  <c r="AL210" i="35"/>
  <c r="AL20" i="36" s="1"/>
  <c r="AL211" i="35"/>
  <c r="AL212" i="35"/>
  <c r="AL213" i="35"/>
  <c r="AL214" i="35"/>
  <c r="AJ202" i="35"/>
  <c r="AJ203" i="35"/>
  <c r="AJ204" i="35"/>
  <c r="AJ14" i="36" s="1"/>
  <c r="AJ205" i="35"/>
  <c r="AJ206" i="35"/>
  <c r="AJ207" i="35"/>
  <c r="AJ208" i="35"/>
  <c r="AJ18" i="36" s="1"/>
  <c r="AJ209" i="35"/>
  <c r="AJ210" i="35"/>
  <c r="AJ211" i="35"/>
  <c r="AJ212" i="35"/>
  <c r="AJ213" i="35"/>
  <c r="AJ214" i="35"/>
  <c r="AJ24" i="36" s="1"/>
  <c r="AH202" i="35"/>
  <c r="AH203" i="35"/>
  <c r="AH204" i="35"/>
  <c r="AH14" i="36" s="1"/>
  <c r="AH205" i="35"/>
  <c r="AH206" i="35"/>
  <c r="AH207" i="35"/>
  <c r="AH17" i="36" s="1"/>
  <c r="AH208" i="35"/>
  <c r="AH209" i="35"/>
  <c r="AH210" i="35"/>
  <c r="AH211" i="35"/>
  <c r="AH212" i="35"/>
  <c r="AH213" i="35"/>
  <c r="AH214" i="35"/>
  <c r="AE202" i="35"/>
  <c r="AE203" i="35"/>
  <c r="AE204" i="35"/>
  <c r="AE205" i="35"/>
  <c r="AE206" i="35"/>
  <c r="AE16" i="36" s="1"/>
  <c r="AE207" i="35"/>
  <c r="AE208" i="35"/>
  <c r="AE209" i="35"/>
  <c r="AE210" i="35"/>
  <c r="AE211" i="35"/>
  <c r="AE212" i="35"/>
  <c r="AE22" i="36" s="1"/>
  <c r="AE213" i="35"/>
  <c r="AE214" i="35"/>
  <c r="AE24" i="36" s="1"/>
  <c r="Z202" i="35"/>
  <c r="Z12" i="36" s="1"/>
  <c r="Z203" i="35"/>
  <c r="Z204" i="35"/>
  <c r="Z205" i="35"/>
  <c r="Z15" i="36" s="1"/>
  <c r="Z206" i="35"/>
  <c r="Z207" i="35"/>
  <c r="Z208" i="35"/>
  <c r="Z209" i="35"/>
  <c r="Z210" i="35"/>
  <c r="Z211" i="35"/>
  <c r="Z212" i="35"/>
  <c r="Z213" i="35"/>
  <c r="Z23" i="36" s="1"/>
  <c r="Z214" i="35"/>
  <c r="Z24" i="36" s="1"/>
  <c r="Y202" i="35"/>
  <c r="Y203" i="35"/>
  <c r="Y204" i="35"/>
  <c r="Y205" i="35"/>
  <c r="Y15" i="36" s="1"/>
  <c r="Y206" i="35"/>
  <c r="Y207" i="35"/>
  <c r="Y208" i="35"/>
  <c r="Y18" i="36" s="1"/>
  <c r="Y209" i="35"/>
  <c r="Y210" i="35"/>
  <c r="Y20" i="36" s="1"/>
  <c r="Y211" i="35"/>
  <c r="Y212" i="35"/>
  <c r="Y22" i="36" s="1"/>
  <c r="Y213" i="35"/>
  <c r="Y23" i="36" s="1"/>
  <c r="Y214" i="35"/>
  <c r="X202" i="35"/>
  <c r="X203" i="35"/>
  <c r="X204" i="35"/>
  <c r="X205" i="35"/>
  <c r="X206" i="35"/>
  <c r="X207" i="35"/>
  <c r="X208" i="35"/>
  <c r="X209" i="35"/>
  <c r="X19" i="36" s="1"/>
  <c r="X210" i="35"/>
  <c r="X211" i="35"/>
  <c r="X212" i="35"/>
  <c r="X22" i="36" s="1"/>
  <c r="X213" i="35"/>
  <c r="X214" i="35"/>
  <c r="V202" i="35"/>
  <c r="V12" i="36" s="1"/>
  <c r="V203" i="35"/>
  <c r="V204" i="35"/>
  <c r="V205" i="35"/>
  <c r="V206" i="35"/>
  <c r="V207" i="35"/>
  <c r="V208" i="35"/>
  <c r="V18" i="36" s="1"/>
  <c r="V209" i="35"/>
  <c r="V210" i="35"/>
  <c r="V211" i="35"/>
  <c r="V21" i="36" s="1"/>
  <c r="V212" i="35"/>
  <c r="V22" i="36" s="1"/>
  <c r="V213" i="35"/>
  <c r="V214" i="35"/>
  <c r="V24" i="36" s="1"/>
  <c r="S202" i="35"/>
  <c r="S203" i="35"/>
  <c r="S204" i="35"/>
  <c r="S205" i="35"/>
  <c r="S206" i="35"/>
  <c r="S207" i="35"/>
  <c r="S17" i="36" s="1"/>
  <c r="S208" i="35"/>
  <c r="S209" i="35"/>
  <c r="S19" i="36" s="1"/>
  <c r="S210" i="35"/>
  <c r="S211" i="35"/>
  <c r="S21" i="36" s="1"/>
  <c r="S212" i="35"/>
  <c r="S22" i="36" s="1"/>
  <c r="S213" i="35"/>
  <c r="S214" i="35"/>
  <c r="Q202" i="35"/>
  <c r="Q203" i="35"/>
  <c r="Q204" i="35"/>
  <c r="Q14" i="36" s="1"/>
  <c r="Q205" i="35"/>
  <c r="Q206" i="35"/>
  <c r="Q16" i="36" s="1"/>
  <c r="Q207" i="35"/>
  <c r="Q208" i="35"/>
  <c r="Q18" i="36" s="1"/>
  <c r="Q209" i="35"/>
  <c r="Q210" i="35"/>
  <c r="Q211" i="35"/>
  <c r="Q212" i="35"/>
  <c r="Q213" i="35"/>
  <c r="Q23" i="36" s="1"/>
  <c r="Q214" i="35"/>
  <c r="N202" i="35"/>
  <c r="N203" i="35"/>
  <c r="N13" i="36" s="1"/>
  <c r="N204" i="35"/>
  <c r="N205" i="35"/>
  <c r="N206" i="35"/>
  <c r="N16" i="36" s="1"/>
  <c r="N207" i="35"/>
  <c r="N208" i="35"/>
  <c r="N209" i="35"/>
  <c r="N19" i="36" s="1"/>
  <c r="N210" i="35"/>
  <c r="N20" i="36" s="1"/>
  <c r="N211" i="35"/>
  <c r="N212" i="35"/>
  <c r="N213" i="35"/>
  <c r="N214" i="35"/>
  <c r="L202" i="35"/>
  <c r="L203" i="35"/>
  <c r="L204" i="35"/>
  <c r="L14" i="36" s="1"/>
  <c r="L205" i="35"/>
  <c r="L15" i="36" s="1"/>
  <c r="L206" i="35"/>
  <c r="L16" i="36" s="1"/>
  <c r="L207" i="35"/>
  <c r="L208" i="35"/>
  <c r="L18" i="36" s="1"/>
  <c r="L209" i="35"/>
  <c r="L19" i="36" s="1"/>
  <c r="L210" i="35"/>
  <c r="L20" i="36" s="1"/>
  <c r="L211" i="35"/>
  <c r="L212" i="35"/>
  <c r="L22" i="36" s="1"/>
  <c r="L213" i="35"/>
  <c r="L214" i="35"/>
  <c r="L24" i="36" s="1"/>
  <c r="H202" i="35"/>
  <c r="H203" i="35"/>
  <c r="H13" i="36" s="1"/>
  <c r="H204" i="35"/>
  <c r="H14" i="36" s="1"/>
  <c r="H205" i="35"/>
  <c r="H206" i="35"/>
  <c r="H207" i="35"/>
  <c r="H17" i="36" s="1"/>
  <c r="H208" i="35"/>
  <c r="H18" i="36" s="1"/>
  <c r="H209" i="35"/>
  <c r="H210" i="35"/>
  <c r="H211" i="35"/>
  <c r="H212" i="35"/>
  <c r="H213" i="35"/>
  <c r="H214" i="35"/>
  <c r="G202" i="35"/>
  <c r="G203" i="35"/>
  <c r="G13" i="36" s="1"/>
  <c r="G204" i="35"/>
  <c r="G205" i="35"/>
  <c r="G206" i="35"/>
  <c r="G207" i="35"/>
  <c r="G17" i="36" s="1"/>
  <c r="G208" i="35"/>
  <c r="G209" i="35"/>
  <c r="G210" i="35"/>
  <c r="G211" i="35"/>
  <c r="G212" i="35"/>
  <c r="G213" i="35"/>
  <c r="G214" i="35"/>
  <c r="F202" i="35"/>
  <c r="F203" i="35"/>
  <c r="F204" i="35"/>
  <c r="F205" i="35"/>
  <c r="F15" i="36" s="1"/>
  <c r="F206" i="35"/>
  <c r="F207" i="35"/>
  <c r="F208" i="35"/>
  <c r="F209" i="35"/>
  <c r="F210" i="35"/>
  <c r="F211" i="35"/>
  <c r="F21" i="36" s="1"/>
  <c r="F212" i="35"/>
  <c r="F213" i="35"/>
  <c r="F23" i="36" s="1"/>
  <c r="F214" i="35"/>
  <c r="F24" i="36" s="1"/>
  <c r="E202" i="35"/>
  <c r="E203" i="35"/>
  <c r="E13" i="36" s="1"/>
  <c r="E204" i="35"/>
  <c r="E14" i="36" s="1"/>
  <c r="E205" i="35"/>
  <c r="E206" i="35"/>
  <c r="E207" i="35"/>
  <c r="E208" i="35"/>
  <c r="E209" i="35"/>
  <c r="E210" i="35"/>
  <c r="E211" i="35"/>
  <c r="E212" i="35"/>
  <c r="E213" i="35"/>
  <c r="E214" i="35"/>
  <c r="D202" i="35"/>
  <c r="D203" i="35"/>
  <c r="D204" i="35"/>
  <c r="D205" i="35"/>
  <c r="D206" i="35"/>
  <c r="D207" i="35"/>
  <c r="D208" i="35"/>
  <c r="D209" i="35"/>
  <c r="D19" i="36" s="1"/>
  <c r="D210" i="35"/>
  <c r="D20" i="36" s="1"/>
  <c r="D211" i="35"/>
  <c r="D21" i="36" s="1"/>
  <c r="D212" i="35"/>
  <c r="D213" i="35"/>
  <c r="D214" i="35"/>
  <c r="D24" i="36" s="1"/>
  <c r="CO262" i="35"/>
  <c r="CN262" i="35"/>
  <c r="CM262" i="35"/>
  <c r="CL262" i="35"/>
  <c r="CK262" i="35"/>
  <c r="CJ262" i="35"/>
  <c r="CI262" i="35"/>
  <c r="CH262" i="35"/>
  <c r="CG262" i="35"/>
  <c r="CF262" i="35"/>
  <c r="CE262" i="35"/>
  <c r="CD262" i="35"/>
  <c r="CC262" i="35"/>
  <c r="CB262" i="35"/>
  <c r="CA262" i="35"/>
  <c r="BZ262" i="35"/>
  <c r="BY262" i="35"/>
  <c r="BX262" i="35"/>
  <c r="BW262" i="35"/>
  <c r="BV262" i="35"/>
  <c r="BU262" i="35"/>
  <c r="BT262" i="35"/>
  <c r="BS262" i="35"/>
  <c r="BR262" i="35"/>
  <c r="BQ262" i="35"/>
  <c r="BP262" i="35"/>
  <c r="BO262" i="35"/>
  <c r="BN262" i="35"/>
  <c r="BM262" i="35"/>
  <c r="BL262" i="35"/>
  <c r="BK262" i="35"/>
  <c r="BJ262" i="35"/>
  <c r="BI262" i="35"/>
  <c r="BH262" i="35"/>
  <c r="BG262" i="35"/>
  <c r="BF262" i="35"/>
  <c r="BE262" i="35"/>
  <c r="BD262" i="35"/>
  <c r="BC262" i="35"/>
  <c r="BB262" i="35"/>
  <c r="BA262" i="35"/>
  <c r="AZ262" i="35"/>
  <c r="AY262" i="35"/>
  <c r="AX262" i="35"/>
  <c r="AW262" i="35"/>
  <c r="AV262" i="35"/>
  <c r="AT262" i="35"/>
  <c r="AT54" i="36" s="1"/>
  <c r="AR262" i="35"/>
  <c r="AR54" i="36" s="1"/>
  <c r="AO262" i="35"/>
  <c r="AO54" i="36"/>
  <c r="AL262" i="35"/>
  <c r="AL54" i="36" s="1"/>
  <c r="AJ262" i="35"/>
  <c r="AJ54" i="36"/>
  <c r="AH262" i="35"/>
  <c r="AH54" i="36" s="1"/>
  <c r="AE262" i="35"/>
  <c r="AE54" i="36" s="1"/>
  <c r="Z262" i="35"/>
  <c r="Z54" i="36" s="1"/>
  <c r="Y262" i="35"/>
  <c r="Y54" i="36"/>
  <c r="X262" i="35"/>
  <c r="X54" i="36" s="1"/>
  <c r="V262" i="35"/>
  <c r="V54" i="36" s="1"/>
  <c r="S262" i="35"/>
  <c r="S54" i="36"/>
  <c r="Q262" i="35"/>
  <c r="Q54" i="36" s="1"/>
  <c r="N262" i="35"/>
  <c r="N54" i="36" s="1"/>
  <c r="L262" i="35"/>
  <c r="L54" i="36" s="1"/>
  <c r="H262" i="35"/>
  <c r="H54" i="36" s="1"/>
  <c r="G262" i="35"/>
  <c r="G54" i="36" s="1"/>
  <c r="F262" i="35"/>
  <c r="F54" i="36" s="1"/>
  <c r="E262" i="35"/>
  <c r="E54" i="36" s="1"/>
  <c r="D262" i="35"/>
  <c r="D54" i="36" s="1"/>
  <c r="CO258" i="35"/>
  <c r="CO261" i="35"/>
  <c r="CN258" i="35"/>
  <c r="CN265" i="35" s="1"/>
  <c r="CN261" i="35"/>
  <c r="CM258" i="35"/>
  <c r="CM261" i="35"/>
  <c r="CM265" i="35"/>
  <c r="CL258" i="35"/>
  <c r="CL261" i="35"/>
  <c r="CK258" i="35"/>
  <c r="CK261" i="35"/>
  <c r="CJ258" i="35"/>
  <c r="CJ261" i="35"/>
  <c r="CJ265" i="35" s="1"/>
  <c r="CI258" i="35"/>
  <c r="CI261" i="35"/>
  <c r="CI265" i="35" s="1"/>
  <c r="CH258" i="35"/>
  <c r="CH265" i="35" s="1"/>
  <c r="CH261" i="35"/>
  <c r="CG258" i="35"/>
  <c r="CG261" i="35"/>
  <c r="CG265" i="35" s="1"/>
  <c r="CF258" i="35"/>
  <c r="CF261" i="35"/>
  <c r="CE258" i="35"/>
  <c r="CE261" i="35"/>
  <c r="CD258" i="35"/>
  <c r="CD261" i="35"/>
  <c r="CD265" i="35"/>
  <c r="CC258" i="35"/>
  <c r="CC261" i="35"/>
  <c r="CB258" i="35"/>
  <c r="CB261" i="35"/>
  <c r="CA258" i="35"/>
  <c r="CA265" i="35" s="1"/>
  <c r="CA261" i="35"/>
  <c r="BZ258" i="35"/>
  <c r="BZ261" i="35"/>
  <c r="BZ265" i="35" s="1"/>
  <c r="BY258" i="35"/>
  <c r="BY261" i="35"/>
  <c r="BX258" i="35"/>
  <c r="BX265" i="35" s="1"/>
  <c r="BX261" i="35"/>
  <c r="BW258" i="35"/>
  <c r="BW261" i="35"/>
  <c r="BW265" i="35" s="1"/>
  <c r="BV258" i="35"/>
  <c r="BV261" i="35"/>
  <c r="BU258" i="35"/>
  <c r="BU261" i="35"/>
  <c r="BU265" i="35"/>
  <c r="BT258" i="35"/>
  <c r="BT261" i="35"/>
  <c r="BS258" i="35"/>
  <c r="BS261" i="35"/>
  <c r="BR258" i="35"/>
  <c r="BR261" i="35"/>
  <c r="BR265" i="35"/>
  <c r="BQ258" i="35"/>
  <c r="BQ261" i="35"/>
  <c r="BQ265" i="35" s="1"/>
  <c r="BP258" i="35"/>
  <c r="BP265" i="35" s="1"/>
  <c r="BP261" i="35"/>
  <c r="BO258" i="35"/>
  <c r="BO261" i="35"/>
  <c r="BN258" i="35"/>
  <c r="BN261" i="35"/>
  <c r="BM258" i="35"/>
  <c r="BM261" i="35"/>
  <c r="BL258" i="35"/>
  <c r="BL261" i="35"/>
  <c r="BL265" i="35" s="1"/>
  <c r="BK258" i="35"/>
  <c r="BK261" i="35"/>
  <c r="BJ258" i="35"/>
  <c r="BJ261" i="35"/>
  <c r="BI258" i="35"/>
  <c r="BI261" i="35"/>
  <c r="BI265" i="35" s="1"/>
  <c r="BH258" i="35"/>
  <c r="BH261" i="35"/>
  <c r="BH265" i="35" s="1"/>
  <c r="BG258" i="35"/>
  <c r="BG261" i="35"/>
  <c r="BF258" i="35"/>
  <c r="BF265" i="35" s="1"/>
  <c r="BF261" i="35"/>
  <c r="BE258" i="35"/>
  <c r="BE261" i="35"/>
  <c r="BD258" i="35"/>
  <c r="BD265" i="35" s="1"/>
  <c r="BD261" i="35"/>
  <c r="BC258" i="35"/>
  <c r="BC265" i="35" s="1"/>
  <c r="BC261" i="35"/>
  <c r="BB258" i="35"/>
  <c r="BB261" i="35"/>
  <c r="BA258" i="35"/>
  <c r="BA261" i="35"/>
  <c r="AZ258" i="35"/>
  <c r="AZ261" i="35"/>
  <c r="AZ265" i="35" s="1"/>
  <c r="AY258" i="35"/>
  <c r="AY261" i="35"/>
  <c r="AX258" i="35"/>
  <c r="AX265" i="35" s="1"/>
  <c r="AX261" i="35"/>
  <c r="AW258" i="35"/>
  <c r="AW261" i="35"/>
  <c r="AW265" i="35" s="1"/>
  <c r="AV258" i="35"/>
  <c r="AV261" i="35"/>
  <c r="AV265" i="35" s="1"/>
  <c r="AT258" i="35"/>
  <c r="AT261" i="35"/>
  <c r="AR258" i="35"/>
  <c r="AR265" i="35" s="1"/>
  <c r="AR261" i="35"/>
  <c r="AO258" i="35"/>
  <c r="AO261" i="35"/>
  <c r="AL258" i="35"/>
  <c r="AL261" i="35"/>
  <c r="AJ258" i="35"/>
  <c r="AJ261" i="35"/>
  <c r="AJ265" i="35"/>
  <c r="AH258" i="35"/>
  <c r="AH261" i="35"/>
  <c r="AH265" i="35" s="1"/>
  <c r="AE258" i="35"/>
  <c r="AE265" i="35" s="1"/>
  <c r="AE261" i="35"/>
  <c r="AA258" i="35"/>
  <c r="AA261" i="35"/>
  <c r="Z258" i="35"/>
  <c r="Z261" i="35"/>
  <c r="Y258" i="35"/>
  <c r="Y261" i="35"/>
  <c r="X258" i="35"/>
  <c r="X261" i="35"/>
  <c r="X265" i="35"/>
  <c r="V258" i="35"/>
  <c r="V261" i="35"/>
  <c r="V265" i="35" s="1"/>
  <c r="T258" i="35"/>
  <c r="T265" i="35" s="1"/>
  <c r="T261" i="35"/>
  <c r="S258" i="35"/>
  <c r="S261" i="35"/>
  <c r="S265" i="35" s="1"/>
  <c r="Q258" i="35"/>
  <c r="Q261" i="35"/>
  <c r="N258" i="35"/>
  <c r="N265" i="35" s="1"/>
  <c r="N261" i="35"/>
  <c r="L258" i="35"/>
  <c r="L261" i="35"/>
  <c r="L265" i="35"/>
  <c r="H258" i="35"/>
  <c r="H261" i="35"/>
  <c r="G258" i="35"/>
  <c r="G261" i="35"/>
  <c r="F258" i="35"/>
  <c r="F261" i="35"/>
  <c r="F265" i="35" s="1"/>
  <c r="E258" i="35"/>
  <c r="E261" i="35"/>
  <c r="D258" i="35"/>
  <c r="D261" i="35"/>
  <c r="CO257" i="35"/>
  <c r="CO260" i="35"/>
  <c r="CN257" i="35"/>
  <c r="CN260" i="35"/>
  <c r="CN264" i="35" s="1"/>
  <c r="CM257" i="35"/>
  <c r="CM260" i="35"/>
  <c r="CL257" i="35"/>
  <c r="CL264" i="35" s="1"/>
  <c r="CL260" i="35"/>
  <c r="CK257" i="35"/>
  <c r="CK260" i="35"/>
  <c r="CJ257" i="35"/>
  <c r="CJ260" i="35"/>
  <c r="CI257" i="35"/>
  <c r="CI264" i="35" s="1"/>
  <c r="CI260" i="35"/>
  <c r="CH257" i="35"/>
  <c r="CH260" i="35"/>
  <c r="CG257" i="35"/>
  <c r="CG264" i="35" s="1"/>
  <c r="CG260" i="35"/>
  <c r="CF257" i="35"/>
  <c r="CF260" i="35"/>
  <c r="CF264" i="35" s="1"/>
  <c r="CE257" i="35"/>
  <c r="CE260" i="35"/>
  <c r="CE264" i="35" s="1"/>
  <c r="CD257" i="35"/>
  <c r="CD264" i="35" s="1"/>
  <c r="CD260" i="35"/>
  <c r="CC257" i="35"/>
  <c r="CC264" i="35" s="1"/>
  <c r="CC260" i="35"/>
  <c r="CB257" i="35"/>
  <c r="CB260" i="35"/>
  <c r="CA257" i="35"/>
  <c r="CA260" i="35"/>
  <c r="BZ257" i="35"/>
  <c r="BZ260" i="35"/>
  <c r="BZ264" i="35"/>
  <c r="BY257" i="35"/>
  <c r="BY260" i="35"/>
  <c r="BX257" i="35"/>
  <c r="BX264" i="35" s="1"/>
  <c r="BX260" i="35"/>
  <c r="BW257" i="35"/>
  <c r="BW260" i="35"/>
  <c r="BW264" i="35" s="1"/>
  <c r="BV257" i="35"/>
  <c r="BV260" i="35"/>
  <c r="BV264" i="35" s="1"/>
  <c r="BU257" i="35"/>
  <c r="BU264" i="35" s="1"/>
  <c r="BU260" i="35"/>
  <c r="BT257" i="35"/>
  <c r="BT260" i="35"/>
  <c r="BS257" i="35"/>
  <c r="BS260" i="35"/>
  <c r="BS264" i="35" s="1"/>
  <c r="BR257" i="35"/>
  <c r="BR264" i="35" s="1"/>
  <c r="BR260" i="35"/>
  <c r="BQ257" i="35"/>
  <c r="BQ264" i="35" s="1"/>
  <c r="BQ260" i="35"/>
  <c r="BP257" i="35"/>
  <c r="BP260" i="35"/>
  <c r="BP264" i="35" s="1"/>
  <c r="BO257" i="35"/>
  <c r="BO260" i="35"/>
  <c r="BN257" i="35"/>
  <c r="BN260" i="35"/>
  <c r="BN264" i="35"/>
  <c r="BM257" i="35"/>
  <c r="BM260" i="35"/>
  <c r="BL257" i="35"/>
  <c r="BL264" i="35" s="1"/>
  <c r="BL260" i="35"/>
  <c r="BK257" i="35"/>
  <c r="BK264" i="35" s="1"/>
  <c r="BK260" i="35"/>
  <c r="BJ257" i="35"/>
  <c r="BJ260" i="35"/>
  <c r="BJ264" i="35" s="1"/>
  <c r="BI257" i="35"/>
  <c r="BI260" i="35"/>
  <c r="BH257" i="35"/>
  <c r="BH264" i="35" s="1"/>
  <c r="BH260" i="35"/>
  <c r="BG257" i="35"/>
  <c r="BG260" i="35"/>
  <c r="BF257" i="35"/>
  <c r="BF264" i="35" s="1"/>
  <c r="BF260" i="35"/>
  <c r="BE257" i="35"/>
  <c r="BE264" i="35" s="1"/>
  <c r="BE260" i="35"/>
  <c r="BD257" i="35"/>
  <c r="BD260" i="35"/>
  <c r="BD264" i="35" s="1"/>
  <c r="BC257" i="35"/>
  <c r="BC264" i="35" s="1"/>
  <c r="BC260" i="35"/>
  <c r="BB257" i="35"/>
  <c r="BB260" i="35"/>
  <c r="BA257" i="35"/>
  <c r="BA260" i="35"/>
  <c r="AZ257" i="35"/>
  <c r="AZ264" i="35" s="1"/>
  <c r="AZ260" i="35"/>
  <c r="AY257" i="35"/>
  <c r="AY260" i="35"/>
  <c r="AY264" i="35"/>
  <c r="AX257" i="35"/>
  <c r="AX260" i="35"/>
  <c r="AX264" i="35" s="1"/>
  <c r="AW257" i="35"/>
  <c r="AW264" i="35" s="1"/>
  <c r="AW260" i="35"/>
  <c r="AV257" i="35"/>
  <c r="AV260" i="35"/>
  <c r="AV264" i="35" s="1"/>
  <c r="AT257" i="35"/>
  <c r="AT260" i="35"/>
  <c r="AR257" i="35"/>
  <c r="AR264" i="35" s="1"/>
  <c r="AR260" i="35"/>
  <c r="AO257" i="35"/>
  <c r="AO260" i="35"/>
  <c r="AO264" i="35"/>
  <c r="AL257" i="35"/>
  <c r="AL260" i="35"/>
  <c r="AJ257" i="35"/>
  <c r="AJ260" i="35"/>
  <c r="AH257" i="35"/>
  <c r="AH264" i="35" s="1"/>
  <c r="AH260" i="35"/>
  <c r="AE257" i="35"/>
  <c r="AE260" i="35"/>
  <c r="AA257" i="35"/>
  <c r="AA264" i="35" s="1"/>
  <c r="AA260" i="35"/>
  <c r="Z257" i="35"/>
  <c r="Z264" i="35" s="1"/>
  <c r="Z260" i="35"/>
  <c r="Y257" i="35"/>
  <c r="Y260" i="35"/>
  <c r="Y264" i="35" s="1"/>
  <c r="X257" i="35"/>
  <c r="X260" i="35"/>
  <c r="V257" i="35"/>
  <c r="V264" i="35" s="1"/>
  <c r="V260" i="35"/>
  <c r="T257" i="35"/>
  <c r="T260" i="35"/>
  <c r="S257" i="35"/>
  <c r="S260" i="35"/>
  <c r="Q257" i="35"/>
  <c r="Q264" i="35" s="1"/>
  <c r="Q260" i="35"/>
  <c r="N257" i="35"/>
  <c r="N260" i="35"/>
  <c r="N264" i="35" s="1"/>
  <c r="L257" i="35"/>
  <c r="L264" i="35" s="1"/>
  <c r="L260" i="35"/>
  <c r="H257" i="35"/>
  <c r="H260" i="35"/>
  <c r="H264" i="35" s="1"/>
  <c r="G257" i="35"/>
  <c r="G260" i="35"/>
  <c r="G264" i="35" s="1"/>
  <c r="F257" i="35"/>
  <c r="F264" i="35" s="1"/>
  <c r="F260" i="35"/>
  <c r="E257" i="35"/>
  <c r="E260" i="35"/>
  <c r="E264" i="35"/>
  <c r="D257" i="35"/>
  <c r="D260" i="35"/>
  <c r="CO256" i="35"/>
  <c r="CO259" i="35"/>
  <c r="CN256" i="35"/>
  <c r="CN259" i="35"/>
  <c r="CN263" i="35"/>
  <c r="CM256" i="35"/>
  <c r="CM259" i="35"/>
  <c r="CL256" i="35"/>
  <c r="CL263" i="35" s="1"/>
  <c r="CL259" i="35"/>
  <c r="CK256" i="35"/>
  <c r="CK259" i="35"/>
  <c r="CJ256" i="35"/>
  <c r="CJ259" i="35"/>
  <c r="CJ263" i="35" s="1"/>
  <c r="CI256" i="35"/>
  <c r="CI263" i="35" s="1"/>
  <c r="CI259" i="35"/>
  <c r="CH256" i="35"/>
  <c r="CH263" i="35" s="1"/>
  <c r="CH259" i="35"/>
  <c r="CG256" i="35"/>
  <c r="CG259" i="35"/>
  <c r="CG263" i="35" s="1"/>
  <c r="CF256" i="35"/>
  <c r="CF259" i="35"/>
  <c r="CE256" i="35"/>
  <c r="CE263" i="35" s="1"/>
  <c r="CE259" i="35"/>
  <c r="CD256" i="35"/>
  <c r="CD259" i="35"/>
  <c r="CC256" i="35"/>
  <c r="CC259" i="35"/>
  <c r="CB256" i="35"/>
  <c r="CB259" i="35"/>
  <c r="CB263" i="35"/>
  <c r="CA256" i="35"/>
  <c r="CA259" i="35"/>
  <c r="CA263" i="35" s="1"/>
  <c r="BZ256" i="35"/>
  <c r="BZ263" i="35" s="1"/>
  <c r="BZ259" i="35"/>
  <c r="BY256" i="35"/>
  <c r="BY263" i="35" s="1"/>
  <c r="BY259" i="35"/>
  <c r="BX256" i="35"/>
  <c r="BX259" i="35"/>
  <c r="BX263" i="35" s="1"/>
  <c r="BW256" i="35"/>
  <c r="BW259" i="35"/>
  <c r="BV256" i="35"/>
  <c r="BV259" i="35"/>
  <c r="BV263" i="35"/>
  <c r="BU256" i="35"/>
  <c r="BU259" i="35"/>
  <c r="BT256" i="35"/>
  <c r="BT259" i="35"/>
  <c r="BS256" i="35"/>
  <c r="BS259" i="35"/>
  <c r="BS263" i="35"/>
  <c r="BR256" i="35"/>
  <c r="BR259" i="35"/>
  <c r="BR263" i="35" s="1"/>
  <c r="BQ256" i="35"/>
  <c r="BQ263" i="35" s="1"/>
  <c r="BQ259" i="35"/>
  <c r="BP256" i="35"/>
  <c r="BP263" i="35" s="1"/>
  <c r="BP259" i="35"/>
  <c r="BO256" i="35"/>
  <c r="BO259" i="35"/>
  <c r="BN256" i="35"/>
  <c r="BN263" i="35" s="1"/>
  <c r="BN259" i="35"/>
  <c r="BM256" i="35"/>
  <c r="BM259" i="35"/>
  <c r="BM263" i="35"/>
  <c r="BL256" i="35"/>
  <c r="BL259" i="35"/>
  <c r="BL263" i="35" s="1"/>
  <c r="BK256" i="35"/>
  <c r="BK259" i="35"/>
  <c r="BJ256" i="35"/>
  <c r="BJ259" i="35"/>
  <c r="BJ263" i="35" s="1"/>
  <c r="BI256" i="35"/>
  <c r="BI259" i="35"/>
  <c r="BH256" i="35"/>
  <c r="BH263" i="35" s="1"/>
  <c r="BH259" i="35"/>
  <c r="BG256" i="35"/>
  <c r="BG263" i="35" s="1"/>
  <c r="BG259" i="35"/>
  <c r="BF256" i="35"/>
  <c r="BF259" i="35"/>
  <c r="BF263" i="35" s="1"/>
  <c r="BE256" i="35"/>
  <c r="BE259" i="35"/>
  <c r="BD256" i="35"/>
  <c r="BD263" i="35" s="1"/>
  <c r="BD259" i="35"/>
  <c r="BC256" i="35"/>
  <c r="BC259" i="35"/>
  <c r="BB256" i="35"/>
  <c r="BB263" i="35" s="1"/>
  <c r="BB259" i="35"/>
  <c r="BA256" i="35"/>
  <c r="BA259" i="35"/>
  <c r="BA263" i="35"/>
  <c r="AZ256" i="35"/>
  <c r="AZ259" i="35"/>
  <c r="AZ263" i="35" s="1"/>
  <c r="AY256" i="35"/>
  <c r="AY259" i="35"/>
  <c r="AX256" i="35"/>
  <c r="AX263" i="35" s="1"/>
  <c r="AX259" i="35"/>
  <c r="AW256" i="35"/>
  <c r="AW259" i="35"/>
  <c r="AV256" i="35"/>
  <c r="AV259" i="35"/>
  <c r="AT256" i="35"/>
  <c r="AT259" i="35"/>
  <c r="AT263" i="35"/>
  <c r="AR256" i="35"/>
  <c r="AR259" i="35"/>
  <c r="AO256" i="35"/>
  <c r="AO263" i="35" s="1"/>
  <c r="AO259" i="35"/>
  <c r="AL256" i="35"/>
  <c r="AL259" i="35"/>
  <c r="AL263" i="35" s="1"/>
  <c r="AJ256" i="35"/>
  <c r="AJ259" i="35"/>
  <c r="AJ263" i="35" s="1"/>
  <c r="AH256" i="35"/>
  <c r="AH263" i="35" s="1"/>
  <c r="AH259" i="35"/>
  <c r="AE256" i="35"/>
  <c r="AE263" i="35" s="1"/>
  <c r="AE259" i="35"/>
  <c r="AA256" i="35"/>
  <c r="AA259" i="35"/>
  <c r="Z256" i="35"/>
  <c r="Z259" i="35"/>
  <c r="Y256" i="35"/>
  <c r="Y263" i="35" s="1"/>
  <c r="Y259" i="35"/>
  <c r="X256" i="35"/>
  <c r="X259" i="35"/>
  <c r="V256" i="35"/>
  <c r="V263" i="35" s="1"/>
  <c r="V259" i="35"/>
  <c r="T256" i="35"/>
  <c r="T263" i="35" s="1"/>
  <c r="T259" i="35"/>
  <c r="S256" i="35"/>
  <c r="S259" i="35"/>
  <c r="S263" i="35" s="1"/>
  <c r="Q256" i="35"/>
  <c r="Q263" i="35" s="1"/>
  <c r="Q259" i="35"/>
  <c r="N256" i="35"/>
  <c r="N263" i="35" s="1"/>
  <c r="N259" i="35"/>
  <c r="L256" i="35"/>
  <c r="L259" i="35"/>
  <c r="H256" i="35"/>
  <c r="H263" i="35" s="1"/>
  <c r="H259" i="35"/>
  <c r="G256" i="35"/>
  <c r="G263" i="35" s="1"/>
  <c r="G259" i="35"/>
  <c r="F256" i="35"/>
  <c r="F259" i="35"/>
  <c r="E256" i="35"/>
  <c r="E259" i="35"/>
  <c r="D256" i="35"/>
  <c r="D259" i="35"/>
  <c r="D263" i="35"/>
  <c r="CO240" i="35"/>
  <c r="CN240" i="35"/>
  <c r="CM240" i="35"/>
  <c r="CL240" i="35"/>
  <c r="CK240" i="35"/>
  <c r="CJ240" i="35"/>
  <c r="CI240" i="35"/>
  <c r="CH240" i="35"/>
  <c r="CG240" i="35"/>
  <c r="CF240" i="35"/>
  <c r="CE240" i="35"/>
  <c r="CD240" i="35"/>
  <c r="CC240" i="35"/>
  <c r="CB240" i="35"/>
  <c r="CA240" i="35"/>
  <c r="BZ240" i="35"/>
  <c r="BY240" i="35"/>
  <c r="BX240" i="35"/>
  <c r="BW240" i="35"/>
  <c r="BV240" i="35"/>
  <c r="BU240" i="35"/>
  <c r="BT240" i="35"/>
  <c r="BS240" i="35"/>
  <c r="BR240" i="35"/>
  <c r="BQ240" i="35"/>
  <c r="BP240" i="35"/>
  <c r="BO240" i="35"/>
  <c r="BO50" i="36"/>
  <c r="BN240" i="35"/>
  <c r="BM240" i="35"/>
  <c r="BL240" i="35"/>
  <c r="BK240" i="35"/>
  <c r="BJ240" i="35"/>
  <c r="BI240" i="35"/>
  <c r="BH240" i="35"/>
  <c r="BG240" i="35"/>
  <c r="BF240" i="35"/>
  <c r="BE240" i="35"/>
  <c r="BD240" i="35"/>
  <c r="BC240" i="35"/>
  <c r="BB240" i="35"/>
  <c r="BA240" i="35"/>
  <c r="BA50" i="36" s="1"/>
  <c r="AZ240" i="35"/>
  <c r="AY240" i="35"/>
  <c r="AY50" i="36"/>
  <c r="AX240" i="35"/>
  <c r="AW240" i="35"/>
  <c r="AW50" i="36"/>
  <c r="AV240" i="35"/>
  <c r="AV50" i="36"/>
  <c r="AT240" i="35"/>
  <c r="AT50" i="36" s="1"/>
  <c r="AR240" i="35"/>
  <c r="AR50" i="36" s="1"/>
  <c r="AO240" i="35"/>
  <c r="AO50" i="36" s="1"/>
  <c r="AL240" i="35"/>
  <c r="AL50" i="36"/>
  <c r="AJ240" i="35"/>
  <c r="AJ50" i="36" s="1"/>
  <c r="AH240" i="35"/>
  <c r="AH50" i="36" s="1"/>
  <c r="AE240" i="35"/>
  <c r="AE50" i="36" s="1"/>
  <c r="Z240" i="35"/>
  <c r="Z50" i="36" s="1"/>
  <c r="Y240" i="35"/>
  <c r="Y50" i="36" s="1"/>
  <c r="X240" i="35"/>
  <c r="X50" i="36"/>
  <c r="V240" i="35"/>
  <c r="V50" i="36"/>
  <c r="S240" i="35"/>
  <c r="S50" i="36" s="1"/>
  <c r="Q240" i="35"/>
  <c r="Q50" i="36"/>
  <c r="N240" i="35"/>
  <c r="N50" i="36" s="1"/>
  <c r="L240" i="35"/>
  <c r="L50" i="36" s="1"/>
  <c r="H240" i="35"/>
  <c r="H50" i="36" s="1"/>
  <c r="G240" i="35"/>
  <c r="G50" i="36" s="1"/>
  <c r="F240" i="35"/>
  <c r="F50" i="36"/>
  <c r="E240" i="35"/>
  <c r="E50" i="36" s="1"/>
  <c r="D240" i="35"/>
  <c r="D50" i="36" s="1"/>
  <c r="CO239" i="35"/>
  <c r="CN239" i="35"/>
  <c r="CM239" i="35"/>
  <c r="CM49" i="36"/>
  <c r="CL239" i="35"/>
  <c r="CL49" i="36"/>
  <c r="CK239" i="35"/>
  <c r="CJ239" i="35"/>
  <c r="CI239" i="35"/>
  <c r="CH239" i="35"/>
  <c r="CG239" i="35"/>
  <c r="CF239" i="35"/>
  <c r="CE239" i="35"/>
  <c r="CD239" i="35"/>
  <c r="CC239" i="35"/>
  <c r="CB239" i="35"/>
  <c r="CA239" i="35"/>
  <c r="BZ239" i="35"/>
  <c r="BZ49" i="36"/>
  <c r="BY239" i="35"/>
  <c r="BX239" i="35"/>
  <c r="BW239" i="35"/>
  <c r="BV239" i="35"/>
  <c r="BU239" i="35"/>
  <c r="BT239" i="35"/>
  <c r="BS239" i="35"/>
  <c r="BR239" i="35"/>
  <c r="BQ239" i="35"/>
  <c r="BP239" i="35"/>
  <c r="BO239" i="35"/>
  <c r="BN239" i="35"/>
  <c r="BM239" i="35"/>
  <c r="BL239" i="35"/>
  <c r="BK239" i="35"/>
  <c r="BJ239" i="35"/>
  <c r="BI239" i="35"/>
  <c r="BH239" i="35"/>
  <c r="BH49" i="36"/>
  <c r="BG239" i="35"/>
  <c r="BF239" i="35"/>
  <c r="BE239" i="35"/>
  <c r="BD239" i="35"/>
  <c r="BC239" i="35"/>
  <c r="BC49" i="36"/>
  <c r="BB239" i="35"/>
  <c r="BA239" i="35"/>
  <c r="AZ239" i="35"/>
  <c r="AY239" i="35"/>
  <c r="AX239" i="35"/>
  <c r="AW239" i="35"/>
  <c r="AV239" i="35"/>
  <c r="AT239" i="35"/>
  <c r="AT49" i="36" s="1"/>
  <c r="AR239" i="35"/>
  <c r="AR49" i="36" s="1"/>
  <c r="AO239" i="35"/>
  <c r="AO49" i="36" s="1"/>
  <c r="AL239" i="35"/>
  <c r="AL49" i="36"/>
  <c r="AJ239" i="35"/>
  <c r="AJ49" i="36" s="1"/>
  <c r="AH239" i="35"/>
  <c r="AH49" i="36" s="1"/>
  <c r="AE239" i="35"/>
  <c r="AE49" i="36"/>
  <c r="Z239" i="35"/>
  <c r="Z49" i="36" s="1"/>
  <c r="Y239" i="35"/>
  <c r="Y49" i="36" s="1"/>
  <c r="X239" i="35"/>
  <c r="X49" i="36" s="1"/>
  <c r="V239" i="35"/>
  <c r="V49" i="36"/>
  <c r="T239" i="35"/>
  <c r="T49" i="36" s="1"/>
  <c r="S239" i="35"/>
  <c r="S49" i="36" s="1"/>
  <c r="R239" i="35"/>
  <c r="R49" i="36" s="1"/>
  <c r="Q239" i="35"/>
  <c r="Q49" i="36"/>
  <c r="N239" i="35"/>
  <c r="N49" i="36" s="1"/>
  <c r="L239" i="35"/>
  <c r="L49" i="36"/>
  <c r="H239" i="35"/>
  <c r="H49" i="36" s="1"/>
  <c r="G239" i="35"/>
  <c r="G49" i="36"/>
  <c r="F239" i="35"/>
  <c r="F49" i="36" s="1"/>
  <c r="E239" i="35"/>
  <c r="E49" i="36" s="1"/>
  <c r="D239" i="35"/>
  <c r="D49" i="36" s="1"/>
  <c r="CO238" i="35"/>
  <c r="CN238" i="35"/>
  <c r="CM238" i="35"/>
  <c r="CL238" i="35"/>
  <c r="CK238" i="35"/>
  <c r="CJ238" i="35"/>
  <c r="CI238" i="35"/>
  <c r="CH238" i="35"/>
  <c r="CH48" i="36"/>
  <c r="CG238" i="35"/>
  <c r="CF238" i="35"/>
  <c r="CE238" i="35"/>
  <c r="CD238" i="35"/>
  <c r="CC238" i="35"/>
  <c r="CC48" i="36"/>
  <c r="CB238" i="35"/>
  <c r="CA238" i="35"/>
  <c r="BZ238" i="35"/>
  <c r="BY238" i="35"/>
  <c r="BX238" i="35"/>
  <c r="BW238" i="35"/>
  <c r="BV238" i="35"/>
  <c r="BU238" i="35"/>
  <c r="BT238" i="35"/>
  <c r="BS238" i="35"/>
  <c r="BR238" i="35"/>
  <c r="BQ238" i="35"/>
  <c r="BP238" i="35"/>
  <c r="BP48" i="36"/>
  <c r="BO238" i="35"/>
  <c r="BN238" i="35"/>
  <c r="BM238" i="35"/>
  <c r="BL238" i="35"/>
  <c r="BK238" i="35"/>
  <c r="BJ238" i="35"/>
  <c r="BI238" i="35"/>
  <c r="BH238" i="35"/>
  <c r="BG238" i="35"/>
  <c r="BF238" i="35"/>
  <c r="BE238" i="35"/>
  <c r="BE48" i="36"/>
  <c r="BD238" i="35"/>
  <c r="BC238" i="35"/>
  <c r="BB238" i="35"/>
  <c r="BA238" i="35"/>
  <c r="AZ238" i="35"/>
  <c r="AY238" i="35"/>
  <c r="AY48" i="36"/>
  <c r="AX238" i="35"/>
  <c r="AX48" i="36"/>
  <c r="AW238" i="35"/>
  <c r="AW48" i="36" s="1"/>
  <c r="AV238" i="35"/>
  <c r="AT238" i="35"/>
  <c r="AT48" i="36" s="1"/>
  <c r="AR238" i="35"/>
  <c r="AR48" i="36" s="1"/>
  <c r="AO238" i="35"/>
  <c r="AO48" i="36" s="1"/>
  <c r="AL238" i="35"/>
  <c r="AL48" i="36" s="1"/>
  <c r="AJ238" i="35"/>
  <c r="AJ48" i="36"/>
  <c r="AH238" i="35"/>
  <c r="AH48" i="36" s="1"/>
  <c r="AE238" i="35"/>
  <c r="AE48" i="36"/>
  <c r="Z238" i="35"/>
  <c r="Z48" i="36" s="1"/>
  <c r="Y238" i="35"/>
  <c r="Y48" i="36"/>
  <c r="X238" i="35"/>
  <c r="X48" i="36"/>
  <c r="V238" i="35"/>
  <c r="V48" i="36" s="1"/>
  <c r="S238" i="35"/>
  <c r="S48" i="36" s="1"/>
  <c r="Q238" i="35"/>
  <c r="Q48" i="36" s="1"/>
  <c r="N238" i="35"/>
  <c r="N48" i="36"/>
  <c r="L238" i="35"/>
  <c r="L48" i="36" s="1"/>
  <c r="H238" i="35"/>
  <c r="H48" i="36"/>
  <c r="G238" i="35"/>
  <c r="G48" i="36"/>
  <c r="F238" i="35"/>
  <c r="F48" i="36" s="1"/>
  <c r="E238" i="35"/>
  <c r="E48" i="36" s="1"/>
  <c r="D238" i="35"/>
  <c r="D48" i="36"/>
  <c r="CO237" i="35"/>
  <c r="CO47" i="36"/>
  <c r="CN237" i="35"/>
  <c r="CM237" i="35"/>
  <c r="CL237" i="35"/>
  <c r="CK237" i="35"/>
  <c r="CJ237" i="35"/>
  <c r="CI237" i="35"/>
  <c r="CH237" i="35"/>
  <c r="CG237" i="35"/>
  <c r="CF237" i="35"/>
  <c r="CE237" i="35"/>
  <c r="CD237" i="35"/>
  <c r="CC237" i="35"/>
  <c r="CB237" i="35"/>
  <c r="CB47" i="36"/>
  <c r="CA237" i="35"/>
  <c r="BZ237" i="35"/>
  <c r="BY237" i="35"/>
  <c r="BX237" i="35"/>
  <c r="BW237" i="35"/>
  <c r="BV237" i="35"/>
  <c r="BU237" i="35"/>
  <c r="BT237" i="35"/>
  <c r="BS237" i="35"/>
  <c r="BR237" i="35"/>
  <c r="BQ237" i="35"/>
  <c r="BP237" i="35"/>
  <c r="BO237" i="35"/>
  <c r="BN237" i="35"/>
  <c r="BM237" i="35"/>
  <c r="BL237" i="35"/>
  <c r="BK237" i="35"/>
  <c r="BJ237" i="35"/>
  <c r="BJ47" i="36"/>
  <c r="BI237" i="35"/>
  <c r="BH237" i="35"/>
  <c r="BG237" i="35"/>
  <c r="BF237" i="35"/>
  <c r="BE237" i="35"/>
  <c r="BE47" i="36"/>
  <c r="BD237" i="35"/>
  <c r="BC237" i="35"/>
  <c r="BB237" i="35"/>
  <c r="BA237" i="35"/>
  <c r="BA47" i="36" s="1"/>
  <c r="AZ237" i="35"/>
  <c r="AZ47" i="36" s="1"/>
  <c r="AY237" i="35"/>
  <c r="AY47" i="36"/>
  <c r="AX237" i="35"/>
  <c r="AX47" i="36" s="1"/>
  <c r="AW237" i="35"/>
  <c r="AV237" i="35"/>
  <c r="AV47" i="36" s="1"/>
  <c r="AT237" i="35"/>
  <c r="AT47" i="36"/>
  <c r="AR237" i="35"/>
  <c r="AR47" i="36" s="1"/>
  <c r="AO237" i="35"/>
  <c r="AO47" i="36" s="1"/>
  <c r="AM237" i="35"/>
  <c r="AM47" i="36" s="1"/>
  <c r="AL237" i="35"/>
  <c r="AL47" i="36" s="1"/>
  <c r="AJ237" i="35"/>
  <c r="AJ47" i="36" s="1"/>
  <c r="AH237" i="35"/>
  <c r="AH47" i="36"/>
  <c r="AE237" i="35"/>
  <c r="AE47" i="36"/>
  <c r="AC237" i="35"/>
  <c r="AC47" i="36"/>
  <c r="AB237" i="35"/>
  <c r="AB47" i="36"/>
  <c r="Z237" i="35"/>
  <c r="Z47" i="36"/>
  <c r="Y237" i="35"/>
  <c r="Y47" i="36" s="1"/>
  <c r="X237" i="35"/>
  <c r="X47" i="36" s="1"/>
  <c r="W237" i="35"/>
  <c r="W47" i="36" s="1"/>
  <c r="V237" i="35"/>
  <c r="V47" i="36" s="1"/>
  <c r="U237" i="35"/>
  <c r="U47" i="36" s="1"/>
  <c r="S237" i="35"/>
  <c r="S47" i="36" s="1"/>
  <c r="Q237" i="35"/>
  <c r="Q47" i="36" s="1"/>
  <c r="P237" i="35"/>
  <c r="P47" i="36"/>
  <c r="N237" i="35"/>
  <c r="N47" i="36" s="1"/>
  <c r="L237" i="35"/>
  <c r="L47" i="36" s="1"/>
  <c r="H237" i="35"/>
  <c r="H47" i="36" s="1"/>
  <c r="G237" i="35"/>
  <c r="G47" i="36"/>
  <c r="F237" i="35"/>
  <c r="F47" i="36" s="1"/>
  <c r="E237" i="35"/>
  <c r="E47" i="36"/>
  <c r="D237" i="35"/>
  <c r="D47" i="36" s="1"/>
  <c r="CO236" i="35"/>
  <c r="CN236" i="35"/>
  <c r="CN46" i="36"/>
  <c r="CM236" i="35"/>
  <c r="CL236" i="35"/>
  <c r="CK236" i="35"/>
  <c r="CJ236" i="35"/>
  <c r="CI236" i="35"/>
  <c r="CH236" i="35"/>
  <c r="CG236" i="35"/>
  <c r="CF236" i="35"/>
  <c r="CE236" i="35"/>
  <c r="CD236" i="35"/>
  <c r="CC236" i="35"/>
  <c r="CB236" i="35"/>
  <c r="CB46" i="36"/>
  <c r="CA236" i="35"/>
  <c r="BZ236" i="35"/>
  <c r="BY236" i="35"/>
  <c r="BX236" i="35"/>
  <c r="BW236" i="35"/>
  <c r="BV236" i="35"/>
  <c r="BU236" i="35"/>
  <c r="BT236" i="35"/>
  <c r="BS236" i="35"/>
  <c r="BR236" i="35"/>
  <c r="BQ236" i="35"/>
  <c r="BP236" i="35"/>
  <c r="BO236" i="35"/>
  <c r="BN236" i="35"/>
  <c r="BM236" i="35"/>
  <c r="BL236" i="35"/>
  <c r="BK236" i="35"/>
  <c r="BJ236" i="35"/>
  <c r="BI236" i="35"/>
  <c r="BH236" i="35"/>
  <c r="BG236" i="35"/>
  <c r="BF236" i="35"/>
  <c r="BE236" i="35"/>
  <c r="BD236" i="35"/>
  <c r="BC236" i="35"/>
  <c r="BB236" i="35"/>
  <c r="BA236" i="35"/>
  <c r="BA46" i="36" s="1"/>
  <c r="AZ236" i="35"/>
  <c r="AZ46" i="36" s="1"/>
  <c r="AY236" i="35"/>
  <c r="AY46" i="36"/>
  <c r="AX236" i="35"/>
  <c r="AX46" i="36" s="1"/>
  <c r="AW236" i="35"/>
  <c r="AW46" i="36"/>
  <c r="AV236" i="35"/>
  <c r="AT236" i="35"/>
  <c r="AT46" i="36"/>
  <c r="AR236" i="35"/>
  <c r="AR46" i="36" s="1"/>
  <c r="AO236" i="35"/>
  <c r="AO46" i="36" s="1"/>
  <c r="AL236" i="35"/>
  <c r="AL46" i="36" s="1"/>
  <c r="AJ236" i="35"/>
  <c r="AJ46" i="36" s="1"/>
  <c r="AH236" i="35"/>
  <c r="AH46" i="36" s="1"/>
  <c r="AE236" i="35"/>
  <c r="AE46" i="36" s="1"/>
  <c r="Z236" i="35"/>
  <c r="Z46" i="36" s="1"/>
  <c r="Y236" i="35"/>
  <c r="Y46" i="36"/>
  <c r="X236" i="35"/>
  <c r="X46" i="36" s="1"/>
  <c r="V236" i="35"/>
  <c r="V46" i="36" s="1"/>
  <c r="S236" i="35"/>
  <c r="S46" i="36" s="1"/>
  <c r="Q236" i="35"/>
  <c r="Q46" i="36"/>
  <c r="N236" i="35"/>
  <c r="N46" i="36"/>
  <c r="L236" i="35"/>
  <c r="L46" i="36" s="1"/>
  <c r="H236" i="35"/>
  <c r="H46" i="36" s="1"/>
  <c r="G236" i="35"/>
  <c r="G46" i="36"/>
  <c r="F236" i="35"/>
  <c r="F46" i="36" s="1"/>
  <c r="E236" i="35"/>
  <c r="E46" i="36" s="1"/>
  <c r="D236" i="35"/>
  <c r="D46" i="36" s="1"/>
  <c r="CO235" i="35"/>
  <c r="CO45" i="36"/>
  <c r="CN235" i="35"/>
  <c r="CN45" i="36" s="1"/>
  <c r="CM235" i="35"/>
  <c r="CL235" i="35"/>
  <c r="CK235" i="35"/>
  <c r="CJ235" i="35"/>
  <c r="CI235" i="35"/>
  <c r="CH235" i="35"/>
  <c r="CG235" i="35"/>
  <c r="CF235" i="35"/>
  <c r="CE235" i="35"/>
  <c r="CD235" i="35"/>
  <c r="CC235" i="35"/>
  <c r="CC45" i="36" s="1"/>
  <c r="CB235" i="35"/>
  <c r="CA235" i="35"/>
  <c r="BZ235" i="35"/>
  <c r="BY235" i="35"/>
  <c r="BX235" i="35"/>
  <c r="BW235" i="35"/>
  <c r="BV235" i="35"/>
  <c r="BU235" i="35"/>
  <c r="BT235" i="35"/>
  <c r="BS235" i="35"/>
  <c r="BR235" i="35"/>
  <c r="BQ235" i="35"/>
  <c r="BP235" i="35"/>
  <c r="BO235" i="35"/>
  <c r="BN235" i="35"/>
  <c r="BM235" i="35"/>
  <c r="BL235" i="35"/>
  <c r="BK235" i="35"/>
  <c r="BJ235" i="35"/>
  <c r="BI235" i="35"/>
  <c r="BH235" i="35"/>
  <c r="BG235" i="35"/>
  <c r="BF235" i="35"/>
  <c r="BE235" i="35"/>
  <c r="BD235" i="35"/>
  <c r="BC235" i="35"/>
  <c r="BB235" i="35"/>
  <c r="BA235" i="35"/>
  <c r="BA45" i="36" s="1"/>
  <c r="AZ235" i="35"/>
  <c r="AZ45" i="36"/>
  <c r="AY235" i="35"/>
  <c r="AX235" i="35"/>
  <c r="AW235" i="35"/>
  <c r="AV235" i="35"/>
  <c r="AV45" i="36" s="1"/>
  <c r="AT235" i="35"/>
  <c r="AT45" i="36"/>
  <c r="AR235" i="35"/>
  <c r="AR45" i="36" s="1"/>
  <c r="AO235" i="35"/>
  <c r="AO45" i="36"/>
  <c r="AL235" i="35"/>
  <c r="AL45" i="36"/>
  <c r="AJ235" i="35"/>
  <c r="AJ45" i="36"/>
  <c r="AH235" i="35"/>
  <c r="AH45" i="36" s="1"/>
  <c r="AE235" i="35"/>
  <c r="AE45" i="36" s="1"/>
  <c r="Z235" i="35"/>
  <c r="Z45" i="36"/>
  <c r="Y235" i="35"/>
  <c r="Y45" i="36" s="1"/>
  <c r="X235" i="35"/>
  <c r="X45" i="36" s="1"/>
  <c r="V235" i="35"/>
  <c r="V45" i="36" s="1"/>
  <c r="T235" i="35"/>
  <c r="T45" i="36" s="1"/>
  <c r="S235" i="35"/>
  <c r="S45" i="36" s="1"/>
  <c r="Q235" i="35"/>
  <c r="Q45" i="36"/>
  <c r="N235" i="35"/>
  <c r="N45" i="36" s="1"/>
  <c r="L235" i="35"/>
  <c r="L45" i="36" s="1"/>
  <c r="H235" i="35"/>
  <c r="H45" i="36"/>
  <c r="G235" i="35"/>
  <c r="G45" i="36" s="1"/>
  <c r="F235" i="35"/>
  <c r="F45" i="36"/>
  <c r="E235" i="35"/>
  <c r="E45" i="36"/>
  <c r="D235" i="35"/>
  <c r="D45" i="36" s="1"/>
  <c r="CO234" i="35"/>
  <c r="CN234" i="35"/>
  <c r="CM234" i="35"/>
  <c r="CL234" i="35"/>
  <c r="CK234" i="35"/>
  <c r="CJ234" i="35"/>
  <c r="CI234" i="35"/>
  <c r="CH234" i="35"/>
  <c r="CG234" i="35"/>
  <c r="CF234" i="35"/>
  <c r="CE234" i="35"/>
  <c r="CD234" i="35"/>
  <c r="CC234" i="35"/>
  <c r="CB234" i="35"/>
  <c r="CA234" i="35"/>
  <c r="BZ234" i="35"/>
  <c r="BY234" i="35"/>
  <c r="BX234" i="35"/>
  <c r="BW234" i="35"/>
  <c r="BW44" i="36"/>
  <c r="BV234" i="35"/>
  <c r="BU234" i="35"/>
  <c r="BT234" i="35"/>
  <c r="BS234" i="35"/>
  <c r="BR234" i="35"/>
  <c r="BQ234" i="35"/>
  <c r="BP234" i="35"/>
  <c r="BO234" i="35"/>
  <c r="BN234" i="35"/>
  <c r="BM234" i="35"/>
  <c r="BL234" i="35"/>
  <c r="BK234" i="35"/>
  <c r="BK44" i="36"/>
  <c r="BJ234" i="35"/>
  <c r="BI234" i="35"/>
  <c r="BH234" i="35"/>
  <c r="BG234" i="35"/>
  <c r="BF234" i="35"/>
  <c r="BE234" i="35"/>
  <c r="BD234" i="35"/>
  <c r="BC234" i="35"/>
  <c r="BB234" i="35"/>
  <c r="BA234" i="35"/>
  <c r="BA44" i="36" s="1"/>
  <c r="AZ234" i="35"/>
  <c r="AY234" i="35"/>
  <c r="AX234" i="35"/>
  <c r="AX44" i="36"/>
  <c r="AW234" i="35"/>
  <c r="AW44" i="36" s="1"/>
  <c r="AV234" i="35"/>
  <c r="AT234" i="35"/>
  <c r="AT44" i="36" s="1"/>
  <c r="AR234" i="35"/>
  <c r="AR44" i="36" s="1"/>
  <c r="AO234" i="35"/>
  <c r="AO44" i="36" s="1"/>
  <c r="AL234" i="35"/>
  <c r="AL44" i="36" s="1"/>
  <c r="AJ234" i="35"/>
  <c r="AJ44" i="36" s="1"/>
  <c r="AH234" i="35"/>
  <c r="AH44" i="36" s="1"/>
  <c r="AE234" i="35"/>
  <c r="AE44" i="36"/>
  <c r="Z234" i="35"/>
  <c r="Z44" i="36"/>
  <c r="Y234" i="35"/>
  <c r="Y44" i="36" s="1"/>
  <c r="X234" i="35"/>
  <c r="X44" i="36"/>
  <c r="V234" i="35"/>
  <c r="V44" i="36" s="1"/>
  <c r="S234" i="35"/>
  <c r="S44" i="36"/>
  <c r="Q234" i="35"/>
  <c r="Q44" i="36" s="1"/>
  <c r="N234" i="35"/>
  <c r="N44" i="36" s="1"/>
  <c r="L234" i="35"/>
  <c r="L44" i="36"/>
  <c r="H234" i="35"/>
  <c r="H44" i="36" s="1"/>
  <c r="G234" i="35"/>
  <c r="G44" i="36" s="1"/>
  <c r="F234" i="35"/>
  <c r="F44" i="36" s="1"/>
  <c r="E234" i="35"/>
  <c r="E44" i="36" s="1"/>
  <c r="D234" i="35"/>
  <c r="D44" i="36"/>
  <c r="CO233" i="35"/>
  <c r="CN233" i="35"/>
  <c r="CM233" i="35"/>
  <c r="CL233" i="35"/>
  <c r="CK233" i="35"/>
  <c r="CJ233" i="35"/>
  <c r="CI233" i="35"/>
  <c r="CH233" i="35"/>
  <c r="CG233" i="35"/>
  <c r="CF233" i="35"/>
  <c r="CE233" i="35"/>
  <c r="CD233" i="35"/>
  <c r="CD43" i="36" s="1"/>
  <c r="CC233" i="35"/>
  <c r="CB233" i="35"/>
  <c r="CA233" i="35"/>
  <c r="BZ233" i="35"/>
  <c r="BY233" i="35"/>
  <c r="BX233" i="35"/>
  <c r="BW233" i="35"/>
  <c r="BV233" i="35"/>
  <c r="BU233" i="35"/>
  <c r="BT233" i="35"/>
  <c r="BS233" i="35"/>
  <c r="BR233" i="35"/>
  <c r="BQ233" i="35"/>
  <c r="BQ43" i="36"/>
  <c r="BP233" i="35"/>
  <c r="BO233" i="35"/>
  <c r="BN233" i="35"/>
  <c r="BM233" i="35"/>
  <c r="BL233" i="35"/>
  <c r="BL43" i="36"/>
  <c r="BK233" i="35"/>
  <c r="BJ233" i="35"/>
  <c r="BI233" i="35"/>
  <c r="BH233" i="35"/>
  <c r="BG233" i="35"/>
  <c r="BF233" i="35"/>
  <c r="BE233" i="35"/>
  <c r="BD233" i="35"/>
  <c r="BC233" i="35"/>
  <c r="BB233" i="35"/>
  <c r="BA233" i="35"/>
  <c r="AZ233" i="35"/>
  <c r="AZ43" i="36"/>
  <c r="AY233" i="35"/>
  <c r="AX233" i="35"/>
  <c r="AX43" i="36" s="1"/>
  <c r="AW233" i="35"/>
  <c r="AW43" i="36" s="1"/>
  <c r="AV233" i="35"/>
  <c r="AV43" i="36"/>
  <c r="AT233" i="35"/>
  <c r="AT43" i="36" s="1"/>
  <c r="AR233" i="35"/>
  <c r="AR43" i="36"/>
  <c r="AO233" i="35"/>
  <c r="AO43" i="36"/>
  <c r="AL233" i="35"/>
  <c r="AL43" i="36"/>
  <c r="AJ233" i="35"/>
  <c r="AJ43" i="36" s="1"/>
  <c r="AH233" i="35"/>
  <c r="AH43" i="36" s="1"/>
  <c r="AE233" i="35"/>
  <c r="AE43" i="36" s="1"/>
  <c r="Z233" i="35"/>
  <c r="Z43" i="36" s="1"/>
  <c r="Y233" i="35"/>
  <c r="Y43" i="36" s="1"/>
  <c r="X233" i="35"/>
  <c r="X43" i="36" s="1"/>
  <c r="V233" i="35"/>
  <c r="V43" i="36" s="1"/>
  <c r="S233" i="35"/>
  <c r="S43" i="36"/>
  <c r="R233" i="35"/>
  <c r="R43" i="36" s="1"/>
  <c r="Q233" i="35"/>
  <c r="Q43" i="36" s="1"/>
  <c r="N233" i="35"/>
  <c r="N43" i="36" s="1"/>
  <c r="L233" i="35"/>
  <c r="L43" i="36" s="1"/>
  <c r="H233" i="35"/>
  <c r="H43" i="36" s="1"/>
  <c r="G233" i="35"/>
  <c r="G43" i="36" s="1"/>
  <c r="F233" i="35"/>
  <c r="F43" i="36" s="1"/>
  <c r="E233" i="35"/>
  <c r="E43" i="36"/>
  <c r="D233" i="35"/>
  <c r="D43" i="36" s="1"/>
  <c r="CB24" i="36"/>
  <c r="BR24" i="36"/>
  <c r="BP24" i="36"/>
  <c r="BN24" i="36"/>
  <c r="BD24" i="36"/>
  <c r="AV24" i="36"/>
  <c r="AT24" i="36"/>
  <c r="AR24" i="36"/>
  <c r="AL24" i="36"/>
  <c r="AH24" i="36"/>
  <c r="Y24" i="36"/>
  <c r="X24" i="36"/>
  <c r="U24" i="36"/>
  <c r="T24" i="36"/>
  <c r="S24" i="36"/>
  <c r="R24" i="36"/>
  <c r="Q24" i="36"/>
  <c r="O24" i="36"/>
  <c r="N24" i="36"/>
  <c r="H24" i="36"/>
  <c r="G24" i="36"/>
  <c r="E24" i="36"/>
  <c r="CL23" i="36"/>
  <c r="CG23" i="36"/>
  <c r="BL23" i="36"/>
  <c r="BI23" i="36"/>
  <c r="BH23" i="36"/>
  <c r="BD23" i="36"/>
  <c r="AW23" i="36"/>
  <c r="AV23" i="36"/>
  <c r="AR23" i="36"/>
  <c r="AO23" i="36"/>
  <c r="AL23" i="36"/>
  <c r="AJ23" i="36"/>
  <c r="AH23" i="36"/>
  <c r="AE23" i="36"/>
  <c r="X23" i="36"/>
  <c r="V23" i="36"/>
  <c r="S23" i="36"/>
  <c r="N23" i="36"/>
  <c r="L23" i="36"/>
  <c r="H23" i="36"/>
  <c r="G23" i="36"/>
  <c r="E23" i="36"/>
  <c r="D23" i="36"/>
  <c r="CB22" i="36"/>
  <c r="CA22" i="36"/>
  <c r="BZ22" i="36"/>
  <c r="BV22" i="36"/>
  <c r="BH22" i="36"/>
  <c r="BA22" i="36"/>
  <c r="AZ22" i="36"/>
  <c r="AY22" i="36"/>
  <c r="AV22" i="36"/>
  <c r="AR22" i="36"/>
  <c r="AO22" i="36"/>
  <c r="AL22" i="36"/>
  <c r="AJ22" i="36"/>
  <c r="AH22" i="36"/>
  <c r="Z22" i="36"/>
  <c r="Q22" i="36"/>
  <c r="N22" i="36"/>
  <c r="H22" i="36"/>
  <c r="G22" i="36"/>
  <c r="F22" i="36"/>
  <c r="E22" i="36"/>
  <c r="D22" i="36"/>
  <c r="BZ21" i="36"/>
  <c r="BL21" i="36"/>
  <c r="BD21" i="36"/>
  <c r="BB21" i="36"/>
  <c r="BA21" i="36"/>
  <c r="AZ21" i="36"/>
  <c r="AY21" i="36"/>
  <c r="AV21" i="36"/>
  <c r="AT21" i="36"/>
  <c r="AL21" i="36"/>
  <c r="AJ21" i="36"/>
  <c r="AH21" i="36"/>
  <c r="AE21" i="36"/>
  <c r="Z21" i="36"/>
  <c r="Y21" i="36"/>
  <c r="X21" i="36"/>
  <c r="Q21" i="36"/>
  <c r="N21" i="36"/>
  <c r="L21" i="36"/>
  <c r="H21" i="36"/>
  <c r="G21" i="36"/>
  <c r="E21" i="36"/>
  <c r="CJ20" i="36"/>
  <c r="CF20" i="36"/>
  <c r="CD20" i="36"/>
  <c r="BV20" i="36"/>
  <c r="BO20" i="36"/>
  <c r="BN20" i="36"/>
  <c r="BA20" i="36"/>
  <c r="AZ20" i="36"/>
  <c r="AX20" i="36"/>
  <c r="AW20" i="36"/>
  <c r="AT20" i="36"/>
  <c r="AR20" i="36"/>
  <c r="AJ20" i="36"/>
  <c r="AH20" i="36"/>
  <c r="AE20" i="36"/>
  <c r="Z20" i="36"/>
  <c r="X20" i="36"/>
  <c r="V20" i="36"/>
  <c r="S20" i="36"/>
  <c r="Q20" i="36"/>
  <c r="H20" i="36"/>
  <c r="G20" i="36"/>
  <c r="F20" i="36"/>
  <c r="E20" i="36"/>
  <c r="CL19" i="36"/>
  <c r="CG19" i="36"/>
  <c r="BV19" i="36"/>
  <c r="BL19" i="36"/>
  <c r="BJ19" i="36"/>
  <c r="BI19" i="36"/>
  <c r="BB19" i="36"/>
  <c r="BA19" i="36"/>
  <c r="AZ19" i="36"/>
  <c r="AY19" i="36"/>
  <c r="AR19" i="36"/>
  <c r="AO19" i="36"/>
  <c r="AL19" i="36"/>
  <c r="AJ19" i="36"/>
  <c r="AH19" i="36"/>
  <c r="AE19" i="36"/>
  <c r="Z19" i="36"/>
  <c r="Y19" i="36"/>
  <c r="V19" i="36"/>
  <c r="Q19" i="36"/>
  <c r="H19" i="36"/>
  <c r="G19" i="36"/>
  <c r="F19" i="36"/>
  <c r="E19" i="36"/>
  <c r="CN18" i="36"/>
  <c r="CA18" i="36"/>
  <c r="BZ18" i="36"/>
  <c r="BF18" i="36"/>
  <c r="BD18" i="36"/>
  <c r="BC18" i="36"/>
  <c r="BB18" i="36"/>
  <c r="AZ18" i="36"/>
  <c r="AY18" i="36"/>
  <c r="AW18" i="36"/>
  <c r="AV18" i="36"/>
  <c r="AL18" i="36"/>
  <c r="AH18" i="36"/>
  <c r="AE18" i="36"/>
  <c r="Z18" i="36"/>
  <c r="X18" i="36"/>
  <c r="S18" i="36"/>
  <c r="N18" i="36"/>
  <c r="G18" i="36"/>
  <c r="F18" i="36"/>
  <c r="E18" i="36"/>
  <c r="D18" i="36"/>
  <c r="CN17" i="36"/>
  <c r="BV17" i="36"/>
  <c r="BU17" i="36"/>
  <c r="BT17" i="36"/>
  <c r="BR17" i="36"/>
  <c r="BJ17" i="36"/>
  <c r="BC17" i="36"/>
  <c r="BA17" i="36"/>
  <c r="AZ17" i="36"/>
  <c r="AX17" i="36"/>
  <c r="AW17" i="36"/>
  <c r="AV17" i="36"/>
  <c r="AT17" i="36"/>
  <c r="AL17" i="36"/>
  <c r="AJ17" i="36"/>
  <c r="AE17" i="36"/>
  <c r="Z17" i="36"/>
  <c r="Y17" i="36"/>
  <c r="X17" i="36"/>
  <c r="V17" i="36"/>
  <c r="Q17" i="36"/>
  <c r="N17" i="36"/>
  <c r="L17" i="36"/>
  <c r="F17" i="36"/>
  <c r="E17" i="36"/>
  <c r="D17" i="36"/>
  <c r="CJ16" i="36"/>
  <c r="CG16" i="36"/>
  <c r="BT16" i="36"/>
  <c r="BR16" i="36"/>
  <c r="BO16" i="36"/>
  <c r="BN16" i="36"/>
  <c r="BC16" i="36"/>
  <c r="BB16" i="36"/>
  <c r="BA16" i="36"/>
  <c r="AY16" i="36"/>
  <c r="AX16" i="36"/>
  <c r="AW16" i="36"/>
  <c r="AV16" i="36"/>
  <c r="AR16" i="36"/>
  <c r="AJ16" i="36"/>
  <c r="AH16" i="36"/>
  <c r="Z16" i="36"/>
  <c r="Y16" i="36"/>
  <c r="X16" i="36"/>
  <c r="V16" i="36"/>
  <c r="S16" i="36"/>
  <c r="H16" i="36"/>
  <c r="G16" i="36"/>
  <c r="F16" i="36"/>
  <c r="E16" i="36"/>
  <c r="D16" i="36"/>
  <c r="CF15" i="36"/>
  <c r="CE15" i="36"/>
  <c r="BX15" i="36"/>
  <c r="BR15" i="36"/>
  <c r="BQ15" i="36"/>
  <c r="BP15" i="36"/>
  <c r="BJ15" i="36"/>
  <c r="BI15" i="36"/>
  <c r="BA15" i="36"/>
  <c r="AZ15" i="36"/>
  <c r="AX15" i="36"/>
  <c r="AW15" i="36"/>
  <c r="AV15" i="36"/>
  <c r="AT15" i="36"/>
  <c r="AO15" i="36"/>
  <c r="AL15" i="36"/>
  <c r="AJ15" i="36"/>
  <c r="AH15" i="36"/>
  <c r="AE15" i="36"/>
  <c r="X15" i="36"/>
  <c r="V15" i="36"/>
  <c r="S15" i="36"/>
  <c r="Q15" i="36"/>
  <c r="H15" i="36"/>
  <c r="G15" i="36"/>
  <c r="E15" i="36"/>
  <c r="D15" i="36"/>
  <c r="CD14" i="36"/>
  <c r="CB14" i="36"/>
  <c r="CA14" i="36"/>
  <c r="BY14" i="36"/>
  <c r="BP14" i="36"/>
  <c r="BO14" i="36"/>
  <c r="BC14" i="36"/>
  <c r="BB14" i="36"/>
  <c r="BA14" i="36"/>
  <c r="AZ14" i="36"/>
  <c r="AY14" i="36"/>
  <c r="AX14" i="36"/>
  <c r="AW14" i="36"/>
  <c r="AV14" i="36"/>
  <c r="AT14" i="36"/>
  <c r="AR14" i="36"/>
  <c r="AL14" i="36"/>
  <c r="AE14" i="36"/>
  <c r="Z14" i="36"/>
  <c r="Y14" i="36"/>
  <c r="X14" i="36"/>
  <c r="V14" i="36"/>
  <c r="S14" i="36"/>
  <c r="N14" i="36"/>
  <c r="G14" i="36"/>
  <c r="F14" i="36"/>
  <c r="D14" i="36"/>
  <c r="CN13" i="36"/>
  <c r="CM13" i="36"/>
  <c r="CL13" i="36"/>
  <c r="CJ13" i="36"/>
  <c r="CC13" i="36"/>
  <c r="CB13" i="36"/>
  <c r="BV13" i="36"/>
  <c r="BQ13" i="36"/>
  <c r="BP13" i="36"/>
  <c r="BO13" i="36"/>
  <c r="BK13" i="36"/>
  <c r="BJ13" i="36"/>
  <c r="BA13" i="36"/>
  <c r="AZ13" i="36"/>
  <c r="AY13" i="36"/>
  <c r="AX13" i="36"/>
  <c r="AW13" i="36"/>
  <c r="AV13" i="36"/>
  <c r="AT13" i="36"/>
  <c r="AR13" i="36"/>
  <c r="AO13" i="36"/>
  <c r="AL13" i="36"/>
  <c r="AJ13" i="36"/>
  <c r="AH13" i="36"/>
  <c r="AE13" i="36"/>
  <c r="Z13" i="36"/>
  <c r="Y13" i="36"/>
  <c r="X13" i="36"/>
  <c r="V13" i="36"/>
  <c r="S13" i="36"/>
  <c r="Q13" i="36"/>
  <c r="L13" i="36"/>
  <c r="F13" i="36"/>
  <c r="D13" i="36"/>
  <c r="CO12" i="36"/>
  <c r="CN12" i="36"/>
  <c r="CM12" i="36"/>
  <c r="CG12" i="36"/>
  <c r="CF12" i="36"/>
  <c r="BZ12" i="36"/>
  <c r="BY12" i="36"/>
  <c r="BU12" i="36"/>
  <c r="BT12" i="36"/>
  <c r="BP12" i="36"/>
  <c r="BO12" i="36"/>
  <c r="BF12" i="36"/>
  <c r="BE12" i="36"/>
  <c r="BD12" i="36"/>
  <c r="BC12" i="36"/>
  <c r="BA12" i="36"/>
  <c r="AZ12" i="36"/>
  <c r="AY12" i="36"/>
  <c r="AX12" i="36"/>
  <c r="AT12" i="36"/>
  <c r="AR12" i="36"/>
  <c r="AO12" i="36"/>
  <c r="AL12" i="36"/>
  <c r="AJ12" i="36"/>
  <c r="AH12" i="36"/>
  <c r="AE12" i="36"/>
  <c r="Y12" i="36"/>
  <c r="X12" i="36"/>
  <c r="S12" i="36"/>
  <c r="Q12" i="36"/>
  <c r="N12" i="36"/>
  <c r="L12" i="36"/>
  <c r="H12" i="36"/>
  <c r="G12" i="36"/>
  <c r="F12" i="36"/>
  <c r="E12" i="36"/>
  <c r="D12" i="36"/>
  <c r="A8" i="36"/>
  <c r="A70" i="33"/>
  <c r="H50" i="33"/>
  <c r="N50" i="33"/>
  <c r="M50" i="33"/>
  <c r="E50" i="33"/>
  <c r="D50" i="33"/>
  <c r="C50" i="33"/>
  <c r="F50" i="33"/>
  <c r="G50" i="33"/>
  <c r="I50" i="33"/>
  <c r="J50" i="33"/>
  <c r="K50" i="33"/>
  <c r="K53" i="33" s="1"/>
  <c r="L50" i="33"/>
  <c r="L53" i="33" s="1"/>
  <c r="O50" i="33"/>
  <c r="P50" i="33"/>
  <c r="Q50" i="33"/>
  <c r="R50" i="33"/>
  <c r="S50" i="33"/>
  <c r="T50" i="33"/>
  <c r="U50" i="33"/>
  <c r="U53" i="33"/>
  <c r="V50" i="33"/>
  <c r="V55" i="33"/>
  <c r="L56" i="33"/>
  <c r="L57" i="33"/>
  <c r="K58" i="33"/>
  <c r="K59" i="33"/>
  <c r="K60" i="33"/>
  <c r="L60" i="33"/>
  <c r="K62" i="33"/>
  <c r="K63" i="33"/>
  <c r="U63" i="33"/>
  <c r="K64" i="33"/>
  <c r="K65" i="33"/>
  <c r="K52" i="33"/>
  <c r="BH200" i="31"/>
  <c r="BJ14" i="32" s="1"/>
  <c r="BI200" i="31"/>
  <c r="BJ200" i="31"/>
  <c r="BK200" i="31"/>
  <c r="BL200" i="31"/>
  <c r="BM200" i="31"/>
  <c r="BN50" i="32" s="1"/>
  <c r="BN200" i="31"/>
  <c r="BO200" i="31"/>
  <c r="BP200" i="31"/>
  <c r="BQ200" i="31"/>
  <c r="BR200" i="31"/>
  <c r="BS200" i="31"/>
  <c r="BT200" i="31"/>
  <c r="BU200" i="31"/>
  <c r="BV200" i="31"/>
  <c r="BW200" i="31"/>
  <c r="BX200" i="31"/>
  <c r="BY200" i="31"/>
  <c r="BZ200" i="31"/>
  <c r="CA200" i="31"/>
  <c r="CB200" i="31"/>
  <c r="CB202" i="31"/>
  <c r="CB203" i="31"/>
  <c r="CB204" i="31"/>
  <c r="CB205" i="31"/>
  <c r="CB206" i="31"/>
  <c r="CB207" i="31"/>
  <c r="CB208" i="31"/>
  <c r="CB209" i="31"/>
  <c r="CB210" i="31"/>
  <c r="CB211" i="31"/>
  <c r="CB212" i="31"/>
  <c r="CB213" i="31"/>
  <c r="CB214" i="31"/>
  <c r="CB215" i="31"/>
  <c r="CB233" i="31"/>
  <c r="CB234" i="31"/>
  <c r="CB235" i="31"/>
  <c r="CB236" i="31"/>
  <c r="CB237" i="31"/>
  <c r="CB238" i="31"/>
  <c r="CB239" i="31"/>
  <c r="CB240" i="31"/>
  <c r="CB256" i="31"/>
  <c r="CB263" i="31" s="1"/>
  <c r="CB259" i="31"/>
  <c r="CB257" i="31"/>
  <c r="CB264" i="31" s="1"/>
  <c r="CB260" i="31"/>
  <c r="CB258" i="31"/>
  <c r="CB261" i="31"/>
  <c r="CB265" i="31"/>
  <c r="CB262" i="31"/>
  <c r="A8" i="32"/>
  <c r="L202" i="31"/>
  <c r="L203" i="31"/>
  <c r="L204" i="31"/>
  <c r="L14" i="32" s="1"/>
  <c r="L205" i="31"/>
  <c r="L15" i="32" s="1"/>
  <c r="L206" i="31"/>
  <c r="L16" i="32" s="1"/>
  <c r="L207" i="31"/>
  <c r="L17" i="32" s="1"/>
  <c r="L208" i="31"/>
  <c r="L209" i="31"/>
  <c r="L19" i="32" s="1"/>
  <c r="L210" i="31"/>
  <c r="L20" i="32" s="1"/>
  <c r="L211" i="31"/>
  <c r="L212" i="31"/>
  <c r="L22" i="32" s="1"/>
  <c r="L213" i="31"/>
  <c r="L23" i="32" s="1"/>
  <c r="L214" i="31"/>
  <c r="L215" i="31"/>
  <c r="L25" i="32" s="1"/>
  <c r="M230" i="31"/>
  <c r="M40" i="32" s="1"/>
  <c r="X230" i="31"/>
  <c r="X40" i="32" s="1"/>
  <c r="AE202" i="31"/>
  <c r="AE203" i="31"/>
  <c r="AE13" i="32" s="1"/>
  <c r="AE204" i="31"/>
  <c r="AE14" i="32" s="1"/>
  <c r="AE205" i="31"/>
  <c r="AE206" i="31"/>
  <c r="AE16" i="32" s="1"/>
  <c r="AE207" i="31"/>
  <c r="AE17" i="32" s="1"/>
  <c r="AE208" i="31"/>
  <c r="AE18" i="32" s="1"/>
  <c r="AE209" i="31"/>
  <c r="AE210" i="31"/>
  <c r="AE20" i="32" s="1"/>
  <c r="AE211" i="31"/>
  <c r="AE21" i="32" s="1"/>
  <c r="AE212" i="31"/>
  <c r="AE22" i="32" s="1"/>
  <c r="AE213" i="31"/>
  <c r="AE214" i="31"/>
  <c r="AE24" i="32" s="1"/>
  <c r="AE215" i="31"/>
  <c r="AE25" i="32"/>
  <c r="C239" i="31"/>
  <c r="C49" i="32" s="1"/>
  <c r="AE15" i="32"/>
  <c r="AE19" i="32"/>
  <c r="AE23" i="32"/>
  <c r="AE233" i="31"/>
  <c r="AE43" i="32"/>
  <c r="AE234" i="31"/>
  <c r="AE44" i="32" s="1"/>
  <c r="AE235" i="31"/>
  <c r="AE45" i="32" s="1"/>
  <c r="AE236" i="31"/>
  <c r="AE46" i="32" s="1"/>
  <c r="AE237" i="31"/>
  <c r="AE47" i="32"/>
  <c r="V238" i="31"/>
  <c r="V48" i="32" s="1"/>
  <c r="AE238" i="31"/>
  <c r="AE48" i="32"/>
  <c r="T239" i="31"/>
  <c r="T49" i="32" s="1"/>
  <c r="U239" i="31"/>
  <c r="U49" i="32" s="1"/>
  <c r="X239" i="31"/>
  <c r="X49" i="32" s="1"/>
  <c r="Y239" i="31"/>
  <c r="Y49" i="32" s="1"/>
  <c r="Z239" i="31"/>
  <c r="Z49" i="32" s="1"/>
  <c r="AA239" i="31"/>
  <c r="AA49" i="32"/>
  <c r="AC239" i="31"/>
  <c r="AC49" i="32" s="1"/>
  <c r="AD239" i="31"/>
  <c r="AD49" i="32" s="1"/>
  <c r="AE239" i="31"/>
  <c r="AE49" i="32" s="1"/>
  <c r="AF239" i="31"/>
  <c r="AF49" i="32"/>
  <c r="AE240" i="31"/>
  <c r="AE50" i="32" s="1"/>
  <c r="AE262" i="31"/>
  <c r="AE54" i="32" s="1"/>
  <c r="L13" i="32"/>
  <c r="L18" i="32"/>
  <c r="L21" i="32"/>
  <c r="L24" i="32"/>
  <c r="L233" i="31"/>
  <c r="L43" i="32" s="1"/>
  <c r="L234" i="31"/>
  <c r="L44" i="32" s="1"/>
  <c r="L235" i="31"/>
  <c r="L45" i="32" s="1"/>
  <c r="L236" i="31"/>
  <c r="L46" i="32"/>
  <c r="L237" i="31"/>
  <c r="L47" i="32" s="1"/>
  <c r="F238" i="31"/>
  <c r="F48" i="32"/>
  <c r="L238" i="31"/>
  <c r="L48" i="32" s="1"/>
  <c r="E239" i="31"/>
  <c r="E49" i="32" s="1"/>
  <c r="F239" i="31"/>
  <c r="F49" i="32" s="1"/>
  <c r="G239" i="31"/>
  <c r="G49" i="32" s="1"/>
  <c r="H239" i="31"/>
  <c r="H49" i="32" s="1"/>
  <c r="I239" i="31"/>
  <c r="I49" i="32"/>
  <c r="J239" i="31"/>
  <c r="J49" i="32" s="1"/>
  <c r="K239" i="31"/>
  <c r="K49" i="32" s="1"/>
  <c r="L239" i="31"/>
  <c r="L49" i="32" s="1"/>
  <c r="M239" i="31"/>
  <c r="M49" i="32" s="1"/>
  <c r="L240" i="31"/>
  <c r="L50" i="32" s="1"/>
  <c r="L262" i="31"/>
  <c r="L54" i="32" s="1"/>
  <c r="D239" i="31"/>
  <c r="D49" i="32" s="1"/>
  <c r="D238" i="31"/>
  <c r="D48" i="32"/>
  <c r="N239" i="31"/>
  <c r="N49" i="32" s="1"/>
  <c r="O239" i="31"/>
  <c r="O49" i="32" s="1"/>
  <c r="P239" i="31"/>
  <c r="P49" i="32" s="1"/>
  <c r="Q239" i="31"/>
  <c r="Q49" i="32" s="1"/>
  <c r="R239" i="31"/>
  <c r="R49" i="32" s="1"/>
  <c r="S239" i="31"/>
  <c r="S49" i="32" s="1"/>
  <c r="AE12" i="32"/>
  <c r="V256" i="31"/>
  <c r="V259" i="31"/>
  <c r="V263" i="31"/>
  <c r="AE256" i="31"/>
  <c r="AE259" i="31"/>
  <c r="AE257" i="31"/>
  <c r="AE264" i="31" s="1"/>
  <c r="AE260" i="31"/>
  <c r="AE258" i="31"/>
  <c r="AE261" i="31"/>
  <c r="L256" i="31"/>
  <c r="L259" i="31"/>
  <c r="L257" i="31"/>
  <c r="L260" i="31"/>
  <c r="L258" i="31"/>
  <c r="L261" i="31"/>
  <c r="BH202" i="31"/>
  <c r="BH12" i="32"/>
  <c r="BI202" i="31"/>
  <c r="BJ202" i="31"/>
  <c r="BJ12" i="32"/>
  <c r="BK202" i="31"/>
  <c r="BL202" i="31"/>
  <c r="BM202" i="31"/>
  <c r="BN202" i="31"/>
  <c r="BO202" i="31"/>
  <c r="BP202" i="31"/>
  <c r="BQ202" i="31"/>
  <c r="BR202" i="31"/>
  <c r="BS202" i="31"/>
  <c r="BS232" i="31" s="1"/>
  <c r="BS230" i="31" s="1"/>
  <c r="BS40" i="32" s="1"/>
  <c r="BT202" i="31"/>
  <c r="BT232" i="31" s="1"/>
  <c r="BU202" i="31"/>
  <c r="BV202" i="31"/>
  <c r="BV232" i="31" s="1"/>
  <c r="BV230" i="31" s="1"/>
  <c r="BV40" i="32" s="1"/>
  <c r="BW202" i="31"/>
  <c r="BX202" i="31"/>
  <c r="BY202" i="31"/>
  <c r="BH203" i="31"/>
  <c r="BH13" i="32"/>
  <c r="BI203" i="31"/>
  <c r="BI13" i="32" s="1"/>
  <c r="BJ203" i="31"/>
  <c r="BJ13" i="32" s="1"/>
  <c r="BK203" i="31"/>
  <c r="BK13" i="32" s="1"/>
  <c r="BL203" i="31"/>
  <c r="BM203" i="31"/>
  <c r="BN203" i="31"/>
  <c r="BN232" i="31" s="1"/>
  <c r="BO203" i="31"/>
  <c r="BP203" i="31"/>
  <c r="BQ203" i="31"/>
  <c r="BR203" i="31"/>
  <c r="BS203" i="31"/>
  <c r="BT203" i="31"/>
  <c r="BU203" i="31"/>
  <c r="BV203" i="31"/>
  <c r="BW203" i="31"/>
  <c r="BX203" i="31"/>
  <c r="BY203" i="31"/>
  <c r="BH204" i="31"/>
  <c r="BH14" i="32" s="1"/>
  <c r="BI204" i="31"/>
  <c r="BJ204" i="31"/>
  <c r="BK204" i="31"/>
  <c r="BL204" i="31"/>
  <c r="BM204" i="31"/>
  <c r="BN204" i="31"/>
  <c r="BO204" i="31"/>
  <c r="BP204" i="31"/>
  <c r="BQ204" i="31"/>
  <c r="BR204" i="31"/>
  <c r="BS204" i="31"/>
  <c r="BT204" i="31"/>
  <c r="BU204" i="31"/>
  <c r="BV204" i="31"/>
  <c r="BW204" i="31"/>
  <c r="BX204" i="31"/>
  <c r="BY204" i="31"/>
  <c r="BH205" i="31"/>
  <c r="BH15" i="32"/>
  <c r="BI205" i="31"/>
  <c r="BI15" i="32" s="1"/>
  <c r="BJ205" i="31"/>
  <c r="BJ15" i="32" s="1"/>
  <c r="BK205" i="31"/>
  <c r="BK15" i="32" s="1"/>
  <c r="BL205" i="31"/>
  <c r="BM205" i="31"/>
  <c r="BN205" i="31"/>
  <c r="BO205" i="31"/>
  <c r="BP205" i="31"/>
  <c r="BQ205" i="31"/>
  <c r="BR205" i="31"/>
  <c r="BS205" i="31"/>
  <c r="BT205" i="31"/>
  <c r="BU205" i="31"/>
  <c r="BV205" i="31"/>
  <c r="BW205" i="31"/>
  <c r="BX205" i="31"/>
  <c r="BY205" i="31"/>
  <c r="BH206" i="31"/>
  <c r="BH16" i="32"/>
  <c r="BI206" i="31"/>
  <c r="BI16" i="32" s="1"/>
  <c r="BJ206" i="31"/>
  <c r="BJ16" i="32" s="1"/>
  <c r="BK206" i="31"/>
  <c r="BK16" i="32" s="1"/>
  <c r="BL206" i="31"/>
  <c r="BM206" i="31"/>
  <c r="BN206" i="31"/>
  <c r="BO206" i="31"/>
  <c r="BP206" i="31"/>
  <c r="BQ206" i="31"/>
  <c r="BR206" i="31"/>
  <c r="BS206" i="31"/>
  <c r="BT206" i="31"/>
  <c r="BU206" i="31"/>
  <c r="BV206" i="31"/>
  <c r="BW206" i="31"/>
  <c r="BX206" i="31"/>
  <c r="BY206" i="31"/>
  <c r="BH207" i="31"/>
  <c r="BH17" i="32"/>
  <c r="BI207" i="31"/>
  <c r="BJ207" i="31"/>
  <c r="BK207" i="31"/>
  <c r="BL207" i="31"/>
  <c r="BM207" i="31"/>
  <c r="BN207" i="31"/>
  <c r="BO207" i="31"/>
  <c r="BP207" i="31"/>
  <c r="BQ207" i="31"/>
  <c r="BR207" i="31"/>
  <c r="BS207" i="31"/>
  <c r="BT207" i="31"/>
  <c r="BU207" i="31"/>
  <c r="BV207" i="31"/>
  <c r="BW207" i="31"/>
  <c r="BX207" i="31"/>
  <c r="BY207" i="31"/>
  <c r="BH208" i="31"/>
  <c r="BH18" i="32" s="1"/>
  <c r="BI208" i="31"/>
  <c r="BI18" i="32" s="1"/>
  <c r="BJ208" i="31"/>
  <c r="BJ18" i="32" s="1"/>
  <c r="BK208" i="31"/>
  <c r="BL208" i="31"/>
  <c r="BM208" i="31"/>
  <c r="BN208" i="31"/>
  <c r="BO208" i="31"/>
  <c r="BP208" i="31"/>
  <c r="BQ208" i="31"/>
  <c r="BR208" i="31"/>
  <c r="BR232" i="31" s="1"/>
  <c r="BS208" i="31"/>
  <c r="BT208" i="31"/>
  <c r="BU208" i="31"/>
  <c r="BV208" i="31"/>
  <c r="BW208" i="31"/>
  <c r="BX208" i="31"/>
  <c r="BY208" i="31"/>
  <c r="BH209" i="31"/>
  <c r="BH19" i="32"/>
  <c r="BI209" i="31"/>
  <c r="BI19" i="32" s="1"/>
  <c r="BJ209" i="31"/>
  <c r="BJ19" i="32"/>
  <c r="BK209" i="31"/>
  <c r="BK19" i="32" s="1"/>
  <c r="BL209" i="31"/>
  <c r="BM209" i="31"/>
  <c r="BN209" i="31"/>
  <c r="BO209" i="31"/>
  <c r="BP209" i="31"/>
  <c r="BQ209" i="31"/>
  <c r="BR209" i="31"/>
  <c r="BS209" i="31"/>
  <c r="BT209" i="31"/>
  <c r="BU209" i="31"/>
  <c r="BV209" i="31"/>
  <c r="BW209" i="31"/>
  <c r="BX209" i="31"/>
  <c r="BY209" i="31"/>
  <c r="BH210" i="31"/>
  <c r="BH20" i="32" s="1"/>
  <c r="BI210" i="31"/>
  <c r="BJ210" i="31"/>
  <c r="BK210" i="31"/>
  <c r="BL210" i="31"/>
  <c r="BM210" i="31"/>
  <c r="BN210" i="31"/>
  <c r="BO210" i="31"/>
  <c r="BP210" i="31"/>
  <c r="BQ210" i="31"/>
  <c r="BR210" i="31"/>
  <c r="BS210" i="31"/>
  <c r="BT210" i="31"/>
  <c r="BU210" i="31"/>
  <c r="BV210" i="31"/>
  <c r="BW210" i="31"/>
  <c r="BX210" i="31"/>
  <c r="BY210" i="31"/>
  <c r="BH211" i="31"/>
  <c r="BH21" i="32"/>
  <c r="BI211" i="31"/>
  <c r="BI21" i="32" s="1"/>
  <c r="BJ211" i="31"/>
  <c r="BJ21" i="32" s="1"/>
  <c r="BK211" i="31"/>
  <c r="BL211" i="31"/>
  <c r="BM211" i="31"/>
  <c r="BN211" i="31"/>
  <c r="BO211" i="31"/>
  <c r="BP211" i="31"/>
  <c r="BQ211" i="31"/>
  <c r="BR211" i="31"/>
  <c r="BS211" i="31"/>
  <c r="BT211" i="31"/>
  <c r="BU211" i="31"/>
  <c r="BV211" i="31"/>
  <c r="BW211" i="31"/>
  <c r="BX211" i="31"/>
  <c r="BY211" i="31"/>
  <c r="BH212" i="31"/>
  <c r="BH22" i="32"/>
  <c r="BI212" i="31"/>
  <c r="BI22" i="32" s="1"/>
  <c r="BJ212" i="31"/>
  <c r="BJ22" i="32" s="1"/>
  <c r="BK212" i="31"/>
  <c r="BK22" i="32" s="1"/>
  <c r="BL212" i="31"/>
  <c r="BM212" i="31"/>
  <c r="BN212" i="31"/>
  <c r="BO212" i="31"/>
  <c r="BP212" i="31"/>
  <c r="BQ212" i="31"/>
  <c r="BR212" i="31"/>
  <c r="BS212" i="31"/>
  <c r="BT212" i="31"/>
  <c r="BU212" i="31"/>
  <c r="BV212" i="31"/>
  <c r="BW212" i="31"/>
  <c r="BX212" i="31"/>
  <c r="BY212" i="31"/>
  <c r="BH213" i="31"/>
  <c r="BH23" i="32" s="1"/>
  <c r="BI213" i="31"/>
  <c r="BJ213" i="31"/>
  <c r="BK213" i="31"/>
  <c r="BK23" i="32" s="1"/>
  <c r="BL213" i="31"/>
  <c r="BM213" i="31"/>
  <c r="BN213" i="31"/>
  <c r="BO213" i="31"/>
  <c r="BP213" i="31"/>
  <c r="BQ213" i="31"/>
  <c r="BR213" i="31"/>
  <c r="BS213" i="31"/>
  <c r="BT213" i="31"/>
  <c r="BU213" i="31"/>
  <c r="BV213" i="31"/>
  <c r="BW213" i="31"/>
  <c r="BX213" i="31"/>
  <c r="BY213" i="31"/>
  <c r="BH214" i="31"/>
  <c r="BH24" i="32" s="1"/>
  <c r="BI214" i="31"/>
  <c r="BI24" i="32" s="1"/>
  <c r="BJ214" i="31"/>
  <c r="BJ24" i="32"/>
  <c r="BK214" i="31"/>
  <c r="BK24" i="32" s="1"/>
  <c r="BL214" i="31"/>
  <c r="BM214" i="31"/>
  <c r="BN214" i="31"/>
  <c r="BO214" i="31"/>
  <c r="BP214" i="31"/>
  <c r="BQ214" i="31"/>
  <c r="BR214" i="31"/>
  <c r="BS214" i="31"/>
  <c r="BT214" i="31"/>
  <c r="BU214" i="31"/>
  <c r="BV214" i="31"/>
  <c r="BW214" i="31"/>
  <c r="BX214" i="31"/>
  <c r="BY214" i="31"/>
  <c r="BH215" i="31"/>
  <c r="BH25" i="32"/>
  <c r="BI215" i="31"/>
  <c r="BI25" i="32" s="1"/>
  <c r="BJ215" i="31"/>
  <c r="BJ25" i="32"/>
  <c r="BK215" i="31"/>
  <c r="BL215" i="31"/>
  <c r="BM215" i="31"/>
  <c r="BN215" i="31"/>
  <c r="BO215" i="31"/>
  <c r="BP215" i="31"/>
  <c r="BQ215" i="31"/>
  <c r="BR215" i="31"/>
  <c r="BS215" i="31"/>
  <c r="BT215" i="31"/>
  <c r="BU215" i="31"/>
  <c r="BV215" i="31"/>
  <c r="BW215" i="31"/>
  <c r="BX215" i="31"/>
  <c r="BY215" i="31"/>
  <c r="BN218" i="31"/>
  <c r="BT223" i="31"/>
  <c r="BH233" i="31"/>
  <c r="BH43" i="32"/>
  <c r="BI233" i="31"/>
  <c r="BI43" i="32" s="1"/>
  <c r="BJ233" i="31"/>
  <c r="BK233" i="31"/>
  <c r="BL233" i="31"/>
  <c r="BM233" i="31"/>
  <c r="BN233" i="31"/>
  <c r="BO233" i="31"/>
  <c r="BO43" i="32"/>
  <c r="BP233" i="31"/>
  <c r="BQ233" i="31"/>
  <c r="BR233" i="31"/>
  <c r="BS233" i="31"/>
  <c r="BT233" i="31"/>
  <c r="BU233" i="31"/>
  <c r="BV233" i="31"/>
  <c r="BW233" i="31"/>
  <c r="BX233" i="31"/>
  <c r="BY233" i="31"/>
  <c r="BH234" i="31"/>
  <c r="BH44" i="32"/>
  <c r="BI234" i="31"/>
  <c r="BI44" i="32" s="1"/>
  <c r="BJ234" i="31"/>
  <c r="BJ44" i="32"/>
  <c r="BK234" i="31"/>
  <c r="BL234" i="31"/>
  <c r="BM234" i="31"/>
  <c r="BN234" i="31"/>
  <c r="BO234" i="31"/>
  <c r="BP234" i="31"/>
  <c r="BP44" i="32"/>
  <c r="BQ234" i="31"/>
  <c r="BR234" i="31"/>
  <c r="BS234" i="31"/>
  <c r="BT234" i="31"/>
  <c r="BU234" i="31"/>
  <c r="BV234" i="31"/>
  <c r="BW234" i="31"/>
  <c r="BX234" i="31"/>
  <c r="BY234" i="31"/>
  <c r="BY44" i="32" s="1"/>
  <c r="BH235" i="31"/>
  <c r="BH45" i="32" s="1"/>
  <c r="BI235" i="31"/>
  <c r="BI45" i="32"/>
  <c r="BJ235" i="31"/>
  <c r="BJ45" i="32"/>
  <c r="BK235" i="31"/>
  <c r="BL235" i="31"/>
  <c r="BM235" i="31"/>
  <c r="BN235" i="31"/>
  <c r="BO235" i="31"/>
  <c r="BP235" i="31"/>
  <c r="BQ235" i="31"/>
  <c r="BR235" i="31"/>
  <c r="BS235" i="31"/>
  <c r="BT235" i="31"/>
  <c r="BU235" i="31"/>
  <c r="BV235" i="31"/>
  <c r="BW235" i="31"/>
  <c r="BX235" i="31"/>
  <c r="BY235" i="31"/>
  <c r="BH236" i="31"/>
  <c r="BH46" i="32" s="1"/>
  <c r="BI236" i="31"/>
  <c r="BI46" i="32"/>
  <c r="BJ236" i="31"/>
  <c r="BJ46" i="32"/>
  <c r="BK236" i="31"/>
  <c r="BL236" i="31"/>
  <c r="BM236" i="31"/>
  <c r="BN236" i="31"/>
  <c r="BO236" i="31"/>
  <c r="BP236" i="31"/>
  <c r="BQ236" i="31"/>
  <c r="BR236" i="31"/>
  <c r="BS236" i="31"/>
  <c r="BS46" i="32" s="1"/>
  <c r="BT236" i="31"/>
  <c r="BU236" i="31"/>
  <c r="BV236" i="31"/>
  <c r="BW236" i="31"/>
  <c r="BX236" i="31"/>
  <c r="BY236" i="31"/>
  <c r="BH237" i="31"/>
  <c r="BH47" i="32"/>
  <c r="BI237" i="31"/>
  <c r="BJ237" i="31"/>
  <c r="BJ47" i="32"/>
  <c r="BK237" i="31"/>
  <c r="BL237" i="31"/>
  <c r="BM237" i="31"/>
  <c r="BN237" i="31"/>
  <c r="BO237" i="31"/>
  <c r="BP237" i="31"/>
  <c r="BQ237" i="31"/>
  <c r="BQ47" i="32"/>
  <c r="BR237" i="31"/>
  <c r="BS237" i="31"/>
  <c r="BT237" i="31"/>
  <c r="BU237" i="31"/>
  <c r="BV237" i="31"/>
  <c r="BW237" i="31"/>
  <c r="BX237" i="31"/>
  <c r="BY237" i="31"/>
  <c r="BH238" i="31"/>
  <c r="BH48" i="32" s="1"/>
  <c r="BI238" i="31"/>
  <c r="BI48" i="32" s="1"/>
  <c r="BJ238" i="31"/>
  <c r="BJ48" i="32"/>
  <c r="BK238" i="31"/>
  <c r="BK48" i="32"/>
  <c r="BL238" i="31"/>
  <c r="BM238" i="31"/>
  <c r="BN238" i="31"/>
  <c r="BO238" i="31"/>
  <c r="BO48" i="32" s="1"/>
  <c r="BP238" i="31"/>
  <c r="BQ238" i="31"/>
  <c r="BR238" i="31"/>
  <c r="BS238" i="31"/>
  <c r="BT238" i="31"/>
  <c r="BU238" i="31"/>
  <c r="BV238" i="31"/>
  <c r="BW238" i="31"/>
  <c r="BX238" i="31"/>
  <c r="BY238" i="31"/>
  <c r="BY48" i="32"/>
  <c r="BH239" i="31"/>
  <c r="BH49" i="32" s="1"/>
  <c r="BI239" i="31"/>
  <c r="BI49" i="32" s="1"/>
  <c r="BJ239" i="31"/>
  <c r="BJ49" i="32" s="1"/>
  <c r="BK239" i="31"/>
  <c r="BL239" i="31"/>
  <c r="BM239" i="31"/>
  <c r="BN239" i="31"/>
  <c r="BO239" i="31"/>
  <c r="BP239" i="31"/>
  <c r="BP49" i="32"/>
  <c r="BQ239" i="31"/>
  <c r="BR239" i="31"/>
  <c r="BS239" i="31"/>
  <c r="BT239" i="31"/>
  <c r="BU239" i="31"/>
  <c r="BV239" i="31"/>
  <c r="BW239" i="31"/>
  <c r="BX239" i="31"/>
  <c r="BY239" i="31"/>
  <c r="BH240" i="31"/>
  <c r="BH50" i="32" s="1"/>
  <c r="BI240" i="31"/>
  <c r="BI50" i="32" s="1"/>
  <c r="BJ240" i="31"/>
  <c r="BJ50" i="32"/>
  <c r="BK240" i="31"/>
  <c r="BK50" i="32"/>
  <c r="BL240" i="31"/>
  <c r="BM240" i="31"/>
  <c r="BN240" i="31"/>
  <c r="BO240" i="31"/>
  <c r="BO50" i="32" s="1"/>
  <c r="BP240" i="31"/>
  <c r="BQ240" i="31"/>
  <c r="BR240" i="31"/>
  <c r="BS240" i="31"/>
  <c r="BT240" i="31"/>
  <c r="BU240" i="31"/>
  <c r="BV240" i="31"/>
  <c r="BW240" i="31"/>
  <c r="BX240" i="31"/>
  <c r="BY240" i="31"/>
  <c r="BH256" i="31"/>
  <c r="BH259" i="31"/>
  <c r="BI256" i="31"/>
  <c r="BI259" i="31"/>
  <c r="BI263" i="31" s="1"/>
  <c r="BJ256" i="31"/>
  <c r="BJ259" i="31"/>
  <c r="BK256" i="31"/>
  <c r="BK259" i="31"/>
  <c r="BL256" i="31"/>
  <c r="BL259" i="31"/>
  <c r="BM256" i="31"/>
  <c r="BM263" i="31" s="1"/>
  <c r="BM259" i="31"/>
  <c r="BN256" i="31"/>
  <c r="BN259" i="31"/>
  <c r="BO256" i="31"/>
  <c r="BO259" i="31"/>
  <c r="BO263" i="31" s="1"/>
  <c r="BP256" i="31"/>
  <c r="BP259" i="31"/>
  <c r="BR256" i="31"/>
  <c r="BR259" i="31"/>
  <c r="BS256" i="31"/>
  <c r="BS259" i="31"/>
  <c r="BT256" i="31"/>
  <c r="BT259" i="31"/>
  <c r="BU256" i="31"/>
  <c r="BU259" i="31"/>
  <c r="BU263" i="31" s="1"/>
  <c r="BV256" i="31"/>
  <c r="BV259" i="31"/>
  <c r="BW256" i="31"/>
  <c r="BW259" i="31"/>
  <c r="BW263" i="31" s="1"/>
  <c r="BX256" i="31"/>
  <c r="BX259" i="31"/>
  <c r="BY256" i="31"/>
  <c r="BY259" i="31"/>
  <c r="BY263" i="31" s="1"/>
  <c r="BH257" i="31"/>
  <c r="BH260" i="31"/>
  <c r="BH264" i="31" s="1"/>
  <c r="BI257" i="31"/>
  <c r="BI264" i="31" s="1"/>
  <c r="BI260" i="31"/>
  <c r="BJ257" i="31"/>
  <c r="BJ260" i="31"/>
  <c r="BJ264" i="31" s="1"/>
  <c r="BK257" i="31"/>
  <c r="BK260" i="31"/>
  <c r="BK264" i="31" s="1"/>
  <c r="BL257" i="31"/>
  <c r="BL264" i="31" s="1"/>
  <c r="BL260" i="31"/>
  <c r="BM257" i="31"/>
  <c r="BM260" i="31"/>
  <c r="BN257" i="31"/>
  <c r="BN260" i="31"/>
  <c r="BN264" i="31"/>
  <c r="BO257" i="31"/>
  <c r="BO260" i="31"/>
  <c r="BP257" i="31"/>
  <c r="BP260" i="31"/>
  <c r="BR257" i="31"/>
  <c r="BR260" i="31"/>
  <c r="BR264" i="31" s="1"/>
  <c r="BS257" i="31"/>
  <c r="BS260" i="31"/>
  <c r="BS264" i="31" s="1"/>
  <c r="BT257" i="31"/>
  <c r="BT260" i="31"/>
  <c r="BT264" i="31" s="1"/>
  <c r="BU257" i="31"/>
  <c r="BU260" i="31"/>
  <c r="BV257" i="31"/>
  <c r="BV260" i="31"/>
  <c r="BV264" i="31" s="1"/>
  <c r="BW257" i="31"/>
  <c r="BW260" i="31"/>
  <c r="BW264" i="31" s="1"/>
  <c r="BX257" i="31"/>
  <c r="BX260" i="31"/>
  <c r="BX264" i="31" s="1"/>
  <c r="BY257" i="31"/>
  <c r="BY260" i="31"/>
  <c r="BY264" i="31" s="1"/>
  <c r="BH258" i="31"/>
  <c r="BH261" i="31"/>
  <c r="BI258" i="31"/>
  <c r="BI261" i="31"/>
  <c r="BI265" i="31" s="1"/>
  <c r="BJ258" i="31"/>
  <c r="BJ265" i="31" s="1"/>
  <c r="BJ261" i="31"/>
  <c r="BK258" i="31"/>
  <c r="BK261" i="31"/>
  <c r="BK265" i="31" s="1"/>
  <c r="BL258" i="31"/>
  <c r="BL261" i="31"/>
  <c r="BM258" i="31"/>
  <c r="BM261" i="31"/>
  <c r="BN258" i="31"/>
  <c r="BN261" i="31"/>
  <c r="BO258" i="31"/>
  <c r="BO261" i="31"/>
  <c r="BO265" i="31"/>
  <c r="BP258" i="31"/>
  <c r="BP261" i="31"/>
  <c r="BP265" i="31" s="1"/>
  <c r="BR258" i="31"/>
  <c r="BR265" i="31" s="1"/>
  <c r="BR261" i="31"/>
  <c r="BS258" i="31"/>
  <c r="BS261" i="31"/>
  <c r="BT258" i="31"/>
  <c r="BT265" i="31" s="1"/>
  <c r="BT261" i="31"/>
  <c r="BU258" i="31"/>
  <c r="BU261" i="31"/>
  <c r="BV258" i="31"/>
  <c r="BV261" i="31"/>
  <c r="BW258" i="31"/>
  <c r="BW261" i="31"/>
  <c r="BX258" i="31"/>
  <c r="BX265" i="31" s="1"/>
  <c r="BX261" i="31"/>
  <c r="BY258" i="31"/>
  <c r="BY261" i="31"/>
  <c r="BH262" i="31"/>
  <c r="BH54" i="32" s="1"/>
  <c r="BI262" i="31"/>
  <c r="BI54" i="32" s="1"/>
  <c r="BJ262" i="31"/>
  <c r="BJ54" i="32" s="1"/>
  <c r="BK262" i="31"/>
  <c r="BL262" i="31"/>
  <c r="BM262" i="31"/>
  <c r="BN262" i="31"/>
  <c r="BO262" i="31"/>
  <c r="BP262" i="31"/>
  <c r="BQ262" i="31"/>
  <c r="BR262" i="31"/>
  <c r="BS262" i="31"/>
  <c r="BT262" i="31"/>
  <c r="BU262" i="31"/>
  <c r="BV262" i="31"/>
  <c r="BW262" i="31"/>
  <c r="BX262" i="31"/>
  <c r="BY262" i="31"/>
  <c r="AU202" i="31"/>
  <c r="AU12" i="32" s="1"/>
  <c r="AU203" i="31"/>
  <c r="AU13" i="32" s="1"/>
  <c r="AU204" i="31"/>
  <c r="AU14" i="32" s="1"/>
  <c r="AU205" i="31"/>
  <c r="AU206" i="31"/>
  <c r="AU207" i="31"/>
  <c r="AU208" i="31"/>
  <c r="AU18" i="32" s="1"/>
  <c r="AU209" i="31"/>
  <c r="AU210" i="31"/>
  <c r="AU20" i="32" s="1"/>
  <c r="AU211" i="31"/>
  <c r="AU21" i="32" s="1"/>
  <c r="AU212" i="31"/>
  <c r="AU22" i="32" s="1"/>
  <c r="AU213" i="31"/>
  <c r="AU23" i="32" s="1"/>
  <c r="AU214" i="31"/>
  <c r="AU215" i="31"/>
  <c r="AU25" i="32" s="1"/>
  <c r="AU232" i="31"/>
  <c r="AU258" i="31"/>
  <c r="AU265" i="31" s="1"/>
  <c r="AU261" i="31"/>
  <c r="AR202" i="31"/>
  <c r="AR12" i="32" s="1"/>
  <c r="AR203" i="31"/>
  <c r="AR13" i="32" s="1"/>
  <c r="AR204" i="31"/>
  <c r="AR205" i="31"/>
  <c r="AR206" i="31"/>
  <c r="AR207" i="31"/>
  <c r="AR17" i="32" s="1"/>
  <c r="AR208" i="31"/>
  <c r="AR209" i="31"/>
  <c r="AR210" i="31"/>
  <c r="AR20" i="32" s="1"/>
  <c r="AR211" i="31"/>
  <c r="AR21" i="32" s="1"/>
  <c r="AR212" i="31"/>
  <c r="AR213" i="31"/>
  <c r="AR214" i="31"/>
  <c r="AR24" i="32" s="1"/>
  <c r="AR215" i="31"/>
  <c r="AR258" i="31"/>
  <c r="AR261" i="31"/>
  <c r="AR265" i="31" s="1"/>
  <c r="AJ202" i="31"/>
  <c r="AJ12" i="32" s="1"/>
  <c r="AJ203" i="31"/>
  <c r="AJ204" i="31"/>
  <c r="AJ14" i="32" s="1"/>
  <c r="AJ205" i="31"/>
  <c r="AJ15" i="32" s="1"/>
  <c r="AJ206" i="31"/>
  <c r="AJ16" i="32" s="1"/>
  <c r="AJ207" i="31"/>
  <c r="AJ208" i="31"/>
  <c r="AJ18" i="32" s="1"/>
  <c r="AJ209" i="31"/>
  <c r="AJ210" i="31"/>
  <c r="AJ20" i="32" s="1"/>
  <c r="AJ211" i="31"/>
  <c r="AJ212" i="31"/>
  <c r="AJ22" i="32" s="1"/>
  <c r="AJ213" i="31"/>
  <c r="AJ214" i="31"/>
  <c r="AJ24" i="32" s="1"/>
  <c r="AJ215" i="31"/>
  <c r="AJ25" i="32" s="1"/>
  <c r="AJ258" i="31"/>
  <c r="AJ261" i="31"/>
  <c r="AJ265" i="31"/>
  <c r="AU257" i="31"/>
  <c r="AU264" i="31" s="1"/>
  <c r="AU260" i="31"/>
  <c r="AR257" i="31"/>
  <c r="AR264" i="31" s="1"/>
  <c r="AR260" i="31"/>
  <c r="AJ257" i="31"/>
  <c r="AJ260" i="31"/>
  <c r="AJ264" i="31" s="1"/>
  <c r="AU256" i="31"/>
  <c r="AU263" i="31" s="1"/>
  <c r="AU259" i="31"/>
  <c r="AR256" i="31"/>
  <c r="AR259" i="31"/>
  <c r="AJ256" i="31"/>
  <c r="AJ259" i="31"/>
  <c r="AU262" i="31"/>
  <c r="AU54" i="32" s="1"/>
  <c r="AR262" i="31"/>
  <c r="AR54" i="32" s="1"/>
  <c r="AJ262" i="31"/>
  <c r="AJ54" i="32" s="1"/>
  <c r="AU240" i="31"/>
  <c r="AU50" i="32" s="1"/>
  <c r="AR240" i="31"/>
  <c r="AR50" i="32" s="1"/>
  <c r="AJ240" i="31"/>
  <c r="AJ50" i="32" s="1"/>
  <c r="AU239" i="31"/>
  <c r="AU49" i="32" s="1"/>
  <c r="AT239" i="31"/>
  <c r="AT49" i="32" s="1"/>
  <c r="AS239" i="31"/>
  <c r="AS49" i="32" s="1"/>
  <c r="AR239" i="31"/>
  <c r="AR49" i="32" s="1"/>
  <c r="AQ239" i="31"/>
  <c r="AQ49" i="32" s="1"/>
  <c r="AP239" i="31"/>
  <c r="AP49" i="32"/>
  <c r="AO239" i="31"/>
  <c r="AO49" i="32"/>
  <c r="AL239" i="31"/>
  <c r="AL49" i="32"/>
  <c r="AK239" i="31"/>
  <c r="AK49" i="32" s="1"/>
  <c r="AJ239" i="31"/>
  <c r="AJ49" i="32" s="1"/>
  <c r="AU238" i="31"/>
  <c r="AU48" i="32" s="1"/>
  <c r="AR238" i="31"/>
  <c r="AR48" i="32" s="1"/>
  <c r="AJ238" i="31"/>
  <c r="AJ48" i="32" s="1"/>
  <c r="AU237" i="31"/>
  <c r="AU47" i="32"/>
  <c r="AR237" i="31"/>
  <c r="AR47" i="32"/>
  <c r="AJ237" i="31"/>
  <c r="AJ47" i="32"/>
  <c r="AU236" i="31"/>
  <c r="AU46" i="32" s="1"/>
  <c r="AR236" i="31"/>
  <c r="AR46" i="32" s="1"/>
  <c r="AJ236" i="31"/>
  <c r="AJ46" i="32"/>
  <c r="AU235" i="31"/>
  <c r="AU45" i="32"/>
  <c r="AR235" i="31"/>
  <c r="AR45" i="32" s="1"/>
  <c r="AJ235" i="31"/>
  <c r="AJ45" i="32"/>
  <c r="AU234" i="31"/>
  <c r="AU44" i="32" s="1"/>
  <c r="AR234" i="31"/>
  <c r="AR44" i="32" s="1"/>
  <c r="AJ234" i="31"/>
  <c r="AJ44" i="32"/>
  <c r="AU233" i="31"/>
  <c r="AU43" i="32" s="1"/>
  <c r="AR233" i="31"/>
  <c r="AR43" i="32" s="1"/>
  <c r="AJ233" i="31"/>
  <c r="AJ43" i="32" s="1"/>
  <c r="AU24" i="32"/>
  <c r="AR23" i="32"/>
  <c r="AJ23" i="32"/>
  <c r="AR22" i="32"/>
  <c r="AJ21" i="32"/>
  <c r="AU19" i="32"/>
  <c r="AR19" i="32"/>
  <c r="AJ19" i="32"/>
  <c r="AU17" i="32"/>
  <c r="AJ17" i="32"/>
  <c r="AU16" i="32"/>
  <c r="AR16" i="32"/>
  <c r="AU15" i="32"/>
  <c r="AR15" i="32"/>
  <c r="AR14" i="32"/>
  <c r="AJ13" i="32"/>
  <c r="AR25" i="32"/>
  <c r="AT230" i="31"/>
  <c r="AT40" i="32" s="1"/>
  <c r="AG256" i="31"/>
  <c r="AG259" i="31"/>
  <c r="AG238" i="31"/>
  <c r="AG48" i="32" s="1"/>
  <c r="AG234" i="31"/>
  <c r="AG44" i="32" s="1"/>
  <c r="BZ202" i="31"/>
  <c r="BZ203" i="31"/>
  <c r="BZ204" i="31"/>
  <c r="BZ205" i="31"/>
  <c r="BZ206" i="31"/>
  <c r="BZ207" i="31"/>
  <c r="BZ208" i="31"/>
  <c r="BZ209" i="31"/>
  <c r="BZ210" i="31"/>
  <c r="BZ211" i="31"/>
  <c r="BZ212" i="31"/>
  <c r="BZ213" i="31"/>
  <c r="BZ214" i="31"/>
  <c r="BZ215" i="31"/>
  <c r="BZ25" i="32" s="1"/>
  <c r="BZ233" i="31"/>
  <c r="BZ234" i="31"/>
  <c r="BZ235" i="31"/>
  <c r="BZ236" i="31"/>
  <c r="BZ237" i="31"/>
  <c r="BZ238" i="31"/>
  <c r="BZ239" i="31"/>
  <c r="BZ240" i="31"/>
  <c r="BZ256" i="31"/>
  <c r="BZ259" i="31"/>
  <c r="BZ263" i="31"/>
  <c r="BZ257" i="31"/>
  <c r="BZ264" i="31" s="1"/>
  <c r="BZ260" i="31"/>
  <c r="BZ258" i="31"/>
  <c r="BZ265" i="31" s="1"/>
  <c r="BZ261" i="31"/>
  <c r="BZ262" i="31"/>
  <c r="CA202" i="31"/>
  <c r="CA203" i="31"/>
  <c r="CA204" i="31"/>
  <c r="CA205" i="31"/>
  <c r="CA206" i="31"/>
  <c r="CA207" i="31"/>
  <c r="CA208" i="31"/>
  <c r="CA209" i="31"/>
  <c r="CA210" i="31"/>
  <c r="CA20" i="32"/>
  <c r="CA211" i="31"/>
  <c r="CA212" i="31"/>
  <c r="CA213" i="31"/>
  <c r="CA214" i="31"/>
  <c r="CA215" i="31"/>
  <c r="CA233" i="31"/>
  <c r="CA234" i="31"/>
  <c r="CA235" i="31"/>
  <c r="CA236" i="31"/>
  <c r="CA237" i="31"/>
  <c r="CA238" i="31"/>
  <c r="CA48" i="32"/>
  <c r="CA239" i="31"/>
  <c r="CA240" i="31"/>
  <c r="CA256" i="31"/>
  <c r="CA263" i="31" s="1"/>
  <c r="CA259" i="31"/>
  <c r="CA257" i="31"/>
  <c r="CA264" i="31" s="1"/>
  <c r="CA260" i="31"/>
  <c r="CA258" i="31"/>
  <c r="CA261" i="31"/>
  <c r="CA262" i="31"/>
  <c r="BQ256" i="31"/>
  <c r="BQ257" i="31"/>
  <c r="BQ264" i="31" s="1"/>
  <c r="BQ258" i="31"/>
  <c r="BQ265" i="31" s="1"/>
  <c r="BQ259" i="31"/>
  <c r="BQ260" i="31"/>
  <c r="BQ261" i="31"/>
  <c r="BQ263" i="31"/>
  <c r="N256" i="31"/>
  <c r="W256" i="31"/>
  <c r="N257" i="31"/>
  <c r="W257" i="31"/>
  <c r="N258" i="31"/>
  <c r="W258" i="31"/>
  <c r="N259" i="31"/>
  <c r="N263" i="31" s="1"/>
  <c r="W259" i="31"/>
  <c r="N260" i="31"/>
  <c r="W260" i="31"/>
  <c r="N261" i="31"/>
  <c r="N265" i="31" s="1"/>
  <c r="W261" i="31"/>
  <c r="N264" i="31"/>
  <c r="A8" i="12"/>
  <c r="F202" i="20"/>
  <c r="F203" i="20"/>
  <c r="F204" i="20"/>
  <c r="F205" i="20"/>
  <c r="F206" i="20"/>
  <c r="F16" i="12" s="1"/>
  <c r="F207" i="20"/>
  <c r="F17" i="12" s="1"/>
  <c r="F208" i="20"/>
  <c r="F209" i="20"/>
  <c r="F210" i="20"/>
  <c r="F211" i="20"/>
  <c r="F212" i="20"/>
  <c r="F213" i="20"/>
  <c r="F214" i="20"/>
  <c r="F256" i="20"/>
  <c r="F259" i="20"/>
  <c r="H202" i="20"/>
  <c r="H203" i="20"/>
  <c r="H204" i="20"/>
  <c r="H14" i="12" s="1"/>
  <c r="H205" i="20"/>
  <c r="H206" i="20"/>
  <c r="H207" i="20"/>
  <c r="H208" i="20"/>
  <c r="H209" i="20"/>
  <c r="H210" i="20"/>
  <c r="H211" i="20"/>
  <c r="H212" i="20"/>
  <c r="H213" i="20"/>
  <c r="H214" i="20"/>
  <c r="H256" i="20"/>
  <c r="H259" i="20"/>
  <c r="L202" i="20"/>
  <c r="L203" i="20"/>
  <c r="L204" i="20"/>
  <c r="L205" i="20"/>
  <c r="L206" i="20"/>
  <c r="L207" i="20"/>
  <c r="L17" i="12" s="1"/>
  <c r="L208" i="20"/>
  <c r="L209" i="20"/>
  <c r="L210" i="20"/>
  <c r="L211" i="20"/>
  <c r="L212" i="20"/>
  <c r="L213" i="20"/>
  <c r="L214" i="20"/>
  <c r="L256" i="20"/>
  <c r="L259" i="20"/>
  <c r="T202" i="20"/>
  <c r="T203" i="20"/>
  <c r="T204" i="20"/>
  <c r="T14" i="12" s="1"/>
  <c r="T205" i="20"/>
  <c r="T206" i="20"/>
  <c r="T207" i="20"/>
  <c r="T208" i="20"/>
  <c r="T209" i="20"/>
  <c r="T232" i="20" s="1"/>
  <c r="T220" i="20" s="1"/>
  <c r="T30" i="12" s="1"/>
  <c r="T210" i="20"/>
  <c r="T211" i="20"/>
  <c r="T212" i="20"/>
  <c r="T213" i="20"/>
  <c r="T214" i="20"/>
  <c r="T256" i="20"/>
  <c r="T259" i="20"/>
  <c r="V202" i="20"/>
  <c r="V203" i="20"/>
  <c r="V204" i="20"/>
  <c r="V205" i="20"/>
  <c r="V15" i="12" s="1"/>
  <c r="V206" i="20"/>
  <c r="V207" i="20"/>
  <c r="V208" i="20"/>
  <c r="V209" i="20"/>
  <c r="V210" i="20"/>
  <c r="V211" i="20"/>
  <c r="V212" i="20"/>
  <c r="V213" i="20"/>
  <c r="V214" i="20"/>
  <c r="V256" i="20"/>
  <c r="V259" i="20"/>
  <c r="X202" i="20"/>
  <c r="X12" i="12" s="1"/>
  <c r="X203" i="20"/>
  <c r="X204" i="20"/>
  <c r="X205" i="20"/>
  <c r="X206" i="20"/>
  <c r="X207" i="20"/>
  <c r="X208" i="20"/>
  <c r="X209" i="20"/>
  <c r="X210" i="20"/>
  <c r="X211" i="20"/>
  <c r="X212" i="20"/>
  <c r="X213" i="20"/>
  <c r="X214" i="20"/>
  <c r="X256" i="20"/>
  <c r="X263" i="20" s="1"/>
  <c r="X259" i="20"/>
  <c r="AA202" i="20"/>
  <c r="AA203" i="20"/>
  <c r="AA204" i="20"/>
  <c r="AA205" i="20"/>
  <c r="AA206" i="20"/>
  <c r="AA207" i="20"/>
  <c r="AA208" i="20"/>
  <c r="AA209" i="20"/>
  <c r="AA210" i="20"/>
  <c r="AA211" i="20"/>
  <c r="AA212" i="20"/>
  <c r="AA213" i="20"/>
  <c r="AA214" i="20"/>
  <c r="AA256" i="20"/>
  <c r="AA259" i="20"/>
  <c r="AB202" i="20"/>
  <c r="AB203" i="20"/>
  <c r="AB204" i="20"/>
  <c r="AB205" i="20"/>
  <c r="AB206" i="20"/>
  <c r="AB207" i="20"/>
  <c r="AB208" i="20"/>
  <c r="AB18" i="12" s="1"/>
  <c r="AB209" i="20"/>
  <c r="AB210" i="20"/>
  <c r="AB211" i="20"/>
  <c r="AB212" i="20"/>
  <c r="AB213" i="20"/>
  <c r="AB214" i="20"/>
  <c r="AB256" i="20"/>
  <c r="AB263" i="20" s="1"/>
  <c r="AB259" i="20"/>
  <c r="AD202" i="20"/>
  <c r="AD203" i="20"/>
  <c r="AD204" i="20"/>
  <c r="AD205" i="20"/>
  <c r="AD206" i="20"/>
  <c r="AD207" i="20"/>
  <c r="AD208" i="20"/>
  <c r="AD209" i="20"/>
  <c r="AD210" i="20"/>
  <c r="AD211" i="20"/>
  <c r="AD212" i="20"/>
  <c r="AD213" i="20"/>
  <c r="AD214" i="20"/>
  <c r="AD256" i="20"/>
  <c r="AD259" i="20"/>
  <c r="AE202" i="20"/>
  <c r="AE203" i="20"/>
  <c r="AE204" i="20"/>
  <c r="AE205" i="20"/>
  <c r="AE206" i="20"/>
  <c r="AE207" i="20"/>
  <c r="AE208" i="20"/>
  <c r="AE209" i="20"/>
  <c r="AE210" i="20"/>
  <c r="AE211" i="20"/>
  <c r="AE212" i="20"/>
  <c r="AE213" i="20"/>
  <c r="AE214" i="20"/>
  <c r="AE256" i="20"/>
  <c r="AE259" i="20"/>
  <c r="AE263" i="20"/>
  <c r="AF202" i="20"/>
  <c r="AF203" i="20"/>
  <c r="AF204" i="20"/>
  <c r="AF205" i="20"/>
  <c r="AF206" i="20"/>
  <c r="AF207" i="20"/>
  <c r="AF17" i="12" s="1"/>
  <c r="AF208" i="20"/>
  <c r="AF209" i="20"/>
  <c r="AF210" i="20"/>
  <c r="AF211" i="20"/>
  <c r="AF212" i="20"/>
  <c r="AF213" i="20"/>
  <c r="AF214" i="20"/>
  <c r="AF256" i="20"/>
  <c r="AF263" i="20" s="1"/>
  <c r="AF259" i="20"/>
  <c r="AG202" i="20"/>
  <c r="AG203" i="20"/>
  <c r="AG204" i="20"/>
  <c r="AG205" i="20"/>
  <c r="AG206" i="20"/>
  <c r="AG207" i="20"/>
  <c r="AG208" i="20"/>
  <c r="AG209" i="20"/>
  <c r="AG210" i="20"/>
  <c r="AG211" i="20"/>
  <c r="AG212" i="20"/>
  <c r="AG213" i="20"/>
  <c r="AG214" i="20"/>
  <c r="AG256" i="20"/>
  <c r="AG259" i="20"/>
  <c r="AH202" i="20"/>
  <c r="AH203" i="20"/>
  <c r="AH204" i="20"/>
  <c r="AH205" i="20"/>
  <c r="AH15" i="12" s="1"/>
  <c r="AH206" i="20"/>
  <c r="AH207" i="20"/>
  <c r="AH208" i="20"/>
  <c r="AH209" i="20"/>
  <c r="AH210" i="20"/>
  <c r="AH211" i="20"/>
  <c r="AH212" i="20"/>
  <c r="AH213" i="20"/>
  <c r="AH214" i="20"/>
  <c r="AH256" i="20"/>
  <c r="AH259" i="20"/>
  <c r="AH263" i="20"/>
  <c r="AI202" i="20"/>
  <c r="AI203" i="20"/>
  <c r="AI204" i="20"/>
  <c r="AI232" i="20" s="1"/>
  <c r="AI205" i="20"/>
  <c r="AI206" i="20"/>
  <c r="AI207" i="20"/>
  <c r="AI208" i="20"/>
  <c r="AI209" i="20"/>
  <c r="AI210" i="20"/>
  <c r="AI211" i="20"/>
  <c r="AI212" i="20"/>
  <c r="AI213" i="20"/>
  <c r="AI214" i="20"/>
  <c r="AI256" i="20"/>
  <c r="AI263" i="20" s="1"/>
  <c r="AI259" i="20"/>
  <c r="AJ202" i="20"/>
  <c r="AJ203" i="20"/>
  <c r="AJ204" i="20"/>
  <c r="AJ205" i="20"/>
  <c r="AJ206" i="20"/>
  <c r="AJ207" i="20"/>
  <c r="AJ208" i="20"/>
  <c r="AJ209" i="20"/>
  <c r="AJ210" i="20"/>
  <c r="AJ211" i="20"/>
  <c r="AJ212" i="20"/>
  <c r="AJ213" i="20"/>
  <c r="AJ214" i="20"/>
  <c r="AJ256" i="20"/>
  <c r="AJ259" i="20"/>
  <c r="AJ263" i="20" s="1"/>
  <c r="AK202" i="20"/>
  <c r="AK203" i="20"/>
  <c r="AK204" i="20"/>
  <c r="AK205" i="20"/>
  <c r="AK206" i="20"/>
  <c r="AK207" i="20"/>
  <c r="AK208" i="20"/>
  <c r="AK209" i="20"/>
  <c r="AK210" i="20"/>
  <c r="AK211" i="20"/>
  <c r="AK212" i="20"/>
  <c r="AK213" i="20"/>
  <c r="AK214" i="20"/>
  <c r="AK256" i="20"/>
  <c r="AK259" i="20"/>
  <c r="AK263" i="20" s="1"/>
  <c r="AL202" i="20"/>
  <c r="AL12" i="12" s="1"/>
  <c r="AL203" i="20"/>
  <c r="AL204" i="20"/>
  <c r="AL205" i="20"/>
  <c r="AL15" i="12" s="1"/>
  <c r="AL206" i="20"/>
  <c r="AL207" i="20"/>
  <c r="AL208" i="20"/>
  <c r="AL209" i="20"/>
  <c r="AL232" i="20" s="1"/>
  <c r="AL210" i="20"/>
  <c r="AL211" i="20"/>
  <c r="AL212" i="20"/>
  <c r="AL213" i="20"/>
  <c r="AL214" i="20"/>
  <c r="AL256" i="20"/>
  <c r="AL259" i="20"/>
  <c r="AN202" i="20"/>
  <c r="AN203" i="20"/>
  <c r="AN204" i="20"/>
  <c r="AN205" i="20"/>
  <c r="AN206" i="20"/>
  <c r="AN207" i="20"/>
  <c r="AN208" i="20"/>
  <c r="AN209" i="20"/>
  <c r="AN210" i="20"/>
  <c r="AN211" i="20"/>
  <c r="AN212" i="20"/>
  <c r="AN213" i="20"/>
  <c r="AN214" i="20"/>
  <c r="AN256" i="20"/>
  <c r="AN259" i="20"/>
  <c r="AO256" i="20"/>
  <c r="AO263" i="20" s="1"/>
  <c r="AO259" i="20"/>
  <c r="AV202" i="20"/>
  <c r="AV203" i="20"/>
  <c r="AV204" i="20"/>
  <c r="AV205" i="20"/>
  <c r="AV206" i="20"/>
  <c r="AV207" i="20"/>
  <c r="AV208" i="20"/>
  <c r="AV209" i="20"/>
  <c r="AV210" i="20"/>
  <c r="AV211" i="20"/>
  <c r="AV212" i="20"/>
  <c r="AV213" i="20"/>
  <c r="AV214" i="20"/>
  <c r="AV256" i="20"/>
  <c r="AV259" i="20"/>
  <c r="AV263" i="20"/>
  <c r="BN202" i="20"/>
  <c r="BN203" i="20"/>
  <c r="BN204" i="20"/>
  <c r="BN205" i="20"/>
  <c r="BN206" i="20"/>
  <c r="BN207" i="20"/>
  <c r="BN17" i="12" s="1"/>
  <c r="BN208" i="20"/>
  <c r="BN209" i="20"/>
  <c r="BN210" i="20"/>
  <c r="BN211" i="20"/>
  <c r="BN212" i="20"/>
  <c r="BN213" i="20"/>
  <c r="BN214" i="20"/>
  <c r="BN256" i="20"/>
  <c r="BN259" i="20"/>
  <c r="BP202" i="20"/>
  <c r="BP203" i="20"/>
  <c r="BP204" i="20"/>
  <c r="BP205" i="20"/>
  <c r="BP206" i="20"/>
  <c r="BP207" i="20"/>
  <c r="BP208" i="20"/>
  <c r="BP209" i="20"/>
  <c r="BP210" i="20"/>
  <c r="BP211" i="20"/>
  <c r="BP212" i="20"/>
  <c r="BP213" i="20"/>
  <c r="BP214" i="20"/>
  <c r="BP256" i="20"/>
  <c r="BP259" i="20"/>
  <c r="BP263" i="20"/>
  <c r="BQ256" i="20"/>
  <c r="BQ259" i="20"/>
  <c r="BQ263" i="20"/>
  <c r="BR202" i="20"/>
  <c r="BR203" i="20"/>
  <c r="BR204" i="20"/>
  <c r="BR205" i="20"/>
  <c r="BR206" i="20"/>
  <c r="BR207" i="20"/>
  <c r="BR208" i="20"/>
  <c r="BR209" i="20"/>
  <c r="BR210" i="20"/>
  <c r="BR211" i="20"/>
  <c r="BR212" i="20"/>
  <c r="BR213" i="20"/>
  <c r="BR214" i="20"/>
  <c r="BR256" i="20"/>
  <c r="BR259" i="20"/>
  <c r="BR263" i="20" s="1"/>
  <c r="BT202" i="20"/>
  <c r="BT203" i="20"/>
  <c r="BT204" i="20"/>
  <c r="BT205" i="20"/>
  <c r="BT206" i="20"/>
  <c r="BT207" i="20"/>
  <c r="BT208" i="20"/>
  <c r="BT209" i="20"/>
  <c r="BT210" i="20"/>
  <c r="BT211" i="20"/>
  <c r="BT212" i="20"/>
  <c r="BT213" i="20"/>
  <c r="BT214" i="20"/>
  <c r="BT256" i="20"/>
  <c r="BT263" i="20" s="1"/>
  <c r="BT259" i="20"/>
  <c r="BU256" i="20"/>
  <c r="BU259" i="20"/>
  <c r="BU263" i="20" s="1"/>
  <c r="BW256" i="20"/>
  <c r="BW259" i="20"/>
  <c r="BW263" i="20"/>
  <c r="BY256" i="20"/>
  <c r="BY259" i="20"/>
  <c r="BY263" i="20"/>
  <c r="CC202" i="20"/>
  <c r="CC203" i="20"/>
  <c r="CC204" i="20"/>
  <c r="CC205" i="20"/>
  <c r="CC206" i="20"/>
  <c r="CC207" i="20"/>
  <c r="CC208" i="20"/>
  <c r="CC209" i="20"/>
  <c r="CC210" i="20"/>
  <c r="CC211" i="20"/>
  <c r="CC212" i="20"/>
  <c r="CC213" i="20"/>
  <c r="CC214" i="20"/>
  <c r="CC256" i="20"/>
  <c r="CC259" i="20"/>
  <c r="CC263" i="20" s="1"/>
  <c r="CE202" i="20"/>
  <c r="CE203" i="20"/>
  <c r="CE204" i="20"/>
  <c r="CE205" i="20"/>
  <c r="CE206" i="20"/>
  <c r="CE207" i="20"/>
  <c r="CE208" i="20"/>
  <c r="CE209" i="20"/>
  <c r="CE210" i="20"/>
  <c r="CE211" i="20"/>
  <c r="CE212" i="20"/>
  <c r="CE213" i="20"/>
  <c r="CE214" i="20"/>
  <c r="CE256" i="20"/>
  <c r="CE263" i="20" s="1"/>
  <c r="CE259" i="20"/>
  <c r="CG202" i="20"/>
  <c r="CG203" i="20"/>
  <c r="CG13" i="12" s="1"/>
  <c r="CG204" i="20"/>
  <c r="CG205" i="20"/>
  <c r="CG206" i="20"/>
  <c r="CG207" i="20"/>
  <c r="CG208" i="20"/>
  <c r="CG209" i="20"/>
  <c r="CG210" i="20"/>
  <c r="CG211" i="20"/>
  <c r="CG212" i="20"/>
  <c r="CG213" i="20"/>
  <c r="CG214" i="20"/>
  <c r="CG256" i="20"/>
  <c r="CG259" i="20"/>
  <c r="CG263" i="20"/>
  <c r="CI202" i="20"/>
  <c r="CI203" i="20"/>
  <c r="CI204" i="20"/>
  <c r="CI205" i="20"/>
  <c r="CI206" i="20"/>
  <c r="CI207" i="20"/>
  <c r="CI208" i="20"/>
  <c r="CI209" i="20"/>
  <c r="CI210" i="20"/>
  <c r="CI211" i="20"/>
  <c r="CI212" i="20"/>
  <c r="CI213" i="20"/>
  <c r="CI214" i="20"/>
  <c r="CI256" i="20"/>
  <c r="CI263" i="20" s="1"/>
  <c r="CI259" i="20"/>
  <c r="CK202" i="20"/>
  <c r="CK203" i="20"/>
  <c r="CK204" i="20"/>
  <c r="CK205" i="20"/>
  <c r="CK206" i="20"/>
  <c r="CK207" i="20"/>
  <c r="CK208" i="20"/>
  <c r="CK209" i="20"/>
  <c r="CK210" i="20"/>
  <c r="CK211" i="20"/>
  <c r="CK212" i="20"/>
  <c r="CK213" i="20"/>
  <c r="CK214" i="20"/>
  <c r="CK256" i="20"/>
  <c r="CK263" i="20" s="1"/>
  <c r="CK259" i="20"/>
  <c r="CM202" i="20"/>
  <c r="CM203" i="20"/>
  <c r="CM204" i="20"/>
  <c r="CM205" i="20"/>
  <c r="CM15" i="12" s="1"/>
  <c r="CM206" i="20"/>
  <c r="CM16" i="12" s="1"/>
  <c r="CM207" i="20"/>
  <c r="CM208" i="20"/>
  <c r="CM209" i="20"/>
  <c r="CM210" i="20"/>
  <c r="CM211" i="20"/>
  <c r="CM212" i="20"/>
  <c r="CM213" i="20"/>
  <c r="CM214" i="20"/>
  <c r="CM256" i="20"/>
  <c r="CM259" i="20"/>
  <c r="CM263" i="20"/>
  <c r="CO202" i="20"/>
  <c r="CO12" i="12" s="1"/>
  <c r="CO203" i="20"/>
  <c r="CO204" i="20"/>
  <c r="CO205" i="20"/>
  <c r="CO206" i="20"/>
  <c r="CO207" i="20"/>
  <c r="CO208" i="20"/>
  <c r="CO209" i="20"/>
  <c r="CO210" i="20"/>
  <c r="CO211" i="20"/>
  <c r="CO212" i="20"/>
  <c r="CO213" i="20"/>
  <c r="CO214" i="20"/>
  <c r="CO256" i="20"/>
  <c r="CO263" i="20" s="1"/>
  <c r="CO259" i="20"/>
  <c r="CQ202" i="20"/>
  <c r="CQ203" i="20"/>
  <c r="CQ204" i="20"/>
  <c r="CQ205" i="20"/>
  <c r="CQ206" i="20"/>
  <c r="CQ207" i="20"/>
  <c r="CQ208" i="20"/>
  <c r="CQ209" i="20"/>
  <c r="CQ210" i="20"/>
  <c r="CQ20" i="12" s="1"/>
  <c r="CQ211" i="20"/>
  <c r="CQ212" i="20"/>
  <c r="CQ213" i="20"/>
  <c r="CQ214" i="20"/>
  <c r="CQ256" i="20"/>
  <c r="CQ259" i="20"/>
  <c r="CX202" i="20"/>
  <c r="CX203" i="20"/>
  <c r="CX204" i="20"/>
  <c r="CX205" i="20"/>
  <c r="CX206" i="20"/>
  <c r="CX207" i="20"/>
  <c r="CX17" i="12" s="1"/>
  <c r="CX208" i="20"/>
  <c r="CX209" i="20"/>
  <c r="CX210" i="20"/>
  <c r="CX211" i="20"/>
  <c r="CX212" i="20"/>
  <c r="CX213" i="20"/>
  <c r="CX214" i="20"/>
  <c r="CX256" i="20"/>
  <c r="CX263" i="20" s="1"/>
  <c r="CX259" i="20"/>
  <c r="CZ202" i="20"/>
  <c r="CZ203" i="20"/>
  <c r="CZ13" i="12" s="1"/>
  <c r="CZ204" i="20"/>
  <c r="CZ14" i="12" s="1"/>
  <c r="CZ205" i="20"/>
  <c r="CZ206" i="20"/>
  <c r="CZ207" i="20"/>
  <c r="CZ208" i="20"/>
  <c r="CZ209" i="20"/>
  <c r="CZ210" i="20"/>
  <c r="CZ211" i="20"/>
  <c r="CZ212" i="20"/>
  <c r="CZ213" i="20"/>
  <c r="CZ214" i="20"/>
  <c r="CZ256" i="20"/>
  <c r="CZ263" i="20" s="1"/>
  <c r="CZ259" i="20"/>
  <c r="DB202" i="20"/>
  <c r="DB203" i="20"/>
  <c r="DB204" i="20"/>
  <c r="DB205" i="20"/>
  <c r="DB206" i="20"/>
  <c r="DB207" i="20"/>
  <c r="DB208" i="20"/>
  <c r="DB209" i="20"/>
  <c r="DB210" i="20"/>
  <c r="DB211" i="20"/>
  <c r="DB212" i="20"/>
  <c r="DB22" i="12" s="1"/>
  <c r="DB213" i="20"/>
  <c r="DB214" i="20"/>
  <c r="DB256" i="20"/>
  <c r="DB259" i="20"/>
  <c r="DB263" i="20"/>
  <c r="DC202" i="20"/>
  <c r="DC12" i="12" s="1"/>
  <c r="DC203" i="20"/>
  <c r="DC204" i="20"/>
  <c r="DC205" i="20"/>
  <c r="DC206" i="20"/>
  <c r="DC207" i="20"/>
  <c r="DC208" i="20"/>
  <c r="DC18" i="12" s="1"/>
  <c r="DC209" i="20"/>
  <c r="DC210" i="20"/>
  <c r="DC211" i="20"/>
  <c r="DC212" i="20"/>
  <c r="DC213" i="20"/>
  <c r="DC214" i="20"/>
  <c r="DC256" i="20"/>
  <c r="DC259" i="20"/>
  <c r="DC263" i="20"/>
  <c r="DG202" i="20"/>
  <c r="DG203" i="20"/>
  <c r="DG204" i="20"/>
  <c r="DG232" i="20" s="1"/>
  <c r="DG205" i="20"/>
  <c r="DG15" i="12" s="1"/>
  <c r="DG206" i="20"/>
  <c r="DG207" i="20"/>
  <c r="DG208" i="20"/>
  <c r="DG209" i="20"/>
  <c r="DG210" i="20"/>
  <c r="DG211" i="20"/>
  <c r="DG212" i="20"/>
  <c r="DG213" i="20"/>
  <c r="DG214" i="20"/>
  <c r="DG256" i="20"/>
  <c r="DG259" i="20"/>
  <c r="DH202" i="20"/>
  <c r="DH12" i="12" s="1"/>
  <c r="DH203" i="20"/>
  <c r="DH204" i="20"/>
  <c r="DH205" i="20"/>
  <c r="DH206" i="20"/>
  <c r="DH207" i="20"/>
  <c r="DH208" i="20"/>
  <c r="DH209" i="20"/>
  <c r="DH210" i="20"/>
  <c r="DH211" i="20"/>
  <c r="DH212" i="20"/>
  <c r="DH213" i="20"/>
  <c r="DH214" i="20"/>
  <c r="DH256" i="20"/>
  <c r="DH263" i="20" s="1"/>
  <c r="DH259" i="20"/>
  <c r="DI202" i="20"/>
  <c r="DI203" i="20"/>
  <c r="DI13" i="12" s="1"/>
  <c r="DI204" i="20"/>
  <c r="DI205" i="20"/>
  <c r="DI206" i="20"/>
  <c r="DI207" i="20"/>
  <c r="DI208" i="20"/>
  <c r="DI209" i="20"/>
  <c r="DI19" i="12" s="1"/>
  <c r="DI210" i="20"/>
  <c r="DI211" i="20"/>
  <c r="DI21" i="12" s="1"/>
  <c r="DI212" i="20"/>
  <c r="DI213" i="20"/>
  <c r="DI214" i="20"/>
  <c r="DI256" i="20"/>
  <c r="DI263" i="20" s="1"/>
  <c r="DI259" i="20"/>
  <c r="DJ202" i="20"/>
  <c r="DJ203" i="20"/>
  <c r="DJ204" i="20"/>
  <c r="DJ205" i="20"/>
  <c r="DJ206" i="20"/>
  <c r="DJ16" i="12" s="1"/>
  <c r="DJ207" i="20"/>
  <c r="DJ208" i="20"/>
  <c r="DJ18" i="12" s="1"/>
  <c r="DJ209" i="20"/>
  <c r="DJ210" i="20"/>
  <c r="DJ211" i="20"/>
  <c r="DJ212" i="20"/>
  <c r="DJ213" i="20"/>
  <c r="DJ214" i="20"/>
  <c r="DJ256" i="20"/>
  <c r="DJ259" i="20"/>
  <c r="DJ263" i="20"/>
  <c r="DM202" i="20"/>
  <c r="DM203" i="20"/>
  <c r="DM13" i="12" s="1"/>
  <c r="DM204" i="20"/>
  <c r="DM205" i="20"/>
  <c r="DM206" i="20"/>
  <c r="DM207" i="20"/>
  <c r="DM208" i="20"/>
  <c r="DM209" i="20"/>
  <c r="DM210" i="20"/>
  <c r="DM211" i="20"/>
  <c r="DM212" i="20"/>
  <c r="DM213" i="20"/>
  <c r="DM214" i="20"/>
  <c r="DM256" i="20"/>
  <c r="DM263" i="20" s="1"/>
  <c r="DM259" i="20"/>
  <c r="DQ202" i="20"/>
  <c r="DQ203" i="20"/>
  <c r="DQ204" i="20"/>
  <c r="DQ205" i="20"/>
  <c r="DQ206" i="20"/>
  <c r="DQ207" i="20"/>
  <c r="DQ208" i="20"/>
  <c r="DQ209" i="20"/>
  <c r="DQ210" i="20"/>
  <c r="DQ211" i="20"/>
  <c r="DQ212" i="20"/>
  <c r="DQ213" i="20"/>
  <c r="DQ214" i="20"/>
  <c r="DQ256" i="20"/>
  <c r="DQ259" i="20"/>
  <c r="DT202" i="20"/>
  <c r="DT203" i="20"/>
  <c r="DT204" i="20"/>
  <c r="DT205" i="20"/>
  <c r="DT206" i="20"/>
  <c r="DT207" i="20"/>
  <c r="DT208" i="20"/>
  <c r="DT209" i="20"/>
  <c r="DT210" i="20"/>
  <c r="DT211" i="20"/>
  <c r="DT212" i="20"/>
  <c r="DT213" i="20"/>
  <c r="DT214" i="20"/>
  <c r="DT256" i="20"/>
  <c r="DT259" i="20"/>
  <c r="DT263" i="20"/>
  <c r="DU202" i="20"/>
  <c r="DU203" i="20"/>
  <c r="DU204" i="20"/>
  <c r="DU205" i="20"/>
  <c r="DU206" i="20"/>
  <c r="DU207" i="20"/>
  <c r="DU208" i="20"/>
  <c r="DU209" i="20"/>
  <c r="DU210" i="20"/>
  <c r="DU211" i="20"/>
  <c r="DU212" i="20"/>
  <c r="DU213" i="20"/>
  <c r="DU214" i="20"/>
  <c r="DU256" i="20"/>
  <c r="DU259" i="20"/>
  <c r="DU263" i="20" s="1"/>
  <c r="DV202" i="20"/>
  <c r="DV203" i="20"/>
  <c r="DV204" i="20"/>
  <c r="DV205" i="20"/>
  <c r="DV206" i="20"/>
  <c r="DV207" i="20"/>
  <c r="DV208" i="20"/>
  <c r="DV209" i="20"/>
  <c r="DV210" i="20"/>
  <c r="DV211" i="20"/>
  <c r="DV212" i="20"/>
  <c r="DV213" i="20"/>
  <c r="DV214" i="20"/>
  <c r="DV256" i="20"/>
  <c r="DV263" i="20" s="1"/>
  <c r="DV259" i="20"/>
  <c r="DW202" i="20"/>
  <c r="DW203" i="20"/>
  <c r="DW204" i="20"/>
  <c r="DW205" i="20"/>
  <c r="DW15" i="12" s="1"/>
  <c r="DW206" i="20"/>
  <c r="DW207" i="20"/>
  <c r="DW208" i="20"/>
  <c r="DW209" i="20"/>
  <c r="DW210" i="20"/>
  <c r="DW211" i="20"/>
  <c r="DW21" i="12" s="1"/>
  <c r="DW212" i="20"/>
  <c r="DW22" i="12" s="1"/>
  <c r="DW213" i="20"/>
  <c r="DW214" i="20"/>
  <c r="DW256" i="20"/>
  <c r="DW259" i="20"/>
  <c r="DW263" i="20"/>
  <c r="DX202" i="20"/>
  <c r="DX203" i="20"/>
  <c r="DX204" i="20"/>
  <c r="DX205" i="20"/>
  <c r="DX206" i="20"/>
  <c r="DX207" i="20"/>
  <c r="DX17" i="12" s="1"/>
  <c r="DX208" i="20"/>
  <c r="DX18" i="12" s="1"/>
  <c r="DX209" i="20"/>
  <c r="DX210" i="20"/>
  <c r="DX211" i="20"/>
  <c r="DX212" i="20"/>
  <c r="DX213" i="20"/>
  <c r="DX214" i="20"/>
  <c r="DX256" i="20"/>
  <c r="DX259" i="20"/>
  <c r="DX263" i="20" s="1"/>
  <c r="DY202" i="20"/>
  <c r="DY203" i="20"/>
  <c r="DY13" i="12" s="1"/>
  <c r="DY204" i="20"/>
  <c r="DY205" i="20"/>
  <c r="DY206" i="20"/>
  <c r="DY207" i="20"/>
  <c r="DY208" i="20"/>
  <c r="DY209" i="20"/>
  <c r="DY210" i="20"/>
  <c r="DY211" i="20"/>
  <c r="DY212" i="20"/>
  <c r="DY213" i="20"/>
  <c r="DY214" i="20"/>
  <c r="DY256" i="20"/>
  <c r="DY259" i="20"/>
  <c r="DZ202" i="20"/>
  <c r="DZ203" i="20"/>
  <c r="DZ204" i="20"/>
  <c r="DZ205" i="20"/>
  <c r="DZ206" i="20"/>
  <c r="DZ16" i="12" s="1"/>
  <c r="DZ207" i="20"/>
  <c r="DZ208" i="20"/>
  <c r="DZ209" i="20"/>
  <c r="DZ210" i="20"/>
  <c r="DZ211" i="20"/>
  <c r="DZ212" i="20"/>
  <c r="DZ213" i="20"/>
  <c r="DZ214" i="20"/>
  <c r="DZ256" i="20"/>
  <c r="DZ263" i="20" s="1"/>
  <c r="DZ259" i="20"/>
  <c r="EB202" i="20"/>
  <c r="EB203" i="20"/>
  <c r="EB204" i="20"/>
  <c r="EB205" i="20"/>
  <c r="EB15" i="12" s="1"/>
  <c r="EB206" i="20"/>
  <c r="EB207" i="20"/>
  <c r="EB208" i="20"/>
  <c r="EB209" i="20"/>
  <c r="EB210" i="20"/>
  <c r="EB211" i="20"/>
  <c r="EB212" i="20"/>
  <c r="EB213" i="20"/>
  <c r="EB214" i="20"/>
  <c r="EB256" i="20"/>
  <c r="EB259" i="20"/>
  <c r="EF202" i="20"/>
  <c r="EF203" i="20"/>
  <c r="EF204" i="20"/>
  <c r="EF205" i="20"/>
  <c r="EF206" i="20"/>
  <c r="EF16" i="12" s="1"/>
  <c r="EF207" i="20"/>
  <c r="EF208" i="20"/>
  <c r="EF209" i="20"/>
  <c r="EF210" i="20"/>
  <c r="EF211" i="20"/>
  <c r="EF212" i="20"/>
  <c r="EF213" i="20"/>
  <c r="EF214" i="20"/>
  <c r="EF256" i="20"/>
  <c r="EF259" i="20"/>
  <c r="EF263" i="20"/>
  <c r="EH202" i="20"/>
  <c r="EH12" i="12" s="1"/>
  <c r="EH203" i="20"/>
  <c r="EH204" i="20"/>
  <c r="EH205" i="20"/>
  <c r="EH206" i="20"/>
  <c r="EH207" i="20"/>
  <c r="EH208" i="20"/>
  <c r="EH209" i="20"/>
  <c r="EH210" i="20"/>
  <c r="EH211" i="20"/>
  <c r="EH212" i="20"/>
  <c r="EH213" i="20"/>
  <c r="EH214" i="20"/>
  <c r="EH256" i="20"/>
  <c r="EH259" i="20"/>
  <c r="EH263" i="20"/>
  <c r="EK202" i="20"/>
  <c r="EK203" i="20"/>
  <c r="EK204" i="20"/>
  <c r="EK205" i="20"/>
  <c r="EK206" i="20"/>
  <c r="EK232" i="20" s="1"/>
  <c r="EK218" i="20" s="1"/>
  <c r="EK28" i="12" s="1"/>
  <c r="EK207" i="20"/>
  <c r="EK208" i="20"/>
  <c r="EK209" i="20"/>
  <c r="EK210" i="20"/>
  <c r="EK20" i="12" s="1"/>
  <c r="EK211" i="20"/>
  <c r="EK212" i="20"/>
  <c r="EK213" i="20"/>
  <c r="EK214" i="20"/>
  <c r="EK256" i="20"/>
  <c r="EK259" i="20"/>
  <c r="EK263" i="20"/>
  <c r="EM202" i="20"/>
  <c r="EM203" i="20"/>
  <c r="EM204" i="20"/>
  <c r="EM205" i="20"/>
  <c r="EM15" i="12" s="1"/>
  <c r="EM206" i="20"/>
  <c r="EM207" i="20"/>
  <c r="EM208" i="20"/>
  <c r="EM209" i="20"/>
  <c r="EM210" i="20"/>
  <c r="EM211" i="20"/>
  <c r="EM212" i="20"/>
  <c r="EM213" i="20"/>
  <c r="EM214" i="20"/>
  <c r="EM256" i="20"/>
  <c r="EM259" i="20"/>
  <c r="EN202" i="20"/>
  <c r="EN203" i="20"/>
  <c r="EN204" i="20"/>
  <c r="EN205" i="20"/>
  <c r="EN206" i="20"/>
  <c r="EN207" i="20"/>
  <c r="EN208" i="20"/>
  <c r="EN209" i="20"/>
  <c r="EN210" i="20"/>
  <c r="EN211" i="20"/>
  <c r="EN212" i="20"/>
  <c r="EN213" i="20"/>
  <c r="EN214" i="20"/>
  <c r="EN256" i="20"/>
  <c r="EN259" i="20"/>
  <c r="ER202" i="20"/>
  <c r="ER203" i="20"/>
  <c r="ER204" i="20"/>
  <c r="ER205" i="20"/>
  <c r="ER206" i="20"/>
  <c r="ER207" i="20"/>
  <c r="ER208" i="20"/>
  <c r="ER209" i="20"/>
  <c r="ER210" i="20"/>
  <c r="ER232" i="20" s="1"/>
  <c r="ER211" i="20"/>
  <c r="ER212" i="20"/>
  <c r="ER213" i="20"/>
  <c r="ER214" i="20"/>
  <c r="ER256" i="20"/>
  <c r="ER259" i="20"/>
  <c r="ER263" i="20" s="1"/>
  <c r="ES202" i="20"/>
  <c r="ES203" i="20"/>
  <c r="ES204" i="20"/>
  <c r="ES205" i="20"/>
  <c r="ES206" i="20"/>
  <c r="ES16" i="12" s="1"/>
  <c r="ES207" i="20"/>
  <c r="ES208" i="20"/>
  <c r="ES209" i="20"/>
  <c r="ES210" i="20"/>
  <c r="ES211" i="20"/>
  <c r="ES212" i="20"/>
  <c r="ES213" i="20"/>
  <c r="ES214" i="20"/>
  <c r="ES256" i="20"/>
  <c r="ES259" i="20"/>
  <c r="ES263" i="20"/>
  <c r="ET202" i="20"/>
  <c r="ET203" i="20"/>
  <c r="ET204" i="20"/>
  <c r="ET205" i="20"/>
  <c r="ET206" i="20"/>
  <c r="ET207" i="20"/>
  <c r="ET208" i="20"/>
  <c r="ET209" i="20"/>
  <c r="ET210" i="20"/>
  <c r="ET211" i="20"/>
  <c r="ET212" i="20"/>
  <c r="ET213" i="20"/>
  <c r="ET214" i="20"/>
  <c r="ET256" i="20"/>
  <c r="ET259" i="20"/>
  <c r="EU202" i="20"/>
  <c r="EU203" i="20"/>
  <c r="EU204" i="20"/>
  <c r="EU205" i="20"/>
  <c r="EU206" i="20"/>
  <c r="EU207" i="20"/>
  <c r="EU208" i="20"/>
  <c r="EU209" i="20"/>
  <c r="EU210" i="20"/>
  <c r="EU211" i="20"/>
  <c r="EU212" i="20"/>
  <c r="EU213" i="20"/>
  <c r="EU214" i="20"/>
  <c r="EU256" i="20"/>
  <c r="EU259" i="20"/>
  <c r="EU263" i="20"/>
  <c r="EV202" i="20"/>
  <c r="EV203" i="20"/>
  <c r="EV204" i="20"/>
  <c r="EV205" i="20"/>
  <c r="EV206" i="20"/>
  <c r="EV207" i="20"/>
  <c r="EV208" i="20"/>
  <c r="EV209" i="20"/>
  <c r="EV210" i="20"/>
  <c r="EV211" i="20"/>
  <c r="EV212" i="20"/>
  <c r="EV213" i="20"/>
  <c r="EV214" i="20"/>
  <c r="EV256" i="20"/>
  <c r="EV263" i="20" s="1"/>
  <c r="EV259" i="20"/>
  <c r="EZ200" i="20"/>
  <c r="EZ202" i="20"/>
  <c r="EZ203" i="20"/>
  <c r="EZ204" i="20"/>
  <c r="EZ205" i="20"/>
  <c r="EZ206" i="20"/>
  <c r="EZ207" i="20"/>
  <c r="EZ208" i="20"/>
  <c r="EZ209" i="20"/>
  <c r="EZ210" i="20"/>
  <c r="EZ211" i="20"/>
  <c r="EZ212" i="20"/>
  <c r="EZ213" i="20"/>
  <c r="EZ214" i="20"/>
  <c r="EZ256" i="20"/>
  <c r="EZ259" i="20"/>
  <c r="FA200" i="20"/>
  <c r="FA202" i="20"/>
  <c r="FA203" i="20"/>
  <c r="FA204" i="20"/>
  <c r="FA205" i="20"/>
  <c r="FA206" i="20"/>
  <c r="FA207" i="20"/>
  <c r="FA208" i="20"/>
  <c r="FA209" i="20"/>
  <c r="FA210" i="20"/>
  <c r="FA211" i="20"/>
  <c r="FA212" i="20"/>
  <c r="FA213" i="20"/>
  <c r="FA214" i="20"/>
  <c r="FA256" i="20"/>
  <c r="FA263" i="20" s="1"/>
  <c r="FA259" i="20"/>
  <c r="FB200" i="20"/>
  <c r="FB202" i="20"/>
  <c r="FB203" i="20"/>
  <c r="FB204" i="20"/>
  <c r="FB205" i="20"/>
  <c r="FB206" i="20"/>
  <c r="FB207" i="20"/>
  <c r="FB208" i="20"/>
  <c r="FB209" i="20"/>
  <c r="FB210" i="20"/>
  <c r="FB211" i="20"/>
  <c r="FB212" i="20"/>
  <c r="FB213" i="20"/>
  <c r="FB214" i="20"/>
  <c r="FB256" i="20"/>
  <c r="FB259" i="20"/>
  <c r="FB263" i="20"/>
  <c r="FC200" i="20"/>
  <c r="FC202" i="20"/>
  <c r="FC203" i="20"/>
  <c r="FC204" i="20"/>
  <c r="FC205" i="20"/>
  <c r="FC206" i="20"/>
  <c r="FC207" i="20"/>
  <c r="FC208" i="20"/>
  <c r="FC209" i="20"/>
  <c r="FC210" i="20"/>
  <c r="FC211" i="20"/>
  <c r="FC212" i="20"/>
  <c r="FC213" i="20"/>
  <c r="FC214" i="20"/>
  <c r="FC256" i="20"/>
  <c r="FC259" i="20"/>
  <c r="FC263" i="20" s="1"/>
  <c r="FD200" i="20"/>
  <c r="FD202" i="20"/>
  <c r="FD203" i="20"/>
  <c r="FD204" i="20"/>
  <c r="FD205" i="20"/>
  <c r="FD206" i="20"/>
  <c r="FD207" i="20"/>
  <c r="FD208" i="20"/>
  <c r="FD209" i="20"/>
  <c r="FD210" i="20"/>
  <c r="FD211" i="20"/>
  <c r="FD212" i="20"/>
  <c r="FD213" i="20"/>
  <c r="FD214" i="20"/>
  <c r="FD256" i="20"/>
  <c r="FD259" i="20"/>
  <c r="FE200" i="20"/>
  <c r="FE202" i="20"/>
  <c r="FE203" i="20"/>
  <c r="FE204" i="20"/>
  <c r="FE205" i="20"/>
  <c r="FE206" i="20"/>
  <c r="FE207" i="20"/>
  <c r="FE208" i="20"/>
  <c r="FE209" i="20"/>
  <c r="FE232" i="20" s="1"/>
  <c r="FE210" i="20"/>
  <c r="FE211" i="20"/>
  <c r="FE212" i="20"/>
  <c r="FE213" i="20"/>
  <c r="FE214" i="20"/>
  <c r="FE256" i="20"/>
  <c r="FE263" i="20" s="1"/>
  <c r="FE259" i="20"/>
  <c r="FF200" i="20"/>
  <c r="FF202" i="20"/>
  <c r="FF203" i="20"/>
  <c r="FF204" i="20"/>
  <c r="FF205" i="20"/>
  <c r="FF206" i="20"/>
  <c r="FF207" i="20"/>
  <c r="FF208" i="20"/>
  <c r="FF209" i="20"/>
  <c r="FF210" i="20"/>
  <c r="FF211" i="20"/>
  <c r="FF212" i="20"/>
  <c r="FF213" i="20"/>
  <c r="FF214" i="20"/>
  <c r="FF256" i="20"/>
  <c r="FF259" i="20"/>
  <c r="FF263" i="20" s="1"/>
  <c r="FG200" i="20"/>
  <c r="FG202" i="20"/>
  <c r="FG203" i="20"/>
  <c r="FG204" i="20"/>
  <c r="FG205" i="20"/>
  <c r="FG206" i="20"/>
  <c r="FG207" i="20"/>
  <c r="FG208" i="20"/>
  <c r="FG209" i="20"/>
  <c r="FG210" i="20"/>
  <c r="FG211" i="20"/>
  <c r="FG21" i="12" s="1"/>
  <c r="FG212" i="20"/>
  <c r="FG213" i="20"/>
  <c r="FG214" i="20"/>
  <c r="FG256" i="20"/>
  <c r="FG259" i="20"/>
  <c r="FH200" i="20"/>
  <c r="FH202" i="20"/>
  <c r="FH203" i="20"/>
  <c r="FH204" i="20"/>
  <c r="FH205" i="20"/>
  <c r="FH206" i="20"/>
  <c r="FH207" i="20"/>
  <c r="FH208" i="20"/>
  <c r="FH209" i="20"/>
  <c r="FH210" i="20"/>
  <c r="FH211" i="20"/>
  <c r="FH212" i="20"/>
  <c r="FH213" i="20"/>
  <c r="FH214" i="20"/>
  <c r="FH256" i="20"/>
  <c r="FH263" i="20" s="1"/>
  <c r="FH259" i="20"/>
  <c r="FI200" i="20"/>
  <c r="FI202" i="20"/>
  <c r="FI203" i="20"/>
  <c r="FI204" i="20"/>
  <c r="FI205" i="20"/>
  <c r="FI206" i="20"/>
  <c r="FI207" i="20"/>
  <c r="FI208" i="20"/>
  <c r="FI209" i="20"/>
  <c r="FI210" i="20"/>
  <c r="FI211" i="20"/>
  <c r="FI212" i="20"/>
  <c r="FI213" i="20"/>
  <c r="FI214" i="20"/>
  <c r="FI256" i="20"/>
  <c r="FI263" i="20" s="1"/>
  <c r="FI259" i="20"/>
  <c r="FJ200" i="20"/>
  <c r="FJ202" i="20"/>
  <c r="FJ203" i="20"/>
  <c r="FJ204" i="20"/>
  <c r="FJ205" i="20"/>
  <c r="FJ206" i="20"/>
  <c r="FJ207" i="20"/>
  <c r="FJ208" i="20"/>
  <c r="FJ209" i="20"/>
  <c r="FJ210" i="20"/>
  <c r="FJ211" i="20"/>
  <c r="FJ212" i="20"/>
  <c r="FJ213" i="20"/>
  <c r="FJ214" i="20"/>
  <c r="FJ256" i="20"/>
  <c r="FJ259" i="20"/>
  <c r="FK200" i="20"/>
  <c r="FK202" i="20"/>
  <c r="FK203" i="20"/>
  <c r="FK204" i="20"/>
  <c r="FK205" i="20"/>
  <c r="FK206" i="20"/>
  <c r="FK207" i="20"/>
  <c r="FK208" i="20"/>
  <c r="FK209" i="20"/>
  <c r="FK210" i="20"/>
  <c r="FK211" i="20"/>
  <c r="FK212" i="20"/>
  <c r="FK213" i="20"/>
  <c r="FK214" i="20"/>
  <c r="FK256" i="20"/>
  <c r="FK259" i="20"/>
  <c r="FK263" i="20" s="1"/>
  <c r="FL200" i="20"/>
  <c r="FL202" i="20"/>
  <c r="FL203" i="20"/>
  <c r="FL204" i="20"/>
  <c r="FL205" i="20"/>
  <c r="FL206" i="20"/>
  <c r="FL207" i="20"/>
  <c r="FL208" i="20"/>
  <c r="FL209" i="20"/>
  <c r="FL210" i="20"/>
  <c r="FL211" i="20"/>
  <c r="FL212" i="20"/>
  <c r="FL213" i="20"/>
  <c r="FL214" i="20"/>
  <c r="FL256" i="20"/>
  <c r="FL263" i="20" s="1"/>
  <c r="FL259" i="20"/>
  <c r="FM200" i="20"/>
  <c r="FM202" i="20"/>
  <c r="FM203" i="20"/>
  <c r="FM204" i="20"/>
  <c r="FM205" i="20"/>
  <c r="FM206" i="20"/>
  <c r="FM207" i="20"/>
  <c r="FM208" i="20"/>
  <c r="FM209" i="20"/>
  <c r="FM210" i="20"/>
  <c r="FM20" i="12" s="1"/>
  <c r="FM211" i="20"/>
  <c r="FM212" i="20"/>
  <c r="FM213" i="20"/>
  <c r="FM214" i="20"/>
  <c r="FM256" i="20"/>
  <c r="FM259" i="20"/>
  <c r="FM263" i="20"/>
  <c r="FN200" i="20"/>
  <c r="FN202" i="20"/>
  <c r="FN203" i="20"/>
  <c r="FN204" i="20"/>
  <c r="FN205" i="20"/>
  <c r="FN206" i="20"/>
  <c r="FN207" i="20"/>
  <c r="FN208" i="20"/>
  <c r="FN209" i="20"/>
  <c r="FN210" i="20"/>
  <c r="FN211" i="20"/>
  <c r="FN212" i="20"/>
  <c r="FN213" i="20"/>
  <c r="FN214" i="20"/>
  <c r="FN256" i="20"/>
  <c r="FN263" i="20" s="1"/>
  <c r="FN259" i="20"/>
  <c r="FO200" i="20"/>
  <c r="HM15" i="12" s="1"/>
  <c r="FO202" i="20"/>
  <c r="FO203" i="20"/>
  <c r="FO204" i="20"/>
  <c r="FO205" i="20"/>
  <c r="FO206" i="20"/>
  <c r="FO207" i="20"/>
  <c r="FO208" i="20"/>
  <c r="FO209" i="20"/>
  <c r="FO210" i="20"/>
  <c r="FO211" i="20"/>
  <c r="FO212" i="20"/>
  <c r="FO213" i="20"/>
  <c r="FO214" i="20"/>
  <c r="FO256" i="20"/>
  <c r="FO263" i="20" s="1"/>
  <c r="FO259" i="20"/>
  <c r="FP200" i="20"/>
  <c r="FP202" i="20"/>
  <c r="FP203" i="20"/>
  <c r="FP204" i="20"/>
  <c r="FP205" i="20"/>
  <c r="FP206" i="20"/>
  <c r="FP207" i="20"/>
  <c r="FP208" i="20"/>
  <c r="FP209" i="20"/>
  <c r="FP210" i="20"/>
  <c r="FP211" i="20"/>
  <c r="FP212" i="20"/>
  <c r="FP213" i="20"/>
  <c r="FP214" i="20"/>
  <c r="FP256" i="20"/>
  <c r="FP263" i="20" s="1"/>
  <c r="FP259" i="20"/>
  <c r="FQ200" i="20"/>
  <c r="FQ202" i="20"/>
  <c r="FQ203" i="20"/>
  <c r="FQ204" i="20"/>
  <c r="FQ205" i="20"/>
  <c r="FQ206" i="20"/>
  <c r="FQ207" i="20"/>
  <c r="FQ208" i="20"/>
  <c r="FQ209" i="20"/>
  <c r="FQ210" i="20"/>
  <c r="FQ211" i="20"/>
  <c r="FQ212" i="20"/>
  <c r="FQ213" i="20"/>
  <c r="FQ214" i="20"/>
  <c r="FQ256" i="20"/>
  <c r="FQ259" i="20"/>
  <c r="FQ263" i="20" s="1"/>
  <c r="FR200" i="20"/>
  <c r="FR202" i="20"/>
  <c r="FR203" i="20"/>
  <c r="FR204" i="20"/>
  <c r="FR205" i="20"/>
  <c r="FR206" i="20"/>
  <c r="FR207" i="20"/>
  <c r="FR208" i="20"/>
  <c r="FR209" i="20"/>
  <c r="FR210" i="20"/>
  <c r="FR211" i="20"/>
  <c r="FR212" i="20"/>
  <c r="FR213" i="20"/>
  <c r="FR214" i="20"/>
  <c r="FR256" i="20"/>
  <c r="FR263" i="20" s="1"/>
  <c r="FR259" i="20"/>
  <c r="FS200" i="20"/>
  <c r="FS202" i="20"/>
  <c r="FS203" i="20"/>
  <c r="FS204" i="20"/>
  <c r="FS205" i="20"/>
  <c r="FS206" i="20"/>
  <c r="FS207" i="20"/>
  <c r="FS208" i="20"/>
  <c r="FS209" i="20"/>
  <c r="FS210" i="20"/>
  <c r="FS211" i="20"/>
  <c r="FS212" i="20"/>
  <c r="FS213" i="20"/>
  <c r="FS214" i="20"/>
  <c r="FS256" i="20"/>
  <c r="FS259" i="20"/>
  <c r="FS263" i="20"/>
  <c r="FT200" i="20"/>
  <c r="FT202" i="20"/>
  <c r="FT203" i="20"/>
  <c r="FT204" i="20"/>
  <c r="FT205" i="20"/>
  <c r="FT206" i="20"/>
  <c r="FT207" i="20"/>
  <c r="FT208" i="20"/>
  <c r="FT209" i="20"/>
  <c r="FT210" i="20"/>
  <c r="FT211" i="20"/>
  <c r="FT212" i="20"/>
  <c r="FT213" i="20"/>
  <c r="FT214" i="20"/>
  <c r="FT256" i="20"/>
  <c r="FT263" i="20" s="1"/>
  <c r="FT259" i="20"/>
  <c r="FU200" i="20"/>
  <c r="FU202" i="20"/>
  <c r="FU203" i="20"/>
  <c r="FU204" i="20"/>
  <c r="FU205" i="20"/>
  <c r="FU206" i="20"/>
  <c r="FU207" i="20"/>
  <c r="FU208" i="20"/>
  <c r="FU209" i="20"/>
  <c r="FU210" i="20"/>
  <c r="FU211" i="20"/>
  <c r="FU212" i="20"/>
  <c r="FU213" i="20"/>
  <c r="FU214" i="20"/>
  <c r="FU256" i="20"/>
  <c r="FU259" i="20"/>
  <c r="FV200" i="20"/>
  <c r="FV202" i="20"/>
  <c r="FV203" i="20"/>
  <c r="FV204" i="20"/>
  <c r="FV205" i="20"/>
  <c r="FV206" i="20"/>
  <c r="FV207" i="20"/>
  <c r="FV208" i="20"/>
  <c r="FV209" i="20"/>
  <c r="FV210" i="20"/>
  <c r="FV211" i="20"/>
  <c r="FV212" i="20"/>
  <c r="FV213" i="20"/>
  <c r="FV214" i="20"/>
  <c r="FV256" i="20"/>
  <c r="FV259" i="20"/>
  <c r="FW200" i="20"/>
  <c r="FW202" i="20"/>
  <c r="FW203" i="20"/>
  <c r="FW204" i="20"/>
  <c r="FW205" i="20"/>
  <c r="FW206" i="20"/>
  <c r="FW207" i="20"/>
  <c r="FW208" i="20"/>
  <c r="FW209" i="20"/>
  <c r="FW210" i="20"/>
  <c r="FW211" i="20"/>
  <c r="FW212" i="20"/>
  <c r="FW213" i="20"/>
  <c r="FW214" i="20"/>
  <c r="FW256" i="20"/>
  <c r="FW259" i="20"/>
  <c r="FX200" i="20"/>
  <c r="FX202" i="20"/>
  <c r="FX203" i="20"/>
  <c r="FX204" i="20"/>
  <c r="FX205" i="20"/>
  <c r="FX206" i="20"/>
  <c r="FX207" i="20"/>
  <c r="FX208" i="20"/>
  <c r="FX209" i="20"/>
  <c r="FX210" i="20"/>
  <c r="FX211" i="20"/>
  <c r="FX212" i="20"/>
  <c r="FX213" i="20"/>
  <c r="FX214" i="20"/>
  <c r="FX256" i="20"/>
  <c r="FX263" i="20" s="1"/>
  <c r="FX259" i="20"/>
  <c r="FY200" i="20"/>
  <c r="FY202" i="20"/>
  <c r="FY203" i="20"/>
  <c r="FY204" i="20"/>
  <c r="FY205" i="20"/>
  <c r="FY206" i="20"/>
  <c r="FY207" i="20"/>
  <c r="FY208" i="20"/>
  <c r="FY209" i="20"/>
  <c r="FY210" i="20"/>
  <c r="FY211" i="20"/>
  <c r="FY212" i="20"/>
  <c r="FY213" i="20"/>
  <c r="FY214" i="20"/>
  <c r="FY256" i="20"/>
  <c r="FY259" i="20"/>
  <c r="FY263" i="20" s="1"/>
  <c r="FZ200" i="20"/>
  <c r="FZ202" i="20"/>
  <c r="FZ203" i="20"/>
  <c r="FZ204" i="20"/>
  <c r="FZ232" i="20" s="1"/>
  <c r="FZ218" i="20" s="1"/>
  <c r="FZ28" i="12" s="1"/>
  <c r="FZ205" i="20"/>
  <c r="FZ206" i="20"/>
  <c r="FZ207" i="20"/>
  <c r="FZ208" i="20"/>
  <c r="FZ209" i="20"/>
  <c r="FZ210" i="20"/>
  <c r="FZ211" i="20"/>
  <c r="FZ212" i="20"/>
  <c r="FZ213" i="20"/>
  <c r="FZ214" i="20"/>
  <c r="FZ256" i="20"/>
  <c r="FZ259" i="20"/>
  <c r="GA200" i="20"/>
  <c r="GA202" i="20"/>
  <c r="GA203" i="20"/>
  <c r="GA204" i="20"/>
  <c r="GA205" i="20"/>
  <c r="GA206" i="20"/>
  <c r="GA207" i="20"/>
  <c r="GA208" i="20"/>
  <c r="GA209" i="20"/>
  <c r="GA210" i="20"/>
  <c r="GA211" i="20"/>
  <c r="GA212" i="20"/>
  <c r="GA213" i="20"/>
  <c r="GA214" i="20"/>
  <c r="GA256" i="20"/>
  <c r="GA259" i="20"/>
  <c r="GB200" i="20"/>
  <c r="GB202" i="20"/>
  <c r="GB203" i="20"/>
  <c r="GB204" i="20"/>
  <c r="GB205" i="20"/>
  <c r="GB206" i="20"/>
  <c r="GB207" i="20"/>
  <c r="GB208" i="20"/>
  <c r="GB209" i="20"/>
  <c r="GB210" i="20"/>
  <c r="GB211" i="20"/>
  <c r="GB212" i="20"/>
  <c r="GB213" i="20"/>
  <c r="GB214" i="20"/>
  <c r="GB256" i="20"/>
  <c r="GB263" i="20" s="1"/>
  <c r="GB259" i="20"/>
  <c r="GC200" i="20"/>
  <c r="GC202" i="20"/>
  <c r="GC203" i="20"/>
  <c r="GC204" i="20"/>
  <c r="GC205" i="20"/>
  <c r="GC206" i="20"/>
  <c r="GC207" i="20"/>
  <c r="GC208" i="20"/>
  <c r="GC209" i="20"/>
  <c r="GC210" i="20"/>
  <c r="GC211" i="20"/>
  <c r="GC212" i="20"/>
  <c r="GC213" i="20"/>
  <c r="GC214" i="20"/>
  <c r="GC256" i="20"/>
  <c r="GC259" i="20"/>
  <c r="GC263" i="20"/>
  <c r="GD200" i="20"/>
  <c r="GD202" i="20"/>
  <c r="GD203" i="20"/>
  <c r="GD204" i="20"/>
  <c r="GD205" i="20"/>
  <c r="GD206" i="20"/>
  <c r="GD207" i="20"/>
  <c r="GD208" i="20"/>
  <c r="GD209" i="20"/>
  <c r="GD210" i="20"/>
  <c r="GD211" i="20"/>
  <c r="GD212" i="20"/>
  <c r="GD213" i="20"/>
  <c r="GD214" i="20"/>
  <c r="GD256" i="20"/>
  <c r="GD259" i="20"/>
  <c r="GE200" i="20"/>
  <c r="GE202" i="20"/>
  <c r="GE203" i="20"/>
  <c r="GE204" i="20"/>
  <c r="GE205" i="20"/>
  <c r="GE206" i="20"/>
  <c r="GE207" i="20"/>
  <c r="GE208" i="20"/>
  <c r="GE209" i="20"/>
  <c r="GE210" i="20"/>
  <c r="GE211" i="20"/>
  <c r="GE212" i="20"/>
  <c r="GE213" i="20"/>
  <c r="GE214" i="20"/>
  <c r="GE256" i="20"/>
  <c r="GE259" i="20"/>
  <c r="GE263" i="20" s="1"/>
  <c r="GF200" i="20"/>
  <c r="GF202" i="20"/>
  <c r="GF203" i="20"/>
  <c r="GF204" i="20"/>
  <c r="GF205" i="20"/>
  <c r="GF206" i="20"/>
  <c r="GF207" i="20"/>
  <c r="GF208" i="20"/>
  <c r="GF209" i="20"/>
  <c r="GF210" i="20"/>
  <c r="GF211" i="20"/>
  <c r="GF212" i="20"/>
  <c r="GF213" i="20"/>
  <c r="GF214" i="20"/>
  <c r="GF256" i="20"/>
  <c r="GF259" i="20"/>
  <c r="GG200" i="20"/>
  <c r="GG202" i="20"/>
  <c r="GG203" i="20"/>
  <c r="GG204" i="20"/>
  <c r="GG205" i="20"/>
  <c r="GG206" i="20"/>
  <c r="GG207" i="20"/>
  <c r="GG208" i="20"/>
  <c r="GG209" i="20"/>
  <c r="GG210" i="20"/>
  <c r="GG211" i="20"/>
  <c r="GG212" i="20"/>
  <c r="GG213" i="20"/>
  <c r="GG214" i="20"/>
  <c r="GG256" i="20"/>
  <c r="GG259" i="20"/>
  <c r="GH200" i="20"/>
  <c r="GH202" i="20"/>
  <c r="GH203" i="20"/>
  <c r="GH204" i="20"/>
  <c r="GH205" i="20"/>
  <c r="GH206" i="20"/>
  <c r="GH207" i="20"/>
  <c r="GH208" i="20"/>
  <c r="GH209" i="20"/>
  <c r="GH210" i="20"/>
  <c r="GH211" i="20"/>
  <c r="GH212" i="20"/>
  <c r="GH213" i="20"/>
  <c r="GH214" i="20"/>
  <c r="GH256" i="20"/>
  <c r="GH263" i="20" s="1"/>
  <c r="GH259" i="20"/>
  <c r="GI200" i="20"/>
  <c r="GI202" i="20"/>
  <c r="GI203" i="20"/>
  <c r="GI204" i="20"/>
  <c r="GI205" i="20"/>
  <c r="GI206" i="20"/>
  <c r="GI207" i="20"/>
  <c r="GI208" i="20"/>
  <c r="GI209" i="20"/>
  <c r="GI210" i="20"/>
  <c r="GI211" i="20"/>
  <c r="GI212" i="20"/>
  <c r="GI213" i="20"/>
  <c r="GI214" i="20"/>
  <c r="GI256" i="20"/>
  <c r="GI259" i="20"/>
  <c r="GI263" i="20"/>
  <c r="GJ200" i="20"/>
  <c r="GK200" i="20"/>
  <c r="GK202" i="20"/>
  <c r="GK203" i="20"/>
  <c r="GK204" i="20"/>
  <c r="GK205" i="20"/>
  <c r="GK206" i="20"/>
  <c r="GK207" i="20"/>
  <c r="GK208" i="20"/>
  <c r="GK209" i="20"/>
  <c r="GK210" i="20"/>
  <c r="GK211" i="20"/>
  <c r="GK212" i="20"/>
  <c r="GK213" i="20"/>
  <c r="GK214" i="20"/>
  <c r="GK256" i="20"/>
  <c r="GK259" i="20"/>
  <c r="GL200" i="20"/>
  <c r="GL202" i="20"/>
  <c r="GL203" i="20"/>
  <c r="GL204" i="20"/>
  <c r="GL205" i="20"/>
  <c r="GL206" i="20"/>
  <c r="GL207" i="20"/>
  <c r="GL208" i="20"/>
  <c r="GL209" i="20"/>
  <c r="GL210" i="20"/>
  <c r="GL211" i="20"/>
  <c r="GL212" i="20"/>
  <c r="GL213" i="20"/>
  <c r="GL214" i="20"/>
  <c r="GL256" i="20"/>
  <c r="GL259" i="20"/>
  <c r="GL263" i="20" s="1"/>
  <c r="GM200" i="20"/>
  <c r="GN200" i="20"/>
  <c r="GN202" i="20"/>
  <c r="GN203" i="20"/>
  <c r="GN204" i="20"/>
  <c r="GN205" i="20"/>
  <c r="GN206" i="20"/>
  <c r="GN207" i="20"/>
  <c r="GN208" i="20"/>
  <c r="GN209" i="20"/>
  <c r="GN210" i="20"/>
  <c r="GN211" i="20"/>
  <c r="GN212" i="20"/>
  <c r="GN213" i="20"/>
  <c r="GN214" i="20"/>
  <c r="GN256" i="20"/>
  <c r="GN259" i="20"/>
  <c r="GN263" i="20"/>
  <c r="GO200" i="20"/>
  <c r="GO202" i="20"/>
  <c r="GO203" i="20"/>
  <c r="GO204" i="20"/>
  <c r="GO205" i="20"/>
  <c r="GO206" i="20"/>
  <c r="GO207" i="20"/>
  <c r="GO208" i="20"/>
  <c r="GO209" i="20"/>
  <c r="GO210" i="20"/>
  <c r="GO211" i="20"/>
  <c r="GO212" i="20"/>
  <c r="GO213" i="20"/>
  <c r="GO214" i="20"/>
  <c r="GO256" i="20"/>
  <c r="GO259" i="20"/>
  <c r="GP200" i="20"/>
  <c r="GP202" i="20"/>
  <c r="GP203" i="20"/>
  <c r="GP204" i="20"/>
  <c r="GP205" i="20"/>
  <c r="GP206" i="20"/>
  <c r="GP207" i="20"/>
  <c r="GP208" i="20"/>
  <c r="GP209" i="20"/>
  <c r="GP210" i="20"/>
  <c r="GP211" i="20"/>
  <c r="GP212" i="20"/>
  <c r="GP213" i="20"/>
  <c r="GP214" i="20"/>
  <c r="GP256" i="20"/>
  <c r="GP259" i="20"/>
  <c r="GQ200" i="20"/>
  <c r="GQ202" i="20"/>
  <c r="GQ203" i="20"/>
  <c r="GQ204" i="20"/>
  <c r="GQ205" i="20"/>
  <c r="GQ206" i="20"/>
  <c r="GQ207" i="20"/>
  <c r="GQ208" i="20"/>
  <c r="GQ209" i="20"/>
  <c r="GQ210" i="20"/>
  <c r="GQ211" i="20"/>
  <c r="GQ212" i="20"/>
  <c r="GQ213" i="20"/>
  <c r="GQ214" i="20"/>
  <c r="GQ256" i="20"/>
  <c r="GQ259" i="20"/>
  <c r="GR200" i="20"/>
  <c r="GR202" i="20"/>
  <c r="GR203" i="20"/>
  <c r="GR204" i="20"/>
  <c r="GR205" i="20"/>
  <c r="GR206" i="20"/>
  <c r="GR207" i="20"/>
  <c r="GR208" i="20"/>
  <c r="GR209" i="20"/>
  <c r="GR210" i="20"/>
  <c r="GR211" i="20"/>
  <c r="GR212" i="20"/>
  <c r="GR213" i="20"/>
  <c r="GR214" i="20"/>
  <c r="GR256" i="20"/>
  <c r="GR259" i="20"/>
  <c r="GR263" i="20" s="1"/>
  <c r="GS200" i="20"/>
  <c r="GT200" i="20"/>
  <c r="GT202" i="20"/>
  <c r="GT203" i="20"/>
  <c r="GT204" i="20"/>
  <c r="GT205" i="20"/>
  <c r="GT206" i="20"/>
  <c r="GT207" i="20"/>
  <c r="GT232" i="20" s="1"/>
  <c r="GT217" i="20" s="1"/>
  <c r="GT241" i="20" s="1"/>
  <c r="GT208" i="20"/>
  <c r="GT209" i="20"/>
  <c r="GT210" i="20"/>
  <c r="GT211" i="20"/>
  <c r="GT212" i="20"/>
  <c r="GT213" i="20"/>
  <c r="GT214" i="20"/>
  <c r="GT256" i="20"/>
  <c r="GT259" i="20"/>
  <c r="GT263" i="20"/>
  <c r="GU200" i="20"/>
  <c r="GV200" i="20"/>
  <c r="GW200" i="20"/>
  <c r="GW202" i="20"/>
  <c r="GW203" i="20"/>
  <c r="GW204" i="20"/>
  <c r="GW205" i="20"/>
  <c r="GW206" i="20"/>
  <c r="GW207" i="20"/>
  <c r="GW208" i="20"/>
  <c r="GW209" i="20"/>
  <c r="GW210" i="20"/>
  <c r="GW211" i="20"/>
  <c r="GW212" i="20"/>
  <c r="GW213" i="20"/>
  <c r="GW214" i="20"/>
  <c r="GW256" i="20"/>
  <c r="GW259" i="20"/>
  <c r="GW263" i="20" s="1"/>
  <c r="GX200" i="20"/>
  <c r="GY200" i="20"/>
  <c r="GZ200" i="20"/>
  <c r="GZ202" i="20"/>
  <c r="GZ203" i="20"/>
  <c r="GZ204" i="20"/>
  <c r="GZ205" i="20"/>
  <c r="GZ206" i="20"/>
  <c r="GZ207" i="20"/>
  <c r="GZ208" i="20"/>
  <c r="GZ209" i="20"/>
  <c r="GZ210" i="20"/>
  <c r="GZ211" i="20"/>
  <c r="GZ212" i="20"/>
  <c r="GZ213" i="20"/>
  <c r="GZ214" i="20"/>
  <c r="GZ256" i="20"/>
  <c r="GZ263" i="20" s="1"/>
  <c r="GZ259" i="20"/>
  <c r="HA200" i="20"/>
  <c r="HB200" i="20"/>
  <c r="HC200" i="20"/>
  <c r="HC202" i="20"/>
  <c r="HC203" i="20"/>
  <c r="HC204" i="20"/>
  <c r="HC205" i="20"/>
  <c r="HC206" i="20"/>
  <c r="HC207" i="20"/>
  <c r="HC208" i="20"/>
  <c r="HC209" i="20"/>
  <c r="HC210" i="20"/>
  <c r="HC211" i="20"/>
  <c r="HC212" i="20"/>
  <c r="HC213" i="20"/>
  <c r="HC214" i="20"/>
  <c r="HC256" i="20"/>
  <c r="HC263" i="20" s="1"/>
  <c r="HC259" i="20"/>
  <c r="HD200" i="20"/>
  <c r="HE200" i="20"/>
  <c r="HF200" i="20"/>
  <c r="HF202" i="20"/>
  <c r="HF203" i="20"/>
  <c r="HF204" i="20"/>
  <c r="HF205" i="20"/>
  <c r="HF206" i="20"/>
  <c r="HF232" i="20" s="1"/>
  <c r="HF207" i="20"/>
  <c r="HF208" i="20"/>
  <c r="HF209" i="20"/>
  <c r="HF210" i="20"/>
  <c r="HF211" i="20"/>
  <c r="HF212" i="20"/>
  <c r="HF213" i="20"/>
  <c r="HF214" i="20"/>
  <c r="HF256" i="20"/>
  <c r="HF259" i="20"/>
  <c r="HF263" i="20" s="1"/>
  <c r="HG200" i="20"/>
  <c r="HH200" i="20"/>
  <c r="HI200" i="20"/>
  <c r="HJ200" i="20"/>
  <c r="HK200" i="20"/>
  <c r="HL200" i="20"/>
  <c r="HM200" i="20"/>
  <c r="HM202" i="20"/>
  <c r="HM203" i="20"/>
  <c r="HM204" i="20"/>
  <c r="HM205" i="20"/>
  <c r="HM206" i="20"/>
  <c r="HM207" i="20"/>
  <c r="HM208" i="20"/>
  <c r="HM209" i="20"/>
  <c r="HM210" i="20"/>
  <c r="HM211" i="20"/>
  <c r="HM212" i="20"/>
  <c r="HM213" i="20"/>
  <c r="HM214" i="20"/>
  <c r="HM256" i="20"/>
  <c r="HM259" i="20"/>
  <c r="HN200" i="20"/>
  <c r="HN202" i="20"/>
  <c r="HN203" i="20"/>
  <c r="HN204" i="20"/>
  <c r="HN205" i="20"/>
  <c r="HN206" i="20"/>
  <c r="HN207" i="20"/>
  <c r="HN208" i="20"/>
  <c r="HN209" i="20"/>
  <c r="HN210" i="20"/>
  <c r="HN211" i="20"/>
  <c r="HN212" i="20"/>
  <c r="HN213" i="20"/>
  <c r="HN214" i="20"/>
  <c r="HN256" i="20"/>
  <c r="HN263" i="20" s="1"/>
  <c r="HN259" i="20"/>
  <c r="HO200" i="20"/>
  <c r="HO202" i="20"/>
  <c r="HO203" i="20"/>
  <c r="HO204" i="20"/>
  <c r="HO205" i="20"/>
  <c r="HO206" i="20"/>
  <c r="HO207" i="20"/>
  <c r="HO208" i="20"/>
  <c r="HO209" i="20"/>
  <c r="HO210" i="20"/>
  <c r="HO211" i="20"/>
  <c r="HO212" i="20"/>
  <c r="HO213" i="20"/>
  <c r="HO214" i="20"/>
  <c r="HO256" i="20"/>
  <c r="HO259" i="20"/>
  <c r="HO263" i="20"/>
  <c r="HP200" i="20"/>
  <c r="HQ200" i="20"/>
  <c r="HR200" i="20"/>
  <c r="HS200" i="20"/>
  <c r="HT200" i="20"/>
  <c r="HT202" i="20"/>
  <c r="HT203" i="20"/>
  <c r="HT204" i="20"/>
  <c r="HT205" i="20"/>
  <c r="HT206" i="20"/>
  <c r="HT207" i="20"/>
  <c r="HT208" i="20"/>
  <c r="HT209" i="20"/>
  <c r="HT210" i="20"/>
  <c r="HT211" i="20"/>
  <c r="HT212" i="20"/>
  <c r="HT213" i="20"/>
  <c r="HT214" i="20"/>
  <c r="HT256" i="20"/>
  <c r="HT259" i="20"/>
  <c r="HU200" i="20"/>
  <c r="HU202" i="20"/>
  <c r="HU203" i="20"/>
  <c r="HU204" i="20"/>
  <c r="HU205" i="20"/>
  <c r="HU206" i="20"/>
  <c r="HU207" i="20"/>
  <c r="HU208" i="20"/>
  <c r="HU209" i="20"/>
  <c r="HU210" i="20"/>
  <c r="HU211" i="20"/>
  <c r="HU212" i="20"/>
  <c r="HU213" i="20"/>
  <c r="HU214" i="20"/>
  <c r="HU256" i="20"/>
  <c r="HU263" i="20" s="1"/>
  <c r="HU259" i="20"/>
  <c r="HV200" i="20"/>
  <c r="HV202" i="20"/>
  <c r="HV203" i="20"/>
  <c r="HV204" i="20"/>
  <c r="HV205" i="20"/>
  <c r="HV206" i="20"/>
  <c r="HV207" i="20"/>
  <c r="HV208" i="20"/>
  <c r="HV209" i="20"/>
  <c r="HV210" i="20"/>
  <c r="HV211" i="20"/>
  <c r="HV212" i="20"/>
  <c r="HV213" i="20"/>
  <c r="HV214" i="20"/>
  <c r="HV256" i="20"/>
  <c r="HV259" i="20"/>
  <c r="HV263" i="20" s="1"/>
  <c r="HW200" i="20"/>
  <c r="HX200" i="20"/>
  <c r="HY200" i="20"/>
  <c r="HY202" i="20"/>
  <c r="HY203" i="20"/>
  <c r="HY204" i="20"/>
  <c r="HY205" i="20"/>
  <c r="HY206" i="20"/>
  <c r="HY207" i="20"/>
  <c r="HY208" i="20"/>
  <c r="HY209" i="20"/>
  <c r="HY210" i="20"/>
  <c r="HY211" i="20"/>
  <c r="HY212" i="20"/>
  <c r="HY213" i="20"/>
  <c r="HY214" i="20"/>
  <c r="HY256" i="20"/>
  <c r="HY259" i="20"/>
  <c r="HY263" i="20" s="1"/>
  <c r="HZ200" i="20"/>
  <c r="HZ202" i="20"/>
  <c r="HZ203" i="20"/>
  <c r="HZ204" i="20"/>
  <c r="HZ205" i="20"/>
  <c r="HZ206" i="20"/>
  <c r="HZ207" i="20"/>
  <c r="HZ208" i="20"/>
  <c r="HZ209" i="20"/>
  <c r="HZ210" i="20"/>
  <c r="HZ211" i="20"/>
  <c r="HZ212" i="20"/>
  <c r="HZ213" i="20"/>
  <c r="HZ214" i="20"/>
  <c r="HZ256" i="20"/>
  <c r="HZ263" i="20" s="1"/>
  <c r="HZ259" i="20"/>
  <c r="IA200" i="20"/>
  <c r="IA202" i="20"/>
  <c r="IA203" i="20"/>
  <c r="IA204" i="20"/>
  <c r="IA205" i="20"/>
  <c r="IA206" i="20"/>
  <c r="IA207" i="20"/>
  <c r="IA208" i="20"/>
  <c r="IA209" i="20"/>
  <c r="IA210" i="20"/>
  <c r="IA211" i="20"/>
  <c r="IA212" i="20"/>
  <c r="IA213" i="20"/>
  <c r="IA214" i="20"/>
  <c r="IA256" i="20"/>
  <c r="IA263" i="20" s="1"/>
  <c r="IA259" i="20"/>
  <c r="IB200" i="20"/>
  <c r="IB202" i="20"/>
  <c r="IB203" i="20"/>
  <c r="IB204" i="20"/>
  <c r="IB205" i="20"/>
  <c r="IB206" i="20"/>
  <c r="IB207" i="20"/>
  <c r="IB208" i="20"/>
  <c r="IB209" i="20"/>
  <c r="IB210" i="20"/>
  <c r="IB211" i="20"/>
  <c r="IB212" i="20"/>
  <c r="IB213" i="20"/>
  <c r="IB214" i="20"/>
  <c r="IB256" i="20"/>
  <c r="IB259" i="20"/>
  <c r="IC200" i="20"/>
  <c r="IC202" i="20"/>
  <c r="IC203" i="20"/>
  <c r="IC204" i="20"/>
  <c r="IC205" i="20"/>
  <c r="IC206" i="20"/>
  <c r="IC207" i="20"/>
  <c r="IC208" i="20"/>
  <c r="IC209" i="20"/>
  <c r="IC210" i="20"/>
  <c r="IC211" i="20"/>
  <c r="IC212" i="20"/>
  <c r="IC213" i="20"/>
  <c r="IC214" i="20"/>
  <c r="IC256" i="20"/>
  <c r="IC259" i="20"/>
  <c r="ID200" i="20"/>
  <c r="ID202" i="20"/>
  <c r="ID203" i="20"/>
  <c r="ID204" i="20"/>
  <c r="ID205" i="20"/>
  <c r="ID206" i="20"/>
  <c r="ID207" i="20"/>
  <c r="ID208" i="20"/>
  <c r="ID209" i="20"/>
  <c r="ID210" i="20"/>
  <c r="ID211" i="20"/>
  <c r="ID212" i="20"/>
  <c r="ID213" i="20"/>
  <c r="ID214" i="20"/>
  <c r="ID256" i="20"/>
  <c r="ID263" i="20" s="1"/>
  <c r="ID259" i="20"/>
  <c r="F257" i="20"/>
  <c r="F260" i="20"/>
  <c r="H257" i="20"/>
  <c r="H264" i="20" s="1"/>
  <c r="H260" i="20"/>
  <c r="L257" i="20"/>
  <c r="L260" i="20"/>
  <c r="L264" i="20"/>
  <c r="T257" i="20"/>
  <c r="T260" i="20"/>
  <c r="T264" i="20" s="1"/>
  <c r="V257" i="20"/>
  <c r="V264" i="20" s="1"/>
  <c r="V260" i="20"/>
  <c r="X257" i="20"/>
  <c r="X260" i="20"/>
  <c r="X264" i="20" s="1"/>
  <c r="AA257" i="20"/>
  <c r="AA260" i="20"/>
  <c r="AA264" i="20" s="1"/>
  <c r="AB257" i="20"/>
  <c r="AB260" i="20"/>
  <c r="AD257" i="20"/>
  <c r="AD260" i="20"/>
  <c r="AD264" i="20"/>
  <c r="AE257" i="20"/>
  <c r="AE260" i="20"/>
  <c r="AF257" i="20"/>
  <c r="AF264" i="20" s="1"/>
  <c r="AF260" i="20"/>
  <c r="AG257" i="20"/>
  <c r="AG260" i="20"/>
  <c r="AG264" i="20"/>
  <c r="AH257" i="20"/>
  <c r="AH260" i="20"/>
  <c r="AH264" i="20" s="1"/>
  <c r="AI257" i="20"/>
  <c r="AI260" i="20"/>
  <c r="AJ257" i="20"/>
  <c r="AJ264" i="20" s="1"/>
  <c r="AJ260" i="20"/>
  <c r="AK257" i="20"/>
  <c r="AK260" i="20"/>
  <c r="AK264" i="20" s="1"/>
  <c r="AL257" i="20"/>
  <c r="AL264" i="20" s="1"/>
  <c r="AL260" i="20"/>
  <c r="AN257" i="20"/>
  <c r="AN260" i="20"/>
  <c r="AN264" i="20"/>
  <c r="AO257" i="20"/>
  <c r="AO260" i="20"/>
  <c r="AV257" i="20"/>
  <c r="AV264" i="20" s="1"/>
  <c r="AV260" i="20"/>
  <c r="BN257" i="20"/>
  <c r="BN260" i="20"/>
  <c r="BN264" i="20"/>
  <c r="BP257" i="20"/>
  <c r="BP260" i="20"/>
  <c r="BP264" i="20" s="1"/>
  <c r="BQ257" i="20"/>
  <c r="BQ260" i="20"/>
  <c r="BR257" i="20"/>
  <c r="BR264" i="20" s="1"/>
  <c r="BR260" i="20"/>
  <c r="BT257" i="20"/>
  <c r="BT260" i="20"/>
  <c r="BT264" i="20" s="1"/>
  <c r="BU257" i="20"/>
  <c r="BU264" i="20" s="1"/>
  <c r="BU260" i="20"/>
  <c r="BW257" i="20"/>
  <c r="BW260" i="20"/>
  <c r="BW264" i="20" s="1"/>
  <c r="BY257" i="20"/>
  <c r="BY260" i="20"/>
  <c r="BY264" i="20" s="1"/>
  <c r="CC257" i="20"/>
  <c r="CC264" i="20" s="1"/>
  <c r="CC260" i="20"/>
  <c r="CE257" i="20"/>
  <c r="CE260" i="20"/>
  <c r="CE264" i="20"/>
  <c r="CG257" i="20"/>
  <c r="CG260" i="20"/>
  <c r="CI257" i="20"/>
  <c r="CI260" i="20"/>
  <c r="CK257" i="20"/>
  <c r="CK260" i="20"/>
  <c r="CK264" i="20"/>
  <c r="CM257" i="20"/>
  <c r="CM260" i="20"/>
  <c r="CO257" i="20"/>
  <c r="CO264" i="20" s="1"/>
  <c r="CO260" i="20"/>
  <c r="CQ257" i="20"/>
  <c r="CQ260" i="20"/>
  <c r="CX257" i="20"/>
  <c r="CX260" i="20"/>
  <c r="CX264" i="20" s="1"/>
  <c r="CZ257" i="20"/>
  <c r="CZ260" i="20"/>
  <c r="DB257" i="20"/>
  <c r="DB260" i="20"/>
  <c r="DB264" i="20"/>
  <c r="DC257" i="20"/>
  <c r="DC260" i="20"/>
  <c r="DG257" i="20"/>
  <c r="DG260" i="20"/>
  <c r="DH257" i="20"/>
  <c r="DH260" i="20"/>
  <c r="DH264" i="20" s="1"/>
  <c r="DI257" i="20"/>
  <c r="DI260" i="20"/>
  <c r="DJ257" i="20"/>
  <c r="DJ264" i="20" s="1"/>
  <c r="DJ260" i="20"/>
  <c r="DM257" i="20"/>
  <c r="DM260" i="20"/>
  <c r="DM264" i="20"/>
  <c r="DQ257" i="20"/>
  <c r="DQ260" i="20"/>
  <c r="DT257" i="20"/>
  <c r="DT260" i="20"/>
  <c r="DU257" i="20"/>
  <c r="DU260" i="20"/>
  <c r="DU264" i="20" s="1"/>
  <c r="DV257" i="20"/>
  <c r="DV260" i="20"/>
  <c r="DW257" i="20"/>
  <c r="DW264" i="20" s="1"/>
  <c r="DW260" i="20"/>
  <c r="DX257" i="20"/>
  <c r="DX260" i="20"/>
  <c r="DY257" i="20"/>
  <c r="DY260" i="20"/>
  <c r="DY264" i="20" s="1"/>
  <c r="DZ257" i="20"/>
  <c r="DZ260" i="20"/>
  <c r="EB257" i="20"/>
  <c r="EB264" i="20" s="1"/>
  <c r="EB260" i="20"/>
  <c r="EF257" i="20"/>
  <c r="EF260" i="20"/>
  <c r="EH257" i="20"/>
  <c r="EH264" i="20" s="1"/>
  <c r="EH260" i="20"/>
  <c r="EK257" i="20"/>
  <c r="EK260" i="20"/>
  <c r="EK264" i="20"/>
  <c r="EM257" i="20"/>
  <c r="EM260" i="20"/>
  <c r="EM264" i="20" s="1"/>
  <c r="EN257" i="20"/>
  <c r="EN264" i="20" s="1"/>
  <c r="EN260" i="20"/>
  <c r="ER257" i="20"/>
  <c r="ER260" i="20"/>
  <c r="ER264" i="20"/>
  <c r="ES257" i="20"/>
  <c r="ES260" i="20"/>
  <c r="ET257" i="20"/>
  <c r="ET260" i="20"/>
  <c r="EU257" i="20"/>
  <c r="EU260" i="20"/>
  <c r="EU264" i="20"/>
  <c r="EV257" i="20"/>
  <c r="EV260" i="20"/>
  <c r="EZ257" i="20"/>
  <c r="EZ264" i="20" s="1"/>
  <c r="EZ260" i="20"/>
  <c r="FA257" i="20"/>
  <c r="FA260" i="20"/>
  <c r="FB257" i="20"/>
  <c r="FB260" i="20"/>
  <c r="FB264" i="20" s="1"/>
  <c r="FC257" i="20"/>
  <c r="FC260" i="20"/>
  <c r="FD257" i="20"/>
  <c r="FD260" i="20"/>
  <c r="FD264" i="20" s="1"/>
  <c r="FE257" i="20"/>
  <c r="FE260" i="20"/>
  <c r="FF257" i="20"/>
  <c r="FF260" i="20"/>
  <c r="FG257" i="20"/>
  <c r="FG260" i="20"/>
  <c r="FG264" i="20"/>
  <c r="FH257" i="20"/>
  <c r="FH260" i="20"/>
  <c r="FH264" i="20" s="1"/>
  <c r="FI257" i="20"/>
  <c r="FI260" i="20"/>
  <c r="FJ257" i="20"/>
  <c r="FJ264" i="20" s="1"/>
  <c r="FJ260" i="20"/>
  <c r="FK257" i="20"/>
  <c r="FK260" i="20"/>
  <c r="FL257" i="20"/>
  <c r="FL264" i="20" s="1"/>
  <c r="FL260" i="20"/>
  <c r="FM257" i="20"/>
  <c r="FM260" i="20"/>
  <c r="FM264" i="20"/>
  <c r="FN257" i="20"/>
  <c r="FN260" i="20"/>
  <c r="FN264" i="20" s="1"/>
  <c r="FO257" i="20"/>
  <c r="FO264" i="20" s="1"/>
  <c r="FO260" i="20"/>
  <c r="FP257" i="20"/>
  <c r="FP260" i="20"/>
  <c r="FP264" i="20" s="1"/>
  <c r="FQ257" i="20"/>
  <c r="FQ260" i="20"/>
  <c r="FQ264" i="20" s="1"/>
  <c r="FR257" i="20"/>
  <c r="FR260" i="20"/>
  <c r="FS257" i="20"/>
  <c r="FS260" i="20"/>
  <c r="FS264" i="20"/>
  <c r="FT257" i="20"/>
  <c r="FT260" i="20"/>
  <c r="FU257" i="20"/>
  <c r="FU264" i="20" s="1"/>
  <c r="FU260" i="20"/>
  <c r="FV257" i="20"/>
  <c r="FV260" i="20"/>
  <c r="FV264" i="20"/>
  <c r="FW257" i="20"/>
  <c r="FW260" i="20"/>
  <c r="FW264" i="20" s="1"/>
  <c r="FX257" i="20"/>
  <c r="FX260" i="20"/>
  <c r="FY257" i="20"/>
  <c r="FY264" i="20" s="1"/>
  <c r="FY260" i="20"/>
  <c r="FZ257" i="20"/>
  <c r="FZ260" i="20"/>
  <c r="GA257" i="20"/>
  <c r="GA260" i="20"/>
  <c r="GB257" i="20"/>
  <c r="GB260" i="20"/>
  <c r="GB264" i="20"/>
  <c r="GC257" i="20"/>
  <c r="GC260" i="20"/>
  <c r="GC264" i="20" s="1"/>
  <c r="GD257" i="20"/>
  <c r="GD264" i="20" s="1"/>
  <c r="GD260" i="20"/>
  <c r="GE257" i="20"/>
  <c r="GE264" i="20" s="1"/>
  <c r="GE260" i="20"/>
  <c r="GF257" i="20"/>
  <c r="GF260" i="20"/>
  <c r="GF264" i="20" s="1"/>
  <c r="GG257" i="20"/>
  <c r="GG260" i="20"/>
  <c r="GH257" i="20"/>
  <c r="GH264" i="20" s="1"/>
  <c r="GH260" i="20"/>
  <c r="GI257" i="20"/>
  <c r="GI260" i="20"/>
  <c r="GK257" i="20"/>
  <c r="GK260" i="20"/>
  <c r="GL257" i="20"/>
  <c r="GL260" i="20"/>
  <c r="GL264" i="20"/>
  <c r="GN257" i="20"/>
  <c r="GN260" i="20"/>
  <c r="GN264" i="20" s="1"/>
  <c r="GO257" i="20"/>
  <c r="GO260" i="20"/>
  <c r="GP257" i="20"/>
  <c r="GP264" i="20" s="1"/>
  <c r="GP260" i="20"/>
  <c r="GQ257" i="20"/>
  <c r="GQ260" i="20"/>
  <c r="GQ264" i="20" s="1"/>
  <c r="GR257" i="20"/>
  <c r="GR264" i="20" s="1"/>
  <c r="GR260" i="20"/>
  <c r="GT257" i="20"/>
  <c r="GT264" i="20" s="1"/>
  <c r="GT260" i="20"/>
  <c r="GW257" i="20"/>
  <c r="GW260" i="20"/>
  <c r="GZ257" i="20"/>
  <c r="GZ264" i="20" s="1"/>
  <c r="GZ260" i="20"/>
  <c r="HC257" i="20"/>
  <c r="HC260" i="20"/>
  <c r="HC264" i="20"/>
  <c r="HF257" i="20"/>
  <c r="HF260" i="20"/>
  <c r="HM257" i="20"/>
  <c r="HM264" i="20" s="1"/>
  <c r="HM260" i="20"/>
  <c r="HN257" i="20"/>
  <c r="HN264" i="20" s="1"/>
  <c r="HN260" i="20"/>
  <c r="HO257" i="20"/>
  <c r="HO260" i="20"/>
  <c r="HT257" i="20"/>
  <c r="HT260" i="20"/>
  <c r="HU257" i="20"/>
  <c r="HU264" i="20" s="1"/>
  <c r="HU260" i="20"/>
  <c r="HV257" i="20"/>
  <c r="HV260" i="20"/>
  <c r="HY257" i="20"/>
  <c r="HY260" i="20"/>
  <c r="HZ257" i="20"/>
  <c r="HZ264" i="20" s="1"/>
  <c r="HZ260" i="20"/>
  <c r="IA257" i="20"/>
  <c r="IA260" i="20"/>
  <c r="IA264" i="20" s="1"/>
  <c r="IB257" i="20"/>
  <c r="IB264" i="20" s="1"/>
  <c r="IB260" i="20"/>
  <c r="IC257" i="20"/>
  <c r="IC260" i="20"/>
  <c r="IC264" i="20" s="1"/>
  <c r="ID257" i="20"/>
  <c r="ID260" i="20"/>
  <c r="F258" i="20"/>
  <c r="F261" i="20"/>
  <c r="H258" i="20"/>
  <c r="H261" i="20"/>
  <c r="H265" i="20"/>
  <c r="L258" i="20"/>
  <c r="L261" i="20"/>
  <c r="T258" i="20"/>
  <c r="T261" i="20"/>
  <c r="V258" i="20"/>
  <c r="V261" i="20"/>
  <c r="V265" i="20" s="1"/>
  <c r="X258" i="20"/>
  <c r="X261" i="20"/>
  <c r="X265" i="20" s="1"/>
  <c r="AA258" i="20"/>
  <c r="AA265" i="20" s="1"/>
  <c r="AA261" i="20"/>
  <c r="AB258" i="20"/>
  <c r="AB265" i="20" s="1"/>
  <c r="AB261" i="20"/>
  <c r="AD258" i="20"/>
  <c r="AD261" i="20"/>
  <c r="AE258" i="20"/>
  <c r="AE261" i="20"/>
  <c r="AF258" i="20"/>
  <c r="AF265" i="20" s="1"/>
  <c r="AF261" i="20"/>
  <c r="AG258" i="20"/>
  <c r="AG261" i="20"/>
  <c r="AG265" i="20" s="1"/>
  <c r="AH258" i="20"/>
  <c r="AH265" i="20" s="1"/>
  <c r="AH261" i="20"/>
  <c r="AI258" i="20"/>
  <c r="AI261" i="20"/>
  <c r="AI265" i="20" s="1"/>
  <c r="AJ258" i="20"/>
  <c r="AJ261" i="20"/>
  <c r="AJ265" i="20" s="1"/>
  <c r="AK258" i="20"/>
  <c r="AK261" i="20"/>
  <c r="AL258" i="20"/>
  <c r="AL261" i="20"/>
  <c r="AL265" i="20"/>
  <c r="AN258" i="20"/>
  <c r="AN261" i="20"/>
  <c r="AO258" i="20"/>
  <c r="AO261" i="20"/>
  <c r="AV258" i="20"/>
  <c r="AV261" i="20"/>
  <c r="AV265" i="20"/>
  <c r="BN258" i="20"/>
  <c r="BN261" i="20"/>
  <c r="BN265" i="20" s="1"/>
  <c r="BP258" i="20"/>
  <c r="BP265" i="20" s="1"/>
  <c r="BP261" i="20"/>
  <c r="BQ258" i="20"/>
  <c r="BQ261" i="20"/>
  <c r="BR258" i="20"/>
  <c r="BR261" i="20"/>
  <c r="BR265" i="20" s="1"/>
  <c r="BT258" i="20"/>
  <c r="BT261" i="20"/>
  <c r="BU258" i="20"/>
  <c r="BU261" i="20"/>
  <c r="BW258" i="20"/>
  <c r="BW261" i="20"/>
  <c r="BY258" i="20"/>
  <c r="BY261" i="20"/>
  <c r="CC258" i="20"/>
  <c r="CC265" i="20" s="1"/>
  <c r="CC261" i="20"/>
  <c r="CE258" i="20"/>
  <c r="CE261" i="20"/>
  <c r="CG258" i="20"/>
  <c r="CG261" i="20"/>
  <c r="CI258" i="20"/>
  <c r="CI261" i="20"/>
  <c r="CK258" i="20"/>
  <c r="CK261" i="20"/>
  <c r="CM258" i="20"/>
  <c r="CM265" i="20" s="1"/>
  <c r="CM261" i="20"/>
  <c r="CO258" i="20"/>
  <c r="CO261" i="20"/>
  <c r="CO265" i="20"/>
  <c r="CQ258" i="20"/>
  <c r="CQ261" i="20"/>
  <c r="CQ265" i="20" s="1"/>
  <c r="CX258" i="20"/>
  <c r="CX261" i="20"/>
  <c r="CZ258" i="20"/>
  <c r="CZ265" i="20" s="1"/>
  <c r="CZ261" i="20"/>
  <c r="DB258" i="20"/>
  <c r="DB261" i="20"/>
  <c r="DB265" i="20" s="1"/>
  <c r="DC258" i="20"/>
  <c r="DC265" i="20" s="1"/>
  <c r="DC261" i="20"/>
  <c r="DF202" i="20"/>
  <c r="DF203" i="20"/>
  <c r="DF204" i="20"/>
  <c r="DF205" i="20"/>
  <c r="DF15" i="12" s="1"/>
  <c r="DF206" i="20"/>
  <c r="DF207" i="20"/>
  <c r="DF208" i="20"/>
  <c r="DF209" i="20"/>
  <c r="DF210" i="20"/>
  <c r="DF211" i="20"/>
  <c r="DF212" i="20"/>
  <c r="DF213" i="20"/>
  <c r="DF214" i="20"/>
  <c r="DG258" i="20"/>
  <c r="DG265" i="20" s="1"/>
  <c r="DG261" i="20"/>
  <c r="DH258" i="20"/>
  <c r="DH261" i="20"/>
  <c r="DH265" i="20"/>
  <c r="DI258" i="20"/>
  <c r="DI261" i="20"/>
  <c r="DJ258" i="20"/>
  <c r="DJ265" i="20" s="1"/>
  <c r="DJ261" i="20"/>
  <c r="DM258" i="20"/>
  <c r="DM261" i="20"/>
  <c r="DM265" i="20" s="1"/>
  <c r="DQ258" i="20"/>
  <c r="DQ261" i="20"/>
  <c r="DQ265" i="20" s="1"/>
  <c r="DT258" i="20"/>
  <c r="DT261" i="20"/>
  <c r="DU258" i="20"/>
  <c r="DU261" i="20"/>
  <c r="DU265" i="20"/>
  <c r="DV258" i="20"/>
  <c r="DV261" i="20"/>
  <c r="DW258" i="20"/>
  <c r="DW261" i="20"/>
  <c r="DX258" i="20"/>
  <c r="DX261" i="20"/>
  <c r="DY258" i="20"/>
  <c r="DY261" i="20"/>
  <c r="DZ258" i="20"/>
  <c r="DZ265" i="20" s="1"/>
  <c r="DZ261" i="20"/>
  <c r="EB258" i="20"/>
  <c r="EB261" i="20"/>
  <c r="EB265" i="20" s="1"/>
  <c r="EF258" i="20"/>
  <c r="EF261" i="20"/>
  <c r="EH258" i="20"/>
  <c r="EH265" i="20" s="1"/>
  <c r="EH261" i="20"/>
  <c r="EK258" i="20"/>
  <c r="EK265" i="20" s="1"/>
  <c r="EK261" i="20"/>
  <c r="EM258" i="20"/>
  <c r="EM261" i="20"/>
  <c r="EN258" i="20"/>
  <c r="EN261" i="20"/>
  <c r="ER258" i="20"/>
  <c r="ER265" i="20" s="1"/>
  <c r="ER261" i="20"/>
  <c r="ES258" i="20"/>
  <c r="ES261" i="20"/>
  <c r="ET258" i="20"/>
  <c r="ET265" i="20" s="1"/>
  <c r="ET261" i="20"/>
  <c r="EU258" i="20"/>
  <c r="EU265" i="20" s="1"/>
  <c r="EU261" i="20"/>
  <c r="EV258" i="20"/>
  <c r="EV261" i="20"/>
  <c r="EZ258" i="20"/>
  <c r="EZ265" i="20" s="1"/>
  <c r="EZ261" i="20"/>
  <c r="FA258" i="20"/>
  <c r="FA261" i="20"/>
  <c r="FA265" i="20"/>
  <c r="FB258" i="20"/>
  <c r="FB261" i="20"/>
  <c r="FB265" i="20" s="1"/>
  <c r="FC258" i="20"/>
  <c r="FC261" i="20"/>
  <c r="FD258" i="20"/>
  <c r="FD265" i="20" s="1"/>
  <c r="FD261" i="20"/>
  <c r="FE258" i="20"/>
  <c r="FE261" i="20"/>
  <c r="FE265" i="20" s="1"/>
  <c r="FF258" i="20"/>
  <c r="FF265" i="20" s="1"/>
  <c r="FF261" i="20"/>
  <c r="FG258" i="20"/>
  <c r="FG265" i="20" s="1"/>
  <c r="FG261" i="20"/>
  <c r="FH258" i="20"/>
  <c r="FH261" i="20"/>
  <c r="FI258" i="20"/>
  <c r="FI265" i="20" s="1"/>
  <c r="FI261" i="20"/>
  <c r="FJ258" i="20"/>
  <c r="FJ261" i="20"/>
  <c r="FK258" i="20"/>
  <c r="FK261" i="20"/>
  <c r="FL258" i="20"/>
  <c r="FL261" i="20"/>
  <c r="FM258" i="20"/>
  <c r="FM261" i="20"/>
  <c r="FM265" i="20"/>
  <c r="FN258" i="20"/>
  <c r="FN261" i="20"/>
  <c r="FN265" i="20" s="1"/>
  <c r="FO258" i="20"/>
  <c r="FO265" i="20" s="1"/>
  <c r="FO261" i="20"/>
  <c r="FP258" i="20"/>
  <c r="FP261" i="20"/>
  <c r="FQ258" i="20"/>
  <c r="FQ261" i="20"/>
  <c r="FQ265" i="20" s="1"/>
  <c r="FR258" i="20"/>
  <c r="FR261" i="20"/>
  <c r="FS258" i="20"/>
  <c r="FS265" i="20" s="1"/>
  <c r="FS261" i="20"/>
  <c r="FT258" i="20"/>
  <c r="FT261" i="20"/>
  <c r="FU258" i="20"/>
  <c r="FU261" i="20"/>
  <c r="FV258" i="20"/>
  <c r="FV265" i="20" s="1"/>
  <c r="FV261" i="20"/>
  <c r="FW258" i="20"/>
  <c r="FW261" i="20"/>
  <c r="FX258" i="20"/>
  <c r="FX261" i="20"/>
  <c r="FY258" i="20"/>
  <c r="FY265" i="20" s="1"/>
  <c r="FY261" i="20"/>
  <c r="FZ258" i="20"/>
  <c r="FZ261" i="20"/>
  <c r="GA258" i="20"/>
  <c r="GA261" i="20"/>
  <c r="GB258" i="20"/>
  <c r="GB265" i="20" s="1"/>
  <c r="GB261" i="20"/>
  <c r="GC258" i="20"/>
  <c r="GC261" i="20"/>
  <c r="GD258" i="20"/>
  <c r="GD261" i="20"/>
  <c r="GE258" i="20"/>
  <c r="GE265" i="20" s="1"/>
  <c r="GE261" i="20"/>
  <c r="GF258" i="20"/>
  <c r="GF261" i="20"/>
  <c r="GF265" i="20" s="1"/>
  <c r="GG258" i="20"/>
  <c r="GG265" i="20" s="1"/>
  <c r="GG261" i="20"/>
  <c r="GH258" i="20"/>
  <c r="GH261" i="20"/>
  <c r="GH265" i="20" s="1"/>
  <c r="GI258" i="20"/>
  <c r="GI261" i="20"/>
  <c r="GK258" i="20"/>
  <c r="GK261" i="20"/>
  <c r="GL258" i="20"/>
  <c r="GL261" i="20"/>
  <c r="GL265" i="20"/>
  <c r="GN258" i="20"/>
  <c r="GN261" i="20"/>
  <c r="GO258" i="20"/>
  <c r="GO265" i="20" s="1"/>
  <c r="GO261" i="20"/>
  <c r="GP258" i="20"/>
  <c r="GP261" i="20"/>
  <c r="GQ258" i="20"/>
  <c r="GQ261" i="20"/>
  <c r="GR258" i="20"/>
  <c r="GR265" i="20" s="1"/>
  <c r="GR261" i="20"/>
  <c r="GT258" i="20"/>
  <c r="GT261" i="20"/>
  <c r="GU202" i="20"/>
  <c r="GU203" i="20"/>
  <c r="GU204" i="20"/>
  <c r="GU205" i="20"/>
  <c r="GU206" i="20"/>
  <c r="GU207" i="20"/>
  <c r="GU208" i="20"/>
  <c r="GU209" i="20"/>
  <c r="GU210" i="20"/>
  <c r="GU211" i="20"/>
  <c r="GU212" i="20"/>
  <c r="GU213" i="20"/>
  <c r="GU214" i="20"/>
  <c r="GW258" i="20"/>
  <c r="GW261" i="20"/>
  <c r="GW265" i="20" s="1"/>
  <c r="GX202" i="20"/>
  <c r="GX203" i="20"/>
  <c r="GX204" i="20"/>
  <c r="GX205" i="20"/>
  <c r="GX206" i="20"/>
  <c r="GX207" i="20"/>
  <c r="GX208" i="20"/>
  <c r="GX209" i="20"/>
  <c r="GX210" i="20"/>
  <c r="GX211" i="20"/>
  <c r="GX212" i="20"/>
  <c r="GX213" i="20"/>
  <c r="GX214" i="20"/>
  <c r="GZ258" i="20"/>
  <c r="GZ261" i="20"/>
  <c r="HA202" i="20"/>
  <c r="HA203" i="20"/>
  <c r="HA204" i="20"/>
  <c r="HA205" i="20"/>
  <c r="HA206" i="20"/>
  <c r="HA207" i="20"/>
  <c r="HA208" i="20"/>
  <c r="HA209" i="20"/>
  <c r="HA210" i="20"/>
  <c r="HA211" i="20"/>
  <c r="HA212" i="20"/>
  <c r="HA213" i="20"/>
  <c r="HA214" i="20"/>
  <c r="HC258" i="20"/>
  <c r="HC261" i="20"/>
  <c r="HD202" i="20"/>
  <c r="HD203" i="20"/>
  <c r="HD204" i="20"/>
  <c r="HD205" i="20"/>
  <c r="HD206" i="20"/>
  <c r="HD207" i="20"/>
  <c r="HD208" i="20"/>
  <c r="HD209" i="20"/>
  <c r="HD210" i="20"/>
  <c r="HD211" i="20"/>
  <c r="HD212" i="20"/>
  <c r="HD213" i="20"/>
  <c r="HD214" i="20"/>
  <c r="HF258" i="20"/>
  <c r="HF265" i="20" s="1"/>
  <c r="HF261" i="20"/>
  <c r="HG202" i="20"/>
  <c r="HG203" i="20"/>
  <c r="HG204" i="20"/>
  <c r="HG205" i="20"/>
  <c r="HG206" i="20"/>
  <c r="HG207" i="20"/>
  <c r="HG208" i="20"/>
  <c r="HG209" i="20"/>
  <c r="HG210" i="20"/>
  <c r="HG211" i="20"/>
  <c r="HG212" i="20"/>
  <c r="HG213" i="20"/>
  <c r="HG214" i="20"/>
  <c r="HL202" i="20"/>
  <c r="HL203" i="20"/>
  <c r="HL204" i="20"/>
  <c r="HL205" i="20"/>
  <c r="HL206" i="20"/>
  <c r="HL207" i="20"/>
  <c r="HL208" i="20"/>
  <c r="HL209" i="20"/>
  <c r="HL210" i="20"/>
  <c r="HL211" i="20"/>
  <c r="HL212" i="20"/>
  <c r="HL213" i="20"/>
  <c r="HL214" i="20"/>
  <c r="HM258" i="20"/>
  <c r="HM265" i="20" s="1"/>
  <c r="HM261" i="20"/>
  <c r="HN258" i="20"/>
  <c r="HN265" i="20" s="1"/>
  <c r="HN261" i="20"/>
  <c r="HO258" i="20"/>
  <c r="HO261" i="20"/>
  <c r="HO265" i="20" s="1"/>
  <c r="HP202" i="20"/>
  <c r="HP203" i="20"/>
  <c r="HP204" i="20"/>
  <c r="HP205" i="20"/>
  <c r="HP206" i="20"/>
  <c r="HP207" i="20"/>
  <c r="HP208" i="20"/>
  <c r="HP209" i="20"/>
  <c r="HP210" i="20"/>
  <c r="HP211" i="20"/>
  <c r="HP212" i="20"/>
  <c r="HP213" i="20"/>
  <c r="HP214" i="20"/>
  <c r="HQ202" i="20"/>
  <c r="HQ203" i="20"/>
  <c r="HQ204" i="20"/>
  <c r="HQ205" i="20"/>
  <c r="HQ206" i="20"/>
  <c r="HQ207" i="20"/>
  <c r="HQ208" i="20"/>
  <c r="HQ209" i="20"/>
  <c r="HQ210" i="20"/>
  <c r="HQ211" i="20"/>
  <c r="HQ212" i="20"/>
  <c r="HQ213" i="20"/>
  <c r="HQ214" i="20"/>
  <c r="HR202" i="20"/>
  <c r="HR203" i="20"/>
  <c r="HR204" i="20"/>
  <c r="HR205" i="20"/>
  <c r="HR206" i="20"/>
  <c r="HR207" i="20"/>
  <c r="HR208" i="20"/>
  <c r="HR209" i="20"/>
  <c r="HR210" i="20"/>
  <c r="HR211" i="20"/>
  <c r="HR212" i="20"/>
  <c r="HR213" i="20"/>
  <c r="HR214" i="20"/>
  <c r="HS202" i="20"/>
  <c r="HS203" i="20"/>
  <c r="HS204" i="20"/>
  <c r="HS205" i="20"/>
  <c r="HS206" i="20"/>
  <c r="HS207" i="20"/>
  <c r="HS208" i="20"/>
  <c r="HS209" i="20"/>
  <c r="HS210" i="20"/>
  <c r="HS211" i="20"/>
  <c r="HS212" i="20"/>
  <c r="HS213" i="20"/>
  <c r="HS214" i="20"/>
  <c r="HT258" i="20"/>
  <c r="HT261" i="20"/>
  <c r="HT265" i="20"/>
  <c r="HU258" i="20"/>
  <c r="HU261" i="20"/>
  <c r="HV258" i="20"/>
  <c r="HV261" i="20"/>
  <c r="HV265" i="20"/>
  <c r="HW202" i="20"/>
  <c r="HW203" i="20"/>
  <c r="HW204" i="20"/>
  <c r="HW205" i="20"/>
  <c r="HW206" i="20"/>
  <c r="HW207" i="20"/>
  <c r="HW208" i="20"/>
  <c r="HW209" i="20"/>
  <c r="HW210" i="20"/>
  <c r="HW211" i="20"/>
  <c r="HW212" i="20"/>
  <c r="HW213" i="20"/>
  <c r="HW214" i="20"/>
  <c r="HX202" i="20"/>
  <c r="HX203" i="20"/>
  <c r="HX204" i="20"/>
  <c r="HX205" i="20"/>
  <c r="HX206" i="20"/>
  <c r="HX207" i="20"/>
  <c r="HX208" i="20"/>
  <c r="HX209" i="20"/>
  <c r="HX210" i="20"/>
  <c r="HX211" i="20"/>
  <c r="HX212" i="20"/>
  <c r="HX213" i="20"/>
  <c r="HX214" i="20"/>
  <c r="HY258" i="20"/>
  <c r="HY265" i="20" s="1"/>
  <c r="HY261" i="20"/>
  <c r="HZ258" i="20"/>
  <c r="HZ261" i="20"/>
  <c r="IA258" i="20"/>
  <c r="IA261" i="20"/>
  <c r="IB258" i="20"/>
  <c r="IB261" i="20"/>
  <c r="IB265" i="20"/>
  <c r="IC258" i="20"/>
  <c r="IC265" i="20" s="1"/>
  <c r="IC261" i="20"/>
  <c r="ID258" i="20"/>
  <c r="ID261" i="20"/>
  <c r="F235" i="20"/>
  <c r="F45" i="12" s="1"/>
  <c r="H235" i="20"/>
  <c r="H45" i="12"/>
  <c r="L235" i="20"/>
  <c r="L45" i="12" s="1"/>
  <c r="M235" i="20"/>
  <c r="M45" i="12" s="1"/>
  <c r="N235" i="20"/>
  <c r="N45" i="12"/>
  <c r="R235" i="20"/>
  <c r="R45" i="12" s="1"/>
  <c r="T235" i="20"/>
  <c r="T45" i="12" s="1"/>
  <c r="V235" i="20"/>
  <c r="V45" i="12" s="1"/>
  <c r="X235" i="20"/>
  <c r="X45" i="12" s="1"/>
  <c r="AA235" i="20"/>
  <c r="AA45" i="12" s="1"/>
  <c r="AB235" i="20"/>
  <c r="AB45" i="12"/>
  <c r="AD235" i="20"/>
  <c r="AD45" i="12" s="1"/>
  <c r="AE235" i="20"/>
  <c r="AE45" i="12" s="1"/>
  <c r="AF235" i="20"/>
  <c r="AF45" i="12" s="1"/>
  <c r="AG235" i="20"/>
  <c r="AG45" i="12" s="1"/>
  <c r="AH235" i="20"/>
  <c r="AH45" i="12" s="1"/>
  <c r="AI235" i="20"/>
  <c r="AI45" i="12" s="1"/>
  <c r="AJ235" i="20"/>
  <c r="AJ45" i="12" s="1"/>
  <c r="AK235" i="20"/>
  <c r="AK45" i="12" s="1"/>
  <c r="AL235" i="20"/>
  <c r="AL45" i="12" s="1"/>
  <c r="AN235" i="20"/>
  <c r="AN45" i="12" s="1"/>
  <c r="AP235" i="20"/>
  <c r="AP45" i="12" s="1"/>
  <c r="AR235" i="20"/>
  <c r="AR45" i="12"/>
  <c r="AT235" i="20"/>
  <c r="AT45" i="12" s="1"/>
  <c r="AV235" i="20"/>
  <c r="AV45" i="12" s="1"/>
  <c r="AZ235" i="20"/>
  <c r="AZ45" i="12" s="1"/>
  <c r="BN235" i="20"/>
  <c r="BN45" i="12" s="1"/>
  <c r="BP235" i="20"/>
  <c r="BP45" i="12"/>
  <c r="BR235" i="20"/>
  <c r="BR45" i="12"/>
  <c r="BT235" i="20"/>
  <c r="BT45" i="12" s="1"/>
  <c r="BZ235" i="20"/>
  <c r="BZ45" i="12" s="1"/>
  <c r="CC235" i="20"/>
  <c r="CC45" i="12"/>
  <c r="CE235" i="20"/>
  <c r="CE45" i="12" s="1"/>
  <c r="CG235" i="20"/>
  <c r="CG45" i="12"/>
  <c r="CI235" i="20"/>
  <c r="CI45" i="12"/>
  <c r="CK235" i="20"/>
  <c r="CK45" i="12" s="1"/>
  <c r="CM235" i="20"/>
  <c r="CM45" i="12" s="1"/>
  <c r="CO235" i="20"/>
  <c r="CO45" i="12" s="1"/>
  <c r="CQ235" i="20"/>
  <c r="CQ45" i="12" s="1"/>
  <c r="CX235" i="20"/>
  <c r="CX45" i="12" s="1"/>
  <c r="CZ235" i="20"/>
  <c r="CZ45" i="12" s="1"/>
  <c r="DB235" i="20"/>
  <c r="DB45" i="12"/>
  <c r="DC235" i="20"/>
  <c r="DC45" i="12" s="1"/>
  <c r="DF235" i="20"/>
  <c r="DF45" i="12" s="1"/>
  <c r="DG235" i="20"/>
  <c r="DG45" i="12" s="1"/>
  <c r="DH235" i="20"/>
  <c r="DH45" i="12" s="1"/>
  <c r="DI235" i="20"/>
  <c r="DI45" i="12" s="1"/>
  <c r="DJ235" i="20"/>
  <c r="DJ45" i="12"/>
  <c r="DM235" i="20"/>
  <c r="DM45" i="12" s="1"/>
  <c r="DO235" i="20"/>
  <c r="DO45" i="12" s="1"/>
  <c r="DQ235" i="20"/>
  <c r="DQ45" i="12" s="1"/>
  <c r="DR235" i="20"/>
  <c r="DR45" i="12" s="1"/>
  <c r="DT235" i="20"/>
  <c r="DT45" i="12" s="1"/>
  <c r="DU235" i="20"/>
  <c r="DU45" i="12" s="1"/>
  <c r="DV235" i="20"/>
  <c r="DV45" i="12" s="1"/>
  <c r="DW235" i="20"/>
  <c r="DW45" i="12" s="1"/>
  <c r="DX235" i="20"/>
  <c r="DX45" i="12" s="1"/>
  <c r="DY235" i="20"/>
  <c r="DY45" i="12" s="1"/>
  <c r="DZ235" i="20"/>
  <c r="DZ45" i="12" s="1"/>
  <c r="EB235" i="20"/>
  <c r="EB45" i="12" s="1"/>
  <c r="EF235" i="20"/>
  <c r="EF45" i="12" s="1"/>
  <c r="EH235" i="20"/>
  <c r="EH45" i="12" s="1"/>
  <c r="EK235" i="20"/>
  <c r="EK45" i="12" s="1"/>
  <c r="EM235" i="20"/>
  <c r="EM45" i="12" s="1"/>
  <c r="EN235" i="20"/>
  <c r="EN45" i="12" s="1"/>
  <c r="ER235" i="20"/>
  <c r="ER45" i="12"/>
  <c r="ES235" i="20"/>
  <c r="ES45" i="12" s="1"/>
  <c r="ET235" i="20"/>
  <c r="ET45" i="12" s="1"/>
  <c r="EU235" i="20"/>
  <c r="EU45" i="12" s="1"/>
  <c r="EV235" i="20"/>
  <c r="EV45" i="12"/>
  <c r="EZ235" i="20"/>
  <c r="EZ45" i="12"/>
  <c r="FA235" i="20"/>
  <c r="FA45" i="12" s="1"/>
  <c r="FB235" i="20"/>
  <c r="FC235" i="20"/>
  <c r="FC45" i="12"/>
  <c r="FD235" i="20"/>
  <c r="FE235" i="20"/>
  <c r="FF235" i="20"/>
  <c r="FG235" i="20"/>
  <c r="FH235" i="20"/>
  <c r="FI235" i="20"/>
  <c r="FJ235" i="20"/>
  <c r="FK235" i="20"/>
  <c r="FL235" i="20"/>
  <c r="FM235" i="20"/>
  <c r="FN235" i="20"/>
  <c r="FO235" i="20"/>
  <c r="FP235" i="20"/>
  <c r="FQ235" i="20"/>
  <c r="FR235" i="20"/>
  <c r="FS235" i="20"/>
  <c r="FT235" i="20"/>
  <c r="FU235" i="20"/>
  <c r="FV235" i="20"/>
  <c r="FW235" i="20"/>
  <c r="FX235" i="20"/>
  <c r="FY235" i="20"/>
  <c r="FZ235" i="20"/>
  <c r="GA235" i="20"/>
  <c r="GB235" i="20"/>
  <c r="GC235" i="20"/>
  <c r="GD235" i="20"/>
  <c r="GE235" i="20"/>
  <c r="GF235" i="20"/>
  <c r="GG235" i="20"/>
  <c r="GH235" i="20"/>
  <c r="GI235" i="20"/>
  <c r="GJ235" i="20"/>
  <c r="GK235" i="20"/>
  <c r="GL235" i="20"/>
  <c r="GM235" i="20"/>
  <c r="GN235" i="20"/>
  <c r="GO235" i="20"/>
  <c r="GP235" i="20"/>
  <c r="GQ235" i="20"/>
  <c r="GR235" i="20"/>
  <c r="GS235" i="20"/>
  <c r="GT235" i="20"/>
  <c r="GU235" i="20"/>
  <c r="GV235" i="20"/>
  <c r="GW235" i="20"/>
  <c r="GX235" i="20"/>
  <c r="GY235" i="20"/>
  <c r="GZ235" i="20"/>
  <c r="HA235" i="20"/>
  <c r="HB235" i="20"/>
  <c r="HC235" i="20"/>
  <c r="HD235" i="20"/>
  <c r="HE235" i="20"/>
  <c r="HF235" i="20"/>
  <c r="HG235" i="20"/>
  <c r="HH235" i="20"/>
  <c r="HI235" i="20"/>
  <c r="HJ235" i="20"/>
  <c r="HK235" i="20"/>
  <c r="HL235" i="20"/>
  <c r="HM235" i="20"/>
  <c r="HN235" i="20"/>
  <c r="HO235" i="20"/>
  <c r="HP235" i="20"/>
  <c r="HQ235" i="20"/>
  <c r="HR235" i="20"/>
  <c r="HS235" i="20"/>
  <c r="HS45" i="12"/>
  <c r="HT235" i="20"/>
  <c r="HU235" i="20"/>
  <c r="HV235" i="20"/>
  <c r="HW235" i="20"/>
  <c r="HX235" i="20"/>
  <c r="HY235" i="20"/>
  <c r="HZ235" i="20"/>
  <c r="IA235" i="20"/>
  <c r="IB235" i="20"/>
  <c r="IC235" i="20"/>
  <c r="ID235" i="20"/>
  <c r="F236" i="20"/>
  <c r="F46" i="12"/>
  <c r="H236" i="20"/>
  <c r="H46" i="12" s="1"/>
  <c r="L236" i="20"/>
  <c r="L46" i="12" s="1"/>
  <c r="M236" i="20"/>
  <c r="M46" i="12" s="1"/>
  <c r="N236" i="20"/>
  <c r="N46" i="12" s="1"/>
  <c r="P236" i="20"/>
  <c r="P46" i="12" s="1"/>
  <c r="R236" i="20"/>
  <c r="R46" i="12" s="1"/>
  <c r="T236" i="20"/>
  <c r="T46" i="12" s="1"/>
  <c r="V236" i="20"/>
  <c r="V46" i="12"/>
  <c r="X236" i="20"/>
  <c r="X46" i="12" s="1"/>
  <c r="AA236" i="20"/>
  <c r="AA46" i="12" s="1"/>
  <c r="AB236" i="20"/>
  <c r="AB46" i="12" s="1"/>
  <c r="AD236" i="20"/>
  <c r="AD46" i="12"/>
  <c r="AE236" i="20"/>
  <c r="AE46" i="12"/>
  <c r="AF236" i="20"/>
  <c r="AF46" i="12" s="1"/>
  <c r="AG236" i="20"/>
  <c r="AG46" i="12" s="1"/>
  <c r="AH236" i="20"/>
  <c r="AH46" i="12" s="1"/>
  <c r="AI236" i="20"/>
  <c r="AI46" i="12" s="1"/>
  <c r="AJ236" i="20"/>
  <c r="AJ46" i="12" s="1"/>
  <c r="AK236" i="20"/>
  <c r="AK46" i="12"/>
  <c r="AL236" i="20"/>
  <c r="AL46" i="12"/>
  <c r="AN236" i="20"/>
  <c r="AN46" i="12" s="1"/>
  <c r="AP236" i="20"/>
  <c r="AP46" i="12" s="1"/>
  <c r="AR236" i="20"/>
  <c r="AR46" i="12" s="1"/>
  <c r="AT236" i="20"/>
  <c r="AT46" i="12" s="1"/>
  <c r="AV236" i="20"/>
  <c r="AV46" i="12" s="1"/>
  <c r="AZ236" i="20"/>
  <c r="AZ46" i="12"/>
  <c r="BN236" i="20"/>
  <c r="BN46" i="12" s="1"/>
  <c r="BP236" i="20"/>
  <c r="BP46" i="12" s="1"/>
  <c r="BR236" i="20"/>
  <c r="BR46" i="12" s="1"/>
  <c r="BT236" i="20"/>
  <c r="BT46" i="12" s="1"/>
  <c r="BZ236" i="20"/>
  <c r="BZ46" i="12" s="1"/>
  <c r="CC236" i="20"/>
  <c r="CC46" i="12" s="1"/>
  <c r="CE236" i="20"/>
  <c r="CE46" i="12"/>
  <c r="CG236" i="20"/>
  <c r="CG46" i="12" s="1"/>
  <c r="CI236" i="20"/>
  <c r="CI46" i="12" s="1"/>
  <c r="CK236" i="20"/>
  <c r="CK46" i="12" s="1"/>
  <c r="CM236" i="20"/>
  <c r="CM46" i="12"/>
  <c r="CO236" i="20"/>
  <c r="CO46" i="12" s="1"/>
  <c r="CQ236" i="20"/>
  <c r="CQ46" i="12" s="1"/>
  <c r="CX236" i="20"/>
  <c r="CX46" i="12" s="1"/>
  <c r="CZ236" i="20"/>
  <c r="CZ46" i="12" s="1"/>
  <c r="DB236" i="20"/>
  <c r="DB46" i="12" s="1"/>
  <c r="DC236" i="20"/>
  <c r="DC46" i="12"/>
  <c r="DF236" i="20"/>
  <c r="DF46" i="12" s="1"/>
  <c r="DG236" i="20"/>
  <c r="DG46" i="12" s="1"/>
  <c r="DH236" i="20"/>
  <c r="DH46" i="12" s="1"/>
  <c r="DI236" i="20"/>
  <c r="DI46" i="12" s="1"/>
  <c r="DJ236" i="20"/>
  <c r="DJ46" i="12" s="1"/>
  <c r="DM236" i="20"/>
  <c r="DM46" i="12"/>
  <c r="DO236" i="20"/>
  <c r="DO46" i="12" s="1"/>
  <c r="DQ236" i="20"/>
  <c r="DQ46" i="12"/>
  <c r="DR236" i="20"/>
  <c r="DR46" i="12" s="1"/>
  <c r="DT236" i="20"/>
  <c r="DT46" i="12" s="1"/>
  <c r="DU236" i="20"/>
  <c r="DU46" i="12" s="1"/>
  <c r="DV236" i="20"/>
  <c r="DV46" i="12" s="1"/>
  <c r="DW236" i="20"/>
  <c r="DW46" i="12" s="1"/>
  <c r="DX236" i="20"/>
  <c r="DX46" i="12" s="1"/>
  <c r="DY236" i="20"/>
  <c r="DY46" i="12"/>
  <c r="DZ236" i="20"/>
  <c r="DZ46" i="12"/>
  <c r="EB236" i="20"/>
  <c r="EB46" i="12" s="1"/>
  <c r="EF236" i="20"/>
  <c r="EF46" i="12"/>
  <c r="EH236" i="20"/>
  <c r="EH46" i="12" s="1"/>
  <c r="EK236" i="20"/>
  <c r="EK46" i="12" s="1"/>
  <c r="EM236" i="20"/>
  <c r="EM46" i="12" s="1"/>
  <c r="EN236" i="20"/>
  <c r="EN46" i="12"/>
  <c r="ER236" i="20"/>
  <c r="ER46" i="12" s="1"/>
  <c r="ES236" i="20"/>
  <c r="ES46" i="12"/>
  <c r="ET236" i="20"/>
  <c r="ET46" i="12" s="1"/>
  <c r="EU236" i="20"/>
  <c r="EU46" i="12"/>
  <c r="EV236" i="20"/>
  <c r="EV46" i="12" s="1"/>
  <c r="EZ236" i="20"/>
  <c r="FA236" i="20"/>
  <c r="FA46" i="12" s="1"/>
  <c r="FB236" i="20"/>
  <c r="FB46" i="12" s="1"/>
  <c r="FC236" i="20"/>
  <c r="FC46" i="12" s="1"/>
  <c r="FD236" i="20"/>
  <c r="FE236" i="20"/>
  <c r="FF236" i="20"/>
  <c r="FG236" i="20"/>
  <c r="FG46" i="12" s="1"/>
  <c r="FH236" i="20"/>
  <c r="FI236" i="20"/>
  <c r="FJ236" i="20"/>
  <c r="FK236" i="20"/>
  <c r="FL236" i="20"/>
  <c r="FM236" i="20"/>
  <c r="FN236" i="20"/>
  <c r="FN46" i="12"/>
  <c r="FO236" i="20"/>
  <c r="FP236" i="20"/>
  <c r="FQ236" i="20"/>
  <c r="FR236" i="20"/>
  <c r="FS236" i="20"/>
  <c r="FT236" i="20"/>
  <c r="FU236" i="20"/>
  <c r="FV236" i="20"/>
  <c r="FW236" i="20"/>
  <c r="FW46" i="12"/>
  <c r="FX236" i="20"/>
  <c r="FY236" i="20"/>
  <c r="FZ236" i="20"/>
  <c r="GA236" i="20"/>
  <c r="GB236" i="20"/>
  <c r="GC236" i="20"/>
  <c r="GD236" i="20"/>
  <c r="GE236" i="20"/>
  <c r="GF236" i="20"/>
  <c r="GG236" i="20"/>
  <c r="GH236" i="20"/>
  <c r="GI236" i="20"/>
  <c r="GJ236" i="20"/>
  <c r="GK236" i="20"/>
  <c r="GK46" i="12"/>
  <c r="GL236" i="20"/>
  <c r="GM236" i="20"/>
  <c r="GN236" i="20"/>
  <c r="GO236" i="20"/>
  <c r="GP236" i="20"/>
  <c r="GQ236" i="20"/>
  <c r="GR236" i="20"/>
  <c r="GS236" i="20"/>
  <c r="GT236" i="20"/>
  <c r="GU236" i="20"/>
  <c r="GV236" i="20"/>
  <c r="GW236" i="20"/>
  <c r="GX236" i="20"/>
  <c r="GY236" i="20"/>
  <c r="GZ236" i="20"/>
  <c r="HA236" i="20"/>
  <c r="HB236" i="20"/>
  <c r="HC236" i="20"/>
  <c r="HD236" i="20"/>
  <c r="HE236" i="20"/>
  <c r="HF236" i="20"/>
  <c r="HG236" i="20"/>
  <c r="HH236" i="20"/>
  <c r="HI236" i="20"/>
  <c r="HJ236" i="20"/>
  <c r="HK236" i="20"/>
  <c r="HL236" i="20"/>
  <c r="HM236" i="20"/>
  <c r="HN236" i="20"/>
  <c r="HO236" i="20"/>
  <c r="HP236" i="20"/>
  <c r="HQ236" i="20"/>
  <c r="HR236" i="20"/>
  <c r="HS236" i="20"/>
  <c r="HT236" i="20"/>
  <c r="HU236" i="20"/>
  <c r="HV236" i="20"/>
  <c r="HW236" i="20"/>
  <c r="HX236" i="20"/>
  <c r="HX46" i="12"/>
  <c r="HY236" i="20"/>
  <c r="HZ236" i="20"/>
  <c r="IA236" i="20"/>
  <c r="IB236" i="20"/>
  <c r="IC236" i="20"/>
  <c r="ID236" i="20"/>
  <c r="IC233" i="20"/>
  <c r="ID233" i="20"/>
  <c r="IC234" i="20"/>
  <c r="ID234" i="20"/>
  <c r="IC237" i="20"/>
  <c r="ID237" i="20"/>
  <c r="IC238" i="20"/>
  <c r="ID238" i="20"/>
  <c r="IC239" i="20"/>
  <c r="ID239" i="20"/>
  <c r="IC240" i="20"/>
  <c r="ID240" i="20"/>
  <c r="IC262" i="20"/>
  <c r="ID262" i="20"/>
  <c r="HX23" i="12"/>
  <c r="HW233" i="20"/>
  <c r="HX233" i="20"/>
  <c r="HY233" i="20"/>
  <c r="HZ233" i="20"/>
  <c r="HW234" i="20"/>
  <c r="HX234" i="20"/>
  <c r="HX44" i="12"/>
  <c r="HY234" i="20"/>
  <c r="HZ234" i="20"/>
  <c r="HW237" i="20"/>
  <c r="HX237" i="20"/>
  <c r="HY237" i="20"/>
  <c r="HZ237" i="20"/>
  <c r="HW238" i="20"/>
  <c r="HX238" i="20"/>
  <c r="HY238" i="20"/>
  <c r="HZ238" i="20"/>
  <c r="HW239" i="20"/>
  <c r="HX239" i="20"/>
  <c r="HY239" i="20"/>
  <c r="HZ239" i="20"/>
  <c r="HW240" i="20"/>
  <c r="HX240" i="20"/>
  <c r="HY240" i="20"/>
  <c r="HZ240" i="20"/>
  <c r="HW262" i="20"/>
  <c r="HX262" i="20"/>
  <c r="HY262" i="20"/>
  <c r="HZ262" i="20"/>
  <c r="M202" i="20"/>
  <c r="M203" i="20"/>
  <c r="M204" i="20"/>
  <c r="M14" i="12" s="1"/>
  <c r="M205" i="20"/>
  <c r="M15" i="12" s="1"/>
  <c r="M206" i="20"/>
  <c r="M207" i="20"/>
  <c r="M208" i="20"/>
  <c r="M209" i="20"/>
  <c r="M210" i="20"/>
  <c r="M211" i="20"/>
  <c r="M212" i="20"/>
  <c r="M213" i="20"/>
  <c r="M214" i="20"/>
  <c r="N202" i="20"/>
  <c r="N203" i="20"/>
  <c r="N204" i="20"/>
  <c r="N205" i="20"/>
  <c r="N206" i="20"/>
  <c r="N207" i="20"/>
  <c r="N208" i="20"/>
  <c r="N209" i="20"/>
  <c r="N210" i="20"/>
  <c r="N211" i="20"/>
  <c r="N212" i="20"/>
  <c r="N213" i="20"/>
  <c r="N214" i="20"/>
  <c r="R202" i="20"/>
  <c r="R203" i="20"/>
  <c r="R204" i="20"/>
  <c r="R205" i="20"/>
  <c r="R206" i="20"/>
  <c r="R16" i="12" s="1"/>
  <c r="R207" i="20"/>
  <c r="R17" i="12" s="1"/>
  <c r="R208" i="20"/>
  <c r="R18" i="12" s="1"/>
  <c r="R209" i="20"/>
  <c r="R210" i="20"/>
  <c r="R211" i="20"/>
  <c r="R212" i="20"/>
  <c r="R213" i="20"/>
  <c r="R214" i="20"/>
  <c r="AP202" i="20"/>
  <c r="AP203" i="20"/>
  <c r="AP204" i="20"/>
  <c r="AP205" i="20"/>
  <c r="AP206" i="20"/>
  <c r="AP207" i="20"/>
  <c r="AP208" i="20"/>
  <c r="AP209" i="20"/>
  <c r="AP210" i="20"/>
  <c r="AP211" i="20"/>
  <c r="AP212" i="20"/>
  <c r="AP213" i="20"/>
  <c r="AP214" i="20"/>
  <c r="AR202" i="20"/>
  <c r="AR203" i="20"/>
  <c r="AR204" i="20"/>
  <c r="AR205" i="20"/>
  <c r="AR206" i="20"/>
  <c r="AR207" i="20"/>
  <c r="AR208" i="20"/>
  <c r="AR209" i="20"/>
  <c r="AR210" i="20"/>
  <c r="AR211" i="20"/>
  <c r="AR212" i="20"/>
  <c r="AR213" i="20"/>
  <c r="AR214" i="20"/>
  <c r="AT202" i="20"/>
  <c r="AT203" i="20"/>
  <c r="AT204" i="20"/>
  <c r="AT205" i="20"/>
  <c r="AT206" i="20"/>
  <c r="AT207" i="20"/>
  <c r="AT208" i="20"/>
  <c r="AT209" i="20"/>
  <c r="AT210" i="20"/>
  <c r="AT211" i="20"/>
  <c r="AT212" i="20"/>
  <c r="AT213" i="20"/>
  <c r="AT214" i="20"/>
  <c r="AZ202" i="20"/>
  <c r="AZ203" i="20"/>
  <c r="AZ204" i="20"/>
  <c r="AZ205" i="20"/>
  <c r="AZ206" i="20"/>
  <c r="AZ207" i="20"/>
  <c r="AZ208" i="20"/>
  <c r="AZ209" i="20"/>
  <c r="AZ210" i="20"/>
  <c r="AZ211" i="20"/>
  <c r="AZ212" i="20"/>
  <c r="AZ22" i="12" s="1"/>
  <c r="AZ213" i="20"/>
  <c r="AZ214" i="20"/>
  <c r="BZ202" i="20"/>
  <c r="BZ203" i="20"/>
  <c r="BZ204" i="20"/>
  <c r="BZ205" i="20"/>
  <c r="BZ206" i="20"/>
  <c r="BZ16" i="12" s="1"/>
  <c r="BZ207" i="20"/>
  <c r="BZ17" i="12" s="1"/>
  <c r="BZ208" i="20"/>
  <c r="BZ18" i="12" s="1"/>
  <c r="BZ209" i="20"/>
  <c r="BZ210" i="20"/>
  <c r="BZ211" i="20"/>
  <c r="BZ212" i="20"/>
  <c r="BZ213" i="20"/>
  <c r="BZ214" i="20"/>
  <c r="DO202" i="20"/>
  <c r="DO203" i="20"/>
  <c r="DO204" i="20"/>
  <c r="DO14" i="12" s="1"/>
  <c r="DO205" i="20"/>
  <c r="DO15" i="12" s="1"/>
  <c r="DO206" i="20"/>
  <c r="DO207" i="20"/>
  <c r="DO208" i="20"/>
  <c r="DO209" i="20"/>
  <c r="DO210" i="20"/>
  <c r="DO211" i="20"/>
  <c r="DO212" i="20"/>
  <c r="DO213" i="20"/>
  <c r="DO214" i="20"/>
  <c r="DR202" i="20"/>
  <c r="DR203" i="20"/>
  <c r="DR204" i="20"/>
  <c r="DR14" i="12" s="1"/>
  <c r="DR205" i="20"/>
  <c r="DR15" i="12" s="1"/>
  <c r="DR206" i="20"/>
  <c r="DR207" i="20"/>
  <c r="DR208" i="20"/>
  <c r="DR209" i="20"/>
  <c r="DR210" i="20"/>
  <c r="DR211" i="20"/>
  <c r="DR212" i="20"/>
  <c r="DR213" i="20"/>
  <c r="DR214" i="20"/>
  <c r="DR24" i="12" s="1"/>
  <c r="GJ202" i="20"/>
  <c r="GJ203" i="20"/>
  <c r="GJ204" i="20"/>
  <c r="GJ205" i="20"/>
  <c r="GJ206" i="20"/>
  <c r="GJ207" i="20"/>
  <c r="GJ208" i="20"/>
  <c r="GJ209" i="20"/>
  <c r="GJ210" i="20"/>
  <c r="GJ211" i="20"/>
  <c r="GJ212" i="20"/>
  <c r="GJ213" i="20"/>
  <c r="GJ214" i="20"/>
  <c r="GM202" i="20"/>
  <c r="GM203" i="20"/>
  <c r="GM204" i="20"/>
  <c r="GM205" i="20"/>
  <c r="GM206" i="20"/>
  <c r="GM207" i="20"/>
  <c r="GM208" i="20"/>
  <c r="GM209" i="20"/>
  <c r="GM210" i="20"/>
  <c r="GM211" i="20"/>
  <c r="GM212" i="20"/>
  <c r="GM213" i="20"/>
  <c r="GM214" i="20"/>
  <c r="GS202" i="20"/>
  <c r="GS203" i="20"/>
  <c r="GS204" i="20"/>
  <c r="GS205" i="20"/>
  <c r="GS206" i="20"/>
  <c r="GS207" i="20"/>
  <c r="GS208" i="20"/>
  <c r="GS209" i="20"/>
  <c r="GS210" i="20"/>
  <c r="GS211" i="20"/>
  <c r="GS212" i="20"/>
  <c r="GS213" i="20"/>
  <c r="GS214" i="20"/>
  <c r="GT227" i="20"/>
  <c r="GV202" i="20"/>
  <c r="GV203" i="20"/>
  <c r="GV204" i="20"/>
  <c r="GV205" i="20"/>
  <c r="GV206" i="20"/>
  <c r="GV207" i="20"/>
  <c r="GV208" i="20"/>
  <c r="GV209" i="20"/>
  <c r="GV210" i="20"/>
  <c r="GV211" i="20"/>
  <c r="GV212" i="20"/>
  <c r="GV213" i="20"/>
  <c r="GV214" i="20"/>
  <c r="GY202" i="20"/>
  <c r="GY203" i="20"/>
  <c r="GY204" i="20"/>
  <c r="GY205" i="20"/>
  <c r="GY206" i="20"/>
  <c r="GY207" i="20"/>
  <c r="GY208" i="20"/>
  <c r="GY209" i="20"/>
  <c r="GY210" i="20"/>
  <c r="GY211" i="20"/>
  <c r="GY212" i="20"/>
  <c r="GY213" i="20"/>
  <c r="GY214" i="20"/>
  <c r="HB202" i="20"/>
  <c r="HB203" i="20"/>
  <c r="HB204" i="20"/>
  <c r="HB205" i="20"/>
  <c r="HB206" i="20"/>
  <c r="HB207" i="20"/>
  <c r="HB208" i="20"/>
  <c r="HB209" i="20"/>
  <c r="HB210" i="20"/>
  <c r="HB211" i="20"/>
  <c r="HB212" i="20"/>
  <c r="HB213" i="20"/>
  <c r="HB214" i="20"/>
  <c r="HE202" i="20"/>
  <c r="HE203" i="20"/>
  <c r="HE204" i="20"/>
  <c r="HE205" i="20"/>
  <c r="HE206" i="20"/>
  <c r="HE207" i="20"/>
  <c r="HE208" i="20"/>
  <c r="HE209" i="20"/>
  <c r="HE210" i="20"/>
  <c r="HE211" i="20"/>
  <c r="HE212" i="20"/>
  <c r="HE213" i="20"/>
  <c r="HE214" i="20"/>
  <c r="HH202" i="20"/>
  <c r="HH203" i="20"/>
  <c r="HH204" i="20"/>
  <c r="HH205" i="20"/>
  <c r="HH206" i="20"/>
  <c r="HH207" i="20"/>
  <c r="HH208" i="20"/>
  <c r="HH209" i="20"/>
  <c r="HH210" i="20"/>
  <c r="HH211" i="20"/>
  <c r="HH212" i="20"/>
  <c r="HH213" i="20"/>
  <c r="HH214" i="20"/>
  <c r="HI202" i="20"/>
  <c r="HI203" i="20"/>
  <c r="HI204" i="20"/>
  <c r="HI205" i="20"/>
  <c r="HI206" i="20"/>
  <c r="HI207" i="20"/>
  <c r="HI208" i="20"/>
  <c r="HI232" i="20" s="1"/>
  <c r="HI209" i="20"/>
  <c r="HI210" i="20"/>
  <c r="HI211" i="20"/>
  <c r="HI212" i="20"/>
  <c r="HI213" i="20"/>
  <c r="HI214" i="20"/>
  <c r="HJ202" i="20"/>
  <c r="HJ203" i="20"/>
  <c r="HJ204" i="20"/>
  <c r="HJ205" i="20"/>
  <c r="HJ206" i="20"/>
  <c r="HJ207" i="20"/>
  <c r="HJ208" i="20"/>
  <c r="HJ209" i="20"/>
  <c r="HJ210" i="20"/>
  <c r="HJ211" i="20"/>
  <c r="HJ212" i="20"/>
  <c r="HJ213" i="20"/>
  <c r="HJ214" i="20"/>
  <c r="HK202" i="20"/>
  <c r="HK203" i="20"/>
  <c r="HK204" i="20"/>
  <c r="HK205" i="20"/>
  <c r="HK206" i="20"/>
  <c r="HK207" i="20"/>
  <c r="HK208" i="20"/>
  <c r="HK209" i="20"/>
  <c r="HK210" i="20"/>
  <c r="HK211" i="20"/>
  <c r="HK212" i="20"/>
  <c r="HK213" i="20"/>
  <c r="HK214" i="20"/>
  <c r="F12" i="12"/>
  <c r="L12" i="12"/>
  <c r="V12" i="12"/>
  <c r="AB12" i="12"/>
  <c r="AH12" i="12"/>
  <c r="AN12" i="12"/>
  <c r="AV12" i="12"/>
  <c r="BP12" i="12"/>
  <c r="BT12" i="12"/>
  <c r="CE12" i="12"/>
  <c r="CG12" i="12"/>
  <c r="CK12" i="12"/>
  <c r="CM12" i="12"/>
  <c r="CZ12" i="12"/>
  <c r="DB12" i="12"/>
  <c r="DG12" i="12"/>
  <c r="DI12" i="12"/>
  <c r="DM12" i="12"/>
  <c r="DU12" i="12"/>
  <c r="DV12" i="12"/>
  <c r="DW12" i="12"/>
  <c r="DX12" i="12"/>
  <c r="DY12" i="12"/>
  <c r="DZ12" i="12"/>
  <c r="EB12" i="12"/>
  <c r="EM12" i="12"/>
  <c r="ES12" i="12"/>
  <c r="ET12" i="12"/>
  <c r="EU12" i="12"/>
  <c r="EV12" i="12"/>
  <c r="EZ12" i="12"/>
  <c r="FB12" i="12"/>
  <c r="FC12" i="12"/>
  <c r="FI12" i="12"/>
  <c r="FJ12" i="12"/>
  <c r="FK12" i="12"/>
  <c r="V13" i="12"/>
  <c r="X13" i="12"/>
  <c r="AN13" i="12"/>
  <c r="BP13" i="12"/>
  <c r="BT13" i="12"/>
  <c r="CE13" i="12"/>
  <c r="CO13" i="12"/>
  <c r="DB13" i="12"/>
  <c r="DW13" i="12"/>
  <c r="ET13" i="12"/>
  <c r="EU13" i="12"/>
  <c r="HQ13" i="12"/>
  <c r="L14" i="12"/>
  <c r="N14" i="12"/>
  <c r="R14" i="12"/>
  <c r="AB14" i="12"/>
  <c r="AH14" i="12"/>
  <c r="AL14" i="12"/>
  <c r="AN14" i="12"/>
  <c r="BN14" i="12"/>
  <c r="BP14" i="12"/>
  <c r="BR14" i="12"/>
  <c r="BT14" i="12"/>
  <c r="BZ14" i="12"/>
  <c r="CC14" i="12"/>
  <c r="CE14" i="12"/>
  <c r="CG14" i="12"/>
  <c r="CI14" i="12"/>
  <c r="CK14" i="12"/>
  <c r="CM14" i="12"/>
  <c r="CO14" i="12"/>
  <c r="CQ14" i="12"/>
  <c r="CX14" i="12"/>
  <c r="DJ14" i="12"/>
  <c r="DM14" i="12"/>
  <c r="DQ14" i="12"/>
  <c r="DT14" i="12"/>
  <c r="DW14" i="12"/>
  <c r="EZ14" i="12"/>
  <c r="FA14" i="12"/>
  <c r="FB14" i="12"/>
  <c r="FC14" i="12"/>
  <c r="FX14" i="12"/>
  <c r="GJ14" i="12"/>
  <c r="GK14" i="12"/>
  <c r="HC14" i="12"/>
  <c r="F15" i="12"/>
  <c r="H15" i="12"/>
  <c r="L15" i="12"/>
  <c r="N15" i="12"/>
  <c r="R15" i="12"/>
  <c r="T15" i="12"/>
  <c r="X15" i="12"/>
  <c r="AA15" i="12"/>
  <c r="AB15" i="12"/>
  <c r="AD15" i="12"/>
  <c r="AE15" i="12"/>
  <c r="AF15" i="12"/>
  <c r="AG15" i="12"/>
  <c r="AI15" i="12"/>
  <c r="AJ15" i="12"/>
  <c r="AK15" i="12"/>
  <c r="AN15" i="12"/>
  <c r="AR15" i="12"/>
  <c r="BN15" i="12"/>
  <c r="BP15" i="12"/>
  <c r="BR15" i="12"/>
  <c r="BT15" i="12"/>
  <c r="BZ15" i="12"/>
  <c r="CC15" i="12"/>
  <c r="CE15" i="12"/>
  <c r="CG15" i="12"/>
  <c r="CI15" i="12"/>
  <c r="CK15" i="12"/>
  <c r="CO15" i="12"/>
  <c r="CQ15" i="12"/>
  <c r="CX15" i="12"/>
  <c r="CZ15" i="12"/>
  <c r="DB15" i="12"/>
  <c r="DC15" i="12"/>
  <c r="DH15" i="12"/>
  <c r="DI15" i="12"/>
  <c r="DM15" i="12"/>
  <c r="DQ15" i="12"/>
  <c r="DT15" i="12"/>
  <c r="DU15" i="12"/>
  <c r="DV15" i="12"/>
  <c r="DX15" i="12"/>
  <c r="DY15" i="12"/>
  <c r="DZ15" i="12"/>
  <c r="EF15" i="12"/>
  <c r="EH15" i="12"/>
  <c r="EK15" i="12"/>
  <c r="EN15" i="12"/>
  <c r="ER15" i="12"/>
  <c r="ES15" i="12"/>
  <c r="ET15" i="12"/>
  <c r="EU15" i="12"/>
  <c r="EV15" i="12"/>
  <c r="EZ15" i="12"/>
  <c r="FB15" i="12"/>
  <c r="FC15" i="12"/>
  <c r="FD15" i="12"/>
  <c r="FE15" i="12"/>
  <c r="FF15" i="12"/>
  <c r="GH15" i="12"/>
  <c r="GI15" i="12"/>
  <c r="GV15" i="12"/>
  <c r="HK15" i="12"/>
  <c r="H16" i="12"/>
  <c r="L16" i="12"/>
  <c r="M16" i="12"/>
  <c r="N16" i="12"/>
  <c r="T16" i="12"/>
  <c r="V16" i="12"/>
  <c r="X16" i="12"/>
  <c r="AA16" i="12"/>
  <c r="AB16" i="12"/>
  <c r="AD16" i="12"/>
  <c r="AE16" i="12"/>
  <c r="AF16" i="12"/>
  <c r="AG16" i="12"/>
  <c r="AH16" i="12"/>
  <c r="AI16" i="12"/>
  <c r="AJ16" i="12"/>
  <c r="AK16" i="12"/>
  <c r="AL16" i="12"/>
  <c r="AN16" i="12"/>
  <c r="BN16" i="12"/>
  <c r="BP16" i="12"/>
  <c r="BR16" i="12"/>
  <c r="BT16" i="12"/>
  <c r="CC16" i="12"/>
  <c r="CE16" i="12"/>
  <c r="CG16" i="12"/>
  <c r="CI16" i="12"/>
  <c r="CK16" i="12"/>
  <c r="CO16" i="12"/>
  <c r="CQ16" i="12"/>
  <c r="CX16" i="12"/>
  <c r="CZ16" i="12"/>
  <c r="DB16" i="12"/>
  <c r="DC16" i="12"/>
  <c r="DF16" i="12"/>
  <c r="DG16" i="12"/>
  <c r="DH16" i="12"/>
  <c r="DI16" i="12"/>
  <c r="DM16" i="12"/>
  <c r="DO16" i="12"/>
  <c r="DQ16" i="12"/>
  <c r="DR16" i="12"/>
  <c r="DT16" i="12"/>
  <c r="DU16" i="12"/>
  <c r="DV16" i="12"/>
  <c r="DW16" i="12"/>
  <c r="DX16" i="12"/>
  <c r="DY16" i="12"/>
  <c r="EB16" i="12"/>
  <c r="EH16" i="12"/>
  <c r="EK16" i="12"/>
  <c r="EM16" i="12"/>
  <c r="EN16" i="12"/>
  <c r="ER16" i="12"/>
  <c r="ET16" i="12"/>
  <c r="EU16" i="12"/>
  <c r="EV16" i="12"/>
  <c r="FA16" i="12"/>
  <c r="FB16" i="12"/>
  <c r="FC16" i="12"/>
  <c r="FG16" i="12"/>
  <c r="FP16" i="12"/>
  <c r="FU16" i="12"/>
  <c r="FV16" i="12"/>
  <c r="GD16" i="12"/>
  <c r="GZ16" i="12"/>
  <c r="HA16" i="12"/>
  <c r="HF16" i="12"/>
  <c r="HM16" i="12"/>
  <c r="H17" i="12"/>
  <c r="M17" i="12"/>
  <c r="N17" i="12"/>
  <c r="T17" i="12"/>
  <c r="V17" i="12"/>
  <c r="X17" i="12"/>
  <c r="AA17" i="12"/>
  <c r="AB17" i="12"/>
  <c r="AD17" i="12"/>
  <c r="AE17" i="12"/>
  <c r="AG17" i="12"/>
  <c r="AH17" i="12"/>
  <c r="AI17" i="12"/>
  <c r="AJ17" i="12"/>
  <c r="AK17" i="12"/>
  <c r="AL17" i="12"/>
  <c r="AN17" i="12"/>
  <c r="AP17" i="12"/>
  <c r="AR17" i="12"/>
  <c r="AT17" i="12"/>
  <c r="AV17" i="12"/>
  <c r="AZ17" i="12"/>
  <c r="BP17" i="12"/>
  <c r="BR17" i="12"/>
  <c r="BT17" i="12"/>
  <c r="CC17" i="12"/>
  <c r="CE17" i="12"/>
  <c r="CG17" i="12"/>
  <c r="CI17" i="12"/>
  <c r="CK17" i="12"/>
  <c r="CM17" i="12"/>
  <c r="CO17" i="12"/>
  <c r="CQ17" i="12"/>
  <c r="CZ17" i="12"/>
  <c r="DB17" i="12"/>
  <c r="DC17" i="12"/>
  <c r="DF17" i="12"/>
  <c r="DG17" i="12"/>
  <c r="DH17" i="12"/>
  <c r="DI17" i="12"/>
  <c r="DJ17" i="12"/>
  <c r="DM17" i="12"/>
  <c r="DO17" i="12"/>
  <c r="DQ17" i="12"/>
  <c r="DR17" i="12"/>
  <c r="DT17" i="12"/>
  <c r="DU17" i="12"/>
  <c r="DV17" i="12"/>
  <c r="DW17" i="12"/>
  <c r="DY17" i="12"/>
  <c r="DZ17" i="12"/>
  <c r="EB17" i="12"/>
  <c r="EF17" i="12"/>
  <c r="EH17" i="12"/>
  <c r="EK17" i="12"/>
  <c r="EM17" i="12"/>
  <c r="EN17" i="12"/>
  <c r="ER17" i="12"/>
  <c r="ES17" i="12"/>
  <c r="ET17" i="12"/>
  <c r="EU17" i="12"/>
  <c r="EV17" i="12"/>
  <c r="EZ17" i="12"/>
  <c r="FA17" i="12"/>
  <c r="FB17" i="12"/>
  <c r="FC17" i="12"/>
  <c r="FG17" i="12"/>
  <c r="FH17" i="12"/>
  <c r="FJ17" i="12"/>
  <c r="FL17" i="12"/>
  <c r="FM17" i="12"/>
  <c r="FN17" i="12"/>
  <c r="GA17" i="12"/>
  <c r="GC17" i="12"/>
  <c r="GG17" i="12"/>
  <c r="GL17" i="12"/>
  <c r="GM17" i="12"/>
  <c r="GX17" i="12"/>
  <c r="GY17" i="12"/>
  <c r="GZ17" i="12"/>
  <c r="HF17" i="12"/>
  <c r="HH17" i="12"/>
  <c r="F18" i="12"/>
  <c r="H18" i="12"/>
  <c r="L18" i="12"/>
  <c r="M18" i="12"/>
  <c r="N18" i="12"/>
  <c r="T18" i="12"/>
  <c r="V18" i="12"/>
  <c r="X18" i="12"/>
  <c r="AA18" i="12"/>
  <c r="AD18" i="12"/>
  <c r="AE18" i="12"/>
  <c r="AF18" i="12"/>
  <c r="AG18" i="12"/>
  <c r="AH18" i="12"/>
  <c r="AI18" i="12"/>
  <c r="AJ18" i="12"/>
  <c r="AK18" i="12"/>
  <c r="AL18" i="12"/>
  <c r="AN18" i="12"/>
  <c r="AP18" i="12"/>
  <c r="AR18" i="12"/>
  <c r="AT18" i="12"/>
  <c r="AV18" i="12"/>
  <c r="AZ18" i="12"/>
  <c r="BN18" i="12"/>
  <c r="BP18" i="12"/>
  <c r="BR18" i="12"/>
  <c r="BT18" i="12"/>
  <c r="CC18" i="12"/>
  <c r="CE18" i="12"/>
  <c r="CG18" i="12"/>
  <c r="CI18" i="12"/>
  <c r="CK18" i="12"/>
  <c r="CM18" i="12"/>
  <c r="CO18" i="12"/>
  <c r="CQ18" i="12"/>
  <c r="CX18" i="12"/>
  <c r="CZ18" i="12"/>
  <c r="DB18" i="12"/>
  <c r="DF18" i="12"/>
  <c r="DG18" i="12"/>
  <c r="DH18" i="12"/>
  <c r="DI18" i="12"/>
  <c r="DM18" i="12"/>
  <c r="DO18" i="12"/>
  <c r="DQ18" i="12"/>
  <c r="DR18" i="12"/>
  <c r="DT18" i="12"/>
  <c r="DU18" i="12"/>
  <c r="DV18" i="12"/>
  <c r="DW18" i="12"/>
  <c r="DY18" i="12"/>
  <c r="DZ18" i="12"/>
  <c r="EB18" i="12"/>
  <c r="EF18" i="12"/>
  <c r="EH18" i="12"/>
  <c r="EK18" i="12"/>
  <c r="EM18" i="12"/>
  <c r="EN18" i="12"/>
  <c r="ER18" i="12"/>
  <c r="ES18" i="12"/>
  <c r="ET18" i="12"/>
  <c r="EU18" i="12"/>
  <c r="EV18" i="12"/>
  <c r="EZ18" i="12"/>
  <c r="FA18" i="12"/>
  <c r="FB18" i="12"/>
  <c r="FC18" i="12"/>
  <c r="FD18" i="12"/>
  <c r="FF18" i="12"/>
  <c r="FH18" i="12"/>
  <c r="FI18" i="12"/>
  <c r="FJ18" i="12"/>
  <c r="FK18" i="12"/>
  <c r="FP18" i="12"/>
  <c r="FR18" i="12"/>
  <c r="GB18" i="12"/>
  <c r="GD18" i="12"/>
  <c r="GE18" i="12"/>
  <c r="GH18" i="12"/>
  <c r="GI18" i="12"/>
  <c r="GS18" i="12"/>
  <c r="GT18" i="12"/>
  <c r="GU18" i="12"/>
  <c r="HB18" i="12"/>
  <c r="HC18" i="12"/>
  <c r="HM18" i="12"/>
  <c r="HO18" i="12"/>
  <c r="HQ18" i="12"/>
  <c r="F19" i="12"/>
  <c r="H19" i="12"/>
  <c r="L19" i="12"/>
  <c r="T19" i="12"/>
  <c r="V19" i="12"/>
  <c r="X19" i="12"/>
  <c r="AA19" i="12"/>
  <c r="AB19" i="12"/>
  <c r="AD19" i="12"/>
  <c r="AE19" i="12"/>
  <c r="AF19" i="12"/>
  <c r="AG19" i="12"/>
  <c r="AH19" i="12"/>
  <c r="AI19" i="12"/>
  <c r="AJ19" i="12"/>
  <c r="AK19" i="12"/>
  <c r="AN19" i="12"/>
  <c r="AP19" i="12"/>
  <c r="AR19" i="12"/>
  <c r="AT19" i="12"/>
  <c r="AV19" i="12"/>
  <c r="AZ19" i="12"/>
  <c r="BN19" i="12"/>
  <c r="BP19" i="12"/>
  <c r="BR19" i="12"/>
  <c r="BT19" i="12"/>
  <c r="BZ19" i="12"/>
  <c r="CC19" i="12"/>
  <c r="CE19" i="12"/>
  <c r="CG19" i="12"/>
  <c r="CI19" i="12"/>
  <c r="CK19" i="12"/>
  <c r="CM19" i="12"/>
  <c r="CO19" i="12"/>
  <c r="CQ19" i="12"/>
  <c r="CX19" i="12"/>
  <c r="CZ19" i="12"/>
  <c r="DB19" i="12"/>
  <c r="DC19" i="12"/>
  <c r="DF19" i="12"/>
  <c r="DG19" i="12"/>
  <c r="DH19" i="12"/>
  <c r="DJ19" i="12"/>
  <c r="DM19" i="12"/>
  <c r="DO19" i="12"/>
  <c r="DQ19" i="12"/>
  <c r="DR19" i="12"/>
  <c r="DT19" i="12"/>
  <c r="DU19" i="12"/>
  <c r="DV19" i="12"/>
  <c r="DW19" i="12"/>
  <c r="DX19" i="12"/>
  <c r="DY19" i="12"/>
  <c r="DZ19" i="12"/>
  <c r="EB19" i="12"/>
  <c r="EF19" i="12"/>
  <c r="EH19" i="12"/>
  <c r="EK19" i="12"/>
  <c r="EM19" i="12"/>
  <c r="EN19" i="12"/>
  <c r="ER19" i="12"/>
  <c r="ES19" i="12"/>
  <c r="ET19" i="12"/>
  <c r="EU19" i="12"/>
  <c r="EV19" i="12"/>
  <c r="EZ19" i="12"/>
  <c r="FA19" i="12"/>
  <c r="FB19" i="12"/>
  <c r="FC19" i="12"/>
  <c r="FD19" i="12"/>
  <c r="FE19" i="12"/>
  <c r="FF19" i="12"/>
  <c r="FG19" i="12"/>
  <c r="FH19" i="12"/>
  <c r="FI19" i="12"/>
  <c r="FM19" i="12"/>
  <c r="FN19" i="12"/>
  <c r="FT19" i="12"/>
  <c r="FU19" i="12"/>
  <c r="FY19" i="12"/>
  <c r="GC19" i="12"/>
  <c r="GD19" i="12"/>
  <c r="GO19" i="12"/>
  <c r="GP19" i="12"/>
  <c r="GQ19" i="12"/>
  <c r="GT19" i="12"/>
  <c r="GX19" i="12"/>
  <c r="HE19" i="12"/>
  <c r="HF19" i="12"/>
  <c r="HI19" i="12"/>
  <c r="HM19" i="12"/>
  <c r="HN19" i="12"/>
  <c r="F20" i="12"/>
  <c r="H20" i="12"/>
  <c r="L20" i="12"/>
  <c r="M20" i="12"/>
  <c r="N20" i="12"/>
  <c r="R20" i="12"/>
  <c r="T20" i="12"/>
  <c r="V20" i="12"/>
  <c r="X20" i="12"/>
  <c r="AA20" i="12"/>
  <c r="AB20" i="12"/>
  <c r="AD20" i="12"/>
  <c r="AE20" i="12"/>
  <c r="AF20" i="12"/>
  <c r="AG20" i="12"/>
  <c r="AH20" i="12"/>
  <c r="AI20" i="12"/>
  <c r="AJ20" i="12"/>
  <c r="AK20" i="12"/>
  <c r="AL20" i="12"/>
  <c r="AN20" i="12"/>
  <c r="AP20" i="12"/>
  <c r="AR20" i="12"/>
  <c r="AT20" i="12"/>
  <c r="AV20" i="12"/>
  <c r="AZ20" i="12"/>
  <c r="BN20" i="12"/>
  <c r="BP20" i="12"/>
  <c r="BR20" i="12"/>
  <c r="BT20" i="12"/>
  <c r="BZ20" i="12"/>
  <c r="CC20" i="12"/>
  <c r="CE20" i="12"/>
  <c r="CG20" i="12"/>
  <c r="CI20" i="12"/>
  <c r="CK20" i="12"/>
  <c r="CM20" i="12"/>
  <c r="CO20" i="12"/>
  <c r="CX20" i="12"/>
  <c r="CZ20" i="12"/>
  <c r="DB20" i="12"/>
  <c r="DC20" i="12"/>
  <c r="DF20" i="12"/>
  <c r="DG20" i="12"/>
  <c r="DH20" i="12"/>
  <c r="DI20" i="12"/>
  <c r="DJ20" i="12"/>
  <c r="DM20" i="12"/>
  <c r="DO20" i="12"/>
  <c r="DQ20" i="12"/>
  <c r="DR20" i="12"/>
  <c r="DT20" i="12"/>
  <c r="DU20" i="12"/>
  <c r="DV20" i="12"/>
  <c r="DW20" i="12"/>
  <c r="DX20" i="12"/>
  <c r="DY20" i="12"/>
  <c r="DZ20" i="12"/>
  <c r="EB20" i="12"/>
  <c r="EF20" i="12"/>
  <c r="EH20" i="12"/>
  <c r="EM20" i="12"/>
  <c r="EN20" i="12"/>
  <c r="ER20" i="12"/>
  <c r="ES20" i="12"/>
  <c r="ET20" i="12"/>
  <c r="EU20" i="12"/>
  <c r="EV20" i="12"/>
  <c r="EZ20" i="12"/>
  <c r="FA20" i="12"/>
  <c r="FB20" i="12"/>
  <c r="FC20" i="12"/>
  <c r="FF20" i="12"/>
  <c r="FG20" i="12"/>
  <c r="FH20" i="12"/>
  <c r="FJ20" i="12"/>
  <c r="FK20" i="12"/>
  <c r="FL20" i="12"/>
  <c r="FN20" i="12"/>
  <c r="FO20" i="12"/>
  <c r="FR20" i="12"/>
  <c r="FY20" i="12"/>
  <c r="FZ20" i="12"/>
  <c r="GA20" i="12"/>
  <c r="GF20" i="12"/>
  <c r="GH20" i="12"/>
  <c r="GP20" i="12"/>
  <c r="GQ20" i="12"/>
  <c r="GR20" i="12"/>
  <c r="GV20" i="12"/>
  <c r="GW20" i="12"/>
  <c r="HF20" i="12"/>
  <c r="HG20" i="12"/>
  <c r="HH20" i="12"/>
  <c r="HK20" i="12"/>
  <c r="HN20" i="12"/>
  <c r="F21" i="12"/>
  <c r="L21" i="12"/>
  <c r="V21" i="12"/>
  <c r="X21" i="12"/>
  <c r="AB21" i="12"/>
  <c r="AH21" i="12"/>
  <c r="AL21" i="12"/>
  <c r="AN21" i="12"/>
  <c r="BP21" i="12"/>
  <c r="BT21" i="12"/>
  <c r="CE21" i="12"/>
  <c r="CG21" i="12"/>
  <c r="CO21" i="12"/>
  <c r="CZ21" i="12"/>
  <c r="DB21" i="12"/>
  <c r="DC21" i="12"/>
  <c r="DG21" i="12"/>
  <c r="DH21" i="12"/>
  <c r="DM21" i="12"/>
  <c r="DU21" i="12"/>
  <c r="DV21" i="12"/>
  <c r="DX21" i="12"/>
  <c r="DY21" i="12"/>
  <c r="DZ21" i="12"/>
  <c r="EB21" i="12"/>
  <c r="EF21" i="12"/>
  <c r="EH21" i="12"/>
  <c r="EM21" i="12"/>
  <c r="EN21" i="12"/>
  <c r="ES21" i="12"/>
  <c r="ET21" i="12"/>
  <c r="EU21" i="12"/>
  <c r="EV21" i="12"/>
  <c r="EZ21" i="12"/>
  <c r="FA21" i="12"/>
  <c r="FB21" i="12"/>
  <c r="FC21" i="12"/>
  <c r="FD21" i="12"/>
  <c r="FE21" i="12"/>
  <c r="FF21" i="12"/>
  <c r="FH21" i="12"/>
  <c r="FJ21" i="12"/>
  <c r="FK21" i="12"/>
  <c r="FL21" i="12"/>
  <c r="FN21" i="12"/>
  <c r="FR21" i="12"/>
  <c r="FS21" i="12"/>
  <c r="FT21" i="12"/>
  <c r="FX21" i="12"/>
  <c r="FZ21" i="12"/>
  <c r="GF21" i="12"/>
  <c r="GH21" i="12"/>
  <c r="GI21" i="12"/>
  <c r="GX21" i="12"/>
  <c r="HA21" i="12"/>
  <c r="F22" i="12"/>
  <c r="H22" i="12"/>
  <c r="L22" i="12"/>
  <c r="M22" i="12"/>
  <c r="N22" i="12"/>
  <c r="R22" i="12"/>
  <c r="T22" i="12"/>
  <c r="V22" i="12"/>
  <c r="X22" i="12"/>
  <c r="AA22" i="12"/>
  <c r="AB22" i="12"/>
  <c r="AD22" i="12"/>
  <c r="AE22" i="12"/>
  <c r="AF22" i="12"/>
  <c r="AG22" i="12"/>
  <c r="AH22" i="12"/>
  <c r="AI22" i="12"/>
  <c r="AJ22" i="12"/>
  <c r="AK22" i="12"/>
  <c r="AL22" i="12"/>
  <c r="AN22" i="12"/>
  <c r="AP22" i="12"/>
  <c r="AR22" i="12"/>
  <c r="AT22" i="12"/>
  <c r="AV22" i="12"/>
  <c r="BN22" i="12"/>
  <c r="BP22" i="12"/>
  <c r="BR22" i="12"/>
  <c r="BT22" i="12"/>
  <c r="BZ22" i="12"/>
  <c r="CC22" i="12"/>
  <c r="CE22" i="12"/>
  <c r="CG22" i="12"/>
  <c r="CI22" i="12"/>
  <c r="CK22" i="12"/>
  <c r="CM22" i="12"/>
  <c r="CO22" i="12"/>
  <c r="CQ22" i="12"/>
  <c r="CX22" i="12"/>
  <c r="CZ22" i="12"/>
  <c r="DC22" i="12"/>
  <c r="DF22" i="12"/>
  <c r="DG22" i="12"/>
  <c r="DH22" i="12"/>
  <c r="DI22" i="12"/>
  <c r="DJ22" i="12"/>
  <c r="DM22" i="12"/>
  <c r="DO22" i="12"/>
  <c r="DQ22" i="12"/>
  <c r="DR22" i="12"/>
  <c r="DT22" i="12"/>
  <c r="DU22" i="12"/>
  <c r="DV22" i="12"/>
  <c r="DX22" i="12"/>
  <c r="DY22" i="12"/>
  <c r="DZ22" i="12"/>
  <c r="EB22" i="12"/>
  <c r="EF22" i="12"/>
  <c r="EH22" i="12"/>
  <c r="EK22" i="12"/>
  <c r="EM22" i="12"/>
  <c r="EN22" i="12"/>
  <c r="ER22" i="12"/>
  <c r="ES22" i="12"/>
  <c r="ET22" i="12"/>
  <c r="EU22" i="12"/>
  <c r="EV22" i="12"/>
  <c r="EZ22" i="12"/>
  <c r="FA22" i="12"/>
  <c r="FB22" i="12"/>
  <c r="FC22" i="12"/>
  <c r="FD22" i="12"/>
  <c r="FE22" i="12"/>
  <c r="FF22" i="12"/>
  <c r="FH22" i="12"/>
  <c r="FI22" i="12"/>
  <c r="FJ22" i="12"/>
  <c r="FK22" i="12"/>
  <c r="FL22" i="12"/>
  <c r="FM22" i="12"/>
  <c r="FN22" i="12"/>
  <c r="FT22" i="12"/>
  <c r="FU22" i="12"/>
  <c r="FV22" i="12"/>
  <c r="FY22" i="12"/>
  <c r="FZ22" i="12"/>
  <c r="GG22" i="12"/>
  <c r="GH22" i="12"/>
  <c r="GI22" i="12"/>
  <c r="GL22" i="12"/>
  <c r="GM22" i="12"/>
  <c r="GS22" i="12"/>
  <c r="GT22" i="12"/>
  <c r="GU22" i="12"/>
  <c r="GX22" i="12"/>
  <c r="GY22" i="12"/>
  <c r="HE22" i="12"/>
  <c r="HF22" i="12"/>
  <c r="HG22" i="12"/>
  <c r="HJ22" i="12"/>
  <c r="HK22" i="12"/>
  <c r="F23" i="12"/>
  <c r="H23" i="12"/>
  <c r="L23" i="12"/>
  <c r="M23" i="12"/>
  <c r="N23" i="12"/>
  <c r="R23" i="12"/>
  <c r="T23" i="12"/>
  <c r="V23" i="12"/>
  <c r="X23" i="12"/>
  <c r="AA23" i="12"/>
  <c r="AB23" i="12"/>
  <c r="AD23" i="12"/>
  <c r="AE23" i="12"/>
  <c r="AF23" i="12"/>
  <c r="AG23" i="12"/>
  <c r="AH23" i="12"/>
  <c r="AI23" i="12"/>
  <c r="AJ23" i="12"/>
  <c r="AK23" i="12"/>
  <c r="AL23" i="12"/>
  <c r="AN23" i="12"/>
  <c r="AP23" i="12"/>
  <c r="AR23" i="12"/>
  <c r="AT23" i="12"/>
  <c r="AV23" i="12"/>
  <c r="AZ23" i="12"/>
  <c r="BN23" i="12"/>
  <c r="BP23" i="12"/>
  <c r="BR23" i="12"/>
  <c r="BT23" i="12"/>
  <c r="BZ23" i="12"/>
  <c r="CC23" i="12"/>
  <c r="CE23" i="12"/>
  <c r="CG23" i="12"/>
  <c r="CI23" i="12"/>
  <c r="CK23" i="12"/>
  <c r="CM23" i="12"/>
  <c r="CO23" i="12"/>
  <c r="CQ23" i="12"/>
  <c r="CX23" i="12"/>
  <c r="CZ23" i="12"/>
  <c r="DB23" i="12"/>
  <c r="DC23" i="12"/>
  <c r="DF23" i="12"/>
  <c r="DG23" i="12"/>
  <c r="DH23" i="12"/>
  <c r="DI23" i="12"/>
  <c r="DJ23" i="12"/>
  <c r="DM23" i="12"/>
  <c r="DO23" i="12"/>
  <c r="DQ23" i="12"/>
  <c r="DR23" i="12"/>
  <c r="DT23" i="12"/>
  <c r="DU23" i="12"/>
  <c r="DV23" i="12"/>
  <c r="DW23" i="12"/>
  <c r="DX23" i="12"/>
  <c r="DY23" i="12"/>
  <c r="DZ23" i="12"/>
  <c r="EB23" i="12"/>
  <c r="EF23" i="12"/>
  <c r="EH23" i="12"/>
  <c r="EK23" i="12"/>
  <c r="EM23" i="12"/>
  <c r="EN23" i="12"/>
  <c r="ER23" i="12"/>
  <c r="ES23" i="12"/>
  <c r="ET23" i="12"/>
  <c r="EU23" i="12"/>
  <c r="EV23" i="12"/>
  <c r="EZ23" i="12"/>
  <c r="FA23" i="12"/>
  <c r="FB23" i="12"/>
  <c r="FC23" i="12"/>
  <c r="FD23" i="12"/>
  <c r="FE23" i="12"/>
  <c r="FF23" i="12"/>
  <c r="FG23" i="12"/>
  <c r="FH23" i="12"/>
  <c r="FI23" i="12"/>
  <c r="FJ23" i="12"/>
  <c r="FK23" i="12"/>
  <c r="FL23" i="12"/>
  <c r="FM23" i="12"/>
  <c r="FN23" i="12"/>
  <c r="FO23" i="12"/>
  <c r="FP23" i="12"/>
  <c r="FS23" i="12"/>
  <c r="FT23" i="12"/>
  <c r="FZ23" i="12"/>
  <c r="GA23" i="12"/>
  <c r="GB23" i="12"/>
  <c r="GE23" i="12"/>
  <c r="GF23" i="12"/>
  <c r="GL23" i="12"/>
  <c r="GM23" i="12"/>
  <c r="GN23" i="12"/>
  <c r="GQ23" i="12"/>
  <c r="GR23" i="12"/>
  <c r="HA23" i="12"/>
  <c r="HB23" i="12"/>
  <c r="HC23" i="12"/>
  <c r="HF23" i="12"/>
  <c r="HG23" i="12"/>
  <c r="HM23" i="12"/>
  <c r="HN23" i="12"/>
  <c r="HO23" i="12"/>
  <c r="F24" i="12"/>
  <c r="H24" i="12"/>
  <c r="L24" i="12"/>
  <c r="M24" i="12"/>
  <c r="N24" i="12"/>
  <c r="R24" i="12"/>
  <c r="T24" i="12"/>
  <c r="V24" i="12"/>
  <c r="X24" i="12"/>
  <c r="AA24" i="12"/>
  <c r="AB24" i="12"/>
  <c r="AD24" i="12"/>
  <c r="AE24" i="12"/>
  <c r="AF24" i="12"/>
  <c r="AG24" i="12"/>
  <c r="AH24" i="12"/>
  <c r="AI24" i="12"/>
  <c r="AJ24" i="12"/>
  <c r="AK24" i="12"/>
  <c r="AL24" i="12"/>
  <c r="AN24" i="12"/>
  <c r="AP24" i="12"/>
  <c r="AR24" i="12"/>
  <c r="AT24" i="12"/>
  <c r="AV24" i="12"/>
  <c r="AZ24" i="12"/>
  <c r="BN24" i="12"/>
  <c r="BP24" i="12"/>
  <c r="BR24" i="12"/>
  <c r="BT24" i="12"/>
  <c r="BZ24" i="12"/>
  <c r="CC24" i="12"/>
  <c r="CE24" i="12"/>
  <c r="CG24" i="12"/>
  <c r="CI24" i="12"/>
  <c r="CK24" i="12"/>
  <c r="CM24" i="12"/>
  <c r="CO24" i="12"/>
  <c r="CQ24" i="12"/>
  <c r="CX24" i="12"/>
  <c r="CZ24" i="12"/>
  <c r="DB24" i="12"/>
  <c r="DC24" i="12"/>
  <c r="DF24" i="12"/>
  <c r="DG24" i="12"/>
  <c r="DH24" i="12"/>
  <c r="DI24" i="12"/>
  <c r="DJ24" i="12"/>
  <c r="DM24" i="12"/>
  <c r="DO24" i="12"/>
  <c r="DQ24" i="12"/>
  <c r="DT24" i="12"/>
  <c r="DU24" i="12"/>
  <c r="DV24" i="12"/>
  <c r="DW24" i="12"/>
  <c r="DX24" i="12"/>
  <c r="DY24" i="12"/>
  <c r="DZ24" i="12"/>
  <c r="EB24" i="12"/>
  <c r="EF24" i="12"/>
  <c r="EH24" i="12"/>
  <c r="EK24" i="12"/>
  <c r="EM24" i="12"/>
  <c r="EN24" i="12"/>
  <c r="ER24" i="12"/>
  <c r="ES24" i="12"/>
  <c r="ET24" i="12"/>
  <c r="EU24" i="12"/>
  <c r="EV24" i="12"/>
  <c r="EZ24" i="12"/>
  <c r="FA24" i="12"/>
  <c r="FB24" i="12"/>
  <c r="FC24" i="12"/>
  <c r="FD24" i="12"/>
  <c r="FE24" i="12"/>
  <c r="FF24" i="12"/>
  <c r="FG24" i="12"/>
  <c r="FH24" i="12"/>
  <c r="FI24" i="12"/>
  <c r="FJ24" i="12"/>
  <c r="FK24" i="12"/>
  <c r="FL24" i="12"/>
  <c r="FM24" i="12"/>
  <c r="FN24" i="12"/>
  <c r="FO24" i="12"/>
  <c r="FP24" i="12"/>
  <c r="FV24" i="12"/>
  <c r="FW24" i="12"/>
  <c r="FX24" i="12"/>
  <c r="GA24" i="12"/>
  <c r="GB24" i="12"/>
  <c r="GH24" i="12"/>
  <c r="GI24" i="12"/>
  <c r="GJ24" i="12"/>
  <c r="GM24" i="12"/>
  <c r="GN24" i="12"/>
  <c r="GT24" i="12"/>
  <c r="GU24" i="12"/>
  <c r="GV24" i="12"/>
  <c r="GY24" i="12"/>
  <c r="GZ24" i="12"/>
  <c r="HF24" i="12"/>
  <c r="HG24" i="12"/>
  <c r="HH24" i="12"/>
  <c r="HK24" i="12"/>
  <c r="HL24" i="12"/>
  <c r="GT27" i="12"/>
  <c r="AI218" i="20"/>
  <c r="AI28" i="12" s="1"/>
  <c r="ER218" i="20"/>
  <c r="ER28" i="12" s="1"/>
  <c r="FE218" i="20"/>
  <c r="FE28" i="12" s="1"/>
  <c r="GT218" i="20"/>
  <c r="HF218" i="20"/>
  <c r="AI219" i="20"/>
  <c r="AI29" i="12" s="1"/>
  <c r="EK219" i="20"/>
  <c r="EK29" i="12"/>
  <c r="FE219" i="20"/>
  <c r="FE29" i="12" s="1"/>
  <c r="GT219" i="20"/>
  <c r="GT29" i="12" s="1"/>
  <c r="AI220" i="20"/>
  <c r="AI30" i="12" s="1"/>
  <c r="EK220" i="20"/>
  <c r="EK30" i="12" s="1"/>
  <c r="ER220" i="20"/>
  <c r="ER30" i="12" s="1"/>
  <c r="FE220" i="20"/>
  <c r="FE30" i="12"/>
  <c r="GT220" i="20"/>
  <c r="GT30" i="12" s="1"/>
  <c r="HF220" i="20"/>
  <c r="HF30" i="12" s="1"/>
  <c r="HI220" i="20"/>
  <c r="HI30" i="12" s="1"/>
  <c r="T221" i="20"/>
  <c r="T31" i="12" s="1"/>
  <c r="AI221" i="20"/>
  <c r="AI31" i="12" s="1"/>
  <c r="AL221" i="20"/>
  <c r="AL31" i="12" s="1"/>
  <c r="DG221" i="20"/>
  <c r="DG31" i="12" s="1"/>
  <c r="EK221" i="20"/>
  <c r="EK31" i="12" s="1"/>
  <c r="ER221" i="20"/>
  <c r="ER31" i="12" s="1"/>
  <c r="FE221" i="20"/>
  <c r="FE31" i="12" s="1"/>
  <c r="FZ221" i="20"/>
  <c r="GT221" i="20"/>
  <c r="GT31" i="12"/>
  <c r="HI221" i="20"/>
  <c r="HI31" i="12" s="1"/>
  <c r="AI222" i="20"/>
  <c r="AI32" i="12" s="1"/>
  <c r="EK222" i="20"/>
  <c r="EK32" i="12" s="1"/>
  <c r="FE222" i="20"/>
  <c r="FE32" i="12" s="1"/>
  <c r="FZ222" i="20"/>
  <c r="FZ32" i="12" s="1"/>
  <c r="GT222" i="20"/>
  <c r="T223" i="20"/>
  <c r="T33" i="12" s="1"/>
  <c r="AI223" i="20"/>
  <c r="AI33" i="12"/>
  <c r="AL223" i="20"/>
  <c r="AL33" i="12" s="1"/>
  <c r="EK223" i="20"/>
  <c r="EK33" i="12" s="1"/>
  <c r="ER223" i="20"/>
  <c r="ER33" i="12" s="1"/>
  <c r="FE223" i="20"/>
  <c r="FE33" i="12" s="1"/>
  <c r="FZ223" i="20"/>
  <c r="FZ33" i="12" s="1"/>
  <c r="GT223" i="20"/>
  <c r="HF223" i="20"/>
  <c r="HI223" i="20"/>
  <c r="HI33" i="12" s="1"/>
  <c r="AI224" i="20"/>
  <c r="AI34" i="12" s="1"/>
  <c r="ER224" i="20"/>
  <c r="ER34" i="12" s="1"/>
  <c r="FE224" i="20"/>
  <c r="FE34" i="12" s="1"/>
  <c r="GT224" i="20"/>
  <c r="HF224" i="20"/>
  <c r="HF34" i="12"/>
  <c r="AI225" i="20"/>
  <c r="AI35" i="12" s="1"/>
  <c r="DG225" i="20"/>
  <c r="DG35" i="12"/>
  <c r="EK225" i="20"/>
  <c r="EK35" i="12" s="1"/>
  <c r="FE225" i="20"/>
  <c r="FE35" i="12" s="1"/>
  <c r="GT225" i="20"/>
  <c r="T226" i="20"/>
  <c r="T36" i="12" s="1"/>
  <c r="AI226" i="20"/>
  <c r="AI36" i="12"/>
  <c r="AL226" i="20"/>
  <c r="AL36" i="12" s="1"/>
  <c r="EK226" i="20"/>
  <c r="EK36" i="12" s="1"/>
  <c r="ER226" i="20"/>
  <c r="ER36" i="12" s="1"/>
  <c r="FE226" i="20"/>
  <c r="FE36" i="12"/>
  <c r="GT226" i="20"/>
  <c r="HF226" i="20"/>
  <c r="HF36" i="12"/>
  <c r="HI226" i="20"/>
  <c r="T228" i="20"/>
  <c r="T38" i="12" s="1"/>
  <c r="AI228" i="20"/>
  <c r="AI38" i="12" s="1"/>
  <c r="DG228" i="20"/>
  <c r="DG38" i="12" s="1"/>
  <c r="EK228" i="20"/>
  <c r="EK38" i="12" s="1"/>
  <c r="ER228" i="20"/>
  <c r="ER38" i="12"/>
  <c r="FE228" i="20"/>
  <c r="FE38" i="12" s="1"/>
  <c r="FZ228" i="20"/>
  <c r="GT228" i="20"/>
  <c r="HI228" i="20"/>
  <c r="HI38" i="12" s="1"/>
  <c r="AI229" i="20"/>
  <c r="AI39" i="12" s="1"/>
  <c r="ER229" i="20"/>
  <c r="ER39" i="12"/>
  <c r="FE229" i="20"/>
  <c r="FE39" i="12" s="1"/>
  <c r="GT229" i="20"/>
  <c r="GT39" i="12" s="1"/>
  <c r="HF229" i="20"/>
  <c r="HF39" i="12" s="1"/>
  <c r="HI229" i="20"/>
  <c r="HI39" i="12" s="1"/>
  <c r="F233" i="20"/>
  <c r="H233" i="20"/>
  <c r="L233" i="20"/>
  <c r="L43" i="12" s="1"/>
  <c r="M233" i="20"/>
  <c r="N233" i="20"/>
  <c r="P233" i="20"/>
  <c r="R233" i="20"/>
  <c r="T233" i="20"/>
  <c r="V233" i="20"/>
  <c r="X233" i="20"/>
  <c r="AA233" i="20"/>
  <c r="AB233" i="20"/>
  <c r="AB43" i="12"/>
  <c r="AD233" i="20"/>
  <c r="AE233" i="20"/>
  <c r="AF233" i="20"/>
  <c r="AG233" i="20"/>
  <c r="AH233" i="20"/>
  <c r="AH43" i="12" s="1"/>
  <c r="AI233" i="20"/>
  <c r="AJ233" i="20"/>
  <c r="AK233" i="20"/>
  <c r="AL233" i="20"/>
  <c r="AN233" i="20"/>
  <c r="AN43" i="12" s="1"/>
  <c r="AP233" i="20"/>
  <c r="AR233" i="20"/>
  <c r="AT233" i="20"/>
  <c r="AV233" i="20"/>
  <c r="AZ233" i="20"/>
  <c r="BN233" i="20"/>
  <c r="BP233" i="20"/>
  <c r="BP43" i="12" s="1"/>
  <c r="BR233" i="20"/>
  <c r="BT233" i="20"/>
  <c r="BT43" i="12" s="1"/>
  <c r="BZ233" i="20"/>
  <c r="CC233" i="20"/>
  <c r="CE233" i="20"/>
  <c r="CE43" i="12"/>
  <c r="CG233" i="20"/>
  <c r="CG43" i="12" s="1"/>
  <c r="CI233" i="20"/>
  <c r="CK233" i="20"/>
  <c r="CM233" i="20"/>
  <c r="CO233" i="20"/>
  <c r="CO43" i="12" s="1"/>
  <c r="CQ233" i="20"/>
  <c r="CX233" i="20"/>
  <c r="CZ233" i="20"/>
  <c r="CZ43" i="12" s="1"/>
  <c r="DB233" i="20"/>
  <c r="DC233" i="20"/>
  <c r="DF233" i="20"/>
  <c r="DG233" i="20"/>
  <c r="DH233" i="20"/>
  <c r="DI233" i="20"/>
  <c r="DJ233" i="20"/>
  <c r="DM233" i="20"/>
  <c r="DM43" i="12" s="1"/>
  <c r="DO233" i="20"/>
  <c r="DQ233" i="20"/>
  <c r="DR233" i="20"/>
  <c r="DT233" i="20"/>
  <c r="DU233" i="20"/>
  <c r="DV233" i="20"/>
  <c r="DW233" i="20"/>
  <c r="DW43" i="12"/>
  <c r="DX233" i="20"/>
  <c r="DY233" i="20"/>
  <c r="DY43" i="12" s="1"/>
  <c r="DZ233" i="20"/>
  <c r="EB233" i="20"/>
  <c r="EF233" i="20"/>
  <c r="EH233" i="20"/>
  <c r="EK233" i="20"/>
  <c r="EM233" i="20"/>
  <c r="EN233" i="20"/>
  <c r="ER233" i="20"/>
  <c r="ES233" i="20"/>
  <c r="ET233" i="20"/>
  <c r="EU233" i="20"/>
  <c r="EV233" i="20"/>
  <c r="EZ233" i="20"/>
  <c r="FA233" i="20"/>
  <c r="FB233" i="20"/>
  <c r="FC233" i="20"/>
  <c r="FD233" i="20"/>
  <c r="FE233" i="20"/>
  <c r="FF233" i="20"/>
  <c r="FG233" i="20"/>
  <c r="FH233" i="20"/>
  <c r="FI233" i="20"/>
  <c r="FJ233" i="20"/>
  <c r="FK233" i="20"/>
  <c r="FL233" i="20"/>
  <c r="FL43" i="12"/>
  <c r="FM233" i="20"/>
  <c r="FM43" i="12" s="1"/>
  <c r="FN233" i="20"/>
  <c r="FO233" i="20"/>
  <c r="FP233" i="20"/>
  <c r="FQ233" i="20"/>
  <c r="FR233" i="20"/>
  <c r="FS233" i="20"/>
  <c r="FT233" i="20"/>
  <c r="FU233" i="20"/>
  <c r="FV233" i="20"/>
  <c r="FW233" i="20"/>
  <c r="FX233" i="20"/>
  <c r="FY233" i="20"/>
  <c r="FZ233" i="20"/>
  <c r="GA233" i="20"/>
  <c r="GB233" i="20"/>
  <c r="GC233" i="20"/>
  <c r="GD233" i="20"/>
  <c r="GE233" i="20"/>
  <c r="GF233" i="20"/>
  <c r="GG233" i="20"/>
  <c r="GH233" i="20"/>
  <c r="GI233" i="20"/>
  <c r="GJ233" i="20"/>
  <c r="GK233" i="20"/>
  <c r="GL233" i="20"/>
  <c r="GM233" i="20"/>
  <c r="GN233" i="20"/>
  <c r="GO233" i="20"/>
  <c r="GP233" i="20"/>
  <c r="GQ233" i="20"/>
  <c r="GR233" i="20"/>
  <c r="GS233" i="20"/>
  <c r="GT233" i="20"/>
  <c r="GU233" i="20"/>
  <c r="GV233" i="20"/>
  <c r="GW233" i="20"/>
  <c r="GX233" i="20"/>
  <c r="GX43" i="12"/>
  <c r="GY233" i="20"/>
  <c r="GZ233" i="20"/>
  <c r="HA233" i="20"/>
  <c r="HB233" i="20"/>
  <c r="HC233" i="20"/>
  <c r="HD233" i="20"/>
  <c r="HE233" i="20"/>
  <c r="HF233" i="20"/>
  <c r="HG233" i="20"/>
  <c r="HH233" i="20"/>
  <c r="HI233" i="20"/>
  <c r="HI43" i="12" s="1"/>
  <c r="HJ233" i="20"/>
  <c r="HK233" i="20"/>
  <c r="HL233" i="20"/>
  <c r="HM233" i="20"/>
  <c r="HN233" i="20"/>
  <c r="HO233" i="20"/>
  <c r="HQ233" i="20"/>
  <c r="F234" i="20"/>
  <c r="F44" i="12" s="1"/>
  <c r="H234" i="20"/>
  <c r="H44" i="12" s="1"/>
  <c r="L234" i="20"/>
  <c r="L44" i="12" s="1"/>
  <c r="M234" i="20"/>
  <c r="M44" i="12" s="1"/>
  <c r="N234" i="20"/>
  <c r="N44" i="12" s="1"/>
  <c r="P234" i="20"/>
  <c r="P44" i="12"/>
  <c r="R234" i="20"/>
  <c r="R44" i="12" s="1"/>
  <c r="T234" i="20"/>
  <c r="T44" i="12" s="1"/>
  <c r="V234" i="20"/>
  <c r="V44" i="12" s="1"/>
  <c r="X234" i="20"/>
  <c r="X44" i="12"/>
  <c r="AA234" i="20"/>
  <c r="AA44" i="12" s="1"/>
  <c r="AB234" i="20"/>
  <c r="AB44" i="12" s="1"/>
  <c r="AD234" i="20"/>
  <c r="AD44" i="12"/>
  <c r="AE234" i="20"/>
  <c r="AE44" i="12" s="1"/>
  <c r="AF234" i="20"/>
  <c r="AF44" i="12" s="1"/>
  <c r="AG234" i="20"/>
  <c r="AG44" i="12"/>
  <c r="AH234" i="20"/>
  <c r="AH44" i="12" s="1"/>
  <c r="AI234" i="20"/>
  <c r="AI44" i="12"/>
  <c r="AJ234" i="20"/>
  <c r="AJ44" i="12" s="1"/>
  <c r="AK234" i="20"/>
  <c r="AK44" i="12"/>
  <c r="AL234" i="20"/>
  <c r="AL44" i="12" s="1"/>
  <c r="AN234" i="20"/>
  <c r="AN44" i="12"/>
  <c r="AP234" i="20"/>
  <c r="AP44" i="12" s="1"/>
  <c r="AR234" i="20"/>
  <c r="AR44" i="12" s="1"/>
  <c r="AT234" i="20"/>
  <c r="AT44" i="12"/>
  <c r="AV234" i="20"/>
  <c r="AV44" i="12" s="1"/>
  <c r="AZ234" i="20"/>
  <c r="AZ44" i="12" s="1"/>
  <c r="BN234" i="20"/>
  <c r="BN44" i="12"/>
  <c r="BP234" i="20"/>
  <c r="BP44" i="12" s="1"/>
  <c r="BR234" i="20"/>
  <c r="BR44" i="12" s="1"/>
  <c r="BT234" i="20"/>
  <c r="BT44" i="12" s="1"/>
  <c r="BZ234" i="20"/>
  <c r="BZ44" i="12" s="1"/>
  <c r="CC234" i="20"/>
  <c r="CC44" i="12" s="1"/>
  <c r="CE234" i="20"/>
  <c r="CE44" i="12"/>
  <c r="CG234" i="20"/>
  <c r="CG44" i="12" s="1"/>
  <c r="CI234" i="20"/>
  <c r="CI44" i="12" s="1"/>
  <c r="CK234" i="20"/>
  <c r="CK44" i="12" s="1"/>
  <c r="CM234" i="20"/>
  <c r="CM44" i="12" s="1"/>
  <c r="CO234" i="20"/>
  <c r="CO44" i="12" s="1"/>
  <c r="CQ234" i="20"/>
  <c r="CQ44" i="12" s="1"/>
  <c r="CX234" i="20"/>
  <c r="CX44" i="12" s="1"/>
  <c r="CZ234" i="20"/>
  <c r="CZ44" i="12"/>
  <c r="DB234" i="20"/>
  <c r="DB44" i="12" s="1"/>
  <c r="DC234" i="20"/>
  <c r="DC44" i="12" s="1"/>
  <c r="DF234" i="20"/>
  <c r="DF44" i="12" s="1"/>
  <c r="DG234" i="20"/>
  <c r="DG44" i="12"/>
  <c r="DH234" i="20"/>
  <c r="DH44" i="12" s="1"/>
  <c r="DI234" i="20"/>
  <c r="DI44" i="12" s="1"/>
  <c r="DJ234" i="20"/>
  <c r="DJ44" i="12"/>
  <c r="DM234" i="20"/>
  <c r="DM44" i="12" s="1"/>
  <c r="DO234" i="20"/>
  <c r="DO44" i="12" s="1"/>
  <c r="DQ234" i="20"/>
  <c r="DQ44" i="12"/>
  <c r="DR234" i="20"/>
  <c r="DR44" i="12" s="1"/>
  <c r="DT234" i="20"/>
  <c r="DT44" i="12"/>
  <c r="DU234" i="20"/>
  <c r="DU44" i="12" s="1"/>
  <c r="DV234" i="20"/>
  <c r="DV44" i="12"/>
  <c r="DW234" i="20"/>
  <c r="DW44" i="12" s="1"/>
  <c r="DX234" i="20"/>
  <c r="DX44" i="12"/>
  <c r="DY234" i="20"/>
  <c r="DY44" i="12" s="1"/>
  <c r="DZ234" i="20"/>
  <c r="DZ44" i="12" s="1"/>
  <c r="EB234" i="20"/>
  <c r="EB44" i="12" s="1"/>
  <c r="EF234" i="20"/>
  <c r="EF44" i="12" s="1"/>
  <c r="EH234" i="20"/>
  <c r="EH44" i="12" s="1"/>
  <c r="EK234" i="20"/>
  <c r="EK44" i="12" s="1"/>
  <c r="EM234" i="20"/>
  <c r="EM44" i="12"/>
  <c r="EN234" i="20"/>
  <c r="EN44" i="12"/>
  <c r="ER234" i="20"/>
  <c r="ER44" i="12"/>
  <c r="ES234" i="20"/>
  <c r="ES44" i="12" s="1"/>
  <c r="ET234" i="20"/>
  <c r="ET44" i="12"/>
  <c r="EU234" i="20"/>
  <c r="EU44" i="12"/>
  <c r="EV234" i="20"/>
  <c r="EV44" i="12"/>
  <c r="EZ234" i="20"/>
  <c r="EZ44" i="12"/>
  <c r="FA234" i="20"/>
  <c r="FA44" i="12"/>
  <c r="FB234" i="20"/>
  <c r="FB44" i="12" s="1"/>
  <c r="FC234" i="20"/>
  <c r="FC44" i="12"/>
  <c r="FD234" i="20"/>
  <c r="FD44" i="12"/>
  <c r="FE234" i="20"/>
  <c r="FE44" i="12"/>
  <c r="FF234" i="20"/>
  <c r="FF44" i="12"/>
  <c r="FG234" i="20"/>
  <c r="FG44" i="12"/>
  <c r="FH234" i="20"/>
  <c r="FH44" i="12" s="1"/>
  <c r="FI234" i="20"/>
  <c r="FI44" i="12"/>
  <c r="FJ234" i="20"/>
  <c r="FJ44" i="12"/>
  <c r="FK234" i="20"/>
  <c r="FK44" i="12"/>
  <c r="FL234" i="20"/>
  <c r="FL44" i="12"/>
  <c r="FM234" i="20"/>
  <c r="FM44" i="12"/>
  <c r="FN234" i="20"/>
  <c r="FN44" i="12" s="1"/>
  <c r="FO234" i="20"/>
  <c r="FO44" i="12"/>
  <c r="FP234" i="20"/>
  <c r="FP44" i="12" s="1"/>
  <c r="FQ234" i="20"/>
  <c r="FR234" i="20"/>
  <c r="FR44" i="12"/>
  <c r="FS234" i="20"/>
  <c r="FS44" i="12"/>
  <c r="FT234" i="20"/>
  <c r="FT44" i="12" s="1"/>
  <c r="FU234" i="20"/>
  <c r="FU44" i="12"/>
  <c r="FV234" i="20"/>
  <c r="FV44" i="12" s="1"/>
  <c r="FW234" i="20"/>
  <c r="FX234" i="20"/>
  <c r="FX44" i="12"/>
  <c r="FY234" i="20"/>
  <c r="FY44" i="12"/>
  <c r="FZ234" i="20"/>
  <c r="FZ44" i="12" s="1"/>
  <c r="GA234" i="20"/>
  <c r="GA44" i="12"/>
  <c r="GB234" i="20"/>
  <c r="GB44" i="12" s="1"/>
  <c r="GC234" i="20"/>
  <c r="GD234" i="20"/>
  <c r="GD44" i="12"/>
  <c r="GE234" i="20"/>
  <c r="GE44" i="12"/>
  <c r="GF234" i="20"/>
  <c r="GF44" i="12"/>
  <c r="GG234" i="20"/>
  <c r="GG44" i="12"/>
  <c r="GH234" i="20"/>
  <c r="GH44" i="12"/>
  <c r="GI234" i="20"/>
  <c r="GJ234" i="20"/>
  <c r="GJ44" i="12"/>
  <c r="GK234" i="20"/>
  <c r="GK44" i="12"/>
  <c r="GL234" i="20"/>
  <c r="GL44" i="12" s="1"/>
  <c r="GM234" i="20"/>
  <c r="GM44" i="12"/>
  <c r="GN234" i="20"/>
  <c r="GN44" i="12" s="1"/>
  <c r="GO234" i="20"/>
  <c r="GP234" i="20"/>
  <c r="GP44" i="12"/>
  <c r="GQ234" i="20"/>
  <c r="GQ44" i="12"/>
  <c r="GR234" i="20"/>
  <c r="GR44" i="12"/>
  <c r="GS234" i="20"/>
  <c r="GS44" i="12"/>
  <c r="GT234" i="20"/>
  <c r="GT44" i="12" s="1"/>
  <c r="GU234" i="20"/>
  <c r="GV234" i="20"/>
  <c r="GV44" i="12"/>
  <c r="GW234" i="20"/>
  <c r="GW44" i="12"/>
  <c r="GX234" i="20"/>
  <c r="GX44" i="12"/>
  <c r="GY234" i="20"/>
  <c r="GY44" i="12"/>
  <c r="GZ234" i="20"/>
  <c r="GZ44" i="12" s="1"/>
  <c r="HA234" i="20"/>
  <c r="HB234" i="20"/>
  <c r="HB44" i="12"/>
  <c r="HC234" i="20"/>
  <c r="HC44" i="12"/>
  <c r="HD234" i="20"/>
  <c r="HD44" i="12"/>
  <c r="HE234" i="20"/>
  <c r="HE44" i="12"/>
  <c r="HF234" i="20"/>
  <c r="HF44" i="12"/>
  <c r="HG234" i="20"/>
  <c r="HH234" i="20"/>
  <c r="HH44" i="12"/>
  <c r="HI234" i="20"/>
  <c r="HI44" i="12"/>
  <c r="HJ234" i="20"/>
  <c r="HJ44" i="12" s="1"/>
  <c r="HK234" i="20"/>
  <c r="HK44" i="12"/>
  <c r="HL234" i="20"/>
  <c r="HL44" i="12" s="1"/>
  <c r="HM234" i="20"/>
  <c r="HN234" i="20"/>
  <c r="HN44" i="12"/>
  <c r="HO234" i="20"/>
  <c r="HO44" i="12"/>
  <c r="HQ234" i="20"/>
  <c r="HQ44" i="12" s="1"/>
  <c r="F237" i="20"/>
  <c r="F47" i="12"/>
  <c r="H237" i="20"/>
  <c r="H47" i="12"/>
  <c r="L237" i="20"/>
  <c r="L47" i="12"/>
  <c r="M237" i="20"/>
  <c r="M47" i="12"/>
  <c r="N237" i="20"/>
  <c r="N47" i="12"/>
  <c r="P237" i="20"/>
  <c r="P47" i="12" s="1"/>
  <c r="R237" i="20"/>
  <c r="R47" i="12"/>
  <c r="T237" i="20"/>
  <c r="T47" i="12"/>
  <c r="V237" i="20"/>
  <c r="V47" i="12"/>
  <c r="X237" i="20"/>
  <c r="X47" i="12"/>
  <c r="AA237" i="20"/>
  <c r="AA47" i="12"/>
  <c r="AB237" i="20"/>
  <c r="AB47" i="12" s="1"/>
  <c r="AD237" i="20"/>
  <c r="AD47" i="12"/>
  <c r="AE237" i="20"/>
  <c r="AE47" i="12"/>
  <c r="AF237" i="20"/>
  <c r="AF47" i="12"/>
  <c r="AG237" i="20"/>
  <c r="AG47" i="12"/>
  <c r="AH237" i="20"/>
  <c r="AH47" i="12"/>
  <c r="AI237" i="20"/>
  <c r="AI47" i="12" s="1"/>
  <c r="AJ237" i="20"/>
  <c r="AJ47" i="12"/>
  <c r="AK237" i="20"/>
  <c r="AK47" i="12"/>
  <c r="AL237" i="20"/>
  <c r="AL47" i="12"/>
  <c r="AN237" i="20"/>
  <c r="AN47" i="12"/>
  <c r="AP237" i="20"/>
  <c r="AP47" i="12"/>
  <c r="AR237" i="20"/>
  <c r="AR47" i="12" s="1"/>
  <c r="AT237" i="20"/>
  <c r="AT47" i="12"/>
  <c r="AV237" i="20"/>
  <c r="AV47" i="12"/>
  <c r="AZ237" i="20"/>
  <c r="AZ47" i="12"/>
  <c r="BH237" i="20"/>
  <c r="BH47" i="12"/>
  <c r="BL237" i="20"/>
  <c r="BL47" i="12"/>
  <c r="BN237" i="20"/>
  <c r="BN47" i="12" s="1"/>
  <c r="BP237" i="20"/>
  <c r="BP47" i="12"/>
  <c r="BR237" i="20"/>
  <c r="BR47" i="12"/>
  <c r="BT237" i="20"/>
  <c r="BT47" i="12"/>
  <c r="BZ237" i="20"/>
  <c r="BZ47" i="12"/>
  <c r="CC237" i="20"/>
  <c r="CC47" i="12"/>
  <c r="CE237" i="20"/>
  <c r="CE47" i="12" s="1"/>
  <c r="CG237" i="20"/>
  <c r="CG47" i="12"/>
  <c r="CI237" i="20"/>
  <c r="CI47" i="12"/>
  <c r="CK237" i="20"/>
  <c r="CK47" i="12"/>
  <c r="CM237" i="20"/>
  <c r="CM47" i="12"/>
  <c r="CO237" i="20"/>
  <c r="CO47" i="12"/>
  <c r="CQ237" i="20"/>
  <c r="CQ47" i="12" s="1"/>
  <c r="CX237" i="20"/>
  <c r="CX47" i="12"/>
  <c r="CZ237" i="20"/>
  <c r="CZ47" i="12"/>
  <c r="DB237" i="20"/>
  <c r="DB47" i="12"/>
  <c r="DC237" i="20"/>
  <c r="DC47" i="12"/>
  <c r="DF237" i="20"/>
  <c r="DF47" i="12"/>
  <c r="DG237" i="20"/>
  <c r="DG47" i="12" s="1"/>
  <c r="DH237" i="20"/>
  <c r="DH47" i="12"/>
  <c r="DI237" i="20"/>
  <c r="DI47" i="12"/>
  <c r="DJ237" i="20"/>
  <c r="DJ47" i="12"/>
  <c r="DM237" i="20"/>
  <c r="DM47" i="12"/>
  <c r="DO237" i="20"/>
  <c r="DO47" i="12"/>
  <c r="DQ237" i="20"/>
  <c r="DQ47" i="12" s="1"/>
  <c r="DR237" i="20"/>
  <c r="DR47" i="12"/>
  <c r="DT237" i="20"/>
  <c r="DT47" i="12"/>
  <c r="DU237" i="20"/>
  <c r="DU47" i="12"/>
  <c r="DV237" i="20"/>
  <c r="DV47" i="12"/>
  <c r="DW237" i="20"/>
  <c r="DW47" i="12"/>
  <c r="DX237" i="20"/>
  <c r="DX47" i="12" s="1"/>
  <c r="DY237" i="20"/>
  <c r="DY47" i="12"/>
  <c r="DZ237" i="20"/>
  <c r="DZ47" i="12"/>
  <c r="EB237" i="20"/>
  <c r="EB47" i="12"/>
  <c r="EF237" i="20"/>
  <c r="EF47" i="12"/>
  <c r="EH237" i="20"/>
  <c r="EH47" i="12"/>
  <c r="EK237" i="20"/>
  <c r="EK47" i="12" s="1"/>
  <c r="EM237" i="20"/>
  <c r="EM47" i="12"/>
  <c r="EN237" i="20"/>
  <c r="EN47" i="12"/>
  <c r="ER237" i="20"/>
  <c r="ER47" i="12"/>
  <c r="ES237" i="20"/>
  <c r="ES47" i="12"/>
  <c r="ET237" i="20"/>
  <c r="ET47" i="12"/>
  <c r="EU237" i="20"/>
  <c r="EU47" i="12" s="1"/>
  <c r="EV237" i="20"/>
  <c r="EV47" i="12"/>
  <c r="EZ237" i="20"/>
  <c r="EZ47" i="12"/>
  <c r="FA237" i="20"/>
  <c r="FA47" i="12"/>
  <c r="FB237" i="20"/>
  <c r="FB47" i="12"/>
  <c r="FC237" i="20"/>
  <c r="FC47" i="12"/>
  <c r="FD237" i="20"/>
  <c r="FD47" i="12"/>
  <c r="FE237" i="20"/>
  <c r="FE47" i="12"/>
  <c r="FF237" i="20"/>
  <c r="FF47" i="12"/>
  <c r="FG237" i="20"/>
  <c r="FG47" i="12"/>
  <c r="FH237" i="20"/>
  <c r="FH47" i="12"/>
  <c r="FI237" i="20"/>
  <c r="FI47" i="12"/>
  <c r="FJ237" i="20"/>
  <c r="FJ47" i="12"/>
  <c r="FK237" i="20"/>
  <c r="FK47" i="12"/>
  <c r="FL237" i="20"/>
  <c r="FL47" i="12"/>
  <c r="FM237" i="20"/>
  <c r="FM47" i="12"/>
  <c r="FN237" i="20"/>
  <c r="FN47" i="12"/>
  <c r="FO237" i="20"/>
  <c r="FO47" i="12"/>
  <c r="FP237" i="20"/>
  <c r="FP47" i="12"/>
  <c r="FQ237" i="20"/>
  <c r="FQ47" i="12"/>
  <c r="FR237" i="20"/>
  <c r="FR47" i="12"/>
  <c r="FS237" i="20"/>
  <c r="FT237" i="20"/>
  <c r="FT47" i="12"/>
  <c r="FU237" i="20"/>
  <c r="FU47" i="12"/>
  <c r="FV237" i="20"/>
  <c r="FV47" i="12" s="1"/>
  <c r="FW237" i="20"/>
  <c r="FW47" i="12"/>
  <c r="FX237" i="20"/>
  <c r="FX47" i="12"/>
  <c r="FY237" i="20"/>
  <c r="FZ237" i="20"/>
  <c r="FZ47" i="12"/>
  <c r="GA237" i="20"/>
  <c r="GA47" i="12"/>
  <c r="GB237" i="20"/>
  <c r="GB47" i="12"/>
  <c r="GC237" i="20"/>
  <c r="GC47" i="12"/>
  <c r="GD237" i="20"/>
  <c r="GD47" i="12"/>
  <c r="GE237" i="20"/>
  <c r="GF237" i="20"/>
  <c r="GF47" i="12"/>
  <c r="GG237" i="20"/>
  <c r="GG47" i="12"/>
  <c r="GH237" i="20"/>
  <c r="GH47" i="12" s="1"/>
  <c r="GI237" i="20"/>
  <c r="GI47" i="12"/>
  <c r="GJ237" i="20"/>
  <c r="GJ47" i="12" s="1"/>
  <c r="GK237" i="20"/>
  <c r="GL237" i="20"/>
  <c r="GL47" i="12"/>
  <c r="GM237" i="20"/>
  <c r="GM47" i="12"/>
  <c r="GN237" i="20"/>
  <c r="GN47" i="12" s="1"/>
  <c r="GO237" i="20"/>
  <c r="GO47" i="12"/>
  <c r="GP237" i="20"/>
  <c r="GP47" i="12"/>
  <c r="GQ237" i="20"/>
  <c r="GR237" i="20"/>
  <c r="GR47" i="12"/>
  <c r="GS237" i="20"/>
  <c r="GS47" i="12"/>
  <c r="GT237" i="20"/>
  <c r="GT47" i="12"/>
  <c r="GU237" i="20"/>
  <c r="GU47" i="12"/>
  <c r="GV237" i="20"/>
  <c r="GV47" i="12" s="1"/>
  <c r="GW237" i="20"/>
  <c r="GX237" i="20"/>
  <c r="GX47" i="12"/>
  <c r="GY237" i="20"/>
  <c r="GY47" i="12"/>
  <c r="GZ237" i="20"/>
  <c r="GZ47" i="12"/>
  <c r="HA237" i="20"/>
  <c r="HA47" i="12"/>
  <c r="HB237" i="20"/>
  <c r="HB47" i="12"/>
  <c r="HC237" i="20"/>
  <c r="HD237" i="20"/>
  <c r="HD47" i="12"/>
  <c r="HE237" i="20"/>
  <c r="HE47" i="12"/>
  <c r="HF237" i="20"/>
  <c r="HF47" i="12" s="1"/>
  <c r="HG237" i="20"/>
  <c r="HG47" i="12"/>
  <c r="HH237" i="20"/>
  <c r="HH47" i="12" s="1"/>
  <c r="HI237" i="20"/>
  <c r="HJ237" i="20"/>
  <c r="HJ47" i="12"/>
  <c r="HK237" i="20"/>
  <c r="HK47" i="12"/>
  <c r="HL237" i="20"/>
  <c r="HL47" i="12"/>
  <c r="HM237" i="20"/>
  <c r="HM47" i="12"/>
  <c r="HN237" i="20"/>
  <c r="HN47" i="12" s="1"/>
  <c r="HO237" i="20"/>
  <c r="HQ237" i="20"/>
  <c r="HQ47" i="12"/>
  <c r="F238" i="20"/>
  <c r="F48" i="12"/>
  <c r="H238" i="20"/>
  <c r="H48" i="12"/>
  <c r="L238" i="20"/>
  <c r="L48" i="12"/>
  <c r="M238" i="20"/>
  <c r="M48" i="12"/>
  <c r="N238" i="20"/>
  <c r="N48" i="12"/>
  <c r="P238" i="20"/>
  <c r="P48" i="12"/>
  <c r="R238" i="20"/>
  <c r="R48" i="12"/>
  <c r="T238" i="20"/>
  <c r="T48" i="12"/>
  <c r="V238" i="20"/>
  <c r="V48" i="12"/>
  <c r="X238" i="20"/>
  <c r="X48" i="12"/>
  <c r="AA238" i="20"/>
  <c r="AA48" i="12"/>
  <c r="AB238" i="20"/>
  <c r="AB48" i="12"/>
  <c r="AD238" i="20"/>
  <c r="AD48" i="12"/>
  <c r="AE238" i="20"/>
  <c r="AE48" i="12"/>
  <c r="AF238" i="20"/>
  <c r="AF48" i="12"/>
  <c r="AG238" i="20"/>
  <c r="AG48" i="12"/>
  <c r="AH238" i="20"/>
  <c r="AH48" i="12"/>
  <c r="AI238" i="20"/>
  <c r="AI48" i="12"/>
  <c r="AJ238" i="20"/>
  <c r="AJ48" i="12"/>
  <c r="AK238" i="20"/>
  <c r="AK48" i="12"/>
  <c r="AL238" i="20"/>
  <c r="AL48" i="12"/>
  <c r="AN238" i="20"/>
  <c r="AN48" i="12"/>
  <c r="AP238" i="20"/>
  <c r="AP48" i="12"/>
  <c r="AR238" i="20"/>
  <c r="AR48" i="12"/>
  <c r="AT238" i="20"/>
  <c r="AT48" i="12"/>
  <c r="AV238" i="20"/>
  <c r="AV48" i="12"/>
  <c r="AZ238" i="20"/>
  <c r="AZ48" i="12"/>
  <c r="BN238" i="20"/>
  <c r="BN48" i="12"/>
  <c r="BP238" i="20"/>
  <c r="BP48" i="12"/>
  <c r="BR238" i="20"/>
  <c r="BR48" i="12"/>
  <c r="BT238" i="20"/>
  <c r="BT48" i="12"/>
  <c r="BZ238" i="20"/>
  <c r="BZ48" i="12"/>
  <c r="CC238" i="20"/>
  <c r="CC48" i="12"/>
  <c r="CE238" i="20"/>
  <c r="CE48" i="12"/>
  <c r="CG238" i="20"/>
  <c r="CG48" i="12"/>
  <c r="CI238" i="20"/>
  <c r="CI48" i="12"/>
  <c r="CK238" i="20"/>
  <c r="CK48" i="12"/>
  <c r="CM238" i="20"/>
  <c r="CM48" i="12"/>
  <c r="CO238" i="20"/>
  <c r="CO48" i="12"/>
  <c r="CQ238" i="20"/>
  <c r="CQ48" i="12"/>
  <c r="CX238" i="20"/>
  <c r="CX48" i="12"/>
  <c r="CZ238" i="20"/>
  <c r="CZ48" i="12"/>
  <c r="DB238" i="20"/>
  <c r="DB48" i="12"/>
  <c r="DC238" i="20"/>
  <c r="DC48" i="12"/>
  <c r="DF238" i="20"/>
  <c r="DF48" i="12"/>
  <c r="DG238" i="20"/>
  <c r="DG48" i="12"/>
  <c r="DH238" i="20"/>
  <c r="DH48" i="12"/>
  <c r="DI238" i="20"/>
  <c r="DI48" i="12"/>
  <c r="DJ238" i="20"/>
  <c r="DJ48" i="12"/>
  <c r="DM238" i="20"/>
  <c r="DM48" i="12"/>
  <c r="DO238" i="20"/>
  <c r="DO48" i="12"/>
  <c r="DQ238" i="20"/>
  <c r="DQ48" i="12"/>
  <c r="DR238" i="20"/>
  <c r="DR48" i="12"/>
  <c r="DT238" i="20"/>
  <c r="DT48" i="12"/>
  <c r="DU238" i="20"/>
  <c r="DU48" i="12"/>
  <c r="DV238" i="20"/>
  <c r="DV48" i="12"/>
  <c r="DW238" i="20"/>
  <c r="DW48" i="12"/>
  <c r="DX238" i="20"/>
  <c r="DX48" i="12"/>
  <c r="DY238" i="20"/>
  <c r="DY48" i="12"/>
  <c r="DZ238" i="20"/>
  <c r="DZ48" i="12"/>
  <c r="EB238" i="20"/>
  <c r="EB48" i="12"/>
  <c r="EF238" i="20"/>
  <c r="EF48" i="12"/>
  <c r="EH238" i="20"/>
  <c r="EH48" i="12"/>
  <c r="EK238" i="20"/>
  <c r="EK48" i="12"/>
  <c r="EM238" i="20"/>
  <c r="EM48" i="12"/>
  <c r="EN238" i="20"/>
  <c r="EN48" i="12"/>
  <c r="ER238" i="20"/>
  <c r="ER48" i="12"/>
  <c r="ES238" i="20"/>
  <c r="ES48" i="12"/>
  <c r="ET238" i="20"/>
  <c r="ET48" i="12"/>
  <c r="EU238" i="20"/>
  <c r="EU48" i="12"/>
  <c r="EV238" i="20"/>
  <c r="EV48" i="12"/>
  <c r="EX238" i="20"/>
  <c r="EX48" i="12"/>
  <c r="EZ238" i="20"/>
  <c r="EZ48" i="12"/>
  <c r="FA238" i="20"/>
  <c r="FA48" i="12"/>
  <c r="FB238" i="20"/>
  <c r="FB48" i="12"/>
  <c r="FC238" i="20"/>
  <c r="FC48" i="12"/>
  <c r="FD238" i="20"/>
  <c r="FD48" i="12"/>
  <c r="FE238" i="20"/>
  <c r="FE48" i="12"/>
  <c r="FF238" i="20"/>
  <c r="FF48" i="12"/>
  <c r="FG238" i="20"/>
  <c r="FG48" i="12"/>
  <c r="FH238" i="20"/>
  <c r="FH48" i="12"/>
  <c r="FI238" i="20"/>
  <c r="FI48" i="12"/>
  <c r="FJ238" i="20"/>
  <c r="FJ48" i="12"/>
  <c r="FK238" i="20"/>
  <c r="FK48" i="12"/>
  <c r="FL238" i="20"/>
  <c r="FL48" i="12"/>
  <c r="FM238" i="20"/>
  <c r="FM48" i="12"/>
  <c r="FN238" i="20"/>
  <c r="FN48" i="12"/>
  <c r="FO238" i="20"/>
  <c r="FO48" i="12"/>
  <c r="FP238" i="20"/>
  <c r="FP48" i="12"/>
  <c r="FQ238" i="20"/>
  <c r="FQ48" i="12"/>
  <c r="FR238" i="20"/>
  <c r="FR48" i="12"/>
  <c r="FS238" i="20"/>
  <c r="FS48" i="12"/>
  <c r="FT238" i="20"/>
  <c r="FT48" i="12"/>
  <c r="FU238" i="20"/>
  <c r="FU48" i="12"/>
  <c r="FV238" i="20"/>
  <c r="FV48" i="12"/>
  <c r="FW238" i="20"/>
  <c r="FW48" i="12"/>
  <c r="FX238" i="20"/>
  <c r="FX48" i="12"/>
  <c r="FY238" i="20"/>
  <c r="FY48" i="12"/>
  <c r="FZ238" i="20"/>
  <c r="FZ48" i="12"/>
  <c r="GA238" i="20"/>
  <c r="GA48" i="12"/>
  <c r="GB238" i="20"/>
  <c r="GB48" i="12"/>
  <c r="GC238" i="20"/>
  <c r="GC48" i="12"/>
  <c r="GD238" i="20"/>
  <c r="GD48" i="12"/>
  <c r="GE238" i="20"/>
  <c r="GE48" i="12"/>
  <c r="GF238" i="20"/>
  <c r="GF48" i="12"/>
  <c r="GG238" i="20"/>
  <c r="GG48" i="12"/>
  <c r="GH238" i="20"/>
  <c r="GH48" i="12"/>
  <c r="GI238" i="20"/>
  <c r="GI48" i="12"/>
  <c r="GJ238" i="20"/>
  <c r="GJ48" i="12"/>
  <c r="GK238" i="20"/>
  <c r="GK48" i="12"/>
  <c r="GL238" i="20"/>
  <c r="GL48" i="12"/>
  <c r="GM238" i="20"/>
  <c r="GM48" i="12"/>
  <c r="GN238" i="20"/>
  <c r="GN48" i="12"/>
  <c r="GO238" i="20"/>
  <c r="GO48" i="12"/>
  <c r="GP238" i="20"/>
  <c r="GP48" i="12"/>
  <c r="GQ238" i="20"/>
  <c r="GQ48" i="12"/>
  <c r="GR238" i="20"/>
  <c r="GR48" i="12"/>
  <c r="GS238" i="20"/>
  <c r="GS48" i="12"/>
  <c r="GT238" i="20"/>
  <c r="GT48" i="12"/>
  <c r="GU238" i="20"/>
  <c r="GU48" i="12"/>
  <c r="GV238" i="20"/>
  <c r="GV48" i="12"/>
  <c r="GW238" i="20"/>
  <c r="GW48" i="12"/>
  <c r="GX238" i="20"/>
  <c r="GX48" i="12"/>
  <c r="GY238" i="20"/>
  <c r="GY48" i="12"/>
  <c r="GZ238" i="20"/>
  <c r="GZ48" i="12"/>
  <c r="HA238" i="20"/>
  <c r="HA48" i="12"/>
  <c r="HB238" i="20"/>
  <c r="HB48" i="12"/>
  <c r="HC238" i="20"/>
  <c r="HC48" i="12"/>
  <c r="HD238" i="20"/>
  <c r="HD48" i="12"/>
  <c r="HE238" i="20"/>
  <c r="HE48" i="12"/>
  <c r="HF238" i="20"/>
  <c r="HF48" i="12"/>
  <c r="HG238" i="20"/>
  <c r="HG48" i="12"/>
  <c r="HH238" i="20"/>
  <c r="HH48" i="12"/>
  <c r="HI238" i="20"/>
  <c r="HI48" i="12"/>
  <c r="HJ238" i="20"/>
  <c r="HJ48" i="12"/>
  <c r="HK238" i="20"/>
  <c r="HK48" i="12"/>
  <c r="HL238" i="20"/>
  <c r="HL48" i="12"/>
  <c r="HM238" i="20"/>
  <c r="HM48" i="12"/>
  <c r="HN238" i="20"/>
  <c r="HN48" i="12"/>
  <c r="HO238" i="20"/>
  <c r="HO48" i="12"/>
  <c r="HQ238" i="20"/>
  <c r="HQ48" i="12"/>
  <c r="F240" i="20"/>
  <c r="F50" i="12"/>
  <c r="H240" i="20"/>
  <c r="H50" i="12"/>
  <c r="L240" i="20"/>
  <c r="L50" i="12"/>
  <c r="M240" i="20"/>
  <c r="M50" i="12"/>
  <c r="N240" i="20"/>
  <c r="N50" i="12"/>
  <c r="P240" i="20"/>
  <c r="P50" i="12"/>
  <c r="R240" i="20"/>
  <c r="R50" i="12"/>
  <c r="T240" i="20"/>
  <c r="T50" i="12"/>
  <c r="V240" i="20"/>
  <c r="V50" i="12"/>
  <c r="X240" i="20"/>
  <c r="X50" i="12"/>
  <c r="AA240" i="20"/>
  <c r="AA50" i="12"/>
  <c r="AB240" i="20"/>
  <c r="AB50" i="12"/>
  <c r="AD240" i="20"/>
  <c r="AD50" i="12"/>
  <c r="AE240" i="20"/>
  <c r="AE50" i="12"/>
  <c r="AF240" i="20"/>
  <c r="AF50" i="12"/>
  <c r="AG240" i="20"/>
  <c r="AG50" i="12"/>
  <c r="AH240" i="20"/>
  <c r="AH50" i="12"/>
  <c r="AI240" i="20"/>
  <c r="AI50" i="12"/>
  <c r="AJ240" i="20"/>
  <c r="AJ50" i="12"/>
  <c r="AK240" i="20"/>
  <c r="AK50" i="12"/>
  <c r="AL240" i="20"/>
  <c r="AL50" i="12"/>
  <c r="AN240" i="20"/>
  <c r="AN50" i="12"/>
  <c r="AP240" i="20"/>
  <c r="AP50" i="12"/>
  <c r="AR240" i="20"/>
  <c r="AR50" i="12"/>
  <c r="AT240" i="20"/>
  <c r="AT50" i="12"/>
  <c r="AV240" i="20"/>
  <c r="AV50" i="12"/>
  <c r="AZ240" i="20"/>
  <c r="AZ50" i="12"/>
  <c r="BN240" i="20"/>
  <c r="BN50" i="12"/>
  <c r="BP240" i="20"/>
  <c r="BP50" i="12"/>
  <c r="BR240" i="20"/>
  <c r="BR50" i="12"/>
  <c r="BT240" i="20"/>
  <c r="BT50" i="12"/>
  <c r="BZ240" i="20"/>
  <c r="BZ50" i="12"/>
  <c r="CC240" i="20"/>
  <c r="CC50" i="12"/>
  <c r="CE240" i="20"/>
  <c r="CE50" i="12"/>
  <c r="CG240" i="20"/>
  <c r="CG50" i="12"/>
  <c r="CI240" i="20"/>
  <c r="CI50" i="12"/>
  <c r="CK240" i="20"/>
  <c r="CK50" i="12"/>
  <c r="CM240" i="20"/>
  <c r="CM50" i="12"/>
  <c r="CO240" i="20"/>
  <c r="CO50" i="12"/>
  <c r="CQ240" i="20"/>
  <c r="CQ50" i="12"/>
  <c r="CX240" i="20"/>
  <c r="CX50" i="12"/>
  <c r="CZ240" i="20"/>
  <c r="CZ50" i="12"/>
  <c r="DB240" i="20"/>
  <c r="DB50" i="12"/>
  <c r="DC240" i="20"/>
  <c r="DC50" i="12"/>
  <c r="DF240" i="20"/>
  <c r="DF50" i="12"/>
  <c r="DG240" i="20"/>
  <c r="DG50" i="12"/>
  <c r="DH240" i="20"/>
  <c r="DH50" i="12"/>
  <c r="DI240" i="20"/>
  <c r="DI50" i="12"/>
  <c r="DJ240" i="20"/>
  <c r="DJ50" i="12"/>
  <c r="DM240" i="20"/>
  <c r="DM50" i="12"/>
  <c r="DO240" i="20"/>
  <c r="DO50" i="12"/>
  <c r="DQ240" i="20"/>
  <c r="DQ50" i="12"/>
  <c r="DR240" i="20"/>
  <c r="DR50" i="12"/>
  <c r="DT240" i="20"/>
  <c r="DT50" i="12"/>
  <c r="DU240" i="20"/>
  <c r="DU50" i="12"/>
  <c r="DV240" i="20"/>
  <c r="DV50" i="12"/>
  <c r="DW240" i="20"/>
  <c r="DW50" i="12"/>
  <c r="DX240" i="20"/>
  <c r="DX50" i="12"/>
  <c r="DY240" i="20"/>
  <c r="DY50" i="12"/>
  <c r="DZ240" i="20"/>
  <c r="DZ50" i="12"/>
  <c r="EB240" i="20"/>
  <c r="EB50" i="12"/>
  <c r="EF240" i="20"/>
  <c r="EF50" i="12"/>
  <c r="EH240" i="20"/>
  <c r="EH50" i="12"/>
  <c r="EK240" i="20"/>
  <c r="EK50" i="12"/>
  <c r="EM240" i="20"/>
  <c r="EM50" i="12"/>
  <c r="EN240" i="20"/>
  <c r="EN50" i="12"/>
  <c r="ER240" i="20"/>
  <c r="ER50" i="12"/>
  <c r="ES240" i="20"/>
  <c r="ES50" i="12"/>
  <c r="ET240" i="20"/>
  <c r="ET50" i="12"/>
  <c r="EU240" i="20"/>
  <c r="EU50" i="12"/>
  <c r="EV240" i="20"/>
  <c r="EV50" i="12"/>
  <c r="EZ240" i="20"/>
  <c r="EZ50" i="12"/>
  <c r="FA240" i="20"/>
  <c r="FA50" i="12"/>
  <c r="FB240" i="20"/>
  <c r="FB50" i="12"/>
  <c r="FC240" i="20"/>
  <c r="FC50" i="12"/>
  <c r="FD240" i="20"/>
  <c r="FD50" i="12"/>
  <c r="FE240" i="20"/>
  <c r="FE50" i="12"/>
  <c r="FF240" i="20"/>
  <c r="FF50" i="12"/>
  <c r="FG240" i="20"/>
  <c r="FG50" i="12"/>
  <c r="FH240" i="20"/>
  <c r="FH50" i="12"/>
  <c r="FI240" i="20"/>
  <c r="FI50" i="12"/>
  <c r="FJ240" i="20"/>
  <c r="FJ50" i="12"/>
  <c r="FK240" i="20"/>
  <c r="FK50" i="12"/>
  <c r="FL240" i="20"/>
  <c r="FL50" i="12"/>
  <c r="FM240" i="20"/>
  <c r="FM50" i="12"/>
  <c r="FN240" i="20"/>
  <c r="FN50" i="12"/>
  <c r="FO240" i="20"/>
  <c r="FO50" i="12"/>
  <c r="FP240" i="20"/>
  <c r="FP50" i="12"/>
  <c r="FQ240" i="20"/>
  <c r="FQ50" i="12"/>
  <c r="FR240" i="20"/>
  <c r="FR50" i="12"/>
  <c r="FS240" i="20"/>
  <c r="FS50" i="12"/>
  <c r="FT240" i="20"/>
  <c r="FT50" i="12"/>
  <c r="FU240" i="20"/>
  <c r="FU50" i="12"/>
  <c r="FV240" i="20"/>
  <c r="FV50" i="12"/>
  <c r="FW240" i="20"/>
  <c r="FW50" i="12"/>
  <c r="FX240" i="20"/>
  <c r="FX50" i="12"/>
  <c r="FY240" i="20"/>
  <c r="FY50" i="12"/>
  <c r="FZ240" i="20"/>
  <c r="FZ50" i="12"/>
  <c r="GA240" i="20"/>
  <c r="GA50" i="12"/>
  <c r="GB240" i="20"/>
  <c r="GB50" i="12"/>
  <c r="GC240" i="20"/>
  <c r="GC50" i="12"/>
  <c r="GD240" i="20"/>
  <c r="GD50" i="12"/>
  <c r="GE240" i="20"/>
  <c r="GE50" i="12"/>
  <c r="GF240" i="20"/>
  <c r="GF50" i="12"/>
  <c r="GG240" i="20"/>
  <c r="GG50" i="12"/>
  <c r="GH240" i="20"/>
  <c r="GH50" i="12"/>
  <c r="GI240" i="20"/>
  <c r="GI50" i="12"/>
  <c r="GJ240" i="20"/>
  <c r="GJ50" i="12"/>
  <c r="GK240" i="20"/>
  <c r="GK50" i="12"/>
  <c r="GL240" i="20"/>
  <c r="GL50" i="12"/>
  <c r="GM240" i="20"/>
  <c r="GM50" i="12"/>
  <c r="GN240" i="20"/>
  <c r="GN50" i="12"/>
  <c r="GO240" i="20"/>
  <c r="GO50" i="12"/>
  <c r="GP240" i="20"/>
  <c r="GP50" i="12"/>
  <c r="GQ240" i="20"/>
  <c r="GQ50" i="12"/>
  <c r="GR240" i="20"/>
  <c r="GR50" i="12"/>
  <c r="GS240" i="20"/>
  <c r="GS50" i="12"/>
  <c r="GT240" i="20"/>
  <c r="GT50" i="12"/>
  <c r="GU240" i="20"/>
  <c r="GU50" i="12"/>
  <c r="GV240" i="20"/>
  <c r="GV50" i="12"/>
  <c r="GW240" i="20"/>
  <c r="GW50" i="12"/>
  <c r="GX240" i="20"/>
  <c r="GX50" i="12"/>
  <c r="GY240" i="20"/>
  <c r="GY50" i="12"/>
  <c r="GZ240" i="20"/>
  <c r="GZ50" i="12"/>
  <c r="HA240" i="20"/>
  <c r="HA50" i="12"/>
  <c r="HB240" i="20"/>
  <c r="HB50" i="12"/>
  <c r="HC240" i="20"/>
  <c r="HC50" i="12"/>
  <c r="HD240" i="20"/>
  <c r="HD50" i="12"/>
  <c r="HE240" i="20"/>
  <c r="HE50" i="12"/>
  <c r="HF240" i="20"/>
  <c r="HF50" i="12"/>
  <c r="HG240" i="20"/>
  <c r="HG50" i="12"/>
  <c r="HH240" i="20"/>
  <c r="HH50" i="12"/>
  <c r="HI240" i="20"/>
  <c r="HI50" i="12"/>
  <c r="HJ240" i="20"/>
  <c r="HJ50" i="12"/>
  <c r="HK240" i="20"/>
  <c r="HK50" i="12"/>
  <c r="HL240" i="20"/>
  <c r="HL50" i="12"/>
  <c r="HM240" i="20"/>
  <c r="HM50" i="12"/>
  <c r="HN240" i="20"/>
  <c r="HN50" i="12"/>
  <c r="HO240" i="20"/>
  <c r="HO50" i="12"/>
  <c r="HQ240" i="20"/>
  <c r="HQ50" i="12"/>
  <c r="F262" i="20"/>
  <c r="F54" i="12"/>
  <c r="H262" i="20"/>
  <c r="H54" i="12"/>
  <c r="L262" i="20"/>
  <c r="L54" i="12"/>
  <c r="M262" i="20"/>
  <c r="M54" i="12"/>
  <c r="N262" i="20"/>
  <c r="N54" i="12"/>
  <c r="P262" i="20"/>
  <c r="P54" i="12"/>
  <c r="R262" i="20"/>
  <c r="R54" i="12"/>
  <c r="T262" i="20"/>
  <c r="T54" i="12"/>
  <c r="V262" i="20"/>
  <c r="V54" i="12"/>
  <c r="X262" i="20"/>
  <c r="X54" i="12"/>
  <c r="AA262" i="20"/>
  <c r="AA54" i="12"/>
  <c r="AB262" i="20"/>
  <c r="AB54" i="12"/>
  <c r="AD262" i="20"/>
  <c r="AD54" i="12"/>
  <c r="AE262" i="20"/>
  <c r="AE54" i="12"/>
  <c r="AF262" i="20"/>
  <c r="AF54" i="12"/>
  <c r="AG262" i="20"/>
  <c r="AG54" i="12"/>
  <c r="AH262" i="20"/>
  <c r="AH54" i="12"/>
  <c r="AI262" i="20"/>
  <c r="AI54" i="12"/>
  <c r="AJ262" i="20"/>
  <c r="AJ54" i="12"/>
  <c r="AK262" i="20"/>
  <c r="AK54" i="12"/>
  <c r="AL262" i="20"/>
  <c r="AL54" i="12"/>
  <c r="AN262" i="20"/>
  <c r="AN54" i="12"/>
  <c r="AP262" i="20"/>
  <c r="AP54" i="12"/>
  <c r="AR262" i="20"/>
  <c r="AR54" i="12"/>
  <c r="AT262" i="20"/>
  <c r="AT54" i="12"/>
  <c r="AV262" i="20"/>
  <c r="AV54" i="12"/>
  <c r="AZ262" i="20"/>
  <c r="AZ54" i="12"/>
  <c r="BN262" i="20"/>
  <c r="BN54" i="12"/>
  <c r="BP262" i="20"/>
  <c r="BP54" i="12"/>
  <c r="BR262" i="20"/>
  <c r="BR54" i="12"/>
  <c r="BT262" i="20"/>
  <c r="BT54" i="12"/>
  <c r="BZ262" i="20"/>
  <c r="BZ54" i="12"/>
  <c r="CC262" i="20"/>
  <c r="CC54" i="12"/>
  <c r="CE262" i="20"/>
  <c r="CE54" i="12"/>
  <c r="CG262" i="20"/>
  <c r="CG54" i="12"/>
  <c r="CI262" i="20"/>
  <c r="CI54" i="12"/>
  <c r="CK262" i="20"/>
  <c r="CK54" i="12"/>
  <c r="CM262" i="20"/>
  <c r="CM54" i="12"/>
  <c r="CO262" i="20"/>
  <c r="CO54" i="12"/>
  <c r="CQ262" i="20"/>
  <c r="CQ54" i="12"/>
  <c r="CX262" i="20"/>
  <c r="CX54" i="12"/>
  <c r="CZ262" i="20"/>
  <c r="CZ54" i="12"/>
  <c r="DB262" i="20"/>
  <c r="DB54" i="12"/>
  <c r="DC262" i="20"/>
  <c r="DC54" i="12"/>
  <c r="DF262" i="20"/>
  <c r="DF54" i="12"/>
  <c r="DG262" i="20"/>
  <c r="DG54" i="12"/>
  <c r="DH262" i="20"/>
  <c r="DH54" i="12"/>
  <c r="DI262" i="20"/>
  <c r="DI54" i="12"/>
  <c r="DJ262" i="20"/>
  <c r="DJ54" i="12"/>
  <c r="DM262" i="20"/>
  <c r="DM54" i="12"/>
  <c r="DO262" i="20"/>
  <c r="DO54" i="12"/>
  <c r="DQ262" i="20"/>
  <c r="DQ54" i="12"/>
  <c r="DR262" i="20"/>
  <c r="DR54" i="12"/>
  <c r="DT262" i="20"/>
  <c r="DT54" i="12"/>
  <c r="DU262" i="20"/>
  <c r="DU54" i="12"/>
  <c r="DV262" i="20"/>
  <c r="DV54" i="12"/>
  <c r="DW262" i="20"/>
  <c r="DW54" i="12"/>
  <c r="DX262" i="20"/>
  <c r="DX54" i="12"/>
  <c r="DY262" i="20"/>
  <c r="DY54" i="12"/>
  <c r="DZ262" i="20"/>
  <c r="DZ54" i="12"/>
  <c r="EB262" i="20"/>
  <c r="EB54" i="12"/>
  <c r="EF262" i="20"/>
  <c r="EF54" i="12"/>
  <c r="EH262" i="20"/>
  <c r="EH54" i="12"/>
  <c r="EK262" i="20"/>
  <c r="EK54" i="12"/>
  <c r="EM262" i="20"/>
  <c r="EM54" i="12"/>
  <c r="EN262" i="20"/>
  <c r="EN54" i="12"/>
  <c r="ER262" i="20"/>
  <c r="ER54" i="12"/>
  <c r="ES262" i="20"/>
  <c r="ES54" i="12"/>
  <c r="ET262" i="20"/>
  <c r="ET54" i="12"/>
  <c r="EU262" i="20"/>
  <c r="EU54" i="12"/>
  <c r="EV262" i="20"/>
  <c r="EV54" i="12"/>
  <c r="EZ262" i="20"/>
  <c r="EZ54" i="12"/>
  <c r="FA262" i="20"/>
  <c r="FA54" i="12"/>
  <c r="FB262" i="20"/>
  <c r="FB54" i="12"/>
  <c r="FC262" i="20"/>
  <c r="FC54" i="12"/>
  <c r="FD262" i="20"/>
  <c r="FD54" i="12"/>
  <c r="FE262" i="20"/>
  <c r="FE54" i="12"/>
  <c r="FF262" i="20"/>
  <c r="FF54" i="12"/>
  <c r="FG262" i="20"/>
  <c r="FG54" i="12"/>
  <c r="FH262" i="20"/>
  <c r="FH54" i="12"/>
  <c r="FI262" i="20"/>
  <c r="FI54" i="12"/>
  <c r="FJ262" i="20"/>
  <c r="FJ54" i="12"/>
  <c r="FK262" i="20"/>
  <c r="FK54" i="12"/>
  <c r="FL262" i="20"/>
  <c r="FL54" i="12"/>
  <c r="FM262" i="20"/>
  <c r="FM54" i="12"/>
  <c r="FN262" i="20"/>
  <c r="FN54" i="12"/>
  <c r="FO262" i="20"/>
  <c r="FO54" i="12"/>
  <c r="FP262" i="20"/>
  <c r="FP54" i="12"/>
  <c r="FQ262" i="20"/>
  <c r="FQ54" i="12"/>
  <c r="FR262" i="20"/>
  <c r="FR54" i="12"/>
  <c r="FS262" i="20"/>
  <c r="FS54" i="12"/>
  <c r="FT262" i="20"/>
  <c r="FT54" i="12"/>
  <c r="FU262" i="20"/>
  <c r="FU54" i="12"/>
  <c r="FV262" i="20"/>
  <c r="FV54" i="12"/>
  <c r="FW262" i="20"/>
  <c r="FW54" i="12"/>
  <c r="FX262" i="20"/>
  <c r="FX54" i="12"/>
  <c r="FY262" i="20"/>
  <c r="FY54" i="12"/>
  <c r="FZ262" i="20"/>
  <c r="FZ54" i="12"/>
  <c r="GA262" i="20"/>
  <c r="GA54" i="12"/>
  <c r="GB262" i="20"/>
  <c r="GB54" i="12"/>
  <c r="GC262" i="20"/>
  <c r="GC54" i="12"/>
  <c r="GD262" i="20"/>
  <c r="GD54" i="12"/>
  <c r="GE262" i="20"/>
  <c r="GE54" i="12"/>
  <c r="GF262" i="20"/>
  <c r="GF54" i="12"/>
  <c r="GG262" i="20"/>
  <c r="GG54" i="12"/>
  <c r="GH262" i="20"/>
  <c r="GH54" i="12"/>
  <c r="GI262" i="20"/>
  <c r="GI54" i="12"/>
  <c r="GJ262" i="20"/>
  <c r="GJ54" i="12"/>
  <c r="GK262" i="20"/>
  <c r="GK54" i="12"/>
  <c r="GL262" i="20"/>
  <c r="GL54" i="12"/>
  <c r="GM262" i="20"/>
  <c r="GM54" i="12"/>
  <c r="GN262" i="20"/>
  <c r="GN54" i="12"/>
  <c r="GO262" i="20"/>
  <c r="GO54" i="12"/>
  <c r="GP262" i="20"/>
  <c r="GP54" i="12"/>
  <c r="GQ262" i="20"/>
  <c r="GQ54" i="12"/>
  <c r="GR262" i="20"/>
  <c r="GR54" i="12"/>
  <c r="GS262" i="20"/>
  <c r="GS54" i="12"/>
  <c r="GT262" i="20"/>
  <c r="GT54" i="12"/>
  <c r="GU262" i="20"/>
  <c r="GU54" i="12"/>
  <c r="GV262" i="20"/>
  <c r="GV54" i="12"/>
  <c r="GW262" i="20"/>
  <c r="GW54" i="12"/>
  <c r="GX262" i="20"/>
  <c r="GX54" i="12"/>
  <c r="GY262" i="20"/>
  <c r="GY54" i="12"/>
  <c r="GZ262" i="20"/>
  <c r="GZ54" i="12"/>
  <c r="HA262" i="20"/>
  <c r="HA54" i="12"/>
  <c r="HB262" i="20"/>
  <c r="HB54" i="12"/>
  <c r="HC262" i="20"/>
  <c r="HC54" i="12"/>
  <c r="HD262" i="20"/>
  <c r="HD54" i="12"/>
  <c r="HE262" i="20"/>
  <c r="HE54" i="12"/>
  <c r="HF262" i="20"/>
  <c r="HF54" i="12"/>
  <c r="HG262" i="20"/>
  <c r="HG54" i="12"/>
  <c r="HH262" i="20"/>
  <c r="HH54" i="12"/>
  <c r="HI262" i="20"/>
  <c r="HI54" i="12"/>
  <c r="HJ262" i="20"/>
  <c r="HJ54" i="12"/>
  <c r="HK262" i="20"/>
  <c r="HK54" i="12"/>
  <c r="HL262" i="20"/>
  <c r="HL54" i="12"/>
  <c r="HM262" i="20"/>
  <c r="HM54" i="12"/>
  <c r="HN262" i="20"/>
  <c r="HN54" i="12"/>
  <c r="HO262" i="20"/>
  <c r="HO54" i="12"/>
  <c r="HQ262" i="20"/>
  <c r="HQ54" i="12"/>
  <c r="F239" i="20"/>
  <c r="H239" i="20"/>
  <c r="L239" i="20"/>
  <c r="M239" i="20"/>
  <c r="N239" i="20"/>
  <c r="P239" i="20"/>
  <c r="R239" i="20"/>
  <c r="T239" i="20"/>
  <c r="V239" i="20"/>
  <c r="X239" i="20"/>
  <c r="AA239" i="20"/>
  <c r="AB239" i="20"/>
  <c r="AD239" i="20"/>
  <c r="AE239" i="20"/>
  <c r="AF239" i="20"/>
  <c r="AG239" i="20"/>
  <c r="AH239" i="20"/>
  <c r="AI239" i="20"/>
  <c r="AJ239" i="20"/>
  <c r="AK239" i="20"/>
  <c r="AL239" i="20"/>
  <c r="AN239" i="20"/>
  <c r="AN49" i="12" s="1"/>
  <c r="AP239" i="20"/>
  <c r="AR239" i="20"/>
  <c r="AT239" i="20"/>
  <c r="AV239" i="20"/>
  <c r="AX239" i="20"/>
  <c r="AZ239" i="20"/>
  <c r="BN239" i="20"/>
  <c r="BP239" i="20"/>
  <c r="BP49" i="12"/>
  <c r="BR239" i="20"/>
  <c r="BT239" i="20"/>
  <c r="BT49" i="12" s="1"/>
  <c r="BZ239" i="20"/>
  <c r="CC239" i="20"/>
  <c r="CE239" i="20"/>
  <c r="CE49" i="12" s="1"/>
  <c r="CG239" i="20"/>
  <c r="CG49" i="12"/>
  <c r="CI239" i="20"/>
  <c r="CK239" i="20"/>
  <c r="CM239" i="20"/>
  <c r="CO239" i="20"/>
  <c r="CO49" i="12"/>
  <c r="CQ239" i="20"/>
  <c r="CX239" i="20"/>
  <c r="CZ239" i="20"/>
  <c r="CZ49" i="12" s="1"/>
  <c r="DB239" i="20"/>
  <c r="DC239" i="20"/>
  <c r="DF239" i="20"/>
  <c r="DG239" i="20"/>
  <c r="DH239" i="20"/>
  <c r="DI239" i="20"/>
  <c r="DJ239" i="20"/>
  <c r="DM239" i="20"/>
  <c r="DM49" i="12" s="1"/>
  <c r="DO239" i="20"/>
  <c r="DQ239" i="20"/>
  <c r="DR239" i="20"/>
  <c r="DT239" i="20"/>
  <c r="DU239" i="20"/>
  <c r="DV239" i="20"/>
  <c r="DW239" i="20"/>
  <c r="DW49" i="12" s="1"/>
  <c r="DX239" i="20"/>
  <c r="DY239" i="20"/>
  <c r="DY49" i="12"/>
  <c r="DZ239" i="20"/>
  <c r="EB239" i="20"/>
  <c r="EF239" i="20"/>
  <c r="EH239" i="20"/>
  <c r="EK239" i="20"/>
  <c r="EM239" i="20"/>
  <c r="EN239" i="20"/>
  <c r="ER239" i="20"/>
  <c r="ES239" i="20"/>
  <c r="ET239" i="20"/>
  <c r="EU239" i="20"/>
  <c r="EV239" i="20"/>
  <c r="EZ239" i="20"/>
  <c r="FA239" i="20"/>
  <c r="FB239" i="20"/>
  <c r="FC239" i="20"/>
  <c r="FD239" i="20"/>
  <c r="FE239" i="20"/>
  <c r="FF239" i="20"/>
  <c r="FG239" i="20"/>
  <c r="FH239" i="20"/>
  <c r="FI239" i="20"/>
  <c r="FJ239" i="20"/>
  <c r="FK239" i="20"/>
  <c r="FL239" i="20"/>
  <c r="FM239" i="20"/>
  <c r="FN239" i="20"/>
  <c r="FO239" i="20"/>
  <c r="FP239" i="20"/>
  <c r="FQ239" i="20"/>
  <c r="FR239" i="20"/>
  <c r="FS239" i="20"/>
  <c r="FT239" i="20"/>
  <c r="FU239" i="20"/>
  <c r="FV239" i="20"/>
  <c r="FW239" i="20"/>
  <c r="FX239" i="20"/>
  <c r="FY239" i="20"/>
  <c r="FZ239" i="20"/>
  <c r="GA239" i="20"/>
  <c r="GB239" i="20"/>
  <c r="GC239" i="20"/>
  <c r="GD239" i="20"/>
  <c r="GE239" i="20"/>
  <c r="GF239" i="20"/>
  <c r="GG239" i="20"/>
  <c r="GH239" i="20"/>
  <c r="GI239" i="20"/>
  <c r="GJ239" i="20"/>
  <c r="GK239" i="20"/>
  <c r="GL239" i="20"/>
  <c r="GL49" i="12"/>
  <c r="GM239" i="20"/>
  <c r="GN239" i="20"/>
  <c r="GO239" i="20"/>
  <c r="GP239" i="20"/>
  <c r="GQ239" i="20"/>
  <c r="GR239" i="20"/>
  <c r="GS239" i="20"/>
  <c r="GT239" i="20"/>
  <c r="GU239" i="20"/>
  <c r="GV239" i="20"/>
  <c r="GW239" i="20"/>
  <c r="GX239" i="20"/>
  <c r="GY239" i="20"/>
  <c r="GZ239" i="20"/>
  <c r="HA239" i="20"/>
  <c r="HB239" i="20"/>
  <c r="HC239" i="20"/>
  <c r="HD239" i="20"/>
  <c r="HE239" i="20"/>
  <c r="HF239" i="20"/>
  <c r="HG239" i="20"/>
  <c r="HH239" i="20"/>
  <c r="HI239" i="20"/>
  <c r="HJ239" i="20"/>
  <c r="HK239" i="20"/>
  <c r="HL239" i="20"/>
  <c r="HM239" i="20"/>
  <c r="HN239" i="20"/>
  <c r="HO239" i="20"/>
  <c r="HQ239" i="20"/>
  <c r="HP13" i="12"/>
  <c r="HV14" i="12"/>
  <c r="HP15" i="12"/>
  <c r="HV15" i="12"/>
  <c r="HV16" i="12"/>
  <c r="HP17" i="12"/>
  <c r="HV17" i="12"/>
  <c r="HV18" i="12"/>
  <c r="HV19" i="12"/>
  <c r="HV20" i="12"/>
  <c r="HV21" i="12"/>
  <c r="HP22" i="12"/>
  <c r="HP23" i="12"/>
  <c r="HV23" i="12"/>
  <c r="HP24" i="12"/>
  <c r="HP233" i="20"/>
  <c r="HV233" i="20"/>
  <c r="HP234" i="20"/>
  <c r="HV234" i="20"/>
  <c r="HV44" i="12" s="1"/>
  <c r="HP237" i="20"/>
  <c r="HV237" i="20"/>
  <c r="HV47" i="12"/>
  <c r="HP238" i="20"/>
  <c r="HV238" i="20"/>
  <c r="HP239" i="20"/>
  <c r="HV239" i="20"/>
  <c r="HP240" i="20"/>
  <c r="HP50" i="12" s="1"/>
  <c r="HV240" i="20"/>
  <c r="HP262" i="20"/>
  <c r="HP54" i="12" s="1"/>
  <c r="HV262" i="20"/>
  <c r="HT12" i="12"/>
  <c r="HR14" i="12"/>
  <c r="HS14" i="12"/>
  <c r="HT14" i="12"/>
  <c r="HR15" i="12"/>
  <c r="HS15" i="12"/>
  <c r="HT15" i="12"/>
  <c r="HR16" i="12"/>
  <c r="HT16" i="12"/>
  <c r="HR17" i="12"/>
  <c r="HS17" i="12"/>
  <c r="HT17" i="12"/>
  <c r="HR18" i="12"/>
  <c r="HS18" i="12"/>
  <c r="HT18" i="12"/>
  <c r="HR19" i="12"/>
  <c r="HT19" i="12"/>
  <c r="HR20" i="12"/>
  <c r="HS20" i="12"/>
  <c r="HT20" i="12"/>
  <c r="HT21" i="12"/>
  <c r="HR22" i="12"/>
  <c r="HS22" i="12"/>
  <c r="HU22" i="12"/>
  <c r="HS23" i="12"/>
  <c r="HU23" i="12"/>
  <c r="HR24" i="12"/>
  <c r="HS24" i="12"/>
  <c r="HU24" i="12"/>
  <c r="HR233" i="20"/>
  <c r="HS233" i="20"/>
  <c r="HT233" i="20"/>
  <c r="HU233" i="20"/>
  <c r="HR234" i="20"/>
  <c r="HS234" i="20"/>
  <c r="HS44" i="12" s="1"/>
  <c r="HT234" i="20"/>
  <c r="HT44" i="12"/>
  <c r="HU234" i="20"/>
  <c r="HR237" i="20"/>
  <c r="HR47" i="12" s="1"/>
  <c r="HS237" i="20"/>
  <c r="HT237" i="20"/>
  <c r="HU237" i="20"/>
  <c r="HU47" i="12" s="1"/>
  <c r="HR238" i="20"/>
  <c r="HR48" i="12"/>
  <c r="HS238" i="20"/>
  <c r="HT238" i="20"/>
  <c r="HT48" i="12" s="1"/>
  <c r="HU238" i="20"/>
  <c r="HR239" i="20"/>
  <c r="HS239" i="20"/>
  <c r="HT239" i="20"/>
  <c r="HU239" i="20"/>
  <c r="HR240" i="20"/>
  <c r="HR50" i="12" s="1"/>
  <c r="HS240" i="20"/>
  <c r="HT240" i="20"/>
  <c r="HT50" i="12" s="1"/>
  <c r="HU240" i="20"/>
  <c r="HR262" i="20"/>
  <c r="HS262" i="20"/>
  <c r="HS54" i="12" s="1"/>
  <c r="HT262" i="20"/>
  <c r="HT54" i="12"/>
  <c r="HU262" i="20"/>
  <c r="IB262" i="20"/>
  <c r="IB54" i="12" s="1"/>
  <c r="IA262" i="20"/>
  <c r="IB240" i="20"/>
  <c r="IA240" i="20"/>
  <c r="IB239" i="20"/>
  <c r="IA239" i="20"/>
  <c r="IB238" i="20"/>
  <c r="IA238" i="20"/>
  <c r="IA48" i="12"/>
  <c r="IB237" i="20"/>
  <c r="IA237" i="20"/>
  <c r="IB234" i="20"/>
  <c r="IA234" i="20"/>
  <c r="IA44" i="12" s="1"/>
  <c r="IB233" i="20"/>
  <c r="IA233" i="20"/>
  <c r="IB24" i="12"/>
  <c r="IA24" i="12"/>
  <c r="IA23" i="12"/>
  <c r="IA22" i="12"/>
  <c r="IB20" i="12"/>
  <c r="IA20" i="12"/>
  <c r="IB19" i="12"/>
  <c r="IA19" i="12"/>
  <c r="IA18" i="12"/>
  <c r="IB17" i="12"/>
  <c r="IA17" i="12"/>
  <c r="IA16" i="12"/>
  <c r="IA15" i="12"/>
  <c r="IA12" i="12"/>
  <c r="HW256" i="20"/>
  <c r="HX256" i="20"/>
  <c r="HW257" i="20"/>
  <c r="HX257" i="20"/>
  <c r="HX264" i="20" s="1"/>
  <c r="HW258" i="20"/>
  <c r="HW265" i="20" s="1"/>
  <c r="HX258" i="20"/>
  <c r="HW259" i="20"/>
  <c r="HX259" i="20"/>
  <c r="HX263" i="20" s="1"/>
  <c r="HW260" i="20"/>
  <c r="HW264" i="20" s="1"/>
  <c r="HX260" i="20"/>
  <c r="HW261" i="20"/>
  <c r="HX261" i="20"/>
  <c r="HX265" i="20" s="1"/>
  <c r="HW263" i="20"/>
  <c r="M260" i="20"/>
  <c r="N260" i="20"/>
  <c r="N264" i="20" s="1"/>
  <c r="P260" i="20"/>
  <c r="R260" i="20"/>
  <c r="R264" i="20" s="1"/>
  <c r="AM260" i="20"/>
  <c r="AP260" i="20"/>
  <c r="AP264" i="20" s="1"/>
  <c r="AR260" i="20"/>
  <c r="AS260" i="20"/>
  <c r="AT260" i="20"/>
  <c r="AY260" i="20"/>
  <c r="AY264" i="20" s="1"/>
  <c r="AZ260" i="20"/>
  <c r="BA260" i="20"/>
  <c r="BB260" i="20"/>
  <c r="BC260" i="20"/>
  <c r="BC264" i="20" s="1"/>
  <c r="BD260" i="20"/>
  <c r="BE260" i="20"/>
  <c r="BE264" i="20" s="1"/>
  <c r="BF260" i="20"/>
  <c r="BG260" i="20"/>
  <c r="BG264" i="20" s="1"/>
  <c r="BK260" i="20"/>
  <c r="BL260" i="20"/>
  <c r="BO260" i="20"/>
  <c r="BS260" i="20"/>
  <c r="BS264" i="20" s="1"/>
  <c r="BV260" i="20"/>
  <c r="BX260" i="20"/>
  <c r="BZ260" i="20"/>
  <c r="CA260" i="20"/>
  <c r="CA264" i="20" s="1"/>
  <c r="DF260" i="20"/>
  <c r="DK260" i="20"/>
  <c r="DK264" i="20" s="1"/>
  <c r="DL260" i="20"/>
  <c r="DN260" i="20"/>
  <c r="DN264" i="20" s="1"/>
  <c r="DO260" i="20"/>
  <c r="DP260" i="20"/>
  <c r="DR260" i="20"/>
  <c r="EC260" i="20"/>
  <c r="EC264" i="20" s="1"/>
  <c r="GJ260" i="20"/>
  <c r="GM260" i="20"/>
  <c r="GS260" i="20"/>
  <c r="GU260" i="20"/>
  <c r="GU264" i="20" s="1"/>
  <c r="GV260" i="20"/>
  <c r="GX260" i="20"/>
  <c r="GX264" i="20" s="1"/>
  <c r="GY260" i="20"/>
  <c r="HA260" i="20"/>
  <c r="HA264" i="20" s="1"/>
  <c r="HB260" i="20"/>
  <c r="HD260" i="20"/>
  <c r="HE260" i="20"/>
  <c r="HG260" i="20"/>
  <c r="HG264" i="20" s="1"/>
  <c r="HH260" i="20"/>
  <c r="HI260" i="20"/>
  <c r="HJ260" i="20"/>
  <c r="HK260" i="20"/>
  <c r="HK264" i="20" s="1"/>
  <c r="HL260" i="20"/>
  <c r="HP260" i="20"/>
  <c r="HP264" i="20" s="1"/>
  <c r="HQ260" i="20"/>
  <c r="HR260" i="20"/>
  <c r="HR264" i="20" s="1"/>
  <c r="HS260" i="20"/>
  <c r="M257" i="20"/>
  <c r="M264" i="20" s="1"/>
  <c r="N257" i="20"/>
  <c r="P257" i="20"/>
  <c r="R257" i="20"/>
  <c r="AM257" i="20"/>
  <c r="AM264" i="20" s="1"/>
  <c r="AP257" i="20"/>
  <c r="AR257" i="20"/>
  <c r="AS257" i="20"/>
  <c r="AT257" i="20"/>
  <c r="AY257" i="20"/>
  <c r="AZ257" i="20"/>
  <c r="AZ264" i="20" s="1"/>
  <c r="BA257" i="20"/>
  <c r="BA264" i="20" s="1"/>
  <c r="BB257" i="20"/>
  <c r="BC257" i="20"/>
  <c r="BD257" i="20"/>
  <c r="BE257" i="20"/>
  <c r="BF257" i="20"/>
  <c r="BF264" i="20" s="1"/>
  <c r="BG257" i="20"/>
  <c r="BK257" i="20"/>
  <c r="BL257" i="20"/>
  <c r="BO257" i="20"/>
  <c r="BO264" i="20" s="1"/>
  <c r="BS257" i="20"/>
  <c r="BV257" i="20"/>
  <c r="BV264" i="20" s="1"/>
  <c r="BX257" i="20"/>
  <c r="BX264" i="20" s="1"/>
  <c r="BZ257" i="20"/>
  <c r="BZ264" i="20" s="1"/>
  <c r="CA257" i="20"/>
  <c r="DF257" i="20"/>
  <c r="DK257" i="20"/>
  <c r="DL257" i="20"/>
  <c r="DL264" i="20" s="1"/>
  <c r="DN257" i="20"/>
  <c r="DO257" i="20"/>
  <c r="DP257" i="20"/>
  <c r="DR257" i="20"/>
  <c r="DR264" i="20" s="1"/>
  <c r="EC257" i="20"/>
  <c r="GJ257" i="20"/>
  <c r="GJ264" i="20" s="1"/>
  <c r="GM257" i="20"/>
  <c r="GM264" i="20" s="1"/>
  <c r="GS257" i="20"/>
  <c r="GS264" i="20" s="1"/>
  <c r="GU257" i="20"/>
  <c r="GV257" i="20"/>
  <c r="GV264" i="20" s="1"/>
  <c r="GX257" i="20"/>
  <c r="GY257" i="20"/>
  <c r="GY264" i="20" s="1"/>
  <c r="HA257" i="20"/>
  <c r="HB257" i="20"/>
  <c r="HD257" i="20"/>
  <c r="HE257" i="20"/>
  <c r="HG257" i="20"/>
  <c r="HH257" i="20"/>
  <c r="HH264" i="20" s="1"/>
  <c r="HI257" i="20"/>
  <c r="HI264" i="20" s="1"/>
  <c r="HJ257" i="20"/>
  <c r="HJ264" i="20" s="1"/>
  <c r="HK257" i="20"/>
  <c r="HL257" i="20"/>
  <c r="HP257" i="20"/>
  <c r="HQ257" i="20"/>
  <c r="HQ264" i="20" s="1"/>
  <c r="HR257" i="20"/>
  <c r="HS257" i="20"/>
  <c r="M256" i="20"/>
  <c r="N256" i="20"/>
  <c r="P256" i="20"/>
  <c r="R256" i="20"/>
  <c r="AM256" i="20"/>
  <c r="AM263" i="20" s="1"/>
  <c r="AP256" i="20"/>
  <c r="AP263" i="20" s="1"/>
  <c r="AR256" i="20"/>
  <c r="AS256" i="20"/>
  <c r="AS263" i="20" s="1"/>
  <c r="AT256" i="20"/>
  <c r="AT263" i="20" s="1"/>
  <c r="AY256" i="20"/>
  <c r="AZ256" i="20"/>
  <c r="BA256" i="20"/>
  <c r="BB256" i="20"/>
  <c r="BC256" i="20"/>
  <c r="BD256" i="20"/>
  <c r="BE256" i="20"/>
  <c r="BF256" i="20"/>
  <c r="BF263" i="20" s="1"/>
  <c r="BG256" i="20"/>
  <c r="BG263" i="20" s="1"/>
  <c r="BK256" i="20"/>
  <c r="BL256" i="20"/>
  <c r="BL263" i="20" s="1"/>
  <c r="BO256" i="20"/>
  <c r="BO263" i="20" s="1"/>
  <c r="BS256" i="20"/>
  <c r="BV256" i="20"/>
  <c r="BX256" i="20"/>
  <c r="BZ256" i="20"/>
  <c r="CA256" i="20"/>
  <c r="DF256" i="20"/>
  <c r="DK256" i="20"/>
  <c r="DL256" i="20"/>
  <c r="DL263" i="20" s="1"/>
  <c r="DN256" i="20"/>
  <c r="DN263" i="20" s="1"/>
  <c r="DO256" i="20"/>
  <c r="DP256" i="20"/>
  <c r="DP263" i="20" s="1"/>
  <c r="DR256" i="20"/>
  <c r="EC256" i="20"/>
  <c r="EC263" i="20" s="1"/>
  <c r="GJ256" i="20"/>
  <c r="GM256" i="20"/>
  <c r="GS256" i="20"/>
  <c r="GU256" i="20"/>
  <c r="GV256" i="20"/>
  <c r="GX256" i="20"/>
  <c r="GY256" i="20"/>
  <c r="GY263" i="20" s="1"/>
  <c r="HA256" i="20"/>
  <c r="HA263" i="20" s="1"/>
  <c r="HB256" i="20"/>
  <c r="HD256" i="20"/>
  <c r="HD263" i="20" s="1"/>
  <c r="HE256" i="20"/>
  <c r="HG256" i="20"/>
  <c r="HH256" i="20"/>
  <c r="HI256" i="20"/>
  <c r="HJ256" i="20"/>
  <c r="HK256" i="20"/>
  <c r="HL256" i="20"/>
  <c r="HP256" i="20"/>
  <c r="HQ256" i="20"/>
  <c r="HQ263" i="20" s="1"/>
  <c r="HR256" i="20"/>
  <c r="HR263" i="20" s="1"/>
  <c r="HS256" i="20"/>
  <c r="M258" i="20"/>
  <c r="M265" i="20" s="1"/>
  <c r="N258" i="20"/>
  <c r="P258" i="20"/>
  <c r="R258" i="20"/>
  <c r="AM258" i="20"/>
  <c r="AP258" i="20"/>
  <c r="AR258" i="20"/>
  <c r="AS258" i="20"/>
  <c r="AT258" i="20"/>
  <c r="AY258" i="20"/>
  <c r="AY265" i="20" s="1"/>
  <c r="AZ258" i="20"/>
  <c r="BA258" i="20"/>
  <c r="BB258" i="20"/>
  <c r="BB265" i="20" s="1"/>
  <c r="BC258" i="20"/>
  <c r="BD258" i="20"/>
  <c r="BE258" i="20"/>
  <c r="BF258" i="20"/>
  <c r="BG258" i="20"/>
  <c r="BK258" i="20"/>
  <c r="BL258" i="20"/>
  <c r="BO258" i="20"/>
  <c r="BS258" i="20"/>
  <c r="BS265" i="20" s="1"/>
  <c r="BV258" i="20"/>
  <c r="BX258" i="20"/>
  <c r="BZ258" i="20"/>
  <c r="BZ265" i="20" s="1"/>
  <c r="CA258" i="20"/>
  <c r="DF258" i="20"/>
  <c r="DK258" i="20"/>
  <c r="DL258" i="20"/>
  <c r="DN258" i="20"/>
  <c r="DO258" i="20"/>
  <c r="DP258" i="20"/>
  <c r="DR258" i="20"/>
  <c r="EC258" i="20"/>
  <c r="EC265" i="20" s="1"/>
  <c r="GJ258" i="20"/>
  <c r="GM258" i="20"/>
  <c r="GS258" i="20"/>
  <c r="GS265" i="20" s="1"/>
  <c r="GU258" i="20"/>
  <c r="GV258" i="20"/>
  <c r="GX258" i="20"/>
  <c r="GY258" i="20"/>
  <c r="HA258" i="20"/>
  <c r="HB258" i="20"/>
  <c r="HD258" i="20"/>
  <c r="HE258" i="20"/>
  <c r="HG258" i="20"/>
  <c r="HG265" i="20" s="1"/>
  <c r="HH258" i="20"/>
  <c r="HI258" i="20"/>
  <c r="HJ258" i="20"/>
  <c r="HJ265" i="20" s="1"/>
  <c r="HK258" i="20"/>
  <c r="HL258" i="20"/>
  <c r="HP258" i="20"/>
  <c r="HQ258" i="20"/>
  <c r="HR258" i="20"/>
  <c r="HS258" i="20"/>
  <c r="M259" i="20"/>
  <c r="N259" i="20"/>
  <c r="P259" i="20"/>
  <c r="R259" i="20"/>
  <c r="AM259" i="20"/>
  <c r="AP259" i="20"/>
  <c r="AR259" i="20"/>
  <c r="AS259" i="20"/>
  <c r="AT259" i="20"/>
  <c r="AY259" i="20"/>
  <c r="AZ259" i="20"/>
  <c r="BA259" i="20"/>
  <c r="BA263" i="20" s="1"/>
  <c r="BB259" i="20"/>
  <c r="BC259" i="20"/>
  <c r="BD259" i="20"/>
  <c r="BE259" i="20"/>
  <c r="BF259" i="20"/>
  <c r="BG259" i="20"/>
  <c r="BK259" i="20"/>
  <c r="BK263" i="20" s="1"/>
  <c r="BL259" i="20"/>
  <c r="BO259" i="20"/>
  <c r="BS259" i="20"/>
  <c r="BV259" i="20"/>
  <c r="BX259" i="20"/>
  <c r="BX263" i="20" s="1"/>
  <c r="BZ259" i="20"/>
  <c r="CA259" i="20"/>
  <c r="DF259" i="20"/>
  <c r="DK259" i="20"/>
  <c r="DL259" i="20"/>
  <c r="DN259" i="20"/>
  <c r="DO259" i="20"/>
  <c r="DO263" i="20" s="1"/>
  <c r="DP259" i="20"/>
  <c r="DR259" i="20"/>
  <c r="EC259" i="20"/>
  <c r="GJ259" i="20"/>
  <c r="GM259" i="20"/>
  <c r="GS259" i="20"/>
  <c r="GU259" i="20"/>
  <c r="GV259" i="20"/>
  <c r="GX259" i="20"/>
  <c r="GX263" i="20" s="1"/>
  <c r="GY259" i="20"/>
  <c r="HA259" i="20"/>
  <c r="HB259" i="20"/>
  <c r="HB263" i="20" s="1"/>
  <c r="HD259" i="20"/>
  <c r="HE259" i="20"/>
  <c r="HG259" i="20"/>
  <c r="HH259" i="20"/>
  <c r="HI259" i="20"/>
  <c r="HI263" i="20" s="1"/>
  <c r="HJ259" i="20"/>
  <c r="HK259" i="20"/>
  <c r="HL259" i="20"/>
  <c r="HP259" i="20"/>
  <c r="HP263" i="20" s="1"/>
  <c r="HQ259" i="20"/>
  <c r="HR259" i="20"/>
  <c r="HS259" i="20"/>
  <c r="HS263" i="20" s="1"/>
  <c r="M261" i="20"/>
  <c r="N261" i="20"/>
  <c r="P261" i="20"/>
  <c r="R261" i="20"/>
  <c r="AM261" i="20"/>
  <c r="AP261" i="20"/>
  <c r="AR261" i="20"/>
  <c r="AS261" i="20"/>
  <c r="AT261" i="20"/>
  <c r="AY261" i="20"/>
  <c r="AZ261" i="20"/>
  <c r="BA261" i="20"/>
  <c r="BA265" i="20" s="1"/>
  <c r="BB261" i="20"/>
  <c r="BC261" i="20"/>
  <c r="BD261" i="20"/>
  <c r="BE261" i="20"/>
  <c r="BF261" i="20"/>
  <c r="BG261" i="20"/>
  <c r="BK261" i="20"/>
  <c r="BL261" i="20"/>
  <c r="BL265" i="20" s="1"/>
  <c r="BO261" i="20"/>
  <c r="BS261" i="20"/>
  <c r="BV261" i="20"/>
  <c r="BX261" i="20"/>
  <c r="BX265" i="20" s="1"/>
  <c r="BZ261" i="20"/>
  <c r="CA261" i="20"/>
  <c r="DF261" i="20"/>
  <c r="DK261" i="20"/>
  <c r="DL261" i="20"/>
  <c r="DN261" i="20"/>
  <c r="DO261" i="20"/>
  <c r="DP261" i="20"/>
  <c r="DR261" i="20"/>
  <c r="EC261" i="20"/>
  <c r="GJ261" i="20"/>
  <c r="GM261" i="20"/>
  <c r="GM265" i="20" s="1"/>
  <c r="GS261" i="20"/>
  <c r="GU261" i="20"/>
  <c r="GV261" i="20"/>
  <c r="GX261" i="20"/>
  <c r="GY261" i="20"/>
  <c r="HA261" i="20"/>
  <c r="HB261" i="20"/>
  <c r="HD261" i="20"/>
  <c r="HD265" i="20" s="1"/>
  <c r="HE261" i="20"/>
  <c r="HG261" i="20"/>
  <c r="HH261" i="20"/>
  <c r="HI261" i="20"/>
  <c r="HI265" i="20" s="1"/>
  <c r="HJ261" i="20"/>
  <c r="HK261" i="20"/>
  <c r="HL261" i="20"/>
  <c r="HP261" i="20"/>
  <c r="HQ261" i="20"/>
  <c r="HR261" i="20"/>
  <c r="HS261" i="20"/>
  <c r="R263" i="20"/>
  <c r="AR263" i="20"/>
  <c r="AY263" i="20"/>
  <c r="DR263" i="20"/>
  <c r="HE263" i="20"/>
  <c r="HG263" i="20"/>
  <c r="P264" i="20"/>
  <c r="AT264" i="20"/>
  <c r="BB264" i="20"/>
  <c r="BD264" i="20"/>
  <c r="DF264" i="20"/>
  <c r="HE264" i="20"/>
  <c r="HL264" i="20"/>
  <c r="N265" i="20"/>
  <c r="R265" i="20"/>
  <c r="AP265" i="20"/>
  <c r="BC265" i="20"/>
  <c r="BE265" i="20"/>
  <c r="BG265" i="20"/>
  <c r="CA265" i="20"/>
  <c r="DK265" i="20"/>
  <c r="DN265" i="20"/>
  <c r="GU265" i="20"/>
  <c r="GX265" i="20"/>
  <c r="HA265" i="20"/>
  <c r="HK265" i="20"/>
  <c r="HP265" i="20"/>
  <c r="HR265" i="20"/>
  <c r="I253" i="21"/>
  <c r="EX253" i="21"/>
  <c r="BZ254" i="21"/>
  <c r="HT254" i="21"/>
  <c r="BD254" i="35"/>
  <c r="P254" i="31"/>
  <c r="BI253" i="20"/>
  <c r="HC253" i="20"/>
  <c r="DC253" i="21"/>
  <c r="AE254" i="21"/>
  <c r="FT254" i="21"/>
  <c r="I254" i="35"/>
  <c r="D253" i="31"/>
  <c r="HZ254" i="20"/>
  <c r="EG253" i="20"/>
  <c r="AI253" i="21"/>
  <c r="FX253" i="21"/>
  <c r="DA254" i="21"/>
  <c r="AM253" i="35"/>
  <c r="D254" i="35"/>
  <c r="AE254" i="31"/>
  <c r="CI253" i="20"/>
  <c r="Q254" i="20"/>
  <c r="DE253" i="21"/>
  <c r="AG254" i="21"/>
  <c r="FV254" i="21"/>
  <c r="K254" i="35"/>
  <c r="F253" i="31"/>
  <c r="GT243" i="20"/>
  <c r="EI253" i="20"/>
  <c r="AM253" i="21"/>
  <c r="GB253" i="21"/>
  <c r="DE254" i="21"/>
  <c r="AE253" i="35"/>
  <c r="CH254" i="35"/>
  <c r="AU254" i="31"/>
  <c r="CY253" i="20"/>
  <c r="T253" i="21"/>
  <c r="AX254" i="21"/>
  <c r="BZ253" i="35"/>
  <c r="AA254" i="31"/>
  <c r="GK253" i="20"/>
  <c r="EI254" i="20"/>
  <c r="CH253" i="21"/>
  <c r="DI254" i="21"/>
  <c r="AZ254" i="35"/>
  <c r="IA253" i="20"/>
  <c r="O254" i="20"/>
  <c r="FH254" i="20"/>
  <c r="CJ253" i="21"/>
  <c r="DJ254" i="21"/>
  <c r="BA254" i="35"/>
  <c r="HA254" i="20"/>
  <c r="HO253" i="20"/>
  <c r="EW254" i="20"/>
  <c r="GM253" i="21"/>
  <c r="M254" i="31"/>
  <c r="AB253" i="21"/>
  <c r="BA254" i="21"/>
  <c r="CD253" i="35"/>
  <c r="AH254" i="31"/>
  <c r="GR253" i="20"/>
  <c r="EL254" i="20"/>
  <c r="HE253" i="21"/>
  <c r="AM253" i="31"/>
  <c r="AE253" i="21"/>
  <c r="BI254" i="21"/>
  <c r="CK253" i="35"/>
  <c r="AL254" i="31"/>
  <c r="GW253" i="20"/>
  <c r="EO254" i="20"/>
  <c r="CS253" i="21"/>
  <c r="DT254" i="21"/>
  <c r="DM253" i="21"/>
  <c r="EQ254" i="21"/>
  <c r="CG254" i="35"/>
  <c r="AO253" i="20"/>
  <c r="AV254" i="20"/>
  <c r="GM254" i="20"/>
  <c r="AS253" i="35"/>
  <c r="BS254" i="20"/>
  <c r="Y254" i="31"/>
  <c r="BG254" i="31"/>
  <c r="DS254" i="20"/>
  <c r="DA254" i="20"/>
  <c r="CN254" i="20"/>
  <c r="BA253" i="35"/>
  <c r="T254" i="20"/>
  <c r="BO254" i="35"/>
  <c r="AG253" i="35"/>
  <c r="CB253" i="20"/>
  <c r="BM254" i="35"/>
  <c r="BW254" i="20"/>
  <c r="EJ253" i="21"/>
  <c r="AT254" i="31"/>
  <c r="FW254" i="20"/>
  <c r="S253" i="21"/>
  <c r="D253" i="20"/>
  <c r="GZ254" i="20"/>
  <c r="AB254" i="35"/>
  <c r="CG254" i="20"/>
  <c r="FY253" i="20"/>
  <c r="GI254" i="21"/>
  <c r="FL253" i="20"/>
  <c r="FG253" i="21"/>
  <c r="HW254" i="20"/>
  <c r="GD254" i="20"/>
  <c r="HG253" i="21"/>
  <c r="HS253" i="20"/>
  <c r="V253" i="21"/>
  <c r="CM254" i="21"/>
  <c r="BQ254" i="35"/>
  <c r="AX253" i="20"/>
  <c r="CQ253" i="21"/>
  <c r="FI254" i="21"/>
  <c r="J254" i="35"/>
  <c r="IA254" i="20"/>
  <c r="ET253" i="20"/>
  <c r="CO254" i="21"/>
  <c r="BS254" i="35"/>
  <c r="GQ253" i="20"/>
  <c r="X254" i="21"/>
  <c r="CM253" i="35"/>
  <c r="EY254" i="21"/>
  <c r="GQ254" i="20"/>
  <c r="CL253" i="20"/>
  <c r="GG253" i="21"/>
  <c r="U253" i="21"/>
  <c r="FJ253" i="21"/>
  <c r="CL254" i="21"/>
  <c r="M253" i="35"/>
  <c r="BP254" i="35"/>
  <c r="AC254" i="31"/>
  <c r="BU253" i="20"/>
  <c r="CT254" i="21"/>
  <c r="DO253" i="21"/>
  <c r="AQ254" i="21"/>
  <c r="GF254" i="21"/>
  <c r="U254" i="35"/>
  <c r="P253" i="31"/>
  <c r="GT244" i="20"/>
  <c r="ES253" i="20"/>
  <c r="AU253" i="21"/>
  <c r="GJ253" i="21"/>
  <c r="DM254" i="21"/>
  <c r="AY253" i="35"/>
  <c r="BJ253" i="31"/>
  <c r="AQ254" i="31"/>
  <c r="CU253" i="20"/>
  <c r="DP254" i="20"/>
  <c r="DQ253" i="21"/>
  <c r="AS254" i="21"/>
  <c r="GH254" i="21"/>
  <c r="W254" i="35"/>
  <c r="R253" i="31"/>
  <c r="GT249" i="20"/>
  <c r="EU253" i="20"/>
  <c r="AY253" i="21"/>
  <c r="GN253" i="21"/>
  <c r="DQ254" i="21"/>
  <c r="AQ253" i="35"/>
  <c r="BN253" i="31"/>
  <c r="HG253" i="20"/>
  <c r="DL253" i="20"/>
  <c r="AP253" i="21"/>
  <c r="BS254" i="21"/>
  <c r="G254" i="35"/>
  <c r="AW254" i="31"/>
  <c r="HM253" i="20"/>
  <c r="EU254" i="20"/>
  <c r="DA253" i="21"/>
  <c r="EE254" i="21"/>
  <c r="BU254" i="35"/>
  <c r="G253" i="20"/>
  <c r="AB254" i="20"/>
  <c r="FT254" i="20"/>
  <c r="DF253" i="21"/>
  <c r="EF254" i="21"/>
  <c r="BW254" i="35"/>
  <c r="IB253" i="20"/>
  <c r="P254" i="20"/>
  <c r="FI254" i="20"/>
  <c r="AK254" i="21"/>
  <c r="J253" i="20"/>
  <c r="AW253" i="21"/>
  <c r="BW254" i="21"/>
  <c r="O254" i="35"/>
  <c r="HD254" i="20"/>
  <c r="HT253" i="20"/>
  <c r="EX254" i="20"/>
  <c r="BF254" i="21"/>
  <c r="AJ254" i="31"/>
  <c r="BA253" i="21"/>
  <c r="CD254" i="21"/>
  <c r="R254" i="35"/>
  <c r="HP253" i="20"/>
  <c r="G254" i="20"/>
  <c r="FA254" i="20"/>
  <c r="DL253" i="21"/>
  <c r="EP254" i="21"/>
  <c r="EI253" i="21"/>
  <c r="FL254" i="21"/>
  <c r="BZ253" i="31"/>
  <c r="BG253" i="20"/>
  <c r="BH254" i="20"/>
  <c r="HB254" i="20"/>
  <c r="CO253" i="35"/>
  <c r="CQ254" i="20"/>
  <c r="BI253" i="21"/>
  <c r="BD254" i="31"/>
  <c r="ER254" i="20"/>
  <c r="EZ254" i="20"/>
  <c r="FK254" i="20"/>
  <c r="F254" i="35"/>
  <c r="AW254" i="20"/>
  <c r="AV254" i="31"/>
  <c r="CF253" i="35"/>
  <c r="H253" i="21"/>
  <c r="BT254" i="31"/>
  <c r="CU254" i="20"/>
  <c r="GS253" i="21"/>
  <c r="HQ253" i="20"/>
  <c r="GV254" i="20"/>
  <c r="CB253" i="21"/>
  <c r="BF253" i="20"/>
  <c r="W254" i="31"/>
  <c r="CF254" i="35"/>
  <c r="DE254" i="20"/>
  <c r="BQ254" i="20"/>
  <c r="AC253" i="35"/>
  <c r="HJ253" i="20"/>
  <c r="HU253" i="21"/>
  <c r="T253" i="20"/>
  <c r="HF254" i="20"/>
  <c r="EI254" i="21"/>
  <c r="S254" i="31"/>
  <c r="CL254" i="35"/>
  <c r="HK254" i="21"/>
  <c r="BY254" i="20"/>
  <c r="BO254" i="31"/>
  <c r="HJ254" i="20"/>
  <c r="FC254" i="21"/>
  <c r="AG253" i="21"/>
  <c r="FV253" i="21"/>
  <c r="CY254" i="21"/>
  <c r="Y253" i="35"/>
  <c r="CB254" i="35"/>
  <c r="AO254" i="31"/>
  <c r="CG253" i="20"/>
  <c r="HL254" i="21"/>
  <c r="EA253" i="21"/>
  <c r="BC254" i="21"/>
  <c r="GR254" i="21"/>
  <c r="AG254" i="35"/>
  <c r="AC253" i="31"/>
  <c r="M253" i="20"/>
  <c r="FE253" i="20"/>
  <c r="BG253" i="21"/>
  <c r="GV253" i="21"/>
  <c r="DY254" i="21"/>
  <c r="BK253" i="35"/>
  <c r="BW253" i="31"/>
  <c r="GX253" i="20"/>
  <c r="DH253" i="20"/>
  <c r="HN254" i="21"/>
  <c r="EC253" i="21"/>
  <c r="BE254" i="21"/>
  <c r="GT254" i="21"/>
  <c r="AI254" i="35"/>
  <c r="AE253" i="31"/>
  <c r="O253" i="20"/>
  <c r="FG253" i="20"/>
  <c r="BK253" i="21"/>
  <c r="GZ253" i="21"/>
  <c r="EC254" i="21"/>
  <c r="BC253" i="35"/>
  <c r="BE254" i="31"/>
  <c r="GU254" i="20"/>
  <c r="DY253" i="20"/>
  <c r="BL253" i="21"/>
  <c r="CK254" i="21"/>
  <c r="AC254" i="35"/>
  <c r="HZ253" i="20"/>
  <c r="N254" i="20"/>
  <c r="FG254" i="20"/>
  <c r="DW253" i="21"/>
  <c r="EZ254" i="21"/>
  <c r="CM254" i="35"/>
  <c r="AB253" i="20"/>
  <c r="AO254" i="20"/>
  <c r="GF254" i="20"/>
  <c r="DX253" i="21"/>
  <c r="FB254" i="21"/>
  <c r="C254" i="35"/>
  <c r="H253" i="20"/>
  <c r="AC254" i="20"/>
  <c r="FU254" i="20"/>
  <c r="BX254" i="21"/>
  <c r="BB253" i="20"/>
  <c r="BO253" i="21"/>
  <c r="CS254" i="21"/>
  <c r="AJ254" i="35"/>
  <c r="GT248" i="20"/>
  <c r="R254" i="20"/>
  <c r="FJ254" i="20"/>
  <c r="CU254" i="21"/>
  <c r="HP254" i="20"/>
  <c r="BV253" i="21"/>
  <c r="CW254" i="21"/>
  <c r="AN254" i="35"/>
  <c r="HS254" i="20"/>
  <c r="U254" i="20"/>
  <c r="FM254" i="20"/>
  <c r="EH253" i="21"/>
  <c r="FK254" i="21"/>
  <c r="FE253" i="21"/>
  <c r="GD254" i="21"/>
  <c r="BW254" i="31"/>
  <c r="CC253" i="20"/>
  <c r="BT254" i="20"/>
  <c r="HU254" i="20"/>
  <c r="AW254" i="35"/>
  <c r="DQ254" i="20"/>
  <c r="DS253" i="21"/>
  <c r="AF253" i="31"/>
  <c r="FP254" i="20"/>
  <c r="GW254" i="20"/>
  <c r="BY254" i="21"/>
  <c r="BK254" i="35"/>
  <c r="BV254" i="20"/>
  <c r="DF254" i="20"/>
  <c r="CK254" i="35"/>
  <c r="BU253" i="21"/>
  <c r="AZ254" i="31"/>
  <c r="DU254" i="20"/>
  <c r="AT254" i="21"/>
  <c r="AS253" i="20"/>
  <c r="R253" i="21"/>
  <c r="EP253" i="21"/>
  <c r="DA253" i="20"/>
  <c r="HV254" i="21"/>
  <c r="BE253" i="31"/>
  <c r="EF254" i="20"/>
  <c r="DN254" i="20"/>
  <c r="BT253" i="35"/>
  <c r="AH254" i="20"/>
  <c r="BM254" i="21"/>
  <c r="BN253" i="20"/>
  <c r="GT250" i="20"/>
  <c r="EA254" i="21"/>
  <c r="BI253" i="35"/>
  <c r="FM253" i="21"/>
  <c r="FM254" i="21"/>
  <c r="R253" i="20"/>
  <c r="DV253" i="21"/>
  <c r="AZ254" i="20"/>
  <c r="BJ254" i="31"/>
  <c r="O254" i="21"/>
  <c r="HO254" i="21"/>
  <c r="BR253" i="20"/>
  <c r="GU254" i="21"/>
  <c r="C253" i="35"/>
  <c r="AS253" i="21"/>
  <c r="GH253" i="21"/>
  <c r="DK254" i="21"/>
  <c r="AK253" i="35"/>
  <c r="CN254" i="35"/>
  <c r="C254" i="31"/>
  <c r="CS253" i="20"/>
  <c r="HZ253" i="21"/>
  <c r="EM253" i="21"/>
  <c r="BO254" i="21"/>
  <c r="HD254" i="21"/>
  <c r="AS254" i="35"/>
  <c r="AO253" i="31"/>
  <c r="Y253" i="20"/>
  <c r="FQ253" i="20"/>
  <c r="BS253" i="21"/>
  <c r="HI253" i="21"/>
  <c r="EK254" i="21"/>
  <c r="BW253" i="35"/>
  <c r="BM254" i="31"/>
  <c r="HX253" i="20"/>
  <c r="DU253" i="20"/>
  <c r="HX254" i="21"/>
  <c r="EO253" i="21"/>
  <c r="BQ254" i="21"/>
  <c r="HG254" i="21"/>
  <c r="AU254" i="35"/>
  <c r="AQ253" i="31"/>
  <c r="AA253" i="20"/>
  <c r="FS253" i="20"/>
  <c r="BW253" i="21"/>
  <c r="HQ253" i="21"/>
  <c r="EO254" i="21"/>
  <c r="BO253" i="35"/>
  <c r="BR254" i="31"/>
  <c r="HR254" i="20"/>
  <c r="EL253" i="20"/>
  <c r="CG253" i="21"/>
  <c r="DH254" i="21"/>
  <c r="AY254" i="35"/>
  <c r="E253" i="20"/>
  <c r="AA254" i="20"/>
  <c r="FS254" i="20"/>
  <c r="ES253" i="21"/>
  <c r="FR254" i="21"/>
  <c r="CB253" i="31"/>
  <c r="AU253" i="20"/>
  <c r="BA254" i="20"/>
  <c r="GR254" i="20"/>
  <c r="ET253" i="21"/>
  <c r="FW254" i="21"/>
  <c r="CB254" i="31"/>
  <c r="AC253" i="20"/>
  <c r="AP254" i="20"/>
  <c r="GG254" i="20"/>
  <c r="DP254" i="21"/>
  <c r="CP253" i="20"/>
  <c r="CK253" i="21"/>
  <c r="DO254" i="21"/>
  <c r="BB254" i="35"/>
  <c r="I253" i="20"/>
  <c r="AD254" i="20"/>
  <c r="FV254" i="20"/>
  <c r="EH254" i="21"/>
  <c r="AF253" i="20"/>
  <c r="CN253" i="21"/>
  <c r="DS254" i="21"/>
  <c r="BI254" i="35"/>
  <c r="P253" i="20"/>
  <c r="AG254" i="20"/>
  <c r="FY254" i="20"/>
  <c r="FC253" i="21"/>
  <c r="GC254" i="21"/>
  <c r="FZ253" i="21"/>
  <c r="GZ254" i="21"/>
  <c r="BA253" i="31"/>
  <c r="CX253" i="20"/>
  <c r="CF254" i="20"/>
  <c r="C254" i="20"/>
  <c r="BF254" i="31"/>
  <c r="EP254" i="20"/>
  <c r="GC253" i="21"/>
  <c r="AK254" i="31"/>
  <c r="GN254" i="20"/>
  <c r="CY253" i="21"/>
  <c r="K254" i="20"/>
  <c r="BH254" i="31"/>
  <c r="CT254" i="20"/>
  <c r="BD253" i="20"/>
  <c r="V253" i="31"/>
  <c r="EE253" i="21"/>
  <c r="AR253" i="31"/>
  <c r="ET254" i="20"/>
  <c r="DD254" i="21"/>
  <c r="CW253" i="20"/>
  <c r="GI254" i="20"/>
  <c r="GY253" i="21"/>
  <c r="FC253" i="20"/>
  <c r="AD253" i="21"/>
  <c r="H253" i="31"/>
  <c r="FD254" i="20"/>
  <c r="FL254" i="20"/>
  <c r="AM254" i="35"/>
  <c r="BJ254" i="20"/>
  <c r="DQ253" i="20"/>
  <c r="BE253" i="21"/>
  <c r="GT253" i="21"/>
  <c r="DW254" i="21"/>
  <c r="AW253" i="35"/>
  <c r="BH253" i="31"/>
  <c r="GU253" i="20"/>
  <c r="DE253" i="20"/>
  <c r="J253" i="21"/>
  <c r="EY253" i="21"/>
  <c r="CA254" i="21"/>
  <c r="HU254" i="21"/>
  <c r="BE254" i="35"/>
  <c r="E254" i="31"/>
  <c r="AK253" i="20"/>
  <c r="GC253" i="20"/>
  <c r="CE253" i="21"/>
  <c r="H254" i="21"/>
  <c r="EW254" i="21"/>
  <c r="CI253" i="35"/>
  <c r="BZ254" i="31"/>
  <c r="IC254" i="20"/>
  <c r="EH253" i="20"/>
  <c r="L253" i="21"/>
  <c r="FA253" i="21"/>
  <c r="CC254" i="21"/>
  <c r="D253" i="21"/>
  <c r="BG254" i="35"/>
  <c r="G254" i="31"/>
  <c r="AN253" i="20"/>
  <c r="GE253" i="20"/>
  <c r="CI253" i="21"/>
  <c r="L254" i="21"/>
  <c r="FA254" i="21"/>
  <c r="CA253" i="35"/>
  <c r="AZ253" i="31"/>
  <c r="F253" i="20"/>
  <c r="EX253" i="20"/>
  <c r="CZ253" i="21"/>
  <c r="ED254" i="21"/>
  <c r="BT254" i="35"/>
  <c r="W253" i="20"/>
  <c r="AN254" i="20"/>
  <c r="GE254" i="20"/>
  <c r="FN253" i="21"/>
  <c r="GN254" i="21"/>
  <c r="BM253" i="31"/>
  <c r="BQ253" i="20"/>
  <c r="BM254" i="20"/>
  <c r="HI254" i="20"/>
  <c r="FO253" i="21"/>
  <c r="GO254" i="21"/>
  <c r="BO253" i="31"/>
  <c r="AV253" i="20"/>
  <c r="BB254" i="20"/>
  <c r="GS254" i="20"/>
  <c r="FD254" i="21"/>
  <c r="EJ253" i="20"/>
  <c r="DG253" i="21"/>
  <c r="EG254" i="21"/>
  <c r="BX254" i="35"/>
  <c r="AE253" i="20"/>
  <c r="AQ254" i="20"/>
  <c r="GH254" i="20"/>
  <c r="FZ254" i="21"/>
  <c r="BT253" i="20"/>
  <c r="DK253" i="21"/>
  <c r="EN254" i="21"/>
  <c r="CA254" i="35"/>
  <c r="AH253" i="20"/>
  <c r="AT254" i="20"/>
  <c r="GK254" i="20"/>
  <c r="FU253" i="21"/>
  <c r="GY254" i="21"/>
  <c r="GR253" i="21"/>
  <c r="I253" i="35"/>
  <c r="G253" i="31"/>
  <c r="DR253" i="20"/>
  <c r="CR254" i="20"/>
  <c r="EC253" i="20"/>
  <c r="AA253" i="31"/>
  <c r="FN254" i="20"/>
  <c r="Z254" i="21"/>
  <c r="AI253" i="20"/>
  <c r="HV254" i="20"/>
  <c r="E254" i="21"/>
  <c r="BJ253" i="21"/>
  <c r="BB253" i="31"/>
  <c r="DT254" i="20"/>
  <c r="Y254" i="20"/>
  <c r="BY253" i="20"/>
  <c r="GO253" i="21"/>
  <c r="AS254" i="31"/>
  <c r="FR254" i="20"/>
  <c r="FN254" i="21"/>
  <c r="EQ253" i="20"/>
  <c r="AZ253" i="21"/>
  <c r="AW254" i="21"/>
  <c r="HB253" i="20"/>
  <c r="CM253" i="21"/>
  <c r="AY253" i="31"/>
  <c r="GB254" i="20"/>
  <c r="HN254" i="20"/>
  <c r="CI254" i="35"/>
  <c r="CH254" i="20"/>
  <c r="GJ254" i="21"/>
  <c r="FM253" i="20"/>
  <c r="BQ253" i="21"/>
  <c r="BU253" i="31"/>
  <c r="DS253" i="20"/>
  <c r="FK253" i="21"/>
  <c r="N253" i="35"/>
  <c r="Q254" i="31"/>
  <c r="GO253" i="20"/>
  <c r="T254" i="21"/>
  <c r="BC253" i="31"/>
  <c r="X253" i="21"/>
  <c r="P253" i="35"/>
  <c r="AZ253" i="20"/>
  <c r="CV253" i="21"/>
  <c r="I253" i="31"/>
  <c r="FJ253" i="20"/>
  <c r="AT253" i="20"/>
  <c r="GF253" i="21"/>
  <c r="BN254" i="20"/>
  <c r="FX253" i="20"/>
  <c r="F254" i="21"/>
  <c r="BU253" i="35"/>
  <c r="IC253" i="20"/>
  <c r="AH253" i="21"/>
  <c r="CZ254" i="21"/>
  <c r="CC254" i="35"/>
  <c r="BJ253" i="20"/>
  <c r="DD253" i="21"/>
  <c r="FU254" i="21"/>
  <c r="E253" i="31"/>
  <c r="FF253" i="20"/>
  <c r="FY253" i="21"/>
  <c r="AB253" i="35"/>
  <c r="AF254" i="31"/>
  <c r="HH253" i="20"/>
  <c r="AJ254" i="21"/>
  <c r="N254" i="35"/>
  <c r="AD253" i="20"/>
  <c r="EQ253" i="21"/>
  <c r="BL253" i="31"/>
  <c r="BL254" i="20"/>
  <c r="HB253" i="21"/>
  <c r="M253" i="31"/>
  <c r="CK254" i="20"/>
  <c r="HC253" i="21"/>
  <c r="N253" i="31"/>
  <c r="BZ254" i="20"/>
  <c r="AR253" i="35"/>
  <c r="DY253" i="21"/>
  <c r="BH253" i="35"/>
  <c r="FA253" i="20"/>
  <c r="AX253" i="21"/>
  <c r="FB253" i="20"/>
  <c r="AM254" i="21"/>
  <c r="X253" i="31"/>
  <c r="CD254" i="20"/>
  <c r="GQ253" i="21"/>
  <c r="BY253" i="21"/>
  <c r="CN253" i="35"/>
  <c r="FK253" i="20"/>
  <c r="GA254" i="20"/>
  <c r="GA253" i="20"/>
  <c r="HB254" i="21"/>
  <c r="EK253" i="21"/>
  <c r="DW253" i="20"/>
  <c r="AP253" i="20"/>
  <c r="EA254" i="20"/>
  <c r="Y253" i="31"/>
  <c r="GJ253" i="20"/>
  <c r="S254" i="35"/>
  <c r="AV254" i="35"/>
  <c r="BZ254" i="35"/>
  <c r="DR254" i="21"/>
  <c r="U253" i="20"/>
  <c r="DV254" i="21"/>
  <c r="HE254" i="20"/>
  <c r="BK254" i="20"/>
  <c r="FX254" i="20"/>
  <c r="BN254" i="35"/>
  <c r="AX253" i="31"/>
  <c r="HM254" i="20"/>
  <c r="BF253" i="31"/>
  <c r="CI254" i="20"/>
  <c r="HJ253" i="21"/>
  <c r="AB254" i="31"/>
  <c r="GL253" i="21"/>
  <c r="AR254" i="20"/>
  <c r="AN254" i="21"/>
  <c r="J254" i="20"/>
  <c r="BH254" i="35"/>
  <c r="GD253" i="21"/>
  <c r="FE254" i="21"/>
  <c r="BA254" i="31"/>
  <c r="N254" i="31"/>
  <c r="GY254" i="20"/>
  <c r="EF253" i="20"/>
  <c r="HE253" i="20"/>
  <c r="V254" i="35"/>
  <c r="BL253" i="20"/>
  <c r="FQ254" i="21"/>
  <c r="R253" i="35"/>
  <c r="T253" i="35"/>
  <c r="HP253" i="21"/>
  <c r="L254" i="31"/>
  <c r="EG253" i="21"/>
  <c r="CX254" i="21"/>
  <c r="DD254" i="20"/>
  <c r="EK253" i="20"/>
  <c r="FN253" i="20"/>
  <c r="X254" i="20"/>
  <c r="HP254" i="21"/>
  <c r="FG254" i="21"/>
  <c r="GI253" i="21"/>
  <c r="AP254" i="31"/>
  <c r="AH254" i="35"/>
  <c r="DN254" i="21"/>
  <c r="AO253" i="35"/>
  <c r="BA253" i="20"/>
  <c r="BP253" i="35"/>
  <c r="AN254" i="31"/>
  <c r="GG253" i="20"/>
  <c r="R254" i="21"/>
  <c r="CG253" i="35"/>
  <c r="HY254" i="20"/>
  <c r="AT253" i="21"/>
  <c r="DL254" i="21"/>
  <c r="CO254" i="35"/>
  <c r="BV253" i="20"/>
  <c r="DP253" i="21"/>
  <c r="GG254" i="21"/>
  <c r="Q253" i="31"/>
  <c r="FR253" i="20"/>
  <c r="GK253" i="21"/>
  <c r="AN253" i="35"/>
  <c r="AR254" i="31"/>
  <c r="F254" i="20"/>
  <c r="AV254" i="21"/>
  <c r="Z254" i="35"/>
  <c r="AQ253" i="20"/>
  <c r="FI253" i="21"/>
  <c r="BI254" i="31"/>
  <c r="BX254" i="20"/>
  <c r="K254" i="21"/>
  <c r="AJ253" i="31"/>
  <c r="CW254" i="20"/>
  <c r="M254" i="21"/>
  <c r="AK253" i="31"/>
  <c r="CL254" i="20"/>
  <c r="CE253" i="35"/>
  <c r="EU253" i="21"/>
  <c r="CA253" i="31"/>
  <c r="FW253" i="20"/>
  <c r="CL253" i="21"/>
  <c r="GS253" i="20"/>
  <c r="FF254" i="21"/>
  <c r="AS253" i="31"/>
  <c r="CP254" i="20"/>
  <c r="HR253" i="21"/>
  <c r="CU253" i="21"/>
  <c r="X254" i="35"/>
  <c r="GF253" i="20"/>
  <c r="BD253" i="21"/>
  <c r="L254" i="20"/>
  <c r="AU253" i="35"/>
  <c r="FO254" i="21"/>
  <c r="AK254" i="20"/>
  <c r="CF253" i="20"/>
  <c r="AL254" i="21"/>
  <c r="V254" i="20"/>
  <c r="DX253" i="20"/>
  <c r="GA254" i="21"/>
  <c r="AN253" i="21"/>
  <c r="CT253" i="20"/>
  <c r="CV254" i="20"/>
  <c r="AG254" i="31"/>
  <c r="FR253" i="21"/>
  <c r="GX254" i="21"/>
  <c r="DO254" i="20"/>
  <c r="BL254" i="35"/>
  <c r="GA253" i="21"/>
  <c r="GL254" i="20"/>
  <c r="Y254" i="35"/>
  <c r="FH253" i="21"/>
  <c r="GP254" i="20"/>
  <c r="CO254" i="20"/>
  <c r="BS253" i="35"/>
  <c r="AF253" i="35"/>
  <c r="EV254" i="20"/>
  <c r="BK254" i="21"/>
  <c r="CZ253" i="20"/>
  <c r="H253" i="35"/>
  <c r="GJ254" i="20"/>
  <c r="V253" i="20"/>
  <c r="CC253" i="21"/>
  <c r="Z253" i="35"/>
  <c r="AF254" i="21"/>
  <c r="DB254" i="21"/>
  <c r="CE254" i="35"/>
  <c r="U253" i="31"/>
  <c r="BP253" i="20"/>
  <c r="DD253" i="20"/>
  <c r="CN253" i="20"/>
  <c r="AI254" i="21"/>
  <c r="BM253" i="35"/>
  <c r="HO254" i="20"/>
  <c r="ER254" i="21"/>
  <c r="ET254" i="21"/>
  <c r="BB253" i="35"/>
  <c r="DB253" i="20"/>
  <c r="BX254" i="31"/>
  <c r="Z253" i="20"/>
  <c r="GH253" i="20"/>
  <c r="AJ253" i="35"/>
  <c r="AE254" i="20"/>
  <c r="P254" i="35"/>
  <c r="D254" i="21"/>
  <c r="HA254" i="21"/>
  <c r="EB254" i="21"/>
  <c r="Q254" i="35"/>
  <c r="CT253" i="21"/>
  <c r="AD254" i="21"/>
  <c r="H254" i="35"/>
  <c r="L253" i="20"/>
  <c r="BF253" i="21"/>
  <c r="DX254" i="21"/>
  <c r="BI253" i="31"/>
  <c r="CH253" i="20"/>
  <c r="EB253" i="21"/>
  <c r="GS254" i="21"/>
  <c r="AD253" i="31"/>
  <c r="GD253" i="20"/>
  <c r="GW253" i="21"/>
  <c r="AZ253" i="35"/>
  <c r="HA253" i="20"/>
  <c r="W253" i="31"/>
  <c r="BH254" i="21"/>
  <c r="AL254" i="35"/>
  <c r="BC253" i="20"/>
  <c r="GE253" i="21"/>
  <c r="BB254" i="31"/>
  <c r="CJ254" i="20"/>
  <c r="AC254" i="21"/>
  <c r="I254" i="31"/>
  <c r="DJ254" i="20"/>
  <c r="AH254" i="21"/>
  <c r="K254" i="31"/>
  <c r="CX254" i="20"/>
  <c r="AK254" i="35"/>
  <c r="FQ253" i="21"/>
  <c r="BP253" i="31"/>
  <c r="BC254" i="20"/>
  <c r="ED253" i="21"/>
  <c r="S254" i="20"/>
  <c r="GB254" i="21"/>
  <c r="O254" i="31"/>
  <c r="DB254" i="20"/>
  <c r="V254" i="21"/>
  <c r="HS253" i="21"/>
  <c r="AP254" i="35"/>
  <c r="GZ253" i="20"/>
  <c r="DR253" i="21"/>
  <c r="AS254" i="20"/>
  <c r="E254" i="35"/>
  <c r="K253" i="35"/>
  <c r="DU253" i="21"/>
  <c r="EN253" i="20"/>
  <c r="AO253" i="21"/>
  <c r="CV254" i="21"/>
  <c r="AX254" i="20"/>
  <c r="BV254" i="31"/>
  <c r="AL254" i="20"/>
  <c r="Z254" i="20"/>
  <c r="W253" i="35"/>
  <c r="DJ253" i="21"/>
  <c r="J253" i="31"/>
  <c r="CX253" i="21"/>
  <c r="DH254" i="20"/>
  <c r="BP254" i="31"/>
  <c r="GX254" i="20"/>
  <c r="AI254" i="20"/>
  <c r="CE253" i="20"/>
  <c r="FQ254" i="20"/>
  <c r="EV253" i="20"/>
  <c r="DC254" i="20"/>
  <c r="BH253" i="20"/>
  <c r="AO254" i="35"/>
  <c r="EU254" i="21"/>
  <c r="FW253" i="21"/>
  <c r="AD254" i="31"/>
  <c r="N253" i="20"/>
  <c r="DH253" i="21"/>
  <c r="CY254" i="20"/>
  <c r="DO253" i="20"/>
  <c r="U254" i="31"/>
  <c r="BE254" i="20"/>
  <c r="DM254" i="20"/>
  <c r="ED254" i="20"/>
  <c r="CJ254" i="35"/>
  <c r="ER253" i="20"/>
  <c r="AR254" i="21"/>
  <c r="BX253" i="20"/>
  <c r="GK254" i="21"/>
  <c r="GM254" i="21"/>
  <c r="HL253" i="21"/>
  <c r="HX253" i="21"/>
  <c r="DJ253" i="20"/>
  <c r="FX254" i="21"/>
  <c r="FB253" i="21"/>
  <c r="C253" i="21"/>
  <c r="DR254" i="20"/>
  <c r="HH254" i="21"/>
  <c r="AM254" i="20"/>
  <c r="AP254" i="21"/>
  <c r="T254" i="35"/>
  <c r="X253" i="20"/>
  <c r="BR253" i="21"/>
  <c r="EJ254" i="21"/>
  <c r="BV253" i="31"/>
  <c r="EN253" i="21"/>
  <c r="HE254" i="21"/>
  <c r="AP253" i="31"/>
  <c r="GP253" i="20"/>
  <c r="BL253" i="35"/>
  <c r="HL254" i="20"/>
  <c r="HV253" i="21"/>
  <c r="BT254" i="21"/>
  <c r="AX254" i="35"/>
  <c r="BO253" i="20"/>
  <c r="HA253" i="21"/>
  <c r="L253" i="31"/>
  <c r="AY254" i="21"/>
  <c r="DW254" i="20"/>
  <c r="AZ254" i="21"/>
  <c r="DK254" i="20"/>
  <c r="BY254" i="35"/>
  <c r="BO254" i="20"/>
  <c r="BE253" i="20"/>
  <c r="W254" i="21"/>
  <c r="GI253" i="20"/>
  <c r="BG254" i="20"/>
  <c r="CL253" i="35"/>
  <c r="EH254" i="20"/>
  <c r="HF254" i="21"/>
  <c r="BB254" i="21"/>
  <c r="AF254" i="35"/>
  <c r="AJ253" i="20"/>
  <c r="CD253" i="21"/>
  <c r="EV254" i="21"/>
  <c r="BL254" i="31"/>
  <c r="DG253" i="20"/>
  <c r="EZ253" i="21"/>
  <c r="O253" i="35"/>
  <c r="F254" i="31"/>
  <c r="HF253" i="20"/>
  <c r="I254" i="21"/>
  <c r="BX253" i="35"/>
  <c r="ID254" i="20"/>
  <c r="O253" i="21"/>
  <c r="CF254" i="21"/>
  <c r="BJ254" i="35"/>
  <c r="CA253" i="20"/>
  <c r="J254" i="21"/>
  <c r="AI253" i="31"/>
  <c r="DI254" i="20"/>
  <c r="BU254" i="21"/>
  <c r="AX254" i="31"/>
  <c r="EJ254" i="20"/>
  <c r="BV254" i="21"/>
  <c r="AY254" i="31"/>
  <c r="DX254" i="20"/>
  <c r="BR253" i="31"/>
  <c r="HD253" i="21"/>
  <c r="S253" i="31"/>
  <c r="CA254" i="20"/>
  <c r="HR254" i="21"/>
  <c r="C254" i="21"/>
  <c r="F253" i="35"/>
  <c r="BZ253" i="20"/>
  <c r="EB254" i="20"/>
  <c r="BJ254" i="21"/>
  <c r="AO254" i="21"/>
  <c r="Z253" i="31"/>
  <c r="W254" i="20"/>
  <c r="Y254" i="21"/>
  <c r="HT254" i="20"/>
  <c r="BQ254" i="31"/>
  <c r="AW253" i="31"/>
  <c r="AA254" i="21"/>
  <c r="ES254" i="20"/>
  <c r="BR254" i="21"/>
  <c r="HS254" i="21"/>
  <c r="DF254" i="21"/>
  <c r="AU253" i="31"/>
  <c r="EN254" i="20"/>
  <c r="CE254" i="20"/>
  <c r="K253" i="20"/>
  <c r="BY253" i="31"/>
  <c r="HQ254" i="20"/>
  <c r="BY253" i="35"/>
  <c r="FF254" i="20"/>
  <c r="HY253" i="21"/>
  <c r="BN254" i="21"/>
  <c r="AR254" i="35"/>
  <c r="AW253" i="20"/>
  <c r="CP253" i="21"/>
  <c r="FH254" i="21"/>
  <c r="BY254" i="31"/>
  <c r="DT253" i="20"/>
  <c r="FL253" i="21"/>
  <c r="AA253" i="35"/>
  <c r="R254" i="31"/>
  <c r="E254" i="20"/>
  <c r="U254" i="21"/>
  <c r="CJ253" i="35"/>
  <c r="IB254" i="20"/>
  <c r="AA253" i="21"/>
  <c r="CR254" i="21"/>
  <c r="BV254" i="35"/>
  <c r="CM253" i="20"/>
  <c r="AB254" i="21"/>
  <c r="H254" i="31"/>
  <c r="DV254" i="20"/>
  <c r="CP254" i="21"/>
  <c r="CQ254" i="21"/>
  <c r="HD253" i="20"/>
  <c r="EK254" i="20"/>
  <c r="T253" i="31"/>
  <c r="N254" i="21"/>
  <c r="AL253" i="31"/>
  <c r="CM254" i="20"/>
  <c r="V253" i="35"/>
  <c r="M253" i="21"/>
  <c r="X253" i="35"/>
  <c r="CR253" i="20"/>
  <c r="CE254" i="21"/>
  <c r="AV253" i="31"/>
  <c r="CH254" i="21"/>
  <c r="C253" i="20"/>
  <c r="CJ254" i="21"/>
  <c r="GL254" i="21"/>
  <c r="GV253" i="20"/>
  <c r="Q253" i="20"/>
  <c r="BK254" i="31"/>
  <c r="AJ253" i="21"/>
  <c r="FY254" i="21"/>
  <c r="FV253" i="20"/>
  <c r="HH254" i="20"/>
  <c r="HM253" i="21"/>
  <c r="HU253" i="20"/>
  <c r="AT253" i="35"/>
  <c r="CG254" i="21"/>
  <c r="GX253" i="21"/>
  <c r="GO254" i="20"/>
  <c r="EC254" i="20"/>
  <c r="BM253" i="20"/>
  <c r="CO253" i="21"/>
  <c r="AL253" i="35"/>
  <c r="D254" i="20"/>
  <c r="AV253" i="21"/>
  <c r="D253" i="35"/>
  <c r="DT253" i="21"/>
  <c r="AH253" i="31"/>
  <c r="CK253" i="20"/>
  <c r="EB253" i="20"/>
  <c r="HZ254" i="21"/>
  <c r="DL254" i="20"/>
  <c r="EM253" i="20"/>
  <c r="DC254" i="21"/>
  <c r="GY253" i="20"/>
  <c r="EL253" i="21"/>
  <c r="HC254" i="21"/>
  <c r="D254" i="31"/>
  <c r="GN253" i="20"/>
  <c r="S254" i="21"/>
  <c r="O253" i="31"/>
  <c r="CH253" i="35"/>
  <c r="CN254" i="21"/>
  <c r="CR253" i="21"/>
  <c r="DV253" i="20"/>
  <c r="AI254" i="31"/>
  <c r="FO253" i="20"/>
  <c r="HN253" i="20"/>
  <c r="GM253" i="20"/>
  <c r="AP253" i="35"/>
  <c r="DM253" i="20"/>
  <c r="BR254" i="20"/>
  <c r="BR253" i="35"/>
  <c r="DZ253" i="20"/>
  <c r="HY253" i="20"/>
  <c r="P254" i="21"/>
  <c r="AY254" i="20"/>
  <c r="EW253" i="21"/>
  <c r="BL254" i="21"/>
  <c r="EW253" i="20"/>
  <c r="AB253" i="31"/>
  <c r="C253" i="31"/>
  <c r="AT254" i="35"/>
  <c r="DZ254" i="21"/>
  <c r="EF253" i="21"/>
  <c r="GT253" i="20"/>
  <c r="HW253" i="21"/>
  <c r="E253" i="21"/>
  <c r="AC253" i="21"/>
  <c r="BS253" i="20"/>
  <c r="FT253" i="21"/>
  <c r="N253" i="21"/>
  <c r="HR253" i="20"/>
  <c r="H254" i="20"/>
  <c r="E253" i="35"/>
  <c r="GV254" i="21"/>
  <c r="CB254" i="20"/>
  <c r="HK253" i="21"/>
  <c r="DN253" i="20"/>
  <c r="I254" i="20"/>
  <c r="CI254" i="21"/>
  <c r="FI253" i="20"/>
  <c r="EM254" i="21"/>
  <c r="AN253" i="31"/>
  <c r="HW253" i="20"/>
  <c r="BF254" i="35"/>
  <c r="EL254" i="21"/>
  <c r="ER253" i="21"/>
  <c r="HK253" i="20"/>
  <c r="Y253" i="21"/>
  <c r="Z253" i="21"/>
  <c r="BP253" i="21"/>
  <c r="CO253" i="20"/>
  <c r="GP253" i="21"/>
  <c r="AF253" i="21"/>
  <c r="HX254" i="20"/>
  <c r="FS253" i="21"/>
  <c r="AG253" i="31"/>
  <c r="AH253" i="35"/>
  <c r="CZ254" i="20"/>
  <c r="BG254" i="21"/>
  <c r="DG254" i="20"/>
  <c r="FD253" i="21"/>
  <c r="AM254" i="31"/>
  <c r="EG254" i="20"/>
  <c r="AU254" i="21"/>
  <c r="FD253" i="20"/>
  <c r="HG254" i="20"/>
  <c r="BR254" i="35"/>
  <c r="EX254" i="21"/>
  <c r="AQ253" i="21"/>
  <c r="AR253" i="21"/>
  <c r="DI253" i="21"/>
  <c r="DK253" i="20"/>
  <c r="HO253" i="21"/>
  <c r="BB253" i="21"/>
  <c r="S253" i="20"/>
  <c r="HL253" i="20"/>
  <c r="DZ254" i="20"/>
  <c r="DI253" i="20"/>
  <c r="FP253" i="20"/>
  <c r="ID253" i="20"/>
  <c r="CD254" i="35"/>
  <c r="FJ254" i="21"/>
  <c r="FP253" i="21"/>
  <c r="HF253" i="21"/>
  <c r="BM253" i="21"/>
  <c r="BN253" i="21"/>
  <c r="EV253" i="21"/>
  <c r="EE253" i="20"/>
  <c r="Q254" i="21"/>
  <c r="BX253" i="21"/>
  <c r="EO253" i="20"/>
  <c r="ES254" i="21"/>
  <c r="DF253" i="20"/>
  <c r="AR253" i="20"/>
  <c r="EY254" i="20"/>
  <c r="HI253" i="20"/>
  <c r="FE254" i="20"/>
  <c r="DB253" i="21"/>
  <c r="AY253" i="20"/>
  <c r="HJ254" i="21"/>
  <c r="CB253" i="35"/>
  <c r="HN253" i="21"/>
  <c r="BT253" i="31"/>
  <c r="EQ254" i="20"/>
  <c r="CA253" i="21"/>
  <c r="FP254" i="21"/>
  <c r="BG253" i="31"/>
  <c r="DN253" i="21"/>
  <c r="K253" i="21"/>
  <c r="BN254" i="31"/>
  <c r="AI253" i="35"/>
  <c r="M254" i="35"/>
  <c r="HK254" i="20"/>
  <c r="AK253" i="21"/>
  <c r="BU254" i="20"/>
  <c r="HC254" i="20"/>
  <c r="K253" i="31"/>
  <c r="GB253" i="20"/>
  <c r="HM254" i="21"/>
  <c r="AL253" i="20"/>
  <c r="BK253" i="31"/>
  <c r="GW254" i="21"/>
  <c r="HI254" i="21"/>
  <c r="BF253" i="35"/>
  <c r="BG253" i="35"/>
  <c r="BD254" i="20"/>
  <c r="DY254" i="20"/>
  <c r="BQ253" i="31"/>
  <c r="DP253" i="20"/>
  <c r="EE254" i="20"/>
  <c r="M254" i="20"/>
  <c r="AM253" i="20"/>
  <c r="CQ253" i="20"/>
  <c r="DG254" i="21"/>
  <c r="AF254" i="20"/>
  <c r="GC254" i="20"/>
  <c r="GU253" i="21"/>
  <c r="HW254" i="21"/>
  <c r="BX253" i="31"/>
  <c r="Q253" i="35"/>
  <c r="CC253" i="35"/>
  <c r="GT254" i="20"/>
  <c r="P253" i="21"/>
  <c r="AU254" i="20"/>
  <c r="EP253" i="20"/>
  <c r="BI254" i="20"/>
  <c r="HH253" i="21"/>
  <c r="BK253" i="20"/>
  <c r="G253" i="35"/>
  <c r="L254" i="35"/>
  <c r="HY254" i="21"/>
  <c r="BU254" i="31"/>
  <c r="FC254" i="20"/>
  <c r="L253" i="35"/>
  <c r="DZ253" i="21"/>
  <c r="G254" i="21"/>
  <c r="W253" i="21"/>
  <c r="BW253" i="20"/>
  <c r="BD253" i="31"/>
  <c r="S253" i="35"/>
  <c r="BE253" i="35"/>
  <c r="AD254" i="35"/>
  <c r="AE254" i="35"/>
  <c r="F253" i="21"/>
  <c r="G253" i="21"/>
  <c r="BC254" i="31"/>
  <c r="BC253" i="21"/>
  <c r="FO254" i="20"/>
  <c r="CS254" i="20"/>
  <c r="BN253" i="35"/>
  <c r="Q253" i="21"/>
  <c r="BQ253" i="35"/>
  <c r="AL253" i="21"/>
  <c r="T254" i="31"/>
  <c r="FS254" i="21"/>
  <c r="AX253" i="35"/>
  <c r="BD254" i="21"/>
  <c r="BH253" i="21"/>
  <c r="CJ253" i="20"/>
  <c r="AT253" i="31"/>
  <c r="DC253" i="20"/>
  <c r="EY253" i="20"/>
  <c r="ED253" i="20"/>
  <c r="GP254" i="21"/>
  <c r="BC254" i="35"/>
  <c r="FH253" i="20"/>
  <c r="DU254" i="21"/>
  <c r="Z254" i="31"/>
  <c r="AQ254" i="35"/>
  <c r="CC254" i="20"/>
  <c r="BZ253" i="21"/>
  <c r="AA254" i="35"/>
  <c r="CW253" i="21"/>
  <c r="HV253" i="20"/>
  <c r="GE254" i="21"/>
  <c r="BJ253" i="35"/>
  <c r="BP254" i="21"/>
  <c r="BT253" i="21"/>
  <c r="CV253" i="20"/>
  <c r="J254" i="31"/>
  <c r="EA253" i="20"/>
  <c r="FT253" i="20"/>
  <c r="EZ253" i="20"/>
  <c r="HQ254" i="21"/>
  <c r="CA254" i="31"/>
  <c r="FZ253" i="20"/>
  <c r="AD253" i="35"/>
  <c r="AG253" i="20"/>
  <c r="BS253" i="31"/>
  <c r="BP254" i="20"/>
  <c r="J253" i="35"/>
  <c r="FB254" i="20"/>
  <c r="FF253" i="21"/>
  <c r="AJ254" i="20"/>
  <c r="GQ254" i="21"/>
  <c r="BV253" i="35"/>
  <c r="CB254" i="21"/>
  <c r="CF253" i="21"/>
  <c r="V254" i="31"/>
  <c r="GL253" i="20"/>
  <c r="FU253" i="20"/>
  <c r="U253" i="35"/>
  <c r="BS254" i="31"/>
  <c r="BF254" i="20"/>
  <c r="AV253" i="35"/>
  <c r="CD253" i="20"/>
  <c r="X254" i="31"/>
  <c r="EM254" i="20"/>
  <c r="BD253" i="35"/>
  <c r="FZ254" i="20"/>
  <c r="HT253" i="21"/>
  <c r="DP265" i="20" l="1"/>
  <c r="AS265" i="20"/>
  <c r="DK263" i="20"/>
  <c r="BE263" i="20"/>
  <c r="IA50" i="12"/>
  <c r="HS265" i="20"/>
  <c r="HB265" i="20"/>
  <c r="DO265" i="20"/>
  <c r="BK265" i="20"/>
  <c r="AR265" i="20"/>
  <c r="HK263" i="20"/>
  <c r="GU263" i="20"/>
  <c r="CA263" i="20"/>
  <c r="BC263" i="20"/>
  <c r="N263" i="20"/>
  <c r="HS264" i="20"/>
  <c r="HB264" i="20"/>
  <c r="DO264" i="20"/>
  <c r="BK264" i="20"/>
  <c r="AR264" i="20"/>
  <c r="HN16" i="12"/>
  <c r="GI16" i="12"/>
  <c r="HL15" i="12"/>
  <c r="HD14" i="12"/>
  <c r="HY23" i="12"/>
  <c r="HH46" i="12"/>
  <c r="GW45" i="12"/>
  <c r="IA232" i="20"/>
  <c r="AL217" i="20"/>
  <c r="AL227" i="20"/>
  <c r="AL37" i="12" s="1"/>
  <c r="DY232" i="20"/>
  <c r="DY14" i="12"/>
  <c r="DG217" i="20"/>
  <c r="DG227" i="20"/>
  <c r="DG37" i="12" s="1"/>
  <c r="J57" i="33"/>
  <c r="J55" i="33"/>
  <c r="J59" i="33"/>
  <c r="J62" i="33"/>
  <c r="J53" i="33"/>
  <c r="J65" i="33"/>
  <c r="J58" i="33"/>
  <c r="J52" i="33"/>
  <c r="HI36" i="12"/>
  <c r="T225" i="20"/>
  <c r="T35" i="12" s="1"/>
  <c r="AL220" i="20"/>
  <c r="AL30" i="12" s="1"/>
  <c r="HF28" i="12"/>
  <c r="HJ24" i="12"/>
  <c r="GX24" i="12"/>
  <c r="GL24" i="12"/>
  <c r="FZ24" i="12"/>
  <c r="HE23" i="12"/>
  <c r="GP23" i="12"/>
  <c r="GD23" i="12"/>
  <c r="FR23" i="12"/>
  <c r="HI22" i="12"/>
  <c r="GW22" i="12"/>
  <c r="GK22" i="12"/>
  <c r="FX22" i="12"/>
  <c r="GU21" i="12"/>
  <c r="FW21" i="12"/>
  <c r="HJ20" i="12"/>
  <c r="GU20" i="12"/>
  <c r="GE20" i="12"/>
  <c r="HK19" i="12"/>
  <c r="GS19" i="12"/>
  <c r="GB19" i="12"/>
  <c r="GZ18" i="12"/>
  <c r="GG18" i="12"/>
  <c r="FO18" i="12"/>
  <c r="HE17" i="12"/>
  <c r="GJ17" i="12"/>
  <c r="HL16" i="12"/>
  <c r="GC16" i="12"/>
  <c r="GY15" i="12"/>
  <c r="HB14" i="12"/>
  <c r="HZ17" i="12"/>
  <c r="HP46" i="12"/>
  <c r="HG232" i="20"/>
  <c r="HA232" i="20"/>
  <c r="GZ265" i="20"/>
  <c r="GU232" i="20"/>
  <c r="GP265" i="20"/>
  <c r="DI264" i="20"/>
  <c r="FE217" i="20"/>
  <c r="FE227" i="20"/>
  <c r="FE37" i="12" s="1"/>
  <c r="GH46" i="12"/>
  <c r="GW46" i="12"/>
  <c r="IC23" i="12"/>
  <c r="IC48" i="12"/>
  <c r="HX13" i="12"/>
  <c r="HY19" i="12"/>
  <c r="HX54" i="12"/>
  <c r="FS12" i="12"/>
  <c r="GH12" i="12"/>
  <c r="GU13" i="12"/>
  <c r="FO14" i="12"/>
  <c r="GC14" i="12"/>
  <c r="GU14" i="12"/>
  <c r="HM14" i="12"/>
  <c r="FL15" i="12"/>
  <c r="GA15" i="12"/>
  <c r="GO15" i="12"/>
  <c r="HD15" i="12"/>
  <c r="GI45" i="12"/>
  <c r="HN45" i="12"/>
  <c r="HW45" i="12"/>
  <c r="FS46" i="12"/>
  <c r="GP46" i="12"/>
  <c r="HM46" i="12"/>
  <c r="IB46" i="12"/>
  <c r="ID23" i="12"/>
  <c r="HZ13" i="12"/>
  <c r="HZ21" i="12"/>
  <c r="FT12" i="12"/>
  <c r="GI12" i="12"/>
  <c r="GX13" i="12"/>
  <c r="FP14" i="12"/>
  <c r="GE14" i="12"/>
  <c r="GV14" i="12"/>
  <c r="HN14" i="12"/>
  <c r="FN15" i="12"/>
  <c r="GB15" i="12"/>
  <c r="GP15" i="12"/>
  <c r="HE15" i="12"/>
  <c r="FL46" i="12"/>
  <c r="GI46" i="12"/>
  <c r="GX46" i="12"/>
  <c r="HF46" i="12"/>
  <c r="HU46" i="12"/>
  <c r="ID24" i="12"/>
  <c r="ID48" i="12"/>
  <c r="HW15" i="12"/>
  <c r="HW22" i="12"/>
  <c r="HZ43" i="12"/>
  <c r="HZ47" i="12"/>
  <c r="HZ49" i="12"/>
  <c r="HY54" i="12"/>
  <c r="FF12" i="12"/>
  <c r="FU12" i="12"/>
  <c r="GL12" i="12"/>
  <c r="HA13" i="12"/>
  <c r="FQ14" i="12"/>
  <c r="GF14" i="12"/>
  <c r="GX14" i="12"/>
  <c r="HO14" i="12"/>
  <c r="FO15" i="12"/>
  <c r="GC15" i="12"/>
  <c r="GQ15" i="12"/>
  <c r="HG15" i="12"/>
  <c r="FQ16" i="12"/>
  <c r="GE16" i="12"/>
  <c r="GV16" i="12"/>
  <c r="HI16" i="12"/>
  <c r="FI17" i="12"/>
  <c r="FV17" i="12"/>
  <c r="GI17" i="12"/>
  <c r="GU17" i="12"/>
  <c r="HG17" i="12"/>
  <c r="FE18" i="12"/>
  <c r="FQ18" i="12"/>
  <c r="GC18" i="12"/>
  <c r="GO18" i="12"/>
  <c r="HA18" i="12"/>
  <c r="HN18" i="12"/>
  <c r="FO19" i="12"/>
  <c r="GA19" i="12"/>
  <c r="GN19" i="12"/>
  <c r="GZ19" i="12"/>
  <c r="HL19" i="12"/>
  <c r="FI20" i="12"/>
  <c r="FU20" i="12"/>
  <c r="GG20" i="12"/>
  <c r="GS20" i="12"/>
  <c r="HE20" i="12"/>
  <c r="FM21" i="12"/>
  <c r="FY21" i="12"/>
  <c r="GR21" i="12"/>
  <c r="FG22" i="12"/>
  <c r="GQ46" i="12"/>
  <c r="HX15" i="12"/>
  <c r="HY22" i="12"/>
  <c r="FG12" i="12"/>
  <c r="FV12" i="12"/>
  <c r="GP12" i="12"/>
  <c r="HD13" i="12"/>
  <c r="FD14" i="12"/>
  <c r="FS14" i="12"/>
  <c r="GG14" i="12"/>
  <c r="GZ14" i="12"/>
  <c r="HQ14" i="12"/>
  <c r="FP15" i="12"/>
  <c r="GD15" i="12"/>
  <c r="GR15" i="12"/>
  <c r="HH15" i="12"/>
  <c r="FD16" i="12"/>
  <c r="FR16" i="12"/>
  <c r="GG16" i="12"/>
  <c r="GW16" i="12"/>
  <c r="HJ16" i="12"/>
  <c r="FE46" i="12"/>
  <c r="GC46" i="12"/>
  <c r="GJ46" i="12"/>
  <c r="HO46" i="12"/>
  <c r="HV46" i="12"/>
  <c r="ID46" i="12"/>
  <c r="HX16" i="12"/>
  <c r="HZ22" i="12"/>
  <c r="HW48" i="12"/>
  <c r="HZ54" i="12"/>
  <c r="FH12" i="12"/>
  <c r="FW12" i="12"/>
  <c r="GR12" i="12"/>
  <c r="HG13" i="12"/>
  <c r="FE14" i="12"/>
  <c r="FT14" i="12"/>
  <c r="GI14" i="12"/>
  <c r="HA14" i="12"/>
  <c r="FQ15" i="12"/>
  <c r="GE15" i="12"/>
  <c r="GU15" i="12"/>
  <c r="HI15" i="12"/>
  <c r="FE16" i="12"/>
  <c r="FS16" i="12"/>
  <c r="GH16" i="12"/>
  <c r="GX16" i="12"/>
  <c r="HK16" i="12"/>
  <c r="FK17" i="12"/>
  <c r="FX17" i="12"/>
  <c r="GK17" i="12"/>
  <c r="GW17" i="12"/>
  <c r="HI17" i="12"/>
  <c r="FG18" i="12"/>
  <c r="FS18" i="12"/>
  <c r="FL45" i="12"/>
  <c r="GE45" i="12"/>
  <c r="FH46" i="12"/>
  <c r="FP46" i="12"/>
  <c r="GL46" i="12"/>
  <c r="GU46" i="12"/>
  <c r="IC18" i="12"/>
  <c r="IC54" i="12"/>
  <c r="HW18" i="12"/>
  <c r="HY24" i="12"/>
  <c r="HZ44" i="12"/>
  <c r="HZ50" i="12"/>
  <c r="FL12" i="12"/>
  <c r="GD12" i="12"/>
  <c r="GD13" i="12"/>
  <c r="FK14" i="12"/>
  <c r="FY14" i="12"/>
  <c r="GM14" i="12"/>
  <c r="HE14" i="12"/>
  <c r="FG15" i="12"/>
  <c r="FV15" i="12"/>
  <c r="GJ15" i="12"/>
  <c r="GZ15" i="12"/>
  <c r="HN15" i="12"/>
  <c r="FJ16" i="12"/>
  <c r="FY16" i="12"/>
  <c r="GL16" i="12"/>
  <c r="HB16" i="12"/>
  <c r="HO16" i="12"/>
  <c r="FO17" i="12"/>
  <c r="GP45" i="12"/>
  <c r="HT45" i="12"/>
  <c r="FX46" i="12"/>
  <c r="GF46" i="12"/>
  <c r="HC46" i="12"/>
  <c r="HJ46" i="12"/>
  <c r="HR46" i="12"/>
  <c r="IC20" i="12"/>
  <c r="HX18" i="12"/>
  <c r="HZ24" i="12"/>
  <c r="HZ48" i="12"/>
  <c r="FN12" i="12"/>
  <c r="GE12" i="12"/>
  <c r="GE13" i="12"/>
  <c r="FL14" i="12"/>
  <c r="FZ14" i="12"/>
  <c r="GO14" i="12"/>
  <c r="HG14" i="12"/>
  <c r="FH15" i="12"/>
  <c r="FW15" i="12"/>
  <c r="GL15" i="12"/>
  <c r="HA15" i="12"/>
  <c r="HO15" i="12"/>
  <c r="FK16" i="12"/>
  <c r="FZ16" i="12"/>
  <c r="GN16" i="12"/>
  <c r="HC16" i="12"/>
  <c r="HQ16" i="12"/>
  <c r="FQ17" i="12"/>
  <c r="GD17" i="12"/>
  <c r="GP17" i="12"/>
  <c r="HB17" i="12"/>
  <c r="HN17" i="12"/>
  <c r="FL18" i="12"/>
  <c r="FX18" i="12"/>
  <c r="GJ18" i="12"/>
  <c r="GV18" i="12"/>
  <c r="HH18" i="12"/>
  <c r="FJ19" i="12"/>
  <c r="FV19" i="12"/>
  <c r="GH19" i="12"/>
  <c r="GU19" i="12"/>
  <c r="HG19" i="12"/>
  <c r="FD20" i="12"/>
  <c r="FP20" i="12"/>
  <c r="GB20" i="12"/>
  <c r="GN20" i="12"/>
  <c r="GZ20" i="12"/>
  <c r="HL20" i="12"/>
  <c r="FQ46" i="12"/>
  <c r="GV46" i="12"/>
  <c r="HZ46" i="12"/>
  <c r="ID20" i="12"/>
  <c r="ID47" i="12"/>
  <c r="ID54" i="12"/>
  <c r="HY18" i="12"/>
  <c r="HW54" i="12"/>
  <c r="FO12" i="12"/>
  <c r="GF12" i="12"/>
  <c r="GG13" i="12"/>
  <c r="FM14" i="12"/>
  <c r="GA14" i="12"/>
  <c r="GP14" i="12"/>
  <c r="HH14" i="12"/>
  <c r="FJ15" i="12"/>
  <c r="FX15" i="12"/>
  <c r="GM15" i="12"/>
  <c r="HB15" i="12"/>
  <c r="HQ15" i="12"/>
  <c r="FM16" i="12"/>
  <c r="GA16" i="12"/>
  <c r="GO16" i="12"/>
  <c r="HD16" i="12"/>
  <c r="FE17" i="12"/>
  <c r="FR17" i="12"/>
  <c r="GE17" i="12"/>
  <c r="GQ17" i="12"/>
  <c r="HC17" i="12"/>
  <c r="HO17" i="12"/>
  <c r="FM18" i="12"/>
  <c r="FY18" i="12"/>
  <c r="GK18" i="12"/>
  <c r="GW18" i="12"/>
  <c r="HJ18" i="12"/>
  <c r="FK19" i="12"/>
  <c r="FW19" i="12"/>
  <c r="GI19" i="12"/>
  <c r="GV19" i="12"/>
  <c r="HH19" i="12"/>
  <c r="FE20" i="12"/>
  <c r="FQ20" i="12"/>
  <c r="GC20" i="12"/>
  <c r="GO20" i="12"/>
  <c r="HA20" i="12"/>
  <c r="HM20" i="12"/>
  <c r="FI21" i="12"/>
  <c r="FU21" i="12"/>
  <c r="GG21" i="12"/>
  <c r="FO22" i="12"/>
  <c r="GA22" i="12"/>
  <c r="FX45" i="12"/>
  <c r="GQ45" i="12"/>
  <c r="HA45" i="12"/>
  <c r="FJ46" i="12"/>
  <c r="FY46" i="12"/>
  <c r="HD46" i="12"/>
  <c r="HS46" i="12"/>
  <c r="ID22" i="12"/>
  <c r="HZ12" i="12"/>
  <c r="HX19" i="12"/>
  <c r="HX47" i="12"/>
  <c r="FR12" i="12"/>
  <c r="GG12" i="12"/>
  <c r="GH13" i="12"/>
  <c r="FN14" i="12"/>
  <c r="GB14" i="12"/>
  <c r="GS14" i="12"/>
  <c r="HI14" i="12"/>
  <c r="FK15" i="12"/>
  <c r="FZ15" i="12"/>
  <c r="GN15" i="12"/>
  <c r="HC15" i="12"/>
  <c r="FN16" i="12"/>
  <c r="GB16" i="12"/>
  <c r="GP16" i="12"/>
  <c r="HE16" i="12"/>
  <c r="FF17" i="12"/>
  <c r="FS17" i="12"/>
  <c r="GF17" i="12"/>
  <c r="GR17" i="12"/>
  <c r="HD17" i="12"/>
  <c r="HQ17" i="12"/>
  <c r="FN18" i="12"/>
  <c r="FZ18" i="12"/>
  <c r="GL18" i="12"/>
  <c r="GX18" i="12"/>
  <c r="HK18" i="12"/>
  <c r="FL19" i="12"/>
  <c r="FX19" i="12"/>
  <c r="GJ19" i="12"/>
  <c r="GW19" i="12"/>
  <c r="DY263" i="20"/>
  <c r="DG263" i="20"/>
  <c r="AI217" i="20"/>
  <c r="AI227" i="20"/>
  <c r="AI37" i="12" s="1"/>
  <c r="BN225" i="31"/>
  <c r="BN35" i="32" s="1"/>
  <c r="BN226" i="31"/>
  <c r="BN36" i="32" s="1"/>
  <c r="BN220" i="31"/>
  <c r="BN219" i="31"/>
  <c r="BN229" i="31"/>
  <c r="BN39" i="32" s="1"/>
  <c r="BN224" i="31"/>
  <c r="BN34" i="32" s="1"/>
  <c r="BN227" i="31"/>
  <c r="BN37" i="32" s="1"/>
  <c r="BN222" i="31"/>
  <c r="BN223" i="31"/>
  <c r="BN221" i="31"/>
  <c r="V53" i="33"/>
  <c r="V54" i="33"/>
  <c r="V58" i="33"/>
  <c r="V56" i="33"/>
  <c r="V52" i="33"/>
  <c r="V59" i="33"/>
  <c r="V60" i="33"/>
  <c r="V63" i="33"/>
  <c r="I64" i="33"/>
  <c r="I57" i="33"/>
  <c r="I60" i="33"/>
  <c r="IB18" i="12"/>
  <c r="IB48" i="12"/>
  <c r="HU54" i="12"/>
  <c r="HS50" i="12"/>
  <c r="HS48" i="12"/>
  <c r="HU44" i="12"/>
  <c r="HT24" i="12"/>
  <c r="HU20" i="12"/>
  <c r="HU17" i="12"/>
  <c r="HU14" i="12"/>
  <c r="HV50" i="12"/>
  <c r="HP47" i="12"/>
  <c r="HV22" i="12"/>
  <c r="HP16" i="12"/>
  <c r="HA43" i="12"/>
  <c r="GT36" i="12"/>
  <c r="FZ226" i="20"/>
  <c r="FZ36" i="12" s="1"/>
  <c r="DG226" i="20"/>
  <c r="DG36" i="12" s="1"/>
  <c r="AL225" i="20"/>
  <c r="AL35" i="12" s="1"/>
  <c r="GT33" i="12"/>
  <c r="FZ219" i="20"/>
  <c r="FZ29" i="12" s="1"/>
  <c r="HI24" i="12"/>
  <c r="GW24" i="12"/>
  <c r="GK24" i="12"/>
  <c r="FY24" i="12"/>
  <c r="HQ23" i="12"/>
  <c r="HD23" i="12"/>
  <c r="GO23" i="12"/>
  <c r="GC23" i="12"/>
  <c r="FQ23" i="12"/>
  <c r="HH22" i="12"/>
  <c r="GV22" i="12"/>
  <c r="GJ22" i="12"/>
  <c r="FW22" i="12"/>
  <c r="GL21" i="12"/>
  <c r="FV21" i="12"/>
  <c r="HI20" i="12"/>
  <c r="GT20" i="12"/>
  <c r="GD20" i="12"/>
  <c r="HJ19" i="12"/>
  <c r="GR19" i="12"/>
  <c r="FZ19" i="12"/>
  <c r="GY18" i="12"/>
  <c r="GF18" i="12"/>
  <c r="HA17" i="12"/>
  <c r="GH17" i="12"/>
  <c r="HH16" i="12"/>
  <c r="FW16" i="12"/>
  <c r="GW15" i="12"/>
  <c r="GL14" i="12"/>
  <c r="HX17" i="12"/>
  <c r="IB45" i="12"/>
  <c r="HU265" i="20"/>
  <c r="EV264" i="20"/>
  <c r="EN232" i="20"/>
  <c r="BT221" i="31"/>
  <c r="BT219" i="31"/>
  <c r="BT229" i="31"/>
  <c r="BT217" i="31"/>
  <c r="BT224" i="31"/>
  <c r="BT227" i="31"/>
  <c r="BT218" i="31"/>
  <c r="BT228" i="31"/>
  <c r="BT38" i="32" s="1"/>
  <c r="BT226" i="31"/>
  <c r="BT230" i="31"/>
  <c r="BT222" i="31"/>
  <c r="BT220" i="31"/>
  <c r="BT225" i="31"/>
  <c r="BA264" i="35"/>
  <c r="HY16" i="12"/>
  <c r="IC44" i="12"/>
  <c r="IA45" i="12"/>
  <c r="FZ217" i="20"/>
  <c r="FZ227" i="20"/>
  <c r="FZ37" i="12" s="1"/>
  <c r="L263" i="35"/>
  <c r="EK217" i="20"/>
  <c r="EK227" i="20"/>
  <c r="EK37" i="12" s="1"/>
  <c r="T217" i="20"/>
  <c r="T227" i="20"/>
  <c r="T37" i="12" s="1"/>
  <c r="H263" i="20"/>
  <c r="HL263" i="20"/>
  <c r="GV263" i="20"/>
  <c r="DF263" i="20"/>
  <c r="BD263" i="20"/>
  <c r="P263" i="20"/>
  <c r="IB44" i="12"/>
  <c r="HT23" i="12"/>
  <c r="HU19" i="12"/>
  <c r="HU16" i="12"/>
  <c r="HS13" i="12"/>
  <c r="HP44" i="12"/>
  <c r="HP20" i="12"/>
  <c r="HP14" i="12"/>
  <c r="GL43" i="12"/>
  <c r="HF33" i="12"/>
  <c r="HE24" i="12"/>
  <c r="GS24" i="12"/>
  <c r="GG24" i="12"/>
  <c r="FU24" i="12"/>
  <c r="HL23" i="12"/>
  <c r="GZ23" i="12"/>
  <c r="GK23" i="12"/>
  <c r="FY23" i="12"/>
  <c r="HQ22" i="12"/>
  <c r="HD22" i="12"/>
  <c r="GR22" i="12"/>
  <c r="GF22" i="12"/>
  <c r="FS22" i="12"/>
  <c r="GE21" i="12"/>
  <c r="FQ21" i="12"/>
  <c r="HD20" i="12"/>
  <c r="GM20" i="12"/>
  <c r="FX20" i="12"/>
  <c r="HD19" i="12"/>
  <c r="GL19" i="12"/>
  <c r="FS19" i="12"/>
  <c r="HL18" i="12"/>
  <c r="GR18" i="12"/>
  <c r="GA18" i="12"/>
  <c r="GV17" i="12"/>
  <c r="FZ17" i="12"/>
  <c r="GY16" i="12"/>
  <c r="FO16" i="12"/>
  <c r="GF15" i="12"/>
  <c r="FW14" i="12"/>
  <c r="HL13" i="12"/>
  <c r="HX48" i="12"/>
  <c r="FV46" i="12"/>
  <c r="GK264" i="20"/>
  <c r="AB232" i="20"/>
  <c r="HG43" i="12"/>
  <c r="DG229" i="20"/>
  <c r="DG39" i="12" s="1"/>
  <c r="FZ225" i="20"/>
  <c r="FZ35" i="12" s="1"/>
  <c r="GT34" i="12"/>
  <c r="DG224" i="20"/>
  <c r="DG34" i="12" s="1"/>
  <c r="GT32" i="12"/>
  <c r="DG219" i="20"/>
  <c r="DG29" i="12" s="1"/>
  <c r="GT28" i="12"/>
  <c r="HQ24" i="12"/>
  <c r="HD24" i="12"/>
  <c r="GR24" i="12"/>
  <c r="GF24" i="12"/>
  <c r="FT24" i="12"/>
  <c r="HK23" i="12"/>
  <c r="GY23" i="12"/>
  <c r="GJ23" i="12"/>
  <c r="FX23" i="12"/>
  <c r="HO22" i="12"/>
  <c r="HC22" i="12"/>
  <c r="GQ22" i="12"/>
  <c r="GE22" i="12"/>
  <c r="FR22" i="12"/>
  <c r="GD21" i="12"/>
  <c r="FP21" i="12"/>
  <c r="HC20" i="12"/>
  <c r="GL20" i="12"/>
  <c r="FW20" i="12"/>
  <c r="HC19" i="12"/>
  <c r="GK19" i="12"/>
  <c r="FR19" i="12"/>
  <c r="HG18" i="12"/>
  <c r="GQ18" i="12"/>
  <c r="FW18" i="12"/>
  <c r="HM17" i="12"/>
  <c r="GT17" i="12"/>
  <c r="FY17" i="12"/>
  <c r="GR16" i="12"/>
  <c r="FI16" i="12"/>
  <c r="FT15" i="12"/>
  <c r="FU14" i="12"/>
  <c r="HF12" i="12"/>
  <c r="GM16" i="12"/>
  <c r="IC50" i="12"/>
  <c r="IC17" i="12"/>
  <c r="FS45" i="12"/>
  <c r="BL43" i="32"/>
  <c r="BT48" i="32"/>
  <c r="BU43" i="32"/>
  <c r="BL45" i="32"/>
  <c r="BW47" i="32"/>
  <c r="BL48" i="32"/>
  <c r="BL54" i="32"/>
  <c r="BO46" i="32"/>
  <c r="BP47" i="32"/>
  <c r="BX47" i="32"/>
  <c r="BV48" i="32"/>
  <c r="BL50" i="32"/>
  <c r="CB17" i="32"/>
  <c r="BS42" i="32"/>
  <c r="BX44" i="32"/>
  <c r="BN45" i="32"/>
  <c r="BN48" i="32"/>
  <c r="BW49" i="32"/>
  <c r="BV50" i="32"/>
  <c r="BN54" i="32"/>
  <c r="BZ13" i="32"/>
  <c r="BR44" i="32"/>
  <c r="BS47" i="32"/>
  <c r="BY50" i="32"/>
  <c r="BT46" i="32"/>
  <c r="BR49" i="32"/>
  <c r="BZ17" i="32"/>
  <c r="BL47" i="32"/>
  <c r="BS48" i="32"/>
  <c r="BT43" i="32"/>
  <c r="BT44" i="32"/>
  <c r="BT45" i="32"/>
  <c r="BR50" i="32"/>
  <c r="HH263" i="20"/>
  <c r="GJ263" i="20"/>
  <c r="BV263" i="20"/>
  <c r="AZ263" i="20"/>
  <c r="HJ263" i="20"/>
  <c r="GS263" i="20"/>
  <c r="BZ263" i="20"/>
  <c r="BB263" i="20"/>
  <c r="M263" i="20"/>
  <c r="HD264" i="20"/>
  <c r="DP264" i="20"/>
  <c r="BL264" i="20"/>
  <c r="AS264" i="20"/>
  <c r="IB15" i="12"/>
  <c r="IB22" i="12"/>
  <c r="IA47" i="12"/>
  <c r="IB50" i="12"/>
  <c r="HR54" i="12"/>
  <c r="HT47" i="12"/>
  <c r="HR44" i="12"/>
  <c r="HR23" i="12"/>
  <c r="HS19" i="12"/>
  <c r="HS16" i="12"/>
  <c r="HV48" i="12"/>
  <c r="HP19" i="12"/>
  <c r="HV12" i="12"/>
  <c r="T229" i="20"/>
  <c r="T39" i="12" s="1"/>
  <c r="GT38" i="12"/>
  <c r="AL228" i="20"/>
  <c r="AL38" i="12" s="1"/>
  <c r="GT35" i="12"/>
  <c r="EK224" i="20"/>
  <c r="EK34" i="12" s="1"/>
  <c r="T224" i="20"/>
  <c r="T34" i="12" s="1"/>
  <c r="DG220" i="20"/>
  <c r="DG30" i="12" s="1"/>
  <c r="T219" i="20"/>
  <c r="T29" i="12" s="1"/>
  <c r="T218" i="20"/>
  <c r="T28" i="12" s="1"/>
  <c r="FZ27" i="12"/>
  <c r="HO24" i="12"/>
  <c r="HC24" i="12"/>
  <c r="GQ24" i="12"/>
  <c r="GE24" i="12"/>
  <c r="FS24" i="12"/>
  <c r="HJ23" i="12"/>
  <c r="GX23" i="12"/>
  <c r="GI23" i="12"/>
  <c r="FW23" i="12"/>
  <c r="HN22" i="12"/>
  <c r="HB22" i="12"/>
  <c r="GP22" i="12"/>
  <c r="GD22" i="12"/>
  <c r="FQ22" i="12"/>
  <c r="HI21" i="12"/>
  <c r="GC21" i="12"/>
  <c r="FO21" i="12"/>
  <c r="HB20" i="12"/>
  <c r="GK20" i="12"/>
  <c r="FV20" i="12"/>
  <c r="HB19" i="12"/>
  <c r="GG19" i="12"/>
  <c r="FQ19" i="12"/>
  <c r="HF18" i="12"/>
  <c r="GP18" i="12"/>
  <c r="FV18" i="12"/>
  <c r="HL17" i="12"/>
  <c r="GS17" i="12"/>
  <c r="FW17" i="12"/>
  <c r="GQ16" i="12"/>
  <c r="FS15" i="12"/>
  <c r="FI14" i="12"/>
  <c r="GA12" i="12"/>
  <c r="IC16" i="12"/>
  <c r="GZ46" i="12"/>
  <c r="GD46" i="12"/>
  <c r="GC45" i="12"/>
  <c r="BS263" i="20"/>
  <c r="GM263" i="20"/>
  <c r="HO47" i="12"/>
  <c r="HI47" i="12"/>
  <c r="HC47" i="12"/>
  <c r="GW47" i="12"/>
  <c r="GQ47" i="12"/>
  <c r="GK47" i="12"/>
  <c r="GE47" i="12"/>
  <c r="FY47" i="12"/>
  <c r="FS47" i="12"/>
  <c r="HM44" i="12"/>
  <c r="HG44" i="12"/>
  <c r="HA44" i="12"/>
  <c r="GU44" i="12"/>
  <c r="GO44" i="12"/>
  <c r="GI44" i="12"/>
  <c r="GC44" i="12"/>
  <c r="FW44" i="12"/>
  <c r="FQ44" i="12"/>
  <c r="GU43" i="12"/>
  <c r="FZ229" i="20"/>
  <c r="FZ39" i="12" s="1"/>
  <c r="FZ224" i="20"/>
  <c r="FZ34" i="12" s="1"/>
  <c r="AL224" i="20"/>
  <c r="AL34" i="12" s="1"/>
  <c r="DG223" i="20"/>
  <c r="DG33" i="12" s="1"/>
  <c r="T222" i="20"/>
  <c r="T32" i="12" s="1"/>
  <c r="FZ220" i="20"/>
  <c r="FZ30" i="12" s="1"/>
  <c r="AL219" i="20"/>
  <c r="AL29" i="12" s="1"/>
  <c r="HN24" i="12"/>
  <c r="HB24" i="12"/>
  <c r="GP24" i="12"/>
  <c r="GD24" i="12"/>
  <c r="FR24" i="12"/>
  <c r="HI23" i="12"/>
  <c r="GV23" i="12"/>
  <c r="GH23" i="12"/>
  <c r="FV23" i="12"/>
  <c r="HM22" i="12"/>
  <c r="HA22" i="12"/>
  <c r="GO22" i="12"/>
  <c r="GC22" i="12"/>
  <c r="FP22" i="12"/>
  <c r="HG21" i="12"/>
  <c r="GB21" i="12"/>
  <c r="HQ20" i="12"/>
  <c r="GY20" i="12"/>
  <c r="GJ20" i="12"/>
  <c r="FT20" i="12"/>
  <c r="HQ19" i="12"/>
  <c r="HA19" i="12"/>
  <c r="GF19" i="12"/>
  <c r="FP19" i="12"/>
  <c r="HE18" i="12"/>
  <c r="GN18" i="12"/>
  <c r="FU18" i="12"/>
  <c r="HK17" i="12"/>
  <c r="GO17" i="12"/>
  <c r="FU17" i="12"/>
  <c r="GK16" i="12"/>
  <c r="FF16" i="12"/>
  <c r="FR15" i="12"/>
  <c r="FH14" i="12"/>
  <c r="FZ12" i="12"/>
  <c r="EN12" i="12"/>
  <c r="GT37" i="12"/>
  <c r="HX50" i="12"/>
  <c r="ID14" i="12"/>
  <c r="HI46" i="12"/>
  <c r="AK265" i="20"/>
  <c r="AE265" i="20"/>
  <c r="GN232" i="20"/>
  <c r="GK263" i="20"/>
  <c r="FP232" i="20"/>
  <c r="AG263" i="20"/>
  <c r="BN228" i="31"/>
  <c r="IB16" i="12"/>
  <c r="IB23" i="12"/>
  <c r="IB47" i="12"/>
  <c r="IA54" i="12"/>
  <c r="HU50" i="12"/>
  <c r="HU48" i="12"/>
  <c r="HS47" i="12"/>
  <c r="HT22" i="12"/>
  <c r="HU18" i="12"/>
  <c r="HU15" i="12"/>
  <c r="HV54" i="12"/>
  <c r="HP48" i="12"/>
  <c r="HV24" i="12"/>
  <c r="HP18" i="12"/>
  <c r="HD43" i="12"/>
  <c r="EK229" i="20"/>
  <c r="EK39" i="12" s="1"/>
  <c r="AL229" i="20"/>
  <c r="AL39" i="12" s="1"/>
  <c r="FZ38" i="12"/>
  <c r="DG222" i="20"/>
  <c r="DG32" i="12" s="1"/>
  <c r="AL222" i="20"/>
  <c r="AL32" i="12" s="1"/>
  <c r="FZ31" i="12"/>
  <c r="DG218" i="20"/>
  <c r="DG28" i="12" s="1"/>
  <c r="AL218" i="20"/>
  <c r="AL28" i="12" s="1"/>
  <c r="HM24" i="12"/>
  <c r="HA24" i="12"/>
  <c r="GO24" i="12"/>
  <c r="GC24" i="12"/>
  <c r="FQ24" i="12"/>
  <c r="HH23" i="12"/>
  <c r="GU23" i="12"/>
  <c r="GG23" i="12"/>
  <c r="FU23" i="12"/>
  <c r="HL22" i="12"/>
  <c r="GZ22" i="12"/>
  <c r="GN22" i="12"/>
  <c r="GB22" i="12"/>
  <c r="HD21" i="12"/>
  <c r="GA21" i="12"/>
  <c r="HO20" i="12"/>
  <c r="GX20" i="12"/>
  <c r="GI20" i="12"/>
  <c r="FS20" i="12"/>
  <c r="HO19" i="12"/>
  <c r="GY19" i="12"/>
  <c r="GE19" i="12"/>
  <c r="HD18" i="12"/>
  <c r="GM18" i="12"/>
  <c r="FT18" i="12"/>
  <c r="HJ17" i="12"/>
  <c r="GN17" i="12"/>
  <c r="FT17" i="12"/>
  <c r="GJ16" i="12"/>
  <c r="FG14" i="12"/>
  <c r="FX12" i="12"/>
  <c r="HZ23" i="12"/>
  <c r="HN232" i="20"/>
  <c r="GK232" i="20"/>
  <c r="FG45" i="12"/>
  <c r="AT232" i="20"/>
  <c r="CQ263" i="20"/>
  <c r="AL263" i="20"/>
  <c r="AA232" i="20"/>
  <c r="BO25" i="32"/>
  <c r="AY232" i="35"/>
  <c r="AR232" i="20"/>
  <c r="FD45" i="12"/>
  <c r="BQ265" i="20"/>
  <c r="FA264" i="20"/>
  <c r="HU232" i="20"/>
  <c r="FJ232" i="20"/>
  <c r="BU46" i="32"/>
  <c r="BH232" i="31"/>
  <c r="CB232" i="31"/>
  <c r="GM46" i="12"/>
  <c r="FI46" i="12"/>
  <c r="FW45" i="12"/>
  <c r="GQ265" i="20"/>
  <c r="GK265" i="20"/>
  <c r="GD265" i="20"/>
  <c r="FX265" i="20"/>
  <c r="F265" i="20"/>
  <c r="HY264" i="20"/>
  <c r="FK264" i="20"/>
  <c r="FF264" i="20"/>
  <c r="DV264" i="20"/>
  <c r="F264" i="20"/>
  <c r="ID232" i="20"/>
  <c r="GB232" i="20"/>
  <c r="FN232" i="20"/>
  <c r="EZ232" i="20"/>
  <c r="DM232" i="20"/>
  <c r="AE265" i="31"/>
  <c r="CB23" i="32"/>
  <c r="GS16" i="12"/>
  <c r="R232" i="20"/>
  <c r="IC47" i="12"/>
  <c r="GY45" i="12"/>
  <c r="GI265" i="20"/>
  <c r="ID264" i="20"/>
  <c r="FD232" i="20"/>
  <c r="DV232" i="20"/>
  <c r="BM265" i="31"/>
  <c r="CO264" i="35"/>
  <c r="GS232" i="20"/>
  <c r="DO232" i="20"/>
  <c r="FI45" i="12"/>
  <c r="HZ265" i="20"/>
  <c r="FP265" i="20"/>
  <c r="CI265" i="20"/>
  <c r="BU265" i="20"/>
  <c r="FI264" i="20"/>
  <c r="GG263" i="20"/>
  <c r="DJ15" i="12"/>
  <c r="DJ232" i="20"/>
  <c r="AR263" i="31"/>
  <c r="BO49" i="32"/>
  <c r="BY45" i="32"/>
  <c r="CB43" i="32"/>
  <c r="BX43" i="32"/>
  <c r="BU44" i="32"/>
  <c r="BR45" i="32"/>
  <c r="BX46" i="32"/>
  <c r="BW48" i="32"/>
  <c r="BS49" i="32"/>
  <c r="BW50" i="32"/>
  <c r="BR54" i="32"/>
  <c r="BN44" i="32"/>
  <c r="BP46" i="32"/>
  <c r="BM47" i="32"/>
  <c r="BT47" i="32"/>
  <c r="BM49" i="32"/>
  <c r="BP50" i="32"/>
  <c r="CA22" i="32"/>
  <c r="BT39" i="32"/>
  <c r="BR43" i="32"/>
  <c r="BY43" i="32"/>
  <c r="BV44" i="32"/>
  <c r="BK45" i="32"/>
  <c r="BS45" i="32"/>
  <c r="BY46" i="32"/>
  <c r="BX48" i="32"/>
  <c r="BT49" i="32"/>
  <c r="BX50" i="32"/>
  <c r="BT27" i="32"/>
  <c r="BT37" i="32"/>
  <c r="BR48" i="32"/>
  <c r="BN49" i="32"/>
  <c r="BQ50" i="32"/>
  <c r="BZ49" i="32"/>
  <c r="BN43" i="32"/>
  <c r="BM48" i="32"/>
  <c r="BQ49" i="32"/>
  <c r="BM50" i="32"/>
  <c r="CB49" i="32"/>
  <c r="BV43" i="32"/>
  <c r="BK44" i="32"/>
  <c r="BX45" i="32"/>
  <c r="BN46" i="32"/>
  <c r="BV46" i="32"/>
  <c r="BK47" i="32"/>
  <c r="BR47" i="32"/>
  <c r="BY47" i="32"/>
  <c r="U60" i="33"/>
  <c r="U58" i="33"/>
  <c r="U52" i="33"/>
  <c r="U61" i="33"/>
  <c r="U54" i="33"/>
  <c r="U55" i="33"/>
  <c r="HK14" i="12"/>
  <c r="HE232" i="20"/>
  <c r="GM232" i="20"/>
  <c r="HW44" i="12"/>
  <c r="FU46" i="12"/>
  <c r="HE45" i="12"/>
  <c r="GK45" i="12"/>
  <c r="HD232" i="20"/>
  <c r="GA265" i="20"/>
  <c r="FU265" i="20"/>
  <c r="CX265" i="20"/>
  <c r="CQ264" i="20"/>
  <c r="GD263" i="20"/>
  <c r="BR232" i="20"/>
  <c r="BZ23" i="32"/>
  <c r="BZ232" i="31"/>
  <c r="BJ232" i="31"/>
  <c r="BJ230" i="31" s="1"/>
  <c r="BJ40" i="32" s="1"/>
  <c r="T60" i="33"/>
  <c r="T56" i="33"/>
  <c r="T61" i="33"/>
  <c r="HJ14" i="12"/>
  <c r="GA45" i="12"/>
  <c r="FQ45" i="12"/>
  <c r="DY265" i="20"/>
  <c r="DT265" i="20"/>
  <c r="CG265" i="20"/>
  <c r="FX264" i="20"/>
  <c r="DG264" i="20"/>
  <c r="AO264" i="20"/>
  <c r="AI264" i="20"/>
  <c r="GS45" i="12"/>
  <c r="GF232" i="20"/>
  <c r="FY232" i="20"/>
  <c r="FV232" i="20"/>
  <c r="GD45" i="12"/>
  <c r="HO45" i="12"/>
  <c r="FZ46" i="12"/>
  <c r="GT46" i="12"/>
  <c r="HG46" i="12"/>
  <c r="HT46" i="12"/>
  <c r="IC19" i="12"/>
  <c r="HY15" i="12"/>
  <c r="HZ19" i="12"/>
  <c r="HY48" i="12"/>
  <c r="FD12" i="12"/>
  <c r="FP12" i="12"/>
  <c r="GB12" i="12"/>
  <c r="GZ12" i="12"/>
  <c r="GI13" i="12"/>
  <c r="FE45" i="12"/>
  <c r="FM45" i="12"/>
  <c r="GM45" i="12"/>
  <c r="FF46" i="12"/>
  <c r="FT46" i="12"/>
  <c r="GN46" i="12"/>
  <c r="HA46" i="12"/>
  <c r="HN46" i="12"/>
  <c r="IA46" i="12"/>
  <c r="ID19" i="12"/>
  <c r="ID44" i="12"/>
  <c r="ID50" i="12"/>
  <c r="HW16" i="12"/>
  <c r="HY20" i="12"/>
  <c r="HW47" i="12"/>
  <c r="FE12" i="12"/>
  <c r="FQ12" i="12"/>
  <c r="GC12" i="12"/>
  <c r="HC12" i="12"/>
  <c r="GL13" i="12"/>
  <c r="FJ14" i="12"/>
  <c r="FV14" i="12"/>
  <c r="GH14" i="12"/>
  <c r="GW14" i="12"/>
  <c r="HL14" i="12"/>
  <c r="FA15" i="12"/>
  <c r="FM15" i="12"/>
  <c r="FY15" i="12"/>
  <c r="GK15" i="12"/>
  <c r="GX15" i="12"/>
  <c r="HJ15" i="12"/>
  <c r="EZ16" i="12"/>
  <c r="FL16" i="12"/>
  <c r="FX16" i="12"/>
  <c r="FF45" i="12"/>
  <c r="HZ45" i="12"/>
  <c r="EZ46" i="12"/>
  <c r="GB46" i="12"/>
  <c r="GO46" i="12"/>
  <c r="HB46" i="12"/>
  <c r="GT55" i="12"/>
  <c r="GT51" i="12" s="1"/>
  <c r="FR45" i="12"/>
  <c r="HM45" i="12"/>
  <c r="IC45" i="12"/>
  <c r="GJ45" i="12"/>
  <c r="FD46" i="12"/>
  <c r="FK46" i="12"/>
  <c r="FR46" i="12"/>
  <c r="GE46" i="12"/>
  <c r="GR46" i="12"/>
  <c r="HL46" i="12"/>
  <c r="HY46" i="12"/>
  <c r="ID16" i="12"/>
  <c r="HZ14" i="12"/>
  <c r="HZ18" i="12"/>
  <c r="HX24" i="12"/>
  <c r="HY44" i="12"/>
  <c r="HW50" i="12"/>
  <c r="FA12" i="12"/>
  <c r="FM12" i="12"/>
  <c r="FY12" i="12"/>
  <c r="GN12" i="12"/>
  <c r="GF13" i="12"/>
  <c r="FF14" i="12"/>
  <c r="FR14" i="12"/>
  <c r="GD14" i="12"/>
  <c r="GQ14" i="12"/>
  <c r="HF14" i="12"/>
  <c r="FI15" i="12"/>
  <c r="FU15" i="12"/>
  <c r="GG15" i="12"/>
  <c r="GS15" i="12"/>
  <c r="HF15" i="12"/>
  <c r="FH16" i="12"/>
  <c r="FT16" i="12"/>
  <c r="GF16" i="12"/>
  <c r="GU16" i="12"/>
  <c r="HG16" i="12"/>
  <c r="FD17" i="12"/>
  <c r="FP17" i="12"/>
  <c r="GB17" i="12"/>
  <c r="CK232" i="20"/>
  <c r="CK228" i="20" s="1"/>
  <c r="CK38" i="12" s="1"/>
  <c r="CE232" i="20"/>
  <c r="CA265" i="31"/>
  <c r="BX54" i="32"/>
  <c r="BV49" i="32"/>
  <c r="BM45" i="32"/>
  <c r="BM43" i="32"/>
  <c r="BM232" i="31"/>
  <c r="BM230" i="31" s="1"/>
  <c r="BM40" i="32" s="1"/>
  <c r="BP232" i="31"/>
  <c r="BP230" i="31" s="1"/>
  <c r="BP40" i="32" s="1"/>
  <c r="L265" i="31"/>
  <c r="GJ232" i="20"/>
  <c r="HW232" i="20"/>
  <c r="HH45" i="12"/>
  <c r="EF232" i="20"/>
  <c r="EF12" i="12"/>
  <c r="W263" i="31"/>
  <c r="AR232" i="35"/>
  <c r="AR21" i="36"/>
  <c r="BZ232" i="20"/>
  <c r="HY47" i="12"/>
  <c r="FY45" i="12"/>
  <c r="GX232" i="20"/>
  <c r="GT265" i="20"/>
  <c r="FH265" i="20"/>
  <c r="FC265" i="20"/>
  <c r="GW264" i="20"/>
  <c r="GO264" i="20"/>
  <c r="DX264" i="20"/>
  <c r="CM264" i="20"/>
  <c r="GW232" i="20"/>
  <c r="GP263" i="20"/>
  <c r="FT232" i="20"/>
  <c r="CQ232" i="20"/>
  <c r="CQ220" i="20" s="1"/>
  <c r="CQ30" i="12" s="1"/>
  <c r="AF232" i="20"/>
  <c r="T263" i="20"/>
  <c r="BM46" i="32"/>
  <c r="BU45" i="32"/>
  <c r="BX232" i="35"/>
  <c r="BX229" i="35" s="1"/>
  <c r="BT54" i="36"/>
  <c r="CB20" i="36"/>
  <c r="BF20" i="36"/>
  <c r="BU19" i="36"/>
  <c r="CM18" i="36"/>
  <c r="BP18" i="36"/>
  <c r="CB17" i="36"/>
  <c r="BI17" i="36"/>
  <c r="CD16" i="36"/>
  <c r="BL16" i="36"/>
  <c r="CL15" i="36"/>
  <c r="BV15" i="36"/>
  <c r="BH15" i="36"/>
  <c r="CK14" i="36"/>
  <c r="BW14" i="36"/>
  <c r="BI14" i="36"/>
  <c r="CH13" i="36"/>
  <c r="BU13" i="36"/>
  <c r="BH13" i="36"/>
  <c r="CA16" i="36"/>
  <c r="BJ16" i="36"/>
  <c r="CH15" i="36"/>
  <c r="BT15" i="36"/>
  <c r="BF15" i="36"/>
  <c r="CI14" i="36"/>
  <c r="BU14" i="36"/>
  <c r="BF14" i="36"/>
  <c r="CF13" i="36"/>
  <c r="BS13" i="36"/>
  <c r="BF13" i="36"/>
  <c r="CJ12" i="36"/>
  <c r="BW12" i="36"/>
  <c r="BJ12" i="36"/>
  <c r="BV48" i="36"/>
  <c r="BD48" i="36"/>
  <c r="BJ45" i="36"/>
  <c r="CO44" i="36"/>
  <c r="BX22" i="36"/>
  <c r="BB22" i="36"/>
  <c r="CN21" i="36"/>
  <c r="BR21" i="36"/>
  <c r="CH20" i="36"/>
  <c r="BL20" i="36"/>
  <c r="BZ19" i="36"/>
  <c r="BD19" i="36"/>
  <c r="BV18" i="36"/>
  <c r="CH17" i="36"/>
  <c r="BN17" i="36"/>
  <c r="CH16" i="36"/>
  <c r="BP16" i="36"/>
  <c r="CO15" i="36"/>
  <c r="CA15" i="36"/>
  <c r="BL15" i="36"/>
  <c r="CN14" i="36"/>
  <c r="BZ14" i="36"/>
  <c r="BL14" i="36"/>
  <c r="BB49" i="36"/>
  <c r="BK48" i="36"/>
  <c r="CN24" i="36"/>
  <c r="BZ23" i="36"/>
  <c r="BD22" i="36"/>
  <c r="BV21" i="36"/>
  <c r="BJ20" i="36"/>
  <c r="CF19" i="36"/>
  <c r="BX18" i="36"/>
  <c r="CL17" i="36"/>
  <c r="BB17" i="36"/>
  <c r="CF16" i="36"/>
  <c r="CD15" i="36"/>
  <c r="BD15" i="36"/>
  <c r="CM14" i="36"/>
  <c r="BN14" i="36"/>
  <c r="CA13" i="36"/>
  <c r="BI13" i="36"/>
  <c r="CD12" i="36"/>
  <c r="BN12" i="36"/>
  <c r="BU49" i="36"/>
  <c r="BW47" i="36"/>
  <c r="CI44" i="36"/>
  <c r="BE44" i="36"/>
  <c r="CI43" i="36"/>
  <c r="CL24" i="36"/>
  <c r="BX23" i="36"/>
  <c r="BC22" i="36"/>
  <c r="BU21" i="36"/>
  <c r="BH20" i="36"/>
  <c r="CD19" i="36"/>
  <c r="BT18" i="36"/>
  <c r="CJ17" i="36"/>
  <c r="BX16" i="36"/>
  <c r="CC15" i="36"/>
  <c r="BC15" i="36"/>
  <c r="CL14" i="36"/>
  <c r="BM14" i="36"/>
  <c r="BZ13" i="36"/>
  <c r="BD13" i="36"/>
  <c r="CC12" i="36"/>
  <c r="BM12" i="36"/>
  <c r="BV45" i="36"/>
  <c r="BX44" i="36"/>
  <c r="BX43" i="36"/>
  <c r="CJ24" i="36"/>
  <c r="BP23" i="36"/>
  <c r="CF22" i="36"/>
  <c r="BT21" i="36"/>
  <c r="CN20" i="36"/>
  <c r="CB19" i="36"/>
  <c r="BR18" i="36"/>
  <c r="CF17" i="36"/>
  <c r="BW16" i="36"/>
  <c r="CB15" i="36"/>
  <c r="BB15" i="36"/>
  <c r="CG14" i="36"/>
  <c r="BK14" i="36"/>
  <c r="BX13" i="36"/>
  <c r="BC13" i="36"/>
  <c r="CB12" i="36"/>
  <c r="BL12" i="36"/>
  <c r="CF50" i="36"/>
  <c r="BT49" i="36"/>
  <c r="BJ46" i="36"/>
  <c r="BK45" i="36"/>
  <c r="CF24" i="36"/>
  <c r="BN23" i="36"/>
  <c r="CD22" i="36"/>
  <c r="BP21" i="36"/>
  <c r="CM20" i="36"/>
  <c r="BX19" i="36"/>
  <c r="BH18" i="36"/>
  <c r="CD17" i="36"/>
  <c r="BU16" i="36"/>
  <c r="BZ15" i="36"/>
  <c r="CF14" i="36"/>
  <c r="BJ14" i="36"/>
  <c r="CO13" i="36"/>
  <c r="BW13" i="36"/>
  <c r="BB13" i="36"/>
  <c r="CA12" i="36"/>
  <c r="BH12" i="36"/>
  <c r="BQ47" i="36"/>
  <c r="BP46" i="36"/>
  <c r="BQ45" i="36"/>
  <c r="CC44" i="36"/>
  <c r="BL24" i="36"/>
  <c r="CJ23" i="36"/>
  <c r="BB23" i="36"/>
  <c r="BT22" i="36"/>
  <c r="CL21" i="36"/>
  <c r="BT20" i="36"/>
  <c r="BH19" i="36"/>
  <c r="CD18" i="36"/>
  <c r="BP17" i="36"/>
  <c r="CN16" i="36"/>
  <c r="BH16" i="36"/>
  <c r="CN15" i="36"/>
  <c r="BO15" i="36"/>
  <c r="BX14" i="36"/>
  <c r="CI13" i="36"/>
  <c r="BN13" i="36"/>
  <c r="CL12" i="36"/>
  <c r="BR12" i="36"/>
  <c r="BB12" i="36"/>
  <c r="CA50" i="36"/>
  <c r="BJ24" i="36"/>
  <c r="CH23" i="36"/>
  <c r="BJ22" i="36"/>
  <c r="CJ21" i="36"/>
  <c r="BR20" i="36"/>
  <c r="BF19" i="36"/>
  <c r="CB18" i="36"/>
  <c r="BL17" i="36"/>
  <c r="CL16" i="36"/>
  <c r="BD16" i="36"/>
  <c r="CM15" i="36"/>
  <c r="BN15" i="36"/>
  <c r="BR14" i="36"/>
  <c r="CD13" i="36"/>
  <c r="BL13" i="36"/>
  <c r="CH12" i="36"/>
  <c r="BQ12" i="36"/>
  <c r="CI47" i="36"/>
  <c r="CI46" i="36"/>
  <c r="BD45" i="36"/>
  <c r="BF44" i="36"/>
  <c r="BF43" i="36"/>
  <c r="BB24" i="36"/>
  <c r="CD23" i="36"/>
  <c r="BF22" i="36"/>
  <c r="BX21" i="36"/>
  <c r="F263" i="35"/>
  <c r="BF232" i="35"/>
  <c r="BL232" i="35"/>
  <c r="BU232" i="35"/>
  <c r="CJ19" i="36"/>
  <c r="GV232" i="20"/>
  <c r="FK45" i="12"/>
  <c r="HX20" i="12"/>
  <c r="HC265" i="20"/>
  <c r="FZ265" i="20"/>
  <c r="FT265" i="20"/>
  <c r="FJ265" i="20"/>
  <c r="EV265" i="20"/>
  <c r="EN265" i="20"/>
  <c r="DI265" i="20"/>
  <c r="CK265" i="20"/>
  <c r="BY265" i="20"/>
  <c r="HT264" i="20"/>
  <c r="GI264" i="20"/>
  <c r="FT264" i="20"/>
  <c r="FE264" i="20"/>
  <c r="EF264" i="20"/>
  <c r="DC264" i="20"/>
  <c r="AE264" i="20"/>
  <c r="GQ263" i="20"/>
  <c r="FU263" i="20"/>
  <c r="FJ263" i="20"/>
  <c r="FG263" i="20"/>
  <c r="EM263" i="20"/>
  <c r="DU232" i="20"/>
  <c r="AN263" i="20"/>
  <c r="BY265" i="31"/>
  <c r="BS265" i="31"/>
  <c r="BL265" i="31"/>
  <c r="BK18" i="32"/>
  <c r="BV265" i="35"/>
  <c r="CB265" i="35"/>
  <c r="S217" i="21"/>
  <c r="S227" i="21"/>
  <c r="S37" i="11" s="1"/>
  <c r="S223" i="21"/>
  <c r="S33" i="11" s="1"/>
  <c r="S222" i="21"/>
  <c r="S32" i="11" s="1"/>
  <c r="S221" i="21"/>
  <c r="S31" i="11" s="1"/>
  <c r="S226" i="21"/>
  <c r="S36" i="11" s="1"/>
  <c r="S220" i="21"/>
  <c r="S30" i="11" s="1"/>
  <c r="S228" i="21"/>
  <c r="S38" i="11" s="1"/>
  <c r="S224" i="21"/>
  <c r="S34" i="11" s="1"/>
  <c r="S219" i="21"/>
  <c r="S29" i="11" s="1"/>
  <c r="S225" i="21"/>
  <c r="S35" i="11" s="1"/>
  <c r="HU45" i="12"/>
  <c r="FB45" i="12"/>
  <c r="IA265" i="20"/>
  <c r="EM265" i="20"/>
  <c r="BW265" i="20"/>
  <c r="HO264" i="20"/>
  <c r="FW263" i="20"/>
  <c r="BP232" i="20"/>
  <c r="F263" i="20"/>
  <c r="CA54" i="32"/>
  <c r="CA46" i="32"/>
  <c r="BZ43" i="32"/>
  <c r="BM264" i="31"/>
  <c r="BU50" i="32"/>
  <c r="BU48" i="32"/>
  <c r="BS44" i="32"/>
  <c r="BK21" i="32"/>
  <c r="CB264" i="35"/>
  <c r="AZ232" i="35"/>
  <c r="AZ16" i="36"/>
  <c r="FO46" i="12"/>
  <c r="FO45" i="12"/>
  <c r="ID265" i="20"/>
  <c r="HQ232" i="20"/>
  <c r="GC265" i="20"/>
  <c r="FW265" i="20"/>
  <c r="FR265" i="20"/>
  <c r="ES265" i="20"/>
  <c r="DX265" i="20"/>
  <c r="CE265" i="20"/>
  <c r="BT265" i="20"/>
  <c r="AD265" i="20"/>
  <c r="HV264" i="20"/>
  <c r="GG264" i="20"/>
  <c r="FR264" i="20"/>
  <c r="FC264" i="20"/>
  <c r="DZ264" i="20"/>
  <c r="CZ264" i="20"/>
  <c r="BQ264" i="20"/>
  <c r="AB264" i="20"/>
  <c r="GS46" i="12"/>
  <c r="GO232" i="20"/>
  <c r="GA263" i="20"/>
  <c r="FV263" i="20"/>
  <c r="DC232" i="20"/>
  <c r="AE232" i="20"/>
  <c r="CA14" i="32"/>
  <c r="BP264" i="31"/>
  <c r="BU49" i="32"/>
  <c r="BO47" i="32"/>
  <c r="BS43" i="32"/>
  <c r="BK25" i="32"/>
  <c r="BN38" i="32"/>
  <c r="AW263" i="35"/>
  <c r="X264" i="35"/>
  <c r="F232" i="35"/>
  <c r="HO232" i="20"/>
  <c r="GZ232" i="20"/>
  <c r="BK54" i="32"/>
  <c r="BO44" i="32"/>
  <c r="BX232" i="31"/>
  <c r="BL232" i="31"/>
  <c r="BK14" i="32"/>
  <c r="G232" i="35"/>
  <c r="G227" i="35" s="1"/>
  <c r="G37" i="36" s="1"/>
  <c r="N232" i="35"/>
  <c r="N15" i="36"/>
  <c r="HH232" i="20"/>
  <c r="AZ232" i="20"/>
  <c r="N232" i="20"/>
  <c r="GA46" i="12"/>
  <c r="HG45" i="12"/>
  <c r="GN265" i="20"/>
  <c r="FL265" i="20"/>
  <c r="EF265" i="20"/>
  <c r="DW265" i="20"/>
  <c r="AO265" i="20"/>
  <c r="T265" i="20"/>
  <c r="HF264" i="20"/>
  <c r="GA264" i="20"/>
  <c r="ET264" i="20"/>
  <c r="DT264" i="20"/>
  <c r="CI264" i="20"/>
  <c r="HM263" i="20"/>
  <c r="GH232" i="20"/>
  <c r="ET263" i="20"/>
  <c r="EN263" i="20"/>
  <c r="X232" i="20"/>
  <c r="L232" i="20"/>
  <c r="W264" i="31"/>
  <c r="BZ19" i="32"/>
  <c r="BU265" i="31"/>
  <c r="BN265" i="31"/>
  <c r="BO264" i="31"/>
  <c r="BK263" i="31"/>
  <c r="BK17" i="32"/>
  <c r="BY232" i="31"/>
  <c r="BY230" i="31" s="1"/>
  <c r="BY40" i="32" s="1"/>
  <c r="CK263" i="35"/>
  <c r="BO265" i="35"/>
  <c r="GY14" i="12"/>
  <c r="AP232" i="20"/>
  <c r="HY50" i="12"/>
  <c r="FM46" i="12"/>
  <c r="FU45" i="12"/>
  <c r="FK265" i="20"/>
  <c r="DV265" i="20"/>
  <c r="AN265" i="20"/>
  <c r="L265" i="20"/>
  <c r="FZ264" i="20"/>
  <c r="ES264" i="20"/>
  <c r="DQ264" i="20"/>
  <c r="CG264" i="20"/>
  <c r="IB263" i="20"/>
  <c r="IC46" i="12"/>
  <c r="HC232" i="20"/>
  <c r="GQ232" i="20"/>
  <c r="GE232" i="20"/>
  <c r="DQ263" i="20"/>
  <c r="AD263" i="20"/>
  <c r="BH265" i="31"/>
  <c r="BU264" i="31"/>
  <c r="BK20" i="32"/>
  <c r="L232" i="31"/>
  <c r="CG49" i="36"/>
  <c r="BF23" i="36"/>
  <c r="CB23" i="36"/>
  <c r="BH24" i="36"/>
  <c r="CH24" i="36"/>
  <c r="BE43" i="36"/>
  <c r="BW43" i="36"/>
  <c r="CO43" i="36"/>
  <c r="CB45" i="36"/>
  <c r="BQ46" i="36"/>
  <c r="BP47" i="36"/>
  <c r="CH47" i="36"/>
  <c r="BA49" i="36"/>
  <c r="BI49" i="36"/>
  <c r="CA49" i="36"/>
  <c r="BB50" i="36"/>
  <c r="BK263" i="35"/>
  <c r="CF263" i="35"/>
  <c r="BE265" i="35"/>
  <c r="BJ265" i="35"/>
  <c r="CF265" i="35"/>
  <c r="CK265" i="35"/>
  <c r="EL217" i="21"/>
  <c r="EL221" i="21"/>
  <c r="EL31" i="11" s="1"/>
  <c r="EL224" i="21"/>
  <c r="EL34" i="11" s="1"/>
  <c r="EL227" i="21"/>
  <c r="EL37" i="11" s="1"/>
  <c r="EL219" i="21"/>
  <c r="EL29" i="11" s="1"/>
  <c r="EL222" i="21"/>
  <c r="EL32" i="11" s="1"/>
  <c r="EL228" i="21"/>
  <c r="EL38" i="11" s="1"/>
  <c r="EL220" i="21"/>
  <c r="EL30" i="11" s="1"/>
  <c r="EL223" i="21"/>
  <c r="EL33" i="11" s="1"/>
  <c r="AV232" i="21"/>
  <c r="AV12" i="11"/>
  <c r="BN50" i="36"/>
  <c r="CG50" i="36"/>
  <c r="CL265" i="35"/>
  <c r="BT232" i="35"/>
  <c r="BT264" i="35"/>
  <c r="CJ264" i="35"/>
  <c r="D265" i="35"/>
  <c r="BA265" i="35"/>
  <c r="BG265" i="35"/>
  <c r="BG232" i="35"/>
  <c r="AS219" i="35"/>
  <c r="AS224" i="35"/>
  <c r="AS227" i="35"/>
  <c r="AS220" i="35"/>
  <c r="AS218" i="35"/>
  <c r="AS222" i="35"/>
  <c r="AS226" i="35"/>
  <c r="AS36" i="36" s="1"/>
  <c r="AS223" i="35"/>
  <c r="AS228" i="35"/>
  <c r="AS229" i="35"/>
  <c r="AS39" i="36" s="1"/>
  <c r="EB263" i="20"/>
  <c r="DB232" i="20"/>
  <c r="BN232" i="20"/>
  <c r="V263" i="20"/>
  <c r="W265" i="31"/>
  <c r="BZ45" i="32"/>
  <c r="AG263" i="31"/>
  <c r="BW265" i="31"/>
  <c r="BT263" i="31"/>
  <c r="BT50" i="32"/>
  <c r="BY49" i="32"/>
  <c r="BL49" i="32"/>
  <c r="BQ48" i="32"/>
  <c r="BV47" i="32"/>
  <c r="BI47" i="32"/>
  <c r="BL46" i="32"/>
  <c r="BP45" i="32"/>
  <c r="BM44" i="32"/>
  <c r="BK43" i="32"/>
  <c r="BM42" i="32"/>
  <c r="BJ23" i="32"/>
  <c r="BJ20" i="32"/>
  <c r="BJ17" i="32"/>
  <c r="L264" i="31"/>
  <c r="L12" i="32"/>
  <c r="L63" i="33"/>
  <c r="K55" i="33"/>
  <c r="BI12" i="36"/>
  <c r="BV12" i="36"/>
  <c r="CI12" i="36"/>
  <c r="BE13" i="36"/>
  <c r="BR13" i="36"/>
  <c r="CE13" i="36"/>
  <c r="BD14" i="36"/>
  <c r="BT14" i="36"/>
  <c r="CH14" i="36"/>
  <c r="BE15" i="36"/>
  <c r="BS15" i="36"/>
  <c r="CG15" i="36"/>
  <c r="BI16" i="36"/>
  <c r="BZ16" i="36"/>
  <c r="BD17" i="36"/>
  <c r="BX17" i="36"/>
  <c r="BJ18" i="36"/>
  <c r="CF18" i="36"/>
  <c r="BP19" i="36"/>
  <c r="CN19" i="36"/>
  <c r="BB20" i="36"/>
  <c r="BX20" i="36"/>
  <c r="BF21" i="36"/>
  <c r="CB21" i="36"/>
  <c r="BL22" i="36"/>
  <c r="CJ22" i="36"/>
  <c r="AX23" i="36"/>
  <c r="BR23" i="36"/>
  <c r="CN23" i="36"/>
  <c r="AX24" i="36"/>
  <c r="BT24" i="36"/>
  <c r="AY42" i="36"/>
  <c r="BR43" i="36"/>
  <c r="CJ43" i="36"/>
  <c r="AY44" i="36"/>
  <c r="BQ44" i="36"/>
  <c r="AW45" i="36"/>
  <c r="BW45" i="36"/>
  <c r="AV46" i="36"/>
  <c r="BV46" i="36"/>
  <c r="BK47" i="36"/>
  <c r="CC47" i="36"/>
  <c r="CI48" i="36"/>
  <c r="AW49" i="36"/>
  <c r="BN49" i="36"/>
  <c r="CF49" i="36"/>
  <c r="AA263" i="35"/>
  <c r="BI263" i="35"/>
  <c r="CD263" i="35"/>
  <c r="T264" i="35"/>
  <c r="BO264" i="35"/>
  <c r="CK264" i="35"/>
  <c r="BB265" i="35"/>
  <c r="BC54" i="36"/>
  <c r="CL54" i="36"/>
  <c r="HF265" i="21"/>
  <c r="BX265" i="21"/>
  <c r="HM264" i="21"/>
  <c r="GL263" i="21"/>
  <c r="BF17" i="36"/>
  <c r="BZ17" i="36"/>
  <c r="BL18" i="36"/>
  <c r="CH18" i="36"/>
  <c r="BR19" i="36"/>
  <c r="BC20" i="36"/>
  <c r="BZ20" i="36"/>
  <c r="BH21" i="36"/>
  <c r="CD21" i="36"/>
  <c r="BO22" i="36"/>
  <c r="CL22" i="36"/>
  <c r="BT23" i="36"/>
  <c r="BV24" i="36"/>
  <c r="BA43" i="36"/>
  <c r="CJ44" i="36"/>
  <c r="BE45" i="36"/>
  <c r="BD46" i="36"/>
  <c r="CO46" i="36"/>
  <c r="AZ48" i="36"/>
  <c r="BQ48" i="36"/>
  <c r="HD265" i="21"/>
  <c r="BW265" i="21"/>
  <c r="HL264" i="21"/>
  <c r="CT264" i="21"/>
  <c r="HP263" i="21"/>
  <c r="GI263" i="21"/>
  <c r="BI263" i="21"/>
  <c r="AJ263" i="31"/>
  <c r="BT54" i="32"/>
  <c r="BV265" i="31"/>
  <c r="BS263" i="31"/>
  <c r="BS50" i="32"/>
  <c r="BX49" i="32"/>
  <c r="BK49" i="32"/>
  <c r="BP48" i="32"/>
  <c r="BU47" i="32"/>
  <c r="BN47" i="32"/>
  <c r="BR46" i="32"/>
  <c r="BK46" i="32"/>
  <c r="BV45" i="32"/>
  <c r="BO45" i="32"/>
  <c r="BL44" i="32"/>
  <c r="BP43" i="32"/>
  <c r="BJ43" i="32"/>
  <c r="BI23" i="32"/>
  <c r="BI20" i="32"/>
  <c r="BI17" i="32"/>
  <c r="BI14" i="32"/>
  <c r="L263" i="31"/>
  <c r="BK12" i="36"/>
  <c r="BX12" i="36"/>
  <c r="CK12" i="36"/>
  <c r="BG13" i="36"/>
  <c r="BT13" i="36"/>
  <c r="CG13" i="36"/>
  <c r="BH14" i="36"/>
  <c r="BV14" i="36"/>
  <c r="CJ14" i="36"/>
  <c r="BG15" i="36"/>
  <c r="BU15" i="36"/>
  <c r="CJ15" i="36"/>
  <c r="BK16" i="36"/>
  <c r="CB16" i="36"/>
  <c r="BH17" i="36"/>
  <c r="CA17" i="36"/>
  <c r="BN18" i="36"/>
  <c r="CL18" i="36"/>
  <c r="BT19" i="36"/>
  <c r="BD20" i="36"/>
  <c r="CA20" i="36"/>
  <c r="BI21" i="36"/>
  <c r="CF21" i="36"/>
  <c r="BP22" i="36"/>
  <c r="CM22" i="36"/>
  <c r="AZ23" i="36"/>
  <c r="BU23" i="36"/>
  <c r="AZ24" i="36"/>
  <c r="BX24" i="36"/>
  <c r="BK43" i="36"/>
  <c r="CC43" i="36"/>
  <c r="AZ44" i="36"/>
  <c r="BR44" i="36"/>
  <c r="AX45" i="36"/>
  <c r="BW46" i="36"/>
  <c r="AW47" i="36"/>
  <c r="BD47" i="36"/>
  <c r="BV47" i="36"/>
  <c r="CN47" i="36"/>
  <c r="CB48" i="36"/>
  <c r="AX49" i="36"/>
  <c r="BO49" i="36"/>
  <c r="AR263" i="35"/>
  <c r="AY263" i="35"/>
  <c r="BO263" i="35"/>
  <c r="BT263" i="35"/>
  <c r="AT264" i="35"/>
  <c r="Q265" i="35"/>
  <c r="Y265" i="35"/>
  <c r="BN265" i="35"/>
  <c r="BS265" i="35"/>
  <c r="BJ21" i="36"/>
  <c r="CG21" i="36"/>
  <c r="BR22" i="36"/>
  <c r="CN22" i="36"/>
  <c r="BA23" i="36"/>
  <c r="BV23" i="36"/>
  <c r="BA24" i="36"/>
  <c r="BZ24" i="36"/>
  <c r="CI45" i="36"/>
  <c r="BE46" i="36"/>
  <c r="CH46" i="36"/>
  <c r="BA48" i="36"/>
  <c r="BJ48" i="36"/>
  <c r="D264" i="35"/>
  <c r="X232" i="35"/>
  <c r="AX232" i="35"/>
  <c r="AX229" i="35" s="1"/>
  <c r="AX39" i="36" s="1"/>
  <c r="BI232" i="35"/>
  <c r="AY54" i="36"/>
  <c r="BZ50" i="36"/>
  <c r="BH50" i="36"/>
  <c r="AV49" i="36"/>
  <c r="CM50" i="36"/>
  <c r="BU50" i="36"/>
  <c r="BC50" i="36"/>
  <c r="AY49" i="36"/>
  <c r="CO48" i="36"/>
  <c r="BW48" i="36"/>
  <c r="AX50" i="36"/>
  <c r="CM54" i="36"/>
  <c r="CL50" i="36"/>
  <c r="BI50" i="36"/>
  <c r="CN48" i="36"/>
  <c r="CC46" i="36"/>
  <c r="BK46" i="36"/>
  <c r="CH45" i="36"/>
  <c r="BP45" i="36"/>
  <c r="AY45" i="36"/>
  <c r="CD44" i="36"/>
  <c r="BL44" i="36"/>
  <c r="AV44" i="36"/>
  <c r="AY43" i="36"/>
  <c r="CD24" i="36"/>
  <c r="BF24" i="36"/>
  <c r="CF23" i="36"/>
  <c r="BJ23" i="36"/>
  <c r="CH22" i="36"/>
  <c r="BN22" i="36"/>
  <c r="AW22" i="36"/>
  <c r="CH21" i="36"/>
  <c r="BN21" i="36"/>
  <c r="AW21" i="36"/>
  <c r="CL20" i="36"/>
  <c r="BP20" i="36"/>
  <c r="AY20" i="36"/>
  <c r="CH19" i="36"/>
  <c r="BN19" i="36"/>
  <c r="AW19" i="36"/>
  <c r="CJ18" i="36"/>
  <c r="BO18" i="36"/>
  <c r="AX18" i="36"/>
  <c r="CG17" i="36"/>
  <c r="BO17" i="36"/>
  <c r="AY17" i="36"/>
  <c r="CM16" i="36"/>
  <c r="BV16" i="36"/>
  <c r="BF16" i="36"/>
  <c r="AV48" i="36"/>
  <c r="CC263" i="35"/>
  <c r="S264" i="35"/>
  <c r="H265" i="35"/>
  <c r="AA265" i="35"/>
  <c r="AY265" i="35"/>
  <c r="BT265" i="35"/>
  <c r="BY265" i="35"/>
  <c r="CO265" i="35"/>
  <c r="AT232" i="35"/>
  <c r="CD232" i="35"/>
  <c r="CE232" i="35"/>
  <c r="CE228" i="35" s="1"/>
  <c r="CH232" i="35"/>
  <c r="CM232" i="35"/>
  <c r="AZ227" i="21"/>
  <c r="AZ37" i="11" s="1"/>
  <c r="AZ226" i="21"/>
  <c r="AZ36" i="11" s="1"/>
  <c r="AZ229" i="21"/>
  <c r="AZ39" i="11" s="1"/>
  <c r="AZ221" i="21"/>
  <c r="AZ31" i="11" s="1"/>
  <c r="AZ225" i="21"/>
  <c r="AZ35" i="11" s="1"/>
  <c r="GL265" i="21"/>
  <c r="BJ265" i="21"/>
  <c r="GZ264" i="21"/>
  <c r="BQ264" i="21"/>
  <c r="HF263" i="21"/>
  <c r="BX263" i="21"/>
  <c r="GI265" i="21"/>
  <c r="GR264" i="21"/>
  <c r="HD263" i="21"/>
  <c r="GR223" i="21"/>
  <c r="GR33" i="11" s="1"/>
  <c r="GR220" i="21"/>
  <c r="GR30" i="11" s="1"/>
  <c r="GG224" i="21"/>
  <c r="GG34" i="11" s="1"/>
  <c r="GG218" i="21"/>
  <c r="GG28" i="11" s="1"/>
  <c r="GE227" i="21"/>
  <c r="GE37" i="11" s="1"/>
  <c r="GE218" i="21"/>
  <c r="GE28" i="11" s="1"/>
  <c r="GE222" i="21"/>
  <c r="GE32" i="11" s="1"/>
  <c r="GE228" i="21"/>
  <c r="GE38" i="11" s="1"/>
  <c r="FY228" i="21"/>
  <c r="FY38" i="11" s="1"/>
  <c r="FY226" i="21"/>
  <c r="FY36" i="11" s="1"/>
  <c r="FW232" i="21"/>
  <c r="FW14" i="11"/>
  <c r="DV263" i="21"/>
  <c r="AK264" i="21"/>
  <c r="HG221" i="21"/>
  <c r="HG31" i="11" s="1"/>
  <c r="HG228" i="21"/>
  <c r="HG38" i="11" s="1"/>
  <c r="GH232" i="21"/>
  <c r="GE263" i="21"/>
  <c r="FR219" i="21"/>
  <c r="FR29" i="11" s="1"/>
  <c r="FR221" i="21"/>
  <c r="FR31" i="11" s="1"/>
  <c r="FR224" i="21"/>
  <c r="FR34" i="11" s="1"/>
  <c r="FR223" i="21"/>
  <c r="FR33" i="11" s="1"/>
  <c r="FK263" i="21"/>
  <c r="FJ232" i="21"/>
  <c r="FJ16" i="11"/>
  <c r="E263" i="35"/>
  <c r="AV263" i="35"/>
  <c r="AL264" i="35"/>
  <c r="BB264" i="35"/>
  <c r="BM264" i="35"/>
  <c r="CH264" i="35"/>
  <c r="CM264" i="35"/>
  <c r="Z265" i="35"/>
  <c r="AL265" i="35"/>
  <c r="CG232" i="35"/>
  <c r="CG225" i="35" s="1"/>
  <c r="AK232" i="21"/>
  <c r="Z263" i="35"/>
  <c r="BC263" i="35"/>
  <c r="BW263" i="35"/>
  <c r="CM263" i="35"/>
  <c r="AJ264" i="35"/>
  <c r="BG264" i="35"/>
  <c r="CA264" i="35"/>
  <c r="E265" i="35"/>
  <c r="AT265" i="35"/>
  <c r="BK265" i="35"/>
  <c r="CE265" i="35"/>
  <c r="S232" i="35"/>
  <c r="BO232" i="35"/>
  <c r="BR232" i="35"/>
  <c r="BR228" i="35" s="1"/>
  <c r="Y232" i="31"/>
  <c r="Y230" i="31" s="1"/>
  <c r="Y40" i="32" s="1"/>
  <c r="Y15" i="32"/>
  <c r="M217" i="31"/>
  <c r="M219" i="31"/>
  <c r="M222" i="31"/>
  <c r="M225" i="31"/>
  <c r="M35" i="32" s="1"/>
  <c r="M229" i="31"/>
  <c r="M39" i="32" s="1"/>
  <c r="M227" i="31"/>
  <c r="M37" i="32" s="1"/>
  <c r="M223" i="31"/>
  <c r="M224" i="31"/>
  <c r="M218" i="31"/>
  <c r="M28" i="32" s="1"/>
  <c r="M220" i="31"/>
  <c r="M30" i="32" s="1"/>
  <c r="M226" i="31"/>
  <c r="M36" i="32" s="1"/>
  <c r="AN232" i="21"/>
  <c r="HX44" i="11"/>
  <c r="X263" i="35"/>
  <c r="BE263" i="35"/>
  <c r="BU263" i="35"/>
  <c r="CO263" i="35"/>
  <c r="AE264" i="35"/>
  <c r="BI264" i="35"/>
  <c r="BY264" i="35"/>
  <c r="G265" i="35"/>
  <c r="AO265" i="35"/>
  <c r="BM265" i="35"/>
  <c r="CC265" i="35"/>
  <c r="AW232" i="35"/>
  <c r="GQ265" i="21"/>
  <c r="BO265" i="21"/>
  <c r="HB264" i="21"/>
  <c r="BV264" i="21"/>
  <c r="HG263" i="21"/>
  <c r="BY263" i="21"/>
  <c r="HX16" i="11"/>
  <c r="AJ232" i="21"/>
  <c r="M232" i="21"/>
  <c r="M12" i="11"/>
  <c r="L232" i="21"/>
  <c r="DQ232" i="21"/>
  <c r="DN232" i="21"/>
  <c r="BK232" i="21"/>
  <c r="HY45" i="11"/>
  <c r="HO265" i="21"/>
  <c r="DI263" i="21"/>
  <c r="BH263" i="21"/>
  <c r="BD263" i="21"/>
  <c r="AC263" i="21"/>
  <c r="R50" i="36"/>
  <c r="AI263" i="31"/>
  <c r="AC22" i="32"/>
  <c r="AB49" i="32"/>
  <c r="AK50" i="32"/>
  <c r="AQ54" i="32"/>
  <c r="BC12" i="32"/>
  <c r="BD13" i="32"/>
  <c r="AK15" i="32"/>
  <c r="AT16" i="32"/>
  <c r="AL18" i="32"/>
  <c r="AT19" i="32"/>
  <c r="Z21" i="32"/>
  <c r="AO22" i="32"/>
  <c r="AT23" i="32"/>
  <c r="AT31" i="32"/>
  <c r="AT46" i="32"/>
  <c r="AA47" i="32"/>
  <c r="BF18" i="32"/>
  <c r="BF49" i="32"/>
  <c r="BG25" i="32"/>
  <c r="BG19" i="32"/>
  <c r="AB18" i="32"/>
  <c r="AM20" i="32"/>
  <c r="AZ23" i="32"/>
  <c r="AY44" i="32"/>
  <c r="AM48" i="32"/>
  <c r="AX48" i="32"/>
  <c r="BD49" i="32"/>
  <c r="M13" i="32"/>
  <c r="Y14" i="32"/>
  <c r="AO15" i="32"/>
  <c r="M17" i="32"/>
  <c r="AO18" i="32"/>
  <c r="BB19" i="32"/>
  <c r="AK21" i="32"/>
  <c r="AP22" i="32"/>
  <c r="Y24" i="32"/>
  <c r="AS45" i="32"/>
  <c r="Z46" i="32"/>
  <c r="AS47" i="32"/>
  <c r="BD47" i="32"/>
  <c r="BG22" i="32"/>
  <c r="Y21" i="32"/>
  <c r="AK43" i="32"/>
  <c r="AW43" i="32"/>
  <c r="AO44" i="32"/>
  <c r="BC54" i="32"/>
  <c r="Z13" i="32"/>
  <c r="Z14" i="32"/>
  <c r="AP15" i="32"/>
  <c r="Z17" i="32"/>
  <c r="AP18" i="32"/>
  <c r="BC19" i="32"/>
  <c r="AL21" i="32"/>
  <c r="AS22" i="32"/>
  <c r="Z24" i="32"/>
  <c r="M29" i="32"/>
  <c r="M32" i="32"/>
  <c r="BF14" i="32"/>
  <c r="BF46" i="32"/>
  <c r="BG24" i="32"/>
  <c r="Y48" i="32"/>
  <c r="AO48" i="32"/>
  <c r="AY48" i="32"/>
  <c r="AZ50" i="32"/>
  <c r="AI54" i="32"/>
  <c r="AT54" i="32"/>
  <c r="AH13" i="32"/>
  <c r="AA14" i="32"/>
  <c r="AQ15" i="32"/>
  <c r="AA17" i="32"/>
  <c r="AT18" i="32"/>
  <c r="M20" i="32"/>
  <c r="AO21" i="32"/>
  <c r="AT22" i="32"/>
  <c r="AK24" i="32"/>
  <c r="AA45" i="32"/>
  <c r="BB46" i="32"/>
  <c r="AI47" i="32"/>
  <c r="AT47" i="32"/>
  <c r="BF24" i="32"/>
  <c r="BE43" i="32"/>
  <c r="BF50" i="32"/>
  <c r="U12" i="32"/>
  <c r="BB14" i="32"/>
  <c r="AX17" i="32"/>
  <c r="Y50" i="32"/>
  <c r="BD54" i="32"/>
  <c r="AI13" i="32"/>
  <c r="AL14" i="32"/>
  <c r="AS15" i="32"/>
  <c r="AK17" i="32"/>
  <c r="M19" i="32"/>
  <c r="Y20" i="32"/>
  <c r="AP21" i="32"/>
  <c r="AZ22" i="32"/>
  <c r="AL24" i="32"/>
  <c r="AT32" i="32"/>
  <c r="M42" i="32"/>
  <c r="AZ45" i="32"/>
  <c r="BE25" i="32"/>
  <c r="BE47" i="32"/>
  <c r="AI44" i="32"/>
  <c r="AH48" i="32"/>
  <c r="BD50" i="32"/>
  <c r="AP12" i="32"/>
  <c r="AQ13" i="32"/>
  <c r="M15" i="32"/>
  <c r="AK16" i="32"/>
  <c r="AT17" i="32"/>
  <c r="AK19" i="32"/>
  <c r="AO20" i="32"/>
  <c r="BC21" i="32"/>
  <c r="AK23" i="32"/>
  <c r="AY42" i="32"/>
  <c r="AL45" i="32"/>
  <c r="BF44" i="32"/>
  <c r="BE54" i="32"/>
  <c r="BG15" i="32"/>
  <c r="BG47" i="32"/>
  <c r="W22" i="32"/>
  <c r="AA43" i="32"/>
  <c r="AK13" i="32"/>
  <c r="AT15" i="32"/>
  <c r="Z19" i="32"/>
  <c r="AQ21" i="32"/>
  <c r="AP24" i="32"/>
  <c r="M46" i="32"/>
  <c r="BF47" i="32"/>
  <c r="BG46" i="32"/>
  <c r="AS48" i="32"/>
  <c r="BC48" i="32"/>
  <c r="BB49" i="32"/>
  <c r="AZ54" i="32"/>
  <c r="AM13" i="32"/>
  <c r="Y16" i="32"/>
  <c r="AA19" i="32"/>
  <c r="AT21" i="32"/>
  <c r="AT24" i="32"/>
  <c r="M33" i="32"/>
  <c r="BF22" i="32"/>
  <c r="AH22" i="32"/>
  <c r="AP13" i="32"/>
  <c r="Z16" i="32"/>
  <c r="AI19" i="32"/>
  <c r="AZ21" i="32"/>
  <c r="M27" i="32"/>
  <c r="AT42" i="32"/>
  <c r="AY47" i="32"/>
  <c r="BF12" i="32"/>
  <c r="BF43" i="32"/>
  <c r="BC24" i="32"/>
  <c r="AT48" i="32"/>
  <c r="AP54" i="32"/>
  <c r="AS13" i="32"/>
  <c r="AL16" i="32"/>
  <c r="AO19" i="32"/>
  <c r="BD21" i="32"/>
  <c r="BF48" i="32"/>
  <c r="AM21" i="32"/>
  <c r="AM23" i="32"/>
  <c r="AQ44" i="32"/>
  <c r="BC44" i="32"/>
  <c r="AY13" i="32"/>
  <c r="AP16" i="32"/>
  <c r="AP19" i="32"/>
  <c r="AK22" i="32"/>
  <c r="M34" i="32"/>
  <c r="AM47" i="32"/>
  <c r="AZ47" i="32"/>
  <c r="AP50" i="32"/>
  <c r="AA54" i="32"/>
  <c r="BB13" i="32"/>
  <c r="AS16" i="32"/>
  <c r="AS19" i="32"/>
  <c r="AL22" i="32"/>
  <c r="BD46" i="32"/>
  <c r="BG54" i="32"/>
  <c r="AO43" i="32"/>
  <c r="BA43" i="32"/>
  <c r="AX49" i="32"/>
  <c r="AV54" i="32"/>
  <c r="AL12" i="32"/>
  <c r="AS14" i="32"/>
  <c r="AS17" i="32"/>
  <c r="AK20" i="32"/>
  <c r="AA23" i="32"/>
  <c r="AT36" i="32"/>
  <c r="Y47" i="32"/>
  <c r="BF20" i="32"/>
  <c r="BG17" i="32"/>
  <c r="AU43" i="36"/>
  <c r="K265" i="35"/>
  <c r="GZ232" i="21"/>
  <c r="GA232" i="21"/>
  <c r="FS232" i="21"/>
  <c r="FK232" i="21"/>
  <c r="FG263" i="21"/>
  <c r="W232" i="21"/>
  <c r="BG232" i="31"/>
  <c r="AS47" i="36"/>
  <c r="EU232" i="21"/>
  <c r="ET232" i="21"/>
  <c r="N14" i="32"/>
  <c r="P217" i="35"/>
  <c r="P222" i="35"/>
  <c r="P223" i="35"/>
  <c r="P226" i="35"/>
  <c r="P229" i="35"/>
  <c r="P39" i="36" s="1"/>
  <c r="P218" i="35"/>
  <c r="P221" i="35"/>
  <c r="P225" i="35"/>
  <c r="P35" i="36" s="1"/>
  <c r="AF48" i="36"/>
  <c r="AF12" i="36"/>
  <c r="AS15" i="36"/>
  <c r="U17" i="36"/>
  <c r="AS23" i="36"/>
  <c r="I45" i="36"/>
  <c r="R48" i="36"/>
  <c r="AK48" i="36"/>
  <c r="T50" i="36"/>
  <c r="AG50" i="36"/>
  <c r="AF16" i="36"/>
  <c r="AQ18" i="36"/>
  <c r="T23" i="36"/>
  <c r="P43" i="36"/>
  <c r="AF44" i="36"/>
  <c r="AB45" i="36"/>
  <c r="AN47" i="36"/>
  <c r="I50" i="36"/>
  <c r="AU45" i="36"/>
  <c r="AI16" i="36"/>
  <c r="P44" i="36"/>
  <c r="J45" i="36"/>
  <c r="O12" i="36"/>
  <c r="U15" i="36"/>
  <c r="AM22" i="36"/>
  <c r="T43" i="36"/>
  <c r="T47" i="36"/>
  <c r="AP47" i="36"/>
  <c r="U48" i="36"/>
  <c r="J50" i="36"/>
  <c r="W50" i="36"/>
  <c r="O16" i="36"/>
  <c r="AA23" i="36"/>
  <c r="AI44" i="36"/>
  <c r="AB46" i="36"/>
  <c r="AP48" i="36"/>
  <c r="AM50" i="36"/>
  <c r="AU19" i="36"/>
  <c r="T22" i="36"/>
  <c r="R45" i="36"/>
  <c r="O46" i="36"/>
  <c r="AF47" i="36"/>
  <c r="U18" i="36"/>
  <c r="AS19" i="36"/>
  <c r="AF20" i="36"/>
  <c r="AS46" i="36"/>
  <c r="AD47" i="36"/>
  <c r="AI17" i="36"/>
  <c r="J44" i="36"/>
  <c r="P48" i="36"/>
  <c r="K46" i="36"/>
  <c r="I47" i="36"/>
  <c r="AC50" i="36"/>
  <c r="AQ50" i="36"/>
  <c r="AG45" i="36"/>
  <c r="M50" i="36"/>
  <c r="AQ17" i="36"/>
  <c r="AA19" i="36"/>
  <c r="AF21" i="36"/>
  <c r="AD50" i="36"/>
  <c r="J21" i="36"/>
  <c r="AM21" i="36"/>
  <c r="AI46" i="36"/>
  <c r="K47" i="36"/>
  <c r="U49" i="36"/>
  <c r="AB48" i="36"/>
  <c r="AB49" i="36"/>
  <c r="GQ232" i="21"/>
  <c r="FJ45" i="11"/>
  <c r="GD45" i="11"/>
  <c r="GQ45" i="11"/>
  <c r="HD45" i="11"/>
  <c r="FT46" i="11"/>
  <c r="GG46" i="11"/>
  <c r="GT46" i="11"/>
  <c r="HN46" i="11"/>
  <c r="FS45" i="11"/>
  <c r="GF45" i="11"/>
  <c r="GS45" i="11"/>
  <c r="HF45" i="11"/>
  <c r="FV46" i="11"/>
  <c r="GP46" i="11"/>
  <c r="HC46" i="11"/>
  <c r="FN45" i="11"/>
  <c r="GA45" i="11"/>
  <c r="GN45" i="11"/>
  <c r="HH45" i="11"/>
  <c r="FX46" i="11"/>
  <c r="GK46" i="11"/>
  <c r="GX46" i="11"/>
  <c r="HK46" i="11"/>
  <c r="FK54" i="11"/>
  <c r="FQ54" i="11"/>
  <c r="FW54" i="11"/>
  <c r="GC54" i="11"/>
  <c r="GI54" i="11"/>
  <c r="GO54" i="11"/>
  <c r="GU54" i="11"/>
  <c r="HA54" i="11"/>
  <c r="HG54" i="11"/>
  <c r="HM54" i="11"/>
  <c r="FZ43" i="11"/>
  <c r="AT217" i="31"/>
  <c r="AT27" i="32" s="1"/>
  <c r="AT229" i="31"/>
  <c r="AT39" i="32" s="1"/>
  <c r="AT219" i="31"/>
  <c r="AT29" i="32" s="1"/>
  <c r="AT222" i="31"/>
  <c r="AT225" i="31"/>
  <c r="AT35" i="32" s="1"/>
  <c r="AT223" i="31"/>
  <c r="AT33" i="32" s="1"/>
  <c r="AT218" i="31"/>
  <c r="AT28" i="32" s="1"/>
  <c r="AT224" i="31"/>
  <c r="AT34" i="32" s="1"/>
  <c r="AT220" i="31"/>
  <c r="AT30" i="32" s="1"/>
  <c r="AH232" i="31"/>
  <c r="AY19" i="32"/>
  <c r="K232" i="21"/>
  <c r="AT228" i="31"/>
  <c r="AT38" i="32" s="1"/>
  <c r="W44" i="36"/>
  <c r="FK46" i="11"/>
  <c r="GU45" i="11"/>
  <c r="HT265" i="21"/>
  <c r="GV265" i="21"/>
  <c r="GJ265" i="21"/>
  <c r="FY265" i="21"/>
  <c r="FP265" i="21"/>
  <c r="FG265" i="21"/>
  <c r="ET265" i="21"/>
  <c r="EG265" i="21"/>
  <c r="DQ265" i="21"/>
  <c r="CZ265" i="21"/>
  <c r="CM265" i="21"/>
  <c r="CC265" i="21"/>
  <c r="BE265" i="21"/>
  <c r="AQ265" i="21"/>
  <c r="AG265" i="21"/>
  <c r="W265" i="21"/>
  <c r="G265" i="21"/>
  <c r="HR264" i="21"/>
  <c r="HA264" i="21"/>
  <c r="GO264" i="21"/>
  <c r="GC264" i="21"/>
  <c r="FT264" i="21"/>
  <c r="FK264" i="21"/>
  <c r="FB264" i="21"/>
  <c r="EL264" i="21"/>
  <c r="DV264" i="21"/>
  <c r="DI264" i="21"/>
  <c r="CQ264" i="21"/>
  <c r="CH264" i="21"/>
  <c r="BK264" i="21"/>
  <c r="AX264" i="21"/>
  <c r="HW232" i="21"/>
  <c r="HA232" i="21"/>
  <c r="GD263" i="21"/>
  <c r="GD232" i="21"/>
  <c r="GC232" i="21"/>
  <c r="FU232" i="21"/>
  <c r="EJ232" i="21"/>
  <c r="CN263" i="21"/>
  <c r="CJ263" i="21"/>
  <c r="CF263" i="21"/>
  <c r="CA263" i="21"/>
  <c r="X263" i="21"/>
  <c r="N263" i="21"/>
  <c r="J263" i="21"/>
  <c r="AQ47" i="32"/>
  <c r="AO46" i="32"/>
  <c r="AO265" i="31"/>
  <c r="AB47" i="32"/>
  <c r="AV45" i="32"/>
  <c r="GC46" i="11"/>
  <c r="HM45" i="11"/>
  <c r="HV263" i="21"/>
  <c r="GY263" i="21"/>
  <c r="GP232" i="21"/>
  <c r="GM263" i="21"/>
  <c r="EN232" i="21"/>
  <c r="DV232" i="21"/>
  <c r="DU232" i="21"/>
  <c r="DA263" i="21"/>
  <c r="CQ263" i="21"/>
  <c r="CM263" i="21"/>
  <c r="CI263" i="21"/>
  <c r="BF232" i="21"/>
  <c r="BB232" i="21"/>
  <c r="BE45" i="32"/>
  <c r="BB47" i="32"/>
  <c r="AA265" i="31"/>
  <c r="AQ264" i="31"/>
  <c r="AQ18" i="32"/>
  <c r="AO23" i="32"/>
  <c r="AI48" i="32"/>
  <c r="AW18" i="32"/>
  <c r="BE49" i="32"/>
  <c r="BF232" i="31"/>
  <c r="Z232" i="31"/>
  <c r="Z230" i="31" s="1"/>
  <c r="Z40" i="32" s="1"/>
  <c r="AW46" i="32"/>
  <c r="X264" i="21"/>
  <c r="GL232" i="21"/>
  <c r="DS232" i="21"/>
  <c r="DI232" i="21"/>
  <c r="AI232" i="21"/>
  <c r="AE263" i="21"/>
  <c r="BE44" i="32"/>
  <c r="BE13" i="32"/>
  <c r="Z54" i="32"/>
  <c r="AQ16" i="32"/>
  <c r="AP232" i="31"/>
  <c r="HH265" i="21"/>
  <c r="HN232" i="21"/>
  <c r="GG23" i="11"/>
  <c r="FQ23" i="11"/>
  <c r="EY263" i="21"/>
  <c r="DP232" i="21"/>
  <c r="HW54" i="11"/>
  <c r="BE264" i="31"/>
  <c r="BE23" i="32"/>
  <c r="AL47" i="32"/>
  <c r="AP45" i="32"/>
  <c r="BA54" i="32"/>
  <c r="AS265" i="31"/>
  <c r="AF43" i="36"/>
  <c r="HA46" i="11"/>
  <c r="FQ45" i="11"/>
  <c r="AT264" i="21"/>
  <c r="HZ232" i="21"/>
  <c r="HI232" i="21"/>
  <c r="GT232" i="21"/>
  <c r="GO232" i="21"/>
  <c r="FT263" i="21"/>
  <c r="FP263" i="21"/>
  <c r="FL263" i="21"/>
  <c r="FF20" i="11"/>
  <c r="FE232" i="21"/>
  <c r="EY232" i="21"/>
  <c r="ER232" i="21"/>
  <c r="EC232" i="21"/>
  <c r="DP263" i="21"/>
  <c r="AV263" i="21"/>
  <c r="BE48" i="32"/>
  <c r="M54" i="32"/>
  <c r="AL232" i="31"/>
  <c r="AL230" i="31" s="1"/>
  <c r="AL40" i="32" s="1"/>
  <c r="J49" i="36"/>
  <c r="I49" i="36"/>
  <c r="AC54" i="36"/>
  <c r="I54" i="36"/>
  <c r="AD43" i="36"/>
  <c r="GJ232" i="21"/>
  <c r="U232" i="21"/>
  <c r="BG20" i="32"/>
  <c r="AX47" i="32"/>
  <c r="H232" i="31"/>
  <c r="HU265" i="21"/>
  <c r="HZ46" i="11"/>
  <c r="HO232" i="21"/>
  <c r="HJ232" i="21"/>
  <c r="GM232" i="21"/>
  <c r="GI232" i="21"/>
  <c r="GA263" i="21"/>
  <c r="FZ232" i="21"/>
  <c r="FW263" i="21"/>
  <c r="FO232" i="21"/>
  <c r="EL263" i="21"/>
  <c r="EH232" i="21"/>
  <c r="DQ263" i="21"/>
  <c r="BY232" i="21"/>
  <c r="AG232" i="21"/>
  <c r="Z263" i="21"/>
  <c r="K263" i="21"/>
  <c r="BG13" i="32"/>
  <c r="BE17" i="32"/>
  <c r="AY54" i="32"/>
  <c r="AO54" i="32"/>
  <c r="AZ265" i="31"/>
  <c r="AT265" i="31"/>
  <c r="BB263" i="31"/>
  <c r="H25" i="32"/>
  <c r="I43" i="32"/>
  <c r="E50" i="32"/>
  <c r="AC265" i="31"/>
  <c r="I54" i="32"/>
  <c r="I15" i="32"/>
  <c r="J232" i="31"/>
  <c r="H21" i="32"/>
  <c r="E15" i="32"/>
  <c r="M265" i="35"/>
  <c r="AP264" i="35"/>
  <c r="AK45" i="36"/>
  <c r="W232" i="35"/>
  <c r="CF264" i="20"/>
  <c r="HU232" i="21"/>
  <c r="HI263" i="21"/>
  <c r="FM232" i="21"/>
  <c r="FG24" i="11"/>
  <c r="FD22" i="11"/>
  <c r="CZ232" i="21"/>
  <c r="CP263" i="21"/>
  <c r="CL263" i="21"/>
  <c r="CH263" i="21"/>
  <c r="CC263" i="21"/>
  <c r="AL232" i="21"/>
  <c r="AF263" i="21"/>
  <c r="I232" i="21"/>
  <c r="BG21" i="32"/>
  <c r="AV47" i="32"/>
  <c r="AK47" i="32"/>
  <c r="BC46" i="32"/>
  <c r="AQ265" i="31"/>
  <c r="Z264" i="31"/>
  <c r="BD232" i="31"/>
  <c r="BB232" i="31"/>
  <c r="AZ13" i="32"/>
  <c r="AL263" i="31"/>
  <c r="BA50" i="32"/>
  <c r="S265" i="31"/>
  <c r="G13" i="32"/>
  <c r="J20" i="32"/>
  <c r="AN49" i="36"/>
  <c r="AK54" i="36"/>
  <c r="P54" i="36"/>
  <c r="W263" i="35"/>
  <c r="AU264" i="35"/>
  <c r="AF14" i="36"/>
  <c r="T15" i="36"/>
  <c r="AQ15" i="36"/>
  <c r="AF17" i="36"/>
  <c r="T18" i="36"/>
  <c r="U19" i="36"/>
  <c r="U20" i="36"/>
  <c r="K22" i="36"/>
  <c r="AG22" i="36"/>
  <c r="AI23" i="36"/>
  <c r="AB24" i="36"/>
  <c r="M43" i="36"/>
  <c r="DS265" i="20"/>
  <c r="HX265" i="21"/>
  <c r="HW263" i="21"/>
  <c r="HB232" i="21"/>
  <c r="GN232" i="21"/>
  <c r="GG263" i="21"/>
  <c r="CV263" i="21"/>
  <c r="AT232" i="21"/>
  <c r="M263" i="21"/>
  <c r="BE265" i="31"/>
  <c r="BE15" i="32"/>
  <c r="AH46" i="32"/>
  <c r="BC265" i="31"/>
  <c r="AX265" i="31"/>
  <c r="AW264" i="31"/>
  <c r="AP263" i="31"/>
  <c r="AO17" i="32"/>
  <c r="AA16" i="32"/>
  <c r="AX43" i="32"/>
  <c r="O263" i="31"/>
  <c r="H13" i="32"/>
  <c r="E17" i="32"/>
  <c r="AN265" i="35"/>
  <c r="I232" i="35"/>
  <c r="G44" i="12"/>
  <c r="AQ44" i="12"/>
  <c r="BC44" i="12"/>
  <c r="CD44" i="12"/>
  <c r="EO44" i="12"/>
  <c r="E45" i="12"/>
  <c r="AO45" i="12"/>
  <c r="AY45" i="12"/>
  <c r="CN45" i="12"/>
  <c r="DP45" i="12"/>
  <c r="Q46" i="12"/>
  <c r="AO46" i="12"/>
  <c r="BI46" i="12"/>
  <c r="CL46" i="12"/>
  <c r="CV46" i="12"/>
  <c r="DN47" i="12"/>
  <c r="BI48" i="12"/>
  <c r="CJ48" i="12"/>
  <c r="CV48" i="12"/>
  <c r="DN48" i="12"/>
  <c r="EI48" i="12"/>
  <c r="Q50" i="12"/>
  <c r="AO50" i="12"/>
  <c r="BB50" i="12"/>
  <c r="CD50" i="12"/>
  <c r="EA50" i="12"/>
  <c r="U44" i="12"/>
  <c r="BV44" i="12"/>
  <c r="CS44" i="12"/>
  <c r="DE44" i="12"/>
  <c r="S45" i="12"/>
  <c r="BS45" i="12"/>
  <c r="CA45" i="12"/>
  <c r="CY45" i="12"/>
  <c r="BB46" i="12"/>
  <c r="BY46" i="12"/>
  <c r="DN46" i="12"/>
  <c r="EG46" i="12"/>
  <c r="J47" i="12"/>
  <c r="AW47" i="12"/>
  <c r="BF47" i="12"/>
  <c r="BQ47" i="12"/>
  <c r="G48" i="12"/>
  <c r="BJ50" i="12"/>
  <c r="CS50" i="12"/>
  <c r="EO50" i="12"/>
  <c r="BL44" i="12"/>
  <c r="BW44" i="12"/>
  <c r="CT44" i="12"/>
  <c r="BU45" i="12"/>
  <c r="CR45" i="12"/>
  <c r="DA45" i="12"/>
  <c r="CA46" i="12"/>
  <c r="CP46" i="12"/>
  <c r="DP46" i="12"/>
  <c r="K47" i="12"/>
  <c r="BG47" i="12"/>
  <c r="EP47" i="12"/>
  <c r="BY48" i="12"/>
  <c r="CN48" i="12"/>
  <c r="CY48" i="12"/>
  <c r="DS48" i="12"/>
  <c r="EL48" i="12"/>
  <c r="E50" i="12"/>
  <c r="U50" i="12"/>
  <c r="AS50" i="12"/>
  <c r="BK50" i="12"/>
  <c r="CH50" i="12"/>
  <c r="ED50" i="12"/>
  <c r="CL44" i="12"/>
  <c r="CW44" i="12"/>
  <c r="DP44" i="12"/>
  <c r="EJ44" i="12"/>
  <c r="EX45" i="12"/>
  <c r="AM46" i="12"/>
  <c r="CR46" i="12"/>
  <c r="EC46" i="12"/>
  <c r="AU47" i="12"/>
  <c r="O48" i="12"/>
  <c r="I50" i="12"/>
  <c r="CU50" i="12"/>
  <c r="EG50" i="12"/>
  <c r="EX50" i="12"/>
  <c r="E44" i="12"/>
  <c r="S44" i="12"/>
  <c r="BD44" i="12"/>
  <c r="BX44" i="12"/>
  <c r="D45" i="12"/>
  <c r="Q45" i="12"/>
  <c r="BA45" i="12"/>
  <c r="BI45" i="12"/>
  <c r="CF45" i="12"/>
  <c r="CT45" i="12"/>
  <c r="O46" i="12"/>
  <c r="BJ46" i="12"/>
  <c r="DD46" i="12"/>
  <c r="G47" i="12"/>
  <c r="CJ47" i="12"/>
  <c r="EC47" i="12"/>
  <c r="BE48" i="12"/>
  <c r="CF48" i="12"/>
  <c r="AC50" i="12"/>
  <c r="BV50" i="12"/>
  <c r="DL50" i="12"/>
  <c r="AS44" i="12"/>
  <c r="CN44" i="12"/>
  <c r="DS44" i="12"/>
  <c r="EL44" i="12"/>
  <c r="AQ45" i="12"/>
  <c r="BV45" i="12"/>
  <c r="DN45" i="12"/>
  <c r="EI45" i="12"/>
  <c r="EQ46" i="12"/>
  <c r="EP48" i="12"/>
  <c r="CJ50" i="12"/>
  <c r="CV50" i="12"/>
  <c r="EI50" i="12"/>
  <c r="EY50" i="12"/>
  <c r="Q54" i="12"/>
  <c r="AO54" i="12"/>
  <c r="BB54" i="12"/>
  <c r="BJ54" i="12"/>
  <c r="BV54" i="12"/>
  <c r="CH54" i="12"/>
  <c r="CU54" i="12"/>
  <c r="DL54" i="12"/>
  <c r="EG54" i="12"/>
  <c r="EX54" i="12"/>
  <c r="K44" i="12"/>
  <c r="AY44" i="12"/>
  <c r="BH44" i="12"/>
  <c r="BS44" i="12"/>
  <c r="DL44" i="12"/>
  <c r="AW45" i="12"/>
  <c r="BM45" i="12"/>
  <c r="BY45" i="12"/>
  <c r="CW46" i="12"/>
  <c r="BC47" i="12"/>
  <c r="CB47" i="12"/>
  <c r="BA48" i="12"/>
  <c r="CR48" i="12"/>
  <c r="AW50" i="12"/>
  <c r="BF50" i="12"/>
  <c r="CA50" i="12"/>
  <c r="I54" i="12"/>
  <c r="Y54" i="12"/>
  <c r="AW54" i="12"/>
  <c r="BF54" i="12"/>
  <c r="BO54" i="12"/>
  <c r="CA54" i="12"/>
  <c r="CP54" i="12"/>
  <c r="DN44" i="12"/>
  <c r="BE45" i="12"/>
  <c r="EO46" i="12"/>
  <c r="BI47" i="12"/>
  <c r="BW47" i="12"/>
  <c r="BF44" i="12"/>
  <c r="W45" i="12"/>
  <c r="AU45" i="12"/>
  <c r="E46" i="12"/>
  <c r="W46" i="12"/>
  <c r="AU46" i="12"/>
  <c r="BF46" i="12"/>
  <c r="CR47" i="12"/>
  <c r="BM48" i="12"/>
  <c r="CB48" i="12"/>
  <c r="DE50" i="12"/>
  <c r="J54" i="12"/>
  <c r="CR54" i="12"/>
  <c r="BQ44" i="12"/>
  <c r="BW46" i="12"/>
  <c r="DA46" i="12"/>
  <c r="AC47" i="12"/>
  <c r="AY47" i="12"/>
  <c r="BJ47" i="12"/>
  <c r="K50" i="12"/>
  <c r="BD50" i="12"/>
  <c r="BC54" i="12"/>
  <c r="AU44" i="12"/>
  <c r="BG44" i="12"/>
  <c r="EP44" i="12"/>
  <c r="Y45" i="12"/>
  <c r="BG45" i="12"/>
  <c r="CH45" i="12"/>
  <c r="CV45" i="12"/>
  <c r="DS45" i="12"/>
  <c r="G46" i="12"/>
  <c r="AM48" i="12"/>
  <c r="BO50" i="12"/>
  <c r="CB54" i="12"/>
  <c r="EY54" i="12"/>
  <c r="K45" i="12"/>
  <c r="AX45" i="12"/>
  <c r="J44" i="12"/>
  <c r="CP44" i="12"/>
  <c r="P45" i="12"/>
  <c r="BX45" i="12"/>
  <c r="ED45" i="12"/>
  <c r="BK46" i="12"/>
  <c r="CD46" i="12"/>
  <c r="EJ46" i="12"/>
  <c r="S47" i="12"/>
  <c r="BE47" i="12"/>
  <c r="AU48" i="12"/>
  <c r="EE48" i="12"/>
  <c r="AY50" i="12"/>
  <c r="D54" i="12"/>
  <c r="CJ54" i="12"/>
  <c r="EO54" i="12"/>
  <c r="CR44" i="12"/>
  <c r="EI44" i="12"/>
  <c r="BL45" i="12"/>
  <c r="DK45" i="12"/>
  <c r="BD46" i="12"/>
  <c r="BM46" i="12"/>
  <c r="CF46" i="12"/>
  <c r="EL46" i="12"/>
  <c r="W48" i="12"/>
  <c r="AS45" i="12"/>
  <c r="BH46" i="12"/>
  <c r="CU46" i="12"/>
  <c r="EY47" i="12"/>
  <c r="CW50" i="12"/>
  <c r="S54" i="12"/>
  <c r="BG54" i="12"/>
  <c r="DA54" i="12"/>
  <c r="O44" i="12"/>
  <c r="AO44" i="12"/>
  <c r="ED44" i="12"/>
  <c r="DS46" i="12"/>
  <c r="AM47" i="12"/>
  <c r="BH50" i="12"/>
  <c r="EQ50" i="12"/>
  <c r="EC54" i="12"/>
  <c r="DA44" i="12"/>
  <c r="BW45" i="12"/>
  <c r="AX46" i="12"/>
  <c r="DD47" i="12"/>
  <c r="EW48" i="12"/>
  <c r="CL50" i="12"/>
  <c r="DD54" i="12"/>
  <c r="AO47" i="12"/>
  <c r="EI47" i="12"/>
  <c r="EC48" i="12"/>
  <c r="BW50" i="12"/>
  <c r="DA50" i="12"/>
  <c r="AX54" i="12"/>
  <c r="BW54" i="12"/>
  <c r="BJ45" i="12"/>
  <c r="AC46" i="12"/>
  <c r="O47" i="12"/>
  <c r="BI44" i="12"/>
  <c r="CS45" i="12"/>
  <c r="BU48" i="12"/>
  <c r="DD48" i="12"/>
  <c r="Y50" i="12"/>
  <c r="BX50" i="12"/>
  <c r="CP50" i="12"/>
  <c r="Z54" i="12"/>
  <c r="BK54" i="12"/>
  <c r="EP45" i="12"/>
  <c r="J46" i="12"/>
  <c r="EE46" i="12"/>
  <c r="AS47" i="12"/>
  <c r="BL50" i="12"/>
  <c r="EI54" i="12"/>
  <c r="I44" i="12"/>
  <c r="CA44" i="12"/>
  <c r="EW45" i="12"/>
  <c r="BK47" i="12"/>
  <c r="CV47" i="12"/>
  <c r="DN50" i="12"/>
  <c r="FV22" i="11"/>
  <c r="FB232" i="21"/>
  <c r="DC232" i="21"/>
  <c r="BG44" i="32"/>
  <c r="AW265" i="31"/>
  <c r="AV232" i="31"/>
  <c r="AV230" i="31" s="1"/>
  <c r="AV40" i="32" s="1"/>
  <c r="Y19" i="32"/>
  <c r="AV49" i="32"/>
  <c r="AY24" i="32"/>
  <c r="Y23" i="32"/>
  <c r="AC49" i="36"/>
  <c r="AG54" i="36"/>
  <c r="M54" i="36"/>
  <c r="AG44" i="36"/>
  <c r="AQ232" i="35"/>
  <c r="K15" i="36"/>
  <c r="BI232" i="20"/>
  <c r="BE50" i="32"/>
  <c r="BE19" i="32"/>
  <c r="AH47" i="32"/>
  <c r="AZ46" i="32"/>
  <c r="BC22" i="32"/>
  <c r="Y44" i="32"/>
  <c r="F265" i="31"/>
  <c r="F18" i="32"/>
  <c r="H14" i="32"/>
  <c r="AU49" i="36"/>
  <c r="AG49" i="36"/>
  <c r="AF54" i="36"/>
  <c r="K54" i="36"/>
  <c r="AK43" i="36"/>
  <c r="HY263" i="21"/>
  <c r="HT232" i="21"/>
  <c r="HL232" i="21"/>
  <c r="HF232" i="21"/>
  <c r="GW232" i="21"/>
  <c r="GT263" i="21"/>
  <c r="GO263" i="21"/>
  <c r="GK263" i="21"/>
  <c r="GF263" i="21"/>
  <c r="FY23" i="11"/>
  <c r="CY263" i="21"/>
  <c r="CS263" i="21"/>
  <c r="CO263" i="21"/>
  <c r="CB263" i="21"/>
  <c r="AL263" i="21"/>
  <c r="U263" i="21"/>
  <c r="P232" i="21"/>
  <c r="HL23" i="11"/>
  <c r="BE46" i="32"/>
  <c r="Y45" i="32"/>
  <c r="AB54" i="32"/>
  <c r="AI265" i="31"/>
  <c r="Y265" i="31"/>
  <c r="M264" i="31"/>
  <c r="AY232" i="31"/>
  <c r="AY230" i="31" s="1"/>
  <c r="AY40" i="32" s="1"/>
  <c r="AA263" i="31"/>
  <c r="E264" i="31"/>
  <c r="D12" i="32"/>
  <c r="J19" i="32"/>
  <c r="D18" i="32"/>
  <c r="H16" i="32"/>
  <c r="K14" i="32"/>
  <c r="F13" i="32"/>
  <c r="K48" i="32"/>
  <c r="D44" i="32"/>
  <c r="C24" i="32"/>
  <c r="J22" i="32"/>
  <c r="I12" i="32"/>
  <c r="C25" i="32"/>
  <c r="AW12" i="32"/>
  <c r="AH15" i="32"/>
  <c r="AM19" i="32"/>
  <c r="I19" i="32"/>
  <c r="C18" i="32"/>
  <c r="G16" i="32"/>
  <c r="I14" i="32"/>
  <c r="E13" i="32"/>
  <c r="F54" i="32"/>
  <c r="E43" i="32"/>
  <c r="N23" i="32"/>
  <c r="H22" i="32"/>
  <c r="H12" i="32"/>
  <c r="D46" i="32"/>
  <c r="D47" i="32"/>
  <c r="J21" i="32"/>
  <c r="H19" i="32"/>
  <c r="K17" i="32"/>
  <c r="F16" i="32"/>
  <c r="G14" i="32"/>
  <c r="D13" i="32"/>
  <c r="H50" i="32"/>
  <c r="J48" i="32"/>
  <c r="N43" i="32"/>
  <c r="K23" i="32"/>
  <c r="G22" i="32"/>
  <c r="G12" i="32"/>
  <c r="W25" i="32"/>
  <c r="F21" i="32"/>
  <c r="G19" i="32"/>
  <c r="J17" i="32"/>
  <c r="E16" i="32"/>
  <c r="E14" i="32"/>
  <c r="C13" i="32"/>
  <c r="E54" i="32"/>
  <c r="J44" i="32"/>
  <c r="J23" i="32"/>
  <c r="F22" i="32"/>
  <c r="AF25" i="32"/>
  <c r="E45" i="32"/>
  <c r="D21" i="32"/>
  <c r="F19" i="32"/>
  <c r="I17" i="32"/>
  <c r="D16" i="32"/>
  <c r="D14" i="32"/>
  <c r="E12" i="32"/>
  <c r="G50" i="32"/>
  <c r="I48" i="32"/>
  <c r="K43" i="32"/>
  <c r="Q24" i="32"/>
  <c r="I23" i="32"/>
  <c r="E22" i="32"/>
  <c r="K25" i="32"/>
  <c r="AM25" i="32"/>
  <c r="AI16" i="32"/>
  <c r="BB17" i="32"/>
  <c r="I20" i="32"/>
  <c r="C19" i="32"/>
  <c r="G17" i="32"/>
  <c r="J15" i="32"/>
  <c r="O13" i="32"/>
  <c r="F50" i="32"/>
  <c r="T44" i="32"/>
  <c r="H44" i="32"/>
  <c r="J24" i="32"/>
  <c r="G23" i="32"/>
  <c r="C22" i="32"/>
  <c r="I25" i="32"/>
  <c r="H46" i="32"/>
  <c r="AX15" i="32"/>
  <c r="AI17" i="32"/>
  <c r="F20" i="32"/>
  <c r="K18" i="32"/>
  <c r="C17" i="32"/>
  <c r="F15" i="32"/>
  <c r="I13" i="32"/>
  <c r="K50" i="32"/>
  <c r="D50" i="32"/>
  <c r="E48" i="32"/>
  <c r="F44" i="32"/>
  <c r="G24" i="32"/>
  <c r="C23" i="32"/>
  <c r="S12" i="32"/>
  <c r="F25" i="32"/>
  <c r="J47" i="32"/>
  <c r="V18" i="32"/>
  <c r="K264" i="35"/>
  <c r="AN263" i="35"/>
  <c r="K46" i="32"/>
  <c r="J45" i="32"/>
  <c r="AS232" i="31"/>
  <c r="AS230" i="31" s="1"/>
  <c r="AS40" i="32" s="1"/>
  <c r="S263" i="31"/>
  <c r="E265" i="31"/>
  <c r="I22" i="32"/>
  <c r="AU13" i="36"/>
  <c r="AM49" i="36"/>
  <c r="AI54" i="36"/>
  <c r="O54" i="36"/>
  <c r="AQ264" i="35"/>
  <c r="M264" i="35"/>
  <c r="AG263" i="35"/>
  <c r="AP50" i="36"/>
  <c r="AF50" i="36"/>
  <c r="U50" i="36"/>
  <c r="K50" i="36"/>
  <c r="W49" i="36"/>
  <c r="AG48" i="36"/>
  <c r="T48" i="36"/>
  <c r="AQ47" i="36"/>
  <c r="AK46" i="36"/>
  <c r="AA46" i="36"/>
  <c r="AM45" i="36"/>
  <c r="AA45" i="36"/>
  <c r="U44" i="36"/>
  <c r="AG21" i="36"/>
  <c r="O21" i="36"/>
  <c r="AS18" i="36"/>
  <c r="AA18" i="36"/>
  <c r="AQ14" i="36"/>
  <c r="R14" i="36"/>
  <c r="AK12" i="36"/>
  <c r="DS54" i="12"/>
  <c r="CW54" i="12"/>
  <c r="BE54" i="12"/>
  <c r="CF265" i="20"/>
  <c r="Z263" i="20"/>
  <c r="EL50" i="12"/>
  <c r="DL48" i="12"/>
  <c r="AW48" i="12"/>
  <c r="DL46" i="12"/>
  <c r="CW45" i="12"/>
  <c r="ED32" i="12"/>
  <c r="H47" i="32"/>
  <c r="H45" i="32"/>
  <c r="C263" i="31"/>
  <c r="G264" i="31"/>
  <c r="K265" i="31"/>
  <c r="AF265" i="31"/>
  <c r="F14" i="32"/>
  <c r="K49" i="36"/>
  <c r="P49" i="36"/>
  <c r="AD54" i="36"/>
  <c r="J54" i="36"/>
  <c r="J265" i="35"/>
  <c r="AF264" i="35"/>
  <c r="J264" i="35"/>
  <c r="R263" i="35"/>
  <c r="U46" i="36"/>
  <c r="J46" i="36"/>
  <c r="U45" i="36"/>
  <c r="AS44" i="36"/>
  <c r="AQ43" i="36"/>
  <c r="AC43" i="36"/>
  <c r="AM23" i="36"/>
  <c r="AI22" i="36"/>
  <c r="AQ19" i="36"/>
  <c r="AG17" i="36"/>
  <c r="O17" i="36"/>
  <c r="AG14" i="36"/>
  <c r="AU54" i="36"/>
  <c r="AU263" i="35"/>
  <c r="C263" i="35"/>
  <c r="AC54" i="12"/>
  <c r="CP265" i="20"/>
  <c r="AW264" i="20"/>
  <c r="Y264" i="20"/>
  <c r="K264" i="20"/>
  <c r="D264" i="20"/>
  <c r="Z50" i="12"/>
  <c r="BV48" i="12"/>
  <c r="BG48" i="12"/>
  <c r="CB45" i="12"/>
  <c r="AC45" i="12"/>
  <c r="AM232" i="20"/>
  <c r="C232" i="20"/>
  <c r="DM217" i="21"/>
  <c r="DM224" i="21"/>
  <c r="DM34" i="11" s="1"/>
  <c r="DM225" i="21"/>
  <c r="DM229" i="21"/>
  <c r="DM39" i="11" s="1"/>
  <c r="DM219" i="21"/>
  <c r="DM226" i="21"/>
  <c r="DM36" i="11" s="1"/>
  <c r="DM222" i="21"/>
  <c r="DM32" i="11" s="1"/>
  <c r="DM228" i="21"/>
  <c r="DM38" i="11" s="1"/>
  <c r="AN232" i="35"/>
  <c r="BY54" i="12"/>
  <c r="G54" i="12"/>
  <c r="AO48" i="12"/>
  <c r="Q47" i="12"/>
  <c r="BQ46" i="12"/>
  <c r="DK44" i="12"/>
  <c r="ED35" i="12"/>
  <c r="BT218" i="21"/>
  <c r="BT222" i="21"/>
  <c r="BT32" i="11" s="1"/>
  <c r="BT224" i="21"/>
  <c r="BT34" i="11" s="1"/>
  <c r="BT229" i="21"/>
  <c r="BT221" i="21"/>
  <c r="BT31" i="11" s="1"/>
  <c r="BT223" i="21"/>
  <c r="BT33" i="11" s="1"/>
  <c r="BT225" i="21"/>
  <c r="BT35" i="11" s="1"/>
  <c r="BT226" i="21"/>
  <c r="BT36" i="11" s="1"/>
  <c r="BT228" i="21"/>
  <c r="BT38" i="11" s="1"/>
  <c r="G46" i="32"/>
  <c r="F45" i="32"/>
  <c r="I44" i="32"/>
  <c r="O265" i="31"/>
  <c r="F24" i="32"/>
  <c r="AP49" i="36"/>
  <c r="AA49" i="36"/>
  <c r="AB54" i="36"/>
  <c r="R264" i="35"/>
  <c r="AF46" i="36"/>
  <c r="T46" i="36"/>
  <c r="AC44" i="36"/>
  <c r="AP43" i="36"/>
  <c r="AB43" i="36"/>
  <c r="AG23" i="36"/>
  <c r="O23" i="36"/>
  <c r="J22" i="36"/>
  <c r="AQ20" i="36"/>
  <c r="AM18" i="36"/>
  <c r="U16" i="36"/>
  <c r="J48" i="36"/>
  <c r="K232" i="35"/>
  <c r="AG12" i="36"/>
  <c r="C24" i="36"/>
  <c r="AQ48" i="36"/>
  <c r="C12" i="36"/>
  <c r="C19" i="36"/>
  <c r="T12" i="36"/>
  <c r="AU12" i="36"/>
  <c r="AC12" i="36"/>
  <c r="M13" i="36"/>
  <c r="AP13" i="36"/>
  <c r="AA14" i="36"/>
  <c r="AS14" i="36"/>
  <c r="AA15" i="36"/>
  <c r="AA16" i="36"/>
  <c r="AS16" i="36"/>
  <c r="AS17" i="36"/>
  <c r="J19" i="36"/>
  <c r="AA20" i="36"/>
  <c r="AA21" i="36"/>
  <c r="U22" i="36"/>
  <c r="AS42" i="36"/>
  <c r="AG43" i="36"/>
  <c r="AP44" i="36"/>
  <c r="AN45" i="36"/>
  <c r="C46" i="36"/>
  <c r="J16" i="36"/>
  <c r="K19" i="36"/>
  <c r="J20" i="36"/>
  <c r="AS20" i="36"/>
  <c r="AS21" i="36"/>
  <c r="AQ22" i="36"/>
  <c r="U23" i="36"/>
  <c r="U43" i="36"/>
  <c r="AD44" i="36"/>
  <c r="AC45" i="36"/>
  <c r="M46" i="36"/>
  <c r="W46" i="36"/>
  <c r="AG46" i="36"/>
  <c r="AQ46" i="36"/>
  <c r="O47" i="36"/>
  <c r="AG47" i="36"/>
  <c r="C15" i="36"/>
  <c r="AU24" i="36"/>
  <c r="M12" i="36"/>
  <c r="J15" i="36"/>
  <c r="K16" i="36"/>
  <c r="K17" i="36"/>
  <c r="K20" i="36"/>
  <c r="AA22" i="36"/>
  <c r="AQ23" i="36"/>
  <c r="AI43" i="36"/>
  <c r="I44" i="36"/>
  <c r="T44" i="36"/>
  <c r="AQ44" i="36"/>
  <c r="P45" i="36"/>
  <c r="AQ12" i="36"/>
  <c r="P14" i="36"/>
  <c r="AI14" i="36"/>
  <c r="AM16" i="36"/>
  <c r="T17" i="36"/>
  <c r="AM17" i="36"/>
  <c r="AI20" i="36"/>
  <c r="AI21" i="36"/>
  <c r="O22" i="36"/>
  <c r="AF22" i="36"/>
  <c r="AN43" i="36"/>
  <c r="W45" i="36"/>
  <c r="I46" i="36"/>
  <c r="R46" i="36"/>
  <c r="AC46" i="36"/>
  <c r="AM46" i="36"/>
  <c r="J47" i="36"/>
  <c r="AA47" i="36"/>
  <c r="BX54" i="12"/>
  <c r="AY54" i="12"/>
  <c r="E54" i="12"/>
  <c r="CL264" i="20"/>
  <c r="EE50" i="12"/>
  <c r="ED48" i="12"/>
  <c r="EY46" i="12"/>
  <c r="ED221" i="20"/>
  <c r="ED31" i="12" s="1"/>
  <c r="ED229" i="20"/>
  <c r="ED39" i="12" s="1"/>
  <c r="V43" i="32"/>
  <c r="F47" i="32"/>
  <c r="F46" i="32"/>
  <c r="C43" i="32"/>
  <c r="J14" i="32"/>
  <c r="G21" i="32"/>
  <c r="AQ49" i="36"/>
  <c r="AS54" i="36"/>
  <c r="AA54" i="36"/>
  <c r="I264" i="35"/>
  <c r="P263" i="35"/>
  <c r="AK50" i="36"/>
  <c r="AB50" i="36"/>
  <c r="P50" i="36"/>
  <c r="AS49" i="36"/>
  <c r="AN48" i="36"/>
  <c r="AA48" i="36"/>
  <c r="K48" i="36"/>
  <c r="AK47" i="36"/>
  <c r="R47" i="36"/>
  <c r="AS45" i="36"/>
  <c r="AF45" i="36"/>
  <c r="O44" i="36"/>
  <c r="K43" i="36"/>
  <c r="AS32" i="36"/>
  <c r="AF23" i="36"/>
  <c r="T20" i="36"/>
  <c r="AM19" i="36"/>
  <c r="T19" i="36"/>
  <c r="AG18" i="36"/>
  <c r="C44" i="36"/>
  <c r="AW265" i="20"/>
  <c r="W265" i="20"/>
  <c r="DD264" i="20"/>
  <c r="CN50" i="12"/>
  <c r="EY48" i="12"/>
  <c r="DA48" i="12"/>
  <c r="E48" i="12"/>
  <c r="CP47" i="12"/>
  <c r="AY46" i="12"/>
  <c r="DD44" i="12"/>
  <c r="CH226" i="20"/>
  <c r="CH36" i="12" s="1"/>
  <c r="CH228" i="20"/>
  <c r="CH38" i="12" s="1"/>
  <c r="BD43" i="32"/>
  <c r="E47" i="32"/>
  <c r="E46" i="32"/>
  <c r="D43" i="32"/>
  <c r="P265" i="31"/>
  <c r="AI49" i="36"/>
  <c r="AQ54" i="36"/>
  <c r="W54" i="36"/>
  <c r="AI265" i="35"/>
  <c r="AM264" i="35"/>
  <c r="AS263" i="35"/>
  <c r="I263" i="35"/>
  <c r="AP46" i="36"/>
  <c r="AD46" i="36"/>
  <c r="AN44" i="36"/>
  <c r="AB44" i="36"/>
  <c r="AA43" i="36"/>
  <c r="AS24" i="36"/>
  <c r="P24" i="36"/>
  <c r="K23" i="36"/>
  <c r="U21" i="36"/>
  <c r="AI19" i="36"/>
  <c r="AF18" i="36"/>
  <c r="O18" i="36"/>
  <c r="AQ16" i="36"/>
  <c r="T16" i="36"/>
  <c r="AM15" i="36"/>
  <c r="K13" i="36"/>
  <c r="W12" i="36"/>
  <c r="C48" i="36"/>
  <c r="C16" i="36"/>
  <c r="ED54" i="12"/>
  <c r="BM265" i="20"/>
  <c r="EY263" i="20"/>
  <c r="EW50" i="12"/>
  <c r="AX50" i="12"/>
  <c r="D48" i="12"/>
  <c r="BD47" i="12"/>
  <c r="CH46" i="12"/>
  <c r="U45" i="12"/>
  <c r="BC16" i="32"/>
  <c r="AB232" i="31"/>
  <c r="AB219" i="31" s="1"/>
  <c r="AB29" i="32" s="1"/>
  <c r="AI232" i="31"/>
  <c r="AI230" i="31" s="1"/>
  <c r="AI40" i="32" s="1"/>
  <c r="D45" i="32"/>
  <c r="AH49" i="32"/>
  <c r="C44" i="32"/>
  <c r="K44" i="32"/>
  <c r="C15" i="32"/>
  <c r="AU21" i="36"/>
  <c r="AD49" i="36"/>
  <c r="AP54" i="36"/>
  <c r="U54" i="36"/>
  <c r="AS50" i="36"/>
  <c r="AI50" i="36"/>
  <c r="AA50" i="36"/>
  <c r="O50" i="36"/>
  <c r="AF49" i="36"/>
  <c r="AM48" i="36"/>
  <c r="W48" i="36"/>
  <c r="I48" i="36"/>
  <c r="AI47" i="36"/>
  <c r="P46" i="36"/>
  <c r="AQ45" i="36"/>
  <c r="M45" i="36"/>
  <c r="AM44" i="36"/>
  <c r="AM43" i="36"/>
  <c r="W43" i="36"/>
  <c r="J23" i="36"/>
  <c r="AQ21" i="36"/>
  <c r="AM20" i="36"/>
  <c r="AG19" i="36"/>
  <c r="AF15" i="36"/>
  <c r="AF232" i="35"/>
  <c r="CN54" i="12"/>
  <c r="U54" i="12"/>
  <c r="C45" i="32"/>
  <c r="I50" i="32"/>
  <c r="G18" i="32"/>
  <c r="D232" i="31"/>
  <c r="AK49" i="36"/>
  <c r="AN54" i="36"/>
  <c r="T54" i="36"/>
  <c r="AQ265" i="35"/>
  <c r="AG265" i="35"/>
  <c r="O265" i="35"/>
  <c r="AK264" i="35"/>
  <c r="AI263" i="35"/>
  <c r="M47" i="36"/>
  <c r="AN46" i="36"/>
  <c r="K45" i="36"/>
  <c r="AK44" i="36"/>
  <c r="K44" i="36"/>
  <c r="AQ24" i="36"/>
  <c r="T21" i="36"/>
  <c r="AG20" i="36"/>
  <c r="O20" i="36"/>
  <c r="AF19" i="36"/>
  <c r="O19" i="36"/>
  <c r="AA17" i="36"/>
  <c r="EQ54" i="12"/>
  <c r="CL54" i="12"/>
  <c r="AU54" i="12"/>
  <c r="EY265" i="20"/>
  <c r="EO265" i="20"/>
  <c r="AU50" i="12"/>
  <c r="EE47" i="12"/>
  <c r="BB47" i="12"/>
  <c r="CL45" i="12"/>
  <c r="EY44" i="12"/>
  <c r="AX48" i="12"/>
  <c r="EG47" i="12"/>
  <c r="CN47" i="12"/>
  <c r="W47" i="12"/>
  <c r="BD45" i="12"/>
  <c r="C232" i="21"/>
  <c r="C229" i="21" s="1"/>
  <c r="C39" i="11" s="1"/>
  <c r="AI45" i="36"/>
  <c r="AA44" i="36"/>
  <c r="M44" i="36"/>
  <c r="O43" i="36"/>
  <c r="AP232" i="35"/>
  <c r="K18" i="36"/>
  <c r="AM14" i="36"/>
  <c r="CY54" i="12"/>
  <c r="BH54" i="12"/>
  <c r="W54" i="12"/>
  <c r="EQ264" i="20"/>
  <c r="G263" i="20"/>
  <c r="DS50" i="12"/>
  <c r="CY50" i="12"/>
  <c r="DE48" i="12"/>
  <c r="CP48" i="12"/>
  <c r="U48" i="12"/>
  <c r="BS47" i="12"/>
  <c r="DE45" i="12"/>
  <c r="BK45" i="12"/>
  <c r="BB44" i="12"/>
  <c r="BU44" i="12"/>
  <c r="AW44" i="12"/>
  <c r="DW265" i="21"/>
  <c r="EI264" i="21"/>
  <c r="AD45" i="36"/>
  <c r="J43" i="36"/>
  <c r="U232" i="35"/>
  <c r="J18" i="36"/>
  <c r="C22" i="36"/>
  <c r="AI18" i="36"/>
  <c r="BD54" i="12"/>
  <c r="EY264" i="20"/>
  <c r="CT264" i="20"/>
  <c r="DD263" i="20"/>
  <c r="CT50" i="12"/>
  <c r="CB50" i="12"/>
  <c r="BE50" i="12"/>
  <c r="O50" i="12"/>
  <c r="EQ48" i="12"/>
  <c r="BD48" i="12"/>
  <c r="CA47" i="12"/>
  <c r="BA47" i="12"/>
  <c r="BX46" i="12"/>
  <c r="EA44" i="12"/>
  <c r="CH44" i="12"/>
  <c r="W44" i="12"/>
  <c r="CP232" i="20"/>
  <c r="BM232" i="20"/>
  <c r="BC232" i="20"/>
  <c r="CV265" i="21"/>
  <c r="AP45" i="36"/>
  <c r="I43" i="36"/>
  <c r="CS54" i="12"/>
  <c r="BM54" i="12"/>
  <c r="K54" i="12"/>
  <c r="CD48" i="12"/>
  <c r="BO48" i="12"/>
  <c r="BC48" i="12"/>
  <c r="DL47" i="12"/>
  <c r="CS47" i="12"/>
  <c r="BY47" i="12"/>
  <c r="Y46" i="12"/>
  <c r="EO45" i="12"/>
  <c r="D44" i="12"/>
  <c r="EY232" i="20"/>
  <c r="BK232" i="20"/>
  <c r="O45" i="36"/>
  <c r="R44" i="36"/>
  <c r="AS43" i="36"/>
  <c r="AG15" i="36"/>
  <c r="AK232" i="35"/>
  <c r="AK221" i="35" s="1"/>
  <c r="DE54" i="12"/>
  <c r="BL54" i="12"/>
  <c r="CH265" i="20"/>
  <c r="BI265" i="20"/>
  <c r="I265" i="20"/>
  <c r="EL264" i="20"/>
  <c r="C263" i="20"/>
  <c r="BY50" i="12"/>
  <c r="BM50" i="12"/>
  <c r="EJ47" i="12"/>
  <c r="DK47" i="12"/>
  <c r="BX47" i="12"/>
  <c r="BQ45" i="12"/>
  <c r="CU44" i="12"/>
  <c r="DE47" i="12"/>
  <c r="EA46" i="12"/>
  <c r="CJ46" i="12"/>
  <c r="BU46" i="12"/>
  <c r="BO45" i="12"/>
  <c r="CB44" i="12"/>
  <c r="Q44" i="12"/>
  <c r="EA265" i="20"/>
  <c r="CW265" i="20"/>
  <c r="AU265" i="20"/>
  <c r="Z264" i="20"/>
  <c r="CL263" i="20"/>
  <c r="CR50" i="12"/>
  <c r="BQ50" i="12"/>
  <c r="W50" i="12"/>
  <c r="EG48" i="12"/>
  <c r="CA48" i="12"/>
  <c r="AC48" i="12"/>
  <c r="I48" i="12"/>
  <c r="CT47" i="12"/>
  <c r="BM47" i="12"/>
  <c r="AQ47" i="12"/>
  <c r="BG46" i="12"/>
  <c r="AW46" i="12"/>
  <c r="Z46" i="12"/>
  <c r="I46" i="12"/>
  <c r="EQ45" i="12"/>
  <c r="EC45" i="12"/>
  <c r="DD45" i="12"/>
  <c r="BF45" i="12"/>
  <c r="Z45" i="12"/>
  <c r="EX44" i="12"/>
  <c r="CR232" i="20"/>
  <c r="CR218" i="20" s="1"/>
  <c r="CR28" i="12" s="1"/>
  <c r="BV232" i="20"/>
  <c r="DB264" i="21"/>
  <c r="DY229" i="21"/>
  <c r="DY39" i="11" s="1"/>
  <c r="DY221" i="21"/>
  <c r="DY224" i="21"/>
  <c r="DY34" i="11" s="1"/>
  <c r="DY222" i="21"/>
  <c r="DY32" i="11" s="1"/>
  <c r="EF264" i="21"/>
  <c r="EI263" i="21"/>
  <c r="K21" i="36"/>
  <c r="W13" i="36"/>
  <c r="AI232" i="35"/>
  <c r="Z265" i="20"/>
  <c r="EX264" i="20"/>
  <c r="CY264" i="20"/>
  <c r="EG263" i="20"/>
  <c r="CR263" i="20"/>
  <c r="BI263" i="20"/>
  <c r="AM50" i="12"/>
  <c r="EA48" i="12"/>
  <c r="CH48" i="12"/>
  <c r="BF48" i="12"/>
  <c r="S48" i="12"/>
  <c r="ED47" i="12"/>
  <c r="DA47" i="12"/>
  <c r="CL47" i="12"/>
  <c r="AX47" i="12"/>
  <c r="I47" i="12"/>
  <c r="BC46" i="12"/>
  <c r="CU45" i="12"/>
  <c r="AY232" i="20"/>
  <c r="AY229" i="20" s="1"/>
  <c r="AY39" i="12" s="1"/>
  <c r="E232" i="20"/>
  <c r="CE227" i="21"/>
  <c r="CE224" i="21"/>
  <c r="CE222" i="21"/>
  <c r="CE32" i="11" s="1"/>
  <c r="CE228" i="21"/>
  <c r="CE38" i="11" s="1"/>
  <c r="CE223" i="21"/>
  <c r="CE33" i="11" s="1"/>
  <c r="C17" i="36"/>
  <c r="J50" i="12"/>
  <c r="BS48" i="12"/>
  <c r="AS48" i="12"/>
  <c r="Q48" i="12"/>
  <c r="EX47" i="12"/>
  <c r="CY47" i="12"/>
  <c r="BV47" i="12"/>
  <c r="ED46" i="12"/>
  <c r="CS46" i="12"/>
  <c r="CB46" i="12"/>
  <c r="EY45" i="12"/>
  <c r="CY44" i="12"/>
  <c r="DS232" i="20"/>
  <c r="AX232" i="20"/>
  <c r="AU232" i="20"/>
  <c r="S232" i="20"/>
  <c r="T232" i="35"/>
  <c r="C265" i="35"/>
  <c r="AG232" i="35"/>
  <c r="AG221" i="35" s="1"/>
  <c r="EW54" i="12"/>
  <c r="EE54" i="12"/>
  <c r="DK54" i="12"/>
  <c r="CT54" i="12"/>
  <c r="CF54" i="12"/>
  <c r="BU54" i="12"/>
  <c r="BI54" i="12"/>
  <c r="BA54" i="12"/>
  <c r="AM54" i="12"/>
  <c r="O54" i="12"/>
  <c r="EP265" i="20"/>
  <c r="DA265" i="20"/>
  <c r="AX265" i="20"/>
  <c r="Y265" i="20"/>
  <c r="CW264" i="20"/>
  <c r="AQ264" i="20"/>
  <c r="U264" i="20"/>
  <c r="CP263" i="20"/>
  <c r="BH263" i="20"/>
  <c r="BI50" i="12"/>
  <c r="BA50" i="12"/>
  <c r="EO48" i="12"/>
  <c r="CU48" i="12"/>
  <c r="BQ48" i="12"/>
  <c r="AQ48" i="12"/>
  <c r="EW47" i="12"/>
  <c r="Y47" i="12"/>
  <c r="EP46" i="12"/>
  <c r="BA46" i="12"/>
  <c r="EG45" i="12"/>
  <c r="DL45" i="12"/>
  <c r="EL263" i="20"/>
  <c r="AW263" i="20"/>
  <c r="O263" i="20"/>
  <c r="DK50" i="12"/>
  <c r="BL48" i="12"/>
  <c r="BB48" i="12"/>
  <c r="J48" i="12"/>
  <c r="EA47" i="12"/>
  <c r="CW47" i="12"/>
  <c r="BU47" i="12"/>
  <c r="CY46" i="12"/>
  <c r="CD45" i="12"/>
  <c r="BB45" i="12"/>
  <c r="J45" i="12"/>
  <c r="EE44" i="12"/>
  <c r="CJ44" i="12"/>
  <c r="BE44" i="12"/>
  <c r="O264" i="21"/>
  <c r="EW263" i="20"/>
  <c r="K263" i="20"/>
  <c r="EC50" i="12"/>
  <c r="CF50" i="12"/>
  <c r="AQ50" i="12"/>
  <c r="S50" i="12"/>
  <c r="D50" i="12"/>
  <c r="EJ48" i="12"/>
  <c r="DP48" i="12"/>
  <c r="CW48" i="12"/>
  <c r="CL48" i="12"/>
  <c r="BX48" i="12"/>
  <c r="BJ48" i="12"/>
  <c r="Z48" i="12"/>
  <c r="EO47" i="12"/>
  <c r="DP47" i="12"/>
  <c r="CF47" i="12"/>
  <c r="EX46" i="12"/>
  <c r="CN46" i="12"/>
  <c r="S46" i="12"/>
  <c r="EL45" i="12"/>
  <c r="CP45" i="12"/>
  <c r="G45" i="12"/>
  <c r="CF44" i="12"/>
  <c r="BK44" i="12"/>
  <c r="CJ232" i="20"/>
  <c r="BF232" i="20"/>
  <c r="G232" i="20"/>
  <c r="AC44" i="12"/>
  <c r="CV44" i="12"/>
  <c r="EG44" i="12"/>
  <c r="EQ44" i="12"/>
  <c r="I45" i="12"/>
  <c r="J264" i="21"/>
  <c r="DD50" i="12"/>
  <c r="BU50" i="12"/>
  <c r="BW48" i="12"/>
  <c r="AY48" i="12"/>
  <c r="Y48" i="12"/>
  <c r="EL47" i="12"/>
  <c r="CU47" i="12"/>
  <c r="CD47" i="12"/>
  <c r="Z47" i="12"/>
  <c r="EW46" i="12"/>
  <c r="D46" i="12"/>
  <c r="EJ45" i="12"/>
  <c r="BH45" i="12"/>
  <c r="EC44" i="12"/>
  <c r="BJ44" i="12"/>
  <c r="BB232" i="20"/>
  <c r="AU265" i="21"/>
  <c r="R265" i="21"/>
  <c r="R46" i="11"/>
  <c r="DT45" i="11"/>
  <c r="AU45" i="11"/>
  <c r="EX232" i="21"/>
  <c r="DK232" i="21"/>
  <c r="DA232" i="21"/>
  <c r="BX232" i="20"/>
  <c r="BH232" i="20"/>
  <c r="BT39" i="11"/>
  <c r="DM35" i="11"/>
  <c r="CE34" i="11"/>
  <c r="T33" i="11"/>
  <c r="DY31" i="11"/>
  <c r="D264" i="21"/>
  <c r="EA54" i="11"/>
  <c r="DL54" i="11"/>
  <c r="CY54" i="11"/>
  <c r="BX54" i="11"/>
  <c r="DB265" i="21"/>
  <c r="AU264" i="21"/>
  <c r="T264" i="21"/>
  <c r="H264" i="21"/>
  <c r="EX263" i="21"/>
  <c r="EF263" i="21"/>
  <c r="R263" i="21"/>
  <c r="CV50" i="11"/>
  <c r="BS50" i="11"/>
  <c r="AW50" i="11"/>
  <c r="EB48" i="11"/>
  <c r="DF48" i="11"/>
  <c r="AY46" i="11"/>
  <c r="DF219" i="21"/>
  <c r="U232" i="20"/>
  <c r="J232" i="20"/>
  <c r="Q232" i="20"/>
  <c r="DM50" i="11"/>
  <c r="Q50" i="11"/>
  <c r="CE48" i="11"/>
  <c r="BM48" i="11"/>
  <c r="V48" i="11"/>
  <c r="FA44" i="11"/>
  <c r="DD44" i="11"/>
  <c r="AU44" i="11"/>
  <c r="AO232" i="21"/>
  <c r="J232" i="21"/>
  <c r="CT232" i="21"/>
  <c r="EM54" i="11"/>
  <c r="DY54" i="11"/>
  <c r="DG54" i="11"/>
  <c r="AR54" i="11"/>
  <c r="O54" i="11"/>
  <c r="O265" i="21"/>
  <c r="AS264" i="21"/>
  <c r="CT50" i="11"/>
  <c r="BP50" i="11"/>
  <c r="AS50" i="11"/>
  <c r="CW47" i="11"/>
  <c r="BM47" i="11"/>
  <c r="EV46" i="11"/>
  <c r="CW46" i="11"/>
  <c r="CU45" i="11"/>
  <c r="EZ44" i="11"/>
  <c r="AS44" i="11"/>
  <c r="EA232" i="21"/>
  <c r="AY232" i="21"/>
  <c r="Q232" i="21"/>
  <c r="BO44" i="12"/>
  <c r="AX44" i="12"/>
  <c r="C44" i="12"/>
  <c r="K232" i="20"/>
  <c r="DF229" i="21"/>
  <c r="DF39" i="11" s="1"/>
  <c r="DM31" i="11"/>
  <c r="CV54" i="11"/>
  <c r="BU54" i="11"/>
  <c r="BL54" i="11"/>
  <c r="AO54" i="11"/>
  <c r="DZ265" i="21"/>
  <c r="CY265" i="21"/>
  <c r="ES263" i="21"/>
  <c r="ES48" i="11"/>
  <c r="DA48" i="11"/>
  <c r="BV48" i="11"/>
  <c r="Q48" i="11"/>
  <c r="DK45" i="11"/>
  <c r="BR44" i="11"/>
  <c r="EZ232" i="21"/>
  <c r="BV232" i="21"/>
  <c r="R232" i="21"/>
  <c r="BR232" i="21"/>
  <c r="BE232" i="20"/>
  <c r="CE39" i="11"/>
  <c r="T229" i="21"/>
  <c r="T39" i="11" s="1"/>
  <c r="T35" i="11"/>
  <c r="DF32" i="11"/>
  <c r="DF31" i="11"/>
  <c r="EZ54" i="11"/>
  <c r="ED54" i="11"/>
  <c r="DO54" i="11"/>
  <c r="AY54" i="11"/>
  <c r="V54" i="11"/>
  <c r="H265" i="21"/>
  <c r="DK264" i="21"/>
  <c r="BL50" i="11"/>
  <c r="DM48" i="11"/>
  <c r="EF46" i="11"/>
  <c r="CR46" i="11"/>
  <c r="BX45" i="11"/>
  <c r="DZ232" i="21"/>
  <c r="T32" i="11"/>
  <c r="C265" i="21"/>
  <c r="EX54" i="11"/>
  <c r="EB54" i="11"/>
  <c r="DM54" i="11"/>
  <c r="DA54" i="11"/>
  <c r="T54" i="11"/>
  <c r="DO265" i="21"/>
  <c r="EV264" i="21"/>
  <c r="DG264" i="21"/>
  <c r="BL263" i="21"/>
  <c r="CY50" i="11"/>
  <c r="BU50" i="11"/>
  <c r="T50" i="11"/>
  <c r="ED48" i="11"/>
  <c r="DK48" i="11"/>
  <c r="BP48" i="11"/>
  <c r="AO48" i="11"/>
  <c r="DD46" i="11"/>
  <c r="DA45" i="11"/>
  <c r="EF44" i="11"/>
  <c r="DT232" i="21"/>
  <c r="HQ265" i="20"/>
  <c r="GY265" i="20"/>
  <c r="DL265" i="20"/>
  <c r="BF265" i="20"/>
  <c r="AM265" i="20"/>
  <c r="HL265" i="20"/>
  <c r="GV265" i="20"/>
  <c r="DF265" i="20"/>
  <c r="BD265" i="20"/>
  <c r="P265" i="20"/>
  <c r="HH265" i="20"/>
  <c r="GJ265" i="20"/>
  <c r="BV265" i="20"/>
  <c r="AZ265" i="20"/>
  <c r="HE265" i="20"/>
  <c r="DR265" i="20"/>
  <c r="BO265" i="20"/>
  <c r="AT265" i="20"/>
  <c r="BZ227" i="20"/>
  <c r="BZ37" i="12" s="1"/>
  <c r="BZ221" i="20"/>
  <c r="BZ31" i="12" s="1"/>
  <c r="BZ229" i="20"/>
  <c r="BZ39" i="12" s="1"/>
  <c r="BZ223" i="20"/>
  <c r="BZ33" i="12" s="1"/>
  <c r="ID217" i="20"/>
  <c r="ID218" i="20"/>
  <c r="ID28" i="12" s="1"/>
  <c r="ID221" i="20"/>
  <c r="ID31" i="12" s="1"/>
  <c r="ID224" i="20"/>
  <c r="ID34" i="12" s="1"/>
  <c r="ID227" i="20"/>
  <c r="ID37" i="12" s="1"/>
  <c r="ID222" i="20"/>
  <c r="ID32" i="12" s="1"/>
  <c r="ID219" i="20"/>
  <c r="ID29" i="12" s="1"/>
  <c r="ID229" i="20"/>
  <c r="ID39" i="12" s="1"/>
  <c r="ID226" i="20"/>
  <c r="ID223" i="20"/>
  <c r="ID33" i="12" s="1"/>
  <c r="ID220" i="20"/>
  <c r="ID228" i="20"/>
  <c r="ID38" i="12" s="1"/>
  <c r="ID225" i="20"/>
  <c r="GB217" i="20"/>
  <c r="GB219" i="20"/>
  <c r="GB29" i="12" s="1"/>
  <c r="GB228" i="20"/>
  <c r="GB38" i="12" s="1"/>
  <c r="GB227" i="20"/>
  <c r="GB37" i="12" s="1"/>
  <c r="GB221" i="20"/>
  <c r="GB31" i="12" s="1"/>
  <c r="GB218" i="20"/>
  <c r="GB28" i="12" s="1"/>
  <c r="GB222" i="20"/>
  <c r="GB32" i="12" s="1"/>
  <c r="GB225" i="20"/>
  <c r="GB35" i="12" s="1"/>
  <c r="FT217" i="20"/>
  <c r="FT221" i="20"/>
  <c r="FT31" i="12" s="1"/>
  <c r="FT229" i="20"/>
  <c r="FT39" i="12" s="1"/>
  <c r="FT223" i="20"/>
  <c r="FT33" i="12" s="1"/>
  <c r="FT227" i="20"/>
  <c r="FT37" i="12" s="1"/>
  <c r="CQ219" i="20"/>
  <c r="CQ29" i="12" s="1"/>
  <c r="CQ224" i="20"/>
  <c r="CQ34" i="12" s="1"/>
  <c r="CQ228" i="20"/>
  <c r="CQ38" i="12" s="1"/>
  <c r="CQ227" i="20"/>
  <c r="CQ37" i="12" s="1"/>
  <c r="CQ221" i="20"/>
  <c r="CQ31" i="12" s="1"/>
  <c r="CQ218" i="20"/>
  <c r="CQ28" i="12" s="1"/>
  <c r="CQ222" i="20"/>
  <c r="CQ32" i="12" s="1"/>
  <c r="CQ225" i="20"/>
  <c r="CQ35" i="12" s="1"/>
  <c r="CQ217" i="20"/>
  <c r="CK218" i="20"/>
  <c r="CK28" i="12" s="1"/>
  <c r="CK222" i="20"/>
  <c r="CK32" i="12" s="1"/>
  <c r="CK225" i="20"/>
  <c r="CK35" i="12" s="1"/>
  <c r="CK217" i="20"/>
  <c r="CK219" i="20"/>
  <c r="CK29" i="12" s="1"/>
  <c r="CK224" i="20"/>
  <c r="CK34" i="12" s="1"/>
  <c r="CK227" i="20"/>
  <c r="CK37" i="12" s="1"/>
  <c r="CK226" i="20"/>
  <c r="CK36" i="12" s="1"/>
  <c r="BZ222" i="20"/>
  <c r="BZ32" i="12" s="1"/>
  <c r="CK221" i="20"/>
  <c r="CK31" i="12" s="1"/>
  <c r="GV223" i="20"/>
  <c r="GV33" i="12" s="1"/>
  <c r="GV226" i="20"/>
  <c r="GV36" i="12" s="1"/>
  <c r="GV227" i="20"/>
  <c r="GV37" i="12" s="1"/>
  <c r="GV219" i="20"/>
  <c r="GV29" i="12" s="1"/>
  <c r="GV220" i="20"/>
  <c r="GV30" i="12" s="1"/>
  <c r="FT228" i="20"/>
  <c r="FT38" i="12" s="1"/>
  <c r="FT224" i="20"/>
  <c r="FT34" i="12" s="1"/>
  <c r="HI222" i="20"/>
  <c r="HI32" i="12" s="1"/>
  <c r="HI224" i="20"/>
  <c r="HI34" i="12" s="1"/>
  <c r="HI225" i="20"/>
  <c r="HI35" i="12" s="1"/>
  <c r="HI227" i="20"/>
  <c r="HI37" i="12" s="1"/>
  <c r="HI217" i="20"/>
  <c r="HI218" i="20"/>
  <c r="HI28" i="12" s="1"/>
  <c r="HI219" i="20"/>
  <c r="HI29" i="12" s="1"/>
  <c r="AT218" i="20"/>
  <c r="AT222" i="20"/>
  <c r="AT32" i="12" s="1"/>
  <c r="AT225" i="20"/>
  <c r="AT35" i="12" s="1"/>
  <c r="AT219" i="20"/>
  <c r="AT29" i="12" s="1"/>
  <c r="AT224" i="20"/>
  <c r="AT34" i="12" s="1"/>
  <c r="AT227" i="20"/>
  <c r="AT37" i="12" s="1"/>
  <c r="GB226" i="20"/>
  <c r="GB36" i="12" s="1"/>
  <c r="CQ223" i="20"/>
  <c r="CQ33" i="12" s="1"/>
  <c r="BZ219" i="20"/>
  <c r="BZ29" i="12" s="1"/>
  <c r="GS220" i="20"/>
  <c r="GS30" i="12" s="1"/>
  <c r="GS218" i="20"/>
  <c r="GS28" i="12" s="1"/>
  <c r="GS222" i="20"/>
  <c r="GS32" i="12" s="1"/>
  <c r="GS217" i="20"/>
  <c r="GS223" i="20"/>
  <c r="GS33" i="12" s="1"/>
  <c r="GS226" i="20"/>
  <c r="GS36" i="12" s="1"/>
  <c r="GS227" i="20"/>
  <c r="GS37" i="12" s="1"/>
  <c r="AR217" i="20"/>
  <c r="AR223" i="20"/>
  <c r="AR33" i="12" s="1"/>
  <c r="AR226" i="20"/>
  <c r="AR36" i="12" s="1"/>
  <c r="AR227" i="20"/>
  <c r="AR37" i="12" s="1"/>
  <c r="AR219" i="20"/>
  <c r="AR29" i="12" s="1"/>
  <c r="AR224" i="20"/>
  <c r="AR34" i="12" s="1"/>
  <c r="AR220" i="20"/>
  <c r="AR30" i="12" s="1"/>
  <c r="GW217" i="20"/>
  <c r="GW222" i="20"/>
  <c r="GW32" i="12" s="1"/>
  <c r="GW225" i="20"/>
  <c r="GW35" i="12" s="1"/>
  <c r="GW227" i="20"/>
  <c r="GW37" i="12" s="1"/>
  <c r="GW219" i="20"/>
  <c r="GW29" i="12" s="1"/>
  <c r="FN217" i="20"/>
  <c r="FN221" i="20"/>
  <c r="FN31" i="12" s="1"/>
  <c r="FN229" i="20"/>
  <c r="FN39" i="12" s="1"/>
  <c r="FN223" i="20"/>
  <c r="FN33" i="12" s="1"/>
  <c r="FN227" i="20"/>
  <c r="FN37" i="12" s="1"/>
  <c r="EF217" i="20"/>
  <c r="EF221" i="20"/>
  <c r="EF31" i="12" s="1"/>
  <c r="EF229" i="20"/>
  <c r="EF39" i="12" s="1"/>
  <c r="EF223" i="20"/>
  <c r="EF33" i="12" s="1"/>
  <c r="EF227" i="20"/>
  <c r="EF37" i="12" s="1"/>
  <c r="FT226" i="20"/>
  <c r="FT36" i="12" s="1"/>
  <c r="GB220" i="20"/>
  <c r="GB30" i="12" s="1"/>
  <c r="FT220" i="20"/>
  <c r="FT30" i="12" s="1"/>
  <c r="HE220" i="20"/>
  <c r="HE30" i="12" s="1"/>
  <c r="HE227" i="20"/>
  <c r="HE37" i="12" s="1"/>
  <c r="HE222" i="20"/>
  <c r="HE32" i="12" s="1"/>
  <c r="HE223" i="20"/>
  <c r="HE33" i="12" s="1"/>
  <c r="HE226" i="20"/>
  <c r="HE36" i="12" s="1"/>
  <c r="GM220" i="20"/>
  <c r="GM30" i="12" s="1"/>
  <c r="GM218" i="20"/>
  <c r="GM222" i="20"/>
  <c r="GM32" i="12" s="1"/>
  <c r="GM227" i="20"/>
  <c r="GM37" i="12" s="1"/>
  <c r="GM223" i="20"/>
  <c r="GM33" i="12" s="1"/>
  <c r="GM226" i="20"/>
  <c r="GM36" i="12" s="1"/>
  <c r="HG217" i="20"/>
  <c r="HG220" i="20"/>
  <c r="HG30" i="12" s="1"/>
  <c r="HG218" i="20"/>
  <c r="HG28" i="12" s="1"/>
  <c r="HG224" i="20"/>
  <c r="HG34" i="12" s="1"/>
  <c r="HG221" i="20"/>
  <c r="HG31" i="12" s="1"/>
  <c r="HG227" i="20"/>
  <c r="HG37" i="12" s="1"/>
  <c r="HA217" i="20"/>
  <c r="HA224" i="20"/>
  <c r="HA34" i="12" s="1"/>
  <c r="HA227" i="20"/>
  <c r="HA37" i="12" s="1"/>
  <c r="HA220" i="20"/>
  <c r="HA30" i="12" s="1"/>
  <c r="HA221" i="20"/>
  <c r="HA31" i="12" s="1"/>
  <c r="HA218" i="20"/>
  <c r="HA28" i="12" s="1"/>
  <c r="DB217" i="20"/>
  <c r="DB218" i="20"/>
  <c r="DB28" i="12" s="1"/>
  <c r="DB222" i="20"/>
  <c r="DB32" i="12" s="1"/>
  <c r="DB225" i="20"/>
  <c r="DB35" i="12" s="1"/>
  <c r="DB219" i="20"/>
  <c r="DB29" i="12" s="1"/>
  <c r="DB224" i="20"/>
  <c r="DB34" i="12" s="1"/>
  <c r="DB227" i="20"/>
  <c r="DB37" i="12" s="1"/>
  <c r="CQ229" i="20"/>
  <c r="CQ39" i="12" s="1"/>
  <c r="BZ225" i="20"/>
  <c r="BZ35" i="12" s="1"/>
  <c r="GB223" i="20"/>
  <c r="GB33" i="12" s="1"/>
  <c r="CK220" i="20"/>
  <c r="CK30" i="12" s="1"/>
  <c r="FD217" i="20"/>
  <c r="FD219" i="20"/>
  <c r="FD29" i="12" s="1"/>
  <c r="FD228" i="20"/>
  <c r="FD38" i="12" s="1"/>
  <c r="FD227" i="20"/>
  <c r="FD37" i="12" s="1"/>
  <c r="FD221" i="20"/>
  <c r="FD31" i="12" s="1"/>
  <c r="FD218" i="20"/>
  <c r="FD28" i="12" s="1"/>
  <c r="FD222" i="20"/>
  <c r="FD32" i="12" s="1"/>
  <c r="FD225" i="20"/>
  <c r="FD35" i="12" s="1"/>
  <c r="EZ217" i="20"/>
  <c r="EZ223" i="20"/>
  <c r="EZ33" i="12" s="1"/>
  <c r="EZ226" i="20"/>
  <c r="EZ36" i="12" s="1"/>
  <c r="EZ219" i="20"/>
  <c r="EZ29" i="12" s="1"/>
  <c r="EZ220" i="20"/>
  <c r="EZ30" i="12" s="1"/>
  <c r="EZ227" i="20"/>
  <c r="EZ37" i="12" s="1"/>
  <c r="FT225" i="20"/>
  <c r="FT35" i="12" s="1"/>
  <c r="GJ223" i="20"/>
  <c r="GJ33" i="12" s="1"/>
  <c r="GJ226" i="20"/>
  <c r="GJ36" i="12" s="1"/>
  <c r="GJ219" i="20"/>
  <c r="GJ29" i="12" s="1"/>
  <c r="GJ217" i="20"/>
  <c r="GJ220" i="20"/>
  <c r="GJ30" i="12" s="1"/>
  <c r="GJ227" i="20"/>
  <c r="GJ37" i="12" s="1"/>
  <c r="DO220" i="20"/>
  <c r="DO30" i="12" s="1"/>
  <c r="DO227" i="20"/>
  <c r="DO37" i="12" s="1"/>
  <c r="DO218" i="20"/>
  <c r="DO222" i="20"/>
  <c r="DO32" i="12" s="1"/>
  <c r="DO223" i="20"/>
  <c r="DO33" i="12" s="1"/>
  <c r="DO226" i="20"/>
  <c r="DO36" i="12" s="1"/>
  <c r="GU217" i="20"/>
  <c r="GU220" i="20"/>
  <c r="GU30" i="12" s="1"/>
  <c r="GU218" i="20"/>
  <c r="GU28" i="12" s="1"/>
  <c r="GU224" i="20"/>
  <c r="GU34" i="12" s="1"/>
  <c r="GU221" i="20"/>
  <c r="GU31" i="12" s="1"/>
  <c r="GU227" i="20"/>
  <c r="GU37" i="12" s="1"/>
  <c r="HF217" i="20"/>
  <c r="HF219" i="20"/>
  <c r="HF29" i="12" s="1"/>
  <c r="HF228" i="20"/>
  <c r="HF38" i="12" s="1"/>
  <c r="HF221" i="20"/>
  <c r="HF31" i="12" s="1"/>
  <c r="HF227" i="20"/>
  <c r="HF37" i="12" s="1"/>
  <c r="HF222" i="20"/>
  <c r="HF32" i="12" s="1"/>
  <c r="HF225" i="20"/>
  <c r="HF35" i="12" s="1"/>
  <c r="GF217" i="20"/>
  <c r="GF221" i="20"/>
  <c r="GF31" i="12" s="1"/>
  <c r="GF229" i="20"/>
  <c r="GF39" i="12" s="1"/>
  <c r="GF223" i="20"/>
  <c r="GF33" i="12" s="1"/>
  <c r="GF227" i="20"/>
  <c r="GF37" i="12" s="1"/>
  <c r="CK223" i="20"/>
  <c r="CK33" i="12" s="1"/>
  <c r="FT218" i="20"/>
  <c r="FT28" i="12" s="1"/>
  <c r="BZ217" i="20"/>
  <c r="HQ217" i="20"/>
  <c r="HQ221" i="20"/>
  <c r="HQ31" i="12" s="1"/>
  <c r="HQ229" i="20"/>
  <c r="HQ39" i="12" s="1"/>
  <c r="HQ223" i="20"/>
  <c r="HQ33" i="12" s="1"/>
  <c r="HQ218" i="20"/>
  <c r="HQ28" i="12" s="1"/>
  <c r="HQ224" i="20"/>
  <c r="HQ34" i="12" s="1"/>
  <c r="HQ227" i="20"/>
  <c r="HQ37" i="12" s="1"/>
  <c r="GO217" i="20"/>
  <c r="GO220" i="20"/>
  <c r="GO30" i="12" s="1"/>
  <c r="GO221" i="20"/>
  <c r="GO31" i="12" s="1"/>
  <c r="GO227" i="20"/>
  <c r="GO37" i="12" s="1"/>
  <c r="AL241" i="20"/>
  <c r="AL55" i="12" s="1"/>
  <c r="AL27" i="12"/>
  <c r="AI241" i="20"/>
  <c r="AI55" i="12" s="1"/>
  <c r="CQ226" i="20"/>
  <c r="CQ36" i="12" s="1"/>
  <c r="R227" i="20"/>
  <c r="R37" i="12" s="1"/>
  <c r="R218" i="20"/>
  <c r="R28" i="12" s="1"/>
  <c r="R222" i="20"/>
  <c r="R32" i="12" s="1"/>
  <c r="R225" i="20"/>
  <c r="R35" i="12" s="1"/>
  <c r="R217" i="20"/>
  <c r="R219" i="20"/>
  <c r="R29" i="12" s="1"/>
  <c r="R224" i="20"/>
  <c r="R34" i="12" s="1"/>
  <c r="R228" i="20"/>
  <c r="R38" i="12" s="1"/>
  <c r="HW226" i="20"/>
  <c r="HW36" i="12" s="1"/>
  <c r="HW229" i="20"/>
  <c r="HW39" i="12" s="1"/>
  <c r="HW223" i="20"/>
  <c r="HW33" i="12" s="1"/>
  <c r="HW217" i="20"/>
  <c r="HW225" i="20"/>
  <c r="HW35" i="12" s="1"/>
  <c r="HW218" i="20"/>
  <c r="HW220" i="20"/>
  <c r="HW30" i="12" s="1"/>
  <c r="HW224" i="20"/>
  <c r="HW34" i="12" s="1"/>
  <c r="HW227" i="20"/>
  <c r="HW37" i="12" s="1"/>
  <c r="HW222" i="20"/>
  <c r="HW219" i="20"/>
  <c r="HW29" i="12" s="1"/>
  <c r="HW221" i="20"/>
  <c r="HW31" i="12" s="1"/>
  <c r="HW228" i="20"/>
  <c r="HD217" i="20"/>
  <c r="HD221" i="20"/>
  <c r="HD31" i="12" s="1"/>
  <c r="HD229" i="20"/>
  <c r="HD39" i="12" s="1"/>
  <c r="HD223" i="20"/>
  <c r="HD33" i="12" s="1"/>
  <c r="HD218" i="20"/>
  <c r="HD28" i="12" s="1"/>
  <c r="HD224" i="20"/>
  <c r="HD34" i="12" s="1"/>
  <c r="HD227" i="20"/>
  <c r="HD37" i="12" s="1"/>
  <c r="HO217" i="20"/>
  <c r="HO222" i="20"/>
  <c r="HO32" i="12" s="1"/>
  <c r="HO225" i="20"/>
  <c r="HO35" i="12" s="1"/>
  <c r="HO218" i="20"/>
  <c r="HO28" i="12" s="1"/>
  <c r="HO219" i="20"/>
  <c r="HO29" i="12" s="1"/>
  <c r="HO227" i="20"/>
  <c r="HO37" i="12" s="1"/>
  <c r="GZ217" i="20"/>
  <c r="GZ219" i="20"/>
  <c r="GZ29" i="12" s="1"/>
  <c r="GZ228" i="20"/>
  <c r="GZ38" i="12" s="1"/>
  <c r="GZ227" i="20"/>
  <c r="GZ37" i="12" s="1"/>
  <c r="GZ218" i="20"/>
  <c r="GZ28" i="12" s="1"/>
  <c r="GZ221" i="20"/>
  <c r="GZ31" i="12" s="1"/>
  <c r="GZ222" i="20"/>
  <c r="GZ32" i="12" s="1"/>
  <c r="GZ225" i="20"/>
  <c r="GZ35" i="12" s="1"/>
  <c r="BZ228" i="20"/>
  <c r="BZ38" i="12" s="1"/>
  <c r="BZ226" i="20"/>
  <c r="BZ36" i="12" s="1"/>
  <c r="HH223" i="20"/>
  <c r="HH33" i="12" s="1"/>
  <c r="HH226" i="20"/>
  <c r="HH36" i="12" s="1"/>
  <c r="HH218" i="20"/>
  <c r="HH219" i="20"/>
  <c r="HH29" i="12" s="1"/>
  <c r="HH220" i="20"/>
  <c r="HH30" i="12" s="1"/>
  <c r="HH227" i="20"/>
  <c r="HH37" i="12" s="1"/>
  <c r="AZ227" i="20"/>
  <c r="AZ37" i="12" s="1"/>
  <c r="AZ220" i="20"/>
  <c r="AZ30" i="12" s="1"/>
  <c r="AZ218" i="20"/>
  <c r="AZ28" i="12" s="1"/>
  <c r="AZ222" i="20"/>
  <c r="AZ32" i="12" s="1"/>
  <c r="AZ217" i="20"/>
  <c r="AZ223" i="20"/>
  <c r="AZ33" i="12" s="1"/>
  <c r="AZ226" i="20"/>
  <c r="AZ36" i="12" s="1"/>
  <c r="N223" i="20"/>
  <c r="N33" i="12" s="1"/>
  <c r="N226" i="20"/>
  <c r="N36" i="12" s="1"/>
  <c r="N227" i="20"/>
  <c r="N37" i="12" s="1"/>
  <c r="N217" i="20"/>
  <c r="N219" i="20"/>
  <c r="N29" i="12" s="1"/>
  <c r="N220" i="20"/>
  <c r="N30" i="12" s="1"/>
  <c r="GH217" i="20"/>
  <c r="GH219" i="20"/>
  <c r="GH29" i="12" s="1"/>
  <c r="GH228" i="20"/>
  <c r="GH38" i="12" s="1"/>
  <c r="GH227" i="20"/>
  <c r="GH37" i="12" s="1"/>
  <c r="GH221" i="20"/>
  <c r="GH31" i="12" s="1"/>
  <c r="GH218" i="20"/>
  <c r="GH28" i="12" s="1"/>
  <c r="GH222" i="20"/>
  <c r="GH32" i="12" s="1"/>
  <c r="GH225" i="20"/>
  <c r="GH35" i="12" s="1"/>
  <c r="CK229" i="20"/>
  <c r="CK39" i="12" s="1"/>
  <c r="HC217" i="20"/>
  <c r="HC222" i="20"/>
  <c r="HC32" i="12" s="1"/>
  <c r="HC225" i="20"/>
  <c r="HC35" i="12" s="1"/>
  <c r="HC219" i="20"/>
  <c r="HC29" i="12" s="1"/>
  <c r="HC227" i="20"/>
  <c r="HC37" i="12" s="1"/>
  <c r="GQ217" i="20"/>
  <c r="GQ222" i="20"/>
  <c r="GQ32" i="12" s="1"/>
  <c r="GQ225" i="20"/>
  <c r="GQ35" i="12" s="1"/>
  <c r="GQ227" i="20"/>
  <c r="GQ37" i="12" s="1"/>
  <c r="GQ219" i="20"/>
  <c r="GQ29" i="12" s="1"/>
  <c r="GE217" i="20"/>
  <c r="GE222" i="20"/>
  <c r="GE32" i="12" s="1"/>
  <c r="GE225" i="20"/>
  <c r="GE35" i="12" s="1"/>
  <c r="GE219" i="20"/>
  <c r="GE29" i="12" s="1"/>
  <c r="GE227" i="20"/>
  <c r="GE37" i="12" s="1"/>
  <c r="BZ224" i="20"/>
  <c r="BZ34" i="12" s="1"/>
  <c r="GX217" i="20"/>
  <c r="GX221" i="20"/>
  <c r="GX31" i="12" s="1"/>
  <c r="GX229" i="20"/>
  <c r="GX39" i="12" s="1"/>
  <c r="GX218" i="20"/>
  <c r="GX28" i="12" s="1"/>
  <c r="GX224" i="20"/>
  <c r="GX34" i="12" s="1"/>
  <c r="GX223" i="20"/>
  <c r="GX33" i="12" s="1"/>
  <c r="GX227" i="20"/>
  <c r="GX37" i="12" s="1"/>
  <c r="GN217" i="20"/>
  <c r="GN219" i="20"/>
  <c r="GN29" i="12" s="1"/>
  <c r="GN228" i="20"/>
  <c r="GN38" i="12" s="1"/>
  <c r="GN221" i="20"/>
  <c r="GN31" i="12" s="1"/>
  <c r="GN218" i="20"/>
  <c r="GN28" i="12" s="1"/>
  <c r="GN222" i="20"/>
  <c r="GN32" i="12" s="1"/>
  <c r="GN225" i="20"/>
  <c r="GN35" i="12" s="1"/>
  <c r="GN227" i="20"/>
  <c r="GN37" i="12" s="1"/>
  <c r="ER217" i="20"/>
  <c r="ER222" i="20"/>
  <c r="ER32" i="12" s="1"/>
  <c r="ER225" i="20"/>
  <c r="ER35" i="12" s="1"/>
  <c r="ER219" i="20"/>
  <c r="ER29" i="12" s="1"/>
  <c r="ER227" i="20"/>
  <c r="ER37" i="12" s="1"/>
  <c r="DY217" i="20"/>
  <c r="DY220" i="20"/>
  <c r="DY30" i="12" s="1"/>
  <c r="DY227" i="20"/>
  <c r="DY37" i="12" s="1"/>
  <c r="DY221" i="20"/>
  <c r="DY31" i="12" s="1"/>
  <c r="DV227" i="20"/>
  <c r="DV37" i="12" s="1"/>
  <c r="DV221" i="20"/>
  <c r="DV31" i="12" s="1"/>
  <c r="DV229" i="20"/>
  <c r="DV39" i="12" s="1"/>
  <c r="DV223" i="20"/>
  <c r="DV33" i="12" s="1"/>
  <c r="DV217" i="20"/>
  <c r="DF232" i="20"/>
  <c r="GT52" i="12"/>
  <c r="ET232" i="20"/>
  <c r="EH232" i="20"/>
  <c r="DT232" i="20"/>
  <c r="H232" i="20"/>
  <c r="HK232" i="20"/>
  <c r="GY232" i="20"/>
  <c r="HY232" i="20"/>
  <c r="GP232" i="20"/>
  <c r="GG232" i="20"/>
  <c r="FS232" i="20"/>
  <c r="FM232" i="20"/>
  <c r="ES232" i="20"/>
  <c r="DZ232" i="20"/>
  <c r="AN232" i="20"/>
  <c r="AH232" i="20"/>
  <c r="GC232" i="20"/>
  <c r="BT232" i="20"/>
  <c r="V232" i="20"/>
  <c r="M232" i="20"/>
  <c r="HL232" i="20"/>
  <c r="FA232" i="20"/>
  <c r="AK232" i="20"/>
  <c r="AU229" i="31"/>
  <c r="AU39" i="32" s="1"/>
  <c r="AU227" i="31"/>
  <c r="AU37" i="32" s="1"/>
  <c r="AU225" i="31"/>
  <c r="AU35" i="32" s="1"/>
  <c r="AU223" i="31"/>
  <c r="AU33" i="32" s="1"/>
  <c r="AU221" i="31"/>
  <c r="AU31" i="32" s="1"/>
  <c r="AU219" i="31"/>
  <c r="AU29" i="32" s="1"/>
  <c r="AU42" i="32"/>
  <c r="AU226" i="31"/>
  <c r="AU36" i="32" s="1"/>
  <c r="AU220" i="31"/>
  <c r="AU30" i="32" s="1"/>
  <c r="AU228" i="31"/>
  <c r="AU38" i="32" s="1"/>
  <c r="AU222" i="31"/>
  <c r="AU32" i="32" s="1"/>
  <c r="AU230" i="31"/>
  <c r="AU40" i="32" s="1"/>
  <c r="AU217" i="31"/>
  <c r="AU224" i="31"/>
  <c r="AU34" i="32" s="1"/>
  <c r="AU218" i="31"/>
  <c r="AU28" i="32" s="1"/>
  <c r="GO263" i="20"/>
  <c r="GF263" i="20"/>
  <c r="GA232" i="20"/>
  <c r="DX232" i="20"/>
  <c r="CZ232" i="20"/>
  <c r="CG232" i="20"/>
  <c r="BN263" i="20"/>
  <c r="HI18" i="12"/>
  <c r="HJ232" i="20"/>
  <c r="HB232" i="20"/>
  <c r="DR232" i="20"/>
  <c r="HW32" i="12"/>
  <c r="HW24" i="12"/>
  <c r="HZ20" i="12"/>
  <c r="HY17" i="12"/>
  <c r="HX14" i="12"/>
  <c r="ID30" i="12"/>
  <c r="ID18" i="12"/>
  <c r="HK45" i="12"/>
  <c r="HX232" i="20"/>
  <c r="FW232" i="20"/>
  <c r="FQ232" i="20"/>
  <c r="FK232" i="20"/>
  <c r="DQ232" i="20"/>
  <c r="DC217" i="20"/>
  <c r="DC227" i="20"/>
  <c r="DC37" i="12" s="1"/>
  <c r="AJ232" i="20"/>
  <c r="HY45" i="12"/>
  <c r="HC45" i="12"/>
  <c r="GV45" i="12"/>
  <c r="GO45" i="12"/>
  <c r="HS232" i="20"/>
  <c r="IB232" i="20"/>
  <c r="GD232" i="20"/>
  <c r="FU232" i="20"/>
  <c r="FO232" i="20"/>
  <c r="FI232" i="20"/>
  <c r="EM232" i="20"/>
  <c r="DW232" i="20"/>
  <c r="DM217" i="20"/>
  <c r="DM227" i="20"/>
  <c r="DM37" i="12" s="1"/>
  <c r="CX232" i="20"/>
  <c r="AR18" i="32"/>
  <c r="AR232" i="31"/>
  <c r="HZ16" i="12"/>
  <c r="ID36" i="12"/>
  <c r="IC24" i="12"/>
  <c r="ID17" i="12"/>
  <c r="HQ45" i="12"/>
  <c r="GG45" i="12"/>
  <c r="FZ263" i="20"/>
  <c r="EU232" i="20"/>
  <c r="CI232" i="20"/>
  <c r="CA16" i="32"/>
  <c r="CA232" i="31"/>
  <c r="AJ232" i="31"/>
  <c r="HW46" i="12"/>
  <c r="HQ46" i="12"/>
  <c r="HK46" i="12"/>
  <c r="HE46" i="12"/>
  <c r="GY46" i="12"/>
  <c r="GG46" i="12"/>
  <c r="HI45" i="12"/>
  <c r="HB45" i="12"/>
  <c r="GU45" i="12"/>
  <c r="HZ232" i="20"/>
  <c r="HV232" i="20"/>
  <c r="HT263" i="20"/>
  <c r="HT232" i="20"/>
  <c r="GL232" i="20"/>
  <c r="DI232" i="20"/>
  <c r="BR217" i="31"/>
  <c r="BR219" i="31"/>
  <c r="BR29" i="32" s="1"/>
  <c r="BR226" i="31"/>
  <c r="BR36" i="32" s="1"/>
  <c r="BR229" i="31"/>
  <c r="BR39" i="32" s="1"/>
  <c r="BR222" i="31"/>
  <c r="BR32" i="32" s="1"/>
  <c r="BR223" i="31"/>
  <c r="BR33" i="32" s="1"/>
  <c r="BR228" i="31"/>
  <c r="BR38" i="32" s="1"/>
  <c r="BR230" i="31"/>
  <c r="BR40" i="32" s="1"/>
  <c r="BR221" i="31"/>
  <c r="BR224" i="31"/>
  <c r="BR218" i="31"/>
  <c r="BR28" i="32" s="1"/>
  <c r="BR227" i="31"/>
  <c r="BR37" i="32" s="1"/>
  <c r="BR220" i="31"/>
  <c r="BR30" i="32" s="1"/>
  <c r="BR225" i="31"/>
  <c r="BR35" i="32" s="1"/>
  <c r="FX232" i="20"/>
  <c r="FR232" i="20"/>
  <c r="FL232" i="20"/>
  <c r="FF232" i="20"/>
  <c r="CO232" i="20"/>
  <c r="CC232" i="20"/>
  <c r="IC263" i="20"/>
  <c r="IC232" i="20"/>
  <c r="HM232" i="20"/>
  <c r="FH232" i="20"/>
  <c r="FB232" i="20"/>
  <c r="EV232" i="20"/>
  <c r="AG232" i="20"/>
  <c r="BZ229" i="31"/>
  <c r="BZ39" i="32" s="1"/>
  <c r="HW38" i="12"/>
  <c r="HX22" i="12"/>
  <c r="HW19" i="12"/>
  <c r="HZ15" i="12"/>
  <c r="ID35" i="12"/>
  <c r="IC22" i="12"/>
  <c r="ID15" i="12"/>
  <c r="HR232" i="20"/>
  <c r="HP232" i="20"/>
  <c r="GR232" i="20"/>
  <c r="GI232" i="20"/>
  <c r="HD45" i="12"/>
  <c r="HJ45" i="12"/>
  <c r="HP45" i="12"/>
  <c r="HV45" i="12"/>
  <c r="ID45" i="12"/>
  <c r="EB232" i="20"/>
  <c r="DH232" i="20"/>
  <c r="CM232" i="20"/>
  <c r="AV232" i="20"/>
  <c r="HW28" i="12"/>
  <c r="HW23" i="12"/>
  <c r="HW20" i="12"/>
  <c r="HW17" i="12"/>
  <c r="HW14" i="12"/>
  <c r="IC15" i="12"/>
  <c r="L263" i="20"/>
  <c r="BN263" i="31"/>
  <c r="BI12" i="32"/>
  <c r="BI232" i="31"/>
  <c r="H64" i="33"/>
  <c r="HX45" i="12"/>
  <c r="HR45" i="12"/>
  <c r="HL45" i="12"/>
  <c r="HF45" i="12"/>
  <c r="GZ45" i="12"/>
  <c r="GT45" i="12"/>
  <c r="GN45" i="12"/>
  <c r="GH45" i="12"/>
  <c r="GB45" i="12"/>
  <c r="FV45" i="12"/>
  <c r="FP45" i="12"/>
  <c r="FJ45" i="12"/>
  <c r="BP263" i="31"/>
  <c r="BH263" i="31"/>
  <c r="BX226" i="31"/>
  <c r="BX36" i="32" s="1"/>
  <c r="BL226" i="31"/>
  <c r="BL36" i="32" s="1"/>
  <c r="BR34" i="32"/>
  <c r="BR31" i="32"/>
  <c r="BQ232" i="31"/>
  <c r="AW217" i="35"/>
  <c r="AW229" i="35"/>
  <c r="AW39" i="36" s="1"/>
  <c r="AW228" i="35"/>
  <c r="AW38" i="36" s="1"/>
  <c r="AW227" i="35"/>
  <c r="AW37" i="36" s="1"/>
  <c r="AW42" i="36"/>
  <c r="AW226" i="35"/>
  <c r="AW36" i="36" s="1"/>
  <c r="AW225" i="35"/>
  <c r="AW35" i="36" s="1"/>
  <c r="AW224" i="35"/>
  <c r="AW34" i="36" s="1"/>
  <c r="AW220" i="35"/>
  <c r="AW30" i="36" s="1"/>
  <c r="AW219" i="35"/>
  <c r="AW29" i="36" s="1"/>
  <c r="AW218" i="35"/>
  <c r="AW28" i="36" s="1"/>
  <c r="AW223" i="35"/>
  <c r="AW33" i="36" s="1"/>
  <c r="AW222" i="35"/>
  <c r="AW32" i="36" s="1"/>
  <c r="AW221" i="35"/>
  <c r="AW31" i="36" s="1"/>
  <c r="BV263" i="31"/>
  <c r="BN217" i="31"/>
  <c r="BN230" i="31"/>
  <c r="BP218" i="31"/>
  <c r="BP219" i="31"/>
  <c r="BP220" i="31"/>
  <c r="BP221" i="31"/>
  <c r="BP222" i="31"/>
  <c r="BP223" i="31"/>
  <c r="BP224" i="31"/>
  <c r="BP34" i="32" s="1"/>
  <c r="BP225" i="31"/>
  <c r="BP226" i="31"/>
  <c r="BP227" i="31"/>
  <c r="BP37" i="32" s="1"/>
  <c r="BP228" i="31"/>
  <c r="BP229" i="31"/>
  <c r="BP217" i="31"/>
  <c r="BO232" i="31"/>
  <c r="CB12" i="32"/>
  <c r="AA263" i="20"/>
  <c r="BJ263" i="31"/>
  <c r="GX45" i="12"/>
  <c r="GR45" i="12"/>
  <c r="GL45" i="12"/>
  <c r="GF45" i="12"/>
  <c r="FZ45" i="12"/>
  <c r="FT45" i="12"/>
  <c r="FN45" i="12"/>
  <c r="FH45" i="12"/>
  <c r="AD232" i="20"/>
  <c r="F232" i="20"/>
  <c r="BX263" i="31"/>
  <c r="BJ217" i="31"/>
  <c r="BJ218" i="31"/>
  <c r="BJ28" i="32" s="1"/>
  <c r="BJ219" i="31"/>
  <c r="BJ29" i="32" s="1"/>
  <c r="BJ220" i="31"/>
  <c r="BJ30" i="32" s="1"/>
  <c r="BJ221" i="31"/>
  <c r="BJ31" i="32" s="1"/>
  <c r="BJ222" i="31"/>
  <c r="BJ32" i="32" s="1"/>
  <c r="BJ223" i="31"/>
  <c r="BJ33" i="32" s="1"/>
  <c r="BJ224" i="31"/>
  <c r="BJ34" i="32" s="1"/>
  <c r="BJ225" i="31"/>
  <c r="BJ35" i="32" s="1"/>
  <c r="BJ226" i="31"/>
  <c r="BJ36" i="32" s="1"/>
  <c r="BJ227" i="31"/>
  <c r="BJ37" i="32" s="1"/>
  <c r="BJ228" i="31"/>
  <c r="BJ38" i="32" s="1"/>
  <c r="BJ229" i="31"/>
  <c r="BJ39" i="32" s="1"/>
  <c r="BJ42" i="32"/>
  <c r="AE263" i="31"/>
  <c r="CG217" i="35"/>
  <c r="CG224" i="35"/>
  <c r="CG223" i="35"/>
  <c r="CG222" i="35"/>
  <c r="CG32" i="36" s="1"/>
  <c r="CG221" i="35"/>
  <c r="CG220" i="35"/>
  <c r="CG219" i="35"/>
  <c r="CG218" i="35"/>
  <c r="CG28" i="36" s="1"/>
  <c r="CG229" i="35"/>
  <c r="CG228" i="35"/>
  <c r="CG38" i="36" s="1"/>
  <c r="CG226" i="35"/>
  <c r="CG36" i="36" s="1"/>
  <c r="CG227" i="35"/>
  <c r="CG37" i="36" s="1"/>
  <c r="CB225" i="31"/>
  <c r="CB35" i="32" s="1"/>
  <c r="EZ263" i="20"/>
  <c r="BL263" i="31"/>
  <c r="BV217" i="31"/>
  <c r="BV218" i="31"/>
  <c r="BV219" i="31"/>
  <c r="BV220" i="31"/>
  <c r="BV221" i="31"/>
  <c r="BV222" i="31"/>
  <c r="BV223" i="31"/>
  <c r="BV33" i="32" s="1"/>
  <c r="BV224" i="31"/>
  <c r="BV225" i="31"/>
  <c r="BV35" i="32" s="1"/>
  <c r="BV226" i="31"/>
  <c r="BV227" i="31"/>
  <c r="BV228" i="31"/>
  <c r="BV229" i="31"/>
  <c r="BW232" i="31"/>
  <c r="BK12" i="32"/>
  <c r="BK232" i="31"/>
  <c r="BT34" i="32"/>
  <c r="BT35" i="32"/>
  <c r="BT36" i="32"/>
  <c r="BQ44" i="32"/>
  <c r="BW44" i="32"/>
  <c r="BQ45" i="32"/>
  <c r="BW45" i="32"/>
  <c r="BQ46" i="32"/>
  <c r="BW46" i="32"/>
  <c r="CB15" i="32"/>
  <c r="CB21" i="32"/>
  <c r="CB47" i="32"/>
  <c r="BU25" i="32"/>
  <c r="FG232" i="20"/>
  <c r="FD263" i="20"/>
  <c r="BR263" i="31"/>
  <c r="AE232" i="31"/>
  <c r="L230" i="31"/>
  <c r="L40" i="32" s="1"/>
  <c r="L218" i="31"/>
  <c r="L28" i="32" s="1"/>
  <c r="L224" i="31"/>
  <c r="L34" i="32" s="1"/>
  <c r="L42" i="32"/>
  <c r="L219" i="31"/>
  <c r="L29" i="32" s="1"/>
  <c r="L225" i="31"/>
  <c r="L35" i="32" s="1"/>
  <c r="L220" i="31"/>
  <c r="L30" i="32" s="1"/>
  <c r="L226" i="31"/>
  <c r="L36" i="32" s="1"/>
  <c r="L221" i="31"/>
  <c r="L31" i="32" s="1"/>
  <c r="L227" i="31"/>
  <c r="L37" i="32" s="1"/>
  <c r="L222" i="31"/>
  <c r="L32" i="32" s="1"/>
  <c r="L228" i="31"/>
  <c r="L38" i="32" s="1"/>
  <c r="L217" i="31"/>
  <c r="L223" i="31"/>
  <c r="L33" i="32" s="1"/>
  <c r="L229" i="31"/>
  <c r="L39" i="32" s="1"/>
  <c r="FC232" i="20"/>
  <c r="BU232" i="31"/>
  <c r="BG217" i="35"/>
  <c r="BG223" i="35"/>
  <c r="BG33" i="36" s="1"/>
  <c r="BG222" i="35"/>
  <c r="BG221" i="35"/>
  <c r="BG31" i="36" s="1"/>
  <c r="BG229" i="35"/>
  <c r="BG39" i="36" s="1"/>
  <c r="BG228" i="35"/>
  <c r="BG227" i="35"/>
  <c r="BG37" i="36" s="1"/>
  <c r="BG225" i="35"/>
  <c r="BG35" i="36" s="1"/>
  <c r="BG220" i="35"/>
  <c r="BG30" i="36" s="1"/>
  <c r="BG219" i="35"/>
  <c r="BG29" i="36" s="1"/>
  <c r="BG218" i="35"/>
  <c r="BG28" i="36" s="1"/>
  <c r="BV25" i="32"/>
  <c r="BP25" i="32"/>
  <c r="BV24" i="32"/>
  <c r="BP24" i="32"/>
  <c r="BV23" i="32"/>
  <c r="BP23" i="32"/>
  <c r="BV22" i="32"/>
  <c r="BP22" i="32"/>
  <c r="BV21" i="32"/>
  <c r="BP21" i="32"/>
  <c r="BV20" i="32"/>
  <c r="BP20" i="32"/>
  <c r="BV19" i="32"/>
  <c r="BP19" i="32"/>
  <c r="BV18" i="32"/>
  <c r="BP18" i="32"/>
  <c r="BV17" i="32"/>
  <c r="BP17" i="32"/>
  <c r="BV16" i="32"/>
  <c r="BP16" i="32"/>
  <c r="BV15" i="32"/>
  <c r="BP15" i="32"/>
  <c r="BV14" i="32"/>
  <c r="BP14" i="32"/>
  <c r="BV13" i="32"/>
  <c r="BP13" i="32"/>
  <c r="BV12" i="32"/>
  <c r="BP12" i="32"/>
  <c r="T52" i="33"/>
  <c r="I62" i="33"/>
  <c r="T58" i="33"/>
  <c r="N217" i="35"/>
  <c r="N221" i="35"/>
  <c r="N31" i="36" s="1"/>
  <c r="N220" i="35"/>
  <c r="N30" i="36" s="1"/>
  <c r="N219" i="35"/>
  <c r="N29" i="36" s="1"/>
  <c r="N218" i="35"/>
  <c r="N28" i="36" s="1"/>
  <c r="N229" i="35"/>
  <c r="N39" i="36" s="1"/>
  <c r="N228" i="35"/>
  <c r="N38" i="36" s="1"/>
  <c r="N227" i="35"/>
  <c r="N37" i="36" s="1"/>
  <c r="N226" i="35"/>
  <c r="N36" i="36" s="1"/>
  <c r="N225" i="35"/>
  <c r="N35" i="36" s="1"/>
  <c r="N42" i="36"/>
  <c r="N223" i="35"/>
  <c r="N33" i="36" s="1"/>
  <c r="AR217" i="35"/>
  <c r="AR223" i="35"/>
  <c r="AR33" i="36" s="1"/>
  <c r="AR220" i="35"/>
  <c r="AR30" i="36" s="1"/>
  <c r="AR219" i="35"/>
  <c r="AR29" i="36" s="1"/>
  <c r="AR218" i="35"/>
  <c r="AR28" i="36" s="1"/>
  <c r="AR222" i="35"/>
  <c r="AR32" i="36" s="1"/>
  <c r="AR221" i="35"/>
  <c r="AR31" i="36" s="1"/>
  <c r="AR229" i="35"/>
  <c r="AR39" i="36" s="1"/>
  <c r="AR42" i="36"/>
  <c r="AR228" i="35"/>
  <c r="AR38" i="36" s="1"/>
  <c r="AR227" i="35"/>
  <c r="AR37" i="36" s="1"/>
  <c r="AR225" i="35"/>
  <c r="AR35" i="36" s="1"/>
  <c r="AX217" i="35"/>
  <c r="AX228" i="35"/>
  <c r="AX38" i="36" s="1"/>
  <c r="AX227" i="35"/>
  <c r="AX37" i="36" s="1"/>
  <c r="AX226" i="35"/>
  <c r="AX36" i="36" s="1"/>
  <c r="AX42" i="36"/>
  <c r="AX225" i="35"/>
  <c r="AX35" i="36" s="1"/>
  <c r="AX224" i="35"/>
  <c r="AX34" i="36" s="1"/>
  <c r="AX220" i="35"/>
  <c r="AX30" i="36" s="1"/>
  <c r="AX219" i="35"/>
  <c r="AX29" i="36" s="1"/>
  <c r="AX218" i="35"/>
  <c r="AX28" i="36" s="1"/>
  <c r="AX223" i="35"/>
  <c r="AX33" i="36" s="1"/>
  <c r="AX222" i="35"/>
  <c r="AX32" i="36" s="1"/>
  <c r="AX221" i="35"/>
  <c r="AX31" i="36" s="1"/>
  <c r="CA47" i="32"/>
  <c r="CA21" i="32"/>
  <c r="CA15" i="32"/>
  <c r="BZ50" i="32"/>
  <c r="BZ44" i="32"/>
  <c r="BZ24" i="32"/>
  <c r="BZ18" i="32"/>
  <c r="BZ12" i="32"/>
  <c r="BY54" i="32"/>
  <c r="BS54" i="32"/>
  <c r="BM54" i="32"/>
  <c r="BN42" i="32"/>
  <c r="BY229" i="31"/>
  <c r="BY39" i="32" s="1"/>
  <c r="BS229" i="31"/>
  <c r="BS39" i="32" s="1"/>
  <c r="BM229" i="31"/>
  <c r="BM39" i="32" s="1"/>
  <c r="BY228" i="31"/>
  <c r="BY38" i="32" s="1"/>
  <c r="BS228" i="31"/>
  <c r="BS38" i="32" s="1"/>
  <c r="BM228" i="31"/>
  <c r="BM38" i="32" s="1"/>
  <c r="BY227" i="31"/>
  <c r="BY37" i="32" s="1"/>
  <c r="BS227" i="31"/>
  <c r="BS37" i="32" s="1"/>
  <c r="BM227" i="31"/>
  <c r="BM37" i="32" s="1"/>
  <c r="BY226" i="31"/>
  <c r="BY36" i="32" s="1"/>
  <c r="BS226" i="31"/>
  <c r="BS36" i="32" s="1"/>
  <c r="BM226" i="31"/>
  <c r="BM36" i="32" s="1"/>
  <c r="BY225" i="31"/>
  <c r="BY35" i="32" s="1"/>
  <c r="BS225" i="31"/>
  <c r="BS35" i="32" s="1"/>
  <c r="BM225" i="31"/>
  <c r="BM35" i="32" s="1"/>
  <c r="BY224" i="31"/>
  <c r="BY34" i="32" s="1"/>
  <c r="BS224" i="31"/>
  <c r="BS34" i="32" s="1"/>
  <c r="BM224" i="31"/>
  <c r="BM34" i="32" s="1"/>
  <c r="BY223" i="31"/>
  <c r="BY33" i="32" s="1"/>
  <c r="BS223" i="31"/>
  <c r="BS33" i="32" s="1"/>
  <c r="BM223" i="31"/>
  <c r="BM33" i="32" s="1"/>
  <c r="BY222" i="31"/>
  <c r="BY32" i="32" s="1"/>
  <c r="BS222" i="31"/>
  <c r="BS32" i="32" s="1"/>
  <c r="BM222" i="31"/>
  <c r="BM32" i="32" s="1"/>
  <c r="BY221" i="31"/>
  <c r="BY31" i="32" s="1"/>
  <c r="BS221" i="31"/>
  <c r="BS31" i="32" s="1"/>
  <c r="BM221" i="31"/>
  <c r="BM31" i="32" s="1"/>
  <c r="BY220" i="31"/>
  <c r="BY30" i="32" s="1"/>
  <c r="BS220" i="31"/>
  <c r="BS30" i="32" s="1"/>
  <c r="BM220" i="31"/>
  <c r="BM30" i="32" s="1"/>
  <c r="BY219" i="31"/>
  <c r="BY29" i="32" s="1"/>
  <c r="BS219" i="31"/>
  <c r="BS29" i="32" s="1"/>
  <c r="BM219" i="31"/>
  <c r="BM29" i="32" s="1"/>
  <c r="BY218" i="31"/>
  <c r="BY28" i="32" s="1"/>
  <c r="BS218" i="31"/>
  <c r="BS28" i="32" s="1"/>
  <c r="BM218" i="31"/>
  <c r="BM28" i="32" s="1"/>
  <c r="BY217" i="31"/>
  <c r="BY27" i="32" s="1"/>
  <c r="BM217" i="31"/>
  <c r="BM27" i="32" s="1"/>
  <c r="CB48" i="32"/>
  <c r="CB22" i="32"/>
  <c r="CB16" i="32"/>
  <c r="L52" i="33"/>
  <c r="I65" i="33"/>
  <c r="T63" i="33"/>
  <c r="V61" i="33"/>
  <c r="J60" i="33"/>
  <c r="L58" i="33"/>
  <c r="U56" i="33"/>
  <c r="I55" i="33"/>
  <c r="T53" i="33"/>
  <c r="I53" i="33"/>
  <c r="L232" i="35"/>
  <c r="BU24" i="32"/>
  <c r="BO24" i="32"/>
  <c r="BU23" i="32"/>
  <c r="BO23" i="32"/>
  <c r="BU22" i="32"/>
  <c r="BO22" i="32"/>
  <c r="BU21" i="32"/>
  <c r="BO21" i="32"/>
  <c r="BU20" i="32"/>
  <c r="BO20" i="32"/>
  <c r="BU19" i="32"/>
  <c r="BO19" i="32"/>
  <c r="BU18" i="32"/>
  <c r="BO18" i="32"/>
  <c r="BU17" i="32"/>
  <c r="BO17" i="32"/>
  <c r="BU16" i="32"/>
  <c r="BO16" i="32"/>
  <c r="BU15" i="32"/>
  <c r="BO15" i="32"/>
  <c r="BU14" i="32"/>
  <c r="BO14" i="32"/>
  <c r="BU13" i="32"/>
  <c r="BO13" i="32"/>
  <c r="BU12" i="32"/>
  <c r="BO12" i="32"/>
  <c r="BG226" i="35"/>
  <c r="AZ224" i="35"/>
  <c r="AZ34" i="36" s="1"/>
  <c r="AZ220" i="35"/>
  <c r="AZ30" i="36" s="1"/>
  <c r="AZ219" i="35"/>
  <c r="AZ29" i="36" s="1"/>
  <c r="AZ218" i="35"/>
  <c r="AZ28" i="36" s="1"/>
  <c r="AZ42" i="36"/>
  <c r="AZ223" i="35"/>
  <c r="AZ33" i="36" s="1"/>
  <c r="AZ217" i="35"/>
  <c r="AZ222" i="35"/>
  <c r="AZ32" i="36" s="1"/>
  <c r="AZ229" i="35"/>
  <c r="AZ39" i="36" s="1"/>
  <c r="AZ228" i="35"/>
  <c r="AZ38" i="36" s="1"/>
  <c r="AZ226" i="35"/>
  <c r="AZ36" i="36" s="1"/>
  <c r="BF217" i="35"/>
  <c r="BF225" i="35"/>
  <c r="BF220" i="35"/>
  <c r="BF30" i="36" s="1"/>
  <c r="BF219" i="35"/>
  <c r="BF29" i="36" s="1"/>
  <c r="BF218" i="35"/>
  <c r="BF28" i="36" s="1"/>
  <c r="BF224" i="35"/>
  <c r="BF34" i="36" s="1"/>
  <c r="BF223" i="35"/>
  <c r="BF222" i="35"/>
  <c r="BF32" i="36" s="1"/>
  <c r="BF221" i="35"/>
  <c r="BF31" i="36" s="1"/>
  <c r="BF229" i="35"/>
  <c r="BF39" i="36" s="1"/>
  <c r="BF227" i="35"/>
  <c r="BF37" i="36" s="1"/>
  <c r="BO221" i="35"/>
  <c r="BO31" i="36" s="1"/>
  <c r="BO229" i="35"/>
  <c r="BO228" i="35"/>
  <c r="BO227" i="35"/>
  <c r="BO220" i="35"/>
  <c r="BO219" i="35"/>
  <c r="BO29" i="36" s="1"/>
  <c r="BO218" i="35"/>
  <c r="BO28" i="36" s="1"/>
  <c r="BO226" i="35"/>
  <c r="BO225" i="35"/>
  <c r="BO35" i="36" s="1"/>
  <c r="BO217" i="35"/>
  <c r="BO223" i="35"/>
  <c r="BO33" i="36" s="1"/>
  <c r="BR217" i="35"/>
  <c r="BR227" i="35"/>
  <c r="BR37" i="36" s="1"/>
  <c r="BR220" i="35"/>
  <c r="BR30" i="36" s="1"/>
  <c r="BR219" i="35"/>
  <c r="BR29" i="36" s="1"/>
  <c r="BR218" i="35"/>
  <c r="BR28" i="36" s="1"/>
  <c r="BR226" i="35"/>
  <c r="BR225" i="35"/>
  <c r="BR35" i="36" s="1"/>
  <c r="BR224" i="35"/>
  <c r="BR223" i="35"/>
  <c r="BR222" i="35"/>
  <c r="BR32" i="36" s="1"/>
  <c r="BR221" i="35"/>
  <c r="BR229" i="35"/>
  <c r="BR39" i="36" s="1"/>
  <c r="BX228" i="35"/>
  <c r="BX220" i="35"/>
  <c r="BX30" i="36" s="1"/>
  <c r="BX219" i="35"/>
  <c r="BX29" i="36" s="1"/>
  <c r="BX218" i="35"/>
  <c r="BX28" i="36" s="1"/>
  <c r="BX227" i="35"/>
  <c r="BX226" i="35"/>
  <c r="BX225" i="35"/>
  <c r="BX35" i="36" s="1"/>
  <c r="BX224" i="35"/>
  <c r="BX223" i="35"/>
  <c r="BX222" i="35"/>
  <c r="BX32" i="36" s="1"/>
  <c r="BX221" i="35"/>
  <c r="BX217" i="35"/>
  <c r="CJ232" i="35"/>
  <c r="S229" i="35"/>
  <c r="S39" i="36" s="1"/>
  <c r="S228" i="35"/>
  <c r="S38" i="36" s="1"/>
  <c r="S227" i="35"/>
  <c r="S37" i="36" s="1"/>
  <c r="S226" i="35"/>
  <c r="S36" i="36" s="1"/>
  <c r="S225" i="35"/>
  <c r="S35" i="36" s="1"/>
  <c r="S224" i="35"/>
  <c r="S34" i="36" s="1"/>
  <c r="S223" i="35"/>
  <c r="S33" i="36" s="1"/>
  <c r="S222" i="35"/>
  <c r="S32" i="36" s="1"/>
  <c r="S221" i="35"/>
  <c r="S31" i="36" s="1"/>
  <c r="S217" i="35"/>
  <c r="S42" i="36"/>
  <c r="S220" i="35"/>
  <c r="S30" i="36" s="1"/>
  <c r="S219" i="35"/>
  <c r="S29" i="36" s="1"/>
  <c r="S218" i="35"/>
  <c r="S28" i="36" s="1"/>
  <c r="AE232" i="35"/>
  <c r="BI217" i="35"/>
  <c r="BI229" i="35"/>
  <c r="BI228" i="35"/>
  <c r="BI38" i="36" s="1"/>
  <c r="BI227" i="35"/>
  <c r="BI226" i="35"/>
  <c r="BI36" i="36" s="1"/>
  <c r="BI220" i="35"/>
  <c r="BI219" i="35"/>
  <c r="BI29" i="36" s="1"/>
  <c r="BI218" i="35"/>
  <c r="BI28" i="36" s="1"/>
  <c r="BI225" i="35"/>
  <c r="BI224" i="35"/>
  <c r="BI34" i="36" s="1"/>
  <c r="BI222" i="35"/>
  <c r="BI32" i="36" s="1"/>
  <c r="BT25" i="32"/>
  <c r="BN25" i="32"/>
  <c r="BT24" i="32"/>
  <c r="BN24" i="32"/>
  <c r="BT23" i="32"/>
  <c r="BN23" i="32"/>
  <c r="BT22" i="32"/>
  <c r="BN22" i="32"/>
  <c r="BT21" i="32"/>
  <c r="BN21" i="32"/>
  <c r="BT20" i="32"/>
  <c r="BN20" i="32"/>
  <c r="BT19" i="32"/>
  <c r="BN19" i="32"/>
  <c r="BT18" i="32"/>
  <c r="BN18" i="32"/>
  <c r="BT17" i="32"/>
  <c r="BN17" i="32"/>
  <c r="BT16" i="32"/>
  <c r="BN16" i="32"/>
  <c r="BT15" i="32"/>
  <c r="BN15" i="32"/>
  <c r="BT14" i="32"/>
  <c r="BN14" i="32"/>
  <c r="BT13" i="32"/>
  <c r="BN13" i="32"/>
  <c r="BT12" i="32"/>
  <c r="BN12" i="32"/>
  <c r="I52" i="33"/>
  <c r="V64" i="33"/>
  <c r="J63" i="33"/>
  <c r="L61" i="33"/>
  <c r="U59" i="33"/>
  <c r="I58" i="33"/>
  <c r="K56" i="33"/>
  <c r="T54" i="33"/>
  <c r="AH232" i="35"/>
  <c r="CA45" i="32"/>
  <c r="CA25" i="32"/>
  <c r="CA19" i="32"/>
  <c r="CA13" i="32"/>
  <c r="BZ48" i="32"/>
  <c r="BZ22" i="32"/>
  <c r="BZ16" i="32"/>
  <c r="BW54" i="32"/>
  <c r="BQ54" i="32"/>
  <c r="BV42" i="32"/>
  <c r="CB54" i="32"/>
  <c r="CB46" i="32"/>
  <c r="CB20" i="32"/>
  <c r="CB14" i="32"/>
  <c r="V65" i="33"/>
  <c r="U64" i="33"/>
  <c r="I63" i="33"/>
  <c r="K61" i="33"/>
  <c r="T59" i="33"/>
  <c r="V57" i="33"/>
  <c r="J56" i="33"/>
  <c r="L54" i="33"/>
  <c r="BL226" i="35"/>
  <c r="BL220" i="35"/>
  <c r="BL30" i="36" s="1"/>
  <c r="BL219" i="35"/>
  <c r="BL29" i="36" s="1"/>
  <c r="BL218" i="35"/>
  <c r="BL28" i="36" s="1"/>
  <c r="BL225" i="35"/>
  <c r="BL35" i="36" s="1"/>
  <c r="BL224" i="35"/>
  <c r="BL34" i="36" s="1"/>
  <c r="BL223" i="35"/>
  <c r="BL222" i="35"/>
  <c r="BL217" i="35"/>
  <c r="BL228" i="35"/>
  <c r="BL38" i="36" s="1"/>
  <c r="CD217" i="35"/>
  <c r="CD221" i="35"/>
  <c r="CD31" i="36" s="1"/>
  <c r="CE217" i="35"/>
  <c r="CE227" i="35"/>
  <c r="CE37" i="36" s="1"/>
  <c r="CE226" i="35"/>
  <c r="CE225" i="35"/>
  <c r="CE224" i="35"/>
  <c r="CE223" i="35"/>
  <c r="CE222" i="35"/>
  <c r="CE32" i="36" s="1"/>
  <c r="CE221" i="35"/>
  <c r="CE229" i="35"/>
  <c r="CE39" i="36" s="1"/>
  <c r="CE220" i="35"/>
  <c r="CE30" i="36" s="1"/>
  <c r="CE219" i="35"/>
  <c r="CE29" i="36" s="1"/>
  <c r="CE218" i="35"/>
  <c r="CE28" i="36" s="1"/>
  <c r="BO42" i="36"/>
  <c r="BX39" i="36"/>
  <c r="CE38" i="36"/>
  <c r="BR38" i="36"/>
  <c r="CG35" i="36"/>
  <c r="BG27" i="36"/>
  <c r="CK24" i="36"/>
  <c r="BY24" i="36"/>
  <c r="BM24" i="36"/>
  <c r="CI23" i="36"/>
  <c r="BW23" i="36"/>
  <c r="BK23" i="36"/>
  <c r="CO22" i="36"/>
  <c r="CC22" i="36"/>
  <c r="BQ22" i="36"/>
  <c r="BE22" i="36"/>
  <c r="CI21" i="36"/>
  <c r="BW21" i="36"/>
  <c r="BK21" i="36"/>
  <c r="CO20" i="36"/>
  <c r="CC20" i="36"/>
  <c r="BQ20" i="36"/>
  <c r="BE20" i="36"/>
  <c r="CI19" i="36"/>
  <c r="BW19" i="36"/>
  <c r="BK19" i="36"/>
  <c r="CO18" i="36"/>
  <c r="CC18" i="36"/>
  <c r="BQ18" i="36"/>
  <c r="BE18" i="36"/>
  <c r="CI17" i="36"/>
  <c r="BW17" i="36"/>
  <c r="BK17" i="36"/>
  <c r="CO16" i="36"/>
  <c r="CC16" i="36"/>
  <c r="BQ16" i="36"/>
  <c r="BE16" i="36"/>
  <c r="CI15" i="36"/>
  <c r="BW15" i="36"/>
  <c r="BK15" i="36"/>
  <c r="CO14" i="36"/>
  <c r="CC14" i="36"/>
  <c r="BQ14" i="36"/>
  <c r="BE14" i="36"/>
  <c r="CK50" i="36"/>
  <c r="CE50" i="36"/>
  <c r="BY50" i="36"/>
  <c r="BS50" i="36"/>
  <c r="BM50" i="36"/>
  <c r="BG50" i="36"/>
  <c r="CK49" i="36"/>
  <c r="CE49" i="36"/>
  <c r="BY49" i="36"/>
  <c r="BS49" i="36"/>
  <c r="BM49" i="36"/>
  <c r="BG49" i="36"/>
  <c r="CM48" i="36"/>
  <c r="CG48" i="36"/>
  <c r="CA48" i="36"/>
  <c r="BU48" i="36"/>
  <c r="BO48" i="36"/>
  <c r="BI48" i="36"/>
  <c r="BC48" i="36"/>
  <c r="CM47" i="36"/>
  <c r="CG47" i="36"/>
  <c r="CA47" i="36"/>
  <c r="BU47" i="36"/>
  <c r="BO47" i="36"/>
  <c r="BI47" i="36"/>
  <c r="BC47" i="36"/>
  <c r="CM46" i="36"/>
  <c r="CG46" i="36"/>
  <c r="CA46" i="36"/>
  <c r="BU46" i="36"/>
  <c r="BO46" i="36"/>
  <c r="BI46" i="36"/>
  <c r="BC46" i="36"/>
  <c r="CM45" i="36"/>
  <c r="CG45" i="36"/>
  <c r="CA45" i="36"/>
  <c r="BU45" i="36"/>
  <c r="BO45" i="36"/>
  <c r="BI45" i="36"/>
  <c r="BC45" i="36"/>
  <c r="CN44" i="36"/>
  <c r="CH44" i="36"/>
  <c r="CB44" i="36"/>
  <c r="BV44" i="36"/>
  <c r="BP44" i="36"/>
  <c r="BJ44" i="36"/>
  <c r="BD44" i="36"/>
  <c r="CN43" i="36"/>
  <c r="CH43" i="36"/>
  <c r="CB43" i="36"/>
  <c r="BV43" i="36"/>
  <c r="BP43" i="36"/>
  <c r="BJ43" i="36"/>
  <c r="BD43" i="36"/>
  <c r="BX38" i="36"/>
  <c r="BL36" i="36"/>
  <c r="BF35" i="36"/>
  <c r="CG34" i="36"/>
  <c r="CM42" i="36"/>
  <c r="BL42" i="36"/>
  <c r="BX37" i="36"/>
  <c r="CE36" i="36"/>
  <c r="BR36" i="36"/>
  <c r="CG33" i="36"/>
  <c r="BG32" i="36"/>
  <c r="CI24" i="36"/>
  <c r="BW24" i="36"/>
  <c r="BK24" i="36"/>
  <c r="CL48" i="36"/>
  <c r="CF48" i="36"/>
  <c r="BZ48" i="36"/>
  <c r="BT48" i="36"/>
  <c r="BN48" i="36"/>
  <c r="BH48" i="36"/>
  <c r="BB48" i="36"/>
  <c r="CL47" i="36"/>
  <c r="CF47" i="36"/>
  <c r="BZ47" i="36"/>
  <c r="BT47" i="36"/>
  <c r="BN47" i="36"/>
  <c r="BH47" i="36"/>
  <c r="BB47" i="36"/>
  <c r="CL46" i="36"/>
  <c r="CF46" i="36"/>
  <c r="BZ46" i="36"/>
  <c r="BT46" i="36"/>
  <c r="BN46" i="36"/>
  <c r="BH46" i="36"/>
  <c r="BB46" i="36"/>
  <c r="CL45" i="36"/>
  <c r="CF45" i="36"/>
  <c r="BZ45" i="36"/>
  <c r="BT45" i="36"/>
  <c r="BN45" i="36"/>
  <c r="BH45" i="36"/>
  <c r="BB45" i="36"/>
  <c r="CM44" i="36"/>
  <c r="CG44" i="36"/>
  <c r="CA44" i="36"/>
  <c r="BU44" i="36"/>
  <c r="BO44" i="36"/>
  <c r="BI44" i="36"/>
  <c r="BC44" i="36"/>
  <c r="CM43" i="36"/>
  <c r="CG43" i="36"/>
  <c r="CA43" i="36"/>
  <c r="BU43" i="36"/>
  <c r="BO43" i="36"/>
  <c r="BI43" i="36"/>
  <c r="BC43" i="36"/>
  <c r="BX42" i="36"/>
  <c r="BX36" i="36"/>
  <c r="CE35" i="36"/>
  <c r="BF33" i="36"/>
  <c r="BH54" i="36"/>
  <c r="CJ42" i="36"/>
  <c r="BJ42" i="36"/>
  <c r="BI39" i="36"/>
  <c r="CE34" i="36"/>
  <c r="BR34" i="36"/>
  <c r="BL33" i="36"/>
  <c r="CG31" i="36"/>
  <c r="BO27" i="36"/>
  <c r="CG24" i="36"/>
  <c r="BU24" i="36"/>
  <c r="BI24" i="36"/>
  <c r="CE23" i="36"/>
  <c r="BS23" i="36"/>
  <c r="BG23" i="36"/>
  <c r="CK22" i="36"/>
  <c r="BY22" i="36"/>
  <c r="BM22" i="36"/>
  <c r="CE21" i="36"/>
  <c r="BS21" i="36"/>
  <c r="BG21" i="36"/>
  <c r="CK20" i="36"/>
  <c r="BY20" i="36"/>
  <c r="BM20" i="36"/>
  <c r="CE19" i="36"/>
  <c r="BS19" i="36"/>
  <c r="BG19" i="36"/>
  <c r="CK18" i="36"/>
  <c r="BY18" i="36"/>
  <c r="BM18" i="36"/>
  <c r="CE17" i="36"/>
  <c r="BS17" i="36"/>
  <c r="BG17" i="36"/>
  <c r="CK16" i="36"/>
  <c r="BY16" i="36"/>
  <c r="BM16" i="36"/>
  <c r="CG54" i="36"/>
  <c r="BO54" i="36"/>
  <c r="CO50" i="36"/>
  <c r="CI50" i="36"/>
  <c r="CC50" i="36"/>
  <c r="BW50" i="36"/>
  <c r="BQ50" i="36"/>
  <c r="BK50" i="36"/>
  <c r="BE50" i="36"/>
  <c r="CO49" i="36"/>
  <c r="CI49" i="36"/>
  <c r="CC49" i="36"/>
  <c r="BW49" i="36"/>
  <c r="BQ49" i="36"/>
  <c r="BK49" i="36"/>
  <c r="BE49" i="36"/>
  <c r="CK48" i="36"/>
  <c r="CE48" i="36"/>
  <c r="BY48" i="36"/>
  <c r="BS48" i="36"/>
  <c r="BM48" i="36"/>
  <c r="BG48" i="36"/>
  <c r="CK47" i="36"/>
  <c r="CE47" i="36"/>
  <c r="BY47" i="36"/>
  <c r="BS47" i="36"/>
  <c r="BM47" i="36"/>
  <c r="BG47" i="36"/>
  <c r="CK46" i="36"/>
  <c r="CE46" i="36"/>
  <c r="BY46" i="36"/>
  <c r="BS46" i="36"/>
  <c r="BM46" i="36"/>
  <c r="BG46" i="36"/>
  <c r="CK45" i="36"/>
  <c r="CE45" i="36"/>
  <c r="BY45" i="36"/>
  <c r="BS45" i="36"/>
  <c r="BM45" i="36"/>
  <c r="BG45" i="36"/>
  <c r="CL44" i="36"/>
  <c r="CF44" i="36"/>
  <c r="BZ44" i="36"/>
  <c r="BT44" i="36"/>
  <c r="BN44" i="36"/>
  <c r="BH44" i="36"/>
  <c r="BB44" i="36"/>
  <c r="CL43" i="36"/>
  <c r="CF43" i="36"/>
  <c r="BZ43" i="36"/>
  <c r="BT43" i="36"/>
  <c r="BN43" i="36"/>
  <c r="BH43" i="36"/>
  <c r="BB43" i="36"/>
  <c r="BI42" i="36"/>
  <c r="BO39" i="36"/>
  <c r="BX34" i="36"/>
  <c r="CE33" i="36"/>
  <c r="BR33" i="36"/>
  <c r="BL32" i="36"/>
  <c r="CH42" i="36"/>
  <c r="BO38" i="36"/>
  <c r="BI37" i="36"/>
  <c r="BX33" i="36"/>
  <c r="CE24" i="36"/>
  <c r="BS24" i="36"/>
  <c r="BG24" i="36"/>
  <c r="CO23" i="36"/>
  <c r="CC23" i="36"/>
  <c r="BQ23" i="36"/>
  <c r="BE23" i="36"/>
  <c r="CI22" i="36"/>
  <c r="BW22" i="36"/>
  <c r="BK22" i="36"/>
  <c r="CO21" i="36"/>
  <c r="CC21" i="36"/>
  <c r="BQ21" i="36"/>
  <c r="BE21" i="36"/>
  <c r="CI20" i="36"/>
  <c r="BW20" i="36"/>
  <c r="BK20" i="36"/>
  <c r="CO19" i="36"/>
  <c r="CC19" i="36"/>
  <c r="BQ19" i="36"/>
  <c r="BE19" i="36"/>
  <c r="CI18" i="36"/>
  <c r="BW18" i="36"/>
  <c r="BK18" i="36"/>
  <c r="CO17" i="36"/>
  <c r="CC17" i="36"/>
  <c r="BQ17" i="36"/>
  <c r="BE17" i="36"/>
  <c r="CI16" i="36"/>
  <c r="BD50" i="36"/>
  <c r="CN49" i="36"/>
  <c r="CH49" i="36"/>
  <c r="CB49" i="36"/>
  <c r="BV49" i="36"/>
  <c r="BP49" i="36"/>
  <c r="BJ49" i="36"/>
  <c r="BD49" i="36"/>
  <c r="CJ48" i="36"/>
  <c r="CD48" i="36"/>
  <c r="BX48" i="36"/>
  <c r="BR48" i="36"/>
  <c r="BL48" i="36"/>
  <c r="BF48" i="36"/>
  <c r="CJ47" i="36"/>
  <c r="CD47" i="36"/>
  <c r="BX47" i="36"/>
  <c r="BR47" i="36"/>
  <c r="BL47" i="36"/>
  <c r="BF47" i="36"/>
  <c r="CJ46" i="36"/>
  <c r="CD46" i="36"/>
  <c r="BX46" i="36"/>
  <c r="BR46" i="36"/>
  <c r="BL46" i="36"/>
  <c r="BF46" i="36"/>
  <c r="CJ45" i="36"/>
  <c r="CD45" i="36"/>
  <c r="BX45" i="36"/>
  <c r="BR45" i="36"/>
  <c r="BL45" i="36"/>
  <c r="BF45" i="36"/>
  <c r="CK44" i="36"/>
  <c r="CE44" i="36"/>
  <c r="BY44" i="36"/>
  <c r="BS44" i="36"/>
  <c r="BM44" i="36"/>
  <c r="BG44" i="36"/>
  <c r="CK43" i="36"/>
  <c r="CE43" i="36"/>
  <c r="BY43" i="36"/>
  <c r="BS43" i="36"/>
  <c r="BM43" i="36"/>
  <c r="BG43" i="36"/>
  <c r="CG42" i="36"/>
  <c r="BT42" i="36"/>
  <c r="BG42" i="36"/>
  <c r="BO37" i="36"/>
  <c r="CE31" i="36"/>
  <c r="BR31" i="36"/>
  <c r="CM30" i="36"/>
  <c r="CG30" i="36"/>
  <c r="BO30" i="36"/>
  <c r="BI30" i="36"/>
  <c r="CG29" i="36"/>
  <c r="BF42" i="36"/>
  <c r="CG39" i="36"/>
  <c r="BG38" i="36"/>
  <c r="BO36" i="36"/>
  <c r="BI35" i="36"/>
  <c r="BX31" i="36"/>
  <c r="CO24" i="36"/>
  <c r="CC24" i="36"/>
  <c r="BQ24" i="36"/>
  <c r="BE24" i="36"/>
  <c r="CM23" i="36"/>
  <c r="CA23" i="36"/>
  <c r="BO23" i="36"/>
  <c r="BC23" i="36"/>
  <c r="CG22" i="36"/>
  <c r="BU22" i="36"/>
  <c r="BI22" i="36"/>
  <c r="CM21" i="36"/>
  <c r="CA21" i="36"/>
  <c r="BO21" i="36"/>
  <c r="BC21" i="36"/>
  <c r="CG20" i="36"/>
  <c r="BU20" i="36"/>
  <c r="BI20" i="36"/>
  <c r="CM19" i="36"/>
  <c r="CA19" i="36"/>
  <c r="BO19" i="36"/>
  <c r="BC19" i="36"/>
  <c r="CG18" i="36"/>
  <c r="BU18" i="36"/>
  <c r="BI18" i="36"/>
  <c r="CM17" i="36"/>
  <c r="BT36" i="36"/>
  <c r="BG36" i="36"/>
  <c r="BJ31" i="36"/>
  <c r="CG27" i="36"/>
  <c r="BI27" i="36"/>
  <c r="CM24" i="36"/>
  <c r="CA24" i="36"/>
  <c r="BO24" i="36"/>
  <c r="BC24" i="36"/>
  <c r="CK23" i="36"/>
  <c r="BY23" i="36"/>
  <c r="BM23" i="36"/>
  <c r="CE22" i="36"/>
  <c r="BS22" i="36"/>
  <c r="BG22" i="36"/>
  <c r="CK21" i="36"/>
  <c r="BY21" i="36"/>
  <c r="BM21" i="36"/>
  <c r="CE20" i="36"/>
  <c r="BS20" i="36"/>
  <c r="BG20" i="36"/>
  <c r="CK19" i="36"/>
  <c r="BY19" i="36"/>
  <c r="BM19" i="36"/>
  <c r="CE18" i="36"/>
  <c r="BS18" i="36"/>
  <c r="BG18" i="36"/>
  <c r="CK17" i="36"/>
  <c r="BY17" i="36"/>
  <c r="BM17" i="36"/>
  <c r="CE16" i="36"/>
  <c r="BS16" i="36"/>
  <c r="BG16" i="36"/>
  <c r="CK15" i="36"/>
  <c r="BY15" i="36"/>
  <c r="BM15" i="36"/>
  <c r="CE14" i="36"/>
  <c r="BS14" i="36"/>
  <c r="BG14" i="36"/>
  <c r="CK13" i="36"/>
  <c r="BY13" i="36"/>
  <c r="BM13" i="36"/>
  <c r="CE12" i="36"/>
  <c r="BS12" i="36"/>
  <c r="BG12" i="36"/>
  <c r="BW43" i="32"/>
  <c r="BQ43" i="32"/>
  <c r="BU42" i="32"/>
  <c r="BT40" i="32"/>
  <c r="BN40" i="32"/>
  <c r="BV39" i="32"/>
  <c r="BP39" i="32"/>
  <c r="BV38" i="32"/>
  <c r="BP38" i="32"/>
  <c r="BV37" i="32"/>
  <c r="BV36" i="32"/>
  <c r="BP36" i="32"/>
  <c r="BP35" i="32"/>
  <c r="BV34" i="32"/>
  <c r="BP33" i="32"/>
  <c r="BV32" i="32"/>
  <c r="BP32" i="32"/>
  <c r="BV31" i="32"/>
  <c r="BP31" i="32"/>
  <c r="BV30" i="32"/>
  <c r="BP30" i="32"/>
  <c r="BV29" i="32"/>
  <c r="BP29" i="32"/>
  <c r="BV28" i="32"/>
  <c r="BP28" i="32"/>
  <c r="BS27" i="32"/>
  <c r="BY25" i="32"/>
  <c r="BS25" i="32"/>
  <c r="BM25" i="32"/>
  <c r="BY24" i="32"/>
  <c r="BS24" i="32"/>
  <c r="BM24" i="32"/>
  <c r="BY23" i="32"/>
  <c r="BS23" i="32"/>
  <c r="BM23" i="32"/>
  <c r="BY22" i="32"/>
  <c r="BS22" i="32"/>
  <c r="BM22" i="32"/>
  <c r="BY21" i="32"/>
  <c r="BS21" i="32"/>
  <c r="BM21" i="32"/>
  <c r="BY20" i="32"/>
  <c r="BS20" i="32"/>
  <c r="BM20" i="32"/>
  <c r="BY19" i="32"/>
  <c r="BS19" i="32"/>
  <c r="BM19" i="32"/>
  <c r="BY18" i="32"/>
  <c r="BS18" i="32"/>
  <c r="BM18" i="32"/>
  <c r="BY17" i="32"/>
  <c r="BS17" i="32"/>
  <c r="BM17" i="32"/>
  <c r="BY16" i="32"/>
  <c r="BS16" i="32"/>
  <c r="BM16" i="32"/>
  <c r="BY15" i="32"/>
  <c r="BS15" i="32"/>
  <c r="BM15" i="32"/>
  <c r="BY14" i="32"/>
  <c r="BS14" i="32"/>
  <c r="BM14" i="32"/>
  <c r="BY13" i="32"/>
  <c r="BS13" i="32"/>
  <c r="BM13" i="32"/>
  <c r="BY12" i="32"/>
  <c r="BS12" i="32"/>
  <c r="BM12" i="32"/>
  <c r="U65" i="33"/>
  <c r="T64" i="33"/>
  <c r="V62" i="33"/>
  <c r="J61" i="33"/>
  <c r="L59" i="33"/>
  <c r="U57" i="33"/>
  <c r="I56" i="33"/>
  <c r="K54" i="33"/>
  <c r="K66" i="33" s="1"/>
  <c r="BG224" i="35"/>
  <c r="BG34" i="36" s="1"/>
  <c r="BK54" i="36"/>
  <c r="BU54" i="36"/>
  <c r="BU217" i="35"/>
  <c r="BU27" i="36" s="1"/>
  <c r="CA50" i="32"/>
  <c r="CA44" i="32"/>
  <c r="CA24" i="32"/>
  <c r="CA18" i="32"/>
  <c r="CA12" i="32"/>
  <c r="BZ47" i="32"/>
  <c r="BZ21" i="32"/>
  <c r="BZ15" i="32"/>
  <c r="BV54" i="32"/>
  <c r="BP54" i="32"/>
  <c r="BT42" i="32"/>
  <c r="BS217" i="31"/>
  <c r="CB45" i="32"/>
  <c r="CB25" i="32"/>
  <c r="CB19" i="32"/>
  <c r="CB13" i="32"/>
  <c r="T65" i="33"/>
  <c r="L64" i="33"/>
  <c r="U62" i="33"/>
  <c r="I61" i="33"/>
  <c r="T57" i="33"/>
  <c r="J54" i="33"/>
  <c r="CB232" i="35"/>
  <c r="CH217" i="35"/>
  <c r="CH222" i="35"/>
  <c r="CH32" i="36" s="1"/>
  <c r="CH220" i="35"/>
  <c r="CH30" i="36" s="1"/>
  <c r="CH219" i="35"/>
  <c r="CH29" i="36" s="1"/>
  <c r="CH218" i="35"/>
  <c r="CH28" i="36" s="1"/>
  <c r="CH229" i="35"/>
  <c r="CH39" i="36" s="1"/>
  <c r="CH228" i="35"/>
  <c r="CH38" i="36" s="1"/>
  <c r="CH227" i="35"/>
  <c r="CH37" i="36" s="1"/>
  <c r="CH226" i="35"/>
  <c r="CH36" i="36" s="1"/>
  <c r="CH224" i="35"/>
  <c r="CH34" i="36" s="1"/>
  <c r="BX25" i="32"/>
  <c r="BR25" i="32"/>
  <c r="BL25" i="32"/>
  <c r="BX24" i="32"/>
  <c r="BR24" i="32"/>
  <c r="BL24" i="32"/>
  <c r="BX23" i="32"/>
  <c r="BR23" i="32"/>
  <c r="BL23" i="32"/>
  <c r="BX22" i="32"/>
  <c r="BR22" i="32"/>
  <c r="BL22" i="32"/>
  <c r="BX21" i="32"/>
  <c r="BR21" i="32"/>
  <c r="BL21" i="32"/>
  <c r="BX20" i="32"/>
  <c r="BR20" i="32"/>
  <c r="BL20" i="32"/>
  <c r="BX19" i="32"/>
  <c r="BR19" i="32"/>
  <c r="BL19" i="32"/>
  <c r="BX18" i="32"/>
  <c r="BR18" i="32"/>
  <c r="BL18" i="32"/>
  <c r="BX17" i="32"/>
  <c r="BR17" i="32"/>
  <c r="BL17" i="32"/>
  <c r="BX16" i="32"/>
  <c r="BR16" i="32"/>
  <c r="BL16" i="32"/>
  <c r="BX15" i="32"/>
  <c r="BR15" i="32"/>
  <c r="BL15" i="32"/>
  <c r="BX14" i="32"/>
  <c r="BR14" i="32"/>
  <c r="BL14" i="32"/>
  <c r="BX13" i="32"/>
  <c r="BR13" i="32"/>
  <c r="BL13" i="32"/>
  <c r="BX12" i="32"/>
  <c r="BR12" i="32"/>
  <c r="BL12" i="32"/>
  <c r="T62" i="33"/>
  <c r="I54" i="33"/>
  <c r="F217" i="35"/>
  <c r="F229" i="35"/>
  <c r="F39" i="36" s="1"/>
  <c r="F228" i="35"/>
  <c r="F38" i="36" s="1"/>
  <c r="F227" i="35"/>
  <c r="F37" i="36" s="1"/>
  <c r="F226" i="35"/>
  <c r="F36" i="36" s="1"/>
  <c r="F225" i="35"/>
  <c r="F35" i="36" s="1"/>
  <c r="F224" i="35"/>
  <c r="F34" i="36" s="1"/>
  <c r="F223" i="35"/>
  <c r="F33" i="36" s="1"/>
  <c r="F222" i="35"/>
  <c r="F32" i="36" s="1"/>
  <c r="F42" i="36"/>
  <c r="F221" i="35"/>
  <c r="F31" i="36" s="1"/>
  <c r="F220" i="35"/>
  <c r="F30" i="36" s="1"/>
  <c r="F219" i="35"/>
  <c r="F29" i="36" s="1"/>
  <c r="F218" i="35"/>
  <c r="F28" i="36" s="1"/>
  <c r="X226" i="35"/>
  <c r="X36" i="36" s="1"/>
  <c r="X225" i="35"/>
  <c r="X35" i="36" s="1"/>
  <c r="X42" i="36"/>
  <c r="X224" i="35"/>
  <c r="X34" i="36" s="1"/>
  <c r="X223" i="35"/>
  <c r="X33" i="36" s="1"/>
  <c r="X222" i="35"/>
  <c r="X32" i="36" s="1"/>
  <c r="X220" i="35"/>
  <c r="X30" i="36" s="1"/>
  <c r="X219" i="35"/>
  <c r="X29" i="36" s="1"/>
  <c r="X218" i="35"/>
  <c r="X28" i="36" s="1"/>
  <c r="X217" i="35"/>
  <c r="X228" i="35"/>
  <c r="X38" i="36" s="1"/>
  <c r="Z232" i="35"/>
  <c r="AO232" i="35"/>
  <c r="AT221" i="35"/>
  <c r="AT31" i="36" s="1"/>
  <c r="AT229" i="35"/>
  <c r="AT39" i="36" s="1"/>
  <c r="AT217" i="35"/>
  <c r="AT228" i="35"/>
  <c r="AT38" i="36" s="1"/>
  <c r="AT42" i="36"/>
  <c r="AT227" i="35"/>
  <c r="AT37" i="36" s="1"/>
  <c r="AT226" i="35"/>
  <c r="AT36" i="36" s="1"/>
  <c r="AT225" i="35"/>
  <c r="AT35" i="36" s="1"/>
  <c r="AT223" i="35"/>
  <c r="AT33" i="36" s="1"/>
  <c r="AT220" i="35"/>
  <c r="AT30" i="36" s="1"/>
  <c r="AT219" i="35"/>
  <c r="AT29" i="36" s="1"/>
  <c r="AT218" i="35"/>
  <c r="AT28" i="36" s="1"/>
  <c r="BJ217" i="35"/>
  <c r="BJ229" i="35"/>
  <c r="BJ39" i="36" s="1"/>
  <c r="BJ228" i="35"/>
  <c r="BJ38" i="36" s="1"/>
  <c r="BJ227" i="35"/>
  <c r="BJ37" i="36" s="1"/>
  <c r="BJ226" i="35"/>
  <c r="BJ36" i="36" s="1"/>
  <c r="BJ220" i="35"/>
  <c r="BJ30" i="36" s="1"/>
  <c r="BJ219" i="35"/>
  <c r="BJ29" i="36" s="1"/>
  <c r="BJ218" i="35"/>
  <c r="BJ28" i="36" s="1"/>
  <c r="BJ225" i="35"/>
  <c r="BJ35" i="36" s="1"/>
  <c r="BJ224" i="35"/>
  <c r="BJ34" i="36" s="1"/>
  <c r="BJ223" i="35"/>
  <c r="BJ33" i="36" s="1"/>
  <c r="BJ222" i="35"/>
  <c r="BJ32" i="36" s="1"/>
  <c r="BS232" i="35"/>
  <c r="BS42" i="36" s="1"/>
  <c r="BV232" i="35"/>
  <c r="CA49" i="32"/>
  <c r="CA43" i="32"/>
  <c r="CA23" i="32"/>
  <c r="CA17" i="32"/>
  <c r="BZ54" i="32"/>
  <c r="BZ46" i="32"/>
  <c r="BZ20" i="32"/>
  <c r="BZ14" i="32"/>
  <c r="BU54" i="32"/>
  <c r="BO54" i="32"/>
  <c r="BR42" i="32"/>
  <c r="BV27" i="32"/>
  <c r="BR27" i="32"/>
  <c r="BN27" i="32"/>
  <c r="CB50" i="32"/>
  <c r="CB44" i="32"/>
  <c r="CB24" i="32"/>
  <c r="CB18" i="32"/>
  <c r="J64" i="33"/>
  <c r="L62" i="33"/>
  <c r="I59" i="33"/>
  <c r="K57" i="33"/>
  <c r="T55" i="33"/>
  <c r="BI221" i="35"/>
  <c r="BI31" i="36" s="1"/>
  <c r="G222" i="35"/>
  <c r="G32" i="36" s="1"/>
  <c r="BI223" i="35"/>
  <c r="BI33" i="36" s="1"/>
  <c r="BT229" i="35"/>
  <c r="BT39" i="36" s="1"/>
  <c r="BT228" i="35"/>
  <c r="BT38" i="36" s="1"/>
  <c r="BT227" i="35"/>
  <c r="BT37" i="36" s="1"/>
  <c r="BT226" i="35"/>
  <c r="BT225" i="35"/>
  <c r="BT35" i="36" s="1"/>
  <c r="BT224" i="35"/>
  <c r="BT34" i="36" s="1"/>
  <c r="BT223" i="35"/>
  <c r="BT33" i="36" s="1"/>
  <c r="BT222" i="35"/>
  <c r="BT32" i="36" s="1"/>
  <c r="BT221" i="35"/>
  <c r="BT31" i="36" s="1"/>
  <c r="BT217" i="35"/>
  <c r="BT220" i="35"/>
  <c r="BT30" i="36" s="1"/>
  <c r="BT219" i="35"/>
  <c r="BT29" i="36" s="1"/>
  <c r="BT218" i="35"/>
  <c r="BT28" i="36" s="1"/>
  <c r="CM225" i="35"/>
  <c r="CM35" i="36" s="1"/>
  <c r="CM224" i="35"/>
  <c r="CM34" i="36" s="1"/>
  <c r="CM223" i="35"/>
  <c r="CM33" i="36" s="1"/>
  <c r="CM222" i="35"/>
  <c r="CM32" i="36" s="1"/>
  <c r="CM221" i="35"/>
  <c r="CM31" i="36" s="1"/>
  <c r="CM220" i="35"/>
  <c r="CM219" i="35"/>
  <c r="CM29" i="36" s="1"/>
  <c r="CM218" i="35"/>
  <c r="CM28" i="36" s="1"/>
  <c r="CM217" i="35"/>
  <c r="CM27" i="36" s="1"/>
  <c r="CM229" i="35"/>
  <c r="CM39" i="36" s="1"/>
  <c r="CM227" i="35"/>
  <c r="CM37" i="36" s="1"/>
  <c r="BT33" i="32"/>
  <c r="BN33" i="32"/>
  <c r="BT32" i="32"/>
  <c r="BN32" i="32"/>
  <c r="BT31" i="32"/>
  <c r="BN31" i="32"/>
  <c r="BT30" i="32"/>
  <c r="BN30" i="32"/>
  <c r="BT29" i="32"/>
  <c r="BN29" i="32"/>
  <c r="BT28" i="32"/>
  <c r="BN28" i="32"/>
  <c r="BW25" i="32"/>
  <c r="BQ25" i="32"/>
  <c r="BW24" i="32"/>
  <c r="BQ24" i="32"/>
  <c r="BW23" i="32"/>
  <c r="BQ23" i="32"/>
  <c r="BW22" i="32"/>
  <c r="BQ22" i="32"/>
  <c r="BW21" i="32"/>
  <c r="BQ21" i="32"/>
  <c r="BW20" i="32"/>
  <c r="BQ20" i="32"/>
  <c r="BW19" i="32"/>
  <c r="BQ19" i="32"/>
  <c r="BW18" i="32"/>
  <c r="BQ18" i="32"/>
  <c r="BW17" i="32"/>
  <c r="BQ17" i="32"/>
  <c r="BW16" i="32"/>
  <c r="BQ16" i="32"/>
  <c r="BW15" i="32"/>
  <c r="BQ15" i="32"/>
  <c r="BW14" i="32"/>
  <c r="BQ14" i="32"/>
  <c r="BW13" i="32"/>
  <c r="BQ13" i="32"/>
  <c r="BW12" i="32"/>
  <c r="BQ12" i="32"/>
  <c r="L65" i="33"/>
  <c r="L55" i="33"/>
  <c r="AV54" i="36"/>
  <c r="V232" i="35"/>
  <c r="BA232" i="35"/>
  <c r="BA42" i="36" s="1"/>
  <c r="CL232" i="35"/>
  <c r="AW54" i="36"/>
  <c r="BE54" i="36"/>
  <c r="BB232" i="35"/>
  <c r="BK232" i="35"/>
  <c r="CC232" i="35"/>
  <c r="BJ50" i="36"/>
  <c r="BP50" i="36"/>
  <c r="BV50" i="36"/>
  <c r="CB50" i="36"/>
  <c r="CH50" i="36"/>
  <c r="CN50" i="36"/>
  <c r="BN54" i="36"/>
  <c r="CF54" i="36"/>
  <c r="Q232" i="35"/>
  <c r="BC232" i="35"/>
  <c r="BP232" i="35"/>
  <c r="BY232" i="35"/>
  <c r="BY42" i="36" s="1"/>
  <c r="AJ232" i="35"/>
  <c r="BH232" i="35"/>
  <c r="CI232" i="35"/>
  <c r="CN232" i="35"/>
  <c r="CN42" i="36" s="1"/>
  <c r="CK54" i="36"/>
  <c r="CE54" i="36"/>
  <c r="BY54" i="36"/>
  <c r="BS54" i="36"/>
  <c r="BM54" i="36"/>
  <c r="BG54" i="36"/>
  <c r="BA54" i="36"/>
  <c r="CJ54" i="36"/>
  <c r="CD54" i="36"/>
  <c r="BX54" i="36"/>
  <c r="BR54" i="36"/>
  <c r="BL54" i="36"/>
  <c r="BF54" i="36"/>
  <c r="AZ54" i="36"/>
  <c r="BM42" i="36"/>
  <c r="CO54" i="36"/>
  <c r="CI54" i="36"/>
  <c r="CC54" i="36"/>
  <c r="BW54" i="36"/>
  <c r="BQ54" i="36"/>
  <c r="CN54" i="36"/>
  <c r="CH54" i="36"/>
  <c r="CB54" i="36"/>
  <c r="BV54" i="36"/>
  <c r="BP54" i="36"/>
  <c r="BJ54" i="36"/>
  <c r="BD54" i="36"/>
  <c r="AX54" i="36"/>
  <c r="D232" i="35"/>
  <c r="H232" i="35"/>
  <c r="BQ232" i="35"/>
  <c r="BZ232" i="35"/>
  <c r="AZ49" i="36"/>
  <c r="BF49" i="36"/>
  <c r="BL49" i="36"/>
  <c r="BR49" i="36"/>
  <c r="BX49" i="36"/>
  <c r="CD49" i="36"/>
  <c r="CJ49" i="36"/>
  <c r="AZ50" i="36"/>
  <c r="BF50" i="36"/>
  <c r="BL50" i="36"/>
  <c r="BR50" i="36"/>
  <c r="BX50" i="36"/>
  <c r="CD50" i="36"/>
  <c r="CJ50" i="36"/>
  <c r="BZ54" i="36"/>
  <c r="Y232" i="35"/>
  <c r="BD232" i="35"/>
  <c r="CA232" i="35"/>
  <c r="CO232" i="35"/>
  <c r="GZ265" i="21"/>
  <c r="BQ265" i="21"/>
  <c r="HF264" i="21"/>
  <c r="BX264" i="21"/>
  <c r="HM263" i="21"/>
  <c r="EO263" i="21"/>
  <c r="Y263" i="21"/>
  <c r="BI54" i="36"/>
  <c r="BM232" i="35"/>
  <c r="BB54" i="36"/>
  <c r="CA54" i="36"/>
  <c r="AL232" i="35"/>
  <c r="AV232" i="35"/>
  <c r="CF232" i="35"/>
  <c r="E232" i="35"/>
  <c r="BE232" i="35"/>
  <c r="BN232" i="35"/>
  <c r="BW232" i="35"/>
  <c r="BW42" i="36" s="1"/>
  <c r="CK232" i="35"/>
  <c r="GZ218" i="21"/>
  <c r="GZ28" i="11" s="1"/>
  <c r="HA217" i="21"/>
  <c r="HA227" i="21"/>
  <c r="HA37" i="11" s="1"/>
  <c r="HA220" i="21"/>
  <c r="HA30" i="11" s="1"/>
  <c r="HA219" i="21"/>
  <c r="HA29" i="11" s="1"/>
  <c r="HA222" i="21"/>
  <c r="HA32" i="11" s="1"/>
  <c r="HA223" i="21"/>
  <c r="HA33" i="11" s="1"/>
  <c r="HA221" i="21"/>
  <c r="HA31" i="11" s="1"/>
  <c r="DQ217" i="21"/>
  <c r="DQ227" i="21"/>
  <c r="DQ37" i="11" s="1"/>
  <c r="DQ219" i="21"/>
  <c r="DQ29" i="11" s="1"/>
  <c r="DQ222" i="21"/>
  <c r="DQ32" i="11" s="1"/>
  <c r="DQ223" i="21"/>
  <c r="DQ33" i="11" s="1"/>
  <c r="DQ218" i="21"/>
  <c r="DQ28" i="11" s="1"/>
  <c r="DQ220" i="21"/>
  <c r="DQ30" i="11" s="1"/>
  <c r="DQ221" i="21"/>
  <c r="DQ31" i="11" s="1"/>
  <c r="FY217" i="21"/>
  <c r="FY227" i="21"/>
  <c r="FY37" i="11" s="1"/>
  <c r="FY224" i="21"/>
  <c r="FY34" i="11" s="1"/>
  <c r="FY220" i="21"/>
  <c r="FY30" i="11" s="1"/>
  <c r="FY222" i="21"/>
  <c r="FY32" i="11" s="1"/>
  <c r="FY223" i="21"/>
  <c r="FY33" i="11" s="1"/>
  <c r="FY219" i="21"/>
  <c r="FY29" i="11" s="1"/>
  <c r="FY218" i="21"/>
  <c r="FY28" i="11" s="1"/>
  <c r="FY221" i="21"/>
  <c r="FY31" i="11" s="1"/>
  <c r="HO217" i="21"/>
  <c r="HO227" i="21"/>
  <c r="HO37" i="11" s="1"/>
  <c r="HO218" i="21"/>
  <c r="HO28" i="11" s="1"/>
  <c r="HO219" i="21"/>
  <c r="HO220" i="21"/>
  <c r="HO222" i="21"/>
  <c r="HO32" i="11" s="1"/>
  <c r="HO223" i="21"/>
  <c r="HO33" i="11" s="1"/>
  <c r="HJ217" i="21"/>
  <c r="HJ227" i="21"/>
  <c r="HJ37" i="11" s="1"/>
  <c r="HJ221" i="21"/>
  <c r="HJ31" i="11" s="1"/>
  <c r="HJ225" i="21"/>
  <c r="HJ35" i="11" s="1"/>
  <c r="HJ226" i="21"/>
  <c r="HJ36" i="11" s="1"/>
  <c r="HJ218" i="21"/>
  <c r="HJ28" i="11" s="1"/>
  <c r="HJ222" i="21"/>
  <c r="HJ32" i="11" s="1"/>
  <c r="HJ223" i="21"/>
  <c r="HJ33" i="11" s="1"/>
  <c r="HJ219" i="21"/>
  <c r="HJ29" i="11" s="1"/>
  <c r="EH217" i="21"/>
  <c r="EH227" i="21"/>
  <c r="EH37" i="11" s="1"/>
  <c r="EH225" i="21"/>
  <c r="EH35" i="11" s="1"/>
  <c r="EH226" i="21"/>
  <c r="EH36" i="11" s="1"/>
  <c r="EH220" i="21"/>
  <c r="EH30" i="11" s="1"/>
  <c r="EH222" i="21"/>
  <c r="EH32" i="11" s="1"/>
  <c r="EH223" i="21"/>
  <c r="EH33" i="11" s="1"/>
  <c r="EH219" i="21"/>
  <c r="EH29" i="11" s="1"/>
  <c r="GD227" i="21"/>
  <c r="GD37" i="11" s="1"/>
  <c r="GD217" i="21"/>
  <c r="GD219" i="21"/>
  <c r="GD29" i="11" s="1"/>
  <c r="GD218" i="21"/>
  <c r="GD28" i="11" s="1"/>
  <c r="GD222" i="21"/>
  <c r="GD32" i="11" s="1"/>
  <c r="GD223" i="21"/>
  <c r="GD33" i="11" s="1"/>
  <c r="GD221" i="21"/>
  <c r="GD31" i="11" s="1"/>
  <c r="GD220" i="21"/>
  <c r="GD30" i="11" s="1"/>
  <c r="GN218" i="21"/>
  <c r="GN28" i="11" s="1"/>
  <c r="GN227" i="21"/>
  <c r="GN37" i="11" s="1"/>
  <c r="GN217" i="21"/>
  <c r="GN219" i="21"/>
  <c r="GN29" i="11" s="1"/>
  <c r="GN224" i="21"/>
  <c r="GN34" i="11" s="1"/>
  <c r="GN221" i="21"/>
  <c r="GN31" i="11" s="1"/>
  <c r="GN220" i="21"/>
  <c r="GN30" i="11" s="1"/>
  <c r="GT227" i="21"/>
  <c r="GT37" i="11" s="1"/>
  <c r="GT218" i="21"/>
  <c r="GT28" i="11" s="1"/>
  <c r="GT221" i="21"/>
  <c r="GT31" i="11" s="1"/>
  <c r="GT224" i="21"/>
  <c r="GT34" i="11" s="1"/>
  <c r="GT220" i="21"/>
  <c r="GT30" i="11" s="1"/>
  <c r="GT219" i="21"/>
  <c r="GT29" i="11" s="1"/>
  <c r="GT217" i="21"/>
  <c r="GW218" i="21"/>
  <c r="GW28" i="11" s="1"/>
  <c r="GW227" i="21"/>
  <c r="GW37" i="11" s="1"/>
  <c r="GW222" i="21"/>
  <c r="GW32" i="11" s="1"/>
  <c r="GW223" i="21"/>
  <c r="GW33" i="11" s="1"/>
  <c r="GW221" i="21"/>
  <c r="GW31" i="11" s="1"/>
  <c r="GW224" i="21"/>
  <c r="GW34" i="11" s="1"/>
  <c r="GW220" i="21"/>
  <c r="GW30" i="11" s="1"/>
  <c r="GW219" i="21"/>
  <c r="GW29" i="11" s="1"/>
  <c r="GW217" i="21"/>
  <c r="DE217" i="21"/>
  <c r="DE227" i="21"/>
  <c r="DE37" i="11" s="1"/>
  <c r="DE220" i="21"/>
  <c r="DE30" i="11" s="1"/>
  <c r="DE222" i="21"/>
  <c r="DE32" i="11" s="1"/>
  <c r="DE223" i="21"/>
  <c r="DE33" i="11" s="1"/>
  <c r="DE221" i="21"/>
  <c r="DE31" i="11" s="1"/>
  <c r="DE219" i="21"/>
  <c r="DE29" i="11" s="1"/>
  <c r="DE218" i="21"/>
  <c r="DE28" i="11" s="1"/>
  <c r="GL224" i="21"/>
  <c r="GL34" i="11" s="1"/>
  <c r="GL217" i="21"/>
  <c r="GL218" i="21"/>
  <c r="GL28" i="11" s="1"/>
  <c r="GL227" i="21"/>
  <c r="GL37" i="11" s="1"/>
  <c r="GC217" i="21"/>
  <c r="GC227" i="21"/>
  <c r="GC37" i="11" s="1"/>
  <c r="GA227" i="21"/>
  <c r="GA37" i="11" s="1"/>
  <c r="GA217" i="21"/>
  <c r="FZ217" i="21"/>
  <c r="FZ227" i="21"/>
  <c r="FZ37" i="11" s="1"/>
  <c r="FG232" i="21"/>
  <c r="ER217" i="21"/>
  <c r="ER227" i="21"/>
  <c r="ER37" i="11" s="1"/>
  <c r="DV217" i="21"/>
  <c r="DV227" i="21"/>
  <c r="DV37" i="11" s="1"/>
  <c r="DU217" i="21"/>
  <c r="DU227" i="21"/>
  <c r="DU37" i="11" s="1"/>
  <c r="W217" i="21"/>
  <c r="W218" i="21"/>
  <c r="W28" i="11" s="1"/>
  <c r="W227" i="21"/>
  <c r="W37" i="11" s="1"/>
  <c r="HR232" i="21"/>
  <c r="HN217" i="21"/>
  <c r="HN27" i="11" s="1"/>
  <c r="HN227" i="21"/>
  <c r="HN37" i="11" s="1"/>
  <c r="HN218" i="21"/>
  <c r="HN28" i="11" s="1"/>
  <c r="HN224" i="21"/>
  <c r="HN34" i="11" s="1"/>
  <c r="GO218" i="21"/>
  <c r="GO28" i="11" s="1"/>
  <c r="GO227" i="21"/>
  <c r="GO37" i="11" s="1"/>
  <c r="FF232" i="21"/>
  <c r="FC263" i="21"/>
  <c r="DN227" i="21"/>
  <c r="DN37" i="11" s="1"/>
  <c r="DN217" i="21"/>
  <c r="CO232" i="21"/>
  <c r="BA232" i="21"/>
  <c r="BA12" i="11"/>
  <c r="HW265" i="21"/>
  <c r="HY232" i="21"/>
  <c r="HW218" i="21"/>
  <c r="HW28" i="11" s="1"/>
  <c r="HW224" i="21"/>
  <c r="HW34" i="11" s="1"/>
  <c r="HW223" i="21"/>
  <c r="HW33" i="11" s="1"/>
  <c r="HW229" i="21"/>
  <c r="HW222" i="21"/>
  <c r="HW32" i="11" s="1"/>
  <c r="HW228" i="21"/>
  <c r="HW217" i="21"/>
  <c r="HW220" i="21"/>
  <c r="HW30" i="11" s="1"/>
  <c r="HW226" i="21"/>
  <c r="HW36" i="11" s="1"/>
  <c r="HW219" i="21"/>
  <c r="HW225" i="21"/>
  <c r="GS232" i="21"/>
  <c r="GR217" i="21"/>
  <c r="GR218" i="21"/>
  <c r="GR28" i="11" s="1"/>
  <c r="GR224" i="21"/>
  <c r="GR34" i="11" s="1"/>
  <c r="GR227" i="21"/>
  <c r="GR37" i="11" s="1"/>
  <c r="GO217" i="21"/>
  <c r="FW217" i="21"/>
  <c r="EC217" i="21"/>
  <c r="EC227" i="21"/>
  <c r="EC37" i="11" s="1"/>
  <c r="DS217" i="21"/>
  <c r="DS227" i="21"/>
  <c r="DS37" i="11" s="1"/>
  <c r="HM232" i="21"/>
  <c r="FB217" i="21"/>
  <c r="FB227" i="21"/>
  <c r="FB37" i="11" s="1"/>
  <c r="HY22" i="11"/>
  <c r="HQ265" i="21"/>
  <c r="HV232" i="21"/>
  <c r="HQ232" i="21"/>
  <c r="GJ217" i="21"/>
  <c r="GJ227" i="21"/>
  <c r="GJ37" i="11" s="1"/>
  <c r="FV232" i="21"/>
  <c r="FQ232" i="21"/>
  <c r="BY217" i="21"/>
  <c r="BY218" i="21"/>
  <c r="BY28" i="11" s="1"/>
  <c r="BY224" i="21"/>
  <c r="BY34" i="11" s="1"/>
  <c r="BY227" i="21"/>
  <c r="BY37" i="11" s="1"/>
  <c r="HY23" i="11"/>
  <c r="HW29" i="11"/>
  <c r="HW35" i="11"/>
  <c r="HN22" i="11"/>
  <c r="HP24" i="11"/>
  <c r="HY13" i="11"/>
  <c r="HZ18" i="11"/>
  <c r="HZ23" i="11"/>
  <c r="HY43" i="11"/>
  <c r="HV45" i="11"/>
  <c r="HW46" i="11"/>
  <c r="HX47" i="11"/>
  <c r="HY48" i="11"/>
  <c r="HY50" i="11"/>
  <c r="HZ54" i="11"/>
  <c r="HQ45" i="11"/>
  <c r="HQ46" i="11"/>
  <c r="HQ54" i="11"/>
  <c r="HP44" i="11"/>
  <c r="HX14" i="11"/>
  <c r="HY19" i="11"/>
  <c r="HW24" i="11"/>
  <c r="HN18" i="11"/>
  <c r="HQ22" i="11"/>
  <c r="HY14" i="11"/>
  <c r="HY20" i="11"/>
  <c r="HX24" i="11"/>
  <c r="HV44" i="11"/>
  <c r="HW45" i="11"/>
  <c r="HX46" i="11"/>
  <c r="HY47" i="11"/>
  <c r="HZ48" i="11"/>
  <c r="HZ50" i="11"/>
  <c r="HQ44" i="11"/>
  <c r="HZ14" i="11"/>
  <c r="HZ20" i="11"/>
  <c r="HY24" i="11"/>
  <c r="HZ30" i="11"/>
  <c r="HW39" i="11"/>
  <c r="HO23" i="11"/>
  <c r="HX45" i="11"/>
  <c r="HY46" i="11"/>
  <c r="HZ47" i="11"/>
  <c r="HY49" i="11"/>
  <c r="HV54" i="11"/>
  <c r="HQ47" i="11"/>
  <c r="HZ15" i="11"/>
  <c r="HV22" i="11"/>
  <c r="HW38" i="11"/>
  <c r="HO12" i="11"/>
  <c r="HN17" i="11"/>
  <c r="HQ23" i="11"/>
  <c r="HY16" i="11"/>
  <c r="HZ22" i="11"/>
  <c r="HN14" i="11"/>
  <c r="HO29" i="11"/>
  <c r="HO30" i="11"/>
  <c r="HZ16" i="11"/>
  <c r="HV23" i="11"/>
  <c r="HY44" i="11"/>
  <c r="HZ45" i="11"/>
  <c r="HV47" i="11"/>
  <c r="HW48" i="11"/>
  <c r="HW50" i="11"/>
  <c r="HX54" i="11"/>
  <c r="HO45" i="11"/>
  <c r="HO46" i="11"/>
  <c r="HO54" i="11"/>
  <c r="HN44" i="11"/>
  <c r="HV12" i="11"/>
  <c r="HY17" i="11"/>
  <c r="HW23" i="11"/>
  <c r="HZ27" i="11"/>
  <c r="HN24" i="11"/>
  <c r="HY12" i="11"/>
  <c r="HZ17" i="11"/>
  <c r="HX23" i="11"/>
  <c r="HY42" i="11"/>
  <c r="HZ44" i="11"/>
  <c r="HV46" i="11"/>
  <c r="HW47" i="11"/>
  <c r="HX48" i="11"/>
  <c r="HX50" i="11"/>
  <c r="HY54" i="11"/>
  <c r="HP45" i="11"/>
  <c r="HP46" i="11"/>
  <c r="HP54" i="11"/>
  <c r="HH232" i="21"/>
  <c r="GV232" i="21"/>
  <c r="FS217" i="21"/>
  <c r="FS227" i="21"/>
  <c r="FS37" i="11" s="1"/>
  <c r="FR217" i="21"/>
  <c r="FR227" i="21"/>
  <c r="FR37" i="11" s="1"/>
  <c r="FI232" i="21"/>
  <c r="EU217" i="21"/>
  <c r="EU227" i="21"/>
  <c r="EU37" i="11" s="1"/>
  <c r="EG232" i="21"/>
  <c r="DP227" i="21"/>
  <c r="DP37" i="11" s="1"/>
  <c r="DP217" i="21"/>
  <c r="BQ224" i="21"/>
  <c r="BQ34" i="11" s="1"/>
  <c r="BQ217" i="21"/>
  <c r="BQ218" i="21"/>
  <c r="BQ28" i="11" s="1"/>
  <c r="BQ227" i="21"/>
  <c r="BQ37" i="11" s="1"/>
  <c r="HB227" i="21"/>
  <c r="HB37" i="11" s="1"/>
  <c r="HB217" i="21"/>
  <c r="HB218" i="21"/>
  <c r="HB28" i="11" s="1"/>
  <c r="HB224" i="21"/>
  <c r="HB34" i="11" s="1"/>
  <c r="GG217" i="21"/>
  <c r="GG227" i="21"/>
  <c r="GG37" i="11" s="1"/>
  <c r="ET227" i="21"/>
  <c r="ET37" i="11" s="1"/>
  <c r="ET217" i="21"/>
  <c r="EJ217" i="21"/>
  <c r="EJ227" i="21"/>
  <c r="EJ37" i="11" s="1"/>
  <c r="HZ265" i="21"/>
  <c r="HL227" i="21"/>
  <c r="HL37" i="11" s="1"/>
  <c r="HL218" i="21"/>
  <c r="HL28" i="11" s="1"/>
  <c r="HL224" i="21"/>
  <c r="HL34" i="11" s="1"/>
  <c r="HC232" i="21"/>
  <c r="GQ217" i="21"/>
  <c r="GQ224" i="21"/>
  <c r="GQ34" i="11" s="1"/>
  <c r="GQ227" i="21"/>
  <c r="GQ37" i="11" s="1"/>
  <c r="GQ218" i="21"/>
  <c r="GQ28" i="11" s="1"/>
  <c r="GM217" i="21"/>
  <c r="GM227" i="21"/>
  <c r="GM37" i="11" s="1"/>
  <c r="GM218" i="21"/>
  <c r="GM28" i="11" s="1"/>
  <c r="GI218" i="21"/>
  <c r="GI28" i="11" s="1"/>
  <c r="GI224" i="21"/>
  <c r="GI34" i="11" s="1"/>
  <c r="GI227" i="21"/>
  <c r="GI37" i="11" s="1"/>
  <c r="GI217" i="21"/>
  <c r="GH227" i="21"/>
  <c r="GH37" i="11" s="1"/>
  <c r="GH217" i="21"/>
  <c r="GH218" i="21"/>
  <c r="GH28" i="11" s="1"/>
  <c r="FO217" i="21"/>
  <c r="EP232" i="21"/>
  <c r="DI217" i="21"/>
  <c r="DI227" i="21"/>
  <c r="DI37" i="11" s="1"/>
  <c r="AN227" i="21"/>
  <c r="AN37" i="11" s="1"/>
  <c r="AN217" i="21"/>
  <c r="AN218" i="21"/>
  <c r="AN28" i="11" s="1"/>
  <c r="HZ221" i="21"/>
  <c r="HZ31" i="11" s="1"/>
  <c r="HZ227" i="21"/>
  <c r="HZ37" i="11" s="1"/>
  <c r="HZ217" i="21"/>
  <c r="HZ220" i="21"/>
  <c r="HZ226" i="21"/>
  <c r="HZ36" i="11" s="1"/>
  <c r="HZ219" i="21"/>
  <c r="HZ29" i="11" s="1"/>
  <c r="HZ225" i="21"/>
  <c r="HZ35" i="11" s="1"/>
  <c r="HZ223" i="21"/>
  <c r="HZ33" i="11" s="1"/>
  <c r="HZ229" i="21"/>
  <c r="HZ39" i="11" s="1"/>
  <c r="HZ222" i="21"/>
  <c r="HZ32" i="11" s="1"/>
  <c r="HZ228" i="21"/>
  <c r="HZ38" i="11" s="1"/>
  <c r="HF224" i="21"/>
  <c r="HF34" i="11" s="1"/>
  <c r="HF217" i="21"/>
  <c r="HF227" i="21"/>
  <c r="HF37" i="11" s="1"/>
  <c r="HF218" i="21"/>
  <c r="HF28" i="11" s="1"/>
  <c r="GP217" i="21"/>
  <c r="GP218" i="21"/>
  <c r="GP28" i="11" s="1"/>
  <c r="GP227" i="21"/>
  <c r="GP37" i="11" s="1"/>
  <c r="FE217" i="21"/>
  <c r="FE227" i="21"/>
  <c r="FE37" i="11" s="1"/>
  <c r="EY217" i="21"/>
  <c r="EY227" i="21"/>
  <c r="EY37" i="11" s="1"/>
  <c r="EN217" i="21"/>
  <c r="EN227" i="21"/>
  <c r="EN37" i="11" s="1"/>
  <c r="HS232" i="21"/>
  <c r="HP232" i="21"/>
  <c r="HG217" i="21"/>
  <c r="HG227" i="21"/>
  <c r="HG37" i="11" s="1"/>
  <c r="HG218" i="21"/>
  <c r="HG28" i="11" s="1"/>
  <c r="HG224" i="21"/>
  <c r="HG34" i="11" s="1"/>
  <c r="GX232" i="21"/>
  <c r="GE217" i="21"/>
  <c r="FN232" i="21"/>
  <c r="EJ263" i="21"/>
  <c r="HX232" i="21"/>
  <c r="GH224" i="21"/>
  <c r="GH34" i="11" s="1"/>
  <c r="FM217" i="21"/>
  <c r="FM227" i="21"/>
  <c r="FM37" i="11" s="1"/>
  <c r="FK217" i="21"/>
  <c r="FK227" i="21"/>
  <c r="FK37" i="11" s="1"/>
  <c r="FJ227" i="21"/>
  <c r="FJ37" i="11" s="1"/>
  <c r="FJ217" i="21"/>
  <c r="FC16" i="11"/>
  <c r="FC232" i="21"/>
  <c r="DC227" i="21"/>
  <c r="DC37" i="11" s="1"/>
  <c r="DC217" i="21"/>
  <c r="AT218" i="21"/>
  <c r="AT28" i="11" s="1"/>
  <c r="AT217" i="21"/>
  <c r="AT227" i="21"/>
  <c r="AT37" i="11" s="1"/>
  <c r="HK232" i="21"/>
  <c r="GK232" i="21"/>
  <c r="CM232" i="21"/>
  <c r="CJ232" i="21"/>
  <c r="BN232" i="21"/>
  <c r="HD232" i="21"/>
  <c r="GW263" i="21"/>
  <c r="DX232" i="21"/>
  <c r="CR263" i="21"/>
  <c r="BE232" i="21"/>
  <c r="AD232" i="21"/>
  <c r="AB232" i="21"/>
  <c r="X232" i="21"/>
  <c r="GY232" i="21"/>
  <c r="FD232" i="21"/>
  <c r="EK232" i="21"/>
  <c r="CL232" i="21"/>
  <c r="CB232" i="21"/>
  <c r="BW232" i="21"/>
  <c r="BH232" i="21"/>
  <c r="FZ263" i="21"/>
  <c r="FR263" i="21"/>
  <c r="FJ263" i="21"/>
  <c r="ET263" i="21"/>
  <c r="DY263" i="21"/>
  <c r="DJ263" i="21"/>
  <c r="DD263" i="21"/>
  <c r="CI232" i="21"/>
  <c r="CF232" i="21"/>
  <c r="AQ232" i="21"/>
  <c r="AE232" i="21"/>
  <c r="N232" i="21"/>
  <c r="GB232" i="21"/>
  <c r="FT232" i="21"/>
  <c r="FL232" i="21"/>
  <c r="DR232" i="21"/>
  <c r="DC263" i="21"/>
  <c r="CH232" i="21"/>
  <c r="CD263" i="21"/>
  <c r="BG232" i="21"/>
  <c r="BD232" i="21"/>
  <c r="AZ224" i="21"/>
  <c r="AZ34" i="11" s="1"/>
  <c r="AZ217" i="21"/>
  <c r="AZ218" i="21"/>
  <c r="AZ28" i="11" s="1"/>
  <c r="HW44" i="11"/>
  <c r="HZ24" i="11"/>
  <c r="HY21" i="11"/>
  <c r="HY15" i="11"/>
  <c r="EW232" i="21"/>
  <c r="EE232" i="21"/>
  <c r="DJ232" i="21"/>
  <c r="CQ232" i="21"/>
  <c r="CK263" i="21"/>
  <c r="CD232" i="21"/>
  <c r="CA232" i="21"/>
  <c r="AA232" i="21"/>
  <c r="Z232" i="21"/>
  <c r="HE232" i="21"/>
  <c r="DH232" i="21"/>
  <c r="CX232" i="21"/>
  <c r="CS232" i="21"/>
  <c r="CN232" i="21"/>
  <c r="CK232" i="21"/>
  <c r="CC232" i="21"/>
  <c r="BZ263" i="21"/>
  <c r="BC232" i="21"/>
  <c r="AC232" i="21"/>
  <c r="GS263" i="21"/>
  <c r="FV263" i="21"/>
  <c r="FN263" i="21"/>
  <c r="CP232" i="21"/>
  <c r="CG263" i="21"/>
  <c r="BZ232" i="21"/>
  <c r="AM232" i="21"/>
  <c r="GU232" i="21"/>
  <c r="FH232" i="21"/>
  <c r="EQ232" i="21"/>
  <c r="BJ232" i="21"/>
  <c r="AP232" i="21"/>
  <c r="AH232" i="21"/>
  <c r="AF232" i="21"/>
  <c r="HY18" i="11"/>
  <c r="HZ12" i="11"/>
  <c r="GF232" i="21"/>
  <c r="FX232" i="21"/>
  <c r="FP232" i="21"/>
  <c r="FB263" i="21"/>
  <c r="EH263" i="21"/>
  <c r="DL263" i="21"/>
  <c r="CG232" i="21"/>
  <c r="BE263" i="21"/>
  <c r="AX232" i="21"/>
  <c r="G232" i="21"/>
  <c r="BG218" i="31"/>
  <c r="BG28" i="32" s="1"/>
  <c r="BG222" i="31"/>
  <c r="BG32" i="32" s="1"/>
  <c r="BG226" i="31"/>
  <c r="BG219" i="31"/>
  <c r="BG29" i="32" s="1"/>
  <c r="BG223" i="31"/>
  <c r="BG33" i="32" s="1"/>
  <c r="BG227" i="31"/>
  <c r="BG37" i="32" s="1"/>
  <c r="BG229" i="31"/>
  <c r="BG39" i="32" s="1"/>
  <c r="BG224" i="31"/>
  <c r="BG34" i="32" s="1"/>
  <c r="BG225" i="31"/>
  <c r="BG35" i="32" s="1"/>
  <c r="BG217" i="31"/>
  <c r="BG220" i="31"/>
  <c r="BG221" i="31"/>
  <c r="BG31" i="32" s="1"/>
  <c r="Y217" i="31"/>
  <c r="Y218" i="31"/>
  <c r="Y219" i="31"/>
  <c r="Y29" i="32" s="1"/>
  <c r="Y220" i="31"/>
  <c r="Y221" i="31"/>
  <c r="Y31" i="32" s="1"/>
  <c r="Y222" i="31"/>
  <c r="Y32" i="32" s="1"/>
  <c r="Y223" i="31"/>
  <c r="Y33" i="32" s="1"/>
  <c r="Y224" i="31"/>
  <c r="Y225" i="31"/>
  <c r="Y226" i="31"/>
  <c r="Y227" i="31"/>
  <c r="Y37" i="32" s="1"/>
  <c r="Y228" i="31"/>
  <c r="Y38" i="32" s="1"/>
  <c r="Y229" i="31"/>
  <c r="Y39" i="32" s="1"/>
  <c r="Y42" i="32"/>
  <c r="AI226" i="31"/>
  <c r="AI36" i="32" s="1"/>
  <c r="AI218" i="31"/>
  <c r="AI28" i="32" s="1"/>
  <c r="AI221" i="31"/>
  <c r="AI31" i="32" s="1"/>
  <c r="AI224" i="31"/>
  <c r="AI34" i="32" s="1"/>
  <c r="AI227" i="31"/>
  <c r="AI37" i="32" s="1"/>
  <c r="AI228" i="31"/>
  <c r="AI38" i="32" s="1"/>
  <c r="AI219" i="31"/>
  <c r="AI29" i="32" s="1"/>
  <c r="AI222" i="31"/>
  <c r="AI32" i="32" s="1"/>
  <c r="AI225" i="31"/>
  <c r="AI35" i="32" s="1"/>
  <c r="AI229" i="31"/>
  <c r="AI39" i="32" s="1"/>
  <c r="AI42" i="32"/>
  <c r="AI217" i="31"/>
  <c r="AI220" i="31"/>
  <c r="AI30" i="32" s="1"/>
  <c r="AI223" i="31"/>
  <c r="AI33" i="32" s="1"/>
  <c r="HI24" i="11"/>
  <c r="HL24" i="11"/>
  <c r="HI23" i="11"/>
  <c r="AZ4" i="28" s="1"/>
  <c r="BB218" i="31"/>
  <c r="BB28" i="32" s="1"/>
  <c r="BB217" i="31"/>
  <c r="AL229" i="31"/>
  <c r="AL39" i="32" s="1"/>
  <c r="AL220" i="31"/>
  <c r="AL30" i="32" s="1"/>
  <c r="AL223" i="31"/>
  <c r="AL33" i="32" s="1"/>
  <c r="AL218" i="31"/>
  <c r="AL28" i="32" s="1"/>
  <c r="AL221" i="31"/>
  <c r="AL31" i="32" s="1"/>
  <c r="AL224" i="31"/>
  <c r="AL34" i="32" s="1"/>
  <c r="AL226" i="31"/>
  <c r="AL36" i="32" s="1"/>
  <c r="AL227" i="31"/>
  <c r="AL37" i="32" s="1"/>
  <c r="AL219" i="31"/>
  <c r="AL29" i="32" s="1"/>
  <c r="AL222" i="31"/>
  <c r="AL32" i="32" s="1"/>
  <c r="AL225" i="31"/>
  <c r="AL35" i="32" s="1"/>
  <c r="AL217" i="31"/>
  <c r="AL228" i="31"/>
  <c r="AL38" i="32" s="1"/>
  <c r="Z228" i="31"/>
  <c r="Z38" i="32" s="1"/>
  <c r="Z219" i="31"/>
  <c r="Z29" i="32" s="1"/>
  <c r="Z222" i="31"/>
  <c r="Z32" i="32" s="1"/>
  <c r="Z225" i="31"/>
  <c r="Z35" i="32" s="1"/>
  <c r="Z229" i="31"/>
  <c r="Z39" i="32" s="1"/>
  <c r="Z42" i="32"/>
  <c r="Z220" i="31"/>
  <c r="Z30" i="32" s="1"/>
  <c r="Z223" i="31"/>
  <c r="Z33" i="32" s="1"/>
  <c r="Z217" i="31"/>
  <c r="Z226" i="31"/>
  <c r="Z36" i="32" s="1"/>
  <c r="Z218" i="31"/>
  <c r="Z28" i="32" s="1"/>
  <c r="Z221" i="31"/>
  <c r="Z31" i="32" s="1"/>
  <c r="Z224" i="31"/>
  <c r="Z34" i="32" s="1"/>
  <c r="Z227" i="31"/>
  <c r="Z37" i="32" s="1"/>
  <c r="BE232" i="31"/>
  <c r="AV218" i="31"/>
  <c r="AV28" i="32" s="1"/>
  <c r="AV219" i="31"/>
  <c r="AV29" i="32" s="1"/>
  <c r="AV220" i="31"/>
  <c r="AV221" i="31"/>
  <c r="AV222" i="31"/>
  <c r="AV223" i="31"/>
  <c r="AV224" i="31"/>
  <c r="AV225" i="31"/>
  <c r="AV35" i="32" s="1"/>
  <c r="AV226" i="31"/>
  <c r="AV36" i="32" s="1"/>
  <c r="AV227" i="31"/>
  <c r="AV37" i="32" s="1"/>
  <c r="AV228" i="31"/>
  <c r="AV38" i="32" s="1"/>
  <c r="AV229" i="31"/>
  <c r="AV39" i="32" s="1"/>
  <c r="AV217" i="31"/>
  <c r="AV42" i="32"/>
  <c r="AO232" i="31"/>
  <c r="BE24" i="32"/>
  <c r="BE22" i="32"/>
  <c r="BE20" i="32"/>
  <c r="BE18" i="32"/>
  <c r="BE16" i="32"/>
  <c r="BE14" i="32"/>
  <c r="BE12" i="32"/>
  <c r="AL264" i="31"/>
  <c r="AY217" i="31"/>
  <c r="AY218" i="31"/>
  <c r="AY28" i="32" s="1"/>
  <c r="AY219" i="31"/>
  <c r="AY29" i="32" s="1"/>
  <c r="AY220" i="31"/>
  <c r="AY30" i="32" s="1"/>
  <c r="AY221" i="31"/>
  <c r="AY31" i="32" s="1"/>
  <c r="AY222" i="31"/>
  <c r="AY32" i="32" s="1"/>
  <c r="AY223" i="31"/>
  <c r="AY33" i="32" s="1"/>
  <c r="AY224" i="31"/>
  <c r="AY34" i="32" s="1"/>
  <c r="AY225" i="31"/>
  <c r="AY35" i="32" s="1"/>
  <c r="AY226" i="31"/>
  <c r="AY36" i="32" s="1"/>
  <c r="AY227" i="31"/>
  <c r="AY37" i="32" s="1"/>
  <c r="AY228" i="31"/>
  <c r="AY38" i="32" s="1"/>
  <c r="AY229" i="31"/>
  <c r="AY39" i="32" s="1"/>
  <c r="AH228" i="31"/>
  <c r="AH227" i="31"/>
  <c r="AH226" i="31"/>
  <c r="AH225" i="31"/>
  <c r="AH35" i="32" s="1"/>
  <c r="AH224" i="31"/>
  <c r="AH34" i="32" s="1"/>
  <c r="AH223" i="31"/>
  <c r="AH222" i="31"/>
  <c r="AH32" i="32" s="1"/>
  <c r="AH221" i="31"/>
  <c r="AH220" i="31"/>
  <c r="AH30" i="32" s="1"/>
  <c r="AQ232" i="31"/>
  <c r="AX14" i="32"/>
  <c r="AP218" i="31"/>
  <c r="AP28" i="32" s="1"/>
  <c r="AP219" i="31"/>
  <c r="AP220" i="31"/>
  <c r="AP221" i="31"/>
  <c r="AP222" i="31"/>
  <c r="AP223" i="31"/>
  <c r="AP33" i="32" s="1"/>
  <c r="AP224" i="31"/>
  <c r="AP225" i="31"/>
  <c r="AP35" i="32" s="1"/>
  <c r="AP226" i="31"/>
  <c r="AP36" i="32" s="1"/>
  <c r="AP227" i="31"/>
  <c r="AP37" i="32" s="1"/>
  <c r="AP228" i="31"/>
  <c r="AP38" i="32" s="1"/>
  <c r="AP229" i="31"/>
  <c r="AP39" i="32" s="1"/>
  <c r="BG45" i="32"/>
  <c r="BF229" i="31"/>
  <c r="BF39" i="32" s="1"/>
  <c r="BF227" i="31"/>
  <c r="BF37" i="32" s="1"/>
  <c r="BF225" i="31"/>
  <c r="BF35" i="32" s="1"/>
  <c r="BF223" i="31"/>
  <c r="BF33" i="32" s="1"/>
  <c r="BF221" i="31"/>
  <c r="BF31" i="32" s="1"/>
  <c r="BF219" i="31"/>
  <c r="BF29" i="32" s="1"/>
  <c r="AV13" i="32"/>
  <c r="BA264" i="31"/>
  <c r="AK264" i="31"/>
  <c r="AH229" i="31"/>
  <c r="AH39" i="32" s="1"/>
  <c r="AH218" i="31"/>
  <c r="AH28" i="32" s="1"/>
  <c r="AX16" i="32"/>
  <c r="BB15" i="32"/>
  <c r="AX232" i="31"/>
  <c r="BF23" i="32"/>
  <c r="BF21" i="32"/>
  <c r="BF19" i="32"/>
  <c r="BF17" i="32"/>
  <c r="BF15" i="32"/>
  <c r="BF13" i="32"/>
  <c r="BF25" i="32"/>
  <c r="BG36" i="32"/>
  <c r="BG48" i="32"/>
  <c r="AZ264" i="31"/>
  <c r="BC232" i="31"/>
  <c r="BD23" i="32"/>
  <c r="AD264" i="31"/>
  <c r="X220" i="31"/>
  <c r="X30" i="32" s="1"/>
  <c r="X224" i="31"/>
  <c r="X217" i="31"/>
  <c r="X27" i="32" s="1"/>
  <c r="X218" i="31"/>
  <c r="X219" i="31"/>
  <c r="X29" i="32" s="1"/>
  <c r="X227" i="31"/>
  <c r="X37" i="32" s="1"/>
  <c r="X222" i="31"/>
  <c r="X223" i="31"/>
  <c r="X33" i="32" s="1"/>
  <c r="X228" i="31"/>
  <c r="X229" i="31"/>
  <c r="X39" i="32" s="1"/>
  <c r="X221" i="31"/>
  <c r="X225" i="31"/>
  <c r="X226" i="31"/>
  <c r="BG42" i="32"/>
  <c r="BG14" i="32"/>
  <c r="BF54" i="32"/>
  <c r="AM232" i="31"/>
  <c r="AP219" i="35"/>
  <c r="AP29" i="36" s="1"/>
  <c r="AP223" i="35"/>
  <c r="AP33" i="36" s="1"/>
  <c r="AP227" i="35"/>
  <c r="AP37" i="36" s="1"/>
  <c r="AP217" i="35"/>
  <c r="AP218" i="35"/>
  <c r="AP28" i="36" s="1"/>
  <c r="AP228" i="35"/>
  <c r="AP38" i="36" s="1"/>
  <c r="AP225" i="35"/>
  <c r="AP222" i="35"/>
  <c r="AP229" i="35"/>
  <c r="AP221" i="35"/>
  <c r="AP220" i="35"/>
  <c r="AP224" i="35"/>
  <c r="AP34" i="36" s="1"/>
  <c r="AP226" i="35"/>
  <c r="BD218" i="31"/>
  <c r="BD28" i="32" s="1"/>
  <c r="BD219" i="31"/>
  <c r="BD29" i="32" s="1"/>
  <c r="BD220" i="31"/>
  <c r="BD30" i="32" s="1"/>
  <c r="BD221" i="31"/>
  <c r="BD31" i="32" s="1"/>
  <c r="BD222" i="31"/>
  <c r="BD32" i="32" s="1"/>
  <c r="BD223" i="31"/>
  <c r="BD33" i="32" s="1"/>
  <c r="BD224" i="31"/>
  <c r="BD34" i="32" s="1"/>
  <c r="BD225" i="31"/>
  <c r="BD35" i="32" s="1"/>
  <c r="BD226" i="31"/>
  <c r="BD36" i="32" s="1"/>
  <c r="BD227" i="31"/>
  <c r="BD37" i="32" s="1"/>
  <c r="BD228" i="31"/>
  <c r="BD38" i="32" s="1"/>
  <c r="BD229" i="31"/>
  <c r="BD39" i="32" s="1"/>
  <c r="AH217" i="31"/>
  <c r="BD12" i="32"/>
  <c r="AK232" i="31"/>
  <c r="F232" i="31"/>
  <c r="F12" i="32"/>
  <c r="AN13" i="32"/>
  <c r="AG54" i="32"/>
  <c r="AG25" i="32"/>
  <c r="Q21" i="32"/>
  <c r="R20" i="32"/>
  <c r="AD18" i="32"/>
  <c r="O18" i="32"/>
  <c r="S17" i="32"/>
  <c r="AF16" i="32"/>
  <c r="AC15" i="32"/>
  <c r="U14" i="32"/>
  <c r="S13" i="32"/>
  <c r="N12" i="32"/>
  <c r="N50" i="32"/>
  <c r="X44" i="32"/>
  <c r="U43" i="32"/>
  <c r="X22" i="32"/>
  <c r="AF12" i="32"/>
  <c r="R12" i="32"/>
  <c r="AG20" i="32"/>
  <c r="AG19" i="32"/>
  <c r="AC21" i="32"/>
  <c r="Q20" i="32"/>
  <c r="R17" i="32"/>
  <c r="AD16" i="32"/>
  <c r="P16" i="32"/>
  <c r="N15" i="32"/>
  <c r="R13" i="32"/>
  <c r="AF48" i="32"/>
  <c r="P48" i="32"/>
  <c r="Q44" i="32"/>
  <c r="T43" i="32"/>
  <c r="P43" i="32"/>
  <c r="U22" i="32"/>
  <c r="AD12" i="32"/>
  <c r="Q12" i="32"/>
  <c r="AS42" i="32"/>
  <c r="X36" i="32"/>
  <c r="N45" i="32"/>
  <c r="R45" i="32"/>
  <c r="X45" i="32"/>
  <c r="Q46" i="32"/>
  <c r="U46" i="32"/>
  <c r="AF46" i="32"/>
  <c r="V25" i="32"/>
  <c r="V15" i="32"/>
  <c r="V22" i="32"/>
  <c r="W24" i="32"/>
  <c r="W44" i="32"/>
  <c r="W50" i="32"/>
  <c r="N21" i="32"/>
  <c r="AF20" i="32"/>
  <c r="P20" i="32"/>
  <c r="R19" i="32"/>
  <c r="U18" i="32"/>
  <c r="AC16" i="32"/>
  <c r="U15" i="32"/>
  <c r="S14" i="32"/>
  <c r="AF13" i="32"/>
  <c r="Q54" i="32"/>
  <c r="X50" i="32"/>
  <c r="T48" i="32"/>
  <c r="U44" i="32"/>
  <c r="U24" i="32"/>
  <c r="O24" i="32"/>
  <c r="AD23" i="32"/>
  <c r="R23" i="32"/>
  <c r="T22" i="32"/>
  <c r="U25" i="32"/>
  <c r="O25" i="32"/>
  <c r="X42" i="32"/>
  <c r="AN46" i="32"/>
  <c r="AG18" i="32"/>
  <c r="AD21" i="32"/>
  <c r="X28" i="32"/>
  <c r="O20" i="32"/>
  <c r="T18" i="32"/>
  <c r="AF17" i="32"/>
  <c r="Q17" i="32"/>
  <c r="X16" i="32"/>
  <c r="O16" i="32"/>
  <c r="T15" i="32"/>
  <c r="Q13" i="32"/>
  <c r="U54" i="32"/>
  <c r="Q50" i="32"/>
  <c r="AD43" i="32"/>
  <c r="AC12" i="32"/>
  <c r="P12" i="32"/>
  <c r="R47" i="32"/>
  <c r="AN21" i="32"/>
  <c r="AG46" i="32"/>
  <c r="AG17" i="32"/>
  <c r="AD20" i="32"/>
  <c r="N20" i="32"/>
  <c r="Q19" i="32"/>
  <c r="P17" i="32"/>
  <c r="N16" i="32"/>
  <c r="R14" i="32"/>
  <c r="AD13" i="32"/>
  <c r="P13" i="32"/>
  <c r="AF54" i="32"/>
  <c r="S15" i="32"/>
  <c r="AF14" i="32"/>
  <c r="AC13" i="32"/>
  <c r="P54" i="32"/>
  <c r="U50" i="32"/>
  <c r="S48" i="32"/>
  <c r="AF21" i="32"/>
  <c r="O12" i="32"/>
  <c r="AP42" i="32"/>
  <c r="N47" i="32"/>
  <c r="AC47" i="32"/>
  <c r="V54" i="32"/>
  <c r="V46" i="32"/>
  <c r="M25" i="32"/>
  <c r="AB25" i="32"/>
  <c r="AL25" i="32"/>
  <c r="Y12" i="32"/>
  <c r="AM15" i="32"/>
  <c r="AY15" i="32"/>
  <c r="BC15" i="32"/>
  <c r="AV18" i="32"/>
  <c r="AZ18" i="32"/>
  <c r="AW21" i="32"/>
  <c r="M22" i="32"/>
  <c r="X31" i="32"/>
  <c r="U21" i="32"/>
  <c r="U20" i="32"/>
  <c r="AD19" i="32"/>
  <c r="N19" i="32"/>
  <c r="R18" i="32"/>
  <c r="N17" i="32"/>
  <c r="R15" i="32"/>
  <c r="AD14" i="32"/>
  <c r="P14" i="32"/>
  <c r="N13" i="32"/>
  <c r="AD54" i="32"/>
  <c r="T50" i="32"/>
  <c r="AC48" i="32"/>
  <c r="AD44" i="32"/>
  <c r="S44" i="32"/>
  <c r="O44" i="32"/>
  <c r="R43" i="32"/>
  <c r="T21" i="32"/>
  <c r="T12" i="32"/>
  <c r="AI49" i="32"/>
  <c r="X38" i="32"/>
  <c r="P45" i="32"/>
  <c r="T45" i="32"/>
  <c r="AD45" i="32"/>
  <c r="O46" i="32"/>
  <c r="S46" i="32"/>
  <c r="AC46" i="32"/>
  <c r="O47" i="32"/>
  <c r="AD47" i="32"/>
  <c r="V12" i="32"/>
  <c r="V17" i="32"/>
  <c r="W23" i="32"/>
  <c r="W43" i="32"/>
  <c r="W49" i="32"/>
  <c r="AG24" i="32"/>
  <c r="AG13" i="32"/>
  <c r="X24" i="32"/>
  <c r="S21" i="32"/>
  <c r="AC19" i="32"/>
  <c r="U17" i="32"/>
  <c r="S16" i="32"/>
  <c r="AF15" i="32"/>
  <c r="AC14" i="32"/>
  <c r="U13" i="32"/>
  <c r="O54" i="32"/>
  <c r="R48" i="32"/>
  <c r="X43" i="32"/>
  <c r="AF24" i="32"/>
  <c r="R24" i="32"/>
  <c r="U23" i="32"/>
  <c r="O23" i="32"/>
  <c r="AD22" i="32"/>
  <c r="Q22" i="32"/>
  <c r="AD25" i="32"/>
  <c r="R25" i="32"/>
  <c r="W54" i="32"/>
  <c r="W16" i="32"/>
  <c r="W20" i="32"/>
  <c r="O17" i="32"/>
  <c r="T16" i="32"/>
  <c r="S50" i="32"/>
  <c r="P24" i="32"/>
  <c r="S22" i="32"/>
  <c r="AC25" i="32"/>
  <c r="U45" i="32"/>
  <c r="P46" i="32"/>
  <c r="AD46" i="32"/>
  <c r="P47" i="32"/>
  <c r="U47" i="32"/>
  <c r="W18" i="32"/>
  <c r="AH25" i="32"/>
  <c r="AT25" i="32"/>
  <c r="AH12" i="32"/>
  <c r="AW13" i="32"/>
  <c r="AI15" i="32"/>
  <c r="AY16" i="32"/>
  <c r="BB18" i="32"/>
  <c r="BA21" i="32"/>
  <c r="AX22" i="32"/>
  <c r="AV23" i="32"/>
  <c r="AM24" i="32"/>
  <c r="AL43" i="32"/>
  <c r="N22" i="32"/>
  <c r="R44" i="32"/>
  <c r="N24" i="32"/>
  <c r="AF23" i="32"/>
  <c r="R22" i="32"/>
  <c r="X25" i="32"/>
  <c r="W12" i="32"/>
  <c r="V19" i="32"/>
  <c r="Y25" i="32"/>
  <c r="AX25" i="32"/>
  <c r="BA25" i="32"/>
  <c r="BD25" i="32"/>
  <c r="AX12" i="32"/>
  <c r="AM14" i="32"/>
  <c r="AY14" i="32"/>
  <c r="BC14" i="32"/>
  <c r="AM16" i="32"/>
  <c r="AM17" i="32"/>
  <c r="AY17" i="32"/>
  <c r="BC17" i="32"/>
  <c r="AH18" i="32"/>
  <c r="BA19" i="32"/>
  <c r="AV21" i="32"/>
  <c r="AI22" i="32"/>
  <c r="AB23" i="32"/>
  <c r="M24" i="32"/>
  <c r="BD24" i="32"/>
  <c r="AH38" i="32"/>
  <c r="AB43" i="32"/>
  <c r="AS43" i="32"/>
  <c r="Z44" i="32"/>
  <c r="BD44" i="32"/>
  <c r="AW45" i="32"/>
  <c r="AB46" i="32"/>
  <c r="AX46" i="32"/>
  <c r="AW47" i="32"/>
  <c r="Z48" i="32"/>
  <c r="AL50" i="32"/>
  <c r="AQ50" i="32"/>
  <c r="AW50" i="32"/>
  <c r="R16" i="32"/>
  <c r="AF50" i="32"/>
  <c r="AD48" i="32"/>
  <c r="S43" i="32"/>
  <c r="AC23" i="32"/>
  <c r="T25" i="32"/>
  <c r="X47" i="32"/>
  <c r="V14" i="32"/>
  <c r="V44" i="32"/>
  <c r="W46" i="32"/>
  <c r="AO25" i="32"/>
  <c r="AI12" i="32"/>
  <c r="BD16" i="32"/>
  <c r="AX18" i="32"/>
  <c r="AV19" i="32"/>
  <c r="AT20" i="32"/>
  <c r="AY20" i="32"/>
  <c r="BC20" i="32"/>
  <c r="AB21" i="32"/>
  <c r="AY22" i="32"/>
  <c r="BA23" i="32"/>
  <c r="AZ24" i="32"/>
  <c r="AH37" i="32"/>
  <c r="M43" i="32"/>
  <c r="AM43" i="32"/>
  <c r="BC43" i="32"/>
  <c r="AK44" i="32"/>
  <c r="AP44" i="32"/>
  <c r="AV44" i="32"/>
  <c r="AZ44" i="32"/>
  <c r="BD48" i="32"/>
  <c r="AW49" i="32"/>
  <c r="BA49" i="32"/>
  <c r="M50" i="32"/>
  <c r="AB50" i="32"/>
  <c r="M45" i="32"/>
  <c r="AH45" i="32"/>
  <c r="AO45" i="32"/>
  <c r="AT45" i="32"/>
  <c r="BD45" i="32"/>
  <c r="AA46" i="32"/>
  <c r="AL46" i="32"/>
  <c r="S20" i="32"/>
  <c r="Q16" i="32"/>
  <c r="AD15" i="32"/>
  <c r="AC54" i="32"/>
  <c r="AF44" i="32"/>
  <c r="X23" i="32"/>
  <c r="P22" i="32"/>
  <c r="S25" i="32"/>
  <c r="O45" i="32"/>
  <c r="AC45" i="32"/>
  <c r="R46" i="32"/>
  <c r="Q47" i="32"/>
  <c r="V23" i="32"/>
  <c r="V13" i="32"/>
  <c r="W19" i="32"/>
  <c r="AI25" i="32"/>
  <c r="BA13" i="32"/>
  <c r="BD15" i="32"/>
  <c r="AZ16" i="32"/>
  <c r="AI18" i="32"/>
  <c r="BC18" i="32"/>
  <c r="AM22" i="32"/>
  <c r="AW23" i="32"/>
  <c r="AV24" i="32"/>
  <c r="AH36" i="32"/>
  <c r="AH43" i="32"/>
  <c r="AY43" i="32"/>
  <c r="AK48" i="32"/>
  <c r="AP48" i="32"/>
  <c r="AV48" i="32"/>
  <c r="AZ48" i="32"/>
  <c r="BB50" i="32"/>
  <c r="Y54" i="32"/>
  <c r="AH54" i="32"/>
  <c r="AM54" i="32"/>
  <c r="AS54" i="32"/>
  <c r="AX54" i="32"/>
  <c r="BB54" i="32"/>
  <c r="AK12" i="32"/>
  <c r="AT12" i="32"/>
  <c r="Y13" i="32"/>
  <c r="AL13" i="32"/>
  <c r="AT13" i="32"/>
  <c r="BC13" i="32"/>
  <c r="AK14" i="32"/>
  <c r="AT14" i="32"/>
  <c r="AL15" i="32"/>
  <c r="M16" i="32"/>
  <c r="AO16" i="32"/>
  <c r="Y17" i="32"/>
  <c r="AP17" i="32"/>
  <c r="AA18" i="32"/>
  <c r="AS18" i="32"/>
  <c r="AH19" i="32"/>
  <c r="AQ19" i="32"/>
  <c r="BD19" i="32"/>
  <c r="AL20" i="32"/>
  <c r="AA21" i="32"/>
  <c r="AS21" i="32"/>
  <c r="Z22" i="32"/>
  <c r="AQ22" i="32"/>
  <c r="BD22" i="32"/>
  <c r="AP23" i="32"/>
  <c r="AA24" i="32"/>
  <c r="AS24" i="32"/>
  <c r="AI27" i="32"/>
  <c r="Y28" i="32"/>
  <c r="AP29" i="32"/>
  <c r="Y30" i="32"/>
  <c r="AP30" i="32"/>
  <c r="AV30" i="32"/>
  <c r="AP31" i="32"/>
  <c r="AV31" i="32"/>
  <c r="AP32" i="32"/>
  <c r="AV32" i="32"/>
  <c r="AV33" i="32"/>
  <c r="Y34" i="32"/>
  <c r="AP34" i="32"/>
  <c r="AV34" i="32"/>
  <c r="Y35" i="32"/>
  <c r="Y36" i="32"/>
  <c r="AN54" i="32"/>
  <c r="U19" i="32"/>
  <c r="X15" i="32"/>
  <c r="AD50" i="32"/>
  <c r="P44" i="32"/>
  <c r="AF43" i="32"/>
  <c r="O22" i="32"/>
  <c r="W13" i="32"/>
  <c r="V20" i="32"/>
  <c r="Z25" i="32"/>
  <c r="AP25" i="32"/>
  <c r="M12" i="32"/>
  <c r="AY12" i="32"/>
  <c r="AV14" i="32"/>
  <c r="AZ14" i="32"/>
  <c r="BD14" i="32"/>
  <c r="AZ15" i="32"/>
  <c r="AV16" i="32"/>
  <c r="AV17" i="32"/>
  <c r="AZ17" i="32"/>
  <c r="BD17" i="32"/>
  <c r="AB20" i="32"/>
  <c r="AH23" i="32"/>
  <c r="AB24" i="32"/>
  <c r="Y43" i="32"/>
  <c r="AT43" i="32"/>
  <c r="AA44" i="32"/>
  <c r="BA44" i="32"/>
  <c r="AB45" i="32"/>
  <c r="AX45" i="32"/>
  <c r="AM46" i="32"/>
  <c r="AY46" i="32"/>
  <c r="BA47" i="32"/>
  <c r="AA48" i="32"/>
  <c r="AM50" i="32"/>
  <c r="AS50" i="32"/>
  <c r="AX50" i="32"/>
  <c r="AG23" i="32"/>
  <c r="X32" i="32"/>
  <c r="S19" i="32"/>
  <c r="AF18" i="32"/>
  <c r="X14" i="32"/>
  <c r="P50" i="32"/>
  <c r="X48" i="32"/>
  <c r="O48" i="32"/>
  <c r="Q43" i="32"/>
  <c r="T23" i="32"/>
  <c r="Q25" i="32"/>
  <c r="V47" i="32"/>
  <c r="AV25" i="32"/>
  <c r="AY25" i="32"/>
  <c r="BB25" i="32"/>
  <c r="AM12" i="32"/>
  <c r="AB14" i="32"/>
  <c r="AV15" i="32"/>
  <c r="AB17" i="32"/>
  <c r="AY18" i="32"/>
  <c r="AW19" i="32"/>
  <c r="AV20" i="32"/>
  <c r="AZ20" i="32"/>
  <c r="BD20" i="32"/>
  <c r="AH21" i="32"/>
  <c r="Y22" i="32"/>
  <c r="BA22" i="32"/>
  <c r="BB23" i="32"/>
  <c r="BA24" i="32"/>
  <c r="O19" i="32"/>
  <c r="Q15" i="32"/>
  <c r="AD24" i="32"/>
  <c r="S23" i="32"/>
  <c r="P25" i="32"/>
  <c r="Q45" i="32"/>
  <c r="AF45" i="32"/>
  <c r="T46" i="32"/>
  <c r="AF47" i="32"/>
  <c r="V24" i="32"/>
  <c r="W14" i="32"/>
  <c r="V45" i="32"/>
  <c r="AK25" i="32"/>
  <c r="BA12" i="32"/>
  <c r="AB16" i="32"/>
  <c r="BA16" i="32"/>
  <c r="AM18" i="32"/>
  <c r="BD18" i="32"/>
  <c r="AH20" i="32"/>
  <c r="AX21" i="32"/>
  <c r="AV22" i="32"/>
  <c r="AX23" i="32"/>
  <c r="AW24" i="32"/>
  <c r="AH33" i="32"/>
  <c r="AI43" i="32"/>
  <c r="AZ43" i="32"/>
  <c r="AL48" i="32"/>
  <c r="AQ48" i="32"/>
  <c r="AW48" i="32"/>
  <c r="BC50" i="32"/>
  <c r="AN16" i="32"/>
  <c r="R21" i="32"/>
  <c r="AC18" i="32"/>
  <c r="P15" i="32"/>
  <c r="T14" i="32"/>
  <c r="X13" i="32"/>
  <c r="T54" i="32"/>
  <c r="AC50" i="32"/>
  <c r="O50" i="32"/>
  <c r="N48" i="32"/>
  <c r="N44" i="32"/>
  <c r="AC24" i="32"/>
  <c r="Q23" i="32"/>
  <c r="N25" i="32"/>
  <c r="X35" i="32"/>
  <c r="S47" i="32"/>
  <c r="V16" i="32"/>
  <c r="W48" i="32"/>
  <c r="W15" i="32"/>
  <c r="V21" i="32"/>
  <c r="AA25" i="32"/>
  <c r="AQ25" i="32"/>
  <c r="AV12" i="32"/>
  <c r="AW14" i="32"/>
  <c r="BA14" i="32"/>
  <c r="AB15" i="32"/>
  <c r="BA15" i="32"/>
  <c r="AW16" i="32"/>
  <c r="AW17" i="32"/>
  <c r="BA17" i="32"/>
  <c r="M18" i="32"/>
  <c r="AX19" i="32"/>
  <c r="AI21" i="32"/>
  <c r="AI23" i="32"/>
  <c r="AH24" i="32"/>
  <c r="BB24" i="32"/>
  <c r="Z43" i="32"/>
  <c r="AV43" i="32"/>
  <c r="AB44" i="32"/>
  <c r="BB44" i="32"/>
  <c r="AM45" i="32"/>
  <c r="AY45" i="32"/>
  <c r="AV46" i="32"/>
  <c r="BA46" i="32"/>
  <c r="M48" i="32"/>
  <c r="AB48" i="32"/>
  <c r="AI50" i="32"/>
  <c r="AO50" i="32"/>
  <c r="AT50" i="32"/>
  <c r="AY50" i="32"/>
  <c r="AO12" i="32"/>
  <c r="BB12" i="32"/>
  <c r="AA13" i="32"/>
  <c r="AO13" i="32"/>
  <c r="AX13" i="32"/>
  <c r="M14" i="32"/>
  <c r="AO14" i="32"/>
  <c r="AG49" i="32"/>
  <c r="P21" i="32"/>
  <c r="AC17" i="32"/>
  <c r="O15" i="32"/>
  <c r="Q14" i="32"/>
  <c r="T13" i="32"/>
  <c r="U48" i="32"/>
  <c r="AC43" i="32"/>
  <c r="O43" i="32"/>
  <c r="T24" i="32"/>
  <c r="P23" i="32"/>
  <c r="AF22" i="32"/>
  <c r="V49" i="32"/>
  <c r="W47" i="32"/>
  <c r="AS25" i="32"/>
  <c r="AH14" i="32"/>
  <c r="AW15" i="32"/>
  <c r="AH17" i="32"/>
  <c r="AB19" i="32"/>
  <c r="AI20" i="32"/>
  <c r="AW20" i="32"/>
  <c r="BA20" i="32"/>
  <c r="M21" i="32"/>
  <c r="AB22" i="32"/>
  <c r="M23" i="32"/>
  <c r="BC23" i="32"/>
  <c r="AX24" i="32"/>
  <c r="AH31" i="32"/>
  <c r="AP43" i="32"/>
  <c r="M44" i="32"/>
  <c r="AM44" i="32"/>
  <c r="AS44" i="32"/>
  <c r="AX44" i="32"/>
  <c r="BB48" i="32"/>
  <c r="AM49" i="32"/>
  <c r="AY49" i="32"/>
  <c r="BC49" i="32"/>
  <c r="Z50" i="32"/>
  <c r="Z45" i="32"/>
  <c r="AK45" i="32"/>
  <c r="AQ45" i="32"/>
  <c r="BB45" i="32"/>
  <c r="Y46" i="32"/>
  <c r="AI46" i="32"/>
  <c r="AP46" i="32"/>
  <c r="AG12" i="32"/>
  <c r="Q18" i="32"/>
  <c r="T17" i="32"/>
  <c r="O14" i="32"/>
  <c r="S54" i="32"/>
  <c r="S24" i="32"/>
  <c r="X12" i="32"/>
  <c r="S45" i="32"/>
  <c r="N46" i="32"/>
  <c r="X46" i="32"/>
  <c r="T47" i="32"/>
  <c r="W21" i="32"/>
  <c r="W45" i="32"/>
  <c r="AW25" i="32"/>
  <c r="AZ25" i="32"/>
  <c r="BC25" i="32"/>
  <c r="AB12" i="32"/>
  <c r="AB13" i="32"/>
  <c r="AH16" i="32"/>
  <c r="BB16" i="32"/>
  <c r="BA18" i="32"/>
  <c r="AY21" i="32"/>
  <c r="AW22" i="32"/>
  <c r="AY23" i="32"/>
  <c r="AI24" i="32"/>
  <c r="M217" i="35"/>
  <c r="M218" i="35"/>
  <c r="M28" i="36" s="1"/>
  <c r="M222" i="35"/>
  <c r="M32" i="36" s="1"/>
  <c r="M226" i="35"/>
  <c r="M36" i="36" s="1"/>
  <c r="M228" i="35"/>
  <c r="M42" i="36"/>
  <c r="M219" i="35"/>
  <c r="M225" i="35"/>
  <c r="M229" i="35"/>
  <c r="M39" i="36" s="1"/>
  <c r="M227" i="35"/>
  <c r="M37" i="36" s="1"/>
  <c r="M220" i="35"/>
  <c r="M224" i="35"/>
  <c r="M223" i="35"/>
  <c r="M33" i="36" s="1"/>
  <c r="M221" i="35"/>
  <c r="M31" i="36" s="1"/>
  <c r="AZ232" i="31"/>
  <c r="AW232" i="31"/>
  <c r="J218" i="31"/>
  <c r="J28" i="32" s="1"/>
  <c r="J222" i="31"/>
  <c r="J32" i="32" s="1"/>
  <c r="J219" i="31"/>
  <c r="J29" i="32" s="1"/>
  <c r="J225" i="31"/>
  <c r="J35" i="32" s="1"/>
  <c r="J229" i="31"/>
  <c r="J39" i="32" s="1"/>
  <c r="J224" i="31"/>
  <c r="J34" i="32" s="1"/>
  <c r="J217" i="31"/>
  <c r="J221" i="31"/>
  <c r="J31" i="32" s="1"/>
  <c r="J220" i="31"/>
  <c r="J30" i="32" s="1"/>
  <c r="J223" i="31"/>
  <c r="J33" i="32" s="1"/>
  <c r="J228" i="31"/>
  <c r="J38" i="32" s="1"/>
  <c r="J42" i="32"/>
  <c r="J226" i="31"/>
  <c r="J36" i="32" s="1"/>
  <c r="AA232" i="31"/>
  <c r="AS217" i="31"/>
  <c r="AS218" i="31"/>
  <c r="AS28" i="32" s="1"/>
  <c r="AS219" i="31"/>
  <c r="AS29" i="32" s="1"/>
  <c r="AS220" i="31"/>
  <c r="AS30" i="32" s="1"/>
  <c r="AS221" i="31"/>
  <c r="AS31" i="32" s="1"/>
  <c r="AS222" i="31"/>
  <c r="AS32" i="32" s="1"/>
  <c r="AS223" i="31"/>
  <c r="AS33" i="32" s="1"/>
  <c r="AS224" i="31"/>
  <c r="AS34" i="32" s="1"/>
  <c r="AS225" i="31"/>
  <c r="AS35" i="32" s="1"/>
  <c r="AS226" i="31"/>
  <c r="AS36" i="32" s="1"/>
  <c r="AS227" i="31"/>
  <c r="AS37" i="32" s="1"/>
  <c r="AS228" i="31"/>
  <c r="AS38" i="32" s="1"/>
  <c r="AS229" i="31"/>
  <c r="AS39" i="32" s="1"/>
  <c r="BG30" i="32"/>
  <c r="BG50" i="32"/>
  <c r="BG43" i="32"/>
  <c r="AQ263" i="31"/>
  <c r="AO263" i="31"/>
  <c r="BA45" i="32"/>
  <c r="AX20" i="32"/>
  <c r="V264" i="31"/>
  <c r="X265" i="31"/>
  <c r="U264" i="35"/>
  <c r="E232" i="31"/>
  <c r="U232" i="31"/>
  <c r="U42" i="32" s="1"/>
  <c r="BA232" i="31"/>
  <c r="BA42" i="32" s="1"/>
  <c r="H220" i="31"/>
  <c r="H30" i="32" s="1"/>
  <c r="H224" i="31"/>
  <c r="H34" i="32" s="1"/>
  <c r="H222" i="31"/>
  <c r="H32" i="32" s="1"/>
  <c r="H223" i="31"/>
  <c r="H33" i="32" s="1"/>
  <c r="H221" i="31"/>
  <c r="H31" i="32" s="1"/>
  <c r="H227" i="31"/>
  <c r="H37" i="32" s="1"/>
  <c r="H218" i="31"/>
  <c r="H28" i="32" s="1"/>
  <c r="H42" i="32"/>
  <c r="D220" i="31"/>
  <c r="D30" i="32" s="1"/>
  <c r="D224" i="31"/>
  <c r="D219" i="31"/>
  <c r="D29" i="32" s="1"/>
  <c r="D225" i="31"/>
  <c r="D35" i="32" s="1"/>
  <c r="D227" i="31"/>
  <c r="D37" i="32" s="1"/>
  <c r="D217" i="31"/>
  <c r="D27" i="32" s="1"/>
  <c r="D222" i="31"/>
  <c r="D32" i="32" s="1"/>
  <c r="D223" i="31"/>
  <c r="D33" i="32" s="1"/>
  <c r="AG217" i="35"/>
  <c r="AG218" i="35"/>
  <c r="AG28" i="36" s="1"/>
  <c r="AG222" i="35"/>
  <c r="AG32" i="36" s="1"/>
  <c r="AG226" i="35"/>
  <c r="AG36" i="36" s="1"/>
  <c r="AG229" i="35"/>
  <c r="AG39" i="36" s="1"/>
  <c r="AG224" i="35"/>
  <c r="AG228" i="35"/>
  <c r="AG225" i="35"/>
  <c r="AG42" i="36"/>
  <c r="AG223" i="35"/>
  <c r="AG33" i="36" s="1"/>
  <c r="AG220" i="35"/>
  <c r="AG219" i="35"/>
  <c r="AG29" i="36" s="1"/>
  <c r="AG227" i="35"/>
  <c r="AG37" i="36" s="1"/>
  <c r="W232" i="31"/>
  <c r="O232" i="31"/>
  <c r="D218" i="31"/>
  <c r="D28" i="32" s="1"/>
  <c r="C232" i="31"/>
  <c r="C12" i="32"/>
  <c r="AD263" i="31"/>
  <c r="S264" i="31"/>
  <c r="T265" i="31"/>
  <c r="AD265" i="31"/>
  <c r="S232" i="31"/>
  <c r="H219" i="31"/>
  <c r="H29" i="32" s="1"/>
  <c r="AF232" i="31"/>
  <c r="AF42" i="32" s="1"/>
  <c r="AN42" i="32"/>
  <c r="V232" i="31"/>
  <c r="H229" i="31"/>
  <c r="H39" i="32" s="1"/>
  <c r="K232" i="31"/>
  <c r="P232" i="31"/>
  <c r="AI228" i="35"/>
  <c r="AI38" i="36" s="1"/>
  <c r="W227" i="35"/>
  <c r="W37" i="36" s="1"/>
  <c r="K220" i="35"/>
  <c r="K30" i="36" s="1"/>
  <c r="W219" i="35"/>
  <c r="W29" i="36" s="1"/>
  <c r="AI218" i="35"/>
  <c r="O264" i="31"/>
  <c r="AG14" i="32"/>
  <c r="AN49" i="32"/>
  <c r="U265" i="35"/>
  <c r="AI226" i="35"/>
  <c r="AI15" i="36"/>
  <c r="AF221" i="35"/>
  <c r="AF31" i="36" s="1"/>
  <c r="AF225" i="35"/>
  <c r="AF35" i="36" s="1"/>
  <c r="AF228" i="35"/>
  <c r="AF229" i="35"/>
  <c r="AF39" i="36" s="1"/>
  <c r="AF222" i="35"/>
  <c r="AF218" i="35"/>
  <c r="AF28" i="36" s="1"/>
  <c r="AF223" i="35"/>
  <c r="AF33" i="36" s="1"/>
  <c r="AF219" i="35"/>
  <c r="AF29" i="36" s="1"/>
  <c r="AF227" i="35"/>
  <c r="AF37" i="36" s="1"/>
  <c r="AF42" i="36"/>
  <c r="O232" i="35"/>
  <c r="O15" i="36"/>
  <c r="K16" i="32"/>
  <c r="U16" i="32"/>
  <c r="F17" i="32"/>
  <c r="AD17" i="32"/>
  <c r="I18" i="32"/>
  <c r="S18" i="32"/>
  <c r="E19" i="32"/>
  <c r="P19" i="32"/>
  <c r="AF19" i="32"/>
  <c r="AC20" i="32"/>
  <c r="I21" i="32"/>
  <c r="X21" i="32"/>
  <c r="X34" i="32"/>
  <c r="D34" i="32"/>
  <c r="AN43" i="32"/>
  <c r="AG264" i="35"/>
  <c r="W223" i="35"/>
  <c r="W33" i="36" s="1"/>
  <c r="W221" i="35"/>
  <c r="W31" i="36" s="1"/>
  <c r="R232" i="31"/>
  <c r="R42" i="32" s="1"/>
  <c r="AC232" i="35"/>
  <c r="K221" i="35"/>
  <c r="K31" i="36" s="1"/>
  <c r="K225" i="35"/>
  <c r="K35" i="36" s="1"/>
  <c r="K229" i="35"/>
  <c r="K39" i="36" s="1"/>
  <c r="K226" i="35"/>
  <c r="K36" i="36" s="1"/>
  <c r="K222" i="35"/>
  <c r="K32" i="36" s="1"/>
  <c r="K223" i="35"/>
  <c r="K33" i="36" s="1"/>
  <c r="K217" i="35"/>
  <c r="K227" i="35"/>
  <c r="R232" i="35"/>
  <c r="G232" i="31"/>
  <c r="AN232" i="31"/>
  <c r="AM265" i="35"/>
  <c r="AN217" i="35"/>
  <c r="AN218" i="35"/>
  <c r="AN28" i="36" s="1"/>
  <c r="AN222" i="35"/>
  <c r="AN32" i="36" s="1"/>
  <c r="AN226" i="35"/>
  <c r="AN36" i="36" s="1"/>
  <c r="AN229" i="35"/>
  <c r="AN39" i="36" s="1"/>
  <c r="AN228" i="35"/>
  <c r="AN225" i="35"/>
  <c r="AN221" i="35"/>
  <c r="AN227" i="35"/>
  <c r="AN37" i="36" s="1"/>
  <c r="AN224" i="35"/>
  <c r="AD232" i="31"/>
  <c r="AD42" i="32" s="1"/>
  <c r="Q232" i="31"/>
  <c r="Q42" i="32" s="1"/>
  <c r="AG232" i="31"/>
  <c r="AG42" i="32" s="1"/>
  <c r="AN219" i="35"/>
  <c r="AN29" i="36" s="1"/>
  <c r="U217" i="35"/>
  <c r="U219" i="35"/>
  <c r="U29" i="36" s="1"/>
  <c r="U223" i="35"/>
  <c r="U33" i="36" s="1"/>
  <c r="U227" i="35"/>
  <c r="U37" i="36" s="1"/>
  <c r="U225" i="35"/>
  <c r="U229" i="35"/>
  <c r="U222" i="35"/>
  <c r="U32" i="36" s="1"/>
  <c r="U226" i="35"/>
  <c r="U218" i="35"/>
  <c r="U224" i="35"/>
  <c r="U34" i="36" s="1"/>
  <c r="AB232" i="35"/>
  <c r="H263" i="31"/>
  <c r="N232" i="31"/>
  <c r="N42" i="32" s="1"/>
  <c r="AN25" i="32"/>
  <c r="R50" i="32"/>
  <c r="Q48" i="32"/>
  <c r="AC44" i="32"/>
  <c r="AG45" i="32"/>
  <c r="X20" i="32"/>
  <c r="X19" i="32"/>
  <c r="X18" i="32"/>
  <c r="X17" i="32"/>
  <c r="AG22" i="32"/>
  <c r="AG16" i="32"/>
  <c r="O21" i="32"/>
  <c r="E21" i="32"/>
  <c r="T20" i="32"/>
  <c r="K20" i="32"/>
  <c r="E20" i="32"/>
  <c r="T19" i="32"/>
  <c r="K19" i="32"/>
  <c r="AN15" i="32"/>
  <c r="AN20" i="32"/>
  <c r="AN24" i="32"/>
  <c r="AN45" i="32"/>
  <c r="AN50" i="32"/>
  <c r="AN19" i="32"/>
  <c r="AG47" i="32"/>
  <c r="K218" i="35"/>
  <c r="K28" i="36" s="1"/>
  <c r="AC232" i="31"/>
  <c r="AC42" i="32" s="1"/>
  <c r="T232" i="31"/>
  <c r="I232" i="31"/>
  <c r="AK220" i="35"/>
  <c r="AK30" i="36" s="1"/>
  <c r="AK224" i="35"/>
  <c r="AK34" i="36" s="1"/>
  <c r="AK228" i="35"/>
  <c r="AK38" i="36" s="1"/>
  <c r="AK226" i="35"/>
  <c r="AK223" i="35"/>
  <c r="AK217" i="35"/>
  <c r="AK219" i="35"/>
  <c r="AK29" i="36" s="1"/>
  <c r="AK227" i="35"/>
  <c r="AK37" i="36" s="1"/>
  <c r="AK225" i="35"/>
  <c r="AK35" i="36" s="1"/>
  <c r="AK218" i="35"/>
  <c r="AK28" i="36" s="1"/>
  <c r="AK222" i="35"/>
  <c r="AK32" i="36" s="1"/>
  <c r="AK229" i="35"/>
  <c r="W220" i="35"/>
  <c r="W30" i="36" s="1"/>
  <c r="W224" i="35"/>
  <c r="W34" i="36" s="1"/>
  <c r="W228" i="35"/>
  <c r="W38" i="36" s="1"/>
  <c r="W225" i="35"/>
  <c r="W35" i="36" s="1"/>
  <c r="W229" i="35"/>
  <c r="W226" i="35"/>
  <c r="W36" i="36" s="1"/>
  <c r="AI219" i="35"/>
  <c r="AI29" i="36" s="1"/>
  <c r="AI223" i="35"/>
  <c r="AI33" i="36" s="1"/>
  <c r="AI227" i="35"/>
  <c r="AI37" i="36" s="1"/>
  <c r="AI217" i="35"/>
  <c r="AI224" i="35"/>
  <c r="AI34" i="36" s="1"/>
  <c r="AI225" i="35"/>
  <c r="AI221" i="35"/>
  <c r="AI31" i="36" s="1"/>
  <c r="T228" i="35"/>
  <c r="T38" i="36" s="1"/>
  <c r="AM232" i="35"/>
  <c r="T219" i="35"/>
  <c r="AD232" i="35"/>
  <c r="AG15" i="32"/>
  <c r="AG21" i="32"/>
  <c r="AG43" i="32"/>
  <c r="AG50" i="32"/>
  <c r="AN48" i="32"/>
  <c r="AN44" i="32"/>
  <c r="AN23" i="32"/>
  <c r="AN18" i="32"/>
  <c r="AN14" i="32"/>
  <c r="K42" i="36"/>
  <c r="AI24" i="36"/>
  <c r="T218" i="35"/>
  <c r="T28" i="36" s="1"/>
  <c r="T222" i="35"/>
  <c r="T32" i="36" s="1"/>
  <c r="T226" i="35"/>
  <c r="T36" i="36" s="1"/>
  <c r="T229" i="35"/>
  <c r="T39" i="36" s="1"/>
  <c r="J232" i="35"/>
  <c r="P219" i="35"/>
  <c r="P29" i="36" s="1"/>
  <c r="J17" i="36"/>
  <c r="AG16" i="36"/>
  <c r="AQ220" i="35"/>
  <c r="AQ30" i="36" s="1"/>
  <c r="AQ224" i="35"/>
  <c r="AQ34" i="36" s="1"/>
  <c r="AQ228" i="35"/>
  <c r="AQ38" i="36" s="1"/>
  <c r="AN47" i="32"/>
  <c r="AN22" i="32"/>
  <c r="AN17" i="32"/>
  <c r="AN12" i="32"/>
  <c r="T221" i="35"/>
  <c r="T31" i="36" s="1"/>
  <c r="AA232" i="35"/>
  <c r="O48" i="36"/>
  <c r="AI42" i="36"/>
  <c r="W42" i="36"/>
  <c r="AU14" i="36"/>
  <c r="AU17" i="36"/>
  <c r="AU22" i="36"/>
  <c r="I12" i="36"/>
  <c r="AN12" i="36"/>
  <c r="I13" i="36"/>
  <c r="AA13" i="36"/>
  <c r="AF13" i="36"/>
  <c r="AQ13" i="36"/>
  <c r="AN42" i="36"/>
  <c r="AK42" i="36"/>
  <c r="AU18" i="36"/>
  <c r="AU47" i="36"/>
  <c r="R12" i="36"/>
  <c r="AP12" i="36"/>
  <c r="R13" i="36"/>
  <c r="AB13" i="36"/>
  <c r="AS13" i="36"/>
  <c r="U14" i="36"/>
  <c r="AC48" i="36"/>
  <c r="AN13" i="36"/>
  <c r="AK24" i="36"/>
  <c r="AS48" i="36"/>
  <c r="M48" i="36"/>
  <c r="AG24" i="36"/>
  <c r="AA12" i="36"/>
  <c r="O14" i="36"/>
  <c r="W14" i="36"/>
  <c r="AD14" i="36"/>
  <c r="W15" i="36"/>
  <c r="AD15" i="36"/>
  <c r="W16" i="36"/>
  <c r="AD16" i="36"/>
  <c r="W17" i="36"/>
  <c r="AD17" i="36"/>
  <c r="W18" i="36"/>
  <c r="AD18" i="36"/>
  <c r="W19" i="36"/>
  <c r="AD19" i="36"/>
  <c r="W20" i="36"/>
  <c r="AD20" i="36"/>
  <c r="W21" i="36"/>
  <c r="AD21" i="36"/>
  <c r="W22" i="36"/>
  <c r="AD22" i="36"/>
  <c r="W23" i="36"/>
  <c r="AD23" i="36"/>
  <c r="AA24" i="36"/>
  <c r="AF24" i="36"/>
  <c r="P27" i="36"/>
  <c r="AS28" i="36"/>
  <c r="M29" i="36"/>
  <c r="T29" i="36"/>
  <c r="AP30" i="36"/>
  <c r="P31" i="36"/>
  <c r="AK31" i="36"/>
  <c r="AF32" i="36"/>
  <c r="AU16" i="36"/>
  <c r="AU48" i="36"/>
  <c r="P12" i="36"/>
  <c r="AI12" i="36"/>
  <c r="O13" i="36"/>
  <c r="AG13" i="36"/>
  <c r="AN14" i="36"/>
  <c r="I15" i="36"/>
  <c r="AN15" i="36"/>
  <c r="I16" i="36"/>
  <c r="AN16" i="36"/>
  <c r="I17" i="36"/>
  <c r="AN17" i="36"/>
  <c r="I18" i="36"/>
  <c r="AN18" i="36"/>
  <c r="I19" i="36"/>
  <c r="AN19" i="36"/>
  <c r="I20" i="36"/>
  <c r="AN20" i="36"/>
  <c r="I21" i="36"/>
  <c r="AN21" i="36"/>
  <c r="I22" i="36"/>
  <c r="AN22" i="36"/>
  <c r="I23" i="36"/>
  <c r="AN23" i="36"/>
  <c r="I24" i="36"/>
  <c r="AI48" i="36"/>
  <c r="AB12" i="36"/>
  <c r="AS12" i="36"/>
  <c r="AI13" i="36"/>
  <c r="I14" i="36"/>
  <c r="P15" i="36"/>
  <c r="P16" i="36"/>
  <c r="P17" i="36"/>
  <c r="P18" i="36"/>
  <c r="P19" i="36"/>
  <c r="P20" i="36"/>
  <c r="P21" i="36"/>
  <c r="P22" i="36"/>
  <c r="P23" i="36"/>
  <c r="AM24" i="36"/>
  <c r="I42" i="36"/>
  <c r="AD42" i="36"/>
  <c r="K24" i="36"/>
  <c r="AU23" i="36"/>
  <c r="AU44" i="36"/>
  <c r="AU46" i="36"/>
  <c r="K12" i="36"/>
  <c r="P13" i="36"/>
  <c r="AK13" i="36"/>
  <c r="J14" i="36"/>
  <c r="AP14" i="36"/>
  <c r="R15" i="36"/>
  <c r="AP15" i="36"/>
  <c r="R16" i="36"/>
  <c r="AP16" i="36"/>
  <c r="R17" i="36"/>
  <c r="AP17" i="36"/>
  <c r="R18" i="36"/>
  <c r="AP18" i="36"/>
  <c r="R19" i="36"/>
  <c r="AP19" i="36"/>
  <c r="R20" i="36"/>
  <c r="AP20" i="36"/>
  <c r="R21" i="36"/>
  <c r="AP21" i="36"/>
  <c r="R22" i="36"/>
  <c r="AP22" i="36"/>
  <c r="R23" i="36"/>
  <c r="AP23" i="36"/>
  <c r="M24" i="36"/>
  <c r="AN24" i="36"/>
  <c r="AU50" i="36"/>
  <c r="J13" i="36"/>
  <c r="AC13" i="36"/>
  <c r="K14" i="36"/>
  <c r="AB14" i="36"/>
  <c r="AB15" i="36"/>
  <c r="AB16" i="36"/>
  <c r="AB17" i="36"/>
  <c r="AB18" i="36"/>
  <c r="AB19" i="36"/>
  <c r="AB20" i="36"/>
  <c r="AB21" i="36"/>
  <c r="AB22" i="36"/>
  <c r="AB23" i="36"/>
  <c r="AC24" i="36"/>
  <c r="U28" i="36"/>
  <c r="AI28" i="36"/>
  <c r="AS30" i="36"/>
  <c r="AG31" i="36"/>
  <c r="AN31" i="36"/>
  <c r="AP32" i="36"/>
  <c r="P33" i="36"/>
  <c r="AK33" i="36"/>
  <c r="AS34" i="36"/>
  <c r="M35" i="36"/>
  <c r="AG35" i="36"/>
  <c r="AN35" i="36"/>
  <c r="U36" i="36"/>
  <c r="AI36" i="36"/>
  <c r="AP36" i="36"/>
  <c r="AF38" i="36"/>
  <c r="AS38" i="36"/>
  <c r="U39" i="36"/>
  <c r="AP39" i="36"/>
  <c r="P42" i="36"/>
  <c r="AP42" i="36"/>
  <c r="AM13" i="36"/>
  <c r="J24" i="36"/>
  <c r="U12" i="36"/>
  <c r="AD12" i="36"/>
  <c r="T13" i="36"/>
  <c r="T14" i="36"/>
  <c r="M15" i="36"/>
  <c r="M16" i="36"/>
  <c r="M17" i="36"/>
  <c r="M18" i="36"/>
  <c r="M19" i="36"/>
  <c r="M20" i="36"/>
  <c r="M21" i="36"/>
  <c r="M22" i="36"/>
  <c r="M23" i="36"/>
  <c r="M49" i="36"/>
  <c r="AU15" i="36"/>
  <c r="AU20" i="36"/>
  <c r="AD13" i="36"/>
  <c r="M14" i="36"/>
  <c r="AC14" i="36"/>
  <c r="AK14" i="36"/>
  <c r="AC15" i="36"/>
  <c r="AK15" i="36"/>
  <c r="AC16" i="36"/>
  <c r="AK16" i="36"/>
  <c r="AC17" i="36"/>
  <c r="AK17" i="36"/>
  <c r="AC18" i="36"/>
  <c r="AK18" i="36"/>
  <c r="AC19" i="36"/>
  <c r="AK19" i="36"/>
  <c r="AC20" i="36"/>
  <c r="AK20" i="36"/>
  <c r="AC21" i="36"/>
  <c r="AK21" i="36"/>
  <c r="AC22" i="36"/>
  <c r="AK22" i="36"/>
  <c r="AC23" i="36"/>
  <c r="AK23" i="36"/>
  <c r="W24" i="36"/>
  <c r="AD24" i="36"/>
  <c r="P28" i="36"/>
  <c r="AS29" i="36"/>
  <c r="M30" i="36"/>
  <c r="AG30" i="36"/>
  <c r="AP31" i="36"/>
  <c r="P32" i="36"/>
  <c r="AS33" i="36"/>
  <c r="M34" i="36"/>
  <c r="AG34" i="36"/>
  <c r="AN34" i="36"/>
  <c r="U35" i="36"/>
  <c r="AI35" i="36"/>
  <c r="AP35" i="36"/>
  <c r="P36" i="36"/>
  <c r="AK36" i="36"/>
  <c r="K37" i="36"/>
  <c r="AS37" i="36"/>
  <c r="M38" i="36"/>
  <c r="AG38" i="36"/>
  <c r="AN38" i="36"/>
  <c r="W39" i="36"/>
  <c r="AK39" i="36"/>
  <c r="T223" i="35"/>
  <c r="T33" i="36" s="1"/>
  <c r="J12" i="36"/>
  <c r="D54" i="32"/>
  <c r="H54" i="32"/>
  <c r="N54" i="32"/>
  <c r="R54" i="32"/>
  <c r="X54" i="32"/>
  <c r="P227" i="35"/>
  <c r="P37" i="36" s="1"/>
  <c r="AS217" i="35"/>
  <c r="AS221" i="35"/>
  <c r="AS31" i="36" s="1"/>
  <c r="AS225" i="35"/>
  <c r="AS35" i="36" s="1"/>
  <c r="I219" i="35"/>
  <c r="I29" i="36" s="1"/>
  <c r="I223" i="35"/>
  <c r="I33" i="36" s="1"/>
  <c r="I227" i="35"/>
  <c r="I37" i="36" s="1"/>
  <c r="I217" i="35"/>
  <c r="AM12" i="36"/>
  <c r="P220" i="35"/>
  <c r="P30" i="36" s="1"/>
  <c r="P224" i="35"/>
  <c r="P34" i="36" s="1"/>
  <c r="P228" i="35"/>
  <c r="P38" i="36" s="1"/>
  <c r="C232" i="35"/>
  <c r="EL265" i="20"/>
  <c r="DD265" i="20"/>
  <c r="CL265" i="20"/>
  <c r="E265" i="20"/>
  <c r="AU264" i="20"/>
  <c r="EJ263" i="20"/>
  <c r="EJ265" i="20"/>
  <c r="CJ265" i="20"/>
  <c r="EW264" i="20"/>
  <c r="C264" i="35"/>
  <c r="AU232" i="35"/>
  <c r="ED264" i="20"/>
  <c r="EX263" i="20"/>
  <c r="ED263" i="20"/>
  <c r="BM264" i="20"/>
  <c r="CU264" i="20"/>
  <c r="BJ264" i="20"/>
  <c r="I264" i="20"/>
  <c r="CY263" i="20"/>
  <c r="CD263" i="20"/>
  <c r="AY220" i="20"/>
  <c r="AY217" i="20"/>
  <c r="AY218" i="20"/>
  <c r="AY28" i="12" s="1"/>
  <c r="AY219" i="20"/>
  <c r="AY29" i="12" s="1"/>
  <c r="AY221" i="20"/>
  <c r="AY31" i="12" s="1"/>
  <c r="AY224" i="20"/>
  <c r="AY34" i="12" s="1"/>
  <c r="AY223" i="20"/>
  <c r="AY33" i="12" s="1"/>
  <c r="AY226" i="20"/>
  <c r="AY36" i="12" s="1"/>
  <c r="AY228" i="20"/>
  <c r="AY38" i="12" s="1"/>
  <c r="AY227" i="20"/>
  <c r="AY37" i="12" s="1"/>
  <c r="AY225" i="20"/>
  <c r="AY35" i="12" s="1"/>
  <c r="AY222" i="20"/>
  <c r="AY32" i="12" s="1"/>
  <c r="Y232" i="20"/>
  <c r="CP219" i="20"/>
  <c r="CP29" i="12" s="1"/>
  <c r="CP221" i="20"/>
  <c r="CP31" i="12" s="1"/>
  <c r="CP217" i="20"/>
  <c r="CP27" i="12" s="1"/>
  <c r="CP218" i="20"/>
  <c r="CP28" i="12" s="1"/>
  <c r="CP223" i="20"/>
  <c r="CP33" i="12" s="1"/>
  <c r="CP224" i="20"/>
  <c r="CP34" i="12" s="1"/>
  <c r="CP222" i="20"/>
  <c r="CP32" i="12" s="1"/>
  <c r="CP225" i="20"/>
  <c r="CP35" i="12" s="1"/>
  <c r="CP227" i="20"/>
  <c r="CP37" i="12" s="1"/>
  <c r="CP229" i="20"/>
  <c r="CP39" i="12" s="1"/>
  <c r="CH217" i="20"/>
  <c r="CH219" i="20"/>
  <c r="CH29" i="12" s="1"/>
  <c r="CH221" i="20"/>
  <c r="CH31" i="12" s="1"/>
  <c r="CH220" i="20"/>
  <c r="CH30" i="12" s="1"/>
  <c r="CH218" i="20"/>
  <c r="CH28" i="12" s="1"/>
  <c r="CH223" i="20"/>
  <c r="CH33" i="12" s="1"/>
  <c r="CH224" i="20"/>
  <c r="CH34" i="12" s="1"/>
  <c r="CH222" i="20"/>
  <c r="CH32" i="12" s="1"/>
  <c r="CH225" i="20"/>
  <c r="CH35" i="12" s="1"/>
  <c r="CH227" i="20"/>
  <c r="CH37" i="12" s="1"/>
  <c r="CH229" i="20"/>
  <c r="CH39" i="12" s="1"/>
  <c r="ED220" i="20"/>
  <c r="ED217" i="20"/>
  <c r="ED219" i="20"/>
  <c r="ED29" i="12" s="1"/>
  <c r="ED218" i="20"/>
  <c r="ED28" i="12" s="1"/>
  <c r="ED223" i="20"/>
  <c r="ED33" i="12" s="1"/>
  <c r="ED224" i="20"/>
  <c r="ED34" i="12" s="1"/>
  <c r="ED226" i="20"/>
  <c r="ED36" i="12" s="1"/>
  <c r="ED228" i="20"/>
  <c r="ED38" i="12" s="1"/>
  <c r="G219" i="20"/>
  <c r="G217" i="20"/>
  <c r="G221" i="20"/>
  <c r="G31" i="12" s="1"/>
  <c r="G218" i="20"/>
  <c r="G28" i="12" s="1"/>
  <c r="G222" i="20"/>
  <c r="G32" i="12" s="1"/>
  <c r="G220" i="20"/>
  <c r="G30" i="12" s="1"/>
  <c r="G224" i="20"/>
  <c r="G34" i="12" s="1"/>
  <c r="EY218" i="20"/>
  <c r="EY28" i="12" s="1"/>
  <c r="EY217" i="20"/>
  <c r="EY27" i="12" s="1"/>
  <c r="EY220" i="20"/>
  <c r="EY30" i="12" s="1"/>
  <c r="EY219" i="20"/>
  <c r="EY29" i="12" s="1"/>
  <c r="EY221" i="20"/>
  <c r="EY31" i="12" s="1"/>
  <c r="EY223" i="20"/>
  <c r="EY33" i="12" s="1"/>
  <c r="EJ232" i="20"/>
  <c r="AX217" i="20"/>
  <c r="AX27" i="12" s="1"/>
  <c r="AX218" i="20"/>
  <c r="AX28" i="12" s="1"/>
  <c r="AX220" i="20"/>
  <c r="AX30" i="12" s="1"/>
  <c r="AX219" i="20"/>
  <c r="AX221" i="20"/>
  <c r="AX31" i="12" s="1"/>
  <c r="AU218" i="20"/>
  <c r="AU28" i="12" s="1"/>
  <c r="AU217" i="20"/>
  <c r="AU27" i="12" s="1"/>
  <c r="AU219" i="20"/>
  <c r="AU29" i="12" s="1"/>
  <c r="AU220" i="20"/>
  <c r="AU30" i="12" s="1"/>
  <c r="DS217" i="20"/>
  <c r="DS27" i="12" s="1"/>
  <c r="DS218" i="20"/>
  <c r="DS28" i="12" s="1"/>
  <c r="DS219" i="20"/>
  <c r="DS29" i="12" s="1"/>
  <c r="ED30" i="12"/>
  <c r="BX220" i="20"/>
  <c r="BX30" i="12" s="1"/>
  <c r="BX219" i="20"/>
  <c r="BX29" i="12" s="1"/>
  <c r="BX217" i="20"/>
  <c r="BX218" i="20"/>
  <c r="BX28" i="12" s="1"/>
  <c r="I232" i="20"/>
  <c r="U220" i="20"/>
  <c r="U30" i="12" s="1"/>
  <c r="U218" i="20"/>
  <c r="U28" i="12" s="1"/>
  <c r="U217" i="20"/>
  <c r="U219" i="20"/>
  <c r="U221" i="20"/>
  <c r="U31" i="12" s="1"/>
  <c r="J218" i="20"/>
  <c r="J217" i="20"/>
  <c r="J27" i="12" s="1"/>
  <c r="J220" i="20"/>
  <c r="J30" i="12" s="1"/>
  <c r="J219" i="20"/>
  <c r="J29" i="12" s="1"/>
  <c r="J221" i="20"/>
  <c r="J31" i="12" s="1"/>
  <c r="CJ218" i="20"/>
  <c r="CJ219" i="20"/>
  <c r="CJ217" i="20"/>
  <c r="CJ27" i="12" s="1"/>
  <c r="EQ232" i="20"/>
  <c r="DN232" i="20"/>
  <c r="BJ232" i="20"/>
  <c r="CH27" i="12"/>
  <c r="J28" i="12"/>
  <c r="CJ28" i="12"/>
  <c r="K29" i="12"/>
  <c r="E29" i="12"/>
  <c r="BC29" i="12"/>
  <c r="K28" i="12"/>
  <c r="AX29" i="12"/>
  <c r="AY30" i="12"/>
  <c r="G29" i="12"/>
  <c r="Q27" i="12"/>
  <c r="ED27" i="12"/>
  <c r="CJ29" i="12"/>
  <c r="Q28" i="12"/>
  <c r="U29" i="12"/>
  <c r="BX27" i="12"/>
  <c r="EC232" i="20"/>
  <c r="CN232" i="20"/>
  <c r="CB232" i="20"/>
  <c r="BM217" i="20"/>
  <c r="BM220" i="20"/>
  <c r="BM30" i="12" s="1"/>
  <c r="BE218" i="20"/>
  <c r="BE28" i="12" s="1"/>
  <c r="BE217" i="20"/>
  <c r="BE220" i="20"/>
  <c r="BE30" i="12" s="1"/>
  <c r="BE219" i="20"/>
  <c r="BE29" i="12" s="1"/>
  <c r="AS232" i="20"/>
  <c r="Q219" i="20"/>
  <c r="Q29" i="12" s="1"/>
  <c r="Q221" i="20"/>
  <c r="Q31" i="12" s="1"/>
  <c r="Q217" i="20"/>
  <c r="Q220" i="20"/>
  <c r="Q30" i="12" s="1"/>
  <c r="Q218" i="20"/>
  <c r="EI232" i="20"/>
  <c r="DL232" i="20"/>
  <c r="CL232" i="20"/>
  <c r="BW232" i="20"/>
  <c r="BO232" i="20"/>
  <c r="BL232" i="20"/>
  <c r="EW232" i="20"/>
  <c r="DE232" i="20"/>
  <c r="CY232" i="20"/>
  <c r="CS232" i="20"/>
  <c r="BK217" i="20"/>
  <c r="BK218" i="20"/>
  <c r="BK28" i="12" s="1"/>
  <c r="BB217" i="20"/>
  <c r="BB27" i="12" s="1"/>
  <c r="BB219" i="20"/>
  <c r="BB29" i="12" s="1"/>
  <c r="BB221" i="20"/>
  <c r="BB31" i="12" s="1"/>
  <c r="BB218" i="20"/>
  <c r="BB28" i="12" s="1"/>
  <c r="BB220" i="20"/>
  <c r="BB30" i="12" s="1"/>
  <c r="K220" i="20"/>
  <c r="K30" i="12" s="1"/>
  <c r="K219" i="20"/>
  <c r="K217" i="20"/>
  <c r="K27" i="12" s="1"/>
  <c r="K218" i="20"/>
  <c r="C221" i="20"/>
  <c r="C31" i="12" s="1"/>
  <c r="C220" i="20"/>
  <c r="C30" i="12" s="1"/>
  <c r="C217" i="20"/>
  <c r="C219" i="20"/>
  <c r="C29" i="12" s="1"/>
  <c r="C218" i="20"/>
  <c r="C28" i="12" s="1"/>
  <c r="CF232" i="20"/>
  <c r="BH220" i="20"/>
  <c r="BH30" i="12" s="1"/>
  <c r="BH217" i="20"/>
  <c r="BH27" i="12" s="1"/>
  <c r="BH219" i="20"/>
  <c r="BH29" i="12" s="1"/>
  <c r="BH218" i="20"/>
  <c r="BH28" i="12" s="1"/>
  <c r="S217" i="20"/>
  <c r="S27" i="12" s="1"/>
  <c r="S218" i="20"/>
  <c r="S28" i="12" s="1"/>
  <c r="S220" i="20"/>
  <c r="S30" i="12" s="1"/>
  <c r="EO232" i="20"/>
  <c r="EG232" i="20"/>
  <c r="EA232" i="20"/>
  <c r="CU232" i="20"/>
  <c r="DP232" i="20"/>
  <c r="CW232" i="20"/>
  <c r="CA232" i="20"/>
  <c r="BV219" i="20"/>
  <c r="BV29" i="12" s="1"/>
  <c r="BV221" i="20"/>
  <c r="BV31" i="12" s="1"/>
  <c r="BV218" i="20"/>
  <c r="BV28" i="12" s="1"/>
  <c r="BV217" i="20"/>
  <c r="BC218" i="20"/>
  <c r="BC219" i="20"/>
  <c r="E217" i="20"/>
  <c r="E220" i="20"/>
  <c r="E30" i="12" s="1"/>
  <c r="E219" i="20"/>
  <c r="E218" i="20"/>
  <c r="E28" i="12" s="1"/>
  <c r="DA232" i="20"/>
  <c r="EX232" i="20"/>
  <c r="EE232" i="20"/>
  <c r="DK232" i="20"/>
  <c r="DD232" i="20"/>
  <c r="CV232" i="20"/>
  <c r="CT232" i="20"/>
  <c r="CD232" i="20"/>
  <c r="BY232" i="20"/>
  <c r="BQ232" i="20"/>
  <c r="BI220" i="20"/>
  <c r="BI30" i="12" s="1"/>
  <c r="BI217" i="20"/>
  <c r="BI27" i="12" s="1"/>
  <c r="AO232" i="20"/>
  <c r="AM217" i="20"/>
  <c r="AM218" i="20"/>
  <c r="AM28" i="12" s="1"/>
  <c r="BM218" i="20"/>
  <c r="BM28" i="12" s="1"/>
  <c r="EL232" i="20"/>
  <c r="BU232" i="20"/>
  <c r="AW232" i="20"/>
  <c r="P232" i="20"/>
  <c r="BA232" i="20"/>
  <c r="BG232" i="20"/>
  <c r="BD232" i="20"/>
  <c r="D232" i="20"/>
  <c r="O232" i="20"/>
  <c r="BO46" i="12"/>
  <c r="G27" i="12"/>
  <c r="BL46" i="12"/>
  <c r="BV46" i="12"/>
  <c r="BS46" i="12"/>
  <c r="C27" i="12"/>
  <c r="U27" i="12"/>
  <c r="AM27" i="12"/>
  <c r="W232" i="20"/>
  <c r="EP232" i="20"/>
  <c r="AC232" i="20"/>
  <c r="BS232" i="20"/>
  <c r="Z232" i="20"/>
  <c r="AQ232" i="20"/>
  <c r="C217" i="21"/>
  <c r="C223" i="21"/>
  <c r="C33" i="11" s="1"/>
  <c r="C218" i="21"/>
  <c r="C28" i="11" s="1"/>
  <c r="C228" i="21"/>
  <c r="C38" i="11" s="1"/>
  <c r="C227" i="21"/>
  <c r="C37" i="11" s="1"/>
  <c r="C222" i="21"/>
  <c r="C32" i="11" s="1"/>
  <c r="C221" i="21"/>
  <c r="C31" i="11" s="1"/>
  <c r="C226" i="21"/>
  <c r="C36" i="11" s="1"/>
  <c r="C225" i="21"/>
  <c r="C35" i="11" s="1"/>
  <c r="C224" i="21"/>
  <c r="C34" i="11" s="1"/>
  <c r="C219" i="21"/>
  <c r="C29" i="11" s="1"/>
  <c r="C220" i="21"/>
  <c r="C30" i="11" s="1"/>
  <c r="D232" i="21"/>
  <c r="DK265" i="21"/>
  <c r="CE265" i="21"/>
  <c r="V264" i="21"/>
  <c r="CW265" i="21"/>
  <c r="BR265" i="21"/>
  <c r="C264" i="21"/>
  <c r="EM264" i="21"/>
  <c r="EZ263" i="21"/>
  <c r="DF265" i="21"/>
  <c r="DA265" i="21"/>
  <c r="BT265" i="21"/>
  <c r="T265" i="21"/>
  <c r="DT264" i="21"/>
  <c r="DG232" i="21"/>
  <c r="H263" i="21"/>
  <c r="EX227" i="21"/>
  <c r="EX37" i="11" s="1"/>
  <c r="EX220" i="21"/>
  <c r="EX30" i="11" s="1"/>
  <c r="EX219" i="21"/>
  <c r="EX217" i="21"/>
  <c r="EX218" i="21"/>
  <c r="EX28" i="11" s="1"/>
  <c r="DZ218" i="21"/>
  <c r="DZ219" i="21"/>
  <c r="DZ29" i="11" s="1"/>
  <c r="DZ217" i="21"/>
  <c r="DZ227" i="21"/>
  <c r="DZ37" i="11" s="1"/>
  <c r="DZ220" i="21"/>
  <c r="DY217" i="21"/>
  <c r="DY218" i="21"/>
  <c r="DY28" i="11" s="1"/>
  <c r="DY227" i="21"/>
  <c r="DY37" i="11" s="1"/>
  <c r="DY220" i="21"/>
  <c r="DY30" i="11" s="1"/>
  <c r="DY219" i="21"/>
  <c r="DY29" i="11" s="1"/>
  <c r="DT217" i="21"/>
  <c r="DT220" i="21"/>
  <c r="DT219" i="21"/>
  <c r="DT218" i="21"/>
  <c r="DT28" i="11" s="1"/>
  <c r="DT227" i="21"/>
  <c r="DT37" i="11" s="1"/>
  <c r="T217" i="21"/>
  <c r="T27" i="11" s="1"/>
  <c r="T220" i="21"/>
  <c r="T30" i="11" s="1"/>
  <c r="T219" i="21"/>
  <c r="T29" i="11" s="1"/>
  <c r="T218" i="21"/>
  <c r="T227" i="21"/>
  <c r="T37" i="11" s="1"/>
  <c r="EO47" i="11"/>
  <c r="EO46" i="11"/>
  <c r="EO54" i="11"/>
  <c r="EO44" i="11"/>
  <c r="EO50" i="11"/>
  <c r="DY27" i="11"/>
  <c r="DF29" i="11"/>
  <c r="DM29" i="11"/>
  <c r="DZ30" i="11"/>
  <c r="CE37" i="11"/>
  <c r="E44" i="11"/>
  <c r="Q44" i="11"/>
  <c r="AO44" i="11"/>
  <c r="BP44" i="11"/>
  <c r="DB44" i="11"/>
  <c r="DK44" i="11"/>
  <c r="EX44" i="11"/>
  <c r="CV44" i="11"/>
  <c r="DY44" i="11"/>
  <c r="EI44" i="11"/>
  <c r="EO48" i="11"/>
  <c r="F44" i="11"/>
  <c r="AY44" i="11"/>
  <c r="BT28" i="11"/>
  <c r="H44" i="11"/>
  <c r="BI44" i="11"/>
  <c r="CW44" i="11"/>
  <c r="AW47" i="11"/>
  <c r="DT27" i="11"/>
  <c r="BX44" i="11"/>
  <c r="EA44" i="11"/>
  <c r="J45" i="11"/>
  <c r="DT29" i="11"/>
  <c r="DZ28" i="11"/>
  <c r="CE44" i="11"/>
  <c r="CY44" i="11"/>
  <c r="EB44" i="11"/>
  <c r="V47" i="11"/>
  <c r="AY47" i="11"/>
  <c r="CT47" i="11"/>
  <c r="DG47" i="11"/>
  <c r="DT47" i="11"/>
  <c r="ED47" i="11"/>
  <c r="EV47" i="11"/>
  <c r="T28" i="11"/>
  <c r="V44" i="11"/>
  <c r="BM44" i="11"/>
  <c r="BT44" i="11"/>
  <c r="E45" i="11"/>
  <c r="O45" i="11"/>
  <c r="V45" i="11"/>
  <c r="AS45" i="11"/>
  <c r="BI45" i="11"/>
  <c r="BP45" i="11"/>
  <c r="BU45" i="11"/>
  <c r="CR45" i="11"/>
  <c r="CW45" i="11"/>
  <c r="DD45" i="11"/>
  <c r="DL45" i="11"/>
  <c r="DW45" i="11"/>
  <c r="EB45" i="11"/>
  <c r="EM45" i="11"/>
  <c r="EX45" i="11"/>
  <c r="F46" i="11"/>
  <c r="Q46" i="11"/>
  <c r="Y46" i="11"/>
  <c r="AU46" i="11"/>
  <c r="BL46" i="11"/>
  <c r="BR46" i="11"/>
  <c r="BV46" i="11"/>
  <c r="CT46" i="11"/>
  <c r="CY46" i="11"/>
  <c r="DF46" i="11"/>
  <c r="DM46" i="11"/>
  <c r="DY46" i="11"/>
  <c r="ED46" i="11"/>
  <c r="ES46" i="11"/>
  <c r="CT44" i="11"/>
  <c r="Y45" i="11"/>
  <c r="BS45" i="11"/>
  <c r="DB45" i="11"/>
  <c r="EZ45" i="11"/>
  <c r="AR46" i="11"/>
  <c r="BU46" i="11"/>
  <c r="DZ46" i="11"/>
  <c r="F47" i="11"/>
  <c r="AU47" i="11"/>
  <c r="BU47" i="11"/>
  <c r="CY47" i="11"/>
  <c r="R48" i="11"/>
  <c r="AR48" i="11"/>
  <c r="BR48" i="11"/>
  <c r="CV48" i="11"/>
  <c r="F50" i="11"/>
  <c r="AY50" i="11"/>
  <c r="BV50" i="11"/>
  <c r="DG50" i="11"/>
  <c r="DO50" i="11"/>
  <c r="ES50" i="11"/>
  <c r="FA50" i="11"/>
  <c r="T44" i="11"/>
  <c r="AW44" i="11"/>
  <c r="BS44" i="11"/>
  <c r="DF44" i="11"/>
  <c r="DW44" i="11"/>
  <c r="EM44" i="11"/>
  <c r="Q45" i="11"/>
  <c r="BM45" i="11"/>
  <c r="CV45" i="11"/>
  <c r="EO45" i="11"/>
  <c r="T46" i="11"/>
  <c r="BP46" i="11"/>
  <c r="DO46" i="11"/>
  <c r="EX46" i="11"/>
  <c r="R47" i="11"/>
  <c r="BP47" i="11"/>
  <c r="EF47" i="11"/>
  <c r="EX47" i="11"/>
  <c r="H48" i="11"/>
  <c r="BI48" i="11"/>
  <c r="DW48" i="11"/>
  <c r="EF48" i="11"/>
  <c r="R50" i="11"/>
  <c r="AR50" i="11"/>
  <c r="BR50" i="11"/>
  <c r="CU50" i="11"/>
  <c r="DA50" i="11"/>
  <c r="EB50" i="11"/>
  <c r="CU44" i="11"/>
  <c r="AW45" i="11"/>
  <c r="CE45" i="11"/>
  <c r="ED45" i="11"/>
  <c r="J46" i="11"/>
  <c r="BI46" i="11"/>
  <c r="DG46" i="11"/>
  <c r="EI46" i="11"/>
  <c r="H47" i="11"/>
  <c r="DW47" i="11"/>
  <c r="BX48" i="11"/>
  <c r="DD48" i="11"/>
  <c r="DL48" i="11"/>
  <c r="EX48" i="11"/>
  <c r="H50" i="11"/>
  <c r="BI50" i="11"/>
  <c r="EX29" i="11"/>
  <c r="DT30" i="11"/>
  <c r="DG44" i="11"/>
  <c r="ES44" i="11"/>
  <c r="F45" i="11"/>
  <c r="AO45" i="11"/>
  <c r="BT45" i="11"/>
  <c r="DY45" i="11"/>
  <c r="FA45" i="11"/>
  <c r="AS46" i="11"/>
  <c r="DA46" i="11"/>
  <c r="EA46" i="11"/>
  <c r="DA47" i="11"/>
  <c r="EI47" i="11"/>
  <c r="J48" i="11"/>
  <c r="T48" i="11"/>
  <c r="AS48" i="11"/>
  <c r="BL48" i="11"/>
  <c r="BS48" i="11"/>
  <c r="CW48" i="11"/>
  <c r="DY48" i="11"/>
  <c r="EI48" i="11"/>
  <c r="BX50" i="11"/>
  <c r="DB50" i="11"/>
  <c r="DK50" i="11"/>
  <c r="DT50" i="11"/>
  <c r="ED50" i="11"/>
  <c r="EV50" i="11"/>
  <c r="DM27" i="11"/>
  <c r="Y44" i="11"/>
  <c r="DZ44" i="11"/>
  <c r="R45" i="11"/>
  <c r="BO45" i="11"/>
  <c r="DM45" i="11"/>
  <c r="ES45" i="11"/>
  <c r="V46" i="11"/>
  <c r="CU46" i="11"/>
  <c r="DT46" i="11"/>
  <c r="EZ46" i="11"/>
  <c r="J47" i="11"/>
  <c r="T47" i="11"/>
  <c r="BR47" i="11"/>
  <c r="CU47" i="11"/>
  <c r="DK47" i="11"/>
  <c r="DY47" i="11"/>
  <c r="EZ47" i="11"/>
  <c r="J44" i="11"/>
  <c r="BL44" i="11"/>
  <c r="BU44" i="11"/>
  <c r="EV44" i="11"/>
  <c r="AY45" i="11"/>
  <c r="DF45" i="11"/>
  <c r="EF45" i="11"/>
  <c r="O46" i="11"/>
  <c r="BX46" i="11"/>
  <c r="DK46" i="11"/>
  <c r="R37" i="11"/>
  <c r="H45" i="11"/>
  <c r="AR45" i="11"/>
  <c r="CY45" i="11"/>
  <c r="DZ45" i="11"/>
  <c r="E46" i="11"/>
  <c r="BS46" i="11"/>
  <c r="DB46" i="11"/>
  <c r="EB46" i="11"/>
  <c r="CV47" i="11"/>
  <c r="DZ47" i="11"/>
  <c r="O48" i="11"/>
  <c r="AU48" i="11"/>
  <c r="CR48" i="11"/>
  <c r="CY48" i="11"/>
  <c r="V50" i="11"/>
  <c r="BM50" i="11"/>
  <c r="BT50" i="11"/>
  <c r="DD50" i="11"/>
  <c r="DL50" i="11"/>
  <c r="EX50" i="11"/>
  <c r="O44" i="11"/>
  <c r="AR44" i="11"/>
  <c r="BV44" i="11"/>
  <c r="DM44" i="11"/>
  <c r="T45" i="11"/>
  <c r="CT45" i="11"/>
  <c r="DO45" i="11"/>
  <c r="EV45" i="11"/>
  <c r="BM46" i="11"/>
  <c r="CV46" i="11"/>
  <c r="DW46" i="11"/>
  <c r="FA46" i="11"/>
  <c r="O47" i="11"/>
  <c r="Y47" i="11"/>
  <c r="BL47" i="11"/>
  <c r="BS47" i="11"/>
  <c r="DM47" i="11"/>
  <c r="FA47" i="11"/>
  <c r="Y48" i="11"/>
  <c r="BO48" i="11"/>
  <c r="EA48" i="11"/>
  <c r="O50" i="11"/>
  <c r="AU50" i="11"/>
  <c r="CR50" i="11"/>
  <c r="CW50" i="11"/>
  <c r="DY50" i="11"/>
  <c r="EI50" i="11"/>
  <c r="BO44" i="11"/>
  <c r="DA44" i="11"/>
  <c r="ED44" i="11"/>
  <c r="BV45" i="11"/>
  <c r="DG45" i="11"/>
  <c r="EI45" i="11"/>
  <c r="AW46" i="11"/>
  <c r="CE46" i="11"/>
  <c r="DL46" i="11"/>
  <c r="DD47" i="11"/>
  <c r="EA47" i="11"/>
  <c r="ES47" i="11"/>
  <c r="AW48" i="11"/>
  <c r="BU48" i="11"/>
  <c r="CT48" i="11"/>
  <c r="DG48" i="11"/>
  <c r="R217" i="21"/>
  <c r="R218" i="21"/>
  <c r="R28" i="11" s="1"/>
  <c r="R219" i="21"/>
  <c r="R29" i="11" s="1"/>
  <c r="R227" i="21"/>
  <c r="R220" i="21"/>
  <c r="R30" i="11" s="1"/>
  <c r="C15" i="11"/>
  <c r="EA263" i="21"/>
  <c r="DA218" i="21"/>
  <c r="DA28" i="11" s="1"/>
  <c r="DA219" i="21"/>
  <c r="DA29" i="11" s="1"/>
  <c r="DA227" i="21"/>
  <c r="DA37" i="11" s="1"/>
  <c r="DA217" i="21"/>
  <c r="DA220" i="21"/>
  <c r="DA30" i="11" s="1"/>
  <c r="BI232" i="21"/>
  <c r="DW264" i="21"/>
  <c r="EZ218" i="21"/>
  <c r="EZ28" i="11" s="1"/>
  <c r="EZ217" i="21"/>
  <c r="EZ227" i="21"/>
  <c r="EZ37" i="11" s="1"/>
  <c r="EZ219" i="21"/>
  <c r="EZ29" i="11" s="1"/>
  <c r="Q264" i="21"/>
  <c r="BT217" i="21"/>
  <c r="BT220" i="21"/>
  <c r="BT30" i="11" s="1"/>
  <c r="BT219" i="21"/>
  <c r="BT29" i="11" s="1"/>
  <c r="BT227" i="21"/>
  <c r="BT37" i="11" s="1"/>
  <c r="CY264" i="21"/>
  <c r="CT227" i="21"/>
  <c r="CT37" i="11" s="1"/>
  <c r="CT217" i="21"/>
  <c r="CT27" i="11" s="1"/>
  <c r="CT218" i="21"/>
  <c r="CT28" i="11" s="1"/>
  <c r="CT220" i="21"/>
  <c r="CT30" i="11" s="1"/>
  <c r="CT219" i="21"/>
  <c r="CT29" i="11" s="1"/>
  <c r="FA264" i="21"/>
  <c r="AY263" i="21"/>
  <c r="DF217" i="21"/>
  <c r="DF227" i="21"/>
  <c r="DF37" i="11" s="1"/>
  <c r="DF218" i="21"/>
  <c r="DF28" i="11" s="1"/>
  <c r="DF220" i="21"/>
  <c r="DF30" i="11" s="1"/>
  <c r="EM232" i="21"/>
  <c r="ED232" i="21"/>
  <c r="DB232" i="21"/>
  <c r="EI232" i="21"/>
  <c r="EV232" i="21"/>
  <c r="DK217" i="21"/>
  <c r="DK27" i="11" s="1"/>
  <c r="DK220" i="21"/>
  <c r="DK30" i="11" s="1"/>
  <c r="DK219" i="21"/>
  <c r="DK29" i="11" s="1"/>
  <c r="BV217" i="21"/>
  <c r="BV227" i="21"/>
  <c r="BV37" i="11" s="1"/>
  <c r="BV220" i="21"/>
  <c r="BV30" i="11" s="1"/>
  <c r="BP232" i="21"/>
  <c r="BO232" i="21"/>
  <c r="AS232" i="21"/>
  <c r="EA217" i="21"/>
  <c r="EA220" i="21"/>
  <c r="EA30" i="11" s="1"/>
  <c r="EA219" i="21"/>
  <c r="EA29" i="11" s="1"/>
  <c r="CE217" i="21"/>
  <c r="CE27" i="11" s="1"/>
  <c r="CE218" i="21"/>
  <c r="CE28" i="11" s="1"/>
  <c r="CE220" i="21"/>
  <c r="CE30" i="11" s="1"/>
  <c r="CE219" i="21"/>
  <c r="CE29" i="11" s="1"/>
  <c r="Y232" i="21"/>
  <c r="H232" i="21"/>
  <c r="CY232" i="21"/>
  <c r="BL232" i="21"/>
  <c r="CV232" i="21"/>
  <c r="AO218" i="21"/>
  <c r="AO28" i="11" s="1"/>
  <c r="AO219" i="21"/>
  <c r="AO29" i="11" s="1"/>
  <c r="AO217" i="21"/>
  <c r="AO227" i="21"/>
  <c r="AO37" i="11" s="1"/>
  <c r="EO232" i="21"/>
  <c r="DM218" i="21"/>
  <c r="DM28" i="11" s="1"/>
  <c r="DM227" i="21"/>
  <c r="DM37" i="11" s="1"/>
  <c r="DM220" i="21"/>
  <c r="DM30" i="11" s="1"/>
  <c r="BR217" i="21"/>
  <c r="BR27" i="11" s="1"/>
  <c r="BR227" i="21"/>
  <c r="BR37" i="11" s="1"/>
  <c r="BR220" i="21"/>
  <c r="BR30" i="11" s="1"/>
  <c r="AY220" i="21"/>
  <c r="AY30" i="11" s="1"/>
  <c r="AY218" i="21"/>
  <c r="AY28" i="11" s="1"/>
  <c r="AY219" i="21"/>
  <c r="AY29" i="11" s="1"/>
  <c r="J217" i="21"/>
  <c r="J27" i="11" s="1"/>
  <c r="J220" i="21"/>
  <c r="J30" i="11" s="1"/>
  <c r="J219" i="21"/>
  <c r="J29" i="11" s="1"/>
  <c r="J218" i="21"/>
  <c r="J28" i="11" s="1"/>
  <c r="FA232" i="21"/>
  <c r="BS232" i="21"/>
  <c r="Q217" i="21"/>
  <c r="Q218" i="21"/>
  <c r="Q28" i="11" s="1"/>
  <c r="Q227" i="21"/>
  <c r="Q37" i="11" s="1"/>
  <c r="Q220" i="21"/>
  <c r="Q30" i="11" s="1"/>
  <c r="ES232" i="21"/>
  <c r="EB232" i="21"/>
  <c r="CU232" i="21"/>
  <c r="AU232" i="21"/>
  <c r="DW232" i="21"/>
  <c r="BX232" i="21"/>
  <c r="E232" i="21"/>
  <c r="DL232" i="21"/>
  <c r="DD232" i="21"/>
  <c r="BM232" i="21"/>
  <c r="AW232" i="21"/>
  <c r="EF232" i="21"/>
  <c r="CW232" i="21"/>
  <c r="O232" i="21"/>
  <c r="V232" i="21"/>
  <c r="F232" i="21"/>
  <c r="CR232" i="21"/>
  <c r="DO232" i="21"/>
  <c r="BU232" i="21"/>
  <c r="AR232" i="21"/>
  <c r="V19" i="11"/>
  <c r="E16" i="11"/>
  <c r="CR22" i="11"/>
  <c r="BS21" i="11"/>
  <c r="EI15" i="11"/>
  <c r="V20" i="11"/>
  <c r="V18" i="11"/>
  <c r="CR12" i="11"/>
  <c r="E14" i="11"/>
  <c r="ED15" i="11"/>
  <c r="V16" i="11"/>
  <c r="V22" i="11"/>
  <c r="CT16" i="11"/>
  <c r="AY18" i="11"/>
  <c r="EF22" i="11"/>
  <c r="EA16" i="11"/>
  <c r="DY16" i="11"/>
  <c r="C12" i="11"/>
  <c r="E18" i="11"/>
  <c r="BS12" i="11"/>
  <c r="DZ15" i="11"/>
  <c r="FA12" i="11"/>
  <c r="FA20" i="11"/>
  <c r="FA16" i="11"/>
  <c r="EO17" i="11"/>
  <c r="AY21" i="11"/>
  <c r="DY22" i="11"/>
  <c r="C22" i="11"/>
  <c r="E12" i="11"/>
  <c r="BL22" i="11"/>
  <c r="CU22" i="11"/>
  <c r="EF12" i="11"/>
  <c r="DZ16" i="11"/>
  <c r="EI20" i="11"/>
  <c r="EI17" i="11"/>
  <c r="EI18" i="11"/>
  <c r="DA22" i="11"/>
  <c r="EO14" i="11"/>
  <c r="AU22" i="11"/>
  <c r="AY12" i="11"/>
  <c r="C14" i="11"/>
  <c r="E20" i="11"/>
  <c r="C17" i="11"/>
  <c r="BM22" i="11"/>
  <c r="CT20" i="11"/>
  <c r="DY12" i="11"/>
  <c r="ED14" i="11"/>
  <c r="EI14" i="11"/>
  <c r="EO22" i="11"/>
  <c r="EO15" i="11"/>
  <c r="AU12" i="11"/>
  <c r="AY19" i="11"/>
  <c r="EA14" i="11"/>
  <c r="DY14" i="11"/>
  <c r="C19" i="11"/>
  <c r="C16" i="11"/>
  <c r="E15" i="11"/>
  <c r="BL12" i="11"/>
  <c r="BS18" i="11"/>
  <c r="ED16" i="11"/>
  <c r="EI16" i="11"/>
  <c r="EO18" i="11"/>
  <c r="FA22" i="11"/>
  <c r="FA14" i="11"/>
  <c r="FA17" i="11"/>
  <c r="DA16" i="11"/>
  <c r="AY22" i="11"/>
  <c r="DZ12" i="11"/>
  <c r="DY15" i="11"/>
  <c r="C13" i="11"/>
  <c r="C20" i="11"/>
  <c r="DZ14" i="11"/>
  <c r="EB16" i="11"/>
  <c r="FA18" i="11"/>
  <c r="EO20" i="11"/>
  <c r="FA15" i="11"/>
  <c r="AY17" i="11"/>
  <c r="BS22" i="11"/>
  <c r="E17" i="11"/>
  <c r="EO16" i="11"/>
  <c r="V21" i="11"/>
  <c r="CT15" i="11"/>
  <c r="BM12" i="11"/>
  <c r="AY20" i="11"/>
  <c r="F22" i="11"/>
  <c r="V17" i="11"/>
  <c r="AY16" i="11"/>
  <c r="CT18" i="11"/>
  <c r="DZ22" i="11"/>
  <c r="V12" i="11"/>
  <c r="CT17" i="11"/>
  <c r="CR21" i="11"/>
  <c r="CR18" i="11"/>
  <c r="EB14" i="11"/>
  <c r="BT244" i="31"/>
  <c r="GT246" i="20"/>
  <c r="GT245" i="20"/>
  <c r="GT251" i="20"/>
  <c r="GQ23" i="28"/>
  <c r="AV12" i="28"/>
  <c r="DJ12" i="28"/>
  <c r="EU20" i="28"/>
  <c r="DG14" i="28"/>
  <c r="FU15" i="28"/>
  <c r="AQ24" i="28"/>
  <c r="FK18" i="28"/>
  <c r="DV22" i="28"/>
  <c r="D22" i="28"/>
  <c r="GS37" i="28"/>
  <c r="P25" i="28"/>
  <c r="EY24" i="28"/>
  <c r="BA25" i="28"/>
  <c r="FE25" i="28"/>
  <c r="DD24" i="28"/>
  <c r="DM23" i="28"/>
  <c r="EY23" i="28"/>
  <c r="CV48" i="28"/>
  <c r="GO17" i="28"/>
  <c r="EX24" i="28"/>
  <c r="DS12" i="28"/>
  <c r="FP19" i="28"/>
  <c r="DM24" i="28"/>
  <c r="GA24" i="28"/>
  <c r="FR18" i="28"/>
  <c r="EU18" i="28"/>
  <c r="GM18" i="28"/>
  <c r="FU20" i="28"/>
  <c r="D44" i="28"/>
  <c r="FY14" i="28"/>
  <c r="GD16" i="28"/>
  <c r="FR25" i="28"/>
  <c r="AS18" i="28"/>
  <c r="FB18" i="28"/>
  <c r="CW25" i="28"/>
  <c r="GK22" i="28"/>
  <c r="GO25" i="28"/>
  <c r="EJ47" i="28"/>
  <c r="EW19" i="28"/>
  <c r="GZ20" i="28"/>
  <c r="DN15" i="28"/>
  <c r="CC24" i="28"/>
  <c r="EZ18" i="28"/>
  <c r="GT25" i="28"/>
  <c r="J21" i="28"/>
  <c r="CV25" i="28"/>
  <c r="BT22" i="28"/>
  <c r="BS47" i="28"/>
  <c r="T45" i="28"/>
  <c r="GT23" i="28"/>
  <c r="GK18" i="28"/>
  <c r="FI19" i="28"/>
  <c r="BX48" i="28"/>
  <c r="CA23" i="28"/>
  <c r="EQ23" i="28"/>
  <c r="L17" i="28"/>
  <c r="DZ54" i="28"/>
  <c r="BT15" i="28"/>
  <c r="EG20" i="28"/>
  <c r="FF19" i="28"/>
  <c r="GE54" i="28"/>
  <c r="DG48" i="28"/>
  <c r="GT19" i="28"/>
  <c r="DN12" i="28"/>
  <c r="GQ25" i="28"/>
  <c r="FS24" i="28"/>
  <c r="FP25" i="28"/>
  <c r="GJ19" i="28"/>
  <c r="EF25" i="28"/>
  <c r="EQ17" i="28"/>
  <c r="DI14" i="28"/>
  <c r="FP14" i="28"/>
  <c r="DK16" i="28"/>
  <c r="L20" i="28"/>
  <c r="BY23" i="28"/>
  <c r="E23" i="28"/>
  <c r="J23" i="28"/>
  <c r="AB54" i="28"/>
  <c r="HC16" i="28"/>
  <c r="DR22" i="28"/>
  <c r="EQ25" i="28"/>
  <c r="Y47" i="28"/>
  <c r="FK25" i="28"/>
  <c r="EE54" i="28"/>
  <c r="AS54" i="28"/>
  <c r="FX15" i="28"/>
  <c r="BO17" i="28"/>
  <c r="GB22" i="28"/>
  <c r="FI20" i="28"/>
  <c r="FY24" i="28"/>
  <c r="GN22" i="28"/>
  <c r="GQ45" i="28"/>
  <c r="AQ46" i="28"/>
  <c r="BW23" i="28"/>
  <c r="DW25" i="28"/>
  <c r="AU47" i="28"/>
  <c r="BD25" i="28"/>
  <c r="FJ25" i="28"/>
  <c r="DY17" i="28"/>
  <c r="GN20" i="28"/>
  <c r="GE20" i="28"/>
  <c r="FU12" i="28"/>
  <c r="BF24" i="28"/>
  <c r="GN18" i="28"/>
  <c r="FZ22" i="28"/>
  <c r="GV16" i="28"/>
  <c r="FR19" i="28"/>
  <c r="DK17" i="28"/>
  <c r="HJ21" i="28"/>
  <c r="FQ23" i="28"/>
  <c r="GR25" i="28"/>
  <c r="DO46" i="28"/>
  <c r="DO43" i="28"/>
  <c r="GO47" i="28"/>
  <c r="H54" i="28"/>
  <c r="FZ24" i="28"/>
  <c r="DN19" i="28"/>
  <c r="ER12" i="28"/>
  <c r="CF24" i="28"/>
  <c r="FC22" i="28"/>
  <c r="J25" i="28"/>
  <c r="BQ12" i="28"/>
  <c r="FX17" i="28"/>
  <c r="FL19" i="28"/>
  <c r="HC22" i="28"/>
  <c r="GJ24" i="28"/>
  <c r="FY12" i="28"/>
  <c r="EG23" i="28"/>
  <c r="DO12" i="28"/>
  <c r="HA16" i="28"/>
  <c r="GW18" i="28"/>
  <c r="BH23" i="28"/>
  <c r="BK33" i="28"/>
  <c r="AP23" i="28"/>
  <c r="EG22" i="28"/>
  <c r="BA31" i="28"/>
  <c r="FN19" i="28"/>
  <c r="U18" i="28"/>
  <c r="EN20" i="28"/>
  <c r="DK22" i="28"/>
  <c r="FF12" i="28"/>
  <c r="GE19" i="28"/>
  <c r="ER22" i="28"/>
  <c r="BK22" i="28"/>
  <c r="BU54" i="28"/>
  <c r="CZ25" i="28"/>
  <c r="BA54" i="28"/>
  <c r="GW23" i="28"/>
  <c r="Y20" i="28"/>
  <c r="L25" i="28"/>
  <c r="FH15" i="28"/>
  <c r="DJ20" i="28"/>
  <c r="EI47" i="28"/>
  <c r="FG19" i="28"/>
  <c r="GI20" i="28"/>
  <c r="AT54" i="28"/>
  <c r="K22" i="28"/>
  <c r="DM18" i="28"/>
  <c r="BB24" i="28"/>
  <c r="DS19" i="28"/>
  <c r="GM20" i="28"/>
  <c r="DZ18" i="28"/>
  <c r="AC54" i="28"/>
  <c r="AA24" i="28"/>
  <c r="ER25" i="28"/>
  <c r="X45" i="28"/>
  <c r="AH18" i="28"/>
  <c r="GG25" i="28"/>
  <c r="FK19" i="28"/>
  <c r="GX15" i="28"/>
  <c r="DG25" i="28"/>
  <c r="GA18" i="28"/>
  <c r="BO21" i="28"/>
  <c r="GI22" i="28"/>
  <c r="HD14" i="28"/>
  <c r="FE15" i="28"/>
  <c r="FS18" i="28"/>
  <c r="GB19" i="28"/>
  <c r="FW17" i="28"/>
  <c r="FT22" i="28"/>
  <c r="EF24" i="28"/>
  <c r="ES37" i="28"/>
  <c r="DG47" i="28"/>
  <c r="GY24" i="28"/>
  <c r="EG12" i="28"/>
  <c r="CT25" i="28"/>
  <c r="FJ16" i="28"/>
  <c r="ER21" i="28"/>
  <c r="HC17" i="28"/>
  <c r="BI48" i="28"/>
  <c r="GZ54" i="28"/>
  <c r="FK22" i="28"/>
  <c r="GY19" i="28"/>
  <c r="DY16" i="28"/>
  <c r="GL14" i="28"/>
  <c r="GL25" i="28"/>
  <c r="EL20" i="28"/>
  <c r="DW18" i="28"/>
  <c r="GO16" i="28"/>
  <c r="FH18" i="28"/>
  <c r="AB24" i="28"/>
  <c r="DU20" i="28"/>
  <c r="AX24" i="28"/>
  <c r="HD19" i="28"/>
  <c r="CC23" i="28"/>
  <c r="EM25" i="28"/>
  <c r="FT54" i="28"/>
  <c r="FK14" i="28"/>
  <c r="EO22" i="28"/>
  <c r="DQ18" i="28"/>
  <c r="BP33" i="28"/>
  <c r="K54" i="28"/>
  <c r="GJ16" i="28"/>
  <c r="GC23" i="28"/>
  <c r="AD47" i="28"/>
  <c r="EV17" i="28"/>
  <c r="DY19" i="28"/>
  <c r="DR16" i="28"/>
  <c r="BF23" i="28"/>
  <c r="DL16" i="28"/>
  <c r="ET25" i="28"/>
  <c r="BJ25" i="28"/>
  <c r="FD24" i="28"/>
  <c r="EO12" i="28"/>
  <c r="DM16" i="28"/>
  <c r="EP20" i="28"/>
  <c r="DA25" i="28"/>
  <c r="GS17" i="28"/>
  <c r="FR14" i="28"/>
  <c r="GK20" i="28"/>
  <c r="DJ22" i="28"/>
  <c r="FH17" i="28"/>
  <c r="FN16" i="28"/>
  <c r="W13" i="28"/>
  <c r="BO25" i="28"/>
  <c r="HB17" i="28"/>
  <c r="GV25" i="28"/>
  <c r="G54" i="28"/>
  <c r="HH19" i="28"/>
  <c r="GI18" i="28"/>
  <c r="BQ22" i="28"/>
  <c r="EX18" i="28"/>
  <c r="EH18" i="28"/>
  <c r="FD14" i="28"/>
  <c r="GB16" i="28"/>
  <c r="V16" i="28"/>
  <c r="I50" i="28"/>
  <c r="HC25" i="28"/>
  <c r="C54" i="28"/>
  <c r="GT15" i="28"/>
  <c r="DL50" i="28"/>
  <c r="EP25" i="28"/>
  <c r="GZ16" i="28"/>
  <c r="GL23" i="28"/>
  <c r="CN54" i="28"/>
  <c r="BR18" i="28"/>
  <c r="GZ14" i="28"/>
  <c r="FX14" i="28"/>
  <c r="DW20" i="28"/>
  <c r="FG20" i="28"/>
  <c r="DX22" i="28"/>
  <c r="DS21" i="28"/>
  <c r="Y14" i="28"/>
  <c r="DT20" i="28"/>
  <c r="ET12" i="28"/>
  <c r="BL25" i="28"/>
  <c r="DS22" i="28"/>
  <c r="FW19" i="28"/>
  <c r="CU25" i="28"/>
  <c r="EM24" i="28"/>
  <c r="BT12" i="28"/>
  <c r="E25" i="28"/>
  <c r="ET22" i="28"/>
  <c r="GS20" i="28"/>
  <c r="FK24" i="28"/>
  <c r="FL14" i="28"/>
  <c r="BV23" i="28"/>
  <c r="FD18" i="28"/>
  <c r="EA54" i="28"/>
  <c r="GY16" i="28"/>
  <c r="DN22" i="28"/>
  <c r="FI17" i="28"/>
  <c r="FF20" i="28"/>
  <c r="DF25" i="28"/>
  <c r="BL21" i="28"/>
  <c r="HC23" i="28"/>
  <c r="M31" i="28"/>
  <c r="ER23" i="28"/>
  <c r="GY15" i="28"/>
  <c r="GH22" i="28"/>
  <c r="FQ15" i="28"/>
  <c r="GU24" i="28"/>
  <c r="W43" i="28"/>
  <c r="GG22" i="28"/>
  <c r="GB48" i="28"/>
  <c r="GT21" i="28"/>
  <c r="GK23" i="28"/>
  <c r="HD24" i="28"/>
  <c r="DQ22" i="28"/>
  <c r="GX16" i="28"/>
  <c r="BQ23" i="28"/>
  <c r="BQ48" i="28"/>
  <c r="DO49" i="28"/>
  <c r="FW15" i="28"/>
  <c r="EN19" i="28"/>
  <c r="ET23" i="28"/>
  <c r="FA17" i="28"/>
  <c r="GB23" i="28"/>
  <c r="GC16" i="28"/>
  <c r="GF16" i="28"/>
  <c r="FM14" i="28"/>
  <c r="GJ22" i="28"/>
  <c r="HA17" i="28"/>
  <c r="AP24" i="28"/>
  <c r="BP12" i="28"/>
  <c r="DT23" i="28"/>
  <c r="EN17" i="28"/>
  <c r="GJ14" i="28"/>
  <c r="GM54" i="28"/>
  <c r="FH24" i="28"/>
  <c r="GN25" i="28"/>
  <c r="BP23" i="28"/>
  <c r="D25" i="28"/>
  <c r="GD15" i="28"/>
  <c r="BY24" i="28"/>
  <c r="R23" i="28"/>
  <c r="BC24" i="28"/>
  <c r="FF54" i="28"/>
  <c r="EL46" i="28"/>
  <c r="DH14" i="28"/>
  <c r="DQ45" i="28"/>
  <c r="FJ22" i="28"/>
  <c r="FW18" i="28"/>
  <c r="HC21" i="28"/>
  <c r="U17" i="28"/>
  <c r="GG19" i="28"/>
  <c r="GF19" i="28"/>
  <c r="FN20" i="28"/>
  <c r="GZ25" i="28"/>
  <c r="GA20" i="28"/>
  <c r="AE24" i="28"/>
  <c r="DM25" i="28"/>
  <c r="DG23" i="28"/>
  <c r="DK47" i="28"/>
  <c r="GL24" i="28"/>
  <c r="L15" i="28"/>
  <c r="GT24" i="28"/>
  <c r="BN20" i="28"/>
  <c r="FG18" i="28"/>
  <c r="GQ17" i="28"/>
  <c r="DZ46" i="28"/>
  <c r="GW16" i="28"/>
  <c r="C24" i="28"/>
  <c r="GX22" i="28"/>
  <c r="HC20" i="28"/>
  <c r="BS12" i="28"/>
  <c r="GR24" i="28"/>
  <c r="GQ24" i="28"/>
  <c r="GD12" i="28"/>
  <c r="BK38" i="28"/>
  <c r="FK54" i="28"/>
  <c r="DR20" i="28"/>
  <c r="HB19" i="28"/>
  <c r="GF23" i="28"/>
  <c r="GN24" i="28"/>
  <c r="DU22" i="28"/>
  <c r="FH19" i="28"/>
  <c r="BK12" i="28"/>
  <c r="FU24" i="28"/>
  <c r="FJ17" i="28"/>
  <c r="DN18" i="28"/>
  <c r="FJ18" i="28"/>
  <c r="FH25" i="28"/>
  <c r="FS15" i="28"/>
  <c r="HB25" i="28"/>
  <c r="H49" i="28"/>
  <c r="DA54" i="28"/>
  <c r="C45" i="28"/>
  <c r="HA18" i="28"/>
  <c r="FO16" i="28"/>
  <c r="HB18" i="28"/>
  <c r="GK16" i="28"/>
  <c r="GV22" i="28"/>
  <c r="AS12" i="28"/>
  <c r="HB12" i="28"/>
  <c r="GW24" i="28"/>
  <c r="FW25" i="28"/>
  <c r="DV21" i="28"/>
  <c r="BK24" i="28"/>
  <c r="BN25" i="28"/>
  <c r="GS19" i="28"/>
  <c r="GC25" i="28"/>
  <c r="FJ20" i="28"/>
  <c r="FN25" i="28"/>
  <c r="EH23" i="28"/>
  <c r="FQ20" i="28"/>
  <c r="EU17" i="28"/>
  <c r="FE22" i="28"/>
  <c r="HK45" i="28"/>
  <c r="X24" i="28"/>
  <c r="EF18" i="28"/>
  <c r="GU16" i="28"/>
  <c r="DS24" i="28"/>
  <c r="EP24" i="28"/>
  <c r="HD23" i="28"/>
  <c r="EN22" i="28"/>
  <c r="FA18" i="28"/>
  <c r="DI50" i="28"/>
  <c r="FM23" i="28"/>
  <c r="U15" i="28"/>
  <c r="Z23" i="28"/>
  <c r="FO17" i="28"/>
  <c r="GN15" i="28"/>
  <c r="FS22" i="28"/>
  <c r="FF16" i="28"/>
  <c r="BX24" i="28"/>
  <c r="HD20" i="28"/>
  <c r="FF14" i="28"/>
  <c r="Z15" i="28"/>
  <c r="BL22" i="28"/>
  <c r="FD12" i="28"/>
  <c r="M23" i="28"/>
  <c r="FO22" i="28"/>
  <c r="GG24" i="28"/>
  <c r="DO13" i="28"/>
  <c r="I21" i="28"/>
  <c r="ER19" i="28"/>
  <c r="FL22" i="28"/>
  <c r="AW23" i="28"/>
  <c r="CM25" i="28"/>
  <c r="FM22" i="28"/>
  <c r="BW36" i="28"/>
  <c r="FG48" i="28"/>
  <c r="EG14" i="28"/>
  <c r="BD54" i="28"/>
  <c r="FS19" i="28"/>
  <c r="EZ25" i="28"/>
  <c r="FT16" i="28"/>
  <c r="EW44" i="28"/>
  <c r="DR24" i="28"/>
  <c r="GW19" i="28"/>
  <c r="BG24" i="28"/>
  <c r="GU23" i="28"/>
  <c r="AA25" i="28"/>
  <c r="AV18" i="28"/>
  <c r="EN45" i="28"/>
  <c r="FN17" i="28"/>
  <c r="DY15" i="28"/>
  <c r="R24" i="28"/>
  <c r="H45" i="28"/>
  <c r="BU23" i="28"/>
  <c r="FT17" i="28"/>
  <c r="DV16" i="28"/>
  <c r="EH17" i="28"/>
  <c r="AO23" i="28"/>
  <c r="GV17" i="28"/>
  <c r="DQ23" i="28"/>
  <c r="GE23" i="28"/>
  <c r="DG12" i="28"/>
  <c r="AU12" i="28"/>
  <c r="EF20" i="28"/>
  <c r="HC14" i="28"/>
  <c r="EP15" i="28"/>
  <c r="FY20" i="28"/>
  <c r="DJ19" i="28"/>
  <c r="EG18" i="28"/>
  <c r="BI24" i="28"/>
  <c r="GH24" i="28"/>
  <c r="FL18" i="28"/>
  <c r="AR23" i="28"/>
  <c r="GG23" i="28"/>
  <c r="BO12" i="28"/>
  <c r="Y15" i="28"/>
  <c r="FT15" i="28"/>
  <c r="V47" i="28"/>
  <c r="M34" i="28"/>
  <c r="DP25" i="28"/>
  <c r="AA18" i="28"/>
  <c r="DY25" i="28"/>
  <c r="F23" i="28"/>
  <c r="K12" i="28"/>
  <c r="GH21" i="28"/>
  <c r="FS25" i="28"/>
  <c r="FO25" i="28"/>
  <c r="DX17" i="28"/>
  <c r="BJ54" i="28"/>
  <c r="L14" i="28"/>
  <c r="Y17" i="28"/>
  <c r="FR16" i="28"/>
  <c r="HB44" i="28"/>
  <c r="DM14" i="28"/>
  <c r="HN16" i="28"/>
  <c r="FO19" i="28"/>
  <c r="DI19" i="28"/>
  <c r="FU17" i="28"/>
  <c r="EU19" i="28"/>
  <c r="GB20" i="28"/>
  <c r="DG50" i="28"/>
  <c r="BK54" i="28"/>
  <c r="DS17" i="28"/>
  <c r="GZ15" i="28"/>
  <c r="EK12" i="28"/>
  <c r="F54" i="28"/>
  <c r="DE25" i="28"/>
  <c r="GQ21" i="28"/>
  <c r="BP25" i="28"/>
  <c r="J12" i="28"/>
  <c r="ER15" i="28"/>
  <c r="EO17" i="28"/>
  <c r="GU19" i="28"/>
  <c r="GT12" i="28"/>
  <c r="GY22" i="28"/>
  <c r="EX23" i="28"/>
  <c r="DO21" i="28"/>
  <c r="FL15" i="28"/>
  <c r="FS16" i="28"/>
  <c r="FD17" i="28"/>
  <c r="DN20" i="28"/>
  <c r="GE18" i="28"/>
  <c r="DK45" i="28"/>
  <c r="CL50" i="28"/>
  <c r="CI12" i="28"/>
  <c r="FD29" i="28"/>
  <c r="FM45" i="28"/>
  <c r="GS35" i="28"/>
  <c r="BF46" i="28"/>
  <c r="R17" i="28"/>
  <c r="CP28" i="28"/>
  <c r="HG48" i="28"/>
  <c r="DW50" i="28"/>
  <c r="DC54" i="28"/>
  <c r="EJ31" i="28"/>
  <c r="CB54" i="28"/>
  <c r="DM50" i="28"/>
  <c r="DE19" i="28"/>
  <c r="FD45" i="28"/>
  <c r="N18" i="28"/>
  <c r="HO24" i="28"/>
  <c r="EB23" i="28"/>
  <c r="GI47" i="28"/>
  <c r="CK33" i="28"/>
  <c r="DE46" i="28"/>
  <c r="AD37" i="28"/>
  <c r="GB44" i="28"/>
  <c r="CI22" i="28"/>
  <c r="EX48" i="28"/>
  <c r="AK21" i="28"/>
  <c r="CZ38" i="28"/>
  <c r="GL47" i="28"/>
  <c r="EK44" i="28"/>
  <c r="C47" i="28"/>
  <c r="GV45" i="28"/>
  <c r="CL22" i="28"/>
  <c r="M32" i="28"/>
  <c r="GU50" i="28"/>
  <c r="DE20" i="28"/>
  <c r="I25" i="28"/>
  <c r="FX18" i="28"/>
  <c r="W12" i="28"/>
  <c r="DY20" i="28"/>
  <c r="BK15" i="28"/>
  <c r="GW20" i="28"/>
  <c r="EK20" i="28"/>
  <c r="EF54" i="28"/>
  <c r="AT23" i="28"/>
  <c r="DO15" i="28"/>
  <c r="EP19" i="28"/>
  <c r="EN18" i="28"/>
  <c r="BI54" i="28"/>
  <c r="BS15" i="28"/>
  <c r="BK34" i="28"/>
  <c r="GO20" i="28"/>
  <c r="DU17" i="28"/>
  <c r="DM15" i="28"/>
  <c r="DV23" i="28"/>
  <c r="GS15" i="28"/>
  <c r="BV24" i="28"/>
  <c r="DX24" i="28"/>
  <c r="DI16" i="28"/>
  <c r="BN18" i="28"/>
  <c r="FQ17" i="28"/>
  <c r="BU24" i="28"/>
  <c r="EE14" i="28"/>
  <c r="BK18" i="28"/>
  <c r="EP14" i="28"/>
  <c r="AT25" i="28"/>
  <c r="ET20" i="28"/>
  <c r="DI22" i="28"/>
  <c r="FN15" i="28"/>
  <c r="DT14" i="28"/>
  <c r="EJ14" i="28"/>
  <c r="DN14" i="28"/>
  <c r="DU19" i="28"/>
  <c r="HH49" i="28"/>
  <c r="BO18" i="28"/>
  <c r="FD13" i="28"/>
  <c r="V45" i="28"/>
  <c r="DQ25" i="28"/>
  <c r="Y23" i="28"/>
  <c r="DL18" i="28"/>
  <c r="AV23" i="28"/>
  <c r="BE22" i="28"/>
  <c r="EX25" i="28"/>
  <c r="V24" i="28"/>
  <c r="GX18" i="28"/>
  <c r="DQ20" i="28"/>
  <c r="GM22" i="28"/>
  <c r="EW24" i="28"/>
  <c r="DI15" i="28"/>
  <c r="GJ15" i="28"/>
  <c r="FD19" i="28"/>
  <c r="HO23" i="28"/>
  <c r="GF24" i="28"/>
  <c r="EH14" i="28"/>
  <c r="EH20" i="28"/>
  <c r="EV19" i="28"/>
  <c r="FJ14" i="28"/>
  <c r="FZ16" i="28"/>
  <c r="FX22" i="28"/>
  <c r="GT16" i="28"/>
  <c r="FW20" i="28"/>
  <c r="EG24" i="28"/>
  <c r="FF22" i="28"/>
  <c r="EH16" i="28"/>
  <c r="DW19" i="28"/>
  <c r="GX24" i="28"/>
  <c r="BP22" i="28"/>
  <c r="AW24" i="28"/>
  <c r="FE12" i="28"/>
  <c r="FZ17" i="28"/>
  <c r="GC17" i="28"/>
  <c r="DW23" i="28"/>
  <c r="Y24" i="28"/>
  <c r="FO14" i="28"/>
  <c r="FV20" i="28"/>
  <c r="GY14" i="28"/>
  <c r="HJ20" i="28"/>
  <c r="L22" i="28"/>
  <c r="EO24" i="28"/>
  <c r="EF12" i="28"/>
  <c r="G24" i="28"/>
  <c r="BL18" i="28"/>
  <c r="DR18" i="28"/>
  <c r="GJ17" i="28"/>
  <c r="GS22" i="28"/>
  <c r="DV24" i="28"/>
  <c r="S43" i="28"/>
  <c r="GW17" i="28"/>
  <c r="ES44" i="28"/>
  <c r="Y22" i="28"/>
  <c r="EF14" i="28"/>
  <c r="GU21" i="28"/>
  <c r="EU12" i="28"/>
  <c r="EA44" i="28"/>
  <c r="DN17" i="28"/>
  <c r="AV24" i="28"/>
  <c r="GF25" i="28"/>
  <c r="GB18" i="28"/>
  <c r="EG16" i="28"/>
  <c r="GI12" i="28"/>
  <c r="GH15" i="28"/>
  <c r="GV20" i="28"/>
  <c r="GM16" i="28"/>
  <c r="GW22" i="28"/>
  <c r="BH24" i="28"/>
  <c r="FQ24" i="28"/>
  <c r="GI19" i="28"/>
  <c r="GA25" i="28"/>
  <c r="FT18" i="28"/>
  <c r="Y18" i="28"/>
  <c r="DG24" i="28"/>
  <c r="FB19" i="28"/>
  <c r="GC22" i="28"/>
  <c r="GD17" i="28"/>
  <c r="FD20" i="28"/>
  <c r="GN54" i="28"/>
  <c r="EX17" i="28"/>
  <c r="GZ18" i="28"/>
  <c r="BT50" i="28"/>
  <c r="FE21" i="28"/>
  <c r="AS23" i="28"/>
  <c r="DG21" i="28"/>
  <c r="DS15" i="28"/>
  <c r="GC46" i="28"/>
  <c r="GK14" i="28"/>
  <c r="DL15" i="28"/>
  <c r="EK23" i="28"/>
  <c r="DI54" i="28"/>
  <c r="DV19" i="28"/>
  <c r="DI25" i="28"/>
  <c r="FA24" i="28"/>
  <c r="EY18" i="28"/>
  <c r="X13" i="28"/>
  <c r="EH15" i="28"/>
  <c r="FV23" i="28"/>
  <c r="EP46" i="28"/>
  <c r="FT14" i="28"/>
  <c r="U23" i="28"/>
  <c r="X54" i="28"/>
  <c r="FN23" i="28"/>
  <c r="EV18" i="28"/>
  <c r="K25" i="28"/>
  <c r="GK19" i="28"/>
  <c r="BY45" i="28"/>
  <c r="CQ25" i="28"/>
  <c r="FZ23" i="28"/>
  <c r="AO24" i="28"/>
  <c r="GA23" i="28"/>
  <c r="FY18" i="28"/>
  <c r="FY22" i="28"/>
  <c r="EU24" i="28"/>
  <c r="GC18" i="28"/>
  <c r="EH48" i="28"/>
  <c r="FE18" i="28"/>
  <c r="GU17" i="28"/>
  <c r="GQ16" i="28"/>
  <c r="BK36" i="28"/>
  <c r="DI18" i="28"/>
  <c r="FS17" i="28"/>
  <c r="Z14" i="28"/>
  <c r="FO15" i="28"/>
  <c r="EA23" i="28"/>
  <c r="DS16" i="28"/>
  <c r="H25" i="28"/>
  <c r="DL19" i="28"/>
  <c r="GR23" i="28"/>
  <c r="EF23" i="28"/>
  <c r="FT25" i="28"/>
  <c r="DO20" i="28"/>
  <c r="FI18" i="28"/>
  <c r="GL19" i="28"/>
  <c r="GU12" i="28"/>
  <c r="EH24" i="28"/>
  <c r="FF24" i="28"/>
  <c r="AV21" i="28"/>
  <c r="EX22" i="28"/>
  <c r="GV18" i="28"/>
  <c r="GE25" i="28"/>
  <c r="D48" i="28"/>
  <c r="FZ14" i="28"/>
  <c r="CF25" i="28"/>
  <c r="GX25" i="28"/>
  <c r="CN25" i="28"/>
  <c r="HB22" i="28"/>
  <c r="GJ18" i="28"/>
  <c r="BK23" i="28"/>
  <c r="FI44" i="28"/>
  <c r="HA15" i="28"/>
  <c r="EO18" i="28"/>
  <c r="BE12" i="28"/>
  <c r="GQ54" i="28"/>
  <c r="EK43" i="28"/>
  <c r="EY45" i="28"/>
  <c r="GW15" i="28"/>
  <c r="HD18" i="28"/>
  <c r="EV23" i="28"/>
  <c r="DY18" i="28"/>
  <c r="BF25" i="28"/>
  <c r="AD38" i="28"/>
  <c r="Q23" i="28"/>
  <c r="GA15" i="28"/>
  <c r="GT22" i="28"/>
  <c r="FG25" i="28"/>
  <c r="EQ54" i="28"/>
  <c r="BK35" i="28"/>
  <c r="GX19" i="28"/>
  <c r="EF16" i="28"/>
  <c r="CF54" i="28"/>
  <c r="BJ12" i="28"/>
  <c r="DW12" i="28"/>
  <c r="GV15" i="28"/>
  <c r="GW54" i="28"/>
  <c r="DG20" i="28"/>
  <c r="FO20" i="28"/>
  <c r="BD24" i="28"/>
  <c r="D21" i="28"/>
  <c r="DG15" i="28"/>
  <c r="GW21" i="28"/>
  <c r="EZ17" i="28"/>
  <c r="FQ19" i="28"/>
  <c r="AE23" i="28"/>
  <c r="FZ18" i="28"/>
  <c r="DI47" i="28"/>
  <c r="GQ12" i="28"/>
  <c r="DV18" i="28"/>
  <c r="GC19" i="28"/>
  <c r="EX19" i="28"/>
  <c r="AO45" i="28"/>
  <c r="FP22" i="28"/>
  <c r="GJ25" i="28"/>
  <c r="DM22" i="28"/>
  <c r="AU54" i="28"/>
  <c r="DI23" i="28"/>
  <c r="EE23" i="28"/>
  <c r="GH19" i="28"/>
  <c r="GL20" i="28"/>
  <c r="GY18" i="28"/>
  <c r="GG20" i="28"/>
  <c r="GN19" i="28"/>
  <c r="DX18" i="28"/>
  <c r="GN23" i="28"/>
  <c r="GF17" i="28"/>
  <c r="FA19" i="28"/>
  <c r="DV15" i="28"/>
  <c r="GF18" i="28"/>
  <c r="U20" i="28"/>
  <c r="HC15" i="28"/>
  <c r="HC24" i="28"/>
  <c r="GK46" i="28"/>
  <c r="AD33" i="28"/>
  <c r="CS16" i="28"/>
  <c r="AY19" i="28"/>
  <c r="DZ19" i="28"/>
  <c r="W44" i="28"/>
  <c r="DZ23" i="28"/>
  <c r="CK54" i="28"/>
  <c r="HF20" i="28"/>
  <c r="S19" i="28"/>
  <c r="AX45" i="28"/>
  <c r="DT30" i="28"/>
  <c r="FH45" i="28"/>
  <c r="DM46" i="28"/>
  <c r="EX50" i="28"/>
  <c r="CV46" i="28"/>
  <c r="BC47" i="28"/>
  <c r="CI44" i="28"/>
  <c r="FZ54" i="28"/>
  <c r="DE24" i="28"/>
  <c r="AL24" i="28"/>
  <c r="HI54" i="28"/>
  <c r="CX23" i="28"/>
  <c r="HH54" i="28"/>
  <c r="EB19" i="28"/>
  <c r="DB48" i="28"/>
  <c r="DX45" i="28"/>
  <c r="CI47" i="28"/>
  <c r="HI50" i="28"/>
  <c r="F25" i="28"/>
  <c r="EV54" i="28"/>
  <c r="EJ16" i="28"/>
  <c r="V48" i="28"/>
  <c r="AW48" i="28"/>
  <c r="CE14" i="28"/>
  <c r="BA36" i="28"/>
  <c r="FZ25" i="28"/>
  <c r="GF20" i="28"/>
  <c r="DX20" i="28"/>
  <c r="DW24" i="28"/>
  <c r="GY25" i="28"/>
  <c r="BI23" i="28"/>
  <c r="DT17" i="28"/>
  <c r="EJ20" i="28"/>
  <c r="FD22" i="28"/>
  <c r="DN25" i="28"/>
  <c r="HE44" i="28"/>
  <c r="K47" i="28"/>
  <c r="FK15" i="28"/>
  <c r="EW18" i="28"/>
  <c r="BG25" i="28"/>
  <c r="CL25" i="28"/>
  <c r="DW22" i="28"/>
  <c r="BS20" i="28"/>
  <c r="E24" i="28"/>
  <c r="FQ18" i="28"/>
  <c r="L54" i="28"/>
  <c r="DX25" i="28"/>
  <c r="AC25" i="28"/>
  <c r="DY24" i="28"/>
  <c r="EH50" i="28"/>
  <c r="GE15" i="28"/>
  <c r="DT22" i="28"/>
  <c r="FP15" i="28"/>
  <c r="FB20" i="28"/>
  <c r="HD12" i="28"/>
  <c r="FG22" i="28"/>
  <c r="DJ17" i="28"/>
  <c r="EZ24" i="28"/>
  <c r="GA16" i="28"/>
  <c r="FI25" i="28"/>
  <c r="W50" i="28"/>
  <c r="FM24" i="28"/>
  <c r="EP22" i="28"/>
  <c r="EG15" i="28"/>
  <c r="FV19" i="28"/>
  <c r="AC21" i="28"/>
  <c r="FM17" i="28"/>
  <c r="HJ22" i="28"/>
  <c r="GD18" i="28"/>
  <c r="FD16" i="28"/>
  <c r="DN24" i="28"/>
  <c r="AU21" i="28"/>
  <c r="D54" i="28"/>
  <c r="FX24" i="28"/>
  <c r="BN24" i="28"/>
  <c r="DU46" i="28"/>
  <c r="BE23" i="28"/>
  <c r="EE24" i="28"/>
  <c r="AE25" i="28"/>
  <c r="AA20" i="28"/>
  <c r="CI25" i="28"/>
  <c r="CO25" i="28"/>
  <c r="FH22" i="28"/>
  <c r="FZ15" i="28"/>
  <c r="EA17" i="28"/>
  <c r="FV16" i="28"/>
  <c r="FY16" i="28"/>
  <c r="DG46" i="28"/>
  <c r="GA17" i="28"/>
  <c r="FB22" i="28"/>
  <c r="AV17" i="28"/>
  <c r="DK20" i="28"/>
  <c r="HM23" i="28"/>
  <c r="DE21" i="28"/>
  <c r="AK43" i="28"/>
  <c r="CK50" i="28"/>
  <c r="CH48" i="28"/>
  <c r="CV47" i="28"/>
  <c r="CL17" i="28"/>
  <c r="CJ39" i="28"/>
  <c r="DC45" i="28"/>
  <c r="DZ16" i="28"/>
  <c r="CZ20" i="28"/>
  <c r="T24" i="28"/>
  <c r="DF39" i="28"/>
  <c r="FE47" i="28"/>
  <c r="FI54" i="28"/>
  <c r="BC30" i="28"/>
  <c r="GN46" i="28"/>
  <c r="GV54" i="28"/>
  <c r="FL48" i="28"/>
  <c r="GP14" i="28"/>
  <c r="DQ48" i="28"/>
  <c r="CL20" i="28"/>
  <c r="CQ44" i="28"/>
  <c r="BP32" i="28"/>
  <c r="CQ37" i="28"/>
  <c r="AU39" i="28"/>
  <c r="BP35" i="28"/>
  <c r="EW48" i="28"/>
  <c r="CZ21" i="28"/>
  <c r="GJ48" i="28"/>
  <c r="CP20" i="28"/>
  <c r="DF21" i="28"/>
  <c r="ES15" i="28"/>
  <c r="BH46" i="28"/>
  <c r="FN50" i="28"/>
  <c r="HO25" i="28"/>
  <c r="EM22" i="28"/>
  <c r="CS18" i="28"/>
  <c r="W15" i="28"/>
  <c r="S50" i="28"/>
  <c r="BP28" i="28"/>
  <c r="BH29" i="28"/>
  <c r="BR45" i="28"/>
  <c r="HN21" i="28"/>
  <c r="EM18" i="28"/>
  <c r="EW46" i="28"/>
  <c r="ET46" i="28"/>
  <c r="FV45" i="28"/>
  <c r="GO45" i="28"/>
  <c r="DM54" i="28"/>
  <c r="EV31" i="28"/>
  <c r="CJ13" i="28"/>
  <c r="Q29" i="28"/>
  <c r="EJ34" i="28"/>
  <c r="CE20" i="28"/>
  <c r="BS37" i="28"/>
  <c r="CQ54" i="28"/>
  <c r="BA29" i="28"/>
  <c r="GN45" i="28"/>
  <c r="BK50" i="28"/>
  <c r="FA46" i="28"/>
  <c r="BA35" i="28"/>
  <c r="DO17" i="28"/>
  <c r="AU24" i="28"/>
  <c r="CH25" i="28"/>
  <c r="ET15" i="28"/>
  <c r="BN17" i="28"/>
  <c r="FL16" i="28"/>
  <c r="FV14" i="28"/>
  <c r="DX44" i="28"/>
  <c r="FP16" i="28"/>
  <c r="W46" i="28"/>
  <c r="BD23" i="28"/>
  <c r="FF17" i="28"/>
  <c r="AU46" i="28"/>
  <c r="BN54" i="28"/>
  <c r="GI17" i="28"/>
  <c r="DO19" i="28"/>
  <c r="DJ15" i="28"/>
  <c r="FS20" i="28"/>
  <c r="T25" i="28"/>
  <c r="BQ25" i="28"/>
  <c r="GW50" i="28"/>
  <c r="FL50" i="28"/>
  <c r="GB14" i="28"/>
  <c r="BX25" i="28"/>
  <c r="HO18" i="28"/>
  <c r="FG17" i="28"/>
  <c r="AQ54" i="28"/>
  <c r="FX25" i="28"/>
  <c r="GV23" i="28"/>
  <c r="GM17" i="28"/>
  <c r="DJ18" i="28"/>
  <c r="BN15" i="28"/>
  <c r="HJ43" i="28"/>
  <c r="FL24" i="28"/>
  <c r="GQ15" i="28"/>
  <c r="GS18" i="28"/>
  <c r="L23" i="28"/>
  <c r="DT19" i="28"/>
  <c r="GU22" i="28"/>
  <c r="EV22" i="28"/>
  <c r="FQ14" i="28"/>
  <c r="EU22" i="28"/>
  <c r="EE25" i="28"/>
  <c r="DO18" i="28"/>
  <c r="EY50" i="28"/>
  <c r="FQ22" i="28"/>
  <c r="FE17" i="28"/>
  <c r="DW21" i="28"/>
  <c r="W54" i="28"/>
  <c r="GH16" i="28"/>
  <c r="BF22" i="28"/>
  <c r="GO24" i="28"/>
  <c r="DL25" i="28"/>
  <c r="FL17" i="28"/>
  <c r="AM23" i="28"/>
  <c r="FW16" i="28"/>
  <c r="FX23" i="28"/>
  <c r="HB15" i="28"/>
  <c r="AV25" i="28"/>
  <c r="FA23" i="28"/>
  <c r="FA22" i="28"/>
  <c r="Q24" i="28"/>
  <c r="EK17" i="28"/>
  <c r="GX21" i="28"/>
  <c r="FU18" i="28"/>
  <c r="EU54" i="28"/>
  <c r="BW39" i="28"/>
  <c r="AL18" i="28"/>
  <c r="GT48" i="28"/>
  <c r="BW32" i="28"/>
  <c r="GJ44" i="28"/>
  <c r="HD46" i="28"/>
  <c r="EJ36" i="28"/>
  <c r="CQ43" i="28"/>
  <c r="CT48" i="28"/>
  <c r="DC42" i="28"/>
  <c r="CJ19" i="28"/>
  <c r="AZ22" i="28"/>
  <c r="HE12" i="28"/>
  <c r="ES18" i="28"/>
  <c r="BN47" i="28"/>
  <c r="DZ24" i="28"/>
  <c r="GX50" i="28"/>
  <c r="EH54" i="28"/>
  <c r="BC45" i="28"/>
  <c r="DT54" i="28"/>
  <c r="EV39" i="28"/>
  <c r="FR46" i="28"/>
  <c r="R46" i="28"/>
  <c r="AG45" i="28"/>
  <c r="CV13" i="28"/>
  <c r="EI15" i="28"/>
  <c r="DM44" i="28"/>
  <c r="AF25" i="28"/>
  <c r="DJ50" i="28"/>
  <c r="GL54" i="28"/>
  <c r="CW19" i="28"/>
  <c r="CV50" i="28"/>
  <c r="GW25" i="28"/>
  <c r="BW35" i="28"/>
  <c r="DJ24" i="28"/>
  <c r="GS23" i="28"/>
  <c r="GL22" i="28"/>
  <c r="D12" i="28"/>
  <c r="DU25" i="28"/>
  <c r="GM24" i="28"/>
  <c r="GB15" i="28"/>
  <c r="FY19" i="28"/>
  <c r="AP25" i="28"/>
  <c r="AA22" i="28"/>
  <c r="AY50" i="28"/>
  <c r="HA20" i="28"/>
  <c r="FH14" i="28"/>
  <c r="FJ47" i="28"/>
  <c r="G46" i="28"/>
  <c r="AC12" i="28"/>
  <c r="GW12" i="28"/>
  <c r="EQ19" i="28"/>
  <c r="EO20" i="28"/>
  <c r="DR25" i="28"/>
  <c r="DD25" i="28"/>
  <c r="DK18" i="28"/>
  <c r="FI24" i="28"/>
  <c r="DV20" i="28"/>
  <c r="BK16" i="28"/>
  <c r="BN14" i="28"/>
  <c r="DM17" i="28"/>
  <c r="FK16" i="28"/>
  <c r="X21" i="28"/>
  <c r="EU21" i="28"/>
  <c r="L16" i="28"/>
  <c r="EL12" i="28"/>
  <c r="DU23" i="28"/>
  <c r="BI12" i="28"/>
  <c r="BI22" i="28"/>
  <c r="D47" i="28"/>
  <c r="FW22" i="28"/>
  <c r="DU15" i="28"/>
  <c r="N24" i="28"/>
  <c r="AA17" i="28"/>
  <c r="GI25" i="28"/>
  <c r="BE25" i="28"/>
  <c r="CB25" i="28"/>
  <c r="DS18" i="28"/>
  <c r="HA23" i="28"/>
  <c r="CA24" i="28"/>
  <c r="AR54" i="28"/>
  <c r="EF48" i="28"/>
  <c r="GD14" i="28"/>
  <c r="CJ25" i="28"/>
  <c r="EH12" i="28"/>
  <c r="FZ19" i="28"/>
  <c r="AR25" i="28"/>
  <c r="CK25" i="28"/>
  <c r="EZ19" i="28"/>
  <c r="FL23" i="28"/>
  <c r="FW23" i="28"/>
  <c r="EU23" i="28"/>
  <c r="FL20" i="28"/>
  <c r="FC20" i="28"/>
  <c r="EO23" i="28"/>
  <c r="EU25" i="28"/>
  <c r="DJ25" i="28"/>
  <c r="GT20" i="28"/>
  <c r="GR17" i="28"/>
  <c r="AS22" i="28"/>
  <c r="GQ14" i="28"/>
  <c r="AM54" i="28"/>
  <c r="GJ46" i="28"/>
  <c r="CF23" i="28"/>
  <c r="DP24" i="28"/>
  <c r="FE20" i="28"/>
  <c r="DO23" i="28"/>
  <c r="FD25" i="28"/>
  <c r="FV47" i="28"/>
  <c r="Z25" i="28"/>
  <c r="AU14" i="28"/>
  <c r="FI22" i="28"/>
  <c r="EA19" i="28"/>
  <c r="AP54" i="28"/>
  <c r="FQ16" i="28"/>
  <c r="DT24" i="28"/>
  <c r="BJ23" i="28"/>
  <c r="BB23" i="28"/>
  <c r="FR22" i="28"/>
  <c r="GJ12" i="28"/>
  <c r="DR23" i="28"/>
  <c r="AC18" i="28"/>
  <c r="HE54" i="28"/>
  <c r="EP23" i="28"/>
  <c r="CY25" i="28"/>
  <c r="C23" i="28"/>
  <c r="FH16" i="28"/>
  <c r="FU23" i="28"/>
  <c r="DK25" i="28"/>
  <c r="H23" i="28"/>
  <c r="HC12" i="28"/>
  <c r="GI24" i="28"/>
  <c r="S23" i="28"/>
  <c r="EP54" i="28"/>
  <c r="DV25" i="28"/>
  <c r="DC50" i="28"/>
  <c r="Y46" i="28"/>
  <c r="GX20" i="28"/>
  <c r="T48" i="28"/>
  <c r="FY23" i="28"/>
  <c r="BW24" i="28"/>
  <c r="GI15" i="28"/>
  <c r="EP16" i="28"/>
  <c r="EW20" i="28"/>
  <c r="AU16" i="28"/>
  <c r="HA24" i="28"/>
  <c r="GX17" i="28"/>
  <c r="GU15" i="28"/>
  <c r="HK47" i="28"/>
  <c r="EZ20" i="28"/>
  <c r="CP25" i="28"/>
  <c r="GE14" i="28"/>
  <c r="GC24" i="28"/>
  <c r="ET16" i="28"/>
  <c r="AU18" i="28"/>
  <c r="DT25" i="28"/>
  <c r="DO22" i="28"/>
  <c r="FC23" i="28"/>
  <c r="EN23" i="28"/>
  <c r="FO18" i="28"/>
  <c r="GD22" i="28"/>
  <c r="M38" i="28"/>
  <c r="DQ15" i="28"/>
  <c r="D45" i="28"/>
  <c r="AW54" i="28"/>
  <c r="HM21" i="28"/>
  <c r="D23" i="28"/>
  <c r="GG16" i="28"/>
  <c r="GE24" i="28"/>
  <c r="FV25" i="28"/>
  <c r="DQ16" i="28"/>
  <c r="HC19" i="28"/>
  <c r="DX19" i="28"/>
  <c r="DI24" i="28"/>
  <c r="AM24" i="28"/>
  <c r="FE16" i="28"/>
  <c r="EY17" i="28"/>
  <c r="GM23" i="28"/>
  <c r="ER18" i="28"/>
  <c r="DT15" i="28"/>
  <c r="Y12" i="28"/>
  <c r="GK24" i="28"/>
  <c r="CW50" i="28"/>
  <c r="CM28" i="28"/>
  <c r="DA20" i="28"/>
  <c r="EF46" i="28"/>
  <c r="R47" i="28"/>
  <c r="AM44" i="28"/>
  <c r="FU50" i="28"/>
  <c r="CI16" i="28"/>
  <c r="HO46" i="28"/>
  <c r="CU54" i="28"/>
  <c r="DZ13" i="28"/>
  <c r="EZ54" i="28"/>
  <c r="CL46" i="28"/>
  <c r="M54" i="28"/>
  <c r="CG16" i="28"/>
  <c r="HF15" i="28"/>
  <c r="DV46" i="28"/>
  <c r="DA22" i="28"/>
  <c r="DD33" i="28"/>
  <c r="CY33" i="28"/>
  <c r="GO50" i="28"/>
  <c r="F22" i="28"/>
  <c r="HA46" i="28"/>
  <c r="CW43" i="28"/>
  <c r="DL48" i="28"/>
  <c r="HI23" i="28"/>
  <c r="FU54" i="28"/>
  <c r="AI16" i="28"/>
  <c r="CY19" i="28"/>
  <c r="GT44" i="28"/>
  <c r="EL45" i="28"/>
  <c r="CM34" i="28"/>
  <c r="G45" i="28"/>
  <c r="FS45" i="28"/>
  <c r="AK44" i="28"/>
  <c r="HG31" i="28"/>
  <c r="R48" i="28"/>
  <c r="AN17" i="28"/>
  <c r="GE45" i="28"/>
  <c r="S20" i="28"/>
  <c r="CH46" i="28"/>
  <c r="HD50" i="28"/>
  <c r="AH13" i="28"/>
  <c r="DX48" i="28"/>
  <c r="CE18" i="28"/>
  <c r="CO36" i="28"/>
  <c r="EA47" i="28"/>
  <c r="CQ29" i="28"/>
  <c r="EJ13" i="28"/>
  <c r="DH19" i="28"/>
  <c r="HK17" i="28"/>
  <c r="HM46" i="28"/>
  <c r="HH24" i="28"/>
  <c r="FJ48" i="28"/>
  <c r="AU29" i="28"/>
  <c r="ES14" i="28"/>
  <c r="EO45" i="28"/>
  <c r="H14" i="28"/>
  <c r="CK44" i="28"/>
  <c r="DU48" i="28"/>
  <c r="CV49" i="28"/>
  <c r="DI30" i="28"/>
  <c r="BY54" i="28"/>
  <c r="AB50" i="28"/>
  <c r="GP22" i="28"/>
  <c r="BC18" i="28"/>
  <c r="EA18" i="28"/>
  <c r="DH54" i="28"/>
  <c r="DH33" i="28"/>
  <c r="GK44" i="28"/>
  <c r="BR14" i="28"/>
  <c r="BT45" i="28"/>
  <c r="AJ13" i="28"/>
  <c r="S45" i="28"/>
  <c r="HM48" i="28"/>
  <c r="GM48" i="28"/>
  <c r="BB25" i="28"/>
  <c r="HA48" i="28"/>
  <c r="CO15" i="28"/>
  <c r="FY48" i="28"/>
  <c r="EA34" i="28"/>
  <c r="GQ46" i="28"/>
  <c r="FF46" i="28"/>
  <c r="DV50" i="28"/>
  <c r="CK16" i="28"/>
  <c r="AD43" i="28"/>
  <c r="GS47" i="28"/>
  <c r="ED16" i="28"/>
  <c r="CI46" i="28"/>
  <c r="CR19" i="28"/>
  <c r="CU14" i="28"/>
  <c r="DZ48" i="28"/>
  <c r="CK31" i="28"/>
  <c r="O17" i="28"/>
  <c r="BU27" i="28"/>
  <c r="BG46" i="28"/>
  <c r="ED20" i="28"/>
  <c r="CZ30" i="28"/>
  <c r="CY49" i="28"/>
  <c r="EA37" i="28"/>
  <c r="AT46" i="28"/>
  <c r="HF16" i="28"/>
  <c r="AJ20" i="28"/>
  <c r="BT24" i="28"/>
  <c r="ET50" i="28"/>
  <c r="FJ50" i="28"/>
  <c r="CK45" i="28"/>
  <c r="ER44" i="28"/>
  <c r="DP15" i="28"/>
  <c r="CX24" i="28"/>
  <c r="DU30" i="28"/>
  <c r="CR25" i="28"/>
  <c r="AI18" i="28"/>
  <c r="CX28" i="28"/>
  <c r="DO30" i="28"/>
  <c r="EN28" i="28"/>
  <c r="CV22" i="28"/>
  <c r="H13" i="28"/>
  <c r="C40" i="28"/>
  <c r="HG43" i="28"/>
  <c r="AN12" i="28"/>
  <c r="CU22" i="28"/>
  <c r="EX45" i="28"/>
  <c r="HO17" i="28"/>
  <c r="CS46" i="28"/>
  <c r="DH48" i="28"/>
  <c r="BM33" i="28"/>
  <c r="AI14" i="28"/>
  <c r="M48" i="28"/>
  <c r="DC28" i="28"/>
  <c r="BI50" i="28"/>
  <c r="BX45" i="28"/>
  <c r="CD14" i="28"/>
  <c r="DF12" i="28"/>
  <c r="DD20" i="28"/>
  <c r="AH24" i="28"/>
  <c r="DK29" i="28"/>
  <c r="BF48" i="28"/>
  <c r="HH47" i="28"/>
  <c r="AG16" i="28"/>
  <c r="AP47" i="28"/>
  <c r="V12" i="28"/>
  <c r="GY54" i="28"/>
  <c r="HA54" i="28"/>
  <c r="GK54" i="28"/>
  <c r="HF23" i="28"/>
  <c r="DL29" i="28"/>
  <c r="HL37" i="28"/>
  <c r="AY22" i="28"/>
  <c r="T14" i="28"/>
  <c r="DZ50" i="28"/>
  <c r="AL43" i="28"/>
  <c r="CN22" i="28"/>
  <c r="DW47" i="28"/>
  <c r="EM47" i="28"/>
  <c r="BJ46" i="28"/>
  <c r="GE47" i="28"/>
  <c r="CP32" i="28"/>
  <c r="GP15" i="28"/>
  <c r="N44" i="28"/>
  <c r="DD42" i="28"/>
  <c r="H48" i="28"/>
  <c r="HJ54" i="28"/>
  <c r="HJ46" i="28"/>
  <c r="CL19" i="28"/>
  <c r="CT24" i="28"/>
  <c r="BY30" i="28"/>
  <c r="HH43" i="28"/>
  <c r="EI14" i="28"/>
  <c r="CJ32" i="28"/>
  <c r="AG20" i="28"/>
  <c r="FW27" i="28"/>
  <c r="BT17" i="28"/>
  <c r="CE23" i="28"/>
  <c r="GP44" i="28"/>
  <c r="DD22" i="28"/>
  <c r="BU25" i="28"/>
  <c r="BX16" i="28"/>
  <c r="AE47" i="28"/>
  <c r="EK16" i="28"/>
  <c r="AO48" i="28"/>
  <c r="AB47" i="28"/>
  <c r="AE30" i="28"/>
  <c r="DD35" i="28"/>
  <c r="EB16" i="28"/>
  <c r="CW42" i="28"/>
  <c r="FT46" i="28"/>
  <c r="CW14" i="28"/>
  <c r="CD47" i="28"/>
  <c r="AK25" i="28"/>
  <c r="BO46" i="28"/>
  <c r="Q37" i="28"/>
  <c r="FV37" i="28"/>
  <c r="CK19" i="28"/>
  <c r="BP36" i="28"/>
  <c r="CQ33" i="28"/>
  <c r="W32" i="28"/>
  <c r="CD43" i="28"/>
  <c r="CH17" i="28"/>
  <c r="CY42" i="28"/>
  <c r="CG12" i="28"/>
  <c r="BJ50" i="28"/>
  <c r="HI44" i="28"/>
  <c r="BP27" i="28"/>
  <c r="HE50" i="28"/>
  <c r="AR48" i="28"/>
  <c r="HM14" i="28"/>
  <c r="HG39" i="28"/>
  <c r="DX50" i="28"/>
  <c r="CE54" i="28"/>
  <c r="GP32" i="28"/>
  <c r="AY14" i="28"/>
  <c r="CM35" i="28"/>
  <c r="EJ30" i="28"/>
  <c r="R25" i="28"/>
  <c r="FE23" i="28"/>
  <c r="HD17" i="28"/>
  <c r="AA23" i="28"/>
  <c r="DT21" i="28"/>
  <c r="GC48" i="28"/>
  <c r="HA47" i="28"/>
  <c r="U48" i="28"/>
  <c r="GT18" i="28"/>
  <c r="GM25" i="28"/>
  <c r="EF22" i="28"/>
  <c r="I23" i="28"/>
  <c r="GB24" i="28"/>
  <c r="CC54" i="28"/>
  <c r="FU16" i="28"/>
  <c r="EK24" i="28"/>
  <c r="DQ19" i="28"/>
  <c r="HB23" i="28"/>
  <c r="DQ14" i="28"/>
  <c r="DP23" i="28"/>
  <c r="DH45" i="28"/>
  <c r="EQ22" i="28"/>
  <c r="FD48" i="28"/>
  <c r="GA14" i="28"/>
  <c r="AU17" i="28"/>
  <c r="ER17" i="28"/>
  <c r="GR13" i="28"/>
  <c r="AS24" i="28"/>
  <c r="FT24" i="28"/>
  <c r="GO14" i="28"/>
  <c r="Z24" i="28"/>
  <c r="GV24" i="28"/>
  <c r="CL49" i="28"/>
  <c r="BC54" i="28"/>
  <c r="DK24" i="28"/>
  <c r="GR18" i="28"/>
  <c r="GV46" i="28"/>
  <c r="GO15" i="28"/>
  <c r="FJ23" i="28"/>
  <c r="DW16" i="28"/>
  <c r="FC50" i="28"/>
  <c r="EZ22" i="28"/>
  <c r="CQ46" i="28"/>
  <c r="DC16" i="28"/>
  <c r="EY46" i="28"/>
  <c r="HN24" i="28"/>
  <c r="EW47" i="28"/>
  <c r="DH24" i="28"/>
  <c r="BH54" i="28"/>
  <c r="DM47" i="28"/>
  <c r="HG19" i="28"/>
  <c r="EV50" i="28"/>
  <c r="CW21" i="28"/>
  <c r="EP48" i="28"/>
  <c r="EX46" i="28"/>
  <c r="HM54" i="28"/>
  <c r="FN29" i="28"/>
  <c r="CI20" i="28"/>
  <c r="U12" i="28"/>
  <c r="FX46" i="28"/>
  <c r="L30" i="28"/>
  <c r="EA45" i="28"/>
  <c r="FU47" i="28"/>
  <c r="BO50" i="28"/>
  <c r="DX54" i="28"/>
  <c r="DK50" i="28"/>
  <c r="DY47" i="28"/>
  <c r="Z50" i="28"/>
  <c r="HO22" i="28"/>
  <c r="Q34" i="28"/>
  <c r="FY46" i="28"/>
  <c r="HK54" i="28"/>
  <c r="EK47" i="28"/>
  <c r="EG50" i="28"/>
  <c r="EE47" i="28"/>
  <c r="CJ43" i="28"/>
  <c r="AI15" i="28"/>
  <c r="ES25" i="28"/>
  <c r="FZ47" i="28"/>
  <c r="CH18" i="28"/>
  <c r="GL46" i="28"/>
  <c r="HL43" i="28"/>
  <c r="DY48" i="28"/>
  <c r="U14" i="28"/>
  <c r="H19" i="28"/>
  <c r="ES34" i="28"/>
  <c r="CJ42" i="28"/>
  <c r="CH47" i="28"/>
  <c r="FC45" i="28"/>
  <c r="ES48" i="28"/>
  <c r="EO50" i="28"/>
  <c r="U13" i="28"/>
  <c r="U30" i="28"/>
  <c r="CS49" i="28"/>
  <c r="CN13" i="28"/>
  <c r="EV48" i="28"/>
  <c r="AK14" i="28"/>
  <c r="CR21" i="28"/>
  <c r="GD46" i="28"/>
  <c r="HG50" i="28"/>
  <c r="AB45" i="28"/>
  <c r="DJ46" i="28"/>
  <c r="FA44" i="28"/>
  <c r="EE45" i="28"/>
  <c r="CZ18" i="28"/>
  <c r="EL47" i="28"/>
  <c r="N20" i="28"/>
  <c r="DB47" i="28"/>
  <c r="HM49" i="28"/>
  <c r="CW17" i="28"/>
  <c r="EX28" i="28"/>
  <c r="CL43" i="28"/>
  <c r="HM44" i="28"/>
  <c r="EV45" i="28"/>
  <c r="EG46" i="28"/>
  <c r="FZ48" i="28"/>
  <c r="GO46" i="28"/>
  <c r="FO54" i="28"/>
  <c r="EI22" i="28"/>
  <c r="BZ49" i="28"/>
  <c r="FH50" i="28"/>
  <c r="HM19" i="28"/>
  <c r="BS24" i="28"/>
  <c r="AD32" i="28"/>
  <c r="FS50" i="28"/>
  <c r="GD50" i="28"/>
  <c r="ED45" i="28"/>
  <c r="FV34" i="28"/>
  <c r="EJ39" i="28"/>
  <c r="CJ46" i="28"/>
  <c r="CT50" i="28"/>
  <c r="CF15" i="28"/>
  <c r="DG45" i="28"/>
  <c r="CI13" i="28"/>
  <c r="DF29" i="28"/>
  <c r="DC36" i="28"/>
  <c r="CG22" i="28"/>
  <c r="BU48" i="28"/>
  <c r="AO22" i="28"/>
  <c r="CZ37" i="28"/>
  <c r="CC46" i="28"/>
  <c r="BP46" i="28"/>
  <c r="HE20" i="28"/>
  <c r="FM48" i="28"/>
  <c r="CY34" i="28"/>
  <c r="GZ47" i="28"/>
  <c r="GD45" i="28"/>
  <c r="CU12" i="28"/>
  <c r="GT54" i="28"/>
  <c r="DA45" i="28"/>
  <c r="DC37" i="28"/>
  <c r="N25" i="28"/>
  <c r="CE25" i="28"/>
  <c r="DF33" i="28"/>
  <c r="ES50" i="28"/>
  <c r="CM22" i="28"/>
  <c r="Z45" i="28"/>
  <c r="DC32" i="28"/>
  <c r="AL17" i="28"/>
  <c r="HO39" i="28"/>
  <c r="CJ30" i="28"/>
  <c r="CJ24" i="28"/>
  <c r="DK28" i="28"/>
  <c r="CN21" i="28"/>
  <c r="FA45" i="28"/>
  <c r="FP45" i="28"/>
  <c r="CK47" i="28"/>
  <c r="HD54" i="28"/>
  <c r="BM44" i="28"/>
  <c r="G50" i="28"/>
  <c r="BM22" i="28"/>
  <c r="CR50" i="28"/>
  <c r="H17" i="28"/>
  <c r="CM12" i="28"/>
  <c r="BY14" i="28"/>
  <c r="HG37" i="28"/>
  <c r="CG21" i="28"/>
  <c r="DN27" i="28"/>
  <c r="FJ54" i="28"/>
  <c r="AK15" i="28"/>
  <c r="HL34" i="28"/>
  <c r="AD21" i="28"/>
  <c r="FO45" i="28"/>
  <c r="EB20" i="28"/>
  <c r="CP23" i="28"/>
  <c r="DN48" i="28"/>
  <c r="GS27" i="28"/>
  <c r="K28" i="28"/>
  <c r="BR22" i="28"/>
  <c r="BZ46" i="28"/>
  <c r="AK46" i="28"/>
  <c r="AR50" i="28"/>
  <c r="DY46" i="28"/>
  <c r="CW13" i="28"/>
  <c r="BM23" i="28"/>
  <c r="EE44" i="28"/>
  <c r="CV20" i="28"/>
  <c r="CZ43" i="28"/>
  <c r="HD44" i="28"/>
  <c r="BX37" i="28"/>
  <c r="HL35" i="28"/>
  <c r="FP24" i="28"/>
  <c r="U24" i="28"/>
  <c r="HD25" i="28"/>
  <c r="ET24" i="28"/>
  <c r="EO25" i="28"/>
  <c r="K21" i="28"/>
  <c r="Q25" i="28"/>
  <c r="P24" i="28"/>
  <c r="BA24" i="28"/>
  <c r="EI24" i="28"/>
  <c r="EV25" i="28"/>
  <c r="EE18" i="28"/>
  <c r="CA25" i="28"/>
  <c r="DS25" i="28"/>
  <c r="GQ19" i="28"/>
  <c r="FD21" i="28"/>
  <c r="GY23" i="28"/>
  <c r="DR17" i="28"/>
  <c r="GY20" i="28"/>
  <c r="FU25" i="28"/>
  <c r="ER16" i="28"/>
  <c r="BQ44" i="28"/>
  <c r="FR15" i="28"/>
  <c r="GE17" i="28"/>
  <c r="DO25" i="28"/>
  <c r="BF54" i="28"/>
  <c r="FY17" i="28"/>
  <c r="FW45" i="28"/>
  <c r="GZ23" i="28"/>
  <c r="GE22" i="28"/>
  <c r="FB17" i="28"/>
  <c r="GB17" i="28"/>
  <c r="M36" i="28"/>
  <c r="Z18" i="28"/>
  <c r="W25" i="28"/>
  <c r="FR17" i="28"/>
  <c r="GL16" i="28"/>
  <c r="FF18" i="28"/>
  <c r="BS23" i="28"/>
  <c r="AA14" i="28"/>
  <c r="GF22" i="28"/>
  <c r="DO48" i="28"/>
  <c r="DN50" i="28"/>
  <c r="AZ47" i="28"/>
  <c r="DI44" i="28"/>
  <c r="CW16" i="28"/>
  <c r="GI50" i="28"/>
  <c r="CR17" i="28"/>
  <c r="HN43" i="28"/>
  <c r="EU44" i="28"/>
  <c r="GG48" i="28"/>
  <c r="T50" i="28"/>
  <c r="FK47" i="28"/>
  <c r="HG38" i="28"/>
  <c r="FD46" i="28"/>
  <c r="BS54" i="28"/>
  <c r="HI46" i="28"/>
  <c r="CQ48" i="28"/>
  <c r="CL23" i="28"/>
  <c r="ET45" i="28"/>
  <c r="AD20" i="28"/>
  <c r="GP45" i="28"/>
  <c r="BS21" i="28"/>
  <c r="CZ23" i="28"/>
  <c r="CQ49" i="28"/>
  <c r="FZ44" i="28"/>
  <c r="AI24" i="28"/>
  <c r="CY12" i="28"/>
  <c r="CP49" i="28"/>
  <c r="AI46" i="28"/>
  <c r="DH13" i="28"/>
  <c r="CH54" i="28"/>
  <c r="EW45" i="28"/>
  <c r="CM43" i="28"/>
  <c r="FZ35" i="28"/>
  <c r="FM44" i="28"/>
  <c r="H18" i="28"/>
  <c r="BS25" i="28"/>
  <c r="EU47" i="28"/>
  <c r="AP44" i="28"/>
  <c r="CW18" i="28"/>
  <c r="GF48" i="28"/>
  <c r="K48" i="28"/>
  <c r="BP38" i="28"/>
  <c r="M45" i="28"/>
  <c r="AI17" i="28"/>
  <c r="HI14" i="28"/>
  <c r="EY47" i="28"/>
  <c r="CP50" i="28"/>
  <c r="EI17" i="28"/>
  <c r="FC54" i="28"/>
  <c r="EN48" i="28"/>
  <c r="H15" i="28"/>
  <c r="DU45" i="28"/>
  <c r="CU18" i="28"/>
  <c r="AL54" i="28"/>
  <c r="EI50" i="28"/>
  <c r="AZ12" i="28"/>
  <c r="DF44" i="28"/>
  <c r="BK44" i="28"/>
  <c r="HG13" i="28"/>
  <c r="BT43" i="28"/>
  <c r="DH44" i="28"/>
  <c r="EN27" i="28"/>
  <c r="AP48" i="28"/>
  <c r="DF15" i="28"/>
  <c r="CM20" i="28"/>
  <c r="HL23" i="28"/>
  <c r="GJ50" i="28"/>
  <c r="FA47" i="28"/>
  <c r="GP28" i="28"/>
  <c r="HB46" i="28"/>
  <c r="EZ50" i="28"/>
  <c r="GV44" i="28"/>
  <c r="AJ42" i="28"/>
  <c r="BA39" i="28"/>
  <c r="CP45" i="28"/>
  <c r="DS47" i="28"/>
  <c r="CY16" i="28"/>
  <c r="CX50" i="28"/>
  <c r="CW46" i="28"/>
  <c r="H24" i="28"/>
  <c r="CX45" i="28"/>
  <c r="DE17" i="28"/>
  <c r="FO44" i="28"/>
  <c r="CS20" i="28"/>
  <c r="AB25" i="28"/>
  <c r="BT25" i="28"/>
  <c r="DZ45" i="28"/>
  <c r="I30" i="28"/>
  <c r="ET44" i="28"/>
  <c r="HN15" i="28"/>
  <c r="BY48" i="28"/>
  <c r="ES27" i="28"/>
  <c r="M50" i="28"/>
  <c r="M44" i="28"/>
  <c r="Q22" i="28"/>
  <c r="AH22" i="28"/>
  <c r="DE30" i="28"/>
  <c r="AH47" i="28"/>
  <c r="M37" i="28"/>
  <c r="DI28" i="28"/>
  <c r="CU15" i="28"/>
  <c r="BV44" i="28"/>
  <c r="CF16" i="28"/>
  <c r="FX47" i="28"/>
  <c r="GY46" i="28"/>
  <c r="FB48" i="28"/>
  <c r="BA45" i="28"/>
  <c r="HK16" i="28"/>
  <c r="GP13" i="28"/>
  <c r="N22" i="28"/>
  <c r="EB14" i="28"/>
  <c r="BM42" i="28"/>
  <c r="AY44" i="28"/>
  <c r="DP44" i="28"/>
  <c r="AD35" i="28"/>
  <c r="CP37" i="28"/>
  <c r="FZ27" i="28"/>
  <c r="AP50" i="28"/>
  <c r="BR30" i="28"/>
  <c r="Y28" i="28"/>
  <c r="Q54" i="28"/>
  <c r="EN46" i="28"/>
  <c r="DS48" i="28"/>
  <c r="CP22" i="28"/>
  <c r="HB47" i="28"/>
  <c r="FA54" i="28"/>
  <c r="AF54" i="28"/>
  <c r="FA28" i="28"/>
  <c r="CE50" i="28"/>
  <c r="BJ45" i="28"/>
  <c r="CP36" i="28"/>
  <c r="EX31" i="28"/>
  <c r="BM17" i="28"/>
  <c r="BW30" i="28"/>
  <c r="AZ13" i="28"/>
  <c r="CP17" i="28"/>
  <c r="BH48" i="28"/>
  <c r="BM54" i="28"/>
  <c r="BA50" i="28"/>
  <c r="G44" i="28"/>
  <c r="BC50" i="28"/>
  <c r="HK22" i="28"/>
  <c r="FP48" i="28"/>
  <c r="AQ47" i="28"/>
  <c r="BH25" i="28"/>
  <c r="CU20" i="28"/>
  <c r="BM19" i="28"/>
  <c r="AR44" i="28"/>
  <c r="AD24" i="28"/>
  <c r="BR19" i="28"/>
  <c r="DF54" i="28"/>
  <c r="DB25" i="28"/>
  <c r="BE45" i="28"/>
  <c r="E12" i="28"/>
  <c r="CG23" i="28"/>
  <c r="BH45" i="28"/>
  <c r="BS13" i="28"/>
  <c r="BZ20" i="28"/>
  <c r="HG33" i="28"/>
  <c r="HI48" i="28"/>
  <c r="GR22" i="28"/>
  <c r="C46" i="28"/>
  <c r="GH12" i="28"/>
  <c r="DU47" i="28"/>
  <c r="HD21" i="28"/>
  <c r="GU25" i="28"/>
  <c r="HA25" i="28"/>
  <c r="EE20" i="28"/>
  <c r="HA22" i="28"/>
  <c r="T54" i="28"/>
  <c r="X47" i="28"/>
  <c r="HH12" i="28"/>
  <c r="X15" i="28"/>
  <c r="FT19" i="28"/>
  <c r="ER14" i="28"/>
  <c r="AR24" i="28"/>
  <c r="DK12" i="28"/>
  <c r="GA22" i="28"/>
  <c r="L44" i="28"/>
  <c r="GR14" i="28"/>
  <c r="FC24" i="28"/>
  <c r="GG17" i="28"/>
  <c r="CB24" i="28"/>
  <c r="FG24" i="28"/>
  <c r="DK19" i="28"/>
  <c r="GK15" i="28"/>
  <c r="AA54" i="28"/>
  <c r="DU21" i="28"/>
  <c r="R44" i="28"/>
  <c r="FE19" i="28"/>
  <c r="HO16" i="28"/>
  <c r="GP50" i="28"/>
  <c r="FE14" i="28"/>
  <c r="GY17" i="28"/>
  <c r="EF17" i="28"/>
  <c r="GN17" i="28"/>
  <c r="GZ22" i="28"/>
  <c r="GS24" i="28"/>
  <c r="DW15" i="28"/>
  <c r="FJ24" i="28"/>
  <c r="GJ20" i="28"/>
  <c r="Y54" i="28"/>
  <c r="DB43" i="28"/>
  <c r="R54" i="28"/>
  <c r="EO46" i="28"/>
  <c r="HN46" i="28"/>
  <c r="HO37" i="28"/>
  <c r="AD54" i="28"/>
  <c r="AC46" i="28"/>
  <c r="CO54" i="28"/>
  <c r="V44" i="28"/>
  <c r="ER46" i="28"/>
  <c r="DA12" i="28"/>
  <c r="EB25" i="28"/>
  <c r="GI46" i="28"/>
  <c r="HN22" i="28"/>
  <c r="BW34" i="28"/>
  <c r="DJ48" i="28"/>
  <c r="FP46" i="28"/>
  <c r="CI21" i="28"/>
  <c r="FV24" i="28"/>
  <c r="BT20" i="28"/>
  <c r="BS18" i="28"/>
  <c r="EQ18" i="28"/>
  <c r="FP18" i="28"/>
  <c r="BG22" i="28"/>
  <c r="AC24" i="28"/>
  <c r="DI46" i="28"/>
  <c r="BC23" i="28"/>
  <c r="BI25" i="28"/>
  <c r="HO49" i="28"/>
  <c r="DG22" i="28"/>
  <c r="FR24" i="28"/>
  <c r="GO19" i="28"/>
  <c r="FT23" i="28"/>
  <c r="V46" i="28"/>
  <c r="DI20" i="28"/>
  <c r="GD19" i="28"/>
  <c r="HC18" i="28"/>
  <c r="DJ16" i="28"/>
  <c r="R18" i="28"/>
  <c r="EK46" i="28"/>
  <c r="BB54" i="28"/>
  <c r="ER20" i="28"/>
  <c r="T47" i="28"/>
  <c r="FU22" i="28"/>
  <c r="HB14" i="28"/>
  <c r="EW17" i="28"/>
  <c r="EY20" i="28"/>
  <c r="I54" i="28"/>
  <c r="GQ20" i="28"/>
  <c r="DL14" i="28"/>
  <c r="GX23" i="28"/>
  <c r="AA12" i="28"/>
  <c r="BX54" i="28"/>
  <c r="BN22" i="28"/>
  <c r="GG15" i="28"/>
  <c r="GG18" i="28"/>
  <c r="EQ46" i="28"/>
  <c r="FY25" i="28"/>
  <c r="GT17" i="28"/>
  <c r="HK19" i="28"/>
  <c r="ES32" i="28"/>
  <c r="BH47" i="28"/>
  <c r="CT43" i="28"/>
  <c r="FR50" i="28"/>
  <c r="CW48" i="28"/>
  <c r="BD22" i="28"/>
  <c r="FS47" i="28"/>
  <c r="BC46" i="28"/>
  <c r="EQ48" i="28"/>
  <c r="CW15" i="28"/>
  <c r="S22" i="28"/>
  <c r="CR47" i="28"/>
  <c r="CK46" i="28"/>
  <c r="S44" i="28"/>
  <c r="HE46" i="28"/>
  <c r="HK48" i="28"/>
  <c r="GQ48" i="28"/>
  <c r="BM28" i="28"/>
  <c r="FG50" i="28"/>
  <c r="GK25" i="28"/>
  <c r="CS25" i="28"/>
  <c r="I22" i="28"/>
  <c r="BE24" i="28"/>
  <c r="DX16" i="28"/>
  <c r="CP13" i="28"/>
  <c r="GT45" i="28"/>
  <c r="O54" i="28"/>
  <c r="GJ23" i="28"/>
  <c r="GX54" i="28"/>
  <c r="BA23" i="28"/>
  <c r="EX20" i="28"/>
  <c r="EN15" i="28"/>
  <c r="FF25" i="28"/>
  <c r="AA15" i="28"/>
  <c r="DO24" i="28"/>
  <c r="DL24" i="28"/>
  <c r="FW24" i="28"/>
  <c r="EQ20" i="28"/>
  <c r="AU48" i="28"/>
  <c r="FX20" i="28"/>
  <c r="DK15" i="28"/>
  <c r="E54" i="28"/>
  <c r="FV15" i="28"/>
  <c r="EW22" i="28"/>
  <c r="AT24" i="28"/>
  <c r="FB23" i="28"/>
  <c r="FM19" i="28"/>
  <c r="EF15" i="28"/>
  <c r="DO14" i="28"/>
  <c r="EN16" i="28"/>
  <c r="G23" i="28"/>
  <c r="DL22" i="28"/>
  <c r="FY15" i="28"/>
  <c r="GL15" i="28"/>
  <c r="I12" i="28"/>
  <c r="DM20" i="28"/>
  <c r="DQ24" i="28"/>
  <c r="DL20" i="28"/>
  <c r="AB23" i="28"/>
  <c r="FC18" i="28"/>
  <c r="DC47" i="28"/>
  <c r="DE50" i="28"/>
  <c r="CM13" i="28"/>
  <c r="HB50" i="28"/>
  <c r="BR44" i="28"/>
  <c r="EQ44" i="28"/>
  <c r="EH28" i="28"/>
  <c r="CX21" i="28"/>
  <c r="DN30" i="28"/>
  <c r="HO47" i="28"/>
  <c r="EN50" i="28"/>
  <c r="S24" i="28"/>
  <c r="HF46" i="28"/>
  <c r="CZ44" i="28"/>
  <c r="CX46" i="28"/>
  <c r="ER47" i="28"/>
  <c r="V54" i="28"/>
  <c r="BG50" i="28"/>
  <c r="CJ35" i="28"/>
  <c r="DV48" i="28"/>
  <c r="GZ50" i="28"/>
  <c r="DL17" i="28"/>
  <c r="FE24" i="28"/>
  <c r="FX19" i="28"/>
  <c r="EH25" i="28"/>
  <c r="GU20" i="28"/>
  <c r="BN12" i="28"/>
  <c r="GO23" i="28"/>
  <c r="FM16" i="28"/>
  <c r="EY25" i="28"/>
  <c r="AU23" i="28"/>
  <c r="FP17" i="28"/>
  <c r="T44" i="28"/>
  <c r="T43" i="28"/>
  <c r="DW17" i="28"/>
  <c r="BW33" i="28"/>
  <c r="HB24" i="28"/>
  <c r="AS25" i="28"/>
  <c r="FO24" i="28"/>
  <c r="Z12" i="28"/>
  <c r="X12" i="28"/>
  <c r="GD24" i="28"/>
  <c r="EM54" i="28"/>
  <c r="GE16" i="28"/>
  <c r="ET17" i="28"/>
  <c r="Z17" i="28"/>
  <c r="FB24" i="28"/>
  <c r="EG17" i="28"/>
  <c r="DG17" i="28"/>
  <c r="ER24" i="28"/>
  <c r="GC20" i="28"/>
  <c r="GH23" i="28"/>
  <c r="GR16" i="28"/>
  <c r="GH17" i="28"/>
  <c r="GR15" i="28"/>
  <c r="HA19" i="28"/>
  <c r="EO19" i="28"/>
  <c r="AS21" i="28"/>
  <c r="AU25" i="28"/>
  <c r="FW14" i="28"/>
  <c r="DI17" i="28"/>
  <c r="GZ44" i="28"/>
  <c r="GR46" i="28"/>
  <c r="HO15" i="28"/>
  <c r="FK50" i="28"/>
  <c r="GS32" i="28"/>
  <c r="FG45" i="28"/>
  <c r="EJ15" i="28"/>
  <c r="CS22" i="28"/>
  <c r="HI12" i="28"/>
  <c r="HM45" i="28"/>
  <c r="BK39" i="28"/>
  <c r="CO23" i="28"/>
  <c r="EU27" i="28"/>
  <c r="GN47" i="28"/>
  <c r="AN15" i="28"/>
  <c r="GF50" i="28"/>
  <c r="FP44" i="28"/>
  <c r="GH46" i="28"/>
  <c r="BU44" i="28"/>
  <c r="V23" i="28"/>
  <c r="HO12" i="28"/>
  <c r="BN16" i="28"/>
  <c r="GO22" i="28"/>
  <c r="FK17" i="28"/>
  <c r="T20" i="28"/>
  <c r="AU15" i="28"/>
  <c r="FJ19" i="28"/>
  <c r="FC19" i="28"/>
  <c r="DI48" i="28"/>
  <c r="FQ25" i="28"/>
  <c r="CX25" i="28"/>
  <c r="BK17" i="28"/>
  <c r="FM15" i="28"/>
  <c r="EN44" i="28"/>
  <c r="L18" i="28"/>
  <c r="DS20" i="28"/>
  <c r="BO23" i="28"/>
  <c r="D50" i="28"/>
  <c r="W16" i="28"/>
  <c r="BI47" i="28"/>
  <c r="DJ47" i="28"/>
  <c r="EK14" i="28"/>
  <c r="W18" i="28"/>
  <c r="GD23" i="28"/>
  <c r="GV19" i="28"/>
  <c r="FV17" i="28"/>
  <c r="AX23" i="28"/>
  <c r="FP23" i="28"/>
  <c r="EN25" i="28"/>
  <c r="BQ47" i="28"/>
  <c r="FV22" i="28"/>
  <c r="FC17" i="28"/>
  <c r="DL23" i="28"/>
  <c r="AC23" i="28"/>
  <c r="GB25" i="28"/>
  <c r="BO22" i="28"/>
  <c r="AQ23" i="28"/>
  <c r="BG23" i="28"/>
  <c r="DM12" i="28"/>
  <c r="U43" i="28"/>
  <c r="DV12" i="28"/>
  <c r="CS50" i="28"/>
  <c r="AA50" i="28"/>
  <c r="ER48" i="28"/>
  <c r="HJ47" i="28"/>
  <c r="FO47" i="28"/>
  <c r="BV25" i="28"/>
  <c r="CP48" i="28"/>
  <c r="DK44" i="28"/>
  <c r="HI47" i="28"/>
  <c r="R12" i="28"/>
  <c r="DE16" i="28"/>
  <c r="S18" i="28"/>
  <c r="HL39" i="28"/>
  <c r="DA17" i="28"/>
  <c r="CA45" i="28"/>
  <c r="EW54" i="28"/>
  <c r="EE48" i="28"/>
  <c r="FJ45" i="28"/>
  <c r="BP29" i="28"/>
  <c r="FZ28" i="28"/>
  <c r="R13" i="28"/>
  <c r="DH29" i="28"/>
  <c r="HJ19" i="28"/>
  <c r="CI18" i="28"/>
  <c r="DE22" i="28"/>
  <c r="C14" i="28"/>
  <c r="EP45" i="28"/>
  <c r="S54" i="28"/>
  <c r="R50" i="28"/>
  <c r="FK44" i="28"/>
  <c r="DE47" i="28"/>
  <c r="BT21" i="28"/>
  <c r="HE48" i="28"/>
  <c r="ES42" i="28"/>
  <c r="FT20" i="28"/>
  <c r="DR14" i="28"/>
  <c r="GM15" i="28"/>
  <c r="GL17" i="28"/>
  <c r="T15" i="28"/>
  <c r="FL54" i="28"/>
  <c r="EW25" i="28"/>
  <c r="GH18" i="28"/>
  <c r="GA19" i="28"/>
  <c r="N23" i="28"/>
  <c r="BK47" i="28"/>
  <c r="AA16" i="28"/>
  <c r="FU19" i="28"/>
  <c r="FM47" i="28"/>
  <c r="GX48" i="28"/>
  <c r="FW48" i="28"/>
  <c r="DF17" i="28"/>
  <c r="CQ14" i="28"/>
  <c r="AD39" i="28"/>
  <c r="CH23" i="28"/>
  <c r="DY54" i="28"/>
  <c r="EL16" i="28"/>
  <c r="GY48" i="28"/>
  <c r="FM50" i="28"/>
  <c r="V14" i="28"/>
  <c r="AE16" i="28"/>
  <c r="CX48" i="28"/>
  <c r="BP31" i="28"/>
  <c r="CQ21" i="28"/>
  <c r="EJ12" i="28"/>
  <c r="BS28" i="28"/>
  <c r="DT47" i="28"/>
  <c r="ES17" i="28"/>
  <c r="GN48" i="28"/>
  <c r="AY18" i="28"/>
  <c r="HJ16" i="28"/>
  <c r="X14" i="28"/>
  <c r="EX27" i="28"/>
  <c r="GE44" i="28"/>
  <c r="L48" i="28"/>
  <c r="GW48" i="28"/>
  <c r="FH48" i="28"/>
  <c r="CG24" i="28"/>
  <c r="AE45" i="28"/>
  <c r="I46" i="28"/>
  <c r="FC44" i="28"/>
  <c r="AD15" i="28"/>
  <c r="DC35" i="28"/>
  <c r="EL13" i="28"/>
  <c r="CX17" i="28"/>
  <c r="ES46" i="28"/>
  <c r="EB46" i="28"/>
  <c r="FE48" i="28"/>
  <c r="HK50" i="28"/>
  <c r="EN47" i="28"/>
  <c r="HM18" i="28"/>
  <c r="FG54" i="28"/>
  <c r="EU46" i="28"/>
  <c r="HE13" i="28"/>
  <c r="FG47" i="28"/>
  <c r="CO46" i="28"/>
  <c r="CO32" i="28"/>
  <c r="CI19" i="28"/>
  <c r="H46" i="28"/>
  <c r="H21" i="28"/>
  <c r="CW22" i="28"/>
  <c r="GA50" i="28"/>
  <c r="CL45" i="28"/>
  <c r="BW47" i="28"/>
  <c r="BM29" i="28"/>
  <c r="M25" i="28"/>
  <c r="ED43" i="28"/>
  <c r="ED49" i="28"/>
  <c r="F48" i="28"/>
  <c r="DU27" i="28"/>
  <c r="Z46" i="28"/>
  <c r="CZ33" i="28"/>
  <c r="HG46" i="28"/>
  <c r="EA39" i="28"/>
  <c r="CM16" i="28"/>
  <c r="CZ13" i="28"/>
  <c r="BB12" i="28"/>
  <c r="FE50" i="28"/>
  <c r="CK35" i="28"/>
  <c r="AK13" i="28"/>
  <c r="CO38" i="28"/>
  <c r="DV44" i="28"/>
  <c r="EV28" i="28"/>
  <c r="CM30" i="28"/>
  <c r="HO31" i="28"/>
  <c r="EH47" i="28"/>
  <c r="AL45" i="28"/>
  <c r="DB16" i="28"/>
  <c r="BR34" i="28"/>
  <c r="CD48" i="28"/>
  <c r="FK45" i="28"/>
  <c r="DD48" i="28"/>
  <c r="EV47" i="28"/>
  <c r="CN15" i="28"/>
  <c r="EM44" i="28"/>
  <c r="DC39" i="28"/>
  <c r="O16" i="28"/>
  <c r="AD45" i="28"/>
  <c r="ER29" i="28"/>
  <c r="DC31" i="28"/>
  <c r="EC50" i="28"/>
  <c r="E47" i="28"/>
  <c r="EG45" i="28"/>
  <c r="AY20" i="28"/>
  <c r="FH46" i="28"/>
  <c r="GT50" i="28"/>
  <c r="N12" i="28"/>
  <c r="DA44" i="28"/>
  <c r="EA31" i="28"/>
  <c r="AF18" i="28"/>
  <c r="GP25" i="28"/>
  <c r="EL32" i="28"/>
  <c r="CY17" i="28"/>
  <c r="CQ42" i="28"/>
  <c r="AS48" i="28"/>
  <c r="DD14" i="28"/>
  <c r="HH23" i="28"/>
  <c r="R15" i="28"/>
  <c r="GR48" i="28"/>
  <c r="C19" i="28"/>
  <c r="DD47" i="28"/>
  <c r="GP20" i="28"/>
  <c r="ET48" i="28"/>
  <c r="CY23" i="28"/>
  <c r="EX44" i="28"/>
  <c r="CX43" i="28"/>
  <c r="AK20" i="28"/>
  <c r="DD44" i="28"/>
  <c r="HF13" i="28"/>
  <c r="EL14" i="28"/>
  <c r="HL46" i="28"/>
  <c r="BA48" i="28"/>
  <c r="HG22" i="28"/>
  <c r="DD30" i="28"/>
  <c r="AF20" i="28"/>
  <c r="DD31" i="28"/>
  <c r="EV35" i="28"/>
  <c r="GO54" i="28"/>
  <c r="BP30" i="28"/>
  <c r="EL30" i="28"/>
  <c r="DB32" i="28"/>
  <c r="BV45" i="28"/>
  <c r="AU44" i="28"/>
  <c r="HI42" i="28"/>
  <c r="BZ21" i="28"/>
  <c r="Q28" i="28"/>
  <c r="CR18" i="28"/>
  <c r="BK45" i="28"/>
  <c r="CD44" i="28"/>
  <c r="CW47" i="28"/>
  <c r="BZ47" i="28"/>
  <c r="BC48" i="28"/>
  <c r="HE22" i="28"/>
  <c r="U45" i="28"/>
  <c r="CU23" i="28"/>
  <c r="CE44" i="28"/>
  <c r="BX47" i="28"/>
  <c r="W38" i="28"/>
  <c r="BR12" i="28"/>
  <c r="AG24" i="28"/>
  <c r="FC47" i="28"/>
  <c r="DF38" i="28"/>
  <c r="W24" i="28"/>
  <c r="ED47" i="28"/>
  <c r="CM36" i="28"/>
  <c r="CE12" i="28"/>
  <c r="CG47" i="28"/>
  <c r="AU34" i="28"/>
  <c r="EJ23" i="28"/>
  <c r="V18" i="28"/>
  <c r="HH25" i="28"/>
  <c r="CX29" i="28"/>
  <c r="HI19" i="28"/>
  <c r="DE13" i="28"/>
  <c r="BS22" i="28"/>
  <c r="BD50" i="28"/>
  <c r="CU44" i="28"/>
  <c r="EM48" i="28"/>
  <c r="FZ46" i="28"/>
  <c r="BE47" i="28"/>
  <c r="CF14" i="28"/>
  <c r="FN28" i="28"/>
  <c r="CS17" i="28"/>
  <c r="GZ46" i="28"/>
  <c r="GP47" i="28"/>
  <c r="CY14" i="28"/>
  <c r="HF48" i="28"/>
  <c r="GI44" i="28"/>
  <c r="CO47" i="28"/>
  <c r="U34" i="28"/>
  <c r="GO44" i="28"/>
  <c r="HL21" i="28"/>
  <c r="ER27" i="28"/>
  <c r="EL33" i="28"/>
  <c r="CQ39" i="28"/>
  <c r="DF19" i="28"/>
  <c r="Y29" i="28"/>
  <c r="BW28" i="28"/>
  <c r="DD19" i="28"/>
  <c r="EB18" i="28"/>
  <c r="BM37" i="28"/>
  <c r="DE23" i="28"/>
  <c r="CM38" i="28"/>
  <c r="BR36" i="28"/>
  <c r="GP36" i="28"/>
  <c r="BG45" i="28"/>
  <c r="CK21" i="28"/>
  <c r="FD28" i="28"/>
  <c r="CJ12" i="28"/>
  <c r="AD44" i="28"/>
  <c r="DD18" i="28"/>
  <c r="CY24" i="28"/>
  <c r="ED23" i="28"/>
  <c r="CE19" i="28"/>
  <c r="DL34" i="28"/>
  <c r="CT20" i="28"/>
  <c r="HJ45" i="28"/>
  <c r="N45" i="28"/>
  <c r="CK22" i="28"/>
  <c r="AL23" i="28"/>
  <c r="BH37" i="28"/>
  <c r="CY31" i="28"/>
  <c r="BP54" i="28"/>
  <c r="EL44" i="28"/>
  <c r="FR47" i="28"/>
  <c r="CE48" i="28"/>
  <c r="BW25" i="28"/>
  <c r="FO50" i="28"/>
  <c r="HN17" i="28"/>
  <c r="AN13" i="28"/>
  <c r="EA35" i="28"/>
  <c r="CO48" i="28"/>
  <c r="X46" i="28"/>
  <c r="W20" i="28"/>
  <c r="CU46" i="28"/>
  <c r="CR43" i="28"/>
  <c r="S13" i="28"/>
  <c r="DO54" i="28"/>
  <c r="DB21" i="28"/>
  <c r="C38" i="28"/>
  <c r="DK54" i="28"/>
  <c r="EC49" i="28"/>
  <c r="J45" i="28"/>
  <c r="GP42" i="28"/>
  <c r="CY15" i="28"/>
  <c r="GB54" i="28"/>
  <c r="ES21" i="28"/>
  <c r="HG20" i="28"/>
  <c r="AV44" i="28"/>
  <c r="EB49" i="28"/>
  <c r="BR47" i="28"/>
  <c r="CZ16" i="28"/>
  <c r="GP19" i="28"/>
  <c r="BZ54" i="28"/>
  <c r="DF48" i="28"/>
  <c r="BW31" i="28"/>
  <c r="AE20" i="28"/>
  <c r="BK28" i="28"/>
  <c r="AL22" i="28"/>
  <c r="DF37" i="28"/>
  <c r="CB48" i="28"/>
  <c r="ES38" i="28"/>
  <c r="CH29" i="28"/>
  <c r="DL45" i="28"/>
  <c r="CX13" i="28"/>
  <c r="FZ31" i="28"/>
  <c r="FV33" i="28"/>
  <c r="DB34" i="28"/>
  <c r="GM50" i="28"/>
  <c r="CR16" i="28"/>
  <c r="HE43" i="28"/>
  <c r="C31" i="28"/>
  <c r="AC50" i="28"/>
  <c r="HG25" i="28"/>
  <c r="BE50" i="28"/>
  <c r="CD19" i="28"/>
  <c r="DU50" i="28"/>
  <c r="AZ50" i="28"/>
  <c r="HI20" i="28"/>
  <c r="CQ20" i="28"/>
  <c r="AQ44" i="28"/>
  <c r="CO13" i="28"/>
  <c r="Q12" i="28"/>
  <c r="AU37" i="28"/>
  <c r="AL50" i="28"/>
  <c r="BR37" i="28"/>
  <c r="AG23" i="28"/>
  <c r="CG42" i="28"/>
  <c r="EU28" i="28"/>
  <c r="HL30" i="28"/>
  <c r="BX12" i="28"/>
  <c r="BL47" i="28"/>
  <c r="CM14" i="28"/>
  <c r="Q43" i="28"/>
  <c r="DN46" i="28"/>
  <c r="EB13" i="28"/>
  <c r="FU48" i="28"/>
  <c r="ED21" i="28"/>
  <c r="CL44" i="28"/>
  <c r="M30" i="28"/>
  <c r="EC23" i="28"/>
  <c r="ED24" i="28"/>
  <c r="N48" i="28"/>
  <c r="AF23" i="28"/>
  <c r="AE12" i="28"/>
  <c r="U39" i="28"/>
  <c r="EJ48" i="28"/>
  <c r="DS31" i="28"/>
  <c r="DU28" i="28"/>
  <c r="EN24" i="28"/>
  <c r="FS14" i="28"/>
  <c r="BN23" i="28"/>
  <c r="DT16" i="28"/>
  <c r="FM20" i="28"/>
  <c r="EY22" i="28"/>
  <c r="FV18" i="28"/>
  <c r="DG16" i="28"/>
  <c r="EM23" i="28"/>
  <c r="GC14" i="28"/>
  <c r="GO18" i="28"/>
  <c r="DU24" i="28"/>
  <c r="FC25" i="28"/>
  <c r="BB46" i="28"/>
  <c r="DN44" i="28"/>
  <c r="GW46" i="28"/>
  <c r="X44" i="28"/>
  <c r="BU37" i="28"/>
  <c r="EL48" i="28"/>
  <c r="GP35" i="28"/>
  <c r="DF49" i="28"/>
  <c r="CI49" i="28"/>
  <c r="HJ49" i="28"/>
  <c r="HF21" i="28"/>
  <c r="S47" i="28"/>
  <c r="HG36" i="28"/>
  <c r="CL18" i="28"/>
  <c r="DH27" i="28"/>
  <c r="DG44" i="28"/>
  <c r="AU50" i="28"/>
  <c r="CY46" i="28"/>
  <c r="AD17" i="28"/>
  <c r="CO18" i="28"/>
  <c r="EK15" i="28"/>
  <c r="HE17" i="28"/>
  <c r="EF45" i="28"/>
  <c r="AU31" i="28"/>
  <c r="AI54" i="28"/>
  <c r="BR50" i="28"/>
  <c r="AZ54" i="28"/>
  <c r="GF45" i="28"/>
  <c r="AD19" i="28"/>
  <c r="HL13" i="28"/>
  <c r="EM17" i="28"/>
  <c r="AF48" i="28"/>
  <c r="AY23" i="28"/>
  <c r="CJ23" i="28"/>
  <c r="DC19" i="28"/>
  <c r="FN44" i="28"/>
  <c r="U21" i="28"/>
  <c r="EI23" i="28"/>
  <c r="HN29" i="28"/>
  <c r="DB54" i="28"/>
  <c r="CH37" i="28"/>
  <c r="EO48" i="28"/>
  <c r="DZ20" i="28"/>
  <c r="CY22" i="28"/>
  <c r="AU36" i="28"/>
  <c r="CZ48" i="28"/>
  <c r="BP39" i="28"/>
  <c r="CJ44" i="28"/>
  <c r="DT44" i="28"/>
  <c r="DJ44" i="28"/>
  <c r="GB47" i="28"/>
  <c r="DO44" i="28"/>
  <c r="HA45" i="28"/>
  <c r="GD54" i="28"/>
  <c r="R19" i="28"/>
  <c r="CE46" i="28"/>
  <c r="AU28" i="28"/>
  <c r="GR50" i="28"/>
  <c r="CK37" i="28"/>
  <c r="AF19" i="28"/>
  <c r="HL45" i="28"/>
  <c r="CX37" i="28"/>
  <c r="CV42" i="28"/>
  <c r="BX29" i="28"/>
  <c r="CZ28" i="28"/>
  <c r="CP33" i="28"/>
  <c r="BO48" i="28"/>
  <c r="HG47" i="28"/>
  <c r="HG32" i="28"/>
  <c r="HC47" i="28"/>
  <c r="AG47" i="28"/>
  <c r="BT18" i="28"/>
  <c r="E45" i="28"/>
  <c r="GY47" i="28"/>
  <c r="BJ47" i="28"/>
  <c r="CG19" i="28"/>
  <c r="CV23" i="28"/>
  <c r="E46" i="28"/>
  <c r="EC44" i="28"/>
  <c r="DH34" i="28"/>
  <c r="AF45" i="28"/>
  <c r="AB12" i="28"/>
  <c r="FN54" i="28"/>
  <c r="DQ47" i="28"/>
  <c r="AG21" i="28"/>
  <c r="FI28" i="28"/>
  <c r="EC47" i="28"/>
  <c r="BZ45" i="28"/>
  <c r="CQ18" i="28"/>
  <c r="CQ16" i="28"/>
  <c r="AD13" i="28"/>
  <c r="CG15" i="28"/>
  <c r="EH46" i="28"/>
  <c r="BL48" i="28"/>
  <c r="CI48" i="28"/>
  <c r="DB37" i="28"/>
  <c r="CJ54" i="28"/>
  <c r="EK54" i="28"/>
  <c r="EC43" i="28"/>
  <c r="BM50" i="28"/>
  <c r="DP22" i="28"/>
  <c r="CR13" i="28"/>
  <c r="DD29" i="28"/>
  <c r="DZ43" i="28"/>
  <c r="GX46" i="28"/>
  <c r="O18" i="28"/>
  <c r="DB44" i="28"/>
  <c r="CW54" i="28"/>
  <c r="FE46" i="28"/>
  <c r="DQ44" i="28"/>
  <c r="DD13" i="28"/>
  <c r="EL35" i="28"/>
  <c r="CS14" i="28"/>
  <c r="CW33" i="28"/>
  <c r="DH47" i="28"/>
  <c r="GZ45" i="28"/>
  <c r="AA44" i="28"/>
  <c r="FX54" i="28"/>
  <c r="AG15" i="28"/>
  <c r="CY50" i="28"/>
  <c r="AM47" i="28"/>
  <c r="CX12" i="28"/>
  <c r="X23" i="28"/>
  <c r="DP14" i="28"/>
  <c r="AL46" i="28"/>
  <c r="DC24" i="28"/>
  <c r="HI49" i="28"/>
  <c r="BM45" i="28"/>
  <c r="BC37" i="28"/>
  <c r="ES20" i="28"/>
  <c r="AK18" i="28"/>
  <c r="BS32" i="28"/>
  <c r="J50" i="28"/>
  <c r="AE19" i="28"/>
  <c r="BX44" i="28"/>
  <c r="HN23" i="28"/>
  <c r="CA48" i="28"/>
  <c r="DS29" i="28"/>
  <c r="HM12" i="28"/>
  <c r="C50" i="28"/>
  <c r="DE49" i="28"/>
  <c r="GP46" i="28"/>
  <c r="DH12" i="28"/>
  <c r="AE22" i="28"/>
  <c r="BM48" i="28"/>
  <c r="BV48" i="28"/>
  <c r="AQ48" i="28"/>
  <c r="BS35" i="28"/>
  <c r="FV38" i="28"/>
  <c r="GO29" i="28"/>
  <c r="DC29" i="28"/>
  <c r="AI44" i="28"/>
  <c r="EM15" i="28"/>
  <c r="AY54" i="28"/>
  <c r="GF44" i="28"/>
  <c r="ED12" i="28"/>
  <c r="AE48" i="28"/>
  <c r="GU44" i="28"/>
  <c r="BW48" i="28"/>
  <c r="GK47" i="28"/>
  <c r="DA21" i="28"/>
  <c r="HE49" i="28"/>
  <c r="BD44" i="28"/>
  <c r="EB15" i="28"/>
  <c r="ED13" i="28"/>
  <c r="AR46" i="28"/>
  <c r="CI24" i="28"/>
  <c r="F50" i="28"/>
  <c r="GF54" i="28"/>
  <c r="E17" i="28"/>
  <c r="FU44" i="28"/>
  <c r="FY54" i="28"/>
  <c r="EG29" i="28"/>
  <c r="ES47" i="28"/>
  <c r="AF21" i="28"/>
  <c r="I47" i="28"/>
  <c r="BY29" i="28"/>
  <c r="DC38" i="28"/>
  <c r="AM50" i="28"/>
  <c r="CR24" i="28"/>
  <c r="EL29" i="28"/>
  <c r="BA37" i="28"/>
  <c r="EU31" i="28"/>
  <c r="DA46" i="28"/>
  <c r="T18" i="28"/>
  <c r="HJ24" i="28"/>
  <c r="CN46" i="28"/>
  <c r="GN44" i="28"/>
  <c r="BM12" i="28"/>
  <c r="BZ12" i="28"/>
  <c r="CD18" i="28"/>
  <c r="FM46" i="28"/>
  <c r="HC44" i="28"/>
  <c r="FW46" i="28"/>
  <c r="BS42" i="28"/>
  <c r="FV29" i="28"/>
  <c r="HN31" i="28"/>
  <c r="HM43" i="28"/>
  <c r="AY45" i="28"/>
  <c r="CF44" i="28"/>
  <c r="HF18" i="28"/>
  <c r="DE38" i="28"/>
  <c r="HD27" i="28"/>
  <c r="CE21" i="28"/>
  <c r="HL25" i="28"/>
  <c r="AV50" i="28"/>
  <c r="DI27" i="28"/>
  <c r="AK12" i="28"/>
  <c r="FJ15" i="28"/>
  <c r="K23" i="28"/>
  <c r="FM18" i="28"/>
  <c r="O46" i="28"/>
  <c r="AS45" i="28"/>
  <c r="DJ23" i="28"/>
  <c r="BV54" i="28"/>
  <c r="DS23" i="28"/>
  <c r="FL25" i="28"/>
  <c r="EP17" i="28"/>
  <c r="Z20" i="28"/>
  <c r="FU14" i="28"/>
  <c r="GC15" i="28"/>
  <c r="HB20" i="28"/>
  <c r="HD47" i="28"/>
  <c r="DD46" i="28"/>
  <c r="CI23" i="28"/>
  <c r="EL15" i="28"/>
  <c r="Y48" i="28"/>
  <c r="EZ46" i="28"/>
  <c r="CP43" i="28"/>
  <c r="GL48" i="28"/>
  <c r="FZ50" i="28"/>
  <c r="GK50" i="28"/>
  <c r="HF22" i="28"/>
  <c r="DO45" i="28"/>
  <c r="GO28" i="28"/>
  <c r="GU54" i="28"/>
  <c r="CN16" i="28"/>
  <c r="DH30" i="28"/>
  <c r="BR43" i="28"/>
  <c r="HF50" i="28"/>
  <c r="CP18" i="28"/>
  <c r="BP34" i="28"/>
  <c r="HO13" i="28"/>
  <c r="AY46" i="28"/>
  <c r="BK29" i="28"/>
  <c r="HD48" i="28"/>
  <c r="U31" i="28"/>
  <c r="DE15" i="28"/>
  <c r="EK48" i="28"/>
  <c r="FX45" i="28"/>
  <c r="HG54" i="28"/>
  <c r="EI46" i="28"/>
  <c r="EG28" i="28"/>
  <c r="BM31" i="28"/>
  <c r="DC15" i="28"/>
  <c r="EP50" i="28"/>
  <c r="FZ29" i="28"/>
  <c r="GI54" i="28"/>
  <c r="FB46" i="28"/>
  <c r="ET54" i="28"/>
  <c r="DH31" i="28"/>
  <c r="HG49" i="28"/>
  <c r="DP17" i="28"/>
  <c r="GS54" i="28"/>
  <c r="GV48" i="28"/>
  <c r="EZ48" i="28"/>
  <c r="Q45" i="28"/>
  <c r="GU46" i="28"/>
  <c r="CH43" i="28"/>
  <c r="L46" i="28"/>
  <c r="W22" i="28"/>
  <c r="M39" i="28"/>
  <c r="FJ44" i="28"/>
  <c r="V20" i="28"/>
  <c r="ES31" i="28"/>
  <c r="GY45" i="28"/>
  <c r="E18" i="28"/>
  <c r="AD36" i="28"/>
  <c r="AG54" i="28"/>
  <c r="BR33" i="28"/>
  <c r="AN54" i="28"/>
  <c r="AJ15" i="28"/>
  <c r="DF13" i="28"/>
  <c r="EG37" i="28"/>
  <c r="DD37" i="28"/>
  <c r="CN19" i="28"/>
  <c r="EJ17" i="28"/>
  <c r="Q44" i="28"/>
  <c r="HJ23" i="28"/>
  <c r="CH16" i="28"/>
  <c r="DH37" i="28"/>
  <c r="FA48" i="28"/>
  <c r="CO39" i="28"/>
  <c r="BS17" i="28"/>
  <c r="AJ44" i="28"/>
  <c r="HK49" i="28"/>
  <c r="EK25" i="28"/>
  <c r="AF46" i="28"/>
  <c r="DE34" i="28"/>
  <c r="BU28" i="28"/>
  <c r="AU33" i="28"/>
  <c r="HE21" i="28"/>
  <c r="GP17" i="28"/>
  <c r="DB20" i="28"/>
  <c r="FH54" i="28"/>
  <c r="CM45" i="28"/>
  <c r="AK54" i="28"/>
  <c r="AV48" i="28"/>
  <c r="DO29" i="28"/>
  <c r="AI45" i="28"/>
  <c r="EV37" i="28"/>
  <c r="FZ34" i="28"/>
  <c r="FW28" i="28"/>
  <c r="Q32" i="28"/>
  <c r="EI21" i="28"/>
  <c r="HF19" i="28"/>
  <c r="HL38" i="28"/>
  <c r="EM20" i="28"/>
  <c r="AE46" i="28"/>
  <c r="CV43" i="28"/>
  <c r="FS54" i="28"/>
  <c r="DL31" i="28"/>
  <c r="AS47" i="28"/>
  <c r="Q18" i="28"/>
  <c r="AZ20" i="28"/>
  <c r="U50" i="28"/>
  <c r="CK12" i="28"/>
  <c r="AX44" i="28"/>
  <c r="O43" i="28"/>
  <c r="ES19" i="28"/>
  <c r="W19" i="28"/>
  <c r="CK13" i="28"/>
  <c r="DC46" i="28"/>
  <c r="CB46" i="28"/>
  <c r="FI47" i="28"/>
  <c r="CB45" i="28"/>
  <c r="V22" i="28"/>
  <c r="DE45" i="28"/>
  <c r="AJ45" i="28"/>
  <c r="BE54" i="28"/>
  <c r="C35" i="28"/>
  <c r="GH47" i="28"/>
  <c r="DK30" i="28"/>
  <c r="HK24" i="28"/>
  <c r="FL47" i="28"/>
  <c r="DZ12" i="28"/>
  <c r="CX35" i="28"/>
  <c r="EC17" i="28"/>
  <c r="GP43" i="28"/>
  <c r="BZ22" i="28"/>
  <c r="DY44" i="28"/>
  <c r="BY50" i="28"/>
  <c r="ER28" i="28"/>
  <c r="AC45" i="28"/>
  <c r="HJ50" i="28"/>
  <c r="CM19" i="28"/>
  <c r="BN29" i="28"/>
  <c r="GX44" i="28"/>
  <c r="CU16" i="28"/>
  <c r="GC45" i="28"/>
  <c r="CL48" i="28"/>
  <c r="GS33" i="28"/>
  <c r="W36" i="28"/>
  <c r="BM46" i="28"/>
  <c r="AF43" i="28"/>
  <c r="DH35" i="28"/>
  <c r="M27" i="28"/>
  <c r="FL45" i="28"/>
  <c r="CA47" i="28"/>
  <c r="BF45" i="28"/>
  <c r="AL16" i="28"/>
  <c r="EG25" i="28"/>
  <c r="DZ25" i="28"/>
  <c r="CD45" i="28"/>
  <c r="EL50" i="28"/>
  <c r="HJ25" i="28"/>
  <c r="R21" i="28"/>
  <c r="CH12" i="28"/>
  <c r="GP21" i="28"/>
  <c r="DH23" i="28"/>
  <c r="DO50" i="28"/>
  <c r="Q13" i="28"/>
  <c r="F44" i="28"/>
  <c r="BR17" i="28"/>
  <c r="ES39" i="28"/>
  <c r="EL18" i="28"/>
  <c r="BD46" i="28"/>
  <c r="BP37" i="28"/>
  <c r="EA15" i="28"/>
  <c r="DB38" i="28"/>
  <c r="EH44" i="28"/>
  <c r="AN24" i="28"/>
  <c r="AZ21" i="28"/>
  <c r="CU50" i="28"/>
  <c r="AC44" i="28"/>
  <c r="AH17" i="28"/>
  <c r="EA48" i="28"/>
  <c r="EC12" i="28"/>
  <c r="DS45" i="28"/>
  <c r="EM46" i="28"/>
  <c r="AA48" i="28"/>
  <c r="CN14" i="28"/>
  <c r="HI21" i="28"/>
  <c r="EM14" i="28"/>
  <c r="DB24" i="28"/>
  <c r="EV30" i="28"/>
  <c r="GA46" i="28"/>
  <c r="BK32" i="28"/>
  <c r="FP30" i="28"/>
  <c r="HI13" i="28"/>
  <c r="GD47" i="28"/>
  <c r="AV45" i="28"/>
  <c r="EL37" i="28"/>
  <c r="BB21" i="28"/>
  <c r="H16" i="28"/>
  <c r="DE44" i="28"/>
  <c r="DH25" i="28"/>
  <c r="AV54" i="28"/>
  <c r="HE19" i="28"/>
  <c r="F46" i="28"/>
  <c r="DT28" i="28"/>
  <c r="G25" i="28"/>
  <c r="CF46" i="28"/>
  <c r="AG48" i="28"/>
  <c r="FP50" i="28"/>
  <c r="M28" i="28"/>
  <c r="ED54" i="28"/>
  <c r="AL14" i="28"/>
  <c r="V17" i="28"/>
  <c r="FD54" i="28"/>
  <c r="CE45" i="28"/>
  <c r="DD38" i="28"/>
  <c r="CV24" i="28"/>
  <c r="AU38" i="28"/>
  <c r="BA27" i="28"/>
  <c r="HL17" i="28"/>
  <c r="GE46" i="28"/>
  <c r="AN50" i="28"/>
  <c r="CJ16" i="28"/>
  <c r="EL43" i="28"/>
  <c r="FU45" i="28"/>
  <c r="DT48" i="28"/>
  <c r="BR13" i="28"/>
  <c r="HO36" i="28"/>
  <c r="CG50" i="28"/>
  <c r="HE18" i="28"/>
  <c r="AN25" i="28"/>
  <c r="DP48" i="28"/>
  <c r="DO28" i="28"/>
  <c r="X50" i="28"/>
  <c r="CX42" i="28"/>
  <c r="AS27" i="28"/>
  <c r="AO50" i="28"/>
  <c r="HN54" i="28"/>
  <c r="HD31" i="28"/>
  <c r="DB36" i="28"/>
  <c r="HF44" i="28"/>
  <c r="CX15" i="28"/>
  <c r="ES13" i="28"/>
  <c r="BZ29" i="28"/>
  <c r="J54" i="28"/>
  <c r="X48" i="28"/>
  <c r="U33" i="28"/>
  <c r="BJ24" i="28"/>
  <c r="GS16" i="28"/>
  <c r="Z21" i="28"/>
  <c r="AQ25" i="28"/>
  <c r="DO16" i="28"/>
  <c r="EW23" i="28"/>
  <c r="DV17" i="28"/>
  <c r="FO23" i="28"/>
  <c r="DU12" i="28"/>
  <c r="GL18" i="28"/>
  <c r="AC22" i="28"/>
  <c r="EY19" i="28"/>
  <c r="FA25" i="28"/>
  <c r="FA20" i="28"/>
  <c r="HJ17" i="28"/>
  <c r="GU48" i="28"/>
  <c r="FM54" i="28"/>
  <c r="CL12" i="28"/>
  <c r="U25" i="28"/>
  <c r="T17" i="28"/>
  <c r="O45" i="28"/>
  <c r="FP54" i="28"/>
  <c r="CM49" i="28"/>
  <c r="BR24" i="28"/>
  <c r="AL12" i="28"/>
  <c r="O22" i="28"/>
  <c r="HL54" i="28"/>
  <c r="CN47" i="28"/>
  <c r="HL33" i="28"/>
  <c r="CB14" i="28"/>
  <c r="BK46" i="28"/>
  <c r="CT15" i="28"/>
  <c r="GA54" i="28"/>
  <c r="DA48" i="28"/>
  <c r="FL44" i="28"/>
  <c r="CD24" i="28"/>
  <c r="AG17" i="28"/>
  <c r="FV44" i="28"/>
  <c r="ES30" i="28"/>
  <c r="GA44" i="28"/>
  <c r="ED25" i="28"/>
  <c r="GX45" i="28"/>
  <c r="DW54" i="28"/>
  <c r="FI45" i="28"/>
  <c r="HL49" i="28"/>
  <c r="EJ28" i="28"/>
  <c r="BW15" i="28"/>
  <c r="EL22" i="28"/>
  <c r="HK44" i="28"/>
  <c r="CI54" i="28"/>
  <c r="CZ46" i="28"/>
  <c r="U16" i="28"/>
  <c r="H22" i="28"/>
  <c r="BS29" i="28"/>
  <c r="EI12" i="28"/>
  <c r="FR44" i="28"/>
  <c r="GP49" i="28"/>
  <c r="DG54" i="28"/>
  <c r="HN47" i="28"/>
  <c r="CY43" i="28"/>
  <c r="EJ19" i="28"/>
  <c r="EL17" i="28"/>
  <c r="CS48" i="28"/>
  <c r="DF47" i="28"/>
  <c r="FD44" i="28"/>
  <c r="BB45" i="28"/>
  <c r="CM48" i="28"/>
  <c r="DP16" i="28"/>
  <c r="GS38" i="28"/>
  <c r="EQ45" i="28"/>
  <c r="H12" i="28"/>
  <c r="DP47" i="28"/>
  <c r="FR20" i="28"/>
  <c r="FK20" i="28"/>
  <c r="FB25" i="28"/>
  <c r="DW44" i="28"/>
  <c r="AD31" i="28"/>
  <c r="EP18" i="28"/>
  <c r="ET18" i="28"/>
  <c r="DK23" i="28"/>
  <c r="DY22" i="28"/>
  <c r="DR15" i="28"/>
  <c r="GN50" i="28"/>
  <c r="DM19" i="28"/>
  <c r="DN16" i="28"/>
  <c r="DQ17" i="28"/>
  <c r="CH33" i="28"/>
  <c r="T22" i="28"/>
  <c r="FD50" i="28"/>
  <c r="GR45" i="28"/>
  <c r="CZ49" i="28"/>
  <c r="HM25" i="28"/>
  <c r="CW38" i="28"/>
  <c r="GG50" i="28"/>
  <c r="EL19" i="28"/>
  <c r="DZ22" i="28"/>
  <c r="Z48" i="28"/>
  <c r="CO20" i="28"/>
  <c r="DV45" i="28"/>
  <c r="FW44" i="28"/>
  <c r="CY28" i="28"/>
  <c r="BC15" i="28"/>
  <c r="EC18" i="28"/>
  <c r="HO33" i="28"/>
  <c r="R14" i="28"/>
  <c r="DM45" i="28"/>
  <c r="HM47" i="28"/>
  <c r="EV38" i="28"/>
  <c r="CD42" i="28"/>
  <c r="HG21" i="28"/>
  <c r="AH12" i="28"/>
  <c r="S14" i="28"/>
  <c r="HA50" i="28"/>
  <c r="HK21" i="28"/>
  <c r="CL54" i="28"/>
  <c r="DS44" i="28"/>
  <c r="HF49" i="28"/>
  <c r="CG43" i="28"/>
  <c r="HL48" i="28"/>
  <c r="V43" i="28"/>
  <c r="FY45" i="28"/>
  <c r="DZ47" i="28"/>
  <c r="DA15" i="28"/>
  <c r="DA18" i="28"/>
  <c r="FR45" i="28"/>
  <c r="AZ24" i="28"/>
  <c r="CT18" i="28"/>
  <c r="CJ49" i="28"/>
  <c r="DD43" i="28"/>
  <c r="BS16" i="28"/>
  <c r="DE43" i="28"/>
  <c r="DE48" i="28"/>
  <c r="EA16" i="28"/>
  <c r="ER50" i="28"/>
  <c r="DW46" i="28"/>
  <c r="FB47" i="28"/>
  <c r="FA50" i="28"/>
  <c r="DX46" i="28"/>
  <c r="DJ45" i="28"/>
  <c r="GD48" i="28"/>
  <c r="BS19" i="28"/>
  <c r="DS54" i="28"/>
  <c r="AL20" i="28"/>
  <c r="T16" i="28"/>
  <c r="EA20" i="28"/>
  <c r="AW46" i="28"/>
  <c r="AL48" i="28"/>
  <c r="H50" i="28"/>
  <c r="HJ12" i="28"/>
  <c r="DD16" i="28"/>
  <c r="E50" i="28"/>
  <c r="AZ48" i="28"/>
  <c r="EA32" i="28"/>
  <c r="ES35" i="28"/>
  <c r="DN54" i="28"/>
  <c r="BP50" i="28"/>
  <c r="AD27" i="28"/>
  <c r="BA38" i="28"/>
  <c r="DF30" i="28"/>
  <c r="X17" i="28"/>
  <c r="DS30" i="28"/>
  <c r="AX25" i="28"/>
  <c r="ED19" i="28"/>
  <c r="ES43" i="28"/>
  <c r="DB50" i="28"/>
  <c r="C20" i="28"/>
  <c r="CE42" i="28"/>
  <c r="FE27" i="28"/>
  <c r="AN14" i="28"/>
  <c r="GS46" i="28"/>
  <c r="CM18" i="28"/>
  <c r="CK24" i="28"/>
  <c r="HH22" i="28"/>
  <c r="AK19" i="28"/>
  <c r="BX22" i="28"/>
  <c r="CH20" i="28"/>
  <c r="BS33" i="28"/>
  <c r="BP45" i="28"/>
  <c r="ED22" i="28"/>
  <c r="FT47" i="28"/>
  <c r="CQ45" i="28"/>
  <c r="CI17" i="28"/>
  <c r="AX46" i="28"/>
  <c r="CT14" i="28"/>
  <c r="GI16" i="28"/>
  <c r="EQ24" i="28"/>
  <c r="GK48" i="28"/>
  <c r="DI45" i="28"/>
  <c r="GM19" i="28"/>
  <c r="EC25" i="28"/>
  <c r="GR19" i="28"/>
  <c r="Y16" i="28"/>
  <c r="DC25" i="28"/>
  <c r="AA21" i="28"/>
  <c r="GZ19" i="28"/>
  <c r="GZ17" i="28"/>
  <c r="BK14" i="28"/>
  <c r="FF21" i="28"/>
  <c r="CK14" i="28"/>
  <c r="AU32" i="28"/>
  <c r="V25" i="28"/>
  <c r="N54" i="28"/>
  <c r="GU45" i="28"/>
  <c r="CT46" i="28"/>
  <c r="CV16" i="28"/>
  <c r="FT45" i="28"/>
  <c r="T13" i="28"/>
  <c r="HK46" i="28"/>
  <c r="CZ42" i="28"/>
  <c r="FC46" i="28"/>
  <c r="CU43" i="28"/>
  <c r="DZ17" i="28"/>
  <c r="DB23" i="28"/>
  <c r="AO46" i="28"/>
  <c r="AK17" i="28"/>
  <c r="AK45" i="28"/>
  <c r="DA19" i="28"/>
  <c r="AD42" i="28"/>
  <c r="CX22" i="28"/>
  <c r="HE15" i="28"/>
  <c r="P48" i="28"/>
  <c r="BW44" i="28"/>
  <c r="W39" i="28"/>
  <c r="GG46" i="28"/>
  <c r="FK46" i="28"/>
  <c r="V15" i="28"/>
  <c r="DC44" i="28"/>
  <c r="FF44" i="28"/>
  <c r="GM47" i="28"/>
  <c r="L47" i="28"/>
  <c r="EC15" i="28"/>
  <c r="EU45" i="28"/>
  <c r="HB48" i="28"/>
  <c r="DL46" i="28"/>
  <c r="CJ21" i="28"/>
  <c r="CP54" i="28"/>
  <c r="FF47" i="28"/>
  <c r="ED48" i="28"/>
  <c r="EJ25" i="28"/>
  <c r="DB49" i="28"/>
  <c r="CI43" i="28"/>
  <c r="DC49" i="28"/>
  <c r="CW49" i="28"/>
  <c r="DQ50" i="28"/>
  <c r="CJ22" i="28"/>
  <c r="HA44" i="28"/>
  <c r="ES23" i="28"/>
  <c r="GH54" i="28"/>
  <c r="BA34" i="28"/>
  <c r="AD29" i="28"/>
  <c r="HH13" i="28"/>
  <c r="DE18" i="28"/>
  <c r="FE45" i="28"/>
  <c r="V13" i="28"/>
  <c r="BB50" i="28"/>
  <c r="EA13" i="28"/>
  <c r="DC14" i="28"/>
  <c r="O47" i="28"/>
  <c r="HL15" i="28"/>
  <c r="CD22" i="28"/>
  <c r="HO29" i="28"/>
  <c r="CH14" i="28"/>
  <c r="EJ37" i="28"/>
  <c r="AN48" i="28"/>
  <c r="BS48" i="28"/>
  <c r="Q21" i="28"/>
  <c r="GJ54" i="28"/>
  <c r="CP15" i="28"/>
  <c r="GA47" i="28"/>
  <c r="CQ38" i="28"/>
  <c r="HH44" i="28"/>
  <c r="AY49" i="28"/>
  <c r="BW16" i="28"/>
  <c r="BM16" i="28"/>
  <c r="BM35" i="28"/>
  <c r="CC48" i="28"/>
  <c r="W30" i="28"/>
  <c r="BQ45" i="28"/>
  <c r="CQ24" i="28"/>
  <c r="EJ29" i="28"/>
  <c r="AS46" i="28"/>
  <c r="AR47" i="28"/>
  <c r="U28" i="28"/>
  <c r="FD27" i="28"/>
  <c r="FQ54" i="28"/>
  <c r="BL50" i="28"/>
  <c r="CQ34" i="28"/>
  <c r="HE23" i="28"/>
  <c r="GP16" i="28"/>
  <c r="O12" i="28"/>
  <c r="CG13" i="28"/>
  <c r="BN50" i="28"/>
  <c r="AQ50" i="28"/>
  <c r="AM46" i="28"/>
  <c r="M47" i="28"/>
  <c r="BL54" i="28"/>
  <c r="AH14" i="28"/>
  <c r="CL14" i="28"/>
  <c r="CS12" i="28"/>
  <c r="EL54" i="28"/>
  <c r="BW27" i="28"/>
  <c r="EI44" i="28"/>
  <c r="GZ24" i="28"/>
  <c r="Y50" i="28"/>
  <c r="FN18" i="28"/>
  <c r="FN22" i="28"/>
  <c r="FS23" i="28"/>
  <c r="FH20" i="28"/>
  <c r="HB21" i="28"/>
  <c r="HB16" i="28"/>
  <c r="HD22" i="28"/>
  <c r="BK20" i="28"/>
  <c r="DU16" i="28"/>
  <c r="DG18" i="28"/>
  <c r="AV22" i="28"/>
  <c r="EE22" i="28"/>
  <c r="CT49" i="28"/>
  <c r="HB54" i="28"/>
  <c r="CA16" i="28"/>
  <c r="EP44" i="28"/>
  <c r="BW14" i="28"/>
  <c r="X43" i="28"/>
  <c r="DQ46" i="28"/>
  <c r="AG46" i="28"/>
  <c r="EX47" i="28"/>
  <c r="FW54" i="28"/>
  <c r="EL34" i="28"/>
  <c r="CQ50" i="28"/>
  <c r="CP19" i="28"/>
  <c r="CZ54" i="28"/>
  <c r="FY44" i="28"/>
  <c r="CF47" i="28"/>
  <c r="AF12" i="28"/>
  <c r="DF23" i="28"/>
  <c r="EB50" i="28"/>
  <c r="BT16" i="28"/>
  <c r="CZ12" i="28"/>
  <c r="AS50" i="28"/>
  <c r="AC47" i="28"/>
  <c r="HM24" i="28"/>
  <c r="BG47" i="28"/>
  <c r="BR21" i="28"/>
  <c r="GT47" i="28"/>
  <c r="FO46" i="28"/>
  <c r="FB45" i="28"/>
  <c r="CH42" i="28"/>
  <c r="FI48" i="28"/>
  <c r="BZ19" i="28"/>
  <c r="CN50" i="28"/>
  <c r="CL21" i="28"/>
  <c r="T46" i="28"/>
  <c r="DA49" i="28"/>
  <c r="EL24" i="28"/>
  <c r="DM48" i="28"/>
  <c r="S21" i="28"/>
  <c r="BK30" i="28"/>
  <c r="AH15" i="28"/>
  <c r="DT50" i="28"/>
  <c r="M33" i="28"/>
  <c r="DJ54" i="28"/>
  <c r="HC46" i="28"/>
  <c r="BF47" i="28"/>
  <c r="EA24" i="28"/>
  <c r="AE21" i="28"/>
  <c r="CO50" i="28"/>
  <c r="HN12" i="28"/>
  <c r="BZ50" i="28"/>
  <c r="CW20" i="28"/>
  <c r="FP47" i="28"/>
  <c r="HC54" i="28"/>
  <c r="AL44" i="28"/>
  <c r="CZ50" i="28"/>
  <c r="HG14" i="28"/>
  <c r="GS36" i="28"/>
  <c r="AW25" i="28"/>
  <c r="HK13" i="28"/>
  <c r="CW32" i="28"/>
  <c r="HG17" i="28"/>
  <c r="DD34" i="28"/>
  <c r="AG50" i="28"/>
  <c r="M29" i="28"/>
  <c r="Q15" i="28"/>
  <c r="CY29" i="28"/>
  <c r="BZ15" i="28"/>
  <c r="GM45" i="28"/>
  <c r="FU46" i="28"/>
  <c r="S15" i="28"/>
  <c r="CT13" i="28"/>
  <c r="CK32" i="28"/>
  <c r="I44" i="28"/>
  <c r="Q47" i="28"/>
  <c r="BR46" i="28"/>
  <c r="HK43" i="28"/>
  <c r="AJ24" i="28"/>
  <c r="EA28" i="28"/>
  <c r="BW45" i="28"/>
  <c r="S17" i="28"/>
  <c r="M46" i="28"/>
  <c r="GM44" i="28"/>
  <c r="HI24" i="28"/>
  <c r="BC28" i="28"/>
  <c r="FJ46" i="28"/>
  <c r="GH48" i="28"/>
  <c r="CT12" i="28"/>
  <c r="AE29" i="28"/>
  <c r="AG12" i="28"/>
  <c r="CY36" i="28"/>
  <c r="DL32" i="28"/>
  <c r="HK23" i="28"/>
  <c r="U32" i="28"/>
  <c r="HI18" i="28"/>
  <c r="E14" i="28"/>
  <c r="DH43" i="28"/>
  <c r="DA50" i="28"/>
  <c r="CX30" i="28"/>
  <c r="AI21" i="28"/>
  <c r="CT45" i="28"/>
  <c r="BM39" i="28"/>
  <c r="ED44" i="28"/>
  <c r="O25" i="28"/>
  <c r="GI23" i="28"/>
  <c r="EV24" i="28"/>
  <c r="AZ17" i="28"/>
  <c r="BJ22" i="28"/>
  <c r="GQ22" i="28"/>
  <c r="GQ18" i="28"/>
  <c r="BX23" i="28"/>
  <c r="GS25" i="28"/>
  <c r="L12" i="28"/>
  <c r="DF22" i="28"/>
  <c r="BL12" i="28"/>
  <c r="DX23" i="28"/>
  <c r="HD15" i="28"/>
  <c r="Z16" i="28"/>
  <c r="DF14" i="28"/>
  <c r="EI20" i="28"/>
  <c r="FF50" i="28"/>
  <c r="GK45" i="28"/>
  <c r="AH45" i="28"/>
  <c r="CO21" i="28"/>
  <c r="AG44" i="28"/>
  <c r="DW45" i="28"/>
  <c r="EI18" i="28"/>
  <c r="CX47" i="28"/>
  <c r="FQ50" i="28"/>
  <c r="EA12" i="28"/>
  <c r="BX15" i="28"/>
  <c r="HF43" i="28"/>
  <c r="FS44" i="28"/>
  <c r="FG44" i="28"/>
  <c r="AL25" i="28"/>
  <c r="EM12" i="28"/>
  <c r="HM13" i="28"/>
  <c r="DP20" i="28"/>
  <c r="EU50" i="28"/>
  <c r="DY50" i="28"/>
  <c r="FO48" i="28"/>
  <c r="FB54" i="28"/>
  <c r="FD30" i="28"/>
  <c r="CW23" i="28"/>
  <c r="HL19" i="28"/>
  <c r="CX19" i="28"/>
  <c r="EZ47" i="28"/>
  <c r="K30" i="28"/>
  <c r="DD28" i="28"/>
  <c r="CE15" i="28"/>
  <c r="AE18" i="28"/>
  <c r="GX47" i="28"/>
  <c r="AD16" i="28"/>
  <c r="DT46" i="28"/>
  <c r="DR45" i="28"/>
  <c r="ES12" i="28"/>
  <c r="N21" i="28"/>
  <c r="W29" i="28"/>
  <c r="BM36" i="28"/>
  <c r="FQ46" i="28"/>
  <c r="EL42" i="28"/>
  <c r="ET47" i="28"/>
  <c r="FH44" i="28"/>
  <c r="AJ25" i="28"/>
  <c r="GA45" i="28"/>
  <c r="HM50" i="28"/>
  <c r="EI16" i="28"/>
  <c r="BR23" i="28"/>
  <c r="R16" i="28"/>
  <c r="CO28" i="28"/>
  <c r="U22" i="28"/>
  <c r="FV54" i="28"/>
  <c r="DD49" i="28"/>
  <c r="DN28" i="28"/>
  <c r="DB30" i="28"/>
  <c r="FM25" i="28"/>
  <c r="HD16" i="28"/>
  <c r="GR20" i="28"/>
  <c r="EH22" i="28"/>
  <c r="DX15" i="28"/>
  <c r="CW37" i="28"/>
  <c r="HN50" i="28"/>
  <c r="FF45" i="28"/>
  <c r="GD44" i="28"/>
  <c r="CT44" i="28"/>
  <c r="CM50" i="28"/>
  <c r="BS14" i="28"/>
  <c r="BM21" i="28"/>
  <c r="GR54" i="28"/>
  <c r="C25" i="28"/>
  <c r="Q50" i="28"/>
  <c r="EI19" i="28"/>
  <c r="DF43" i="28"/>
  <c r="CW39" i="28"/>
  <c r="CH22" i="28"/>
  <c r="HO48" i="28"/>
  <c r="CR23" i="28"/>
  <c r="AD34" i="28"/>
  <c r="BN30" i="28"/>
  <c r="BR32" i="28"/>
  <c r="DH46" i="28"/>
  <c r="CM29" i="28"/>
  <c r="Q20" i="28"/>
  <c r="AC48" i="28"/>
  <c r="C37" i="28"/>
  <c r="C16" i="28"/>
  <c r="EA36" i="28"/>
  <c r="AN23" i="28"/>
  <c r="AZ44" i="28"/>
  <c r="BW54" i="28"/>
  <c r="CE47" i="28"/>
  <c r="BS44" i="28"/>
  <c r="BB22" i="28"/>
  <c r="HF17" i="28"/>
  <c r="BS43" i="28"/>
  <c r="W34" i="28"/>
  <c r="EE46" i="28"/>
  <c r="AP45" i="28"/>
  <c r="CW12" i="28"/>
  <c r="BR39" i="28"/>
  <c r="BT14" i="28"/>
  <c r="CX36" i="28"/>
  <c r="CC22" i="28"/>
  <c r="CK39" i="28"/>
  <c r="FT50" i="28"/>
  <c r="DH18" i="28"/>
  <c r="HL24" i="28"/>
  <c r="DC22" i="28"/>
  <c r="AD25" i="28"/>
  <c r="T12" i="28"/>
  <c r="EK21" i="28"/>
  <c r="AZ16" i="28"/>
  <c r="BW46" i="28"/>
  <c r="CJ48" i="28"/>
  <c r="DA16" i="28"/>
  <c r="BC25" i="28"/>
  <c r="HI22" i="28"/>
  <c r="I45" i="28"/>
  <c r="GH44" i="28"/>
  <c r="HN13" i="28"/>
  <c r="CG18" i="28"/>
  <c r="HK18" i="28"/>
  <c r="DS28" i="28"/>
  <c r="BA28" i="28"/>
  <c r="EL39" i="28"/>
  <c r="DB17" i="28"/>
  <c r="O44" i="28"/>
  <c r="CT16" i="28"/>
  <c r="HO34" i="28"/>
  <c r="AN47" i="28"/>
  <c r="CU19" i="28"/>
  <c r="CG45" i="28"/>
  <c r="CR46" i="28"/>
  <c r="DL47" i="28"/>
  <c r="AY43" i="28"/>
  <c r="CA14" i="28"/>
  <c r="ES45" i="28"/>
  <c r="AF47" i="28"/>
  <c r="HH17" i="28"/>
  <c r="CC47" i="28"/>
  <c r="AO47" i="28"/>
  <c r="O13" i="28"/>
  <c r="HG18" i="28"/>
  <c r="W14" i="28"/>
  <c r="GW47" i="28"/>
  <c r="V19" i="28"/>
  <c r="HF54" i="28"/>
  <c r="CT22" i="28"/>
  <c r="FA29" i="28"/>
  <c r="DC23" i="28"/>
  <c r="AT50" i="28"/>
  <c r="CR14" i="28"/>
  <c r="AH54" i="28"/>
  <c r="EC48" i="28"/>
  <c r="C30" i="28"/>
  <c r="AE50" i="28"/>
  <c r="CK30" i="28"/>
  <c r="CY20" i="28"/>
  <c r="EB54" i="28"/>
  <c r="N17" i="28"/>
  <c r="CD46" i="28"/>
  <c r="W21" i="28"/>
  <c r="AN45" i="28"/>
  <c r="CZ36" i="28"/>
  <c r="HN33" i="28"/>
  <c r="DA14" i="28"/>
  <c r="AW30" i="28"/>
  <c r="CV17" i="28"/>
  <c r="ED46" i="28"/>
  <c r="CZ47" i="28"/>
  <c r="CS45" i="28"/>
  <c r="CG25" i="28"/>
  <c r="HL22" i="28"/>
  <c r="GC54" i="28"/>
  <c r="AK50" i="28"/>
  <c r="C34" i="28"/>
  <c r="HG34" i="28"/>
  <c r="CU24" i="28"/>
  <c r="DL27" i="28"/>
  <c r="FN46" i="28"/>
  <c r="HH20" i="28"/>
  <c r="FY47" i="28"/>
  <c r="GB50" i="28"/>
  <c r="FZ33" i="28"/>
  <c r="DO47" i="28"/>
  <c r="CY21" i="28"/>
  <c r="BW12" i="28"/>
  <c r="GJ45" i="28"/>
  <c r="EU30" i="28"/>
  <c r="CH24" i="28"/>
  <c r="AF22" i="28"/>
  <c r="AE44" i="28"/>
  <c r="EB17" i="28"/>
  <c r="CR45" i="28"/>
  <c r="AL13" i="28"/>
  <c r="EK50" i="28"/>
  <c r="EA25" i="28"/>
  <c r="FW29" i="28"/>
  <c r="BR20" i="28"/>
  <c r="CW24" i="28"/>
  <c r="CO12" i="28"/>
  <c r="CJ17" i="28"/>
  <c r="BR54" i="28"/>
  <c r="HH16" i="28"/>
  <c r="EJ35" i="28"/>
  <c r="GP34" i="28"/>
  <c r="H43" i="28"/>
  <c r="AR45" i="28"/>
  <c r="AY21" i="28"/>
  <c r="O24" i="28"/>
  <c r="CM44" i="28"/>
  <c r="AH46" i="28"/>
  <c r="CQ13" i="28"/>
  <c r="HG15" i="28"/>
  <c r="CR42" i="28"/>
  <c r="HD29" i="28"/>
  <c r="CA54" i="28"/>
  <c r="EG48" i="28"/>
  <c r="CU13" i="28"/>
  <c r="CF50" i="28"/>
  <c r="G48" i="28"/>
  <c r="CM27" i="28"/>
  <c r="CS24" i="28"/>
  <c r="AU30" i="28"/>
  <c r="CW44" i="28"/>
  <c r="AK47" i="28"/>
  <c r="EL25" i="28"/>
  <c r="FL46" i="28"/>
  <c r="DD23" i="28"/>
  <c r="BA46" i="28"/>
  <c r="CH44" i="28"/>
  <c r="BH44" i="28"/>
  <c r="DD36" i="28"/>
  <c r="ES28" i="28"/>
  <c r="AQ45" i="28"/>
  <c r="HH14" i="28"/>
  <c r="BY16" i="28"/>
  <c r="CH50" i="28"/>
  <c r="CU48" i="28"/>
  <c r="DH38" i="28"/>
  <c r="DV54" i="28"/>
  <c r="EG54" i="28"/>
  <c r="C13" i="28"/>
  <c r="AZ25" i="28"/>
  <c r="EY44" i="28"/>
  <c r="AB44" i="28"/>
  <c r="CE22" i="28"/>
  <c r="AD50" i="28"/>
  <c r="BC20" i="28"/>
  <c r="BY25" i="28"/>
  <c r="CY35" i="28"/>
  <c r="CO33" i="28"/>
  <c r="CO44" i="28"/>
  <c r="CE43" i="28"/>
  <c r="H44" i="28"/>
  <c r="AH19" i="28"/>
  <c r="Y44" i="28"/>
  <c r="U29" i="28"/>
  <c r="BN46" i="28"/>
  <c r="DH42" i="28"/>
  <c r="AG25" i="28"/>
  <c r="BV47" i="28"/>
  <c r="DN31" i="28"/>
  <c r="BT47" i="28"/>
  <c r="FX50" i="28"/>
  <c r="BJ44" i="28"/>
  <c r="W42" i="28"/>
  <c r="DH21" i="28"/>
  <c r="AF14" i="28"/>
  <c r="HI15" i="28"/>
  <c r="HK20" i="28"/>
  <c r="FG46" i="28"/>
  <c r="BG44" i="28"/>
  <c r="CC45" i="28"/>
  <c r="GS44" i="28"/>
  <c r="CU45" i="28"/>
  <c r="BF50" i="28"/>
  <c r="GO27" i="28"/>
  <c r="EJ45" i="28"/>
  <c r="BC16" i="28"/>
  <c r="GM14" i="28"/>
  <c r="ET21" i="28"/>
  <c r="DN23" i="28"/>
  <c r="DY23" i="28"/>
  <c r="W17" i="28"/>
  <c r="GO48" i="28"/>
  <c r="P44" i="28"/>
  <c r="EC13" i="28"/>
  <c r="HJ48" i="28"/>
  <c r="CN44" i="28"/>
  <c r="EA21" i="28"/>
  <c r="EK18" i="28"/>
  <c r="GP31" i="28"/>
  <c r="CV54" i="28"/>
  <c r="CB47" i="28"/>
  <c r="DK48" i="28"/>
  <c r="DL44" i="28"/>
  <c r="BO54" i="28"/>
  <c r="O20" i="28"/>
  <c r="BE48" i="28"/>
  <c r="CZ35" i="28"/>
  <c r="AT45" i="28"/>
  <c r="HC50" i="28"/>
  <c r="BM32" i="28"/>
  <c r="BM20" i="28"/>
  <c r="C33" i="28"/>
  <c r="EC46" i="28"/>
  <c r="AH20" i="28"/>
  <c r="BS45" i="28"/>
  <c r="BU50" i="28"/>
  <c r="HG16" i="28"/>
  <c r="EE50" i="28"/>
  <c r="AW50" i="28"/>
  <c r="DF28" i="28"/>
  <c r="BR38" i="28"/>
  <c r="BM14" i="28"/>
  <c r="L45" i="28"/>
  <c r="BS38" i="28"/>
  <c r="AM48" i="28"/>
  <c r="CJ28" i="28"/>
  <c r="AI12" i="28"/>
  <c r="HL47" i="28"/>
  <c r="GI48" i="28"/>
  <c r="GS45" i="28"/>
  <c r="BP47" i="28"/>
  <c r="DH17" i="28"/>
  <c r="BC27" i="28"/>
  <c r="CA46" i="28"/>
  <c r="HN49" i="28"/>
  <c r="Q46" i="28"/>
  <c r="DD12" i="28"/>
  <c r="BV46" i="28"/>
  <c r="FZ32" i="28"/>
  <c r="C32" i="28"/>
  <c r="DU54" i="28"/>
  <c r="FV50" i="28"/>
  <c r="G47" i="28"/>
  <c r="AA46" i="28"/>
  <c r="DF46" i="28"/>
  <c r="AX50" i="28"/>
  <c r="BU29" i="28"/>
  <c r="EV34" i="28"/>
  <c r="N46" i="28"/>
  <c r="AY17" i="28"/>
  <c r="BZ16" i="28"/>
  <c r="CS23" i="28"/>
  <c r="BA44" i="28"/>
  <c r="BS46" i="28"/>
  <c r="E16" i="28"/>
  <c r="CQ31" i="28"/>
  <c r="AG18" i="28"/>
  <c r="CJ33" i="28"/>
  <c r="AK16" i="28"/>
  <c r="EJ32" i="28"/>
  <c r="EJ43" i="28"/>
  <c r="AE17" i="28"/>
  <c r="CF18" i="28"/>
  <c r="AD14" i="28"/>
  <c r="DD45" i="28"/>
  <c r="Q33" i="28"/>
  <c r="BZ23" i="28"/>
  <c r="BS34" i="28"/>
  <c r="AB46" i="28"/>
  <c r="CQ23" i="28"/>
  <c r="EC20" i="28"/>
  <c r="DP54" i="28"/>
  <c r="HM16" i="28"/>
  <c r="I27" i="28"/>
  <c r="CY44" i="28"/>
  <c r="HF14" i="28"/>
  <c r="GJ47" i="28"/>
  <c r="BG54" i="28"/>
  <c r="DU44" i="28"/>
  <c r="W48" i="28"/>
  <c r="CZ15" i="28"/>
  <c r="HK15" i="28"/>
  <c r="CY37" i="28"/>
  <c r="DB22" i="28"/>
  <c r="HJ15" i="28"/>
  <c r="AJ18" i="28"/>
  <c r="BU45" i="28"/>
  <c r="EO47" i="28"/>
  <c r="DF36" i="28"/>
  <c r="HO43" i="28"/>
  <c r="FV39" i="28"/>
  <c r="CQ19" i="28"/>
  <c r="E44" i="28"/>
  <c r="AH25" i="28"/>
  <c r="BQ46" i="28"/>
  <c r="R22" i="28"/>
  <c r="CT19" i="28"/>
  <c r="AF13" i="28"/>
  <c r="FR48" i="28"/>
  <c r="HG28" i="28"/>
  <c r="CM21" i="28"/>
  <c r="FX44" i="28"/>
  <c r="CH19" i="28"/>
  <c r="HF12" i="28"/>
  <c r="EZ45" i="28"/>
  <c r="DB28" i="28"/>
  <c r="AJ50" i="28"/>
  <c r="EJ33" i="28"/>
  <c r="DI29" i="28"/>
  <c r="FF48" i="28"/>
  <c r="BI46" i="28"/>
  <c r="CD21" i="28"/>
  <c r="EA29" i="28"/>
  <c r="DV47" i="28"/>
  <c r="EH29" i="28"/>
  <c r="BL44" i="28"/>
  <c r="GW44" i="28"/>
  <c r="EJ50" i="28"/>
  <c r="GP48" i="28"/>
  <c r="HH18" i="28"/>
  <c r="HL31" i="28"/>
  <c r="O50" i="28"/>
  <c r="AH44" i="28"/>
  <c r="HK25" i="28"/>
  <c r="BS39" i="28"/>
  <c r="GE50" i="28"/>
  <c r="AZ46" i="28"/>
  <c r="CP34" i="28"/>
  <c r="HO30" i="28"/>
  <c r="DH36" i="28"/>
  <c r="HE14" i="28"/>
  <c r="AS44" i="28"/>
  <c r="HE24" i="28"/>
  <c r="CQ35" i="28"/>
  <c r="AB48" i="28"/>
  <c r="AI22" i="28"/>
  <c r="EB44" i="28"/>
  <c r="CI14" i="28"/>
  <c r="GP37" i="28"/>
  <c r="CV15" i="28"/>
  <c r="CX38" i="28"/>
  <c r="HO14" i="28"/>
  <c r="CJ20" i="28"/>
  <c r="HD28" i="28"/>
  <c r="CM15" i="28"/>
  <c r="BZ17" i="28"/>
  <c r="BR42" i="28"/>
  <c r="AY13" i="28"/>
  <c r="L29" i="28"/>
  <c r="DT27" i="28"/>
  <c r="BC44" i="28"/>
  <c r="Q17" i="28"/>
  <c r="CH21" i="28"/>
  <c r="CV12" i="28"/>
  <c r="HN19" i="28"/>
  <c r="AG22" i="28"/>
  <c r="CJ31" i="28"/>
  <c r="CN48" i="28"/>
  <c r="P46" i="28"/>
  <c r="CX16" i="28"/>
  <c r="CQ22" i="28"/>
  <c r="BR31" i="28"/>
  <c r="AH21" i="28"/>
  <c r="HN45" i="28"/>
  <c r="O48" i="28"/>
  <c r="CU21" i="28"/>
  <c r="DE54" i="28"/>
  <c r="EL38" i="28"/>
  <c r="CC25" i="28"/>
  <c r="CW35" i="28"/>
  <c r="EY54" i="28"/>
  <c r="CZ32" i="28"/>
  <c r="CX54" i="28"/>
  <c r="EI25" i="28"/>
  <c r="AG13" i="28"/>
  <c r="HD30" i="28"/>
  <c r="HE45" i="28"/>
  <c r="CM23" i="28"/>
  <c r="CZ31" i="28"/>
  <c r="CR54" i="28"/>
  <c r="DT45" i="28"/>
  <c r="J22" i="28"/>
  <c r="FX16" i="28"/>
  <c r="EE16" i="28"/>
  <c r="FN14" i="28"/>
  <c r="GC44" i="28"/>
  <c r="GV50" i="28"/>
  <c r="GH50" i="28"/>
  <c r="CY54" i="28"/>
  <c r="ER45" i="28"/>
  <c r="DZ15" i="28"/>
  <c r="DD15" i="28"/>
  <c r="EM50" i="28"/>
  <c r="AY12" i="28"/>
  <c r="S25" i="28"/>
  <c r="U19" i="28"/>
  <c r="CP21" i="28"/>
  <c r="CQ15" i="28"/>
  <c r="AY24" i="28"/>
  <c r="BT23" i="28"/>
  <c r="CM39" i="28"/>
  <c r="EZ44" i="28"/>
  <c r="EV44" i="28"/>
  <c r="FY50" i="28"/>
  <c r="BZ48" i="28"/>
  <c r="CT17" i="28"/>
  <c r="AA45" i="28"/>
  <c r="DH22" i="28"/>
  <c r="CG14" i="28"/>
  <c r="GA48" i="28"/>
  <c r="CW28" i="28"/>
  <c r="AH23" i="28"/>
  <c r="BH22" i="28"/>
  <c r="CD17" i="28"/>
  <c r="HN18" i="28"/>
  <c r="AF42" i="28"/>
  <c r="CM37" i="28"/>
  <c r="AZ45" i="28"/>
  <c r="N47" i="28"/>
  <c r="BW22" i="28"/>
  <c r="AJ16" i="28"/>
  <c r="HM20" i="28"/>
  <c r="CV19" i="28"/>
  <c r="AO54" i="28"/>
  <c r="CX14" i="28"/>
  <c r="CX34" i="28"/>
  <c r="CM54" i="28"/>
  <c r="EJ21" i="28"/>
  <c r="DC21" i="28"/>
  <c r="DH16" i="28"/>
  <c r="AD28" i="28"/>
  <c r="HL50" i="28"/>
  <c r="DP45" i="28"/>
  <c r="FG28" i="28"/>
  <c r="CL16" i="28"/>
  <c r="Z54" i="28"/>
  <c r="GT46" i="28"/>
  <c r="E48" i="28"/>
  <c r="CV18" i="28"/>
  <c r="HO54" i="28"/>
  <c r="BH50" i="28"/>
  <c r="BQ50" i="28"/>
  <c r="AO44" i="28"/>
  <c r="EG44" i="28"/>
  <c r="EO54" i="28"/>
  <c r="CR15" i="28"/>
  <c r="W47" i="28"/>
  <c r="BT48" i="28"/>
  <c r="BX46" i="28"/>
  <c r="P45" i="28"/>
  <c r="BB18" i="28"/>
  <c r="CE24" i="28"/>
  <c r="AI13" i="28"/>
  <c r="EM45" i="28"/>
  <c r="AF44" i="28"/>
  <c r="GS50" i="28"/>
  <c r="AG43" i="28"/>
  <c r="CT23" i="28"/>
  <c r="FW47" i="28"/>
  <c r="GH45" i="28"/>
  <c r="AL21" i="28"/>
  <c r="BT46" i="28"/>
  <c r="CJ36" i="28"/>
  <c r="CK23" i="28"/>
  <c r="BE46" i="28"/>
  <c r="CP14" i="28"/>
  <c r="HG30" i="28"/>
  <c r="AF50" i="28"/>
  <c r="H20" i="28"/>
  <c r="W23" i="28"/>
  <c r="HN48" i="28"/>
  <c r="CG46" i="28"/>
  <c r="J46" i="28"/>
  <c r="CG17" i="28"/>
  <c r="BV50" i="28"/>
  <c r="GZ48" i="28"/>
  <c r="AZ23" i="28"/>
  <c r="ED17" i="28"/>
  <c r="BZ13" i="28"/>
  <c r="CZ19" i="28"/>
  <c r="AI48" i="28"/>
  <c r="DN47" i="28"/>
  <c r="E15" i="28"/>
  <c r="ED15" i="28"/>
  <c r="EC24" i="28"/>
  <c r="CG48" i="28"/>
  <c r="EB22" i="28"/>
  <c r="EJ42" i="28"/>
  <c r="C48" i="28"/>
  <c r="AJ12" i="28"/>
  <c r="CF17" i="28"/>
  <c r="P50" i="28"/>
  <c r="CV44" i="28"/>
  <c r="FP27" i="28"/>
  <c r="HC45" i="28"/>
  <c r="HM22" i="28"/>
  <c r="Q27" i="28"/>
  <c r="BT44" i="28"/>
  <c r="AK23" i="28"/>
  <c r="EU29" i="28"/>
  <c r="CH13" i="28"/>
  <c r="FZ39" i="28"/>
  <c r="DC17" i="28"/>
  <c r="AP12" i="28"/>
  <c r="U37" i="28"/>
  <c r="AS30" i="28"/>
  <c r="HO32" i="28"/>
  <c r="EY48" i="28"/>
  <c r="BX30" i="28"/>
  <c r="CK29" i="28"/>
  <c r="DD54" i="28"/>
  <c r="GB45" i="28"/>
  <c r="HM15" i="28"/>
  <c r="BL45" i="28"/>
  <c r="AJ43" i="28"/>
  <c r="BT13" i="28"/>
  <c r="HL36" i="28"/>
  <c r="CD20" i="28"/>
  <c r="HO21" i="28"/>
  <c r="BA32" i="28"/>
  <c r="N50" i="28"/>
  <c r="CY48" i="28"/>
  <c r="EV29" i="28"/>
  <c r="EB48" i="28"/>
  <c r="EV32" i="28"/>
  <c r="BI45" i="28"/>
  <c r="HF25" i="28"/>
  <c r="GL50" i="28"/>
  <c r="HL12" i="28"/>
  <c r="CE16" i="28"/>
  <c r="FE44" i="28"/>
  <c r="L28" i="28"/>
  <c r="CK18" i="28"/>
  <c r="U54" i="28"/>
  <c r="FE30" i="28"/>
  <c r="S46" i="28"/>
  <c r="C15" i="28"/>
  <c r="EQ50" i="28"/>
  <c r="AJ19" i="28"/>
  <c r="BL46" i="28"/>
  <c r="HN35" i="28"/>
  <c r="GF47" i="28"/>
  <c r="CK49" i="28"/>
  <c r="EY29" i="28"/>
  <c r="AD18" i="28"/>
  <c r="HH48" i="28"/>
  <c r="GP12" i="28"/>
  <c r="DB31" i="28"/>
  <c r="FI30" i="28"/>
  <c r="CZ34" i="28"/>
  <c r="EK45" i="28"/>
  <c r="BX14" i="28"/>
  <c r="EA46" i="28"/>
  <c r="GS31" i="28"/>
  <c r="HF47" i="28"/>
  <c r="EX30" i="28"/>
  <c r="HH15" i="28"/>
  <c r="CO17" i="28"/>
  <c r="BZ43" i="28"/>
  <c r="FT48" i="28"/>
  <c r="BO45" i="28"/>
  <c r="J48" i="28"/>
  <c r="HH45" i="28"/>
  <c r="BU30" i="28"/>
  <c r="CM24" i="28"/>
  <c r="EL28" i="28"/>
  <c r="EB43" i="28"/>
  <c r="DZ14" i="28"/>
  <c r="AK48" i="28"/>
  <c r="CF48" i="28"/>
  <c r="AY16" i="28"/>
  <c r="AS37" i="28"/>
  <c r="DF20" i="28"/>
  <c r="AJ17" i="28"/>
  <c r="BM38" i="28"/>
  <c r="ES22" i="28"/>
  <c r="BF44" i="28"/>
  <c r="EK22" i="28"/>
  <c r="GX12" i="28"/>
  <c r="GN16" i="28"/>
  <c r="GH20" i="28"/>
  <c r="EZ23" i="28"/>
  <c r="U46" i="28"/>
  <c r="FN48" i="28"/>
  <c r="W45" i="28"/>
  <c r="CM46" i="28"/>
  <c r="FV36" i="28"/>
  <c r="DB46" i="28"/>
  <c r="AJ22" i="28"/>
  <c r="AD30" i="28"/>
  <c r="CR12" i="28"/>
  <c r="EC21" i="28"/>
  <c r="CT54" i="28"/>
  <c r="GL45" i="28"/>
  <c r="HO28" i="28"/>
  <c r="HH46" i="28"/>
  <c r="GB46" i="28"/>
  <c r="DL28" i="28"/>
  <c r="GH25" i="28"/>
  <c r="EV20" i="28"/>
  <c r="BL24" i="28"/>
  <c r="BW38" i="28"/>
  <c r="DF16" i="28"/>
  <c r="CW45" i="28"/>
  <c r="CH45" i="28"/>
  <c r="FV48" i="28"/>
  <c r="EW50" i="28"/>
  <c r="FQ45" i="28"/>
  <c r="X20" i="28"/>
  <c r="CO43" i="28"/>
  <c r="AJ23" i="28"/>
  <c r="FZ45" i="28"/>
  <c r="CS43" i="28"/>
  <c r="CW31" i="28"/>
  <c r="AI43" i="28"/>
  <c r="EC16" i="28"/>
  <c r="HB45" i="28"/>
  <c r="HG24" i="28"/>
  <c r="CL47" i="28"/>
  <c r="T21" i="28"/>
  <c r="GP29" i="28"/>
  <c r="HO42" i="28"/>
  <c r="HI16" i="28"/>
  <c r="AD48" i="28"/>
  <c r="AV46" i="28"/>
  <c r="CN23" i="28"/>
  <c r="FX48" i="28"/>
  <c r="CM33" i="28"/>
  <c r="BC17" i="28"/>
  <c r="E20" i="28"/>
  <c r="AZ15" i="28"/>
  <c r="BR35" i="28"/>
  <c r="HG42" i="28"/>
  <c r="Y45" i="28"/>
  <c r="X22" i="28"/>
  <c r="BO24" i="28"/>
  <c r="FR23" i="28"/>
  <c r="FQ44" i="28"/>
  <c r="BQ54" i="28"/>
  <c r="CO29" i="28"/>
  <c r="GE48" i="28"/>
  <c r="FV46" i="28"/>
  <c r="EA14" i="28"/>
  <c r="GQ47" i="28"/>
  <c r="AI50" i="28"/>
  <c r="FI50" i="28"/>
  <c r="T23" i="28"/>
  <c r="U47" i="28"/>
  <c r="GY44" i="28"/>
  <c r="BS31" i="28"/>
  <c r="O19" i="28"/>
  <c r="HF24" i="28"/>
  <c r="EA22" i="28"/>
  <c r="ES36" i="28"/>
  <c r="GR47" i="28"/>
  <c r="FB50" i="28"/>
  <c r="DD32" i="28"/>
  <c r="AY25" i="28"/>
  <c r="CK36" i="28"/>
  <c r="BH30" i="28"/>
  <c r="L50" i="28"/>
  <c r="HD33" i="28"/>
  <c r="EI43" i="28"/>
  <c r="CO14" i="28"/>
  <c r="EX29" i="28"/>
  <c r="EB24" i="28"/>
  <c r="X19" i="28"/>
  <c r="HL44" i="28"/>
  <c r="HI43" i="28"/>
  <c r="DW48" i="28"/>
  <c r="GF46" i="28"/>
  <c r="FV28" i="28"/>
  <c r="FV30" i="28"/>
  <c r="BN44" i="28"/>
  <c r="BY47" i="28"/>
  <c r="AH16" i="28"/>
  <c r="HG44" i="28"/>
  <c r="HJ14" i="28"/>
  <c r="DC12" i="28"/>
  <c r="GR44" i="28"/>
  <c r="HJ44" i="28"/>
  <c r="DD21" i="28"/>
  <c r="AZ14" i="28"/>
  <c r="BN21" i="28"/>
  <c r="GU18" i="28"/>
  <c r="EE12" i="28"/>
  <c r="D46" i="28"/>
  <c r="M35" i="28"/>
  <c r="BD47" i="28"/>
  <c r="BS30" i="28"/>
  <c r="BM13" i="28"/>
  <c r="GL44" i="28"/>
  <c r="CA50" i="28"/>
  <c r="DN45" i="28"/>
  <c r="AG19" i="28"/>
  <c r="EV46" i="28"/>
  <c r="EI45" i="28"/>
  <c r="BM25" i="28"/>
  <c r="DS50" i="28"/>
  <c r="Q16" i="28"/>
  <c r="DD50" i="28"/>
  <c r="CP44" i="28"/>
  <c r="C39" i="28"/>
  <c r="EP47" i="28"/>
  <c r="CV45" i="28"/>
  <c r="GP23" i="28"/>
  <c r="AJ46" i="28"/>
  <c r="HL29" i="28"/>
  <c r="FS48" i="28"/>
  <c r="CD16" i="28"/>
  <c r="GP54" i="28"/>
  <c r="GA28" i="28"/>
  <c r="AN20" i="28"/>
  <c r="AW45" i="28"/>
  <c r="ED18" i="28"/>
  <c r="AL19" i="28"/>
  <c r="GG44" i="28"/>
  <c r="BM43" i="28"/>
  <c r="DS27" i="28"/>
  <c r="AN18" i="28"/>
  <c r="AO12" i="28"/>
  <c r="AJ54" i="28"/>
  <c r="HO19" i="28"/>
  <c r="HO20" i="28"/>
  <c r="CD54" i="28"/>
  <c r="HM17" i="28"/>
  <c r="CK43" i="28"/>
  <c r="DF24" i="28"/>
  <c r="CK17" i="28"/>
  <c r="BW50" i="28"/>
  <c r="BR15" i="28"/>
  <c r="BR28" i="28"/>
  <c r="CM42" i="28"/>
  <c r="CE17" i="28"/>
  <c r="ED42" i="28"/>
  <c r="AN16" i="28"/>
  <c r="CI45" i="28"/>
  <c r="CI15" i="28"/>
  <c r="CM31" i="28"/>
  <c r="X25" i="28"/>
  <c r="AN43" i="28"/>
  <c r="AM25" i="28"/>
  <c r="EE15" i="28"/>
  <c r="EL23" i="28"/>
  <c r="GK17" i="28"/>
  <c r="FP20" i="28"/>
  <c r="L24" i="28"/>
  <c r="CD23" i="28"/>
  <c r="K50" i="28"/>
  <c r="DZ21" i="28"/>
  <c r="DC48" i="28"/>
  <c r="FC48" i="28"/>
  <c r="S16" i="28"/>
  <c r="FK48" i="28"/>
  <c r="DB39" i="28"/>
  <c r="EJ54" i="28"/>
  <c r="DB14" i="28"/>
  <c r="FR54" i="28"/>
  <c r="GW45" i="28"/>
  <c r="CQ12" i="28"/>
  <c r="AH43" i="28"/>
  <c r="AZ18" i="28"/>
  <c r="BA30" i="28"/>
  <c r="AN46" i="28"/>
  <c r="GI45" i="28"/>
  <c r="GP24" i="28"/>
  <c r="CC50" i="28"/>
  <c r="HI25" i="28"/>
  <c r="AZ43" i="28"/>
  <c r="EJ24" i="28"/>
  <c r="BB48" i="28"/>
  <c r="Q19" i="28"/>
  <c r="HE47" i="28"/>
  <c r="C28" i="28"/>
  <c r="BG48" i="28"/>
  <c r="BM34" i="28"/>
  <c r="DC43" i="28"/>
  <c r="HG12" i="28"/>
  <c r="J47" i="28"/>
  <c r="FV32" i="28"/>
  <c r="AL15" i="28"/>
  <c r="BY46" i="28"/>
  <c r="AN21" i="28"/>
  <c r="W28" i="28"/>
  <c r="CU17" i="28"/>
  <c r="BH16" i="28"/>
  <c r="AT22" i="28"/>
  <c r="O23" i="28"/>
  <c r="AZ49" i="28"/>
  <c r="FV27" i="28"/>
  <c r="DD17" i="28"/>
  <c r="HN14" i="28"/>
  <c r="CE13" i="28"/>
  <c r="CG44" i="28"/>
  <c r="AZ19" i="28"/>
  <c r="DL54" i="28"/>
  <c r="GQ50" i="28"/>
  <c r="EV33" i="28"/>
  <c r="BR29" i="28"/>
  <c r="HO44" i="28"/>
  <c r="AH50" i="28"/>
  <c r="EF47" i="28"/>
  <c r="AE28" i="28"/>
  <c r="HN25" i="28"/>
  <c r="ES33" i="28"/>
  <c r="C29" i="28"/>
  <c r="CK20" i="28"/>
  <c r="CR22" i="28"/>
  <c r="BZ25" i="28"/>
  <c r="AT47" i="28"/>
  <c r="HL28" i="28"/>
  <c r="CY18" i="28"/>
  <c r="EH45" i="28"/>
  <c r="EJ18" i="28"/>
  <c r="DF31" i="28"/>
  <c r="AG14" i="28"/>
  <c r="AH48" i="28"/>
  <c r="DH32" i="28"/>
  <c r="EH37" i="28"/>
  <c r="CK34" i="28"/>
  <c r="HI17" i="28"/>
  <c r="FZ37" i="28"/>
  <c r="X16" i="28"/>
  <c r="CT21" i="28"/>
  <c r="CB44" i="28"/>
  <c r="AT48" i="28"/>
  <c r="CP29" i="28"/>
  <c r="R20" i="28"/>
  <c r="HL14" i="28"/>
  <c r="EA30" i="28"/>
  <c r="DZ44" i="28"/>
  <c r="Y37" i="28"/>
  <c r="EC22" i="28"/>
  <c r="BP44" i="28"/>
  <c r="DC13" i="28"/>
  <c r="ER54" i="28"/>
  <c r="GM46" i="28"/>
  <c r="DB35" i="28"/>
  <c r="EF50" i="28"/>
  <c r="CS15" i="28"/>
  <c r="AW44" i="28"/>
  <c r="AF15" i="28"/>
  <c r="CK42" i="28"/>
  <c r="CH15" i="28"/>
  <c r="N19" i="28"/>
  <c r="DF35" i="28"/>
  <c r="FZ20" i="28"/>
  <c r="FN24" i="28"/>
  <c r="GD20" i="28"/>
  <c r="AN19" i="28"/>
  <c r="AI42" i="28"/>
  <c r="CS54" i="28"/>
  <c r="FE54" i="28"/>
  <c r="Q14" i="28"/>
  <c r="BK31" i="28"/>
  <c r="HG23" i="28"/>
  <c r="ER30" i="28"/>
  <c r="BS36" i="28"/>
  <c r="CN18" i="28"/>
  <c r="R43" i="28"/>
  <c r="EO44" i="28"/>
  <c r="EL36" i="28"/>
  <c r="CY38" i="28"/>
  <c r="GQ44" i="28"/>
  <c r="R45" i="28"/>
  <c r="ES29" i="28"/>
  <c r="HD45" i="28"/>
  <c r="AP22" i="28"/>
  <c r="CL13" i="28"/>
  <c r="Y25" i="28"/>
  <c r="ET19" i="28"/>
  <c r="BR16" i="28"/>
  <c r="EB47" i="28"/>
  <c r="DA23" i="28"/>
  <c r="BT54" i="28"/>
  <c r="CD50" i="28"/>
  <c r="AK22" i="28"/>
  <c r="EA50" i="28"/>
  <c r="T19" i="28"/>
  <c r="BZ18" i="28"/>
  <c r="EC54" i="28"/>
  <c r="CB50" i="28"/>
  <c r="CN45" i="28"/>
  <c r="DP18" i="28"/>
  <c r="DB15" i="28"/>
  <c r="CM32" i="28"/>
  <c r="O14" i="28"/>
  <c r="CC44" i="28"/>
  <c r="EA43" i="28"/>
  <c r="U44" i="28"/>
  <c r="DC20" i="28"/>
  <c r="DF34" i="28"/>
  <c r="AJ48" i="28"/>
  <c r="CP12" i="28"/>
  <c r="GG47" i="28"/>
  <c r="CS13" i="28"/>
  <c r="GS34" i="28"/>
  <c r="AW37" i="28"/>
  <c r="BX28" i="28"/>
  <c r="DH15" i="28"/>
  <c r="FN47" i="28"/>
  <c r="J44" i="28"/>
  <c r="DB19" i="28"/>
  <c r="EA38" i="28"/>
  <c r="GC47" i="28"/>
  <c r="CW29" i="28"/>
  <c r="GP30" i="28"/>
  <c r="DB12" i="28"/>
  <c r="CD12" i="28"/>
  <c r="CG54" i="28"/>
  <c r="EG30" i="28"/>
  <c r="BM30" i="28"/>
  <c r="EG47" i="28"/>
  <c r="CH49" i="28"/>
  <c r="BJ48" i="28"/>
  <c r="AD23" i="28"/>
  <c r="GP33" i="28"/>
  <c r="EJ38" i="28"/>
  <c r="EJ46" i="28"/>
  <c r="AN22" i="28"/>
  <c r="HH21" i="28"/>
  <c r="C12" i="28"/>
  <c r="AX54" i="28"/>
  <c r="H47" i="28"/>
  <c r="K46" i="28"/>
  <c r="O21" i="28"/>
  <c r="O15" i="28"/>
  <c r="HL18" i="28"/>
  <c r="FN31" i="28"/>
  <c r="K45" i="28"/>
  <c r="DH28" i="28"/>
  <c r="DB33" i="28"/>
  <c r="DQ54" i="28"/>
  <c r="HO35" i="28"/>
  <c r="EB21" i="28"/>
  <c r="AT12" i="28"/>
  <c r="DH50" i="28"/>
  <c r="BE44" i="28"/>
  <c r="AI20" i="28"/>
  <c r="CO16" i="28"/>
  <c r="CS21" i="28"/>
  <c r="FW50" i="28"/>
  <c r="AM45" i="28"/>
  <c r="CS47" i="28"/>
  <c r="DP50" i="28"/>
  <c r="BY44" i="28"/>
  <c r="CO19" i="28"/>
  <c r="AI25" i="28"/>
  <c r="CF20" i="28"/>
  <c r="BK48" i="28"/>
  <c r="BH28" i="28"/>
  <c r="GS48" i="28"/>
  <c r="BN45" i="28"/>
  <c r="EI48" i="28"/>
  <c r="CZ45" i="28"/>
  <c r="CK48" i="28"/>
  <c r="DE14" i="28"/>
  <c r="C17" i="28"/>
  <c r="DF50" i="28"/>
  <c r="C36" i="28"/>
  <c r="HN39" i="28"/>
  <c r="CR20" i="28"/>
  <c r="HG45" i="28"/>
  <c r="HI45" i="28"/>
  <c r="DH20" i="28"/>
  <c r="AU22" i="28"/>
  <c r="CJ47" i="28"/>
  <c r="HJ18" i="28"/>
  <c r="DO27" i="28"/>
  <c r="DH49" i="28"/>
  <c r="EL31" i="28"/>
  <c r="I29" i="28"/>
  <c r="CP39" i="28"/>
  <c r="BC29" i="28"/>
  <c r="AO25" i="28"/>
  <c r="P54" i="28"/>
  <c r="EI54" i="28"/>
  <c r="FT44" i="28"/>
  <c r="CX20" i="28"/>
  <c r="FQ48" i="28"/>
  <c r="CZ22" i="28"/>
  <c r="CB15" i="28"/>
  <c r="BW37" i="28"/>
  <c r="BU47" i="28"/>
  <c r="AE54" i="28"/>
  <c r="V50" i="28"/>
  <c r="AI19" i="28"/>
  <c r="EQ47" i="28"/>
  <c r="ED50" i="28"/>
  <c r="AI47" i="28"/>
  <c r="S12" i="28"/>
  <c r="CS44" i="28"/>
  <c r="FP29" i="28"/>
  <c r="CN12" i="28"/>
  <c r="BN48" i="28"/>
  <c r="HL20" i="28"/>
  <c r="CJ15" i="28"/>
  <c r="AU35" i="28"/>
  <c r="DC34" i="28"/>
  <c r="CX31" i="28"/>
  <c r="CD15" i="28"/>
  <c r="L37" i="28"/>
  <c r="CR49" i="28"/>
  <c r="EI13" i="28"/>
  <c r="ES54" i="28"/>
  <c r="AD12" i="28"/>
  <c r="N16" i="28"/>
  <c r="AL47" i="28"/>
  <c r="EC45" i="28"/>
  <c r="GP39" i="28"/>
  <c r="BS50" i="28"/>
  <c r="DF18" i="28"/>
  <c r="BA33" i="28"/>
  <c r="CS19" i="28"/>
  <c r="GY50" i="28"/>
  <c r="EF44" i="28"/>
  <c r="ES16" i="28"/>
  <c r="CV21" i="28"/>
  <c r="DB13" i="28"/>
  <c r="CZ17" i="28"/>
  <c r="HN20" i="28"/>
  <c r="BZ44" i="28"/>
  <c r="HL16" i="28"/>
  <c r="BU46" i="28"/>
  <c r="BI44" i="28"/>
  <c r="DK46" i="28"/>
  <c r="GV47" i="28"/>
  <c r="DA13" i="28"/>
  <c r="AD22" i="28"/>
  <c r="GS39" i="28"/>
  <c r="BL23" i="28"/>
  <c r="HN44" i="28"/>
  <c r="DY45" i="28"/>
  <c r="EA33" i="28"/>
  <c r="EU48" i="28"/>
  <c r="I48" i="28"/>
  <c r="DP46" i="28"/>
  <c r="CK28" i="28"/>
  <c r="CL15" i="28"/>
  <c r="DU18" i="28"/>
  <c r="CD13" i="28"/>
  <c r="BM18" i="28"/>
  <c r="I28" i="28"/>
  <c r="AJ14" i="28"/>
  <c r="BZ24" i="28"/>
  <c r="CX39" i="28"/>
  <c r="DC18" i="28"/>
  <c r="AB22" i="28"/>
  <c r="HO45" i="28"/>
  <c r="DL30" i="28"/>
  <c r="BM24" i="28"/>
  <c r="CK15" i="28"/>
  <c r="C44" i="28"/>
  <c r="HG29" i="28"/>
  <c r="CB16" i="28"/>
  <c r="HG35" i="28"/>
  <c r="EE17" i="28"/>
  <c r="AD46" i="28"/>
  <c r="CN17" i="28"/>
  <c r="BD45" i="28"/>
  <c r="AF24" i="28"/>
  <c r="AF16" i="28"/>
  <c r="CY45" i="28"/>
  <c r="U42" i="28"/>
  <c r="AI23" i="28"/>
  <c r="Z22" i="28"/>
  <c r="CZ29" i="28"/>
  <c r="FP28" i="28"/>
  <c r="AJ47" i="28"/>
  <c r="AX48" i="28"/>
  <c r="DB18" i="28"/>
  <c r="K37" i="28"/>
  <c r="BZ14" i="28"/>
  <c r="GP38" i="28"/>
  <c r="DT18" i="28"/>
  <c r="DT12" i="28"/>
  <c r="FB44" i="28"/>
  <c r="CD25" i="28"/>
  <c r="CY47" i="28"/>
  <c r="EK19" i="28"/>
  <c r="FA30" i="28"/>
  <c r="FQ47" i="28"/>
  <c r="GS28" i="28"/>
  <c r="CA44" i="28"/>
  <c r="FI46" i="28"/>
  <c r="BM47" i="28"/>
  <c r="CX33" i="28"/>
  <c r="Z44" i="28"/>
  <c r="HK14" i="28"/>
  <c r="AP46" i="28"/>
  <c r="CN20" i="28"/>
  <c r="CY13" i="28"/>
  <c r="CM17" i="28"/>
  <c r="CX49" i="28"/>
  <c r="FV31" i="28"/>
  <c r="GG45" i="28"/>
  <c r="AF17" i="28"/>
  <c r="HJ13" i="28"/>
  <c r="CJ45" i="28"/>
  <c r="GC50" i="28"/>
  <c r="ES24" i="28"/>
  <c r="F45" i="28"/>
  <c r="DH39" i="28"/>
  <c r="DD39" i="28"/>
  <c r="EB12" i="28"/>
  <c r="CP46" i="28"/>
  <c r="EJ22" i="28"/>
  <c r="DA43" i="28"/>
  <c r="CX18" i="28"/>
  <c r="Q35" i="28"/>
  <c r="CX32" i="28"/>
  <c r="DB45" i="28"/>
  <c r="FN45" i="28"/>
  <c r="HO50" i="28"/>
  <c r="CU49" i="28"/>
  <c r="CQ36" i="28"/>
  <c r="CK38" i="28"/>
  <c r="BT19" i="28"/>
  <c r="HF45" i="28"/>
  <c r="EB45" i="28"/>
  <c r="W31" i="28"/>
  <c r="GP18" i="28"/>
  <c r="EK13" i="28"/>
  <c r="W35" i="28"/>
  <c r="AU45" i="28"/>
  <c r="AN42" i="28"/>
  <c r="CO22" i="28"/>
  <c r="HE25" i="28"/>
  <c r="CQ17" i="28"/>
  <c r="X18" i="28"/>
  <c r="F47" i="28"/>
  <c r="CZ14" i="28"/>
  <c r="BR25" i="28"/>
  <c r="GG54" i="28"/>
  <c r="DN29" i="28"/>
  <c r="CJ50" i="28"/>
  <c r="AN44" i="28"/>
  <c r="HJ28" i="28"/>
  <c r="DF42" i="28"/>
  <c r="CJ37" i="28"/>
  <c r="CZ24" i="28"/>
  <c r="K44" i="28"/>
  <c r="CJ14" i="28"/>
  <c r="EJ44" i="28"/>
  <c r="EX54" i="28"/>
  <c r="CV14" i="28"/>
  <c r="DF32" i="28"/>
  <c r="AK24" i="28"/>
  <c r="HK12" i="28"/>
  <c r="C22" i="28"/>
  <c r="CQ30" i="28"/>
  <c r="CZ39" i="28"/>
  <c r="HE16" i="28"/>
  <c r="P23" i="28"/>
  <c r="AT18" i="28"/>
  <c r="BR48" i="28"/>
  <c r="AT44" i="28"/>
  <c r="BP48" i="28"/>
  <c r="AY15" i="28"/>
  <c r="CG20" i="28"/>
  <c r="BM27" i="28"/>
  <c r="BW29" i="28"/>
  <c r="EC14" i="28"/>
  <c r="BN27" i="28"/>
  <c r="DU31" i="28"/>
  <c r="AJ21" i="28"/>
  <c r="GS29" i="28"/>
  <c r="BK37" i="28"/>
  <c r="EL21" i="28"/>
  <c r="BX50" i="28"/>
  <c r="EN54" i="28"/>
  <c r="AT21" i="28"/>
  <c r="FS46" i="28"/>
  <c r="CC12" i="28"/>
  <c r="ED14" i="28"/>
  <c r="BK25" i="28"/>
  <c r="BD48" i="28"/>
  <c r="CF45" i="28"/>
  <c r="GF15" i="28"/>
  <c r="AV47" i="28"/>
  <c r="CI50" i="28"/>
  <c r="DA24" i="28"/>
  <c r="GD25" i="28"/>
  <c r="EC19" i="28"/>
  <c r="DE12" i="28"/>
  <c r="EM16" i="28"/>
  <c r="HH50" i="28"/>
  <c r="HL32" i="28"/>
  <c r="V21" i="28"/>
  <c r="BM15" i="28"/>
  <c r="CB23" i="28"/>
  <c r="CP35" i="28"/>
  <c r="CX44" i="28"/>
  <c r="DX47" i="28"/>
  <c r="CP16" i="28"/>
  <c r="W33" i="28"/>
  <c r="CJ18" i="28"/>
  <c r="GU47" i="28"/>
  <c r="GF14" i="28"/>
  <c r="EV36" i="28"/>
  <c r="DU29" i="28"/>
  <c r="HN37" i="28"/>
  <c r="CO31" i="28"/>
  <c r="FV35" i="28"/>
  <c r="AY47" i="28"/>
  <c r="GS30" i="28"/>
  <c r="DS46" i="28"/>
  <c r="P47" i="28"/>
  <c r="DF45" i="28"/>
  <c r="Q30" i="28"/>
  <c r="DI31" i="28"/>
  <c r="N62" i="33" l="1"/>
  <c r="Q58" i="33"/>
  <c r="M65" i="33"/>
  <c r="Q57" i="33"/>
  <c r="N64" i="33"/>
  <c r="E63" i="33"/>
  <c r="Q56" i="33"/>
  <c r="Q65" i="33"/>
  <c r="Q55" i="33"/>
  <c r="N55" i="33"/>
  <c r="S65" i="33"/>
  <c r="Q60" i="33"/>
  <c r="N65" i="33"/>
  <c r="Q62" i="33"/>
  <c r="Q61" i="33"/>
  <c r="N61" i="33"/>
  <c r="E65" i="33"/>
  <c r="N63" i="33"/>
  <c r="Q52" i="33"/>
  <c r="E62" i="33"/>
  <c r="Q64" i="33"/>
  <c r="N58" i="33"/>
  <c r="M63" i="33"/>
  <c r="N52" i="33"/>
  <c r="E52" i="33"/>
  <c r="N60" i="33"/>
  <c r="N57" i="33"/>
  <c r="Q63" i="33"/>
  <c r="N56" i="33"/>
  <c r="Q54" i="33"/>
  <c r="H65" i="33"/>
  <c r="R54" i="33"/>
  <c r="N54" i="33"/>
  <c r="S59" i="33"/>
  <c r="G65" i="33"/>
  <c r="S64" i="33"/>
  <c r="S52" i="33"/>
  <c r="R59" i="33"/>
  <c r="S61" i="33"/>
  <c r="H54" i="33"/>
  <c r="S53" i="33"/>
  <c r="C52" i="33"/>
  <c r="R57" i="33"/>
  <c r="R53" i="33"/>
  <c r="P53" i="33"/>
  <c r="M64" i="33"/>
  <c r="R56" i="33"/>
  <c r="AI27" i="12"/>
  <c r="AY227" i="21"/>
  <c r="AY37" i="11" s="1"/>
  <c r="AY229" i="21"/>
  <c r="AY39" i="11" s="1"/>
  <c r="AY221" i="21"/>
  <c r="AY31" i="11" s="1"/>
  <c r="AY222" i="21"/>
  <c r="AY32" i="11" s="1"/>
  <c r="AY226" i="21"/>
  <c r="AY36" i="11" s="1"/>
  <c r="AY224" i="21"/>
  <c r="AY34" i="11" s="1"/>
  <c r="AY225" i="21"/>
  <c r="AY35" i="11" s="1"/>
  <c r="AY223" i="21"/>
  <c r="AY33" i="11" s="1"/>
  <c r="AY228" i="21"/>
  <c r="AY38" i="11" s="1"/>
  <c r="AY217" i="21"/>
  <c r="FU220" i="21"/>
  <c r="FU30" i="11" s="1"/>
  <c r="FU226" i="21"/>
  <c r="FU36" i="11" s="1"/>
  <c r="FU218" i="21"/>
  <c r="FU28" i="11" s="1"/>
  <c r="FU223" i="21"/>
  <c r="FU33" i="11" s="1"/>
  <c r="FU219" i="21"/>
  <c r="FU29" i="11" s="1"/>
  <c r="FU228" i="21"/>
  <c r="FU38" i="11" s="1"/>
  <c r="FU222" i="21"/>
  <c r="FU32" i="11" s="1"/>
  <c r="FU224" i="21"/>
  <c r="FU34" i="11" s="1"/>
  <c r="FU221" i="21"/>
  <c r="FU31" i="11" s="1"/>
  <c r="FU229" i="21"/>
  <c r="FU39" i="11" s="1"/>
  <c r="FU225" i="21"/>
  <c r="FU35" i="11" s="1"/>
  <c r="FU217" i="21"/>
  <c r="FU227" i="21"/>
  <c r="FU37" i="11" s="1"/>
  <c r="BB230" i="31"/>
  <c r="BB40" i="32" s="1"/>
  <c r="BB219" i="31"/>
  <c r="BB29" i="32" s="1"/>
  <c r="BB220" i="31"/>
  <c r="BB30" i="32" s="1"/>
  <c r="BB221" i="31"/>
  <c r="BB31" i="32" s="1"/>
  <c r="BB222" i="31"/>
  <c r="BB32" i="32" s="1"/>
  <c r="BB223" i="31"/>
  <c r="BB33" i="32" s="1"/>
  <c r="BB224" i="31"/>
  <c r="BB34" i="32" s="1"/>
  <c r="BB225" i="31"/>
  <c r="BB35" i="32" s="1"/>
  <c r="BB226" i="31"/>
  <c r="BB36" i="32" s="1"/>
  <c r="BB227" i="31"/>
  <c r="BB37" i="32" s="1"/>
  <c r="BB228" i="31"/>
  <c r="BB38" i="32" s="1"/>
  <c r="BB42" i="32"/>
  <c r="BB229" i="31"/>
  <c r="BB39" i="32" s="1"/>
  <c r="HI222" i="21"/>
  <c r="HI32" i="11" s="1"/>
  <c r="HI220" i="21"/>
  <c r="HI30" i="11" s="1"/>
  <c r="HI218" i="21"/>
  <c r="HI28" i="11" s="1"/>
  <c r="HI225" i="21"/>
  <c r="HI35" i="11" s="1"/>
  <c r="HI226" i="21"/>
  <c r="HI36" i="11" s="1"/>
  <c r="HI223" i="21"/>
  <c r="HI33" i="11" s="1"/>
  <c r="HI229" i="21"/>
  <c r="HI39" i="11" s="1"/>
  <c r="HI228" i="21"/>
  <c r="HI38" i="11" s="1"/>
  <c r="HI224" i="21"/>
  <c r="HI34" i="11" s="1"/>
  <c r="HI219" i="21"/>
  <c r="HI29" i="11" s="1"/>
  <c r="HI221" i="21"/>
  <c r="HI31" i="11" s="1"/>
  <c r="HI217" i="21"/>
  <c r="HI227" i="21"/>
  <c r="HI37" i="11" s="1"/>
  <c r="EZ222" i="21"/>
  <c r="EZ32" i="11" s="1"/>
  <c r="EZ226" i="21"/>
  <c r="EZ36" i="11" s="1"/>
  <c r="EZ228" i="21"/>
  <c r="EZ38" i="11" s="1"/>
  <c r="EZ229" i="21"/>
  <c r="EZ39" i="11" s="1"/>
  <c r="EZ223" i="21"/>
  <c r="EZ33" i="11" s="1"/>
  <c r="EZ221" i="21"/>
  <c r="EZ31" i="11" s="1"/>
  <c r="EZ225" i="21"/>
  <c r="EZ35" i="11" s="1"/>
  <c r="EZ224" i="21"/>
  <c r="EZ34" i="11" s="1"/>
  <c r="EZ220" i="21"/>
  <c r="EZ30" i="11" s="1"/>
  <c r="CD229" i="35"/>
  <c r="CD39" i="36" s="1"/>
  <c r="CD220" i="35"/>
  <c r="CD30" i="36" s="1"/>
  <c r="CD219" i="35"/>
  <c r="CD29" i="36" s="1"/>
  <c r="CD218" i="35"/>
  <c r="CD28" i="36" s="1"/>
  <c r="CD228" i="35"/>
  <c r="CD38" i="36" s="1"/>
  <c r="CD227" i="35"/>
  <c r="CD37" i="36" s="1"/>
  <c r="CD226" i="35"/>
  <c r="CD36" i="36" s="1"/>
  <c r="CD42" i="36"/>
  <c r="CD225" i="35"/>
  <c r="CD35" i="36" s="1"/>
  <c r="CD224" i="35"/>
  <c r="CD34" i="36" s="1"/>
  <c r="CD223" i="35"/>
  <c r="CD33" i="36" s="1"/>
  <c r="CD222" i="35"/>
  <c r="CD32" i="36" s="1"/>
  <c r="BZ218" i="31"/>
  <c r="BZ28" i="32" s="1"/>
  <c r="BZ224" i="31"/>
  <c r="BZ34" i="32" s="1"/>
  <c r="BZ230" i="31"/>
  <c r="BZ40" i="32" s="1"/>
  <c r="BZ219" i="31"/>
  <c r="BZ29" i="32" s="1"/>
  <c r="BZ225" i="31"/>
  <c r="BZ35" i="32" s="1"/>
  <c r="BZ221" i="31"/>
  <c r="BZ31" i="32" s="1"/>
  <c r="BZ42" i="32"/>
  <c r="BZ227" i="31"/>
  <c r="BZ37" i="32" s="1"/>
  <c r="BZ220" i="31"/>
  <c r="BZ30" i="32" s="1"/>
  <c r="BZ222" i="31"/>
  <c r="BZ32" i="32" s="1"/>
  <c r="BZ217" i="31"/>
  <c r="BZ226" i="31"/>
  <c r="BZ36" i="32" s="1"/>
  <c r="BZ223" i="31"/>
  <c r="BZ33" i="32" s="1"/>
  <c r="BZ228" i="31"/>
  <c r="BZ38" i="32" s="1"/>
  <c r="GZ219" i="21"/>
  <c r="GZ29" i="11" s="1"/>
  <c r="GZ221" i="21"/>
  <c r="GZ31" i="11" s="1"/>
  <c r="GZ217" i="21"/>
  <c r="GZ225" i="21"/>
  <c r="GZ35" i="11" s="1"/>
  <c r="GZ220" i="21"/>
  <c r="GZ30" i="11" s="1"/>
  <c r="GZ229" i="21"/>
  <c r="GZ39" i="11" s="1"/>
  <c r="GZ226" i="21"/>
  <c r="GZ36" i="11" s="1"/>
  <c r="GZ228" i="21"/>
  <c r="GZ38" i="11" s="1"/>
  <c r="GZ222" i="21"/>
  <c r="GZ32" i="11" s="1"/>
  <c r="GZ224" i="21"/>
  <c r="GZ34" i="11" s="1"/>
  <c r="GZ223" i="21"/>
  <c r="GZ33" i="11" s="1"/>
  <c r="GZ227" i="21"/>
  <c r="GZ37" i="11" s="1"/>
  <c r="BF217" i="20"/>
  <c r="BF227" i="20"/>
  <c r="BF37" i="12" s="1"/>
  <c r="BF224" i="20"/>
  <c r="BF34" i="12" s="1"/>
  <c r="BF226" i="20"/>
  <c r="BF36" i="12" s="1"/>
  <c r="BF222" i="20"/>
  <c r="BF32" i="12" s="1"/>
  <c r="BF228" i="20"/>
  <c r="BF38" i="12" s="1"/>
  <c r="BF225" i="20"/>
  <c r="BF35" i="12" s="1"/>
  <c r="BF229" i="20"/>
  <c r="BF39" i="12" s="1"/>
  <c r="BF223" i="20"/>
  <c r="BF33" i="12" s="1"/>
  <c r="BF219" i="20"/>
  <c r="BF29" i="12" s="1"/>
  <c r="BF221" i="20"/>
  <c r="BF31" i="12" s="1"/>
  <c r="BF218" i="20"/>
  <c r="CR220" i="20"/>
  <c r="CR30" i="12" s="1"/>
  <c r="CR219" i="20"/>
  <c r="CR29" i="12" s="1"/>
  <c r="CR227" i="20"/>
  <c r="CR37" i="12" s="1"/>
  <c r="CR222" i="20"/>
  <c r="CR32" i="12" s="1"/>
  <c r="CR225" i="20"/>
  <c r="CR35" i="12" s="1"/>
  <c r="CR223" i="20"/>
  <c r="CR33" i="12" s="1"/>
  <c r="CR224" i="20"/>
  <c r="CR34" i="12" s="1"/>
  <c r="CR226" i="20"/>
  <c r="CR36" i="12" s="1"/>
  <c r="CR228" i="20"/>
  <c r="CR38" i="12" s="1"/>
  <c r="CR221" i="20"/>
  <c r="CR31" i="12" s="1"/>
  <c r="CR229" i="20"/>
  <c r="CR39" i="12" s="1"/>
  <c r="CR217" i="20"/>
  <c r="CR27" i="12" s="1"/>
  <c r="AB226" i="31"/>
  <c r="AB36" i="32" s="1"/>
  <c r="AB227" i="31"/>
  <c r="AB37" i="32" s="1"/>
  <c r="AB228" i="31"/>
  <c r="AB38" i="32" s="1"/>
  <c r="AB230" i="31"/>
  <c r="AB40" i="32" s="1"/>
  <c r="AB218" i="31"/>
  <c r="AB28" i="32" s="1"/>
  <c r="AB229" i="31"/>
  <c r="AB39" i="32" s="1"/>
  <c r="AB225" i="31"/>
  <c r="AB35" i="32" s="1"/>
  <c r="AB224" i="31"/>
  <c r="AB34" i="32" s="1"/>
  <c r="AB223" i="31"/>
  <c r="AB33" i="32" s="1"/>
  <c r="AB222" i="31"/>
  <c r="AB32" i="32" s="1"/>
  <c r="AB217" i="31"/>
  <c r="AB27" i="32" s="1"/>
  <c r="AB221" i="31"/>
  <c r="AB31" i="32" s="1"/>
  <c r="AB42" i="32"/>
  <c r="AB220" i="31"/>
  <c r="AB30" i="32" s="1"/>
  <c r="AP223" i="20"/>
  <c r="AP33" i="12" s="1"/>
  <c r="AP229" i="20"/>
  <c r="AP39" i="12" s="1"/>
  <c r="AP222" i="20"/>
  <c r="AP32" i="12" s="1"/>
  <c r="AP219" i="20"/>
  <c r="AP29" i="12" s="1"/>
  <c r="AP224" i="20"/>
  <c r="AP34" i="12" s="1"/>
  <c r="AP228" i="20"/>
  <c r="AP38" i="12" s="1"/>
  <c r="AP226" i="20"/>
  <c r="AP36" i="12" s="1"/>
  <c r="AP225" i="20"/>
  <c r="AP35" i="12" s="1"/>
  <c r="AP227" i="20"/>
  <c r="AP37" i="12" s="1"/>
  <c r="AP220" i="20"/>
  <c r="AP30" i="12" s="1"/>
  <c r="AP221" i="20"/>
  <c r="AP31" i="12" s="1"/>
  <c r="AP218" i="20"/>
  <c r="AP28" i="12" s="1"/>
  <c r="AP217" i="20"/>
  <c r="L227" i="20"/>
  <c r="L37" i="12" s="1"/>
  <c r="L219" i="20"/>
  <c r="L29" i="12" s="1"/>
  <c r="L221" i="20"/>
  <c r="L31" i="12" s="1"/>
  <c r="L228" i="20"/>
  <c r="L38" i="12" s="1"/>
  <c r="L226" i="20"/>
  <c r="L36" i="12" s="1"/>
  <c r="L220" i="20"/>
  <c r="L30" i="12" s="1"/>
  <c r="L223" i="20"/>
  <c r="L33" i="12" s="1"/>
  <c r="L222" i="20"/>
  <c r="L32" i="12" s="1"/>
  <c r="L218" i="20"/>
  <c r="L28" i="12" s="1"/>
  <c r="L224" i="20"/>
  <c r="L34" i="12" s="1"/>
  <c r="L229" i="20"/>
  <c r="L39" i="12" s="1"/>
  <c r="L225" i="20"/>
  <c r="L35" i="12" s="1"/>
  <c r="L217" i="20"/>
  <c r="G226" i="35"/>
  <c r="G36" i="36" s="1"/>
  <c r="G225" i="35"/>
  <c r="G35" i="36" s="1"/>
  <c r="G228" i="35"/>
  <c r="G38" i="36" s="1"/>
  <c r="G224" i="35"/>
  <c r="G34" i="36" s="1"/>
  <c r="G223" i="35"/>
  <c r="G33" i="36" s="1"/>
  <c r="G221" i="35"/>
  <c r="G31" i="36" s="1"/>
  <c r="G220" i="35"/>
  <c r="G30" i="36" s="1"/>
  <c r="G219" i="35"/>
  <c r="G29" i="36" s="1"/>
  <c r="G218" i="35"/>
  <c r="G28" i="36" s="1"/>
  <c r="G217" i="35"/>
  <c r="G229" i="35"/>
  <c r="G39" i="36" s="1"/>
  <c r="G42" i="36"/>
  <c r="BU225" i="35"/>
  <c r="BU35" i="36" s="1"/>
  <c r="BU223" i="35"/>
  <c r="BU33" i="36" s="1"/>
  <c r="BU221" i="35"/>
  <c r="BU31" i="36" s="1"/>
  <c r="BU222" i="35"/>
  <c r="BU32" i="36" s="1"/>
  <c r="BU229" i="35"/>
  <c r="BU39" i="36" s="1"/>
  <c r="BU228" i="35"/>
  <c r="BU38" i="36" s="1"/>
  <c r="BU220" i="35"/>
  <c r="BU30" i="36" s="1"/>
  <c r="BU219" i="35"/>
  <c r="BU29" i="36" s="1"/>
  <c r="BU218" i="35"/>
  <c r="BU28" i="36" s="1"/>
  <c r="BU227" i="35"/>
  <c r="BU37" i="36" s="1"/>
  <c r="BU226" i="35"/>
  <c r="BU36" i="36" s="1"/>
  <c r="BU224" i="35"/>
  <c r="BU34" i="36" s="1"/>
  <c r="BU42" i="36"/>
  <c r="CB220" i="31"/>
  <c r="CB30" i="32" s="1"/>
  <c r="CB221" i="31"/>
  <c r="CB31" i="32" s="1"/>
  <c r="CB227" i="31"/>
  <c r="CB37" i="32" s="1"/>
  <c r="CB42" i="32"/>
  <c r="CB222" i="31"/>
  <c r="CB32" i="32" s="1"/>
  <c r="CB228" i="31"/>
  <c r="CB38" i="32" s="1"/>
  <c r="CB217" i="31"/>
  <c r="CB27" i="32" s="1"/>
  <c r="CB223" i="31"/>
  <c r="CB33" i="32" s="1"/>
  <c r="CB229" i="31"/>
  <c r="CB39" i="32" s="1"/>
  <c r="CB218" i="31"/>
  <c r="CB28" i="32" s="1"/>
  <c r="CB224" i="31"/>
  <c r="CB34" i="32" s="1"/>
  <c r="CB226" i="31"/>
  <c r="CB36" i="32" s="1"/>
  <c r="CB230" i="31"/>
  <c r="CB40" i="32" s="1"/>
  <c r="CB219" i="31"/>
  <c r="CB29" i="32" s="1"/>
  <c r="BF220" i="20"/>
  <c r="BF30" i="12" s="1"/>
  <c r="V66" i="33"/>
  <c r="U66" i="33"/>
  <c r="EA221" i="21"/>
  <c r="EA31" i="11" s="1"/>
  <c r="EA227" i="21"/>
  <c r="EA37" i="11" s="1"/>
  <c r="EA218" i="21"/>
  <c r="EA28" i="11" s="1"/>
  <c r="EA229" i="21"/>
  <c r="EA39" i="11" s="1"/>
  <c r="EA222" i="21"/>
  <c r="EA32" i="11" s="1"/>
  <c r="EA224" i="21"/>
  <c r="EA34" i="11" s="1"/>
  <c r="EA223" i="21"/>
  <c r="EA33" i="11" s="1"/>
  <c r="EA226" i="21"/>
  <c r="EA36" i="11" s="1"/>
  <c r="EA228" i="21"/>
  <c r="EA38" i="11" s="1"/>
  <c r="EA225" i="21"/>
  <c r="EA35" i="11" s="1"/>
  <c r="BB222" i="20"/>
  <c r="BB32" i="12" s="1"/>
  <c r="BB225" i="20"/>
  <c r="BB35" i="12" s="1"/>
  <c r="BB227" i="20"/>
  <c r="BB37" i="12" s="1"/>
  <c r="BB226" i="20"/>
  <c r="BB36" i="12" s="1"/>
  <c r="BB223" i="20"/>
  <c r="BB33" i="12" s="1"/>
  <c r="BB229" i="20"/>
  <c r="BB39" i="12" s="1"/>
  <c r="BB228" i="20"/>
  <c r="BB38" i="12" s="1"/>
  <c r="BB224" i="20"/>
  <c r="BB34" i="12" s="1"/>
  <c r="CJ222" i="20"/>
  <c r="CJ32" i="12" s="1"/>
  <c r="CJ225" i="20"/>
  <c r="CJ35" i="12" s="1"/>
  <c r="CJ229" i="20"/>
  <c r="CJ39" i="12" s="1"/>
  <c r="CJ223" i="20"/>
  <c r="CJ33" i="12" s="1"/>
  <c r="CJ226" i="20"/>
  <c r="CJ36" i="12" s="1"/>
  <c r="CJ227" i="20"/>
  <c r="CJ37" i="12" s="1"/>
  <c r="CJ224" i="20"/>
  <c r="CJ34" i="12" s="1"/>
  <c r="CJ221" i="20"/>
  <c r="CJ31" i="12" s="1"/>
  <c r="CJ228" i="20"/>
  <c r="CJ38" i="12" s="1"/>
  <c r="CJ220" i="20"/>
  <c r="CJ30" i="12" s="1"/>
  <c r="AI222" i="35"/>
  <c r="AI32" i="36" s="1"/>
  <c r="AI229" i="35"/>
  <c r="AI39" i="36" s="1"/>
  <c r="AI220" i="35"/>
  <c r="AI30" i="36" s="1"/>
  <c r="AN220" i="35"/>
  <c r="AN30" i="36" s="1"/>
  <c r="AN223" i="35"/>
  <c r="AN33" i="36" s="1"/>
  <c r="AQ219" i="35"/>
  <c r="AQ29" i="36" s="1"/>
  <c r="AQ221" i="35"/>
  <c r="AQ31" i="36" s="1"/>
  <c r="AQ227" i="35"/>
  <c r="AQ37" i="36" s="1"/>
  <c r="AQ218" i="35"/>
  <c r="AQ28" i="36" s="1"/>
  <c r="AQ222" i="35"/>
  <c r="AQ32" i="36" s="1"/>
  <c r="AQ226" i="35"/>
  <c r="AQ36" i="36" s="1"/>
  <c r="AQ223" i="35"/>
  <c r="AQ33" i="36" s="1"/>
  <c r="AQ229" i="35"/>
  <c r="AQ39" i="36" s="1"/>
  <c r="AQ225" i="35"/>
  <c r="AQ35" i="36" s="1"/>
  <c r="AQ217" i="35"/>
  <c r="DC220" i="21"/>
  <c r="DC30" i="11" s="1"/>
  <c r="DC223" i="21"/>
  <c r="DC33" i="11" s="1"/>
  <c r="DC224" i="21"/>
  <c r="DC34" i="11" s="1"/>
  <c r="DC221" i="21"/>
  <c r="DC31" i="11" s="1"/>
  <c r="DC218" i="21"/>
  <c r="DC28" i="11" s="1"/>
  <c r="DC226" i="21"/>
  <c r="DC36" i="11" s="1"/>
  <c r="DC229" i="21"/>
  <c r="DC39" i="11" s="1"/>
  <c r="DC219" i="21"/>
  <c r="DC29" i="11" s="1"/>
  <c r="DC222" i="21"/>
  <c r="DC32" i="11" s="1"/>
  <c r="DC228" i="21"/>
  <c r="DC38" i="11" s="1"/>
  <c r="DC225" i="21"/>
  <c r="DC35" i="11" s="1"/>
  <c r="I222" i="35"/>
  <c r="I32" i="36" s="1"/>
  <c r="I220" i="35"/>
  <c r="I30" i="36" s="1"/>
  <c r="I225" i="35"/>
  <c r="I35" i="36" s="1"/>
  <c r="I228" i="35"/>
  <c r="I38" i="36" s="1"/>
  <c r="I218" i="35"/>
  <c r="I28" i="36" s="1"/>
  <c r="I226" i="35"/>
  <c r="I36" i="36" s="1"/>
  <c r="I229" i="35"/>
  <c r="I39" i="36" s="1"/>
  <c r="I221" i="35"/>
  <c r="I31" i="36" s="1"/>
  <c r="I224" i="35"/>
  <c r="I34" i="36" s="1"/>
  <c r="BD217" i="31"/>
  <c r="BD230" i="31"/>
  <c r="BD40" i="32" s="1"/>
  <c r="FO227" i="21"/>
  <c r="FO37" i="11" s="1"/>
  <c r="FO219" i="21"/>
  <c r="FO29" i="11" s="1"/>
  <c r="FO221" i="21"/>
  <c r="FO31" i="11" s="1"/>
  <c r="FO223" i="21"/>
  <c r="FO33" i="11" s="1"/>
  <c r="FO224" i="21"/>
  <c r="FO34" i="11" s="1"/>
  <c r="FO222" i="21"/>
  <c r="FO32" i="11" s="1"/>
  <c r="FO225" i="21"/>
  <c r="FO35" i="11" s="1"/>
  <c r="FO218" i="21"/>
  <c r="FO28" i="11" s="1"/>
  <c r="FO228" i="21"/>
  <c r="FO38" i="11" s="1"/>
  <c r="FO220" i="21"/>
  <c r="FO30" i="11" s="1"/>
  <c r="FO226" i="21"/>
  <c r="FO36" i="11" s="1"/>
  <c r="FO229" i="21"/>
  <c r="FO39" i="11" s="1"/>
  <c r="HZ218" i="21"/>
  <c r="HZ28" i="11" s="1"/>
  <c r="HZ224" i="21"/>
  <c r="HZ34" i="11" s="1"/>
  <c r="DP219" i="21"/>
  <c r="DP29" i="11" s="1"/>
  <c r="DP226" i="21"/>
  <c r="DP36" i="11" s="1"/>
  <c r="DP228" i="21"/>
  <c r="DP38" i="11" s="1"/>
  <c r="DP229" i="21"/>
  <c r="DP39" i="11" s="1"/>
  <c r="DP218" i="21"/>
  <c r="DP28" i="11" s="1"/>
  <c r="DP220" i="21"/>
  <c r="DP30" i="11" s="1"/>
  <c r="DP222" i="21"/>
  <c r="DP32" i="11" s="1"/>
  <c r="DP224" i="21"/>
  <c r="DP34" i="11" s="1"/>
  <c r="DP225" i="21"/>
  <c r="DP35" i="11" s="1"/>
  <c r="DP221" i="21"/>
  <c r="DP31" i="11" s="1"/>
  <c r="DP223" i="21"/>
  <c r="DP33" i="11" s="1"/>
  <c r="AI217" i="21"/>
  <c r="AI221" i="21"/>
  <c r="AI31" i="11" s="1"/>
  <c r="AI228" i="21"/>
  <c r="AI38" i="11" s="1"/>
  <c r="AI219" i="21"/>
  <c r="AI29" i="11" s="1"/>
  <c r="AI222" i="21"/>
  <c r="AI32" i="11" s="1"/>
  <c r="AI220" i="21"/>
  <c r="AI30" i="11" s="1"/>
  <c r="AI218" i="21"/>
  <c r="AI28" i="11" s="1"/>
  <c r="AI227" i="21"/>
  <c r="AI37" i="11" s="1"/>
  <c r="AI226" i="21"/>
  <c r="AI36" i="11" s="1"/>
  <c r="AI224" i="21"/>
  <c r="AI34" i="11" s="1"/>
  <c r="AI229" i="21"/>
  <c r="AI39" i="11" s="1"/>
  <c r="AI223" i="21"/>
  <c r="AI33" i="11" s="1"/>
  <c r="AI225" i="21"/>
  <c r="AI35" i="11" s="1"/>
  <c r="GC218" i="21"/>
  <c r="GC28" i="11" s="1"/>
  <c r="GC223" i="21"/>
  <c r="GC33" i="11" s="1"/>
  <c r="GC225" i="21"/>
  <c r="GC35" i="11" s="1"/>
  <c r="GC219" i="21"/>
  <c r="GC29" i="11" s="1"/>
  <c r="GC226" i="21"/>
  <c r="GC36" i="11" s="1"/>
  <c r="GC224" i="21"/>
  <c r="GC34" i="11" s="1"/>
  <c r="GC229" i="21"/>
  <c r="GC39" i="11" s="1"/>
  <c r="GC221" i="21"/>
  <c r="GC31" i="11" s="1"/>
  <c r="GC228" i="21"/>
  <c r="GC38" i="11" s="1"/>
  <c r="GC222" i="21"/>
  <c r="GC32" i="11" s="1"/>
  <c r="GC220" i="21"/>
  <c r="GC30" i="11" s="1"/>
  <c r="ET220" i="21"/>
  <c r="ET30" i="11" s="1"/>
  <c r="ET222" i="21"/>
  <c r="ET32" i="11" s="1"/>
  <c r="ET228" i="21"/>
  <c r="ET38" i="11" s="1"/>
  <c r="ET218" i="21"/>
  <c r="ET28" i="11" s="1"/>
  <c r="ET226" i="21"/>
  <c r="ET36" i="11" s="1"/>
  <c r="ET225" i="21"/>
  <c r="ET35" i="11" s="1"/>
  <c r="ET223" i="21"/>
  <c r="ET33" i="11" s="1"/>
  <c r="ET221" i="21"/>
  <c r="ET31" i="11" s="1"/>
  <c r="ET229" i="21"/>
  <c r="ET39" i="11" s="1"/>
  <c r="ET219" i="21"/>
  <c r="ET29" i="11" s="1"/>
  <c r="ET224" i="21"/>
  <c r="ET34" i="11" s="1"/>
  <c r="M217" i="21"/>
  <c r="M222" i="21"/>
  <c r="M32" i="11" s="1"/>
  <c r="M224" i="21"/>
  <c r="M34" i="11" s="1"/>
  <c r="M229" i="21"/>
  <c r="M39" i="11" s="1"/>
  <c r="M223" i="21"/>
  <c r="M33" i="11" s="1"/>
  <c r="M221" i="21"/>
  <c r="M31" i="11" s="1"/>
  <c r="M218" i="21"/>
  <c r="M28" i="11" s="1"/>
  <c r="M219" i="21"/>
  <c r="M29" i="11" s="1"/>
  <c r="M227" i="21"/>
  <c r="M37" i="11" s="1"/>
  <c r="M226" i="21"/>
  <c r="M36" i="11" s="1"/>
  <c r="M220" i="21"/>
  <c r="M30" i="11" s="1"/>
  <c r="M225" i="21"/>
  <c r="M35" i="11" s="1"/>
  <c r="M228" i="21"/>
  <c r="M38" i="11" s="1"/>
  <c r="AT222" i="35"/>
  <c r="AT32" i="36" s="1"/>
  <c r="AT224" i="35"/>
  <c r="AT34" i="36" s="1"/>
  <c r="EL241" i="21"/>
  <c r="EL55" i="11" s="1"/>
  <c r="EL27" i="11"/>
  <c r="X217" i="20"/>
  <c r="X227" i="20"/>
  <c r="X37" i="12" s="1"/>
  <c r="X223" i="20"/>
  <c r="X33" i="12" s="1"/>
  <c r="X218" i="20"/>
  <c r="X28" i="12" s="1"/>
  <c r="X219" i="20"/>
  <c r="X29" i="12" s="1"/>
  <c r="X222" i="20"/>
  <c r="X32" i="12" s="1"/>
  <c r="X224" i="20"/>
  <c r="X34" i="12" s="1"/>
  <c r="X229" i="20"/>
  <c r="X39" i="12" s="1"/>
  <c r="X221" i="20"/>
  <c r="X31" i="12" s="1"/>
  <c r="X226" i="20"/>
  <c r="X36" i="12" s="1"/>
  <c r="X220" i="20"/>
  <c r="X30" i="12" s="1"/>
  <c r="X228" i="20"/>
  <c r="X38" i="12" s="1"/>
  <c r="X225" i="20"/>
  <c r="X35" i="12" s="1"/>
  <c r="BL227" i="35"/>
  <c r="BL37" i="36" s="1"/>
  <c r="BL229" i="35"/>
  <c r="BL39" i="36" s="1"/>
  <c r="BL221" i="35"/>
  <c r="BL31" i="36" s="1"/>
  <c r="EF224" i="20"/>
  <c r="EF34" i="12" s="1"/>
  <c r="EF219" i="20"/>
  <c r="EF29" i="12" s="1"/>
  <c r="EF226" i="20"/>
  <c r="EF36" i="12" s="1"/>
  <c r="EF228" i="20"/>
  <c r="EF38" i="12" s="1"/>
  <c r="EF218" i="20"/>
  <c r="EF28" i="12" s="1"/>
  <c r="EF220" i="20"/>
  <c r="EF30" i="12" s="1"/>
  <c r="EF225" i="20"/>
  <c r="EF35" i="12" s="1"/>
  <c r="EF222" i="20"/>
  <c r="EF32" i="12" s="1"/>
  <c r="BY42" i="32"/>
  <c r="BH220" i="31"/>
  <c r="BH30" i="32" s="1"/>
  <c r="BH222" i="31"/>
  <c r="BH32" i="32" s="1"/>
  <c r="BH224" i="31"/>
  <c r="BH34" i="32" s="1"/>
  <c r="BH42" i="32"/>
  <c r="BH227" i="31"/>
  <c r="BH37" i="32" s="1"/>
  <c r="BH221" i="31"/>
  <c r="BH31" i="32" s="1"/>
  <c r="BH226" i="31"/>
  <c r="BH36" i="32" s="1"/>
  <c r="BH228" i="31"/>
  <c r="BH38" i="32" s="1"/>
  <c r="BH218" i="31"/>
  <c r="BH28" i="32" s="1"/>
  <c r="BH223" i="31"/>
  <c r="BH33" i="32" s="1"/>
  <c r="BH225" i="31"/>
  <c r="BH35" i="32" s="1"/>
  <c r="BH230" i="31"/>
  <c r="BH40" i="32" s="1"/>
  <c r="BH217" i="31"/>
  <c r="BH229" i="31"/>
  <c r="BH39" i="32" s="1"/>
  <c r="BH219" i="31"/>
  <c r="BH29" i="32" s="1"/>
  <c r="FE241" i="20"/>
  <c r="FE55" i="12" s="1"/>
  <c r="FE27" i="12"/>
  <c r="FB218" i="21"/>
  <c r="FB28" i="11" s="1"/>
  <c r="FB225" i="21"/>
  <c r="FB35" i="11" s="1"/>
  <c r="FB228" i="21"/>
  <c r="FB38" i="11" s="1"/>
  <c r="FB219" i="21"/>
  <c r="FB29" i="11" s="1"/>
  <c r="FB221" i="21"/>
  <c r="FB31" i="11" s="1"/>
  <c r="FB224" i="21"/>
  <c r="FB34" i="11" s="1"/>
  <c r="FB220" i="21"/>
  <c r="FB30" i="11" s="1"/>
  <c r="FB223" i="21"/>
  <c r="FB33" i="11" s="1"/>
  <c r="FB226" i="21"/>
  <c r="FB36" i="11" s="1"/>
  <c r="FB229" i="21"/>
  <c r="FB39" i="11" s="1"/>
  <c r="FB222" i="21"/>
  <c r="FB32" i="11" s="1"/>
  <c r="U217" i="21"/>
  <c r="U227" i="21"/>
  <c r="U37" i="11" s="1"/>
  <c r="U219" i="21"/>
  <c r="U29" i="11" s="1"/>
  <c r="U218" i="21"/>
  <c r="U28" i="11" s="1"/>
  <c r="U224" i="21"/>
  <c r="U34" i="11" s="1"/>
  <c r="U226" i="21"/>
  <c r="U36" i="11" s="1"/>
  <c r="U220" i="21"/>
  <c r="U30" i="11" s="1"/>
  <c r="U221" i="21"/>
  <c r="U31" i="11" s="1"/>
  <c r="U225" i="21"/>
  <c r="U35" i="11" s="1"/>
  <c r="U222" i="21"/>
  <c r="U32" i="11" s="1"/>
  <c r="U228" i="21"/>
  <c r="U38" i="11" s="1"/>
  <c r="U223" i="21"/>
  <c r="U33" i="11" s="1"/>
  <c r="U229" i="21"/>
  <c r="U39" i="11" s="1"/>
  <c r="EC219" i="21"/>
  <c r="EC29" i="11" s="1"/>
  <c r="EC223" i="21"/>
  <c r="EC33" i="11" s="1"/>
  <c r="EC218" i="21"/>
  <c r="EC28" i="11" s="1"/>
  <c r="EC220" i="21"/>
  <c r="EC30" i="11" s="1"/>
  <c r="EC222" i="21"/>
  <c r="EC32" i="11" s="1"/>
  <c r="EC226" i="21"/>
  <c r="EC36" i="11" s="1"/>
  <c r="EC221" i="21"/>
  <c r="EC31" i="11" s="1"/>
  <c r="EC229" i="21"/>
  <c r="EC39" i="11" s="1"/>
  <c r="EC224" i="21"/>
  <c r="EC34" i="11" s="1"/>
  <c r="EC228" i="21"/>
  <c r="EC38" i="11" s="1"/>
  <c r="EC225" i="21"/>
  <c r="EC35" i="11" s="1"/>
  <c r="DI220" i="21"/>
  <c r="DI30" i="11" s="1"/>
  <c r="DI223" i="21"/>
  <c r="DI33" i="11" s="1"/>
  <c r="DI229" i="21"/>
  <c r="DI39" i="11" s="1"/>
  <c r="DI224" i="21"/>
  <c r="DI34" i="11" s="1"/>
  <c r="DI228" i="21"/>
  <c r="DI38" i="11" s="1"/>
  <c r="DI225" i="21"/>
  <c r="DI35" i="11" s="1"/>
  <c r="DI221" i="21"/>
  <c r="DI31" i="11" s="1"/>
  <c r="DI219" i="21"/>
  <c r="DI29" i="11" s="1"/>
  <c r="DI218" i="21"/>
  <c r="DI28" i="11" s="1"/>
  <c r="DI226" i="21"/>
  <c r="DI36" i="11" s="1"/>
  <c r="DI222" i="21"/>
  <c r="DI32" i="11" s="1"/>
  <c r="DU222" i="21"/>
  <c r="DU32" i="11" s="1"/>
  <c r="DU218" i="21"/>
  <c r="DU28" i="11" s="1"/>
  <c r="DU225" i="21"/>
  <c r="DU35" i="11" s="1"/>
  <c r="DU228" i="21"/>
  <c r="DU38" i="11" s="1"/>
  <c r="DU221" i="21"/>
  <c r="DU31" i="11" s="1"/>
  <c r="DU224" i="21"/>
  <c r="DU34" i="11" s="1"/>
  <c r="DU223" i="21"/>
  <c r="DU33" i="11" s="1"/>
  <c r="DU220" i="21"/>
  <c r="DU30" i="11" s="1"/>
  <c r="DU229" i="21"/>
  <c r="DU39" i="11" s="1"/>
  <c r="DU219" i="21"/>
  <c r="DU29" i="11" s="1"/>
  <c r="DU226" i="21"/>
  <c r="DU36" i="11" s="1"/>
  <c r="GD229" i="21"/>
  <c r="GD39" i="11" s="1"/>
  <c r="GD228" i="21"/>
  <c r="GD38" i="11" s="1"/>
  <c r="GD225" i="21"/>
  <c r="GD35" i="11" s="1"/>
  <c r="GD226" i="21"/>
  <c r="GD36" i="11" s="1"/>
  <c r="GD224" i="21"/>
  <c r="GD34" i="11" s="1"/>
  <c r="EU226" i="21"/>
  <c r="EU36" i="11" s="1"/>
  <c r="EU220" i="21"/>
  <c r="EU30" i="11" s="1"/>
  <c r="EU222" i="21"/>
  <c r="EU32" i="11" s="1"/>
  <c r="EU218" i="21"/>
  <c r="EU28" i="11" s="1"/>
  <c r="EU223" i="21"/>
  <c r="EU33" i="11" s="1"/>
  <c r="EU229" i="21"/>
  <c r="EU39" i="11" s="1"/>
  <c r="EU225" i="21"/>
  <c r="EU35" i="11" s="1"/>
  <c r="EU221" i="21"/>
  <c r="EU31" i="11" s="1"/>
  <c r="EU219" i="21"/>
  <c r="EU29" i="11" s="1"/>
  <c r="EU228" i="21"/>
  <c r="EU38" i="11" s="1"/>
  <c r="EU224" i="21"/>
  <c r="EU34" i="11" s="1"/>
  <c r="BD42" i="32"/>
  <c r="AJ217" i="21"/>
  <c r="AJ220" i="21"/>
  <c r="AJ30" i="11" s="1"/>
  <c r="AJ225" i="21"/>
  <c r="AJ35" i="11" s="1"/>
  <c r="AJ221" i="21"/>
  <c r="AJ31" i="11" s="1"/>
  <c r="AJ228" i="21"/>
  <c r="AJ38" i="11" s="1"/>
  <c r="AJ227" i="21"/>
  <c r="AJ37" i="11" s="1"/>
  <c r="AJ224" i="21"/>
  <c r="AJ34" i="11" s="1"/>
  <c r="AJ229" i="21"/>
  <c r="AJ39" i="11" s="1"/>
  <c r="AJ226" i="21"/>
  <c r="AJ36" i="11" s="1"/>
  <c r="AJ222" i="21"/>
  <c r="AJ32" i="11" s="1"/>
  <c r="AJ223" i="21"/>
  <c r="AJ33" i="11" s="1"/>
  <c r="AJ218" i="21"/>
  <c r="AJ28" i="11" s="1"/>
  <c r="AJ219" i="21"/>
  <c r="AJ29" i="11" s="1"/>
  <c r="GH221" i="21"/>
  <c r="GH31" i="11" s="1"/>
  <c r="GH222" i="21"/>
  <c r="GH32" i="11" s="1"/>
  <c r="GH225" i="21"/>
  <c r="GH35" i="11" s="1"/>
  <c r="GH226" i="21"/>
  <c r="GH36" i="11" s="1"/>
  <c r="GH229" i="21"/>
  <c r="GH39" i="11" s="1"/>
  <c r="GH220" i="21"/>
  <c r="GH30" i="11" s="1"/>
  <c r="GH228" i="21"/>
  <c r="GH38" i="11" s="1"/>
  <c r="GH223" i="21"/>
  <c r="GH33" i="11" s="1"/>
  <c r="GH219" i="21"/>
  <c r="GH29" i="11" s="1"/>
  <c r="BL217" i="31"/>
  <c r="BL218" i="31"/>
  <c r="BL28" i="32" s="1"/>
  <c r="BL224" i="31"/>
  <c r="BL34" i="32" s="1"/>
  <c r="BL222" i="31"/>
  <c r="BL32" i="32" s="1"/>
  <c r="BL230" i="31"/>
  <c r="BL40" i="32" s="1"/>
  <c r="BL221" i="31"/>
  <c r="BL31" i="32" s="1"/>
  <c r="BL227" i="31"/>
  <c r="BL37" i="32" s="1"/>
  <c r="BL228" i="31"/>
  <c r="BL38" i="32" s="1"/>
  <c r="BL220" i="31"/>
  <c r="BL30" i="32" s="1"/>
  <c r="BL225" i="31"/>
  <c r="BL35" i="32" s="1"/>
  <c r="BL229" i="31"/>
  <c r="BL39" i="32" s="1"/>
  <c r="BL219" i="31"/>
  <c r="BL29" i="32" s="1"/>
  <c r="BL223" i="31"/>
  <c r="BL33" i="32" s="1"/>
  <c r="S241" i="21"/>
  <c r="S55" i="11" s="1"/>
  <c r="S27" i="11"/>
  <c r="BF228" i="35"/>
  <c r="BF38" i="36" s="1"/>
  <c r="BF226" i="35"/>
  <c r="BF36" i="36" s="1"/>
  <c r="CE217" i="20"/>
  <c r="CE227" i="20"/>
  <c r="CE37" i="12" s="1"/>
  <c r="CE224" i="20"/>
  <c r="CE34" i="12" s="1"/>
  <c r="CE228" i="20"/>
  <c r="CE38" i="12" s="1"/>
  <c r="CE42" i="12"/>
  <c r="CE226" i="20"/>
  <c r="CE36" i="12" s="1"/>
  <c r="CE221" i="20"/>
  <c r="CE31" i="12" s="1"/>
  <c r="CE220" i="20"/>
  <c r="CE30" i="12" s="1"/>
  <c r="CE218" i="20"/>
  <c r="CE28" i="12" s="1"/>
  <c r="CE222" i="20"/>
  <c r="CE32" i="12" s="1"/>
  <c r="CE223" i="20"/>
  <c r="CE33" i="12" s="1"/>
  <c r="CE219" i="20"/>
  <c r="CE29" i="12" s="1"/>
  <c r="CE225" i="20"/>
  <c r="CE35" i="12" s="1"/>
  <c r="CE229" i="20"/>
  <c r="CE39" i="12" s="1"/>
  <c r="BR217" i="20"/>
  <c r="BR227" i="20"/>
  <c r="BR37" i="12" s="1"/>
  <c r="BR226" i="20"/>
  <c r="BR36" i="12" s="1"/>
  <c r="BR221" i="20"/>
  <c r="BR31" i="12" s="1"/>
  <c r="BR225" i="20"/>
  <c r="BR35" i="12" s="1"/>
  <c r="BR220" i="20"/>
  <c r="BR30" i="12" s="1"/>
  <c r="BR218" i="20"/>
  <c r="BR28" i="12" s="1"/>
  <c r="BR223" i="20"/>
  <c r="BR33" i="12" s="1"/>
  <c r="BR222" i="20"/>
  <c r="BR32" i="12" s="1"/>
  <c r="BR219" i="20"/>
  <c r="BR29" i="12" s="1"/>
  <c r="BR224" i="20"/>
  <c r="BR34" i="12" s="1"/>
  <c r="BR229" i="20"/>
  <c r="BR39" i="12" s="1"/>
  <c r="BR228" i="20"/>
  <c r="BR38" i="12" s="1"/>
  <c r="GM219" i="20"/>
  <c r="GM29" i="12" s="1"/>
  <c r="GM217" i="20"/>
  <c r="GM228" i="20"/>
  <c r="GM38" i="12" s="1"/>
  <c r="GM224" i="20"/>
  <c r="GM34" i="12" s="1"/>
  <c r="GM225" i="20"/>
  <c r="GM35" i="12" s="1"/>
  <c r="GM229" i="20"/>
  <c r="GM39" i="12" s="1"/>
  <c r="GM221" i="20"/>
  <c r="GM31" i="12" s="1"/>
  <c r="R229" i="20"/>
  <c r="R39" i="12" s="1"/>
  <c r="R221" i="20"/>
  <c r="R31" i="12" s="1"/>
  <c r="R220" i="20"/>
  <c r="R30" i="12" s="1"/>
  <c r="R223" i="20"/>
  <c r="R33" i="12" s="1"/>
  <c r="R226" i="20"/>
  <c r="R36" i="12" s="1"/>
  <c r="FZ241" i="20"/>
  <c r="FZ55" i="12" s="1"/>
  <c r="BC28" i="12"/>
  <c r="BH221" i="20"/>
  <c r="BH31" i="12" s="1"/>
  <c r="BH224" i="20"/>
  <c r="BH34" i="12" s="1"/>
  <c r="BH229" i="20"/>
  <c r="BH39" i="12" s="1"/>
  <c r="BH223" i="20"/>
  <c r="BH33" i="12" s="1"/>
  <c r="BH228" i="20"/>
  <c r="BH38" i="12" s="1"/>
  <c r="BH222" i="20"/>
  <c r="BH32" i="12" s="1"/>
  <c r="BH227" i="20"/>
  <c r="BH37" i="12" s="1"/>
  <c r="BH226" i="20"/>
  <c r="BH36" i="12" s="1"/>
  <c r="BH225" i="20"/>
  <c r="BH35" i="12" s="1"/>
  <c r="CZ217" i="21"/>
  <c r="CZ227" i="21"/>
  <c r="CZ37" i="11" s="1"/>
  <c r="CZ220" i="21"/>
  <c r="CZ30" i="11" s="1"/>
  <c r="CZ221" i="21"/>
  <c r="CZ31" i="11" s="1"/>
  <c r="CZ222" i="21"/>
  <c r="CZ32" i="11" s="1"/>
  <c r="CZ219" i="21"/>
  <c r="CZ29" i="11" s="1"/>
  <c r="CZ226" i="21"/>
  <c r="CZ36" i="11" s="1"/>
  <c r="CZ223" i="21"/>
  <c r="CZ33" i="11" s="1"/>
  <c r="CZ225" i="21"/>
  <c r="CZ35" i="11" s="1"/>
  <c r="CZ228" i="21"/>
  <c r="CZ38" i="11" s="1"/>
  <c r="CZ218" i="21"/>
  <c r="CZ28" i="11" s="1"/>
  <c r="CZ229" i="21"/>
  <c r="CZ39" i="11" s="1"/>
  <c r="CZ224" i="21"/>
  <c r="CZ34" i="11" s="1"/>
  <c r="FZ225" i="21"/>
  <c r="FZ35" i="11" s="1"/>
  <c r="FZ220" i="21"/>
  <c r="FZ30" i="11" s="1"/>
  <c r="FZ222" i="21"/>
  <c r="FZ32" i="11" s="1"/>
  <c r="FZ228" i="21"/>
  <c r="FZ38" i="11" s="1"/>
  <c r="FZ229" i="21"/>
  <c r="FZ39" i="11" s="1"/>
  <c r="FZ224" i="21"/>
  <c r="FZ34" i="11" s="1"/>
  <c r="FZ221" i="21"/>
  <c r="FZ31" i="11" s="1"/>
  <c r="FZ218" i="21"/>
  <c r="FZ28" i="11" s="1"/>
  <c r="FZ219" i="21"/>
  <c r="FZ29" i="11" s="1"/>
  <c r="FZ226" i="21"/>
  <c r="FZ36" i="11" s="1"/>
  <c r="FZ42" i="11"/>
  <c r="FZ223" i="21"/>
  <c r="FZ33" i="11" s="1"/>
  <c r="GJ219" i="21"/>
  <c r="GJ29" i="11" s="1"/>
  <c r="GJ224" i="21"/>
  <c r="GJ34" i="11" s="1"/>
  <c r="GJ226" i="21"/>
  <c r="GJ36" i="11" s="1"/>
  <c r="GJ229" i="21"/>
  <c r="GJ39" i="11" s="1"/>
  <c r="GJ218" i="21"/>
  <c r="GJ28" i="11" s="1"/>
  <c r="GJ221" i="21"/>
  <c r="GJ31" i="11" s="1"/>
  <c r="GJ222" i="21"/>
  <c r="GJ32" i="11" s="1"/>
  <c r="GJ220" i="21"/>
  <c r="GJ30" i="11" s="1"/>
  <c r="GJ223" i="21"/>
  <c r="GJ33" i="11" s="1"/>
  <c r="GJ225" i="21"/>
  <c r="GJ35" i="11" s="1"/>
  <c r="GJ228" i="21"/>
  <c r="GJ38" i="11" s="1"/>
  <c r="ER220" i="21"/>
  <c r="ER30" i="11" s="1"/>
  <c r="ER222" i="21"/>
  <c r="ER32" i="11" s="1"/>
  <c r="ER221" i="21"/>
  <c r="ER31" i="11" s="1"/>
  <c r="ER218" i="21"/>
  <c r="ER28" i="11" s="1"/>
  <c r="ER225" i="21"/>
  <c r="ER35" i="11" s="1"/>
  <c r="ER224" i="21"/>
  <c r="ER34" i="11" s="1"/>
  <c r="ER219" i="21"/>
  <c r="ER29" i="11" s="1"/>
  <c r="ER226" i="21"/>
  <c r="ER36" i="11" s="1"/>
  <c r="ER229" i="21"/>
  <c r="ER39" i="11" s="1"/>
  <c r="ER228" i="21"/>
  <c r="ER38" i="11" s="1"/>
  <c r="ER223" i="21"/>
  <c r="ER33" i="11" s="1"/>
  <c r="DS218" i="21"/>
  <c r="DS28" i="11" s="1"/>
  <c r="DS228" i="21"/>
  <c r="DS38" i="11" s="1"/>
  <c r="DS226" i="21"/>
  <c r="DS36" i="11" s="1"/>
  <c r="DS223" i="21"/>
  <c r="DS33" i="11" s="1"/>
  <c r="DS225" i="21"/>
  <c r="DS35" i="11" s="1"/>
  <c r="DS220" i="21"/>
  <c r="DS30" i="11" s="1"/>
  <c r="DS221" i="21"/>
  <c r="DS31" i="11" s="1"/>
  <c r="DS222" i="21"/>
  <c r="DS32" i="11" s="1"/>
  <c r="DS224" i="21"/>
  <c r="DS34" i="11" s="1"/>
  <c r="DS219" i="21"/>
  <c r="DS29" i="11" s="1"/>
  <c r="DS229" i="21"/>
  <c r="DS39" i="11" s="1"/>
  <c r="DV218" i="21"/>
  <c r="DV28" i="11" s="1"/>
  <c r="DV222" i="21"/>
  <c r="DV32" i="11" s="1"/>
  <c r="DV225" i="21"/>
  <c r="DV35" i="11" s="1"/>
  <c r="DV224" i="21"/>
  <c r="DV34" i="11" s="1"/>
  <c r="DV226" i="21"/>
  <c r="DV36" i="11" s="1"/>
  <c r="DV219" i="21"/>
  <c r="DV29" i="11" s="1"/>
  <c r="DV229" i="21"/>
  <c r="DV39" i="11" s="1"/>
  <c r="DV221" i="21"/>
  <c r="DV31" i="11" s="1"/>
  <c r="DV228" i="21"/>
  <c r="DV38" i="11" s="1"/>
  <c r="DV220" i="21"/>
  <c r="DV30" i="11" s="1"/>
  <c r="DV223" i="21"/>
  <c r="DV33" i="11" s="1"/>
  <c r="X229" i="35"/>
  <c r="X39" i="36" s="1"/>
  <c r="X227" i="35"/>
  <c r="X37" i="36" s="1"/>
  <c r="X221" i="35"/>
  <c r="X31" i="36" s="1"/>
  <c r="BN217" i="20"/>
  <c r="BN227" i="20"/>
  <c r="BN37" i="12" s="1"/>
  <c r="BN220" i="20"/>
  <c r="BN30" i="12" s="1"/>
  <c r="BN225" i="20"/>
  <c r="BN35" i="12" s="1"/>
  <c r="BN218" i="20"/>
  <c r="BN28" i="12" s="1"/>
  <c r="BN223" i="20"/>
  <c r="BN33" i="12" s="1"/>
  <c r="BN224" i="20"/>
  <c r="BN34" i="12" s="1"/>
  <c r="BN229" i="20"/>
  <c r="BN39" i="12" s="1"/>
  <c r="BN228" i="20"/>
  <c r="BN38" i="12" s="1"/>
  <c r="BN221" i="20"/>
  <c r="BN31" i="12" s="1"/>
  <c r="BN222" i="20"/>
  <c r="BN32" i="12" s="1"/>
  <c r="BN219" i="20"/>
  <c r="BN29" i="12" s="1"/>
  <c r="BN226" i="20"/>
  <c r="BN36" i="12" s="1"/>
  <c r="BX217" i="31"/>
  <c r="BX221" i="31"/>
  <c r="BX31" i="32" s="1"/>
  <c r="BX230" i="31"/>
  <c r="BX40" i="32" s="1"/>
  <c r="BX219" i="31"/>
  <c r="BX29" i="32" s="1"/>
  <c r="BX224" i="31"/>
  <c r="BX34" i="32" s="1"/>
  <c r="BX229" i="31"/>
  <c r="BX39" i="32" s="1"/>
  <c r="BX225" i="31"/>
  <c r="BX35" i="32" s="1"/>
  <c r="BX218" i="31"/>
  <c r="BX28" i="32" s="1"/>
  <c r="BX228" i="31"/>
  <c r="BX38" i="32" s="1"/>
  <c r="BX227" i="31"/>
  <c r="BX37" i="32" s="1"/>
  <c r="BX222" i="31"/>
  <c r="BX32" i="32" s="1"/>
  <c r="BX220" i="31"/>
  <c r="BX30" i="32" s="1"/>
  <c r="BX223" i="31"/>
  <c r="BX33" i="32" s="1"/>
  <c r="BX42" i="32"/>
  <c r="HE219" i="20"/>
  <c r="HE29" i="12" s="1"/>
  <c r="HE228" i="20"/>
  <c r="HE38" i="12" s="1"/>
  <c r="HE221" i="20"/>
  <c r="HE31" i="12" s="1"/>
  <c r="HE229" i="20"/>
  <c r="HE39" i="12" s="1"/>
  <c r="HE217" i="20"/>
  <c r="HE218" i="20"/>
  <c r="HE28" i="12" s="1"/>
  <c r="HE224" i="20"/>
  <c r="HE34" i="12" s="1"/>
  <c r="HE225" i="20"/>
  <c r="HE35" i="12" s="1"/>
  <c r="DO221" i="20"/>
  <c r="DO31" i="12" s="1"/>
  <c r="DO225" i="20"/>
  <c r="DO35" i="12" s="1"/>
  <c r="DO217" i="20"/>
  <c r="DO224" i="20"/>
  <c r="DO34" i="12" s="1"/>
  <c r="DO229" i="20"/>
  <c r="DO39" i="12" s="1"/>
  <c r="DO219" i="20"/>
  <c r="DO29" i="12" s="1"/>
  <c r="DO228" i="20"/>
  <c r="DO38" i="12" s="1"/>
  <c r="FJ217" i="20"/>
  <c r="FJ227" i="20"/>
  <c r="FJ37" i="12" s="1"/>
  <c r="FJ226" i="20"/>
  <c r="FJ36" i="12" s="1"/>
  <c r="FJ228" i="20"/>
  <c r="FJ38" i="12" s="1"/>
  <c r="FJ218" i="20"/>
  <c r="FJ28" i="12" s="1"/>
  <c r="FJ221" i="20"/>
  <c r="FJ31" i="12" s="1"/>
  <c r="FJ222" i="20"/>
  <c r="FJ32" i="12" s="1"/>
  <c r="FJ224" i="20"/>
  <c r="FJ34" i="12" s="1"/>
  <c r="FJ229" i="20"/>
  <c r="FJ39" i="12" s="1"/>
  <c r="FJ219" i="20"/>
  <c r="FJ29" i="12" s="1"/>
  <c r="FJ225" i="20"/>
  <c r="FJ35" i="12" s="1"/>
  <c r="FJ220" i="20"/>
  <c r="FJ30" i="12" s="1"/>
  <c r="FJ223" i="20"/>
  <c r="FJ33" i="12" s="1"/>
  <c r="DG241" i="20"/>
  <c r="DG55" i="12" s="1"/>
  <c r="DG27" i="12"/>
  <c r="BX227" i="20"/>
  <c r="BX37" i="12" s="1"/>
  <c r="BX228" i="20"/>
  <c r="BX38" i="12" s="1"/>
  <c r="BX222" i="20"/>
  <c r="BX32" i="12" s="1"/>
  <c r="BX225" i="20"/>
  <c r="BX35" i="12" s="1"/>
  <c r="BX221" i="20"/>
  <c r="BX31" i="12" s="1"/>
  <c r="BX224" i="20"/>
  <c r="BX34" i="12" s="1"/>
  <c r="BX229" i="20"/>
  <c r="BX39" i="12" s="1"/>
  <c r="BX223" i="20"/>
  <c r="BX33" i="12" s="1"/>
  <c r="BX226" i="20"/>
  <c r="BX36" i="12" s="1"/>
  <c r="BK221" i="20"/>
  <c r="BK31" i="12" s="1"/>
  <c r="BK222" i="20"/>
  <c r="BK32" i="12" s="1"/>
  <c r="BK225" i="20"/>
  <c r="BK35" i="12" s="1"/>
  <c r="BK219" i="20"/>
  <c r="BK29" i="12" s="1"/>
  <c r="BK227" i="20"/>
  <c r="BK37" i="12" s="1"/>
  <c r="BK220" i="20"/>
  <c r="BK30" i="12" s="1"/>
  <c r="BK228" i="20"/>
  <c r="BK38" i="12" s="1"/>
  <c r="BK229" i="20"/>
  <c r="BK39" i="12" s="1"/>
  <c r="BK223" i="20"/>
  <c r="BK33" i="12" s="1"/>
  <c r="BK224" i="20"/>
  <c r="BK34" i="12" s="1"/>
  <c r="BK226" i="20"/>
  <c r="BK36" i="12" s="1"/>
  <c r="P217" i="21"/>
  <c r="P227" i="21"/>
  <c r="P37" i="11" s="1"/>
  <c r="P223" i="21"/>
  <c r="P33" i="11" s="1"/>
  <c r="P222" i="21"/>
  <c r="P32" i="11" s="1"/>
  <c r="P224" i="21"/>
  <c r="P34" i="11" s="1"/>
  <c r="P221" i="21"/>
  <c r="P31" i="11" s="1"/>
  <c r="P229" i="21"/>
  <c r="P39" i="11" s="1"/>
  <c r="P218" i="21"/>
  <c r="P28" i="11" s="1"/>
  <c r="P219" i="21"/>
  <c r="P29" i="11" s="1"/>
  <c r="P220" i="21"/>
  <c r="P30" i="11" s="1"/>
  <c r="P228" i="21"/>
  <c r="P38" i="11" s="1"/>
  <c r="P225" i="21"/>
  <c r="P35" i="11" s="1"/>
  <c r="P226" i="21"/>
  <c r="P36" i="11" s="1"/>
  <c r="GW226" i="21"/>
  <c r="GW36" i="11" s="1"/>
  <c r="GW228" i="21"/>
  <c r="GW38" i="11" s="1"/>
  <c r="GW229" i="21"/>
  <c r="GW39" i="11" s="1"/>
  <c r="GW225" i="21"/>
  <c r="GW35" i="11" s="1"/>
  <c r="J227" i="31"/>
  <c r="J37" i="32" s="1"/>
  <c r="J230" i="31"/>
  <c r="J40" i="32" s="1"/>
  <c r="EY228" i="21"/>
  <c r="EY38" i="11" s="1"/>
  <c r="EY223" i="21"/>
  <c r="EY33" i="11" s="1"/>
  <c r="EY226" i="21"/>
  <c r="EY36" i="11" s="1"/>
  <c r="EY220" i="21"/>
  <c r="EY30" i="11" s="1"/>
  <c r="EY219" i="21"/>
  <c r="EY29" i="11" s="1"/>
  <c r="EY221" i="21"/>
  <c r="EY31" i="11" s="1"/>
  <c r="EY218" i="21"/>
  <c r="EY28" i="11" s="1"/>
  <c r="EY229" i="21"/>
  <c r="EY39" i="11" s="1"/>
  <c r="EY222" i="21"/>
  <c r="EY32" i="11" s="1"/>
  <c r="EY225" i="21"/>
  <c r="EY35" i="11" s="1"/>
  <c r="EY224" i="21"/>
  <c r="EY34" i="11" s="1"/>
  <c r="GL219" i="21"/>
  <c r="GL29" i="11" s="1"/>
  <c r="GL223" i="21"/>
  <c r="GL33" i="11" s="1"/>
  <c r="GL228" i="21"/>
  <c r="GL38" i="11" s="1"/>
  <c r="GL226" i="21"/>
  <c r="GL36" i="11" s="1"/>
  <c r="GL229" i="21"/>
  <c r="GL39" i="11" s="1"/>
  <c r="GL221" i="21"/>
  <c r="GL31" i="11" s="1"/>
  <c r="GL220" i="21"/>
  <c r="GL30" i="11" s="1"/>
  <c r="GL225" i="21"/>
  <c r="GL35" i="11" s="1"/>
  <c r="GL222" i="21"/>
  <c r="GL32" i="11" s="1"/>
  <c r="EN221" i="21"/>
  <c r="EN31" i="11" s="1"/>
  <c r="EN224" i="21"/>
  <c r="EN34" i="11" s="1"/>
  <c r="EN219" i="21"/>
  <c r="EN29" i="11" s="1"/>
  <c r="EN218" i="21"/>
  <c r="EN28" i="11" s="1"/>
  <c r="EN229" i="21"/>
  <c r="EN39" i="11" s="1"/>
  <c r="EN220" i="21"/>
  <c r="EN30" i="11" s="1"/>
  <c r="EN225" i="21"/>
  <c r="EN35" i="11" s="1"/>
  <c r="EN226" i="21"/>
  <c r="EN36" i="11" s="1"/>
  <c r="EN222" i="21"/>
  <c r="EN32" i="11" s="1"/>
  <c r="EN228" i="21"/>
  <c r="EN38" i="11" s="1"/>
  <c r="EN223" i="21"/>
  <c r="EN33" i="11" s="1"/>
  <c r="HA226" i="21"/>
  <c r="HA36" i="11" s="1"/>
  <c r="HA225" i="21"/>
  <c r="HA35" i="11" s="1"/>
  <c r="HA224" i="21"/>
  <c r="HA34" i="11" s="1"/>
  <c r="HA229" i="21"/>
  <c r="HA39" i="11" s="1"/>
  <c r="HA228" i="21"/>
  <c r="HA38" i="11" s="1"/>
  <c r="HA218" i="21"/>
  <c r="HA28" i="11" s="1"/>
  <c r="CE42" i="36"/>
  <c r="DB229" i="20"/>
  <c r="DB39" i="12" s="1"/>
  <c r="DB228" i="20"/>
  <c r="DB38" i="12" s="1"/>
  <c r="DB221" i="20"/>
  <c r="DB31" i="12" s="1"/>
  <c r="DB220" i="20"/>
  <c r="DB30" i="12" s="1"/>
  <c r="DB223" i="20"/>
  <c r="DB33" i="12" s="1"/>
  <c r="DB226" i="20"/>
  <c r="DB36" i="12" s="1"/>
  <c r="AV217" i="21"/>
  <c r="AV227" i="21"/>
  <c r="AV37" i="11" s="1"/>
  <c r="AV218" i="21"/>
  <c r="AV28" i="11" s="1"/>
  <c r="AV229" i="21"/>
  <c r="AV39" i="11" s="1"/>
  <c r="AV223" i="21"/>
  <c r="AV33" i="11" s="1"/>
  <c r="AV220" i="21"/>
  <c r="AV30" i="11" s="1"/>
  <c r="AV225" i="21"/>
  <c r="AV35" i="11" s="1"/>
  <c r="AV226" i="21"/>
  <c r="AV36" i="11" s="1"/>
  <c r="AV219" i="21"/>
  <c r="AV29" i="11" s="1"/>
  <c r="AV221" i="21"/>
  <c r="AV31" i="11" s="1"/>
  <c r="AV224" i="21"/>
  <c r="AV34" i="11" s="1"/>
  <c r="AV222" i="21"/>
  <c r="AV32" i="11" s="1"/>
  <c r="AV228" i="21"/>
  <c r="AV38" i="11" s="1"/>
  <c r="GH226" i="20"/>
  <c r="GH36" i="12" s="1"/>
  <c r="GH223" i="20"/>
  <c r="GH33" i="12" s="1"/>
  <c r="GH220" i="20"/>
  <c r="GH30" i="12" s="1"/>
  <c r="GH229" i="20"/>
  <c r="GH39" i="12" s="1"/>
  <c r="GH224" i="20"/>
  <c r="GH34" i="12" s="1"/>
  <c r="HQ220" i="20"/>
  <c r="HQ30" i="12" s="1"/>
  <c r="HQ226" i="20"/>
  <c r="HQ36" i="12" s="1"/>
  <c r="HQ225" i="20"/>
  <c r="HQ35" i="12" s="1"/>
  <c r="HQ228" i="20"/>
  <c r="HQ38" i="12" s="1"/>
  <c r="HQ222" i="20"/>
  <c r="HQ32" i="12" s="1"/>
  <c r="HQ219" i="20"/>
  <c r="HQ29" i="12" s="1"/>
  <c r="GT53" i="12"/>
  <c r="GJ221" i="20"/>
  <c r="GJ31" i="12" s="1"/>
  <c r="GJ228" i="20"/>
  <c r="GJ38" i="12" s="1"/>
  <c r="GJ229" i="20"/>
  <c r="GJ39" i="12" s="1"/>
  <c r="GJ222" i="20"/>
  <c r="GJ32" i="12" s="1"/>
  <c r="GJ218" i="20"/>
  <c r="GJ28" i="12" s="1"/>
  <c r="GJ225" i="20"/>
  <c r="GJ35" i="12" s="1"/>
  <c r="GJ224" i="20"/>
  <c r="GJ34" i="12" s="1"/>
  <c r="GS225" i="20"/>
  <c r="GS35" i="12" s="1"/>
  <c r="GS228" i="20"/>
  <c r="GS38" i="12" s="1"/>
  <c r="GS224" i="20"/>
  <c r="GS34" i="12" s="1"/>
  <c r="GS219" i="20"/>
  <c r="GS29" i="12" s="1"/>
  <c r="GS229" i="20"/>
  <c r="GS39" i="12" s="1"/>
  <c r="GS221" i="20"/>
  <c r="GS31" i="12" s="1"/>
  <c r="HU217" i="20"/>
  <c r="HU227" i="20"/>
  <c r="HU37" i="12" s="1"/>
  <c r="HU219" i="20"/>
  <c r="HU29" i="12" s="1"/>
  <c r="HU225" i="20"/>
  <c r="HU35" i="12" s="1"/>
  <c r="HU220" i="20"/>
  <c r="HU30" i="12" s="1"/>
  <c r="HU221" i="20"/>
  <c r="HU31" i="12" s="1"/>
  <c r="HU222" i="20"/>
  <c r="HU32" i="12" s="1"/>
  <c r="HU218" i="20"/>
  <c r="HU28" i="12" s="1"/>
  <c r="HU228" i="20"/>
  <c r="HU38" i="12" s="1"/>
  <c r="HU229" i="20"/>
  <c r="HU39" i="12" s="1"/>
  <c r="HU224" i="20"/>
  <c r="HU34" i="12" s="1"/>
  <c r="HU223" i="20"/>
  <c r="HU33" i="12" s="1"/>
  <c r="HU226" i="20"/>
  <c r="HU36" i="12" s="1"/>
  <c r="AT223" i="20"/>
  <c r="AT33" i="12" s="1"/>
  <c r="AT229" i="20"/>
  <c r="AT39" i="12" s="1"/>
  <c r="AT221" i="20"/>
  <c r="AT31" i="12" s="1"/>
  <c r="AT217" i="20"/>
  <c r="AT220" i="20"/>
  <c r="AT30" i="12" s="1"/>
  <c r="AT228" i="20"/>
  <c r="AT38" i="12" s="1"/>
  <c r="AT226" i="20"/>
  <c r="AT36" i="12" s="1"/>
  <c r="BT241" i="31"/>
  <c r="BT55" i="32" s="1"/>
  <c r="GU225" i="20"/>
  <c r="GU35" i="12" s="1"/>
  <c r="GU228" i="20"/>
  <c r="GU38" i="12" s="1"/>
  <c r="GU222" i="20"/>
  <c r="GU32" i="12" s="1"/>
  <c r="GU229" i="20"/>
  <c r="GU39" i="12" s="1"/>
  <c r="GU219" i="20"/>
  <c r="GU29" i="12" s="1"/>
  <c r="GU223" i="20"/>
  <c r="GU33" i="12" s="1"/>
  <c r="GU226" i="20"/>
  <c r="GU36" i="12" s="1"/>
  <c r="J66" i="33"/>
  <c r="DA222" i="21"/>
  <c r="DA32" i="11" s="1"/>
  <c r="DA228" i="21"/>
  <c r="DA38" i="11" s="1"/>
  <c r="DA223" i="21"/>
  <c r="DA33" i="11" s="1"/>
  <c r="DA221" i="21"/>
  <c r="DA31" i="11" s="1"/>
  <c r="DA224" i="21"/>
  <c r="DA34" i="11" s="1"/>
  <c r="DA229" i="21"/>
  <c r="DA39" i="11" s="1"/>
  <c r="DA225" i="21"/>
  <c r="DA35" i="11" s="1"/>
  <c r="DA226" i="21"/>
  <c r="DA36" i="11" s="1"/>
  <c r="E222" i="20"/>
  <c r="E32" i="12" s="1"/>
  <c r="E223" i="20"/>
  <c r="E33" i="12" s="1"/>
  <c r="E221" i="20"/>
  <c r="E31" i="12" s="1"/>
  <c r="E226" i="20"/>
  <c r="E36" i="12" s="1"/>
  <c r="E227" i="20"/>
  <c r="E37" i="12" s="1"/>
  <c r="E225" i="20"/>
  <c r="E35" i="12" s="1"/>
  <c r="E229" i="20"/>
  <c r="E39" i="12" s="1"/>
  <c r="E224" i="20"/>
  <c r="E34" i="12" s="1"/>
  <c r="E228" i="20"/>
  <c r="E38" i="12" s="1"/>
  <c r="EY224" i="20"/>
  <c r="EY34" i="12" s="1"/>
  <c r="EY226" i="20"/>
  <c r="EY36" i="12" s="1"/>
  <c r="EY228" i="20"/>
  <c r="EY38" i="12" s="1"/>
  <c r="EY229" i="20"/>
  <c r="EY39" i="12" s="1"/>
  <c r="EY225" i="20"/>
  <c r="EY35" i="12" s="1"/>
  <c r="EY227" i="20"/>
  <c r="EY37" i="12" s="1"/>
  <c r="EY222" i="20"/>
  <c r="EY32" i="12" s="1"/>
  <c r="AF224" i="35"/>
  <c r="AF34" i="36" s="1"/>
  <c r="AF226" i="35"/>
  <c r="AF36" i="36" s="1"/>
  <c r="AF220" i="35"/>
  <c r="AF30" i="36" s="1"/>
  <c r="AF217" i="35"/>
  <c r="HF221" i="21"/>
  <c r="HF31" i="11" s="1"/>
  <c r="HF229" i="21"/>
  <c r="HF39" i="11" s="1"/>
  <c r="HF219" i="21"/>
  <c r="HF29" i="11" s="1"/>
  <c r="HF222" i="21"/>
  <c r="HF32" i="11" s="1"/>
  <c r="HF220" i="21"/>
  <c r="HF30" i="11" s="1"/>
  <c r="HF228" i="21"/>
  <c r="HF38" i="11" s="1"/>
  <c r="HF225" i="21"/>
  <c r="HF35" i="11" s="1"/>
  <c r="HF223" i="21"/>
  <c r="HF33" i="11" s="1"/>
  <c r="HF226" i="21"/>
  <c r="HF36" i="11" s="1"/>
  <c r="AT219" i="21"/>
  <c r="AT29" i="11" s="1"/>
  <c r="AT220" i="21"/>
  <c r="AT30" i="11" s="1"/>
  <c r="AT226" i="21"/>
  <c r="AT36" i="11" s="1"/>
  <c r="AT229" i="21"/>
  <c r="AT39" i="11" s="1"/>
  <c r="AT228" i="21"/>
  <c r="AT38" i="11" s="1"/>
  <c r="AT221" i="21"/>
  <c r="AT31" i="11" s="1"/>
  <c r="AT222" i="21"/>
  <c r="AT32" i="11" s="1"/>
  <c r="AT225" i="21"/>
  <c r="AT35" i="11" s="1"/>
  <c r="AT223" i="21"/>
  <c r="AT33" i="11" s="1"/>
  <c r="AT224" i="21"/>
  <c r="AT34" i="11" s="1"/>
  <c r="GI219" i="21"/>
  <c r="GI29" i="11" s="1"/>
  <c r="GI221" i="21"/>
  <c r="GI31" i="11" s="1"/>
  <c r="GI222" i="21"/>
  <c r="GI32" i="11" s="1"/>
  <c r="GI226" i="21"/>
  <c r="GI36" i="11" s="1"/>
  <c r="GI220" i="21"/>
  <c r="GI30" i="11" s="1"/>
  <c r="GI225" i="21"/>
  <c r="GI35" i="11" s="1"/>
  <c r="GI223" i="21"/>
  <c r="GI33" i="11" s="1"/>
  <c r="GI228" i="21"/>
  <c r="GI38" i="11" s="1"/>
  <c r="GI229" i="21"/>
  <c r="GI39" i="11" s="1"/>
  <c r="FE218" i="21"/>
  <c r="FE28" i="11" s="1"/>
  <c r="FE225" i="21"/>
  <c r="FE35" i="11" s="1"/>
  <c r="FE228" i="21"/>
  <c r="FE38" i="11" s="1"/>
  <c r="FE219" i="21"/>
  <c r="FE29" i="11" s="1"/>
  <c r="FE221" i="21"/>
  <c r="FE31" i="11" s="1"/>
  <c r="FE220" i="21"/>
  <c r="FE30" i="11" s="1"/>
  <c r="FE224" i="21"/>
  <c r="FE34" i="11" s="1"/>
  <c r="FE223" i="21"/>
  <c r="FE33" i="11" s="1"/>
  <c r="FE226" i="21"/>
  <c r="FE36" i="11" s="1"/>
  <c r="FE222" i="21"/>
  <c r="FE32" i="11" s="1"/>
  <c r="FE229" i="21"/>
  <c r="FE39" i="11" s="1"/>
  <c r="HN219" i="21"/>
  <c r="HN29" i="11" s="1"/>
  <c r="HN229" i="21"/>
  <c r="HN39" i="11" s="1"/>
  <c r="HN222" i="21"/>
  <c r="HN32" i="11" s="1"/>
  <c r="HN225" i="21"/>
  <c r="HN35" i="11" s="1"/>
  <c r="HN226" i="21"/>
  <c r="HN36" i="11" s="1"/>
  <c r="HN221" i="21"/>
  <c r="HN31" i="11" s="1"/>
  <c r="HN228" i="21"/>
  <c r="HN38" i="11" s="1"/>
  <c r="HN220" i="21"/>
  <c r="HN30" i="11" s="1"/>
  <c r="HN223" i="21"/>
  <c r="HN33" i="11" s="1"/>
  <c r="HW221" i="21"/>
  <c r="HW31" i="11" s="1"/>
  <c r="HW227" i="21"/>
  <c r="HW37" i="11" s="1"/>
  <c r="GQ220" i="21"/>
  <c r="GQ30" i="11" s="1"/>
  <c r="GQ222" i="21"/>
  <c r="GQ32" i="11" s="1"/>
  <c r="GQ225" i="21"/>
  <c r="GQ35" i="11" s="1"/>
  <c r="GQ219" i="21"/>
  <c r="GQ29" i="11" s="1"/>
  <c r="GQ221" i="21"/>
  <c r="GQ31" i="11" s="1"/>
  <c r="GQ223" i="21"/>
  <c r="GQ33" i="11" s="1"/>
  <c r="GQ229" i="21"/>
  <c r="GQ39" i="11" s="1"/>
  <c r="GQ226" i="21"/>
  <c r="GQ36" i="11" s="1"/>
  <c r="GQ228" i="21"/>
  <c r="GQ38" i="11" s="1"/>
  <c r="BO222" i="35"/>
  <c r="BO32" i="36" s="1"/>
  <c r="BO224" i="35"/>
  <c r="BO34" i="36" s="1"/>
  <c r="AF217" i="20"/>
  <c r="AF227" i="20"/>
  <c r="AF37" i="12" s="1"/>
  <c r="AF226" i="20"/>
  <c r="AF36" i="12" s="1"/>
  <c r="AF221" i="20"/>
  <c r="AF31" i="12" s="1"/>
  <c r="AF220" i="20"/>
  <c r="AF30" i="12" s="1"/>
  <c r="AF218" i="20"/>
  <c r="AF28" i="12" s="1"/>
  <c r="AF222" i="20"/>
  <c r="AF32" i="12" s="1"/>
  <c r="AF219" i="20"/>
  <c r="AF29" i="12" s="1"/>
  <c r="AF228" i="20"/>
  <c r="AF38" i="12" s="1"/>
  <c r="AF229" i="20"/>
  <c r="AF39" i="12" s="1"/>
  <c r="AF223" i="20"/>
  <c r="AF33" i="12" s="1"/>
  <c r="AF225" i="20"/>
  <c r="AF35" i="12" s="1"/>
  <c r="AF224" i="20"/>
  <c r="AF34" i="12" s="1"/>
  <c r="GX220" i="20"/>
  <c r="GX30" i="12" s="1"/>
  <c r="GX222" i="20"/>
  <c r="GX32" i="12" s="1"/>
  <c r="GX228" i="20"/>
  <c r="GX38" i="12" s="1"/>
  <c r="GX219" i="20"/>
  <c r="GX29" i="12" s="1"/>
  <c r="GX226" i="20"/>
  <c r="GX36" i="12" s="1"/>
  <c r="GX225" i="20"/>
  <c r="GX35" i="12" s="1"/>
  <c r="FP217" i="20"/>
  <c r="FP227" i="20"/>
  <c r="FP37" i="12" s="1"/>
  <c r="FP219" i="20"/>
  <c r="FP29" i="12" s="1"/>
  <c r="FP226" i="20"/>
  <c r="FP36" i="12" s="1"/>
  <c r="FP218" i="20"/>
  <c r="FP28" i="12" s="1"/>
  <c r="FP220" i="20"/>
  <c r="FP30" i="12" s="1"/>
  <c r="FP225" i="20"/>
  <c r="FP35" i="12" s="1"/>
  <c r="FP222" i="20"/>
  <c r="FP32" i="12" s="1"/>
  <c r="FP229" i="20"/>
  <c r="FP39" i="12" s="1"/>
  <c r="FP221" i="20"/>
  <c r="FP31" i="12" s="1"/>
  <c r="FP223" i="20"/>
  <c r="FP33" i="12" s="1"/>
  <c r="FP228" i="20"/>
  <c r="FP38" i="12" s="1"/>
  <c r="FP224" i="20"/>
  <c r="FP34" i="12" s="1"/>
  <c r="DY219" i="20"/>
  <c r="DY29" i="12" s="1"/>
  <c r="DY226" i="20"/>
  <c r="DY36" i="12" s="1"/>
  <c r="DY228" i="20"/>
  <c r="DY38" i="12" s="1"/>
  <c r="DY222" i="20"/>
  <c r="DY32" i="12" s="1"/>
  <c r="DY223" i="20"/>
  <c r="DY33" i="12" s="1"/>
  <c r="DY225" i="20"/>
  <c r="DY35" i="12" s="1"/>
  <c r="DY224" i="20"/>
  <c r="DY34" i="12" s="1"/>
  <c r="DY218" i="20"/>
  <c r="DY28" i="12" s="1"/>
  <c r="DY42" i="12"/>
  <c r="DY229" i="20"/>
  <c r="DY39" i="12" s="1"/>
  <c r="Q222" i="20"/>
  <c r="Q32" i="12" s="1"/>
  <c r="Q223" i="20"/>
  <c r="Q33" i="12" s="1"/>
  <c r="Q226" i="20"/>
  <c r="Q36" i="12" s="1"/>
  <c r="Q228" i="20"/>
  <c r="Q38" i="12" s="1"/>
  <c r="Q224" i="20"/>
  <c r="Q34" i="12" s="1"/>
  <c r="Q229" i="20"/>
  <c r="Q39" i="12" s="1"/>
  <c r="Q225" i="20"/>
  <c r="Q35" i="12" s="1"/>
  <c r="Q227" i="20"/>
  <c r="Q37" i="12" s="1"/>
  <c r="DK223" i="21"/>
  <c r="DK33" i="11" s="1"/>
  <c r="DK227" i="21"/>
  <c r="DK37" i="11" s="1"/>
  <c r="DK218" i="21"/>
  <c r="DK28" i="11" s="1"/>
  <c r="DK226" i="21"/>
  <c r="DK36" i="11" s="1"/>
  <c r="DK228" i="21"/>
  <c r="DK38" i="11" s="1"/>
  <c r="DK224" i="21"/>
  <c r="DK34" i="11" s="1"/>
  <c r="DK229" i="21"/>
  <c r="DK39" i="11" s="1"/>
  <c r="DK222" i="21"/>
  <c r="DK32" i="11" s="1"/>
  <c r="DK221" i="21"/>
  <c r="DK31" i="11" s="1"/>
  <c r="DK225" i="21"/>
  <c r="DK35" i="11" s="1"/>
  <c r="T224" i="35"/>
  <c r="T34" i="36" s="1"/>
  <c r="T217" i="35"/>
  <c r="T227" i="35"/>
  <c r="T37" i="36" s="1"/>
  <c r="T220" i="35"/>
  <c r="T30" i="36" s="1"/>
  <c r="T225" i="35"/>
  <c r="T35" i="36" s="1"/>
  <c r="T42" i="36"/>
  <c r="HL217" i="21"/>
  <c r="HL219" i="21"/>
  <c r="HL29" i="11" s="1"/>
  <c r="HL222" i="21"/>
  <c r="HL32" i="11" s="1"/>
  <c r="HL225" i="21"/>
  <c r="HL35" i="11" s="1"/>
  <c r="HL221" i="21"/>
  <c r="HL31" i="11" s="1"/>
  <c r="HL228" i="21"/>
  <c r="HL38" i="11" s="1"/>
  <c r="HL220" i="21"/>
  <c r="HL30" i="11" s="1"/>
  <c r="HL226" i="21"/>
  <c r="HL36" i="11" s="1"/>
  <c r="HL223" i="21"/>
  <c r="HL33" i="11" s="1"/>
  <c r="HL229" i="21"/>
  <c r="HL39" i="11" s="1"/>
  <c r="FM219" i="21"/>
  <c r="FM29" i="11" s="1"/>
  <c r="FM221" i="21"/>
  <c r="FM31" i="11" s="1"/>
  <c r="FM222" i="21"/>
  <c r="FM32" i="11" s="1"/>
  <c r="FM220" i="21"/>
  <c r="FM30" i="11" s="1"/>
  <c r="FM218" i="21"/>
  <c r="FM28" i="11" s="1"/>
  <c r="FM229" i="21"/>
  <c r="FM39" i="11" s="1"/>
  <c r="FM223" i="21"/>
  <c r="FM33" i="11" s="1"/>
  <c r="FM225" i="21"/>
  <c r="FM35" i="11" s="1"/>
  <c r="FM228" i="21"/>
  <c r="FM38" i="11" s="1"/>
  <c r="FM224" i="21"/>
  <c r="FM34" i="11" s="1"/>
  <c r="FM226" i="21"/>
  <c r="FM36" i="11" s="1"/>
  <c r="GM219" i="21"/>
  <c r="GM29" i="11" s="1"/>
  <c r="GM224" i="21"/>
  <c r="GM34" i="11" s="1"/>
  <c r="GM228" i="21"/>
  <c r="GM38" i="11" s="1"/>
  <c r="GM221" i="21"/>
  <c r="GM31" i="11" s="1"/>
  <c r="GM223" i="21"/>
  <c r="GM33" i="11" s="1"/>
  <c r="GM225" i="21"/>
  <c r="GM35" i="11" s="1"/>
  <c r="GM229" i="21"/>
  <c r="GM39" i="11" s="1"/>
  <c r="GM220" i="21"/>
  <c r="GM30" i="11" s="1"/>
  <c r="GM226" i="21"/>
  <c r="GM36" i="11" s="1"/>
  <c r="GM222" i="21"/>
  <c r="GM32" i="11" s="1"/>
  <c r="GP222" i="21"/>
  <c r="GP32" i="11" s="1"/>
  <c r="GP220" i="21"/>
  <c r="GP30" i="11" s="1"/>
  <c r="GP225" i="21"/>
  <c r="GP35" i="11" s="1"/>
  <c r="GP221" i="21"/>
  <c r="GP31" i="11" s="1"/>
  <c r="GP226" i="21"/>
  <c r="GP36" i="11" s="1"/>
  <c r="GP219" i="21"/>
  <c r="GP29" i="11" s="1"/>
  <c r="GP228" i="21"/>
  <c r="GP38" i="11" s="1"/>
  <c r="GP223" i="21"/>
  <c r="GP33" i="11" s="1"/>
  <c r="GP224" i="21"/>
  <c r="GP34" i="11" s="1"/>
  <c r="GP229" i="21"/>
  <c r="GP39" i="11" s="1"/>
  <c r="K217" i="21"/>
  <c r="K227" i="21"/>
  <c r="K37" i="11" s="1"/>
  <c r="K221" i="21"/>
  <c r="K31" i="11" s="1"/>
  <c r="K225" i="21"/>
  <c r="K35" i="11" s="1"/>
  <c r="K228" i="21"/>
  <c r="K38" i="11" s="1"/>
  <c r="K218" i="21"/>
  <c r="K28" i="11" s="1"/>
  <c r="K220" i="21"/>
  <c r="K30" i="11" s="1"/>
  <c r="K222" i="21"/>
  <c r="K32" i="11" s="1"/>
  <c r="K219" i="21"/>
  <c r="K29" i="11" s="1"/>
  <c r="K226" i="21"/>
  <c r="K36" i="11" s="1"/>
  <c r="K223" i="21"/>
  <c r="K33" i="11" s="1"/>
  <c r="K229" i="21"/>
  <c r="K39" i="11" s="1"/>
  <c r="K42" i="11"/>
  <c r="K224" i="21"/>
  <c r="K34" i="11" s="1"/>
  <c r="AT241" i="31"/>
  <c r="AT55" i="32" s="1"/>
  <c r="AQ42" i="36"/>
  <c r="BG228" i="31"/>
  <c r="BG38" i="32" s="1"/>
  <c r="BG230" i="31"/>
  <c r="BG40" i="32" s="1"/>
  <c r="AK217" i="21"/>
  <c r="AK227" i="21"/>
  <c r="AK37" i="11" s="1"/>
  <c r="AK220" i="21"/>
  <c r="AK30" i="11" s="1"/>
  <c r="AK223" i="21"/>
  <c r="AK33" i="11" s="1"/>
  <c r="AK221" i="21"/>
  <c r="AK31" i="11" s="1"/>
  <c r="AK225" i="21"/>
  <c r="AK35" i="11" s="1"/>
  <c r="AK228" i="21"/>
  <c r="AK38" i="11" s="1"/>
  <c r="AK226" i="21"/>
  <c r="AK36" i="11" s="1"/>
  <c r="AK222" i="21"/>
  <c r="AK32" i="11" s="1"/>
  <c r="AK224" i="21"/>
  <c r="AK34" i="11" s="1"/>
  <c r="AK218" i="21"/>
  <c r="AK28" i="11" s="1"/>
  <c r="AK219" i="21"/>
  <c r="AK29" i="11" s="1"/>
  <c r="AK229" i="21"/>
  <c r="AK39" i="11" s="1"/>
  <c r="GZ226" i="20"/>
  <c r="GZ36" i="12" s="1"/>
  <c r="GZ220" i="20"/>
  <c r="GZ30" i="12" s="1"/>
  <c r="GZ224" i="20"/>
  <c r="GZ34" i="12" s="1"/>
  <c r="GZ223" i="20"/>
  <c r="GZ33" i="12" s="1"/>
  <c r="GZ229" i="20"/>
  <c r="GZ39" i="12" s="1"/>
  <c r="AE217" i="20"/>
  <c r="AE227" i="20"/>
  <c r="AE37" i="12" s="1"/>
  <c r="AE221" i="20"/>
  <c r="AE31" i="12" s="1"/>
  <c r="AE226" i="20"/>
  <c r="AE36" i="12" s="1"/>
  <c r="AE220" i="20"/>
  <c r="AE30" i="12" s="1"/>
  <c r="AE223" i="20"/>
  <c r="AE33" i="12" s="1"/>
  <c r="AE225" i="20"/>
  <c r="AE35" i="12" s="1"/>
  <c r="AE218" i="20"/>
  <c r="AE28" i="12" s="1"/>
  <c r="AE219" i="20"/>
  <c r="AE29" i="12" s="1"/>
  <c r="AE222" i="20"/>
  <c r="AE32" i="12" s="1"/>
  <c r="AE224" i="20"/>
  <c r="AE34" i="12" s="1"/>
  <c r="AE229" i="20"/>
  <c r="AE39" i="12" s="1"/>
  <c r="AE228" i="20"/>
  <c r="AE38" i="12" s="1"/>
  <c r="FV217" i="20"/>
  <c r="FV227" i="20"/>
  <c r="FV37" i="12" s="1"/>
  <c r="FV222" i="20"/>
  <c r="FV32" i="12" s="1"/>
  <c r="FV219" i="20"/>
  <c r="FV29" i="12" s="1"/>
  <c r="FV226" i="20"/>
  <c r="FV36" i="12" s="1"/>
  <c r="FV223" i="20"/>
  <c r="FV33" i="12" s="1"/>
  <c r="FV221" i="20"/>
  <c r="FV31" i="12" s="1"/>
  <c r="FV228" i="20"/>
  <c r="FV38" i="12" s="1"/>
  <c r="FV220" i="20"/>
  <c r="FV30" i="12" s="1"/>
  <c r="FV224" i="20"/>
  <c r="FV34" i="12" s="1"/>
  <c r="FV225" i="20"/>
  <c r="FV35" i="12" s="1"/>
  <c r="FV218" i="20"/>
  <c r="FV28" i="12" s="1"/>
  <c r="FV229" i="20"/>
  <c r="FV39" i="12" s="1"/>
  <c r="DJ217" i="20"/>
  <c r="DJ227" i="20"/>
  <c r="DJ37" i="12" s="1"/>
  <c r="DJ221" i="20"/>
  <c r="DJ31" i="12" s="1"/>
  <c r="DJ225" i="20"/>
  <c r="DJ35" i="12" s="1"/>
  <c r="DJ218" i="20"/>
  <c r="DJ28" i="12" s="1"/>
  <c r="DJ222" i="20"/>
  <c r="DJ32" i="12" s="1"/>
  <c r="DJ220" i="20"/>
  <c r="DJ30" i="12" s="1"/>
  <c r="DJ223" i="20"/>
  <c r="DJ33" i="12" s="1"/>
  <c r="DJ224" i="20"/>
  <c r="DJ34" i="12" s="1"/>
  <c r="DJ219" i="20"/>
  <c r="DJ29" i="12" s="1"/>
  <c r="DJ228" i="20"/>
  <c r="DJ38" i="12" s="1"/>
  <c r="DJ226" i="20"/>
  <c r="DJ36" i="12" s="1"/>
  <c r="DJ229" i="20"/>
  <c r="DJ39" i="12" s="1"/>
  <c r="DM218" i="20"/>
  <c r="DM28" i="12" s="1"/>
  <c r="DM221" i="20"/>
  <c r="DM31" i="12" s="1"/>
  <c r="DM225" i="20"/>
  <c r="DM35" i="12" s="1"/>
  <c r="DM222" i="20"/>
  <c r="DM32" i="12" s="1"/>
  <c r="DM223" i="20"/>
  <c r="DM33" i="12" s="1"/>
  <c r="DM42" i="12"/>
  <c r="DM220" i="20"/>
  <c r="DM30" i="12" s="1"/>
  <c r="DM219" i="20"/>
  <c r="DM29" i="12" s="1"/>
  <c r="DM228" i="20"/>
  <c r="DM38" i="12" s="1"/>
  <c r="DM224" i="20"/>
  <c r="DM34" i="12" s="1"/>
  <c r="DM226" i="20"/>
  <c r="DM36" i="12" s="1"/>
  <c r="DM229" i="20"/>
  <c r="DM39" i="12" s="1"/>
  <c r="GK217" i="20"/>
  <c r="GK227" i="20"/>
  <c r="GK37" i="12" s="1"/>
  <c r="GK218" i="20"/>
  <c r="GK28" i="12" s="1"/>
  <c r="GK219" i="20"/>
  <c r="GK29" i="12" s="1"/>
  <c r="GK226" i="20"/>
  <c r="GK36" i="12" s="1"/>
  <c r="GK223" i="20"/>
  <c r="GK33" i="12" s="1"/>
  <c r="GK221" i="20"/>
  <c r="GK31" i="12" s="1"/>
  <c r="GK220" i="20"/>
  <c r="GK30" i="12" s="1"/>
  <c r="GK224" i="20"/>
  <c r="GK34" i="12" s="1"/>
  <c r="GK225" i="20"/>
  <c r="GK35" i="12" s="1"/>
  <c r="GK229" i="20"/>
  <c r="GK39" i="12" s="1"/>
  <c r="GK222" i="20"/>
  <c r="GK32" i="12" s="1"/>
  <c r="GK228" i="20"/>
  <c r="GK38" i="12" s="1"/>
  <c r="GH42" i="12"/>
  <c r="HA229" i="20"/>
  <c r="HA39" i="12" s="1"/>
  <c r="HA223" i="20"/>
  <c r="HA33" i="12" s="1"/>
  <c r="HA226" i="20"/>
  <c r="HA36" i="12" s="1"/>
  <c r="HA225" i="20"/>
  <c r="HA35" i="12" s="1"/>
  <c r="HA222" i="20"/>
  <c r="HA32" i="12" s="1"/>
  <c r="HA228" i="20"/>
  <c r="HA38" i="12" s="1"/>
  <c r="HA219" i="20"/>
  <c r="HA29" i="12" s="1"/>
  <c r="DT222" i="21"/>
  <c r="DT32" i="11" s="1"/>
  <c r="DT223" i="21"/>
  <c r="DT33" i="11" s="1"/>
  <c r="DT228" i="21"/>
  <c r="DT38" i="11" s="1"/>
  <c r="DT226" i="21"/>
  <c r="DT36" i="11" s="1"/>
  <c r="DT229" i="21"/>
  <c r="DT39" i="11" s="1"/>
  <c r="DT224" i="21"/>
  <c r="DT34" i="11" s="1"/>
  <c r="DT225" i="21"/>
  <c r="DT35" i="11" s="1"/>
  <c r="DT221" i="21"/>
  <c r="DT31" i="11" s="1"/>
  <c r="K221" i="20"/>
  <c r="K31" i="12" s="1"/>
  <c r="K228" i="20"/>
  <c r="K38" i="12" s="1"/>
  <c r="K224" i="20"/>
  <c r="K34" i="12" s="1"/>
  <c r="K222" i="20"/>
  <c r="K32" i="12" s="1"/>
  <c r="K227" i="20"/>
  <c r="K37" i="12" s="1"/>
  <c r="K223" i="20"/>
  <c r="K33" i="12" s="1"/>
  <c r="K225" i="20"/>
  <c r="K35" i="12" s="1"/>
  <c r="K42" i="12"/>
  <c r="K226" i="20"/>
  <c r="K36" i="12" s="1"/>
  <c r="K229" i="20"/>
  <c r="K39" i="12" s="1"/>
  <c r="CT225" i="21"/>
  <c r="CT35" i="11" s="1"/>
  <c r="CT221" i="21"/>
  <c r="CT31" i="11" s="1"/>
  <c r="CT224" i="21"/>
  <c r="CT34" i="11" s="1"/>
  <c r="CT222" i="21"/>
  <c r="CT32" i="11" s="1"/>
  <c r="CT223" i="21"/>
  <c r="CT33" i="11" s="1"/>
  <c r="CT229" i="21"/>
  <c r="CT39" i="11" s="1"/>
  <c r="CT228" i="21"/>
  <c r="CT38" i="11" s="1"/>
  <c r="CT226" i="21"/>
  <c r="CT36" i="11" s="1"/>
  <c r="J222" i="20"/>
  <c r="J32" i="12" s="1"/>
  <c r="J228" i="20"/>
  <c r="J38" i="12" s="1"/>
  <c r="J227" i="20"/>
  <c r="J37" i="12" s="1"/>
  <c r="J224" i="20"/>
  <c r="J34" i="12" s="1"/>
  <c r="J225" i="20"/>
  <c r="J35" i="12" s="1"/>
  <c r="J226" i="20"/>
  <c r="J36" i="12" s="1"/>
  <c r="J223" i="20"/>
  <c r="J33" i="12" s="1"/>
  <c r="J229" i="20"/>
  <c r="J39" i="12" s="1"/>
  <c r="EX222" i="21"/>
  <c r="EX32" i="11" s="1"/>
  <c r="EX221" i="21"/>
  <c r="EX31" i="11" s="1"/>
  <c r="EX223" i="21"/>
  <c r="EX33" i="11" s="1"/>
  <c r="EX224" i="21"/>
  <c r="EX34" i="11" s="1"/>
  <c r="EX228" i="21"/>
  <c r="EX38" i="11" s="1"/>
  <c r="EX225" i="21"/>
  <c r="EX35" i="11" s="1"/>
  <c r="EX226" i="21"/>
  <c r="EX36" i="11" s="1"/>
  <c r="EX229" i="21"/>
  <c r="EX39" i="11" s="1"/>
  <c r="S219" i="20"/>
  <c r="S29" i="12" s="1"/>
  <c r="S224" i="20"/>
  <c r="S34" i="12" s="1"/>
  <c r="S223" i="20"/>
  <c r="S33" i="12" s="1"/>
  <c r="S225" i="20"/>
  <c r="S35" i="12" s="1"/>
  <c r="S228" i="20"/>
  <c r="S38" i="12" s="1"/>
  <c r="S226" i="20"/>
  <c r="S36" i="12" s="1"/>
  <c r="S221" i="20"/>
  <c r="S31" i="12" s="1"/>
  <c r="S227" i="20"/>
  <c r="S37" i="12" s="1"/>
  <c r="S222" i="20"/>
  <c r="S32" i="12" s="1"/>
  <c r="S229" i="20"/>
  <c r="S39" i="12" s="1"/>
  <c r="U220" i="35"/>
  <c r="U30" i="36" s="1"/>
  <c r="U228" i="35"/>
  <c r="U38" i="36" s="1"/>
  <c r="U221" i="35"/>
  <c r="U31" i="36" s="1"/>
  <c r="U42" i="36"/>
  <c r="HT217" i="21"/>
  <c r="HT227" i="21"/>
  <c r="HT37" i="11" s="1"/>
  <c r="HT220" i="21"/>
  <c r="HT30" i="11" s="1"/>
  <c r="HT228" i="21"/>
  <c r="HT38" i="11" s="1"/>
  <c r="HT222" i="21"/>
  <c r="HT32" i="11" s="1"/>
  <c r="HT223" i="21"/>
  <c r="HT33" i="11" s="1"/>
  <c r="HT229" i="21"/>
  <c r="HT39" i="11" s="1"/>
  <c r="HT218" i="21"/>
  <c r="HT28" i="11" s="1"/>
  <c r="HT219" i="21"/>
  <c r="HT29" i="11" s="1"/>
  <c r="HT224" i="21"/>
  <c r="HT34" i="11" s="1"/>
  <c r="HT221" i="21"/>
  <c r="HT31" i="11" s="1"/>
  <c r="HT225" i="21"/>
  <c r="HT35" i="11" s="1"/>
  <c r="HT226" i="21"/>
  <c r="HT36" i="11" s="1"/>
  <c r="HJ220" i="21"/>
  <c r="HJ30" i="11" s="1"/>
  <c r="HJ228" i="21"/>
  <c r="HJ38" i="11" s="1"/>
  <c r="HJ229" i="21"/>
  <c r="HJ39" i="11" s="1"/>
  <c r="HJ224" i="21"/>
  <c r="HJ34" i="11" s="1"/>
  <c r="AP217" i="31"/>
  <c r="AP230" i="31"/>
  <c r="AP40" i="32" s="1"/>
  <c r="W219" i="21"/>
  <c r="W29" i="11" s="1"/>
  <c r="W226" i="21"/>
  <c r="W36" i="11" s="1"/>
  <c r="W224" i="21"/>
  <c r="W34" i="11" s="1"/>
  <c r="W229" i="21"/>
  <c r="W39" i="11" s="1"/>
  <c r="W223" i="21"/>
  <c r="W33" i="11" s="1"/>
  <c r="W222" i="21"/>
  <c r="W32" i="11" s="1"/>
  <c r="W225" i="21"/>
  <c r="W35" i="11" s="1"/>
  <c r="W228" i="21"/>
  <c r="W38" i="11" s="1"/>
  <c r="W220" i="21"/>
  <c r="W30" i="11" s="1"/>
  <c r="W221" i="21"/>
  <c r="W31" i="11" s="1"/>
  <c r="FJ218" i="21"/>
  <c r="FJ28" i="11" s="1"/>
  <c r="FJ229" i="21"/>
  <c r="FJ39" i="11" s="1"/>
  <c r="FJ225" i="21"/>
  <c r="FJ35" i="11" s="1"/>
  <c r="FJ223" i="21"/>
  <c r="FJ33" i="11" s="1"/>
  <c r="FJ226" i="21"/>
  <c r="FJ36" i="11" s="1"/>
  <c r="FJ219" i="21"/>
  <c r="FJ29" i="11" s="1"/>
  <c r="FJ221" i="21"/>
  <c r="FJ31" i="11" s="1"/>
  <c r="FJ224" i="21"/>
  <c r="FJ34" i="11" s="1"/>
  <c r="FJ220" i="21"/>
  <c r="FJ30" i="11" s="1"/>
  <c r="FJ222" i="21"/>
  <c r="FJ32" i="11" s="1"/>
  <c r="FJ228" i="21"/>
  <c r="FJ38" i="11" s="1"/>
  <c r="GE223" i="20"/>
  <c r="GE33" i="12" s="1"/>
  <c r="GE221" i="20"/>
  <c r="GE31" i="12" s="1"/>
  <c r="GE228" i="20"/>
  <c r="GE38" i="12" s="1"/>
  <c r="GE220" i="20"/>
  <c r="GE30" i="12" s="1"/>
  <c r="GE224" i="20"/>
  <c r="GE34" i="12" s="1"/>
  <c r="GE229" i="20"/>
  <c r="GE39" i="12" s="1"/>
  <c r="GE218" i="20"/>
  <c r="GE28" i="12" s="1"/>
  <c r="GE226" i="20"/>
  <c r="GE36" i="12" s="1"/>
  <c r="GE42" i="12"/>
  <c r="N224" i="20"/>
  <c r="N34" i="12" s="1"/>
  <c r="N218" i="20"/>
  <c r="N28" i="12" s="1"/>
  <c r="N221" i="20"/>
  <c r="N31" i="12" s="1"/>
  <c r="N228" i="20"/>
  <c r="N38" i="12" s="1"/>
  <c r="N225" i="20"/>
  <c r="N35" i="12" s="1"/>
  <c r="N222" i="20"/>
  <c r="N32" i="12" s="1"/>
  <c r="N229" i="20"/>
  <c r="N39" i="12" s="1"/>
  <c r="HO226" i="20"/>
  <c r="HO36" i="12" s="1"/>
  <c r="HO229" i="20"/>
  <c r="HO39" i="12" s="1"/>
  <c r="HO224" i="20"/>
  <c r="HO34" i="12" s="1"/>
  <c r="HO228" i="20"/>
  <c r="HO38" i="12" s="1"/>
  <c r="HO221" i="20"/>
  <c r="HO31" i="12" s="1"/>
  <c r="HO223" i="20"/>
  <c r="HO33" i="12" s="1"/>
  <c r="HO220" i="20"/>
  <c r="HO30" i="12" s="1"/>
  <c r="DC220" i="20"/>
  <c r="DC30" i="12" s="1"/>
  <c r="DC219" i="20"/>
  <c r="DC29" i="12" s="1"/>
  <c r="DC229" i="20"/>
  <c r="DC39" i="12" s="1"/>
  <c r="DC224" i="20"/>
  <c r="DC34" i="12" s="1"/>
  <c r="DC221" i="20"/>
  <c r="DC31" i="12" s="1"/>
  <c r="DC225" i="20"/>
  <c r="DC35" i="12" s="1"/>
  <c r="DC218" i="20"/>
  <c r="DC28" i="12" s="1"/>
  <c r="DC222" i="20"/>
  <c r="DC32" i="12" s="1"/>
  <c r="DC223" i="20"/>
  <c r="DC33" i="12" s="1"/>
  <c r="DC226" i="20"/>
  <c r="DC36" i="12" s="1"/>
  <c r="DC228" i="20"/>
  <c r="DC38" i="12" s="1"/>
  <c r="FT222" i="20"/>
  <c r="FT32" i="12" s="1"/>
  <c r="FT219" i="20"/>
  <c r="FT29" i="12" s="1"/>
  <c r="FY217" i="20"/>
  <c r="FY227" i="20"/>
  <c r="FY37" i="12" s="1"/>
  <c r="FY220" i="20"/>
  <c r="FY30" i="12" s="1"/>
  <c r="FY224" i="20"/>
  <c r="FY34" i="12" s="1"/>
  <c r="FY229" i="20"/>
  <c r="FY39" i="12" s="1"/>
  <c r="FY225" i="20"/>
  <c r="FY35" i="12" s="1"/>
  <c r="FY222" i="20"/>
  <c r="FY32" i="12" s="1"/>
  <c r="FY218" i="20"/>
  <c r="FY28" i="12" s="1"/>
  <c r="FY223" i="20"/>
  <c r="FY33" i="12" s="1"/>
  <c r="FY221" i="20"/>
  <c r="FY31" i="12" s="1"/>
  <c r="FY219" i="20"/>
  <c r="FY29" i="12" s="1"/>
  <c r="FY228" i="20"/>
  <c r="FY38" i="12" s="1"/>
  <c r="FY226" i="20"/>
  <c r="FY36" i="12" s="1"/>
  <c r="DV219" i="20"/>
  <c r="DV29" i="12" s="1"/>
  <c r="DV226" i="20"/>
  <c r="DV36" i="12" s="1"/>
  <c r="DV228" i="20"/>
  <c r="DV38" i="12" s="1"/>
  <c r="DV218" i="20"/>
  <c r="DV28" i="12" s="1"/>
  <c r="DV222" i="20"/>
  <c r="DV32" i="12" s="1"/>
  <c r="DV225" i="20"/>
  <c r="DV35" i="12" s="1"/>
  <c r="DV220" i="20"/>
  <c r="DV30" i="12" s="1"/>
  <c r="DV224" i="20"/>
  <c r="DV34" i="12" s="1"/>
  <c r="EZ221" i="20"/>
  <c r="EZ31" i="12" s="1"/>
  <c r="EZ218" i="20"/>
  <c r="EZ28" i="12" s="1"/>
  <c r="EZ225" i="20"/>
  <c r="EZ35" i="12" s="1"/>
  <c r="EZ222" i="20"/>
  <c r="EZ32" i="12" s="1"/>
  <c r="EZ229" i="20"/>
  <c r="EZ39" i="12" s="1"/>
  <c r="EZ228" i="20"/>
  <c r="EZ38" i="12" s="1"/>
  <c r="EZ224" i="20"/>
  <c r="EZ34" i="12" s="1"/>
  <c r="HN217" i="20"/>
  <c r="HN227" i="20"/>
  <c r="HN37" i="12" s="1"/>
  <c r="HN225" i="20"/>
  <c r="HN35" i="12" s="1"/>
  <c r="HN224" i="20"/>
  <c r="HN34" i="12" s="1"/>
  <c r="HN222" i="20"/>
  <c r="HN32" i="12" s="1"/>
  <c r="HN219" i="20"/>
  <c r="HN29" i="12" s="1"/>
  <c r="HN223" i="20"/>
  <c r="HN33" i="12" s="1"/>
  <c r="HN220" i="20"/>
  <c r="HN30" i="12" s="1"/>
  <c r="HN218" i="20"/>
  <c r="HN28" i="12" s="1"/>
  <c r="HN221" i="20"/>
  <c r="HN31" i="12" s="1"/>
  <c r="HN229" i="20"/>
  <c r="HN39" i="12" s="1"/>
  <c r="HN226" i="20"/>
  <c r="HN36" i="12" s="1"/>
  <c r="HN228" i="20"/>
  <c r="HN38" i="12" s="1"/>
  <c r="GN226" i="20"/>
  <c r="GN36" i="12" s="1"/>
  <c r="GN223" i="20"/>
  <c r="GN33" i="12" s="1"/>
  <c r="GN224" i="20"/>
  <c r="GN34" i="12" s="1"/>
  <c r="GN220" i="20"/>
  <c r="GN30" i="12" s="1"/>
  <c r="GN229" i="20"/>
  <c r="GN39" i="12" s="1"/>
  <c r="HG222" i="20"/>
  <c r="HG32" i="12" s="1"/>
  <c r="HG228" i="20"/>
  <c r="HG38" i="12" s="1"/>
  <c r="HG219" i="20"/>
  <c r="HG29" i="12" s="1"/>
  <c r="HG226" i="20"/>
  <c r="HG36" i="12" s="1"/>
  <c r="HG229" i="20"/>
  <c r="HG39" i="12" s="1"/>
  <c r="HG225" i="20"/>
  <c r="HG35" i="12" s="1"/>
  <c r="HG223" i="20"/>
  <c r="HG33" i="12" s="1"/>
  <c r="DZ225" i="21"/>
  <c r="DZ35" i="11" s="1"/>
  <c r="DZ226" i="21"/>
  <c r="DZ36" i="11" s="1"/>
  <c r="DZ222" i="21"/>
  <c r="DZ32" i="11" s="1"/>
  <c r="DZ223" i="21"/>
  <c r="DZ33" i="11" s="1"/>
  <c r="DZ221" i="21"/>
  <c r="DZ31" i="11" s="1"/>
  <c r="DZ224" i="21"/>
  <c r="DZ34" i="11" s="1"/>
  <c r="DZ228" i="21"/>
  <c r="DZ38" i="11" s="1"/>
  <c r="DZ229" i="21"/>
  <c r="DZ39" i="11" s="1"/>
  <c r="BE222" i="20"/>
  <c r="BE32" i="12" s="1"/>
  <c r="BE223" i="20"/>
  <c r="BE33" i="12" s="1"/>
  <c r="BE225" i="20"/>
  <c r="BE35" i="12" s="1"/>
  <c r="BE227" i="20"/>
  <c r="BE37" i="12" s="1"/>
  <c r="BE226" i="20"/>
  <c r="BE36" i="12" s="1"/>
  <c r="BE229" i="20"/>
  <c r="BE39" i="12" s="1"/>
  <c r="BE221" i="20"/>
  <c r="BE31" i="12" s="1"/>
  <c r="BE228" i="20"/>
  <c r="BE38" i="12" s="1"/>
  <c r="BE224" i="20"/>
  <c r="BE34" i="12" s="1"/>
  <c r="J227" i="21"/>
  <c r="J37" i="11" s="1"/>
  <c r="J221" i="21"/>
  <c r="J31" i="11" s="1"/>
  <c r="J222" i="21"/>
  <c r="J32" i="11" s="1"/>
  <c r="J224" i="21"/>
  <c r="J34" i="11" s="1"/>
  <c r="J226" i="21"/>
  <c r="J36" i="11" s="1"/>
  <c r="J225" i="21"/>
  <c r="J35" i="11" s="1"/>
  <c r="J223" i="21"/>
  <c r="J33" i="11" s="1"/>
  <c r="J228" i="21"/>
  <c r="J38" i="11" s="1"/>
  <c r="J229" i="21"/>
  <c r="J39" i="11" s="1"/>
  <c r="U223" i="20"/>
  <c r="U33" i="12" s="1"/>
  <c r="U229" i="20"/>
  <c r="U39" i="12" s="1"/>
  <c r="U227" i="20"/>
  <c r="U37" i="12" s="1"/>
  <c r="U228" i="20"/>
  <c r="U38" i="12" s="1"/>
  <c r="U224" i="20"/>
  <c r="U34" i="12" s="1"/>
  <c r="U225" i="20"/>
  <c r="U35" i="12" s="1"/>
  <c r="U222" i="20"/>
  <c r="U32" i="12" s="1"/>
  <c r="U226" i="20"/>
  <c r="U36" i="12" s="1"/>
  <c r="AU225" i="20"/>
  <c r="AU35" i="12" s="1"/>
  <c r="AU221" i="20"/>
  <c r="AU31" i="12" s="1"/>
  <c r="AU228" i="20"/>
  <c r="AU38" i="12" s="1"/>
  <c r="AU229" i="20"/>
  <c r="AU39" i="12" s="1"/>
  <c r="AU223" i="20"/>
  <c r="AU33" i="12" s="1"/>
  <c r="AU226" i="20"/>
  <c r="AU36" i="12" s="1"/>
  <c r="AU222" i="20"/>
  <c r="AU32" i="12" s="1"/>
  <c r="AU227" i="20"/>
  <c r="AU37" i="12" s="1"/>
  <c r="AU224" i="20"/>
  <c r="AU34" i="12" s="1"/>
  <c r="GN226" i="21"/>
  <c r="GN36" i="11" s="1"/>
  <c r="GN225" i="21"/>
  <c r="GN35" i="11" s="1"/>
  <c r="GN222" i="21"/>
  <c r="GN32" i="11" s="1"/>
  <c r="GN223" i="21"/>
  <c r="GN33" i="11" s="1"/>
  <c r="GN228" i="21"/>
  <c r="GN38" i="11" s="1"/>
  <c r="GN229" i="21"/>
  <c r="GN39" i="11" s="1"/>
  <c r="I217" i="21"/>
  <c r="I227" i="21"/>
  <c r="I37" i="11" s="1"/>
  <c r="I218" i="21"/>
  <c r="I28" i="11" s="1"/>
  <c r="I221" i="21"/>
  <c r="I31" i="11" s="1"/>
  <c r="I225" i="21"/>
  <c r="I35" i="11" s="1"/>
  <c r="I228" i="21"/>
  <c r="I38" i="11" s="1"/>
  <c r="I220" i="21"/>
  <c r="I30" i="11" s="1"/>
  <c r="I224" i="21"/>
  <c r="I34" i="11" s="1"/>
  <c r="I229" i="21"/>
  <c r="I39" i="11" s="1"/>
  <c r="I222" i="21"/>
  <c r="I32" i="11" s="1"/>
  <c r="I219" i="21"/>
  <c r="I29" i="11" s="1"/>
  <c r="I226" i="21"/>
  <c r="I36" i="11" s="1"/>
  <c r="I223" i="21"/>
  <c r="I33" i="11" s="1"/>
  <c r="HU217" i="21"/>
  <c r="HU218" i="21"/>
  <c r="HU28" i="11" s="1"/>
  <c r="HU228" i="21"/>
  <c r="HU38" i="11" s="1"/>
  <c r="HU223" i="21"/>
  <c r="HU33" i="11" s="1"/>
  <c r="HU222" i="21"/>
  <c r="HU32" i="11" s="1"/>
  <c r="HU226" i="21"/>
  <c r="HU36" i="11" s="1"/>
  <c r="HU229" i="21"/>
  <c r="HU39" i="11" s="1"/>
  <c r="HU227" i="21"/>
  <c r="HU37" i="11" s="1"/>
  <c r="HU221" i="21"/>
  <c r="HU31" i="11" s="1"/>
  <c r="HU224" i="21"/>
  <c r="HU34" i="11" s="1"/>
  <c r="HU220" i="21"/>
  <c r="HU30" i="11" s="1"/>
  <c r="HU225" i="21"/>
  <c r="HU35" i="11" s="1"/>
  <c r="HU219" i="21"/>
  <c r="HU29" i="11" s="1"/>
  <c r="AG217" i="21"/>
  <c r="AG227" i="21"/>
  <c r="AG37" i="11" s="1"/>
  <c r="AG219" i="21"/>
  <c r="AG29" i="11" s="1"/>
  <c r="AG218" i="21"/>
  <c r="AG28" i="11" s="1"/>
  <c r="AG223" i="21"/>
  <c r="AG33" i="11" s="1"/>
  <c r="AG228" i="21"/>
  <c r="AG38" i="11" s="1"/>
  <c r="AG224" i="21"/>
  <c r="AG34" i="11" s="1"/>
  <c r="AG229" i="21"/>
  <c r="AG39" i="11" s="1"/>
  <c r="AG226" i="21"/>
  <c r="AG36" i="11" s="1"/>
  <c r="AG222" i="21"/>
  <c r="AG32" i="11" s="1"/>
  <c r="AG220" i="21"/>
  <c r="AG30" i="11" s="1"/>
  <c r="AG221" i="21"/>
  <c r="AG31" i="11" s="1"/>
  <c r="AG225" i="21"/>
  <c r="AG35" i="11" s="1"/>
  <c r="HO228" i="21"/>
  <c r="HO38" i="11" s="1"/>
  <c r="HO224" i="21"/>
  <c r="HO34" i="11" s="1"/>
  <c r="HO226" i="21"/>
  <c r="HO36" i="11" s="1"/>
  <c r="HO229" i="21"/>
  <c r="HO39" i="11" s="1"/>
  <c r="HO221" i="21"/>
  <c r="HO31" i="11" s="1"/>
  <c r="HO225" i="21"/>
  <c r="HO35" i="11" s="1"/>
  <c r="BB217" i="21"/>
  <c r="BB227" i="21"/>
  <c r="BB37" i="11" s="1"/>
  <c r="BB223" i="21"/>
  <c r="BB33" i="11" s="1"/>
  <c r="BB226" i="21"/>
  <c r="BB36" i="11" s="1"/>
  <c r="BB218" i="21"/>
  <c r="BB28" i="11" s="1"/>
  <c r="BB222" i="21"/>
  <c r="BB32" i="11" s="1"/>
  <c r="BB224" i="21"/>
  <c r="BB34" i="11" s="1"/>
  <c r="BB219" i="21"/>
  <c r="BB29" i="11" s="1"/>
  <c r="BB220" i="21"/>
  <c r="BB30" i="11" s="1"/>
  <c r="BB225" i="21"/>
  <c r="BB35" i="11" s="1"/>
  <c r="BB229" i="21"/>
  <c r="BB39" i="11" s="1"/>
  <c r="BB221" i="21"/>
  <c r="BB31" i="11" s="1"/>
  <c r="BB228" i="21"/>
  <c r="BB38" i="11" s="1"/>
  <c r="BK217" i="21"/>
  <c r="BK227" i="21"/>
  <c r="BK37" i="11" s="1"/>
  <c r="BK219" i="21"/>
  <c r="BK29" i="11" s="1"/>
  <c r="BK228" i="21"/>
  <c r="BK38" i="11" s="1"/>
  <c r="BK221" i="21"/>
  <c r="BK31" i="11" s="1"/>
  <c r="BK218" i="21"/>
  <c r="BK28" i="11" s="1"/>
  <c r="BK222" i="21"/>
  <c r="BK32" i="11" s="1"/>
  <c r="BK223" i="21"/>
  <c r="BK33" i="11" s="1"/>
  <c r="BK224" i="21"/>
  <c r="BK34" i="11" s="1"/>
  <c r="BK229" i="21"/>
  <c r="BK39" i="11" s="1"/>
  <c r="BK225" i="21"/>
  <c r="BK35" i="11" s="1"/>
  <c r="BK226" i="21"/>
  <c r="BK36" i="11" s="1"/>
  <c r="BK220" i="21"/>
  <c r="BK30" i="11" s="1"/>
  <c r="FW227" i="21"/>
  <c r="FW37" i="11" s="1"/>
  <c r="FW222" i="21"/>
  <c r="FW32" i="11" s="1"/>
  <c r="FW220" i="21"/>
  <c r="FW30" i="11" s="1"/>
  <c r="FW228" i="21"/>
  <c r="FW38" i="11" s="1"/>
  <c r="FW226" i="21"/>
  <c r="FW36" i="11" s="1"/>
  <c r="FW223" i="21"/>
  <c r="FW33" i="11" s="1"/>
  <c r="FW229" i="21"/>
  <c r="FW39" i="11" s="1"/>
  <c r="FW218" i="21"/>
  <c r="FW28" i="11" s="1"/>
  <c r="FW219" i="21"/>
  <c r="FW29" i="11" s="1"/>
  <c r="FW225" i="21"/>
  <c r="FW35" i="11" s="1"/>
  <c r="FW224" i="21"/>
  <c r="FW34" i="11" s="1"/>
  <c r="FW221" i="21"/>
  <c r="FW31" i="11" s="1"/>
  <c r="GQ224" i="20"/>
  <c r="GQ34" i="12" s="1"/>
  <c r="GQ218" i="20"/>
  <c r="GQ28" i="12" s="1"/>
  <c r="GQ229" i="20"/>
  <c r="GQ39" i="12" s="1"/>
  <c r="GQ221" i="20"/>
  <c r="GQ31" i="12" s="1"/>
  <c r="GQ220" i="20"/>
  <c r="GQ30" i="12" s="1"/>
  <c r="GQ223" i="20"/>
  <c r="GQ33" i="12" s="1"/>
  <c r="GQ228" i="20"/>
  <c r="GQ38" i="12" s="1"/>
  <c r="GQ226" i="20"/>
  <c r="GQ36" i="12" s="1"/>
  <c r="AZ219" i="20"/>
  <c r="AZ29" i="12" s="1"/>
  <c r="AZ228" i="20"/>
  <c r="AZ38" i="12" s="1"/>
  <c r="AZ221" i="20"/>
  <c r="AZ31" i="12" s="1"/>
  <c r="AZ225" i="20"/>
  <c r="AZ35" i="12" s="1"/>
  <c r="AZ229" i="20"/>
  <c r="AZ39" i="12" s="1"/>
  <c r="AZ224" i="20"/>
  <c r="AZ34" i="12" s="1"/>
  <c r="BP217" i="20"/>
  <c r="BP227" i="20"/>
  <c r="BP37" i="12" s="1"/>
  <c r="BP221" i="20"/>
  <c r="BP31" i="12" s="1"/>
  <c r="BP226" i="20"/>
  <c r="BP36" i="12" s="1"/>
  <c r="BP42" i="12"/>
  <c r="BP220" i="20"/>
  <c r="BP30" i="12" s="1"/>
  <c r="BP225" i="20"/>
  <c r="BP35" i="12" s="1"/>
  <c r="BP218" i="20"/>
  <c r="BP28" i="12" s="1"/>
  <c r="BP222" i="20"/>
  <c r="BP32" i="12" s="1"/>
  <c r="BP219" i="20"/>
  <c r="BP29" i="12" s="1"/>
  <c r="BP229" i="20"/>
  <c r="BP39" i="12" s="1"/>
  <c r="BP224" i="20"/>
  <c r="BP34" i="12" s="1"/>
  <c r="BP223" i="20"/>
  <c r="BP33" i="12" s="1"/>
  <c r="BP228" i="20"/>
  <c r="BP38" i="12" s="1"/>
  <c r="BZ220" i="20"/>
  <c r="BZ30" i="12" s="1"/>
  <c r="BZ218" i="20"/>
  <c r="BZ28" i="12" s="1"/>
  <c r="BL42" i="32"/>
  <c r="GF220" i="20"/>
  <c r="GF30" i="12" s="1"/>
  <c r="GF228" i="20"/>
  <c r="GF38" i="12" s="1"/>
  <c r="GF224" i="20"/>
  <c r="GF34" i="12" s="1"/>
  <c r="GF225" i="20"/>
  <c r="GF35" i="12" s="1"/>
  <c r="GF42" i="12"/>
  <c r="GF222" i="20"/>
  <c r="GF32" i="12" s="1"/>
  <c r="GF218" i="20"/>
  <c r="GF28" i="12" s="1"/>
  <c r="GF219" i="20"/>
  <c r="GF29" i="12" s="1"/>
  <c r="GF226" i="20"/>
  <c r="GF36" i="12" s="1"/>
  <c r="FD220" i="20"/>
  <c r="FD30" i="12" s="1"/>
  <c r="FD223" i="20"/>
  <c r="FD33" i="12" s="1"/>
  <c r="FD226" i="20"/>
  <c r="FD36" i="12" s="1"/>
  <c r="FD229" i="20"/>
  <c r="FD39" i="12" s="1"/>
  <c r="FD224" i="20"/>
  <c r="FD34" i="12" s="1"/>
  <c r="FN219" i="20"/>
  <c r="FN29" i="12" s="1"/>
  <c r="FN226" i="20"/>
  <c r="FN36" i="12" s="1"/>
  <c r="FN218" i="20"/>
  <c r="FN28" i="12" s="1"/>
  <c r="FN228" i="20"/>
  <c r="FN38" i="12" s="1"/>
  <c r="FN220" i="20"/>
  <c r="FN30" i="12" s="1"/>
  <c r="FN225" i="20"/>
  <c r="FN35" i="12" s="1"/>
  <c r="FN222" i="20"/>
  <c r="FN32" i="12" s="1"/>
  <c r="FN224" i="20"/>
  <c r="FN34" i="12" s="1"/>
  <c r="AR218" i="20"/>
  <c r="AR28" i="12" s="1"/>
  <c r="AR229" i="20"/>
  <c r="AR39" i="12" s="1"/>
  <c r="AR222" i="20"/>
  <c r="AR32" i="12" s="1"/>
  <c r="AR228" i="20"/>
  <c r="AR38" i="12" s="1"/>
  <c r="AR221" i="20"/>
  <c r="AR31" i="12" s="1"/>
  <c r="AR225" i="20"/>
  <c r="AR35" i="12" s="1"/>
  <c r="BP42" i="32"/>
  <c r="T241" i="20"/>
  <c r="T55" i="12" s="1"/>
  <c r="T52" i="12" s="1"/>
  <c r="T27" i="12"/>
  <c r="EN217" i="20"/>
  <c r="EN227" i="20"/>
  <c r="EN37" i="12" s="1"/>
  <c r="EN223" i="20"/>
  <c r="EN33" i="12" s="1"/>
  <c r="EN222" i="20"/>
  <c r="EN32" i="12" s="1"/>
  <c r="EN225" i="20"/>
  <c r="EN35" i="12" s="1"/>
  <c r="EN229" i="20"/>
  <c r="EN39" i="12" s="1"/>
  <c r="EN224" i="20"/>
  <c r="EN34" i="12" s="1"/>
  <c r="EN219" i="20"/>
  <c r="EN29" i="12" s="1"/>
  <c r="EN228" i="20"/>
  <c r="EN38" i="12" s="1"/>
  <c r="EN221" i="20"/>
  <c r="EN31" i="12" s="1"/>
  <c r="EN218" i="20"/>
  <c r="EN28" i="12" s="1"/>
  <c r="EN220" i="20"/>
  <c r="EN30" i="12" s="1"/>
  <c r="EN226" i="20"/>
  <c r="EN36" i="12" s="1"/>
  <c r="IA217" i="20"/>
  <c r="IA227" i="20"/>
  <c r="IA37" i="12" s="1"/>
  <c r="IA221" i="20"/>
  <c r="IA31" i="12" s="1"/>
  <c r="IA222" i="20"/>
  <c r="IA32" i="12" s="1"/>
  <c r="IA220" i="20"/>
  <c r="IA30" i="12" s="1"/>
  <c r="IA229" i="20"/>
  <c r="IA39" i="12" s="1"/>
  <c r="IA228" i="20"/>
  <c r="IA38" i="12" s="1"/>
  <c r="IA226" i="20"/>
  <c r="IA36" i="12" s="1"/>
  <c r="IA225" i="20"/>
  <c r="IA35" i="12" s="1"/>
  <c r="IA224" i="20"/>
  <c r="IA34" i="12" s="1"/>
  <c r="IA219" i="20"/>
  <c r="IA29" i="12" s="1"/>
  <c r="IA218" i="20"/>
  <c r="IA28" i="12" s="1"/>
  <c r="IA223" i="20"/>
  <c r="IA33" i="12" s="1"/>
  <c r="BR218" i="21"/>
  <c r="BR28" i="11" s="1"/>
  <c r="BR223" i="21"/>
  <c r="BR33" i="11" s="1"/>
  <c r="BR225" i="21"/>
  <c r="BR35" i="11" s="1"/>
  <c r="BR226" i="21"/>
  <c r="BR36" i="11" s="1"/>
  <c r="BR219" i="21"/>
  <c r="BR29" i="11" s="1"/>
  <c r="BR221" i="21"/>
  <c r="BR31" i="11" s="1"/>
  <c r="BR222" i="21"/>
  <c r="BR32" i="11" s="1"/>
  <c r="BR229" i="21"/>
  <c r="BR39" i="11" s="1"/>
  <c r="BR224" i="21"/>
  <c r="BR34" i="11" s="1"/>
  <c r="BR228" i="21"/>
  <c r="BR38" i="11" s="1"/>
  <c r="AO220" i="21"/>
  <c r="AO30" i="11" s="1"/>
  <c r="AO224" i="21"/>
  <c r="AO34" i="11" s="1"/>
  <c r="AO228" i="21"/>
  <c r="AO38" i="11" s="1"/>
  <c r="AO221" i="21"/>
  <c r="AO31" i="11" s="1"/>
  <c r="AO223" i="21"/>
  <c r="AO33" i="11" s="1"/>
  <c r="AO226" i="21"/>
  <c r="AO36" i="11" s="1"/>
  <c r="AO222" i="21"/>
  <c r="AO32" i="11" s="1"/>
  <c r="AO225" i="21"/>
  <c r="AO35" i="11" s="1"/>
  <c r="AO229" i="21"/>
  <c r="AO39" i="11" s="1"/>
  <c r="AX226" i="20"/>
  <c r="AX36" i="12" s="1"/>
  <c r="AX228" i="20"/>
  <c r="AX38" i="12" s="1"/>
  <c r="AX224" i="20"/>
  <c r="AX34" i="12" s="1"/>
  <c r="AX229" i="20"/>
  <c r="AX39" i="12" s="1"/>
  <c r="AX223" i="20"/>
  <c r="AX33" i="12" s="1"/>
  <c r="AX227" i="20"/>
  <c r="AX37" i="12" s="1"/>
  <c r="AX222" i="20"/>
  <c r="AX32" i="12" s="1"/>
  <c r="AX225" i="20"/>
  <c r="AX35" i="12" s="1"/>
  <c r="BC217" i="20"/>
  <c r="BC241" i="20" s="1"/>
  <c r="BC55" i="12" s="1"/>
  <c r="BC229" i="20"/>
  <c r="BC39" i="12" s="1"/>
  <c r="BC221" i="20"/>
  <c r="BC31" i="12" s="1"/>
  <c r="BC220" i="20"/>
  <c r="BC30" i="12" s="1"/>
  <c r="BC222" i="20"/>
  <c r="BC32" i="12" s="1"/>
  <c r="BC228" i="20"/>
  <c r="BC38" i="12" s="1"/>
  <c r="BC225" i="20"/>
  <c r="BC35" i="12" s="1"/>
  <c r="BC226" i="20"/>
  <c r="BC36" i="12" s="1"/>
  <c r="BC223" i="20"/>
  <c r="BC33" i="12" s="1"/>
  <c r="BC224" i="20"/>
  <c r="BC34" i="12" s="1"/>
  <c r="BC227" i="20"/>
  <c r="BC37" i="12" s="1"/>
  <c r="DM241" i="21"/>
  <c r="DM55" i="11" s="1"/>
  <c r="HB219" i="21"/>
  <c r="HB29" i="11" s="1"/>
  <c r="HB222" i="21"/>
  <c r="HB32" i="11" s="1"/>
  <c r="HB228" i="21"/>
  <c r="HB38" i="11" s="1"/>
  <c r="HB225" i="21"/>
  <c r="HB35" i="11" s="1"/>
  <c r="HB226" i="21"/>
  <c r="HB36" i="11" s="1"/>
  <c r="HB229" i="21"/>
  <c r="HB39" i="11" s="1"/>
  <c r="HB223" i="21"/>
  <c r="HB33" i="11" s="1"/>
  <c r="HB220" i="21"/>
  <c r="HB30" i="11" s="1"/>
  <c r="HB221" i="21"/>
  <c r="HB31" i="11" s="1"/>
  <c r="BY221" i="21"/>
  <c r="BY31" i="11" s="1"/>
  <c r="BY222" i="21"/>
  <c r="BY32" i="11" s="1"/>
  <c r="BY225" i="21"/>
  <c r="BY35" i="11" s="1"/>
  <c r="BY219" i="21"/>
  <c r="BY29" i="11" s="1"/>
  <c r="BY228" i="21"/>
  <c r="BY38" i="11" s="1"/>
  <c r="BY229" i="21"/>
  <c r="BY39" i="11" s="1"/>
  <c r="BY220" i="21"/>
  <c r="BY30" i="11" s="1"/>
  <c r="BY223" i="21"/>
  <c r="BY33" i="11" s="1"/>
  <c r="BY226" i="21"/>
  <c r="BY36" i="11" s="1"/>
  <c r="BF217" i="21"/>
  <c r="BF219" i="21"/>
  <c r="BF29" i="11" s="1"/>
  <c r="BF223" i="21"/>
  <c r="BF33" i="11" s="1"/>
  <c r="BF226" i="21"/>
  <c r="BF36" i="11" s="1"/>
  <c r="BF220" i="21"/>
  <c r="BF30" i="11" s="1"/>
  <c r="BF221" i="21"/>
  <c r="BF31" i="11" s="1"/>
  <c r="BF222" i="21"/>
  <c r="BF32" i="11" s="1"/>
  <c r="BF227" i="21"/>
  <c r="BF37" i="11" s="1"/>
  <c r="BF218" i="21"/>
  <c r="BF28" i="11" s="1"/>
  <c r="BF224" i="21"/>
  <c r="BF34" i="11" s="1"/>
  <c r="BF228" i="21"/>
  <c r="BF38" i="11" s="1"/>
  <c r="BF229" i="21"/>
  <c r="BF39" i="11" s="1"/>
  <c r="BF225" i="21"/>
  <c r="BF35" i="11" s="1"/>
  <c r="AH219" i="31"/>
  <c r="AH29" i="32" s="1"/>
  <c r="AH230" i="31"/>
  <c r="AH40" i="32" s="1"/>
  <c r="FK222" i="21"/>
  <c r="FK32" i="11" s="1"/>
  <c r="FK218" i="21"/>
  <c r="FK28" i="11" s="1"/>
  <c r="FK229" i="21"/>
  <c r="FK39" i="11" s="1"/>
  <c r="FK226" i="21"/>
  <c r="FK36" i="11" s="1"/>
  <c r="FK219" i="21"/>
  <c r="FK29" i="11" s="1"/>
  <c r="FK221" i="21"/>
  <c r="FK31" i="11" s="1"/>
  <c r="FK228" i="21"/>
  <c r="FK38" i="11" s="1"/>
  <c r="FK223" i="21"/>
  <c r="FK33" i="11" s="1"/>
  <c r="FK225" i="21"/>
  <c r="FK35" i="11" s="1"/>
  <c r="FK224" i="21"/>
  <c r="FK34" i="11" s="1"/>
  <c r="FK220" i="21"/>
  <c r="FK30" i="11" s="1"/>
  <c r="AL42" i="32"/>
  <c r="DN220" i="21"/>
  <c r="DN30" i="11" s="1"/>
  <c r="DN221" i="21"/>
  <c r="DN31" i="11" s="1"/>
  <c r="DN222" i="21"/>
  <c r="DN32" i="11" s="1"/>
  <c r="DN224" i="21"/>
  <c r="DN34" i="11" s="1"/>
  <c r="DN228" i="21"/>
  <c r="DN38" i="11" s="1"/>
  <c r="DN218" i="21"/>
  <c r="DN28" i="11" s="1"/>
  <c r="DN219" i="21"/>
  <c r="DN29" i="11" s="1"/>
  <c r="DN225" i="21"/>
  <c r="DN35" i="11" s="1"/>
  <c r="DN229" i="21"/>
  <c r="DN39" i="11" s="1"/>
  <c r="DN226" i="21"/>
  <c r="DN36" i="11" s="1"/>
  <c r="DN223" i="21"/>
  <c r="DN33" i="11" s="1"/>
  <c r="CM228" i="35"/>
  <c r="CM38" i="36" s="1"/>
  <c r="CM226" i="35"/>
  <c r="CM36" i="36" s="1"/>
  <c r="HC221" i="20"/>
  <c r="HC31" i="12" s="1"/>
  <c r="HC223" i="20"/>
  <c r="HC33" i="12" s="1"/>
  <c r="HC229" i="20"/>
  <c r="HC39" i="12" s="1"/>
  <c r="HC220" i="20"/>
  <c r="HC30" i="12" s="1"/>
  <c r="HC226" i="20"/>
  <c r="HC36" i="12" s="1"/>
  <c r="HC218" i="20"/>
  <c r="HC28" i="12" s="1"/>
  <c r="HC224" i="20"/>
  <c r="HC34" i="12" s="1"/>
  <c r="HC228" i="20"/>
  <c r="HC38" i="12" s="1"/>
  <c r="HH224" i="20"/>
  <c r="HH34" i="12" s="1"/>
  <c r="HH225" i="20"/>
  <c r="HH35" i="12" s="1"/>
  <c r="HH222" i="20"/>
  <c r="HH32" i="12" s="1"/>
  <c r="HH221" i="20"/>
  <c r="HH31" i="12" s="1"/>
  <c r="HH228" i="20"/>
  <c r="HH38" i="12" s="1"/>
  <c r="HH229" i="20"/>
  <c r="HH39" i="12" s="1"/>
  <c r="HH217" i="20"/>
  <c r="AZ225" i="35"/>
  <c r="AZ35" i="36" s="1"/>
  <c r="AZ221" i="35"/>
  <c r="AZ31" i="36" s="1"/>
  <c r="AZ227" i="35"/>
  <c r="AZ37" i="36" s="1"/>
  <c r="GW220" i="20"/>
  <c r="GW30" i="12" s="1"/>
  <c r="GW221" i="20"/>
  <c r="GW31" i="12" s="1"/>
  <c r="GW218" i="20"/>
  <c r="GW28" i="12" s="1"/>
  <c r="GW229" i="20"/>
  <c r="GW39" i="12" s="1"/>
  <c r="GW223" i="20"/>
  <c r="GW33" i="12" s="1"/>
  <c r="GW224" i="20"/>
  <c r="GW34" i="12" s="1"/>
  <c r="GW226" i="20"/>
  <c r="GW36" i="12" s="1"/>
  <c r="GW228" i="20"/>
  <c r="GW38" i="12" s="1"/>
  <c r="HD228" i="20"/>
  <c r="HD38" i="12" s="1"/>
  <c r="HD220" i="20"/>
  <c r="HD30" i="12" s="1"/>
  <c r="HD226" i="20"/>
  <c r="HD36" i="12" s="1"/>
  <c r="HD225" i="20"/>
  <c r="HD35" i="12" s="1"/>
  <c r="HD222" i="20"/>
  <c r="HD32" i="12" s="1"/>
  <c r="HD219" i="20"/>
  <c r="HD29" i="12" s="1"/>
  <c r="GB224" i="20"/>
  <c r="GB34" i="12" s="1"/>
  <c r="GB229" i="20"/>
  <c r="GB39" i="12" s="1"/>
  <c r="AY220" i="35"/>
  <c r="AY30" i="36" s="1"/>
  <c r="AY223" i="35"/>
  <c r="AY33" i="36" s="1"/>
  <c r="AY222" i="35"/>
  <c r="AY32" i="36" s="1"/>
  <c r="AY219" i="35"/>
  <c r="AY29" i="36" s="1"/>
  <c r="AY228" i="35"/>
  <c r="AY38" i="36" s="1"/>
  <c r="AY225" i="35"/>
  <c r="AY35" i="36" s="1"/>
  <c r="AY218" i="35"/>
  <c r="AY28" i="36" s="1"/>
  <c r="AY217" i="35"/>
  <c r="AY226" i="35"/>
  <c r="AY36" i="36" s="1"/>
  <c r="AY227" i="35"/>
  <c r="AY37" i="36" s="1"/>
  <c r="AY221" i="35"/>
  <c r="AY31" i="36" s="1"/>
  <c r="AY229" i="35"/>
  <c r="AY39" i="36" s="1"/>
  <c r="AY224" i="35"/>
  <c r="AY34" i="36" s="1"/>
  <c r="AB217" i="20"/>
  <c r="AB227" i="20"/>
  <c r="AB37" i="12" s="1"/>
  <c r="AB221" i="20"/>
  <c r="AB31" i="12" s="1"/>
  <c r="AB220" i="20"/>
  <c r="AB30" i="12" s="1"/>
  <c r="AB223" i="20"/>
  <c r="AB33" i="12" s="1"/>
  <c r="AB225" i="20"/>
  <c r="AB35" i="12" s="1"/>
  <c r="AB218" i="20"/>
  <c r="AB28" i="12" s="1"/>
  <c r="AB229" i="20"/>
  <c r="AB39" i="12" s="1"/>
  <c r="AB228" i="20"/>
  <c r="AB38" i="12" s="1"/>
  <c r="AB222" i="20"/>
  <c r="AB32" i="12" s="1"/>
  <c r="AB226" i="20"/>
  <c r="AB36" i="12" s="1"/>
  <c r="AB224" i="20"/>
  <c r="AB34" i="12" s="1"/>
  <c r="AB219" i="20"/>
  <c r="AB29" i="12" s="1"/>
  <c r="R221" i="21"/>
  <c r="R31" i="11" s="1"/>
  <c r="R222" i="21"/>
  <c r="R32" i="11" s="1"/>
  <c r="R224" i="21"/>
  <c r="R34" i="11" s="1"/>
  <c r="R225" i="21"/>
  <c r="R35" i="11" s="1"/>
  <c r="R228" i="21"/>
  <c r="R38" i="11" s="1"/>
  <c r="R226" i="21"/>
  <c r="R36" i="11" s="1"/>
  <c r="R229" i="21"/>
  <c r="R39" i="11" s="1"/>
  <c r="R223" i="21"/>
  <c r="R33" i="11" s="1"/>
  <c r="DS222" i="20"/>
  <c r="DS32" i="12" s="1"/>
  <c r="DS223" i="20"/>
  <c r="DS33" i="12" s="1"/>
  <c r="DS229" i="20"/>
  <c r="DS39" i="12" s="1"/>
  <c r="DS220" i="20"/>
  <c r="DS30" i="12" s="1"/>
  <c r="DS221" i="20"/>
  <c r="DS31" i="12" s="1"/>
  <c r="DS228" i="20"/>
  <c r="DS38" i="12" s="1"/>
  <c r="DS224" i="20"/>
  <c r="DS34" i="12" s="1"/>
  <c r="DS226" i="20"/>
  <c r="DS36" i="12" s="1"/>
  <c r="DS225" i="20"/>
  <c r="DS35" i="12" s="1"/>
  <c r="DS227" i="20"/>
  <c r="DS37" i="12" s="1"/>
  <c r="BM221" i="20"/>
  <c r="BM31" i="12" s="1"/>
  <c r="BM222" i="20"/>
  <c r="BM32" i="12" s="1"/>
  <c r="BM227" i="20"/>
  <c r="BM37" i="12" s="1"/>
  <c r="BM229" i="20"/>
  <c r="BM39" i="12" s="1"/>
  <c r="BM223" i="20"/>
  <c r="BM33" i="12" s="1"/>
  <c r="BM224" i="20"/>
  <c r="BM34" i="12" s="1"/>
  <c r="BM225" i="20"/>
  <c r="BM35" i="12" s="1"/>
  <c r="BM219" i="20"/>
  <c r="BM29" i="12" s="1"/>
  <c r="BM226" i="20"/>
  <c r="BM36" i="12" s="1"/>
  <c r="BM228" i="20"/>
  <c r="BM38" i="12" s="1"/>
  <c r="C222" i="20"/>
  <c r="C32" i="12" s="1"/>
  <c r="C223" i="20"/>
  <c r="C33" i="12" s="1"/>
  <c r="C225" i="20"/>
  <c r="C35" i="12" s="1"/>
  <c r="C229" i="20"/>
  <c r="C39" i="12" s="1"/>
  <c r="C226" i="20"/>
  <c r="C36" i="12" s="1"/>
  <c r="C224" i="20"/>
  <c r="C34" i="12" s="1"/>
  <c r="C228" i="20"/>
  <c r="C38" i="12" s="1"/>
  <c r="C227" i="20"/>
  <c r="C37" i="12" s="1"/>
  <c r="AL217" i="21"/>
  <c r="AL227" i="21"/>
  <c r="AL37" i="11" s="1"/>
  <c r="AL222" i="21"/>
  <c r="AL32" i="11" s="1"/>
  <c r="AL220" i="21"/>
  <c r="AL30" i="11" s="1"/>
  <c r="AL223" i="21"/>
  <c r="AL33" i="11" s="1"/>
  <c r="AL225" i="21"/>
  <c r="AL35" i="11" s="1"/>
  <c r="AL218" i="21"/>
  <c r="AL28" i="11" s="1"/>
  <c r="AL219" i="21"/>
  <c r="AL29" i="11" s="1"/>
  <c r="AL226" i="21"/>
  <c r="AL36" i="11" s="1"/>
  <c r="AL228" i="21"/>
  <c r="AL38" i="11" s="1"/>
  <c r="AL221" i="21"/>
  <c r="AL31" i="11" s="1"/>
  <c r="AL224" i="21"/>
  <c r="AL34" i="11" s="1"/>
  <c r="AL229" i="21"/>
  <c r="AL39" i="11" s="1"/>
  <c r="W218" i="35"/>
  <c r="W28" i="36" s="1"/>
  <c r="W222" i="35"/>
  <c r="W32" i="36" s="1"/>
  <c r="W217" i="35"/>
  <c r="GO220" i="21"/>
  <c r="GO30" i="11" s="1"/>
  <c r="GO225" i="21"/>
  <c r="GO35" i="11" s="1"/>
  <c r="GO221" i="21"/>
  <c r="GO31" i="11" s="1"/>
  <c r="GO226" i="21"/>
  <c r="GO36" i="11" s="1"/>
  <c r="GO228" i="21"/>
  <c r="GO38" i="11" s="1"/>
  <c r="GO222" i="21"/>
  <c r="GO32" i="11" s="1"/>
  <c r="GO224" i="21"/>
  <c r="GO34" i="11" s="1"/>
  <c r="GO219" i="21"/>
  <c r="GO29" i="11" s="1"/>
  <c r="GO223" i="21"/>
  <c r="GO33" i="11" s="1"/>
  <c r="GO229" i="21"/>
  <c r="GO39" i="11" s="1"/>
  <c r="BF217" i="31"/>
  <c r="BF224" i="31"/>
  <c r="BF34" i="32" s="1"/>
  <c r="BF222" i="31"/>
  <c r="BF32" i="32" s="1"/>
  <c r="BF228" i="31"/>
  <c r="BF38" i="32" s="1"/>
  <c r="BF218" i="31"/>
  <c r="BF28" i="32" s="1"/>
  <c r="BF220" i="31"/>
  <c r="BF30" i="32" s="1"/>
  <c r="BF226" i="31"/>
  <c r="BF36" i="32" s="1"/>
  <c r="BF230" i="31"/>
  <c r="BF40" i="32" s="1"/>
  <c r="FS219" i="21"/>
  <c r="FS29" i="11" s="1"/>
  <c r="FS222" i="21"/>
  <c r="FS32" i="11" s="1"/>
  <c r="FS225" i="21"/>
  <c r="FS35" i="11" s="1"/>
  <c r="FS223" i="21"/>
  <c r="FS33" i="11" s="1"/>
  <c r="FS224" i="21"/>
  <c r="FS34" i="11" s="1"/>
  <c r="FS229" i="21"/>
  <c r="FS39" i="11" s="1"/>
  <c r="FS226" i="21"/>
  <c r="FS36" i="11" s="1"/>
  <c r="FS228" i="21"/>
  <c r="FS38" i="11" s="1"/>
  <c r="FS220" i="21"/>
  <c r="FS30" i="11" s="1"/>
  <c r="FS221" i="21"/>
  <c r="FS31" i="11" s="1"/>
  <c r="FS218" i="21"/>
  <c r="FS28" i="11" s="1"/>
  <c r="DQ226" i="21"/>
  <c r="DQ36" i="11" s="1"/>
  <c r="DQ225" i="21"/>
  <c r="DQ35" i="11" s="1"/>
  <c r="DQ229" i="21"/>
  <c r="DQ39" i="11" s="1"/>
  <c r="DQ224" i="21"/>
  <c r="DQ34" i="11" s="1"/>
  <c r="DQ228" i="21"/>
  <c r="DQ38" i="11" s="1"/>
  <c r="CH225" i="35"/>
  <c r="CH35" i="36" s="1"/>
  <c r="CH223" i="35"/>
  <c r="CH33" i="36" s="1"/>
  <c r="CH221" i="35"/>
  <c r="CH31" i="36" s="1"/>
  <c r="BR42" i="36"/>
  <c r="GO222" i="20"/>
  <c r="GO32" i="12" s="1"/>
  <c r="GO218" i="20"/>
  <c r="GO28" i="12" s="1"/>
  <c r="GO229" i="20"/>
  <c r="GO39" i="12" s="1"/>
  <c r="GO219" i="20"/>
  <c r="GO29" i="12" s="1"/>
  <c r="GO226" i="20"/>
  <c r="GO36" i="12" s="1"/>
  <c r="GO228" i="20"/>
  <c r="GO38" i="12" s="1"/>
  <c r="GO224" i="20"/>
  <c r="GO34" i="12" s="1"/>
  <c r="GO223" i="20"/>
  <c r="GO33" i="12" s="1"/>
  <c r="GO225" i="20"/>
  <c r="GO35" i="12" s="1"/>
  <c r="DU217" i="20"/>
  <c r="DU226" i="20"/>
  <c r="DU36" i="12" s="1"/>
  <c r="DU228" i="20"/>
  <c r="DU38" i="12" s="1"/>
  <c r="DU218" i="20"/>
  <c r="DU28" i="12" s="1"/>
  <c r="DU227" i="20"/>
  <c r="DU37" i="12" s="1"/>
  <c r="DU224" i="20"/>
  <c r="DU34" i="12" s="1"/>
  <c r="DU219" i="20"/>
  <c r="DU29" i="12" s="1"/>
  <c r="DU221" i="20"/>
  <c r="DU31" i="12" s="1"/>
  <c r="DU223" i="20"/>
  <c r="DU33" i="12" s="1"/>
  <c r="DU222" i="20"/>
  <c r="DU32" i="12" s="1"/>
  <c r="DU220" i="20"/>
  <c r="DU30" i="12" s="1"/>
  <c r="DU229" i="20"/>
  <c r="DU39" i="12" s="1"/>
  <c r="DU225" i="20"/>
  <c r="DU35" i="12" s="1"/>
  <c r="GV218" i="20"/>
  <c r="GV28" i="12" s="1"/>
  <c r="GV224" i="20"/>
  <c r="GV34" i="12" s="1"/>
  <c r="GV228" i="20"/>
  <c r="GV38" i="12" s="1"/>
  <c r="GV229" i="20"/>
  <c r="GV39" i="12" s="1"/>
  <c r="GV221" i="20"/>
  <c r="GV31" i="12" s="1"/>
  <c r="GV222" i="20"/>
  <c r="GV32" i="12" s="1"/>
  <c r="GV225" i="20"/>
  <c r="GV35" i="12" s="1"/>
  <c r="GV217" i="20"/>
  <c r="AR224" i="35"/>
  <c r="AR34" i="36" s="1"/>
  <c r="AR226" i="35"/>
  <c r="AR36" i="36" s="1"/>
  <c r="EK241" i="20"/>
  <c r="EK55" i="12" s="1"/>
  <c r="EK27" i="12"/>
  <c r="BV218" i="21"/>
  <c r="BV28" i="11" s="1"/>
  <c r="BV219" i="21"/>
  <c r="BV29" i="11" s="1"/>
  <c r="BV225" i="21"/>
  <c r="BV35" i="11" s="1"/>
  <c r="BV226" i="21"/>
  <c r="BV36" i="11" s="1"/>
  <c r="BV223" i="21"/>
  <c r="BV33" i="11" s="1"/>
  <c r="BV228" i="21"/>
  <c r="BV38" i="11" s="1"/>
  <c r="BV221" i="21"/>
  <c r="BV31" i="11" s="1"/>
  <c r="BV222" i="21"/>
  <c r="BV32" i="11" s="1"/>
  <c r="BV224" i="21"/>
  <c r="BV34" i="11" s="1"/>
  <c r="BV229" i="21"/>
  <c r="BV39" i="11" s="1"/>
  <c r="Q219" i="21"/>
  <c r="Q29" i="11" s="1"/>
  <c r="Q225" i="21"/>
  <c r="Q35" i="11" s="1"/>
  <c r="Q228" i="21"/>
  <c r="Q38" i="11" s="1"/>
  <c r="Q226" i="21"/>
  <c r="Q36" i="11" s="1"/>
  <c r="Q229" i="21"/>
  <c r="Q39" i="11" s="1"/>
  <c r="Q221" i="21"/>
  <c r="Q31" i="11" s="1"/>
  <c r="Q222" i="21"/>
  <c r="Q32" i="11" s="1"/>
  <c r="Q223" i="21"/>
  <c r="Q33" i="11" s="1"/>
  <c r="Q224" i="21"/>
  <c r="Q34" i="11" s="1"/>
  <c r="G226" i="20"/>
  <c r="G36" i="12" s="1"/>
  <c r="G228" i="20"/>
  <c r="G38" i="12" s="1"/>
  <c r="G225" i="20"/>
  <c r="G35" i="12" s="1"/>
  <c r="G223" i="20"/>
  <c r="G33" i="12" s="1"/>
  <c r="G227" i="20"/>
  <c r="G37" i="12" s="1"/>
  <c r="G229" i="20"/>
  <c r="G39" i="12" s="1"/>
  <c r="BV225" i="20"/>
  <c r="BV35" i="12" s="1"/>
  <c r="BV228" i="20"/>
  <c r="BV38" i="12" s="1"/>
  <c r="BV220" i="20"/>
  <c r="BV30" i="12" s="1"/>
  <c r="BV227" i="20"/>
  <c r="BV37" i="12" s="1"/>
  <c r="BV229" i="20"/>
  <c r="BV39" i="12" s="1"/>
  <c r="BV224" i="20"/>
  <c r="BV34" i="12" s="1"/>
  <c r="BV222" i="20"/>
  <c r="BV32" i="12" s="1"/>
  <c r="BV223" i="20"/>
  <c r="BV33" i="12" s="1"/>
  <c r="BV226" i="20"/>
  <c r="BV36" i="12" s="1"/>
  <c r="CP226" i="20"/>
  <c r="CP36" i="12" s="1"/>
  <c r="CP228" i="20"/>
  <c r="CP38" i="12" s="1"/>
  <c r="CP220" i="20"/>
  <c r="CP30" i="12" s="1"/>
  <c r="D221" i="31"/>
  <c r="D31" i="32" s="1"/>
  <c r="D226" i="31"/>
  <c r="D36" i="32" s="1"/>
  <c r="D228" i="31"/>
  <c r="D38" i="32" s="1"/>
  <c r="D229" i="31"/>
  <c r="D39" i="32" s="1"/>
  <c r="D42" i="32"/>
  <c r="D230" i="31"/>
  <c r="D40" i="32" s="1"/>
  <c r="K224" i="35"/>
  <c r="K34" i="36" s="1"/>
  <c r="K219" i="35"/>
  <c r="K29" i="36" s="1"/>
  <c r="K228" i="35"/>
  <c r="K38" i="36" s="1"/>
  <c r="AM222" i="20"/>
  <c r="AM32" i="12" s="1"/>
  <c r="AM220" i="20"/>
  <c r="AM30" i="12" s="1"/>
  <c r="AM229" i="20"/>
  <c r="AM39" i="12" s="1"/>
  <c r="AM227" i="20"/>
  <c r="AM37" i="12" s="1"/>
  <c r="AM223" i="20"/>
  <c r="AM33" i="12" s="1"/>
  <c r="AM228" i="20"/>
  <c r="AM38" i="12" s="1"/>
  <c r="AM219" i="20"/>
  <c r="AM29" i="12" s="1"/>
  <c r="AM226" i="20"/>
  <c r="AM36" i="12" s="1"/>
  <c r="AM221" i="20"/>
  <c r="AM31" i="12" s="1"/>
  <c r="AM225" i="20"/>
  <c r="AM35" i="12" s="1"/>
  <c r="AM224" i="20"/>
  <c r="AM34" i="12" s="1"/>
  <c r="BI219" i="20"/>
  <c r="BI29" i="12" s="1"/>
  <c r="BI221" i="20"/>
  <c r="BI31" i="12" s="1"/>
  <c r="BI229" i="20"/>
  <c r="BI39" i="12" s="1"/>
  <c r="BI218" i="20"/>
  <c r="BI28" i="12" s="1"/>
  <c r="BI225" i="20"/>
  <c r="BI35" i="12" s="1"/>
  <c r="BI227" i="20"/>
  <c r="BI37" i="12" s="1"/>
  <c r="BI223" i="20"/>
  <c r="BI33" i="12" s="1"/>
  <c r="BI226" i="20"/>
  <c r="BI36" i="12" s="1"/>
  <c r="BI224" i="20"/>
  <c r="BI34" i="12" s="1"/>
  <c r="BI228" i="20"/>
  <c r="BI38" i="12" s="1"/>
  <c r="BI222" i="20"/>
  <c r="BI32" i="12" s="1"/>
  <c r="EH228" i="21"/>
  <c r="EH38" i="11" s="1"/>
  <c r="EH218" i="21"/>
  <c r="EH28" i="11" s="1"/>
  <c r="EH221" i="21"/>
  <c r="EH31" i="11" s="1"/>
  <c r="EH229" i="21"/>
  <c r="EH39" i="11" s="1"/>
  <c r="EH224" i="21"/>
  <c r="EH34" i="11" s="1"/>
  <c r="H217" i="31"/>
  <c r="H225" i="31"/>
  <c r="H35" i="32" s="1"/>
  <c r="H228" i="31"/>
  <c r="H38" i="32" s="1"/>
  <c r="H226" i="31"/>
  <c r="H36" i="32" s="1"/>
  <c r="H230" i="31"/>
  <c r="H40" i="32" s="1"/>
  <c r="GT228" i="21"/>
  <c r="GT38" i="11" s="1"/>
  <c r="GT229" i="21"/>
  <c r="GT39" i="11" s="1"/>
  <c r="GT223" i="21"/>
  <c r="GT33" i="11" s="1"/>
  <c r="GT226" i="21"/>
  <c r="GT36" i="11" s="1"/>
  <c r="GT225" i="21"/>
  <c r="GT35" i="11" s="1"/>
  <c r="GT222" i="21"/>
  <c r="GT32" i="11" s="1"/>
  <c r="EJ221" i="21"/>
  <c r="EJ31" i="11" s="1"/>
  <c r="EJ219" i="21"/>
  <c r="EJ29" i="11" s="1"/>
  <c r="EJ223" i="21"/>
  <c r="EJ33" i="11" s="1"/>
  <c r="EJ229" i="21"/>
  <c r="EJ39" i="11" s="1"/>
  <c r="EJ226" i="21"/>
  <c r="EJ36" i="11" s="1"/>
  <c r="EJ220" i="21"/>
  <c r="EJ30" i="11" s="1"/>
  <c r="EJ222" i="21"/>
  <c r="EJ32" i="11" s="1"/>
  <c r="EJ224" i="21"/>
  <c r="EJ34" i="11" s="1"/>
  <c r="EJ228" i="21"/>
  <c r="EJ38" i="11" s="1"/>
  <c r="EJ218" i="21"/>
  <c r="EJ28" i="11" s="1"/>
  <c r="EJ225" i="21"/>
  <c r="EJ35" i="11" s="1"/>
  <c r="P241" i="35"/>
  <c r="P55" i="36" s="1"/>
  <c r="GA223" i="21"/>
  <c r="GA33" i="11" s="1"/>
  <c r="GA225" i="21"/>
  <c r="GA35" i="11" s="1"/>
  <c r="GA220" i="21"/>
  <c r="GA30" i="11" s="1"/>
  <c r="GA221" i="21"/>
  <c r="GA31" i="11" s="1"/>
  <c r="GA224" i="21"/>
  <c r="GA34" i="11" s="1"/>
  <c r="GA226" i="21"/>
  <c r="GA36" i="11" s="1"/>
  <c r="GA222" i="21"/>
  <c r="GA32" i="11" s="1"/>
  <c r="GA229" i="21"/>
  <c r="GA39" i="11" s="1"/>
  <c r="GA219" i="21"/>
  <c r="GA29" i="11" s="1"/>
  <c r="GA228" i="21"/>
  <c r="GA38" i="11" s="1"/>
  <c r="GA218" i="21"/>
  <c r="GA28" i="11" s="1"/>
  <c r="AH42" i="32"/>
  <c r="BF42" i="32"/>
  <c r="L217" i="21"/>
  <c r="L227" i="21"/>
  <c r="L37" i="11" s="1"/>
  <c r="L222" i="21"/>
  <c r="L32" i="11" s="1"/>
  <c r="L225" i="21"/>
  <c r="L35" i="11" s="1"/>
  <c r="L228" i="21"/>
  <c r="L38" i="11" s="1"/>
  <c r="L219" i="21"/>
  <c r="L29" i="11" s="1"/>
  <c r="L226" i="21"/>
  <c r="L36" i="11" s="1"/>
  <c r="L221" i="21"/>
  <c r="L31" i="11" s="1"/>
  <c r="L229" i="21"/>
  <c r="L39" i="11" s="1"/>
  <c r="L218" i="21"/>
  <c r="L28" i="11" s="1"/>
  <c r="L224" i="21"/>
  <c r="L34" i="11" s="1"/>
  <c r="L223" i="21"/>
  <c r="L33" i="11" s="1"/>
  <c r="L220" i="21"/>
  <c r="L30" i="11" s="1"/>
  <c r="AN222" i="21"/>
  <c r="AN32" i="11" s="1"/>
  <c r="AN224" i="21"/>
  <c r="AN34" i="11" s="1"/>
  <c r="AN220" i="21"/>
  <c r="AN30" i="11" s="1"/>
  <c r="AN228" i="21"/>
  <c r="AN38" i="11" s="1"/>
  <c r="AN221" i="21"/>
  <c r="AN31" i="11" s="1"/>
  <c r="AN219" i="21"/>
  <c r="AN29" i="11" s="1"/>
  <c r="AN223" i="21"/>
  <c r="AN33" i="11" s="1"/>
  <c r="AN225" i="21"/>
  <c r="AN35" i="11" s="1"/>
  <c r="AN229" i="21"/>
  <c r="AN39" i="11" s="1"/>
  <c r="AN226" i="21"/>
  <c r="AN36" i="11" s="1"/>
  <c r="M241" i="31"/>
  <c r="M55" i="32" s="1"/>
  <c r="N224" i="35"/>
  <c r="N34" i="36" s="1"/>
  <c r="N222" i="35"/>
  <c r="N32" i="36" s="1"/>
  <c r="AA217" i="20"/>
  <c r="AA227" i="20"/>
  <c r="AA37" i="12" s="1"/>
  <c r="AA220" i="20"/>
  <c r="AA30" i="12" s="1"/>
  <c r="AA223" i="20"/>
  <c r="AA33" i="12" s="1"/>
  <c r="AA225" i="20"/>
  <c r="AA35" i="12" s="1"/>
  <c r="AA218" i="20"/>
  <c r="AA28" i="12" s="1"/>
  <c r="AA219" i="20"/>
  <c r="AA29" i="12" s="1"/>
  <c r="AA228" i="20"/>
  <c r="AA38" i="12" s="1"/>
  <c r="AA226" i="20"/>
  <c r="AA36" i="12" s="1"/>
  <c r="AA221" i="20"/>
  <c r="AA31" i="12" s="1"/>
  <c r="AA229" i="20"/>
  <c r="AA39" i="12" s="1"/>
  <c r="AA222" i="20"/>
  <c r="AA32" i="12" s="1"/>
  <c r="AA224" i="20"/>
  <c r="AA34" i="12" s="1"/>
  <c r="P57" i="33"/>
  <c r="P62" i="33"/>
  <c r="D56" i="33"/>
  <c r="M57" i="33"/>
  <c r="R60" i="33"/>
  <c r="G58" i="33"/>
  <c r="C60" i="33"/>
  <c r="G64" i="33"/>
  <c r="G54" i="33"/>
  <c r="D65" i="33"/>
  <c r="C54" i="33"/>
  <c r="S60" i="33"/>
  <c r="M62" i="33"/>
  <c r="M60" i="33"/>
  <c r="M58" i="33"/>
  <c r="P52" i="33"/>
  <c r="S55" i="33"/>
  <c r="H60" i="33"/>
  <c r="S62" i="33"/>
  <c r="C59" i="33"/>
  <c r="R52" i="33"/>
  <c r="C61" i="33"/>
  <c r="F59" i="33"/>
  <c r="C55" i="33"/>
  <c r="O60" i="33"/>
  <c r="C53" i="33"/>
  <c r="D60" i="33"/>
  <c r="M52" i="33"/>
  <c r="M61" i="33"/>
  <c r="H52" i="33"/>
  <c r="S57" i="33"/>
  <c r="O56" i="33"/>
  <c r="R58" i="33"/>
  <c r="R55" i="33"/>
  <c r="H53" i="33"/>
  <c r="D52" i="33"/>
  <c r="M59" i="33"/>
  <c r="H59" i="33"/>
  <c r="S54" i="33"/>
  <c r="O62" i="33"/>
  <c r="G59" i="33"/>
  <c r="P63" i="33"/>
  <c r="F63" i="33"/>
  <c r="P64" i="33"/>
  <c r="F53" i="33"/>
  <c r="F61" i="33"/>
  <c r="O59" i="33"/>
  <c r="G56" i="33"/>
  <c r="M53" i="33"/>
  <c r="D54" i="33"/>
  <c r="P56" i="33"/>
  <c r="H58" i="33"/>
  <c r="O61" i="33"/>
  <c r="O54" i="33"/>
  <c r="O52" i="33"/>
  <c r="R63" i="33"/>
  <c r="C65" i="33"/>
  <c r="O57" i="33"/>
  <c r="O58" i="33"/>
  <c r="D64" i="33"/>
  <c r="F56" i="33"/>
  <c r="C57" i="33"/>
  <c r="O65" i="33"/>
  <c r="D57" i="33"/>
  <c r="O55" i="33"/>
  <c r="C58" i="33"/>
  <c r="R64" i="33"/>
  <c r="R61" i="33"/>
  <c r="O63" i="33"/>
  <c r="R65" i="33"/>
  <c r="P65" i="33"/>
  <c r="C62" i="33"/>
  <c r="F65" i="33"/>
  <c r="G61" i="33"/>
  <c r="G60" i="33"/>
  <c r="G52" i="33"/>
  <c r="S58" i="33"/>
  <c r="M56" i="33"/>
  <c r="H63" i="33"/>
  <c r="H57" i="33"/>
  <c r="S56" i="33"/>
  <c r="C64" i="33"/>
  <c r="R62" i="33"/>
  <c r="F52" i="33"/>
  <c r="F58" i="33"/>
  <c r="D53" i="33"/>
  <c r="P55" i="33"/>
  <c r="S63" i="33"/>
  <c r="F57" i="33"/>
  <c r="F62" i="33"/>
  <c r="F54" i="33"/>
  <c r="D62" i="33"/>
  <c r="D59" i="33"/>
  <c r="M55" i="33"/>
  <c r="P54" i="33"/>
  <c r="H62" i="33"/>
  <c r="H56" i="33"/>
  <c r="G63" i="33"/>
  <c r="G55" i="33"/>
  <c r="M54" i="33"/>
  <c r="P61" i="33"/>
  <c r="P60" i="33"/>
  <c r="C63" i="33"/>
  <c r="P59" i="33"/>
  <c r="F55" i="33"/>
  <c r="D63" i="33"/>
  <c r="C56" i="33"/>
  <c r="O53" i="33"/>
  <c r="F60" i="33"/>
  <c r="D61" i="33"/>
  <c r="D58" i="33"/>
  <c r="P58" i="33"/>
  <c r="D55" i="33"/>
  <c r="H61" i="33"/>
  <c r="H55" i="33"/>
  <c r="G62" i="33"/>
  <c r="F64" i="33"/>
  <c r="O64" i="33"/>
  <c r="G57" i="33"/>
  <c r="G53" i="33"/>
  <c r="EB218" i="21"/>
  <c r="EB28" i="11" s="1"/>
  <c r="EB227" i="21"/>
  <c r="EB37" i="11" s="1"/>
  <c r="EB220" i="21"/>
  <c r="EB30" i="11" s="1"/>
  <c r="EB219" i="21"/>
  <c r="EB29" i="11" s="1"/>
  <c r="EB217" i="21"/>
  <c r="EB222" i="21"/>
  <c r="EB32" i="11" s="1"/>
  <c r="EB221" i="21"/>
  <c r="EB31" i="11" s="1"/>
  <c r="EB226" i="21"/>
  <c r="EB36" i="11" s="1"/>
  <c r="EB225" i="21"/>
  <c r="EB35" i="11" s="1"/>
  <c r="EB228" i="21"/>
  <c r="EB38" i="11" s="1"/>
  <c r="EB223" i="21"/>
  <c r="EB33" i="11" s="1"/>
  <c r="EB229" i="21"/>
  <c r="EB39" i="11" s="1"/>
  <c r="EB224" i="21"/>
  <c r="EB34" i="11" s="1"/>
  <c r="AO241" i="21"/>
  <c r="AO55" i="11" s="1"/>
  <c r="AO27" i="11"/>
  <c r="EF218" i="21"/>
  <c r="EF28" i="11" s="1"/>
  <c r="EF219" i="21"/>
  <c r="EF29" i="11" s="1"/>
  <c r="EF217" i="21"/>
  <c r="EF227" i="21"/>
  <c r="EF37" i="11" s="1"/>
  <c r="EF220" i="21"/>
  <c r="EF30" i="11" s="1"/>
  <c r="EF222" i="21"/>
  <c r="EF32" i="11" s="1"/>
  <c r="EF223" i="21"/>
  <c r="EF33" i="11" s="1"/>
  <c r="EF224" i="21"/>
  <c r="EF34" i="11" s="1"/>
  <c r="EF228" i="21"/>
  <c r="EF38" i="11" s="1"/>
  <c r="EF221" i="21"/>
  <c r="EF31" i="11" s="1"/>
  <c r="EF226" i="21"/>
  <c r="EF36" i="11" s="1"/>
  <c r="EF225" i="21"/>
  <c r="EF35" i="11" s="1"/>
  <c r="EF229" i="21"/>
  <c r="EF39" i="11" s="1"/>
  <c r="AS217" i="21"/>
  <c r="AS227" i="21"/>
  <c r="AS37" i="11" s="1"/>
  <c r="AS220" i="21"/>
  <c r="AS30" i="11" s="1"/>
  <c r="AS219" i="21"/>
  <c r="AS29" i="11" s="1"/>
  <c r="AS222" i="21"/>
  <c r="AS32" i="11" s="1"/>
  <c r="AS218" i="21"/>
  <c r="AS28" i="11" s="1"/>
  <c r="AS221" i="21"/>
  <c r="AS31" i="11" s="1"/>
  <c r="AS223" i="21"/>
  <c r="AS33" i="11" s="1"/>
  <c r="AS224" i="21"/>
  <c r="AS34" i="11" s="1"/>
  <c r="AS226" i="21"/>
  <c r="AS36" i="11" s="1"/>
  <c r="AS225" i="21"/>
  <c r="AS35" i="11" s="1"/>
  <c r="AS229" i="21"/>
  <c r="AS39" i="11" s="1"/>
  <c r="AS228" i="21"/>
  <c r="AS38" i="11" s="1"/>
  <c r="ED217" i="21"/>
  <c r="ED227" i="21"/>
  <c r="ED37" i="11" s="1"/>
  <c r="ED220" i="21"/>
  <c r="ED30" i="11" s="1"/>
  <c r="ED218" i="21"/>
  <c r="ED28" i="11" s="1"/>
  <c r="ED223" i="21"/>
  <c r="ED33" i="11" s="1"/>
  <c r="ED219" i="21"/>
  <c r="ED29" i="11" s="1"/>
  <c r="ED221" i="21"/>
  <c r="ED31" i="11" s="1"/>
  <c r="ED228" i="21"/>
  <c r="ED38" i="11" s="1"/>
  <c r="ED226" i="21"/>
  <c r="ED36" i="11" s="1"/>
  <c r="ED224" i="21"/>
  <c r="ED34" i="11" s="1"/>
  <c r="ED222" i="21"/>
  <c r="ED32" i="11" s="1"/>
  <c r="ED229" i="21"/>
  <c r="ED39" i="11" s="1"/>
  <c r="ED225" i="21"/>
  <c r="ED35" i="11" s="1"/>
  <c r="C225" i="35"/>
  <c r="C35" i="36" s="1"/>
  <c r="C220" i="35"/>
  <c r="C30" i="36" s="1"/>
  <c r="C223" i="35"/>
  <c r="C33" i="36" s="1"/>
  <c r="C218" i="35"/>
  <c r="C28" i="36" s="1"/>
  <c r="C219" i="35"/>
  <c r="C29" i="36" s="1"/>
  <c r="C229" i="35"/>
  <c r="C39" i="36" s="1"/>
  <c r="C42" i="36"/>
  <c r="C226" i="35"/>
  <c r="C36" i="36" s="1"/>
  <c r="C221" i="35"/>
  <c r="C31" i="36" s="1"/>
  <c r="C227" i="35"/>
  <c r="C37" i="36" s="1"/>
  <c r="C222" i="35"/>
  <c r="C32" i="36" s="1"/>
  <c r="C228" i="35"/>
  <c r="C38" i="36" s="1"/>
  <c r="C224" i="35"/>
  <c r="C34" i="36" s="1"/>
  <c r="C217" i="35"/>
  <c r="C221" i="31"/>
  <c r="C31" i="32" s="1"/>
  <c r="C225" i="31"/>
  <c r="C35" i="32" s="1"/>
  <c r="C218" i="31"/>
  <c r="C28" i="32" s="1"/>
  <c r="C217" i="31"/>
  <c r="C223" i="31"/>
  <c r="C33" i="32" s="1"/>
  <c r="C224" i="31"/>
  <c r="C34" i="32" s="1"/>
  <c r="C222" i="31"/>
  <c r="C32" i="32" s="1"/>
  <c r="C228" i="31"/>
  <c r="C38" i="32" s="1"/>
  <c r="C227" i="31"/>
  <c r="C37" i="32" s="1"/>
  <c r="C229" i="31"/>
  <c r="C39" i="32" s="1"/>
  <c r="C42" i="32"/>
  <c r="C220" i="31"/>
  <c r="C30" i="32" s="1"/>
  <c r="C226" i="31"/>
  <c r="C36" i="32" s="1"/>
  <c r="C219" i="31"/>
  <c r="C29" i="32" s="1"/>
  <c r="C230" i="31"/>
  <c r="C40" i="32" s="1"/>
  <c r="AH241" i="31"/>
  <c r="AH55" i="32" s="1"/>
  <c r="AH27" i="32"/>
  <c r="AQ217" i="31"/>
  <c r="AQ218" i="31"/>
  <c r="AQ28" i="32" s="1"/>
  <c r="AQ221" i="31"/>
  <c r="AQ31" i="32" s="1"/>
  <c r="AQ224" i="31"/>
  <c r="AQ34" i="32" s="1"/>
  <c r="AQ219" i="31"/>
  <c r="AQ29" i="32" s="1"/>
  <c r="AQ222" i="31"/>
  <c r="AQ32" i="32" s="1"/>
  <c r="AQ225" i="31"/>
  <c r="AQ35" i="32" s="1"/>
  <c r="AQ227" i="31"/>
  <c r="AQ37" i="32" s="1"/>
  <c r="AQ228" i="31"/>
  <c r="AQ38" i="32" s="1"/>
  <c r="AQ220" i="31"/>
  <c r="AQ30" i="32" s="1"/>
  <c r="AQ223" i="31"/>
  <c r="AQ33" i="32" s="1"/>
  <c r="AQ229" i="31"/>
  <c r="AQ39" i="32" s="1"/>
  <c r="AQ42" i="32"/>
  <c r="AQ226" i="31"/>
  <c r="AQ36" i="32" s="1"/>
  <c r="AQ230" i="31"/>
  <c r="AQ40" i="32" s="1"/>
  <c r="AV241" i="31"/>
  <c r="AV55" i="32" s="1"/>
  <c r="AV27" i="32"/>
  <c r="GF217" i="21"/>
  <c r="GF227" i="21"/>
  <c r="GF37" i="11" s="1"/>
  <c r="GF220" i="21"/>
  <c r="GF30" i="11" s="1"/>
  <c r="GF225" i="21"/>
  <c r="GF35" i="11" s="1"/>
  <c r="GF226" i="21"/>
  <c r="GF36" i="11" s="1"/>
  <c r="GF219" i="21"/>
  <c r="GF29" i="11" s="1"/>
  <c r="GF218" i="21"/>
  <c r="GF28" i="11" s="1"/>
  <c r="GF221" i="21"/>
  <c r="GF31" i="11" s="1"/>
  <c r="GF222" i="21"/>
  <c r="GF32" i="11" s="1"/>
  <c r="GF223" i="21"/>
  <c r="GF33" i="11" s="1"/>
  <c r="GF229" i="21"/>
  <c r="GF39" i="11" s="1"/>
  <c r="GF224" i="21"/>
  <c r="GF34" i="11" s="1"/>
  <c r="GF228" i="21"/>
  <c r="GF38" i="11" s="1"/>
  <c r="AH217" i="21"/>
  <c r="AH227" i="21"/>
  <c r="AH37" i="11" s="1"/>
  <c r="AH218" i="21"/>
  <c r="AH28" i="11" s="1"/>
  <c r="AH220" i="21"/>
  <c r="AH30" i="11" s="1"/>
  <c r="AH223" i="21"/>
  <c r="AH33" i="11" s="1"/>
  <c r="AH224" i="21"/>
  <c r="AH34" i="11" s="1"/>
  <c r="AH221" i="21"/>
  <c r="AH31" i="11" s="1"/>
  <c r="AH219" i="21"/>
  <c r="AH29" i="11" s="1"/>
  <c r="AH222" i="21"/>
  <c r="AH32" i="11" s="1"/>
  <c r="AH225" i="21"/>
  <c r="AH35" i="11" s="1"/>
  <c r="AH226" i="21"/>
  <c r="AH36" i="11" s="1"/>
  <c r="AH229" i="21"/>
  <c r="AH39" i="11" s="1"/>
  <c r="AH228" i="21"/>
  <c r="AH38" i="11" s="1"/>
  <c r="CC217" i="21"/>
  <c r="CC227" i="21"/>
  <c r="CC37" i="11" s="1"/>
  <c r="CC219" i="21"/>
  <c r="CC29" i="11" s="1"/>
  <c r="CC222" i="21"/>
  <c r="CC32" i="11" s="1"/>
  <c r="CC223" i="21"/>
  <c r="CC33" i="11" s="1"/>
  <c r="CC218" i="21"/>
  <c r="CC28" i="11" s="1"/>
  <c r="CC221" i="21"/>
  <c r="CC31" i="11" s="1"/>
  <c r="CC220" i="21"/>
  <c r="CC30" i="11" s="1"/>
  <c r="CC224" i="21"/>
  <c r="CC34" i="11" s="1"/>
  <c r="CC226" i="21"/>
  <c r="CC36" i="11" s="1"/>
  <c r="CC228" i="21"/>
  <c r="CC38" i="11" s="1"/>
  <c r="CC229" i="21"/>
  <c r="CC39" i="11" s="1"/>
  <c r="CC225" i="21"/>
  <c r="CC35" i="11" s="1"/>
  <c r="AA227" i="21"/>
  <c r="AA37" i="11" s="1"/>
  <c r="AA217" i="21"/>
  <c r="AA218" i="21"/>
  <c r="AA28" i="11" s="1"/>
  <c r="AA219" i="21"/>
  <c r="AA29" i="11" s="1"/>
  <c r="AA220" i="21"/>
  <c r="AA30" i="11" s="1"/>
  <c r="AA221" i="21"/>
  <c r="AA31" i="11" s="1"/>
  <c r="AA224" i="21"/>
  <c r="AA34" i="11" s="1"/>
  <c r="AA222" i="21"/>
  <c r="AA32" i="11" s="1"/>
  <c r="AA223" i="21"/>
  <c r="AA33" i="11" s="1"/>
  <c r="AA225" i="21"/>
  <c r="AA35" i="11" s="1"/>
  <c r="AA229" i="21"/>
  <c r="AA39" i="11" s="1"/>
  <c r="AA226" i="21"/>
  <c r="AA36" i="11" s="1"/>
  <c r="AA228" i="21"/>
  <c r="AA38" i="11" s="1"/>
  <c r="HD218" i="21"/>
  <c r="HD28" i="11" s="1"/>
  <c r="HD224" i="21"/>
  <c r="HD34" i="11" s="1"/>
  <c r="HD227" i="21"/>
  <c r="HD37" i="11" s="1"/>
  <c r="HD217" i="21"/>
  <c r="HD225" i="21"/>
  <c r="HD35" i="11" s="1"/>
  <c r="HD226" i="21"/>
  <c r="HD36" i="11" s="1"/>
  <c r="HD221" i="21"/>
  <c r="HD31" i="11" s="1"/>
  <c r="HD219" i="21"/>
  <c r="HD29" i="11" s="1"/>
  <c r="HD220" i="21"/>
  <c r="HD30" i="11" s="1"/>
  <c r="HD222" i="21"/>
  <c r="HD32" i="11" s="1"/>
  <c r="HD223" i="21"/>
  <c r="HD33" i="11" s="1"/>
  <c r="HD229" i="21"/>
  <c r="HD39" i="11" s="1"/>
  <c r="HD228" i="21"/>
  <c r="HD38" i="11" s="1"/>
  <c r="HB241" i="21"/>
  <c r="HB55" i="11" s="1"/>
  <c r="HB27" i="11"/>
  <c r="HI241" i="21"/>
  <c r="HI55" i="11" s="1"/>
  <c r="HI27" i="11"/>
  <c r="W241" i="21"/>
  <c r="W55" i="11" s="1"/>
  <c r="W27" i="11"/>
  <c r="GA241" i="21"/>
  <c r="GA55" i="11" s="1"/>
  <c r="GA27" i="11"/>
  <c r="CI220" i="35"/>
  <c r="CI30" i="36" s="1"/>
  <c r="CI219" i="35"/>
  <c r="CI29" i="36" s="1"/>
  <c r="CI218" i="35"/>
  <c r="CI28" i="36" s="1"/>
  <c r="CI229" i="35"/>
  <c r="CI39" i="36" s="1"/>
  <c r="CI228" i="35"/>
  <c r="CI38" i="36" s="1"/>
  <c r="CI227" i="35"/>
  <c r="CI37" i="36" s="1"/>
  <c r="CI217" i="35"/>
  <c r="CI226" i="35"/>
  <c r="CI36" i="36" s="1"/>
  <c r="CI225" i="35"/>
  <c r="CI35" i="36" s="1"/>
  <c r="CI224" i="35"/>
  <c r="CI34" i="36" s="1"/>
  <c r="CI222" i="35"/>
  <c r="CI32" i="36" s="1"/>
  <c r="CI223" i="35"/>
  <c r="CI33" i="36" s="1"/>
  <c r="CI221" i="35"/>
  <c r="CI31" i="36" s="1"/>
  <c r="Q229" i="35"/>
  <c r="Q39" i="36" s="1"/>
  <c r="Q228" i="35"/>
  <c r="Q38" i="36" s="1"/>
  <c r="Q227" i="35"/>
  <c r="Q37" i="36" s="1"/>
  <c r="Q226" i="35"/>
  <c r="Q36" i="36" s="1"/>
  <c r="Q225" i="35"/>
  <c r="Q35" i="36" s="1"/>
  <c r="Q224" i="35"/>
  <c r="Q34" i="36" s="1"/>
  <c r="Q217" i="35"/>
  <c r="Q42" i="36"/>
  <c r="Q223" i="35"/>
  <c r="Q33" i="36" s="1"/>
  <c r="Q221" i="35"/>
  <c r="Q31" i="36" s="1"/>
  <c r="Q220" i="35"/>
  <c r="Q30" i="36" s="1"/>
  <c r="Q219" i="35"/>
  <c r="Q29" i="36" s="1"/>
  <c r="Q218" i="35"/>
  <c r="Q28" i="36" s="1"/>
  <c r="Q222" i="35"/>
  <c r="Q32" i="36" s="1"/>
  <c r="BK228" i="35"/>
  <c r="BK38" i="36" s="1"/>
  <c r="BK227" i="35"/>
  <c r="BK37" i="36" s="1"/>
  <c r="BK226" i="35"/>
  <c r="BK36" i="36" s="1"/>
  <c r="BK220" i="35"/>
  <c r="BK30" i="36" s="1"/>
  <c r="BK219" i="35"/>
  <c r="BK29" i="36" s="1"/>
  <c r="BK218" i="35"/>
  <c r="BK28" i="36" s="1"/>
  <c r="BK225" i="35"/>
  <c r="BK35" i="36" s="1"/>
  <c r="BK224" i="35"/>
  <c r="BK34" i="36" s="1"/>
  <c r="BK223" i="35"/>
  <c r="BK33" i="36" s="1"/>
  <c r="BK222" i="35"/>
  <c r="BK32" i="36" s="1"/>
  <c r="BK221" i="35"/>
  <c r="BK31" i="36" s="1"/>
  <c r="BK217" i="35"/>
  <c r="BK229" i="35"/>
  <c r="BK39" i="36" s="1"/>
  <c r="AE217" i="35"/>
  <c r="AE42" i="36"/>
  <c r="AE229" i="35"/>
  <c r="AE39" i="36" s="1"/>
  <c r="AE228" i="35"/>
  <c r="AE38" i="36" s="1"/>
  <c r="AE227" i="35"/>
  <c r="AE37" i="36" s="1"/>
  <c r="AE226" i="35"/>
  <c r="AE36" i="36" s="1"/>
  <c r="AE225" i="35"/>
  <c r="AE35" i="36" s="1"/>
  <c r="AE224" i="35"/>
  <c r="AE34" i="36" s="1"/>
  <c r="AE222" i="35"/>
  <c r="AE32" i="36" s="1"/>
  <c r="AE220" i="35"/>
  <c r="AE30" i="36" s="1"/>
  <c r="AE219" i="35"/>
  <c r="AE29" i="36" s="1"/>
  <c r="AE218" i="35"/>
  <c r="AE28" i="36" s="1"/>
  <c r="AE221" i="35"/>
  <c r="AE31" i="36" s="1"/>
  <c r="AE223" i="35"/>
  <c r="AE33" i="36" s="1"/>
  <c r="AZ241" i="35"/>
  <c r="AZ55" i="36" s="1"/>
  <c r="AZ27" i="36"/>
  <c r="L66" i="33"/>
  <c r="AX241" i="35"/>
  <c r="AX55" i="36" s="1"/>
  <c r="AX27" i="36"/>
  <c r="AR241" i="35"/>
  <c r="AR55" i="36" s="1"/>
  <c r="AR27" i="36"/>
  <c r="N27" i="36"/>
  <c r="N241" i="35"/>
  <c r="N55" i="36" s="1"/>
  <c r="AE217" i="31"/>
  <c r="AE223" i="31"/>
  <c r="AE33" i="32" s="1"/>
  <c r="AE229" i="31"/>
  <c r="AE39" i="32" s="1"/>
  <c r="AE218" i="31"/>
  <c r="AE28" i="32" s="1"/>
  <c r="AE224" i="31"/>
  <c r="AE34" i="32" s="1"/>
  <c r="AE42" i="32"/>
  <c r="AE230" i="31"/>
  <c r="AE40" i="32" s="1"/>
  <c r="AE219" i="31"/>
  <c r="AE29" i="32" s="1"/>
  <c r="AE225" i="31"/>
  <c r="AE35" i="32" s="1"/>
  <c r="AE221" i="31"/>
  <c r="AE31" i="32" s="1"/>
  <c r="AE227" i="31"/>
  <c r="AE37" i="32" s="1"/>
  <c r="AE220" i="31"/>
  <c r="AE30" i="32" s="1"/>
  <c r="AE226" i="31"/>
  <c r="AE36" i="32" s="1"/>
  <c r="AE228" i="31"/>
  <c r="AE38" i="32" s="1"/>
  <c r="AE222" i="31"/>
  <c r="AE32" i="32" s="1"/>
  <c r="IC217" i="20"/>
  <c r="IC229" i="20"/>
  <c r="IC39" i="12" s="1"/>
  <c r="IC226" i="20"/>
  <c r="IC36" i="12" s="1"/>
  <c r="IC223" i="20"/>
  <c r="IC33" i="12" s="1"/>
  <c r="IC220" i="20"/>
  <c r="IC30" i="12" s="1"/>
  <c r="IC227" i="20"/>
  <c r="IC37" i="12" s="1"/>
  <c r="IC224" i="20"/>
  <c r="IC34" i="12" s="1"/>
  <c r="IC221" i="20"/>
  <c r="IC31" i="12" s="1"/>
  <c r="IC218" i="20"/>
  <c r="IC28" i="12" s="1"/>
  <c r="IC228" i="20"/>
  <c r="IC38" i="12" s="1"/>
  <c r="IC225" i="20"/>
  <c r="IC35" i="12" s="1"/>
  <c r="IC222" i="20"/>
  <c r="IC32" i="12" s="1"/>
  <c r="IC219" i="20"/>
  <c r="IC29" i="12" s="1"/>
  <c r="EU217" i="20"/>
  <c r="EU219" i="20"/>
  <c r="EU29" i="12" s="1"/>
  <c r="EU228" i="20"/>
  <c r="EU38" i="12" s="1"/>
  <c r="EU227" i="20"/>
  <c r="EU37" i="12" s="1"/>
  <c r="EU221" i="20"/>
  <c r="EU31" i="12" s="1"/>
  <c r="EU218" i="20"/>
  <c r="EU28" i="12" s="1"/>
  <c r="EU222" i="20"/>
  <c r="EU32" i="12" s="1"/>
  <c r="EU225" i="20"/>
  <c r="EU35" i="12" s="1"/>
  <c r="EU229" i="20"/>
  <c r="EU39" i="12" s="1"/>
  <c r="EU226" i="20"/>
  <c r="EU36" i="12" s="1"/>
  <c r="EU223" i="20"/>
  <c r="EU33" i="12" s="1"/>
  <c r="EU220" i="20"/>
  <c r="EU30" i="12" s="1"/>
  <c r="EU224" i="20"/>
  <c r="EU34" i="12" s="1"/>
  <c r="FU220" i="20"/>
  <c r="FU30" i="12" s="1"/>
  <c r="FU227" i="20"/>
  <c r="FU37" i="12" s="1"/>
  <c r="FU218" i="20"/>
  <c r="FU28" i="12" s="1"/>
  <c r="FU222" i="20"/>
  <c r="FU32" i="12" s="1"/>
  <c r="FU217" i="20"/>
  <c r="FU223" i="20"/>
  <c r="FU33" i="12" s="1"/>
  <c r="FU226" i="20"/>
  <c r="FU36" i="12" s="1"/>
  <c r="FU219" i="20"/>
  <c r="FU29" i="12" s="1"/>
  <c r="FU221" i="20"/>
  <c r="FU31" i="12" s="1"/>
  <c r="FU225" i="20"/>
  <c r="FU35" i="12" s="1"/>
  <c r="FU229" i="20"/>
  <c r="FU39" i="12" s="1"/>
  <c r="FU228" i="20"/>
  <c r="FU38" i="12" s="1"/>
  <c r="FU224" i="20"/>
  <c r="FU34" i="12" s="1"/>
  <c r="DR220" i="20"/>
  <c r="DR30" i="12" s="1"/>
  <c r="DR221" i="20"/>
  <c r="DR31" i="12" s="1"/>
  <c r="DR227" i="20"/>
  <c r="DR37" i="12" s="1"/>
  <c r="DR217" i="20"/>
  <c r="DR226" i="20"/>
  <c r="DR36" i="12" s="1"/>
  <c r="DR219" i="20"/>
  <c r="DR29" i="12" s="1"/>
  <c r="DR223" i="20"/>
  <c r="DR33" i="12" s="1"/>
  <c r="DR228" i="20"/>
  <c r="DR38" i="12" s="1"/>
  <c r="DR218" i="20"/>
  <c r="DR28" i="12" s="1"/>
  <c r="DR222" i="20"/>
  <c r="DR32" i="12" s="1"/>
  <c r="DR224" i="20"/>
  <c r="DR34" i="12" s="1"/>
  <c r="DR225" i="20"/>
  <c r="DR35" i="12" s="1"/>
  <c r="DR229" i="20"/>
  <c r="DR39" i="12" s="1"/>
  <c r="GA220" i="20"/>
  <c r="GA30" i="12" s="1"/>
  <c r="GA227" i="20"/>
  <c r="GA37" i="12" s="1"/>
  <c r="GA218" i="20"/>
  <c r="GA28" i="12" s="1"/>
  <c r="GA222" i="20"/>
  <c r="GA32" i="12" s="1"/>
  <c r="GA223" i="20"/>
  <c r="GA33" i="12" s="1"/>
  <c r="GA226" i="20"/>
  <c r="GA36" i="12" s="1"/>
  <c r="GA217" i="20"/>
  <c r="GA221" i="20"/>
  <c r="GA31" i="12" s="1"/>
  <c r="GA225" i="20"/>
  <c r="GA35" i="12" s="1"/>
  <c r="GA224" i="20"/>
  <c r="GA34" i="12" s="1"/>
  <c r="GA229" i="20"/>
  <c r="GA39" i="12" s="1"/>
  <c r="GA228" i="20"/>
  <c r="GA38" i="12" s="1"/>
  <c r="GA219" i="20"/>
  <c r="GA29" i="12" s="1"/>
  <c r="GC217" i="20"/>
  <c r="GC220" i="20"/>
  <c r="GC30" i="12" s="1"/>
  <c r="GC227" i="20"/>
  <c r="GC37" i="12" s="1"/>
  <c r="GC221" i="20"/>
  <c r="GC31" i="12" s="1"/>
  <c r="GC224" i="20"/>
  <c r="GC34" i="12" s="1"/>
  <c r="GC229" i="20"/>
  <c r="GC39" i="12" s="1"/>
  <c r="GC218" i="20"/>
  <c r="GC28" i="12" s="1"/>
  <c r="GC219" i="20"/>
  <c r="GC29" i="12" s="1"/>
  <c r="GC222" i="20"/>
  <c r="GC32" i="12" s="1"/>
  <c r="GC228" i="20"/>
  <c r="GC38" i="12" s="1"/>
  <c r="GC223" i="20"/>
  <c r="GC33" i="12" s="1"/>
  <c r="GC225" i="20"/>
  <c r="GC35" i="12" s="1"/>
  <c r="GC226" i="20"/>
  <c r="GC36" i="12" s="1"/>
  <c r="DF224" i="20"/>
  <c r="DF34" i="12" s="1"/>
  <c r="DF217" i="20"/>
  <c r="DF227" i="20"/>
  <c r="DF37" i="12" s="1"/>
  <c r="DF220" i="20"/>
  <c r="DF30" i="12" s="1"/>
  <c r="DF218" i="20"/>
  <c r="DF28" i="12" s="1"/>
  <c r="DF222" i="20"/>
  <c r="DF32" i="12" s="1"/>
  <c r="DF223" i="20"/>
  <c r="DF33" i="12" s="1"/>
  <c r="DF226" i="20"/>
  <c r="DF36" i="12" s="1"/>
  <c r="DF219" i="20"/>
  <c r="DF29" i="12" s="1"/>
  <c r="DF228" i="20"/>
  <c r="DF38" i="12" s="1"/>
  <c r="DF229" i="20"/>
  <c r="DF39" i="12" s="1"/>
  <c r="DF225" i="20"/>
  <c r="DF35" i="12" s="1"/>
  <c r="DF221" i="20"/>
  <c r="DF31" i="12" s="1"/>
  <c r="HC241" i="20"/>
  <c r="HC55" i="12" s="1"/>
  <c r="HC27" i="12"/>
  <c r="HD241" i="20"/>
  <c r="HD55" i="12" s="1"/>
  <c r="HD27" i="12"/>
  <c r="HA241" i="20"/>
  <c r="HA55" i="12" s="1"/>
  <c r="HA27" i="12"/>
  <c r="ID241" i="20"/>
  <c r="ID55" i="12" s="1"/>
  <c r="ID27" i="12"/>
  <c r="CT219" i="20"/>
  <c r="CT29" i="12" s="1"/>
  <c r="CT217" i="20"/>
  <c r="CT220" i="20"/>
  <c r="CT30" i="12" s="1"/>
  <c r="CT218" i="20"/>
  <c r="CT28" i="12" s="1"/>
  <c r="CT222" i="20"/>
  <c r="CT32" i="12" s="1"/>
  <c r="CT221" i="20"/>
  <c r="CT31" i="12" s="1"/>
  <c r="CT223" i="20"/>
  <c r="CT33" i="12" s="1"/>
  <c r="CT229" i="20"/>
  <c r="CT39" i="12" s="1"/>
  <c r="CT224" i="20"/>
  <c r="CT34" i="12" s="1"/>
  <c r="CT226" i="20"/>
  <c r="CT36" i="12" s="1"/>
  <c r="CT225" i="20"/>
  <c r="CT35" i="12" s="1"/>
  <c r="CT228" i="20"/>
  <c r="CT38" i="12" s="1"/>
  <c r="CT227" i="20"/>
  <c r="CT37" i="12" s="1"/>
  <c r="AW218" i="21"/>
  <c r="AW28" i="11" s="1"/>
  <c r="AW219" i="21"/>
  <c r="AW29" i="11" s="1"/>
  <c r="AW217" i="21"/>
  <c r="AW227" i="21"/>
  <c r="AW37" i="11" s="1"/>
  <c r="AW220" i="21"/>
  <c r="AW30" i="11" s="1"/>
  <c r="AW224" i="21"/>
  <c r="AW34" i="11" s="1"/>
  <c r="AW221" i="21"/>
  <c r="AW31" i="11" s="1"/>
  <c r="AW229" i="21"/>
  <c r="AW39" i="11" s="1"/>
  <c r="AW223" i="21"/>
  <c r="AW33" i="11" s="1"/>
  <c r="AW228" i="21"/>
  <c r="AW38" i="11" s="1"/>
  <c r="AW222" i="21"/>
  <c r="AW32" i="11" s="1"/>
  <c r="AW226" i="21"/>
  <c r="AW36" i="11" s="1"/>
  <c r="AW225" i="21"/>
  <c r="AW35" i="11" s="1"/>
  <c r="ES219" i="21"/>
  <c r="ES29" i="11" s="1"/>
  <c r="ES218" i="21"/>
  <c r="ES28" i="11" s="1"/>
  <c r="ES227" i="21"/>
  <c r="ES37" i="11" s="1"/>
  <c r="ES217" i="21"/>
  <c r="ES220" i="21"/>
  <c r="ES30" i="11" s="1"/>
  <c r="ES224" i="21"/>
  <c r="ES34" i="11" s="1"/>
  <c r="ES228" i="21"/>
  <c r="ES38" i="11" s="1"/>
  <c r="ES221" i="21"/>
  <c r="ES31" i="11" s="1"/>
  <c r="ES222" i="21"/>
  <c r="ES32" i="11" s="1"/>
  <c r="ES223" i="21"/>
  <c r="ES33" i="11" s="1"/>
  <c r="ES225" i="21"/>
  <c r="ES35" i="11" s="1"/>
  <c r="ES229" i="21"/>
  <c r="ES39" i="11" s="1"/>
  <c r="ES226" i="21"/>
  <c r="ES36" i="11" s="1"/>
  <c r="EA241" i="21"/>
  <c r="EA55" i="11" s="1"/>
  <c r="BO217" i="21"/>
  <c r="BO220" i="21"/>
  <c r="BO30" i="11" s="1"/>
  <c r="BO218" i="21"/>
  <c r="BO28" i="11" s="1"/>
  <c r="BO219" i="21"/>
  <c r="BO29" i="11" s="1"/>
  <c r="BO221" i="21"/>
  <c r="BO31" i="11" s="1"/>
  <c r="BO227" i="21"/>
  <c r="BO37" i="11" s="1"/>
  <c r="BO225" i="21"/>
  <c r="BO35" i="11" s="1"/>
  <c r="BO229" i="21"/>
  <c r="BO39" i="11" s="1"/>
  <c r="BO228" i="21"/>
  <c r="BO38" i="11" s="1"/>
  <c r="BO224" i="21"/>
  <c r="BO34" i="11" s="1"/>
  <c r="BO222" i="21"/>
  <c r="BO32" i="11" s="1"/>
  <c r="BO226" i="21"/>
  <c r="BO36" i="11" s="1"/>
  <c r="BO223" i="21"/>
  <c r="BO33" i="11" s="1"/>
  <c r="EM227" i="21"/>
  <c r="EM37" i="11" s="1"/>
  <c r="EM220" i="21"/>
  <c r="EM30" i="11" s="1"/>
  <c r="EM219" i="21"/>
  <c r="EM29" i="11" s="1"/>
  <c r="EM218" i="21"/>
  <c r="EM28" i="11" s="1"/>
  <c r="EM222" i="21"/>
  <c r="EM32" i="11" s="1"/>
  <c r="EM217" i="21"/>
  <c r="EM221" i="21"/>
  <c r="EM31" i="11" s="1"/>
  <c r="EM226" i="21"/>
  <c r="EM36" i="11" s="1"/>
  <c r="EM225" i="21"/>
  <c r="EM35" i="11" s="1"/>
  <c r="EM223" i="21"/>
  <c r="EM33" i="11" s="1"/>
  <c r="EM224" i="21"/>
  <c r="EM34" i="11" s="1"/>
  <c r="EM228" i="21"/>
  <c r="EM38" i="11" s="1"/>
  <c r="EM229" i="21"/>
  <c r="EM39" i="11" s="1"/>
  <c r="BI227" i="21"/>
  <c r="BI37" i="11" s="1"/>
  <c r="BI220" i="21"/>
  <c r="BI30" i="11" s="1"/>
  <c r="BI218" i="21"/>
  <c r="BI28" i="11" s="1"/>
  <c r="BI219" i="21"/>
  <c r="BI29" i="11" s="1"/>
  <c r="BI222" i="21"/>
  <c r="BI32" i="11" s="1"/>
  <c r="BI221" i="21"/>
  <c r="BI31" i="11" s="1"/>
  <c r="BI217" i="21"/>
  <c r="BI226" i="21"/>
  <c r="BI36" i="11" s="1"/>
  <c r="BI225" i="21"/>
  <c r="BI35" i="11" s="1"/>
  <c r="BI223" i="21"/>
  <c r="BI33" i="11" s="1"/>
  <c r="BI224" i="21"/>
  <c r="BI34" i="11" s="1"/>
  <c r="BI229" i="21"/>
  <c r="BI39" i="11" s="1"/>
  <c r="BI228" i="21"/>
  <c r="BI38" i="11" s="1"/>
  <c r="R241" i="21"/>
  <c r="R55" i="11" s="1"/>
  <c r="EP218" i="20"/>
  <c r="EP28" i="12" s="1"/>
  <c r="EP219" i="20"/>
  <c r="EP29" i="12" s="1"/>
  <c r="EP217" i="20"/>
  <c r="EP222" i="20"/>
  <c r="EP32" i="12" s="1"/>
  <c r="EP221" i="20"/>
  <c r="EP31" i="12" s="1"/>
  <c r="EP226" i="20"/>
  <c r="EP36" i="12" s="1"/>
  <c r="EP220" i="20"/>
  <c r="EP30" i="12" s="1"/>
  <c r="EP224" i="20"/>
  <c r="EP34" i="12" s="1"/>
  <c r="EP225" i="20"/>
  <c r="EP35" i="12" s="1"/>
  <c r="EP228" i="20"/>
  <c r="EP38" i="12" s="1"/>
  <c r="EP229" i="20"/>
  <c r="EP39" i="12" s="1"/>
  <c r="EP223" i="20"/>
  <c r="EP33" i="12" s="1"/>
  <c r="EP227" i="20"/>
  <c r="EP37" i="12" s="1"/>
  <c r="CV218" i="20"/>
  <c r="CV28" i="12" s="1"/>
  <c r="CV217" i="20"/>
  <c r="CV219" i="20"/>
  <c r="CV29" i="12" s="1"/>
  <c r="CV220" i="20"/>
  <c r="CV30" i="12" s="1"/>
  <c r="CV223" i="20"/>
  <c r="CV33" i="12" s="1"/>
  <c r="CV222" i="20"/>
  <c r="CV32" i="12" s="1"/>
  <c r="CV227" i="20"/>
  <c r="CV37" i="12" s="1"/>
  <c r="CV224" i="20"/>
  <c r="CV34" i="12" s="1"/>
  <c r="CV221" i="20"/>
  <c r="CV31" i="12" s="1"/>
  <c r="CV226" i="20"/>
  <c r="CV36" i="12" s="1"/>
  <c r="CV229" i="20"/>
  <c r="CV39" i="12" s="1"/>
  <c r="CV225" i="20"/>
  <c r="CV35" i="12" s="1"/>
  <c r="CV228" i="20"/>
  <c r="CV38" i="12" s="1"/>
  <c r="CF219" i="20"/>
  <c r="CF29" i="12" s="1"/>
  <c r="CF218" i="20"/>
  <c r="CF28" i="12" s="1"/>
  <c r="CF217" i="20"/>
  <c r="CF220" i="20"/>
  <c r="CF30" i="12" s="1"/>
  <c r="CF222" i="20"/>
  <c r="CF32" i="12" s="1"/>
  <c r="CF228" i="20"/>
  <c r="CF38" i="12" s="1"/>
  <c r="CF227" i="20"/>
  <c r="CF37" i="12" s="1"/>
  <c r="CF223" i="20"/>
  <c r="CF33" i="12" s="1"/>
  <c r="CF229" i="20"/>
  <c r="CF39" i="12" s="1"/>
  <c r="CF224" i="20"/>
  <c r="CF34" i="12" s="1"/>
  <c r="CF225" i="20"/>
  <c r="CF35" i="12" s="1"/>
  <c r="CF221" i="20"/>
  <c r="CF31" i="12" s="1"/>
  <c r="CF226" i="20"/>
  <c r="CF36" i="12" s="1"/>
  <c r="BW218" i="20"/>
  <c r="BW28" i="12" s="1"/>
  <c r="BW217" i="20"/>
  <c r="BW219" i="20"/>
  <c r="BW29" i="12" s="1"/>
  <c r="BW220" i="20"/>
  <c r="BW30" i="12" s="1"/>
  <c r="BW222" i="20"/>
  <c r="BW32" i="12" s="1"/>
  <c r="BW227" i="20"/>
  <c r="BW37" i="12" s="1"/>
  <c r="BW229" i="20"/>
  <c r="BW39" i="12" s="1"/>
  <c r="BW221" i="20"/>
  <c r="BW31" i="12" s="1"/>
  <c r="BW226" i="20"/>
  <c r="BW36" i="12" s="1"/>
  <c r="BW228" i="20"/>
  <c r="BW38" i="12" s="1"/>
  <c r="BW224" i="20"/>
  <c r="BW34" i="12" s="1"/>
  <c r="BW223" i="20"/>
  <c r="BW33" i="12" s="1"/>
  <c r="BW225" i="20"/>
  <c r="BW35" i="12" s="1"/>
  <c r="DN218" i="20"/>
  <c r="DN28" i="12" s="1"/>
  <c r="DN219" i="20"/>
  <c r="DN29" i="12" s="1"/>
  <c r="DN217" i="20"/>
  <c r="DN220" i="20"/>
  <c r="DN30" i="12" s="1"/>
  <c r="DN223" i="20"/>
  <c r="DN33" i="12" s="1"/>
  <c r="DN222" i="20"/>
  <c r="DN32" i="12" s="1"/>
  <c r="DN224" i="20"/>
  <c r="DN34" i="12" s="1"/>
  <c r="DN221" i="20"/>
  <c r="DN31" i="12" s="1"/>
  <c r="DN229" i="20"/>
  <c r="DN39" i="12" s="1"/>
  <c r="DN228" i="20"/>
  <c r="DN38" i="12" s="1"/>
  <c r="DN225" i="20"/>
  <c r="DN35" i="12" s="1"/>
  <c r="DN227" i="20"/>
  <c r="DN37" i="12" s="1"/>
  <c r="DN226" i="20"/>
  <c r="DN36" i="12" s="1"/>
  <c r="Y217" i="20"/>
  <c r="Y219" i="20"/>
  <c r="Y29" i="12" s="1"/>
  <c r="Y221" i="20"/>
  <c r="Y31" i="12" s="1"/>
  <c r="Y218" i="20"/>
  <c r="Y28" i="12" s="1"/>
  <c r="Y220" i="20"/>
  <c r="Y30" i="12" s="1"/>
  <c r="Y222" i="20"/>
  <c r="Y32" i="12" s="1"/>
  <c r="Y224" i="20"/>
  <c r="Y34" i="12" s="1"/>
  <c r="Y225" i="20"/>
  <c r="Y35" i="12" s="1"/>
  <c r="Y227" i="20"/>
  <c r="Y37" i="12" s="1"/>
  <c r="Y229" i="20"/>
  <c r="Y39" i="12" s="1"/>
  <c r="Y226" i="20"/>
  <c r="Y36" i="12" s="1"/>
  <c r="Y228" i="20"/>
  <c r="Y38" i="12" s="1"/>
  <c r="Y223" i="20"/>
  <c r="Y33" i="12" s="1"/>
  <c r="AU218" i="35"/>
  <c r="AU28" i="36" s="1"/>
  <c r="AU220" i="35"/>
  <c r="AU30" i="36" s="1"/>
  <c r="AU222" i="35"/>
  <c r="AU32" i="36" s="1"/>
  <c r="AU227" i="35"/>
  <c r="AU37" i="36" s="1"/>
  <c r="AU217" i="35"/>
  <c r="AU225" i="35"/>
  <c r="AU35" i="36" s="1"/>
  <c r="AU223" i="35"/>
  <c r="AU33" i="36" s="1"/>
  <c r="AU228" i="35"/>
  <c r="AU38" i="36" s="1"/>
  <c r="AU226" i="35"/>
  <c r="AU36" i="36" s="1"/>
  <c r="AU219" i="35"/>
  <c r="AU29" i="36" s="1"/>
  <c r="AU221" i="35"/>
  <c r="AU31" i="36" s="1"/>
  <c r="AU229" i="35"/>
  <c r="AU39" i="36" s="1"/>
  <c r="AU42" i="36"/>
  <c r="AU224" i="35"/>
  <c r="AU34" i="36" s="1"/>
  <c r="O219" i="35"/>
  <c r="O29" i="36" s="1"/>
  <c r="O223" i="35"/>
  <c r="O33" i="36" s="1"/>
  <c r="O227" i="35"/>
  <c r="O37" i="36" s="1"/>
  <c r="O228" i="35"/>
  <c r="O38" i="36" s="1"/>
  <c r="O225" i="35"/>
  <c r="O35" i="36" s="1"/>
  <c r="O229" i="35"/>
  <c r="O39" i="36" s="1"/>
  <c r="O221" i="35"/>
  <c r="O31" i="36" s="1"/>
  <c r="O218" i="35"/>
  <c r="O28" i="36" s="1"/>
  <c r="O222" i="35"/>
  <c r="O32" i="36" s="1"/>
  <c r="O224" i="35"/>
  <c r="O34" i="36" s="1"/>
  <c r="O226" i="35"/>
  <c r="O36" i="36" s="1"/>
  <c r="O217" i="35"/>
  <c r="O220" i="35"/>
  <c r="O30" i="36" s="1"/>
  <c r="O42" i="36"/>
  <c r="AF217" i="31"/>
  <c r="AF221" i="31"/>
  <c r="AF31" i="32" s="1"/>
  <c r="AF218" i="31"/>
  <c r="AF28" i="32" s="1"/>
  <c r="AF223" i="31"/>
  <c r="AF33" i="32" s="1"/>
  <c r="AF224" i="31"/>
  <c r="AF34" i="32" s="1"/>
  <c r="AF220" i="31"/>
  <c r="AF30" i="32" s="1"/>
  <c r="AF228" i="31"/>
  <c r="AF38" i="32" s="1"/>
  <c r="AF219" i="31"/>
  <c r="AF29" i="32" s="1"/>
  <c r="AF226" i="31"/>
  <c r="AF36" i="32" s="1"/>
  <c r="AF227" i="31"/>
  <c r="AF37" i="32" s="1"/>
  <c r="AF229" i="31"/>
  <c r="AF39" i="32" s="1"/>
  <c r="AF222" i="31"/>
  <c r="AF32" i="32" s="1"/>
  <c r="AF225" i="31"/>
  <c r="AF35" i="32" s="1"/>
  <c r="AF230" i="31"/>
  <c r="AF40" i="32" s="1"/>
  <c r="E219" i="31"/>
  <c r="E29" i="32" s="1"/>
  <c r="E223" i="31"/>
  <c r="E33" i="32" s="1"/>
  <c r="E220" i="31"/>
  <c r="E30" i="32" s="1"/>
  <c r="E42" i="32"/>
  <c r="E218" i="31"/>
  <c r="E28" i="32" s="1"/>
  <c r="E226" i="31"/>
  <c r="E36" i="32" s="1"/>
  <c r="E217" i="31"/>
  <c r="E221" i="31"/>
  <c r="E31" i="32" s="1"/>
  <c r="E222" i="31"/>
  <c r="E32" i="32" s="1"/>
  <c r="E225" i="31"/>
  <c r="E35" i="32" s="1"/>
  <c r="E224" i="31"/>
  <c r="E34" i="32" s="1"/>
  <c r="E227" i="31"/>
  <c r="E37" i="32" s="1"/>
  <c r="E228" i="31"/>
  <c r="E38" i="32" s="1"/>
  <c r="E229" i="31"/>
  <c r="E39" i="32" s="1"/>
  <c r="E230" i="31"/>
  <c r="E40" i="32" s="1"/>
  <c r="BE219" i="31"/>
  <c r="BE29" i="32" s="1"/>
  <c r="BE221" i="31"/>
  <c r="BE31" i="32" s="1"/>
  <c r="BE223" i="31"/>
  <c r="BE33" i="32" s="1"/>
  <c r="BE225" i="31"/>
  <c r="BE35" i="32" s="1"/>
  <c r="BE227" i="31"/>
  <c r="BE37" i="32" s="1"/>
  <c r="BE229" i="31"/>
  <c r="BE39" i="32" s="1"/>
  <c r="BE220" i="31"/>
  <c r="BE30" i="32" s="1"/>
  <c r="BE226" i="31"/>
  <c r="BE36" i="32" s="1"/>
  <c r="BE222" i="31"/>
  <c r="BE32" i="32" s="1"/>
  <c r="BE217" i="31"/>
  <c r="BE228" i="31"/>
  <c r="BE38" i="32" s="1"/>
  <c r="BE218" i="31"/>
  <c r="BE28" i="32" s="1"/>
  <c r="BE224" i="31"/>
  <c r="BE34" i="32" s="1"/>
  <c r="BE42" i="32"/>
  <c r="BE230" i="31"/>
  <c r="BE40" i="32" s="1"/>
  <c r="AZ5" i="28"/>
  <c r="AP217" i="21"/>
  <c r="AP218" i="21"/>
  <c r="AP28" i="11" s="1"/>
  <c r="AP227" i="21"/>
  <c r="AP37" i="11" s="1"/>
  <c r="AP219" i="21"/>
  <c r="AP29" i="11" s="1"/>
  <c r="AP221" i="21"/>
  <c r="AP31" i="11" s="1"/>
  <c r="AP223" i="21"/>
  <c r="AP33" i="11" s="1"/>
  <c r="AP224" i="21"/>
  <c r="AP34" i="11" s="1"/>
  <c r="AP222" i="21"/>
  <c r="AP32" i="11" s="1"/>
  <c r="AP220" i="21"/>
  <c r="AP30" i="11" s="1"/>
  <c r="AP226" i="21"/>
  <c r="AP36" i="11" s="1"/>
  <c r="AP228" i="21"/>
  <c r="AP38" i="11" s="1"/>
  <c r="AP229" i="21"/>
  <c r="AP39" i="11" s="1"/>
  <c r="AP225" i="21"/>
  <c r="AP35" i="11" s="1"/>
  <c r="CK217" i="21"/>
  <c r="CK227" i="21"/>
  <c r="CK37" i="11" s="1"/>
  <c r="CK221" i="21"/>
  <c r="CK31" i="11" s="1"/>
  <c r="CK220" i="21"/>
  <c r="CK30" i="11" s="1"/>
  <c r="CK222" i="21"/>
  <c r="CK32" i="11" s="1"/>
  <c r="CK223" i="21"/>
  <c r="CK33" i="11" s="1"/>
  <c r="CK219" i="21"/>
  <c r="CK29" i="11" s="1"/>
  <c r="CK218" i="21"/>
  <c r="CK28" i="11" s="1"/>
  <c r="CK228" i="21"/>
  <c r="CK38" i="11" s="1"/>
  <c r="CK225" i="21"/>
  <c r="CK35" i="11" s="1"/>
  <c r="CK224" i="21"/>
  <c r="CK34" i="11" s="1"/>
  <c r="CK226" i="21"/>
  <c r="CK36" i="11" s="1"/>
  <c r="CK229" i="21"/>
  <c r="CK39" i="11" s="1"/>
  <c r="CA217" i="21"/>
  <c r="CA227" i="21"/>
  <c r="CA37" i="11" s="1"/>
  <c r="CA218" i="21"/>
  <c r="CA28" i="11" s="1"/>
  <c r="CA221" i="21"/>
  <c r="CA31" i="11" s="1"/>
  <c r="CA220" i="21"/>
  <c r="CA30" i="11" s="1"/>
  <c r="CA223" i="21"/>
  <c r="CA33" i="11" s="1"/>
  <c r="CA222" i="21"/>
  <c r="CA32" i="11" s="1"/>
  <c r="CA228" i="21"/>
  <c r="CA38" i="11" s="1"/>
  <c r="CA229" i="21"/>
  <c r="CA39" i="11" s="1"/>
  <c r="CA219" i="21"/>
  <c r="CA29" i="11" s="1"/>
  <c r="CA225" i="21"/>
  <c r="CA35" i="11" s="1"/>
  <c r="CA226" i="21"/>
  <c r="CA36" i="11" s="1"/>
  <c r="CA224" i="21"/>
  <c r="CA34" i="11" s="1"/>
  <c r="BD217" i="21"/>
  <c r="BD227" i="21"/>
  <c r="BD37" i="11" s="1"/>
  <c r="BD222" i="21"/>
  <c r="BD32" i="11" s="1"/>
  <c r="BD218" i="21"/>
  <c r="BD28" i="11" s="1"/>
  <c r="BD221" i="21"/>
  <c r="BD31" i="11" s="1"/>
  <c r="BD220" i="21"/>
  <c r="BD30" i="11" s="1"/>
  <c r="BD223" i="21"/>
  <c r="BD33" i="11" s="1"/>
  <c r="BD224" i="21"/>
  <c r="BD34" i="11" s="1"/>
  <c r="BD219" i="21"/>
  <c r="BD29" i="11" s="1"/>
  <c r="BD225" i="21"/>
  <c r="BD35" i="11" s="1"/>
  <c r="BD228" i="21"/>
  <c r="BD38" i="11" s="1"/>
  <c r="BD229" i="21"/>
  <c r="BD39" i="11" s="1"/>
  <c r="BD226" i="21"/>
  <c r="BD36" i="11" s="1"/>
  <c r="BN217" i="21"/>
  <c r="BN227" i="21"/>
  <c r="BN37" i="11" s="1"/>
  <c r="BN218" i="21"/>
  <c r="BN28" i="11" s="1"/>
  <c r="BN220" i="21"/>
  <c r="BN30" i="11" s="1"/>
  <c r="BN222" i="21"/>
  <c r="BN32" i="11" s="1"/>
  <c r="BN219" i="21"/>
  <c r="BN29" i="11" s="1"/>
  <c r="BN221" i="21"/>
  <c r="BN31" i="11" s="1"/>
  <c r="BN224" i="21"/>
  <c r="BN34" i="11" s="1"/>
  <c r="BN225" i="21"/>
  <c r="BN35" i="11" s="1"/>
  <c r="BN226" i="21"/>
  <c r="BN36" i="11" s="1"/>
  <c r="BN223" i="21"/>
  <c r="BN33" i="11" s="1"/>
  <c r="BN228" i="21"/>
  <c r="BN38" i="11" s="1"/>
  <c r="BN229" i="21"/>
  <c r="BN39" i="11" s="1"/>
  <c r="GX217" i="21"/>
  <c r="GX218" i="21"/>
  <c r="GX28" i="11" s="1"/>
  <c r="GX227" i="21"/>
  <c r="GX37" i="11" s="1"/>
  <c r="GX225" i="21"/>
  <c r="GX35" i="11" s="1"/>
  <c r="GX226" i="21"/>
  <c r="GX36" i="11" s="1"/>
  <c r="GX221" i="21"/>
  <c r="GX31" i="11" s="1"/>
  <c r="GX222" i="21"/>
  <c r="GX32" i="11" s="1"/>
  <c r="GX223" i="21"/>
  <c r="GX33" i="11" s="1"/>
  <c r="GX220" i="21"/>
  <c r="GX30" i="11" s="1"/>
  <c r="GX224" i="21"/>
  <c r="GX34" i="11" s="1"/>
  <c r="GX219" i="21"/>
  <c r="GX29" i="11" s="1"/>
  <c r="GX229" i="21"/>
  <c r="GX39" i="11" s="1"/>
  <c r="GX228" i="21"/>
  <c r="GX38" i="11" s="1"/>
  <c r="FR27" i="11"/>
  <c r="FR241" i="21"/>
  <c r="FR55" i="11" s="1"/>
  <c r="HQ227" i="21"/>
  <c r="HQ37" i="11" s="1"/>
  <c r="HQ217" i="21"/>
  <c r="HQ219" i="21"/>
  <c r="HQ29" i="11" s="1"/>
  <c r="HQ220" i="21"/>
  <c r="HQ30" i="11" s="1"/>
  <c r="HQ222" i="21"/>
  <c r="HQ32" i="11" s="1"/>
  <c r="HQ223" i="21"/>
  <c r="HQ33" i="11" s="1"/>
  <c r="HQ229" i="21"/>
  <c r="HQ39" i="11" s="1"/>
  <c r="HQ226" i="21"/>
  <c r="HQ36" i="11" s="1"/>
  <c r="HQ221" i="21"/>
  <c r="HQ31" i="11" s="1"/>
  <c r="HQ224" i="21"/>
  <c r="HQ34" i="11" s="1"/>
  <c r="HQ218" i="21"/>
  <c r="HQ28" i="11" s="1"/>
  <c r="HQ225" i="21"/>
  <c r="HQ35" i="11" s="1"/>
  <c r="HQ228" i="21"/>
  <c r="HQ38" i="11" s="1"/>
  <c r="EC241" i="21"/>
  <c r="EC55" i="11" s="1"/>
  <c r="EC27" i="11"/>
  <c r="HW241" i="21"/>
  <c r="HW55" i="11" s="1"/>
  <c r="HW27" i="11"/>
  <c r="GD241" i="21"/>
  <c r="GD55" i="11" s="1"/>
  <c r="GD27" i="11"/>
  <c r="EH27" i="11"/>
  <c r="EH241" i="21"/>
  <c r="EH55" i="11" s="1"/>
  <c r="GZ27" i="11"/>
  <c r="GZ241" i="21"/>
  <c r="GZ55" i="11" s="1"/>
  <c r="CF229" i="35"/>
  <c r="CF39" i="36" s="1"/>
  <c r="CF228" i="35"/>
  <c r="CF38" i="36" s="1"/>
  <c r="CF227" i="35"/>
  <c r="CF37" i="36" s="1"/>
  <c r="CF226" i="35"/>
  <c r="CF36" i="36" s="1"/>
  <c r="CF225" i="35"/>
  <c r="CF35" i="36" s="1"/>
  <c r="CF224" i="35"/>
  <c r="CF34" i="36" s="1"/>
  <c r="CF223" i="35"/>
  <c r="CF33" i="36" s="1"/>
  <c r="CF222" i="35"/>
  <c r="CF32" i="36" s="1"/>
  <c r="CF221" i="35"/>
  <c r="CF31" i="36" s="1"/>
  <c r="CF217" i="35"/>
  <c r="CF220" i="35"/>
  <c r="CF30" i="36" s="1"/>
  <c r="CF219" i="35"/>
  <c r="CF29" i="36" s="1"/>
  <c r="CF218" i="35"/>
  <c r="CF28" i="36" s="1"/>
  <c r="BD217" i="35"/>
  <c r="BD229" i="35"/>
  <c r="BD39" i="36" s="1"/>
  <c r="BD228" i="35"/>
  <c r="BD38" i="36" s="1"/>
  <c r="BD227" i="35"/>
  <c r="BD37" i="36" s="1"/>
  <c r="BD226" i="35"/>
  <c r="BD36" i="36" s="1"/>
  <c r="BD225" i="35"/>
  <c r="BD35" i="36" s="1"/>
  <c r="BD220" i="35"/>
  <c r="BD30" i="36" s="1"/>
  <c r="BD219" i="35"/>
  <c r="BD29" i="36" s="1"/>
  <c r="BD218" i="35"/>
  <c r="BD28" i="36" s="1"/>
  <c r="BD224" i="35"/>
  <c r="BD34" i="36" s="1"/>
  <c r="BD223" i="35"/>
  <c r="BD33" i="36" s="1"/>
  <c r="BD222" i="35"/>
  <c r="BD32" i="36" s="1"/>
  <c r="BD221" i="35"/>
  <c r="BD31" i="36" s="1"/>
  <c r="BZ229" i="35"/>
  <c r="BZ39" i="36" s="1"/>
  <c r="BZ228" i="35"/>
  <c r="BZ38" i="36" s="1"/>
  <c r="BZ227" i="35"/>
  <c r="BZ37" i="36" s="1"/>
  <c r="BZ226" i="35"/>
  <c r="BZ36" i="36" s="1"/>
  <c r="BZ225" i="35"/>
  <c r="BZ35" i="36" s="1"/>
  <c r="BZ224" i="35"/>
  <c r="BZ34" i="36" s="1"/>
  <c r="BZ223" i="35"/>
  <c r="BZ33" i="36" s="1"/>
  <c r="BZ222" i="35"/>
  <c r="BZ32" i="36" s="1"/>
  <c r="BZ221" i="35"/>
  <c r="BZ31" i="36" s="1"/>
  <c r="BZ217" i="35"/>
  <c r="BZ220" i="35"/>
  <c r="BZ30" i="36" s="1"/>
  <c r="BZ219" i="35"/>
  <c r="BZ29" i="36" s="1"/>
  <c r="BZ218" i="35"/>
  <c r="BZ28" i="36" s="1"/>
  <c r="BH229" i="35"/>
  <c r="BH39" i="36" s="1"/>
  <c r="BH228" i="35"/>
  <c r="BH38" i="36" s="1"/>
  <c r="BH227" i="35"/>
  <c r="BH37" i="36" s="1"/>
  <c r="BH226" i="35"/>
  <c r="BH36" i="36" s="1"/>
  <c r="BH225" i="35"/>
  <c r="BH35" i="36" s="1"/>
  <c r="BH224" i="35"/>
  <c r="BH34" i="36" s="1"/>
  <c r="BH223" i="35"/>
  <c r="BH33" i="36" s="1"/>
  <c r="BH222" i="35"/>
  <c r="BH32" i="36" s="1"/>
  <c r="BH221" i="35"/>
  <c r="BH31" i="36" s="1"/>
  <c r="BH217" i="35"/>
  <c r="BH220" i="35"/>
  <c r="BH30" i="36" s="1"/>
  <c r="BH219" i="35"/>
  <c r="BH29" i="36" s="1"/>
  <c r="BH218" i="35"/>
  <c r="BH28" i="36" s="1"/>
  <c r="BB229" i="35"/>
  <c r="BB39" i="36" s="1"/>
  <c r="BB228" i="35"/>
  <c r="BB38" i="36" s="1"/>
  <c r="BB227" i="35"/>
  <c r="BB37" i="36" s="1"/>
  <c r="BB226" i="35"/>
  <c r="BB36" i="36" s="1"/>
  <c r="BB225" i="35"/>
  <c r="BB35" i="36" s="1"/>
  <c r="BB224" i="35"/>
  <c r="BB34" i="36" s="1"/>
  <c r="BB223" i="35"/>
  <c r="BB33" i="36" s="1"/>
  <c r="BB222" i="35"/>
  <c r="BB32" i="36" s="1"/>
  <c r="BB221" i="35"/>
  <c r="BB31" i="36" s="1"/>
  <c r="BB220" i="35"/>
  <c r="BB30" i="36" s="1"/>
  <c r="BB219" i="35"/>
  <c r="BB29" i="36" s="1"/>
  <c r="BB218" i="35"/>
  <c r="BB28" i="36" s="1"/>
  <c r="BB217" i="35"/>
  <c r="CF42" i="36"/>
  <c r="BL241" i="35"/>
  <c r="BL55" i="36" s="1"/>
  <c r="BL27" i="36"/>
  <c r="BR241" i="31"/>
  <c r="BR55" i="32" s="1"/>
  <c r="GD223" i="20"/>
  <c r="GD33" i="12" s="1"/>
  <c r="GD226" i="20"/>
  <c r="GD36" i="12" s="1"/>
  <c r="GD217" i="20"/>
  <c r="GD219" i="20"/>
  <c r="GD29" i="12" s="1"/>
  <c r="GD220" i="20"/>
  <c r="GD30" i="12" s="1"/>
  <c r="GD227" i="20"/>
  <c r="GD37" i="12" s="1"/>
  <c r="GD225" i="20"/>
  <c r="GD35" i="12" s="1"/>
  <c r="GD224" i="20"/>
  <c r="GD34" i="12" s="1"/>
  <c r="GD229" i="20"/>
  <c r="GD39" i="12" s="1"/>
  <c r="GD218" i="20"/>
  <c r="GD28" i="12" s="1"/>
  <c r="GD222" i="20"/>
  <c r="GD32" i="12" s="1"/>
  <c r="GD228" i="20"/>
  <c r="GD38" i="12" s="1"/>
  <c r="GD221" i="20"/>
  <c r="GD31" i="12" s="1"/>
  <c r="GD42" i="12"/>
  <c r="AJ217" i="20"/>
  <c r="AJ227" i="20"/>
  <c r="AJ37" i="12" s="1"/>
  <c r="AJ218" i="20"/>
  <c r="AJ28" i="12" s="1"/>
  <c r="AJ222" i="20"/>
  <c r="AJ32" i="12" s="1"/>
  <c r="AJ225" i="20"/>
  <c r="AJ35" i="12" s="1"/>
  <c r="AJ219" i="20"/>
  <c r="AJ29" i="12" s="1"/>
  <c r="AJ224" i="20"/>
  <c r="AJ34" i="12" s="1"/>
  <c r="AJ220" i="20"/>
  <c r="AJ30" i="12" s="1"/>
  <c r="AJ228" i="20"/>
  <c r="AJ38" i="12" s="1"/>
  <c r="AJ226" i="20"/>
  <c r="AJ36" i="12" s="1"/>
  <c r="AJ221" i="20"/>
  <c r="AJ31" i="12" s="1"/>
  <c r="AJ229" i="20"/>
  <c r="AJ39" i="12" s="1"/>
  <c r="AJ223" i="20"/>
  <c r="AJ33" i="12" s="1"/>
  <c r="HB223" i="20"/>
  <c r="HB33" i="12" s="1"/>
  <c r="HB224" i="20"/>
  <c r="HB34" i="12" s="1"/>
  <c r="HB226" i="20"/>
  <c r="HB36" i="12" s="1"/>
  <c r="HB219" i="20"/>
  <c r="HB29" i="12" s="1"/>
  <c r="HB217" i="20"/>
  <c r="HB218" i="20"/>
  <c r="HB28" i="12" s="1"/>
  <c r="HB220" i="20"/>
  <c r="HB30" i="12" s="1"/>
  <c r="HB227" i="20"/>
  <c r="HB37" i="12" s="1"/>
  <c r="HB228" i="20"/>
  <c r="HB38" i="12" s="1"/>
  <c r="HB222" i="20"/>
  <c r="HB32" i="12" s="1"/>
  <c r="HB225" i="20"/>
  <c r="HB35" i="12" s="1"/>
  <c r="HB221" i="20"/>
  <c r="HB31" i="12" s="1"/>
  <c r="HB229" i="20"/>
  <c r="HB39" i="12" s="1"/>
  <c r="AH217" i="20"/>
  <c r="AH220" i="20"/>
  <c r="AH30" i="12" s="1"/>
  <c r="AH221" i="20"/>
  <c r="AH31" i="12" s="1"/>
  <c r="AH218" i="20"/>
  <c r="AH28" i="12" s="1"/>
  <c r="AH227" i="20"/>
  <c r="AH37" i="12" s="1"/>
  <c r="AH229" i="20"/>
  <c r="AH39" i="12" s="1"/>
  <c r="AH225" i="20"/>
  <c r="AH35" i="12" s="1"/>
  <c r="AH223" i="20"/>
  <c r="AH33" i="12" s="1"/>
  <c r="AH222" i="20"/>
  <c r="AH32" i="12" s="1"/>
  <c r="AH228" i="20"/>
  <c r="AH38" i="12" s="1"/>
  <c r="AH226" i="20"/>
  <c r="AH36" i="12" s="1"/>
  <c r="AH219" i="20"/>
  <c r="AH29" i="12" s="1"/>
  <c r="AH224" i="20"/>
  <c r="AH34" i="12" s="1"/>
  <c r="GY220" i="20"/>
  <c r="GY30" i="12" s="1"/>
  <c r="GY222" i="20"/>
  <c r="GY32" i="12" s="1"/>
  <c r="GY223" i="20"/>
  <c r="GY33" i="12" s="1"/>
  <c r="GY226" i="20"/>
  <c r="GY36" i="12" s="1"/>
  <c r="GY227" i="20"/>
  <c r="GY37" i="12" s="1"/>
  <c r="GY225" i="20"/>
  <c r="GY35" i="12" s="1"/>
  <c r="GY229" i="20"/>
  <c r="GY39" i="12" s="1"/>
  <c r="GY218" i="20"/>
  <c r="GY28" i="12" s="1"/>
  <c r="GY221" i="20"/>
  <c r="GY31" i="12" s="1"/>
  <c r="GY217" i="20"/>
  <c r="GY228" i="20"/>
  <c r="GY38" i="12" s="1"/>
  <c r="GY219" i="20"/>
  <c r="GY29" i="12" s="1"/>
  <c r="GY224" i="20"/>
  <c r="GY34" i="12" s="1"/>
  <c r="AZ27" i="12"/>
  <c r="AZ241" i="20"/>
  <c r="AZ55" i="12" s="1"/>
  <c r="GO241" i="20"/>
  <c r="GO55" i="12" s="1"/>
  <c r="GO27" i="12"/>
  <c r="DO28" i="12"/>
  <c r="DO241" i="20"/>
  <c r="DO55" i="12" s="1"/>
  <c r="EX241" i="21"/>
  <c r="EX55" i="11" s="1"/>
  <c r="E241" i="20"/>
  <c r="E55" i="12" s="1"/>
  <c r="AS217" i="20"/>
  <c r="AS220" i="20"/>
  <c r="AS30" i="12" s="1"/>
  <c r="AS218" i="20"/>
  <c r="AS28" i="12" s="1"/>
  <c r="AS221" i="20"/>
  <c r="AS31" i="12" s="1"/>
  <c r="AS224" i="20"/>
  <c r="AS34" i="12" s="1"/>
  <c r="AS223" i="20"/>
  <c r="AS33" i="12" s="1"/>
  <c r="AS222" i="20"/>
  <c r="AS32" i="12" s="1"/>
  <c r="AS226" i="20"/>
  <c r="AS36" i="12" s="1"/>
  <c r="AS228" i="20"/>
  <c r="AS38" i="12" s="1"/>
  <c r="AS219" i="20"/>
  <c r="AS29" i="12" s="1"/>
  <c r="AS225" i="20"/>
  <c r="AS35" i="12" s="1"/>
  <c r="AS229" i="20"/>
  <c r="AS39" i="12" s="1"/>
  <c r="AS227" i="20"/>
  <c r="AS37" i="12" s="1"/>
  <c r="AY241" i="20"/>
  <c r="AY55" i="12" s="1"/>
  <c r="U221" i="31"/>
  <c r="U31" i="32" s="1"/>
  <c r="U217" i="31"/>
  <c r="U218" i="31"/>
  <c r="U28" i="32" s="1"/>
  <c r="U219" i="31"/>
  <c r="U29" i="32" s="1"/>
  <c r="U223" i="31"/>
  <c r="U33" i="32" s="1"/>
  <c r="U224" i="31"/>
  <c r="U34" i="32" s="1"/>
  <c r="U222" i="31"/>
  <c r="U32" i="32" s="1"/>
  <c r="U228" i="31"/>
  <c r="U38" i="32" s="1"/>
  <c r="U220" i="31"/>
  <c r="U30" i="32" s="1"/>
  <c r="U229" i="31"/>
  <c r="U39" i="32" s="1"/>
  <c r="U225" i="31"/>
  <c r="U35" i="32" s="1"/>
  <c r="U226" i="31"/>
  <c r="U36" i="32" s="1"/>
  <c r="U227" i="31"/>
  <c r="U37" i="32" s="1"/>
  <c r="U230" i="31"/>
  <c r="U40" i="32" s="1"/>
  <c r="AA218" i="31"/>
  <c r="AA28" i="32" s="1"/>
  <c r="AA219" i="31"/>
  <c r="AA29" i="32" s="1"/>
  <c r="AA220" i="31"/>
  <c r="AA30" i="32" s="1"/>
  <c r="AA221" i="31"/>
  <c r="AA31" i="32" s="1"/>
  <c r="AA222" i="31"/>
  <c r="AA32" i="32" s="1"/>
  <c r="AA223" i="31"/>
  <c r="AA33" i="32" s="1"/>
  <c r="AA224" i="31"/>
  <c r="AA34" i="32" s="1"/>
  <c r="AA225" i="31"/>
  <c r="AA35" i="32" s="1"/>
  <c r="AA226" i="31"/>
  <c r="AA36" i="32" s="1"/>
  <c r="AA227" i="31"/>
  <c r="AA37" i="32" s="1"/>
  <c r="AA228" i="31"/>
  <c r="AA38" i="32" s="1"/>
  <c r="AA229" i="31"/>
  <c r="AA39" i="32" s="1"/>
  <c r="AA217" i="31"/>
  <c r="AA42" i="32"/>
  <c r="AA230" i="31"/>
  <c r="AA40" i="32" s="1"/>
  <c r="GE241" i="21"/>
  <c r="GE55" i="11" s="1"/>
  <c r="GE27" i="11"/>
  <c r="BM218" i="21"/>
  <c r="BM28" i="11" s="1"/>
  <c r="BM219" i="21"/>
  <c r="BM29" i="11" s="1"/>
  <c r="BM217" i="21"/>
  <c r="BM227" i="21"/>
  <c r="BM37" i="11" s="1"/>
  <c r="BM220" i="21"/>
  <c r="BM30" i="11" s="1"/>
  <c r="BM224" i="21"/>
  <c r="BM34" i="11" s="1"/>
  <c r="BM221" i="21"/>
  <c r="BM31" i="11" s="1"/>
  <c r="BM229" i="21"/>
  <c r="BM39" i="11" s="1"/>
  <c r="BM223" i="21"/>
  <c r="BM33" i="11" s="1"/>
  <c r="BM228" i="21"/>
  <c r="BM38" i="11" s="1"/>
  <c r="BM222" i="21"/>
  <c r="BM32" i="11" s="1"/>
  <c r="BM225" i="21"/>
  <c r="BM35" i="11" s="1"/>
  <c r="BM226" i="21"/>
  <c r="BM36" i="11" s="1"/>
  <c r="BP217" i="21"/>
  <c r="BP227" i="21"/>
  <c r="BP37" i="11" s="1"/>
  <c r="BP220" i="21"/>
  <c r="BP30" i="11" s="1"/>
  <c r="BP218" i="21"/>
  <c r="BP28" i="11" s="1"/>
  <c r="BP219" i="21"/>
  <c r="BP29" i="11" s="1"/>
  <c r="BP222" i="21"/>
  <c r="BP32" i="11" s="1"/>
  <c r="BP221" i="21"/>
  <c r="BP31" i="11" s="1"/>
  <c r="BP226" i="21"/>
  <c r="BP36" i="11" s="1"/>
  <c r="BP225" i="21"/>
  <c r="BP35" i="11" s="1"/>
  <c r="BP223" i="21"/>
  <c r="BP33" i="11" s="1"/>
  <c r="BP228" i="21"/>
  <c r="BP38" i="11" s="1"/>
  <c r="BP224" i="21"/>
  <c r="BP34" i="11" s="1"/>
  <c r="BP229" i="21"/>
  <c r="BP39" i="11" s="1"/>
  <c r="W217" i="20"/>
  <c r="W218" i="20"/>
  <c r="W28" i="12" s="1"/>
  <c r="W220" i="20"/>
  <c r="W30" i="12" s="1"/>
  <c r="W219" i="20"/>
  <c r="W29" i="12" s="1"/>
  <c r="W221" i="20"/>
  <c r="W31" i="12" s="1"/>
  <c r="W224" i="20"/>
  <c r="W34" i="12" s="1"/>
  <c r="W223" i="20"/>
  <c r="W33" i="12" s="1"/>
  <c r="W228" i="20"/>
  <c r="W38" i="12" s="1"/>
  <c r="W227" i="20"/>
  <c r="W37" i="12" s="1"/>
  <c r="W225" i="20"/>
  <c r="W35" i="12" s="1"/>
  <c r="W222" i="20"/>
  <c r="W32" i="12" s="1"/>
  <c r="W229" i="20"/>
  <c r="W39" i="12" s="1"/>
  <c r="W226" i="20"/>
  <c r="W36" i="12" s="1"/>
  <c r="O219" i="20"/>
  <c r="O29" i="12" s="1"/>
  <c r="O220" i="20"/>
  <c r="O30" i="12" s="1"/>
  <c r="O217" i="20"/>
  <c r="O218" i="20"/>
  <c r="O28" i="12" s="1"/>
  <c r="O222" i="20"/>
  <c r="O32" i="12" s="1"/>
  <c r="O223" i="20"/>
  <c r="O33" i="12" s="1"/>
  <c r="O224" i="20"/>
  <c r="O34" i="12" s="1"/>
  <c r="O226" i="20"/>
  <c r="O36" i="12" s="1"/>
  <c r="O228" i="20"/>
  <c r="O38" i="12" s="1"/>
  <c r="O227" i="20"/>
  <c r="O37" i="12" s="1"/>
  <c r="O221" i="20"/>
  <c r="O31" i="12" s="1"/>
  <c r="O225" i="20"/>
  <c r="O35" i="12" s="1"/>
  <c r="O229" i="20"/>
  <c r="O39" i="12" s="1"/>
  <c r="DD218" i="20"/>
  <c r="DD28" i="12" s="1"/>
  <c r="DD219" i="20"/>
  <c r="DD29" i="12" s="1"/>
  <c r="DD217" i="20"/>
  <c r="DD221" i="20"/>
  <c r="DD31" i="12" s="1"/>
  <c r="DD223" i="20"/>
  <c r="DD33" i="12" s="1"/>
  <c r="DD222" i="20"/>
  <c r="DD32" i="12" s="1"/>
  <c r="DD225" i="20"/>
  <c r="DD35" i="12" s="1"/>
  <c r="DD226" i="20"/>
  <c r="DD36" i="12" s="1"/>
  <c r="DD229" i="20"/>
  <c r="DD39" i="12" s="1"/>
  <c r="DD220" i="20"/>
  <c r="DD30" i="12" s="1"/>
  <c r="DD224" i="20"/>
  <c r="DD34" i="12" s="1"/>
  <c r="DD228" i="20"/>
  <c r="DD38" i="12" s="1"/>
  <c r="DD227" i="20"/>
  <c r="DD37" i="12" s="1"/>
  <c r="CU219" i="20"/>
  <c r="CU29" i="12" s="1"/>
  <c r="CU221" i="20"/>
  <c r="CU31" i="12" s="1"/>
  <c r="CU217" i="20"/>
  <c r="CU218" i="20"/>
  <c r="CU28" i="12" s="1"/>
  <c r="CU220" i="20"/>
  <c r="CU30" i="12" s="1"/>
  <c r="CU223" i="20"/>
  <c r="CU33" i="12" s="1"/>
  <c r="CU222" i="20"/>
  <c r="CU32" i="12" s="1"/>
  <c r="CU224" i="20"/>
  <c r="CU34" i="12" s="1"/>
  <c r="CU225" i="20"/>
  <c r="CU35" i="12" s="1"/>
  <c r="CU227" i="20"/>
  <c r="CU37" i="12" s="1"/>
  <c r="CU229" i="20"/>
  <c r="CU39" i="12" s="1"/>
  <c r="CU226" i="20"/>
  <c r="CU36" i="12" s="1"/>
  <c r="CU228" i="20"/>
  <c r="CU38" i="12" s="1"/>
  <c r="EQ220" i="20"/>
  <c r="EQ30" i="12" s="1"/>
  <c r="EQ219" i="20"/>
  <c r="EQ29" i="12" s="1"/>
  <c r="EQ218" i="20"/>
  <c r="EQ28" i="12" s="1"/>
  <c r="EQ217" i="20"/>
  <c r="EQ223" i="20"/>
  <c r="EQ33" i="12" s="1"/>
  <c r="EQ222" i="20"/>
  <c r="EQ32" i="12" s="1"/>
  <c r="EQ221" i="20"/>
  <c r="EQ31" i="12" s="1"/>
  <c r="EQ224" i="20"/>
  <c r="EQ34" i="12" s="1"/>
  <c r="EQ226" i="20"/>
  <c r="EQ36" i="12" s="1"/>
  <c r="EQ228" i="20"/>
  <c r="EQ38" i="12" s="1"/>
  <c r="EQ227" i="20"/>
  <c r="EQ37" i="12" s="1"/>
  <c r="EQ225" i="20"/>
  <c r="EQ35" i="12" s="1"/>
  <c r="EQ229" i="20"/>
  <c r="EQ39" i="12" s="1"/>
  <c r="U241" i="20"/>
  <c r="U55" i="12" s="1"/>
  <c r="ED241" i="20"/>
  <c r="ED55" i="12" s="1"/>
  <c r="CH241" i="20"/>
  <c r="CH55" i="12" s="1"/>
  <c r="AS27" i="36"/>
  <c r="AS241" i="35"/>
  <c r="AS55" i="36" s="1"/>
  <c r="I219" i="31"/>
  <c r="I29" i="32" s="1"/>
  <c r="I223" i="31"/>
  <c r="I33" i="32" s="1"/>
  <c r="I220" i="31"/>
  <c r="I30" i="32" s="1"/>
  <c r="I217" i="31"/>
  <c r="I224" i="31"/>
  <c r="I34" i="32" s="1"/>
  <c r="I226" i="31"/>
  <c r="I36" i="32" s="1"/>
  <c r="I221" i="31"/>
  <c r="I31" i="32" s="1"/>
  <c r="I222" i="31"/>
  <c r="I32" i="32" s="1"/>
  <c r="I218" i="31"/>
  <c r="I28" i="32" s="1"/>
  <c r="I42" i="32"/>
  <c r="I229" i="31"/>
  <c r="I39" i="32" s="1"/>
  <c r="I225" i="31"/>
  <c r="I35" i="32" s="1"/>
  <c r="I227" i="31"/>
  <c r="I37" i="32" s="1"/>
  <c r="I228" i="31"/>
  <c r="I38" i="32" s="1"/>
  <c r="I230" i="31"/>
  <c r="I40" i="32" s="1"/>
  <c r="N220" i="31"/>
  <c r="N30" i="32" s="1"/>
  <c r="N224" i="31"/>
  <c r="N34" i="32" s="1"/>
  <c r="N222" i="31"/>
  <c r="N32" i="32" s="1"/>
  <c r="N223" i="31"/>
  <c r="N33" i="32" s="1"/>
  <c r="N218" i="31"/>
  <c r="N28" i="32" s="1"/>
  <c r="N221" i="31"/>
  <c r="N31" i="32" s="1"/>
  <c r="N219" i="31"/>
  <c r="N29" i="32" s="1"/>
  <c r="N217" i="31"/>
  <c r="N227" i="31"/>
  <c r="N37" i="32" s="1"/>
  <c r="N228" i="31"/>
  <c r="N38" i="32" s="1"/>
  <c r="N229" i="31"/>
  <c r="N39" i="32" s="1"/>
  <c r="N225" i="31"/>
  <c r="N35" i="32" s="1"/>
  <c r="N226" i="31"/>
  <c r="N36" i="32" s="1"/>
  <c r="N230" i="31"/>
  <c r="N40" i="32" s="1"/>
  <c r="U241" i="35"/>
  <c r="U55" i="36" s="1"/>
  <c r="U27" i="36"/>
  <c r="AN241" i="35"/>
  <c r="AN55" i="36" s="1"/>
  <c r="AN27" i="36"/>
  <c r="O219" i="31"/>
  <c r="O29" i="32" s="1"/>
  <c r="O223" i="31"/>
  <c r="O33" i="32" s="1"/>
  <c r="O217" i="31"/>
  <c r="O220" i="31"/>
  <c r="O30" i="32" s="1"/>
  <c r="O218" i="31"/>
  <c r="O28" i="32" s="1"/>
  <c r="O221" i="31"/>
  <c r="O31" i="32" s="1"/>
  <c r="O222" i="31"/>
  <c r="O32" i="32" s="1"/>
  <c r="O226" i="31"/>
  <c r="O36" i="32" s="1"/>
  <c r="O227" i="31"/>
  <c r="O37" i="32" s="1"/>
  <c r="O228" i="31"/>
  <c r="O38" i="32" s="1"/>
  <c r="O229" i="31"/>
  <c r="O39" i="32" s="1"/>
  <c r="O224" i="31"/>
  <c r="O34" i="32" s="1"/>
  <c r="O225" i="31"/>
  <c r="O35" i="32" s="1"/>
  <c r="O230" i="31"/>
  <c r="O40" i="32" s="1"/>
  <c r="AW219" i="31"/>
  <c r="AW29" i="32" s="1"/>
  <c r="AW217" i="31"/>
  <c r="AW218" i="31"/>
  <c r="AW28" i="32" s="1"/>
  <c r="AW229" i="31"/>
  <c r="AW39" i="32" s="1"/>
  <c r="AW228" i="31"/>
  <c r="AW38" i="32" s="1"/>
  <c r="AW227" i="31"/>
  <c r="AW37" i="32" s="1"/>
  <c r="AW225" i="31"/>
  <c r="AW35" i="32" s="1"/>
  <c r="AW224" i="31"/>
  <c r="AW34" i="32" s="1"/>
  <c r="AW223" i="31"/>
  <c r="AW33" i="32" s="1"/>
  <c r="AW220" i="31"/>
  <c r="AW30" i="32" s="1"/>
  <c r="AW221" i="31"/>
  <c r="AW31" i="32" s="1"/>
  <c r="AW222" i="31"/>
  <c r="AW32" i="32" s="1"/>
  <c r="AW226" i="31"/>
  <c r="AW36" i="32" s="1"/>
  <c r="AW42" i="32"/>
  <c r="AW230" i="31"/>
  <c r="AW40" i="32" s="1"/>
  <c r="AM217" i="31"/>
  <c r="AM218" i="31"/>
  <c r="AM28" i="32" s="1"/>
  <c r="AM219" i="31"/>
  <c r="AM29" i="32" s="1"/>
  <c r="AM220" i="31"/>
  <c r="AM30" i="32" s="1"/>
  <c r="AM221" i="31"/>
  <c r="AM31" i="32" s="1"/>
  <c r="AM222" i="31"/>
  <c r="AM32" i="32" s="1"/>
  <c r="AM223" i="31"/>
  <c r="AM33" i="32" s="1"/>
  <c r="AM224" i="31"/>
  <c r="AM34" i="32" s="1"/>
  <c r="AM225" i="31"/>
  <c r="AM35" i="32" s="1"/>
  <c r="AM226" i="31"/>
  <c r="AM36" i="32" s="1"/>
  <c r="AM227" i="31"/>
  <c r="AM37" i="32" s="1"/>
  <c r="AM228" i="31"/>
  <c r="AM38" i="32" s="1"/>
  <c r="AM229" i="31"/>
  <c r="AM39" i="32" s="1"/>
  <c r="AM42" i="32"/>
  <c r="AM230" i="31"/>
  <c r="AM40" i="32" s="1"/>
  <c r="BJ217" i="21"/>
  <c r="BJ224" i="21"/>
  <c r="BJ34" i="11" s="1"/>
  <c r="BJ218" i="21"/>
  <c r="BJ28" i="11" s="1"/>
  <c r="BJ227" i="21"/>
  <c r="BJ37" i="11" s="1"/>
  <c r="BJ225" i="21"/>
  <c r="BJ35" i="11" s="1"/>
  <c r="BJ226" i="21"/>
  <c r="BJ36" i="11" s="1"/>
  <c r="BJ228" i="21"/>
  <c r="BJ38" i="11" s="1"/>
  <c r="BJ219" i="21"/>
  <c r="BJ29" i="11" s="1"/>
  <c r="BJ221" i="21"/>
  <c r="BJ31" i="11" s="1"/>
  <c r="BJ223" i="21"/>
  <c r="BJ33" i="11" s="1"/>
  <c r="BJ222" i="21"/>
  <c r="BJ32" i="11" s="1"/>
  <c r="BJ220" i="21"/>
  <c r="BJ30" i="11" s="1"/>
  <c r="BJ229" i="21"/>
  <c r="BJ39" i="11" s="1"/>
  <c r="CN217" i="21"/>
  <c r="CN227" i="21"/>
  <c r="CN37" i="11" s="1"/>
  <c r="CN218" i="21"/>
  <c r="CN28" i="11" s="1"/>
  <c r="CN220" i="21"/>
  <c r="CN30" i="11" s="1"/>
  <c r="CN221" i="21"/>
  <c r="CN31" i="11" s="1"/>
  <c r="CN222" i="21"/>
  <c r="CN32" i="11" s="1"/>
  <c r="CN223" i="21"/>
  <c r="CN33" i="11" s="1"/>
  <c r="CN229" i="21"/>
  <c r="CN39" i="11" s="1"/>
  <c r="CN219" i="21"/>
  <c r="CN29" i="11" s="1"/>
  <c r="CN225" i="21"/>
  <c r="CN35" i="11" s="1"/>
  <c r="CN224" i="21"/>
  <c r="CN34" i="11" s="1"/>
  <c r="CN228" i="21"/>
  <c r="CN38" i="11" s="1"/>
  <c r="CN226" i="21"/>
  <c r="CN36" i="11" s="1"/>
  <c r="CD217" i="21"/>
  <c r="CD227" i="21"/>
  <c r="CD37" i="11" s="1"/>
  <c r="CD219" i="21"/>
  <c r="CD29" i="11" s="1"/>
  <c r="CD218" i="21"/>
  <c r="CD28" i="11" s="1"/>
  <c r="CD222" i="21"/>
  <c r="CD32" i="11" s="1"/>
  <c r="CD223" i="21"/>
  <c r="CD33" i="11" s="1"/>
  <c r="CD221" i="21"/>
  <c r="CD31" i="11" s="1"/>
  <c r="CD220" i="21"/>
  <c r="CD30" i="11" s="1"/>
  <c r="CD225" i="21"/>
  <c r="CD35" i="11" s="1"/>
  <c r="CD224" i="21"/>
  <c r="CD34" i="11" s="1"/>
  <c r="CD226" i="21"/>
  <c r="CD36" i="11" s="1"/>
  <c r="CD228" i="21"/>
  <c r="CD38" i="11" s="1"/>
  <c r="CD229" i="21"/>
  <c r="CD39" i="11" s="1"/>
  <c r="BG217" i="21"/>
  <c r="BG227" i="21"/>
  <c r="BG37" i="11" s="1"/>
  <c r="BG219" i="21"/>
  <c r="BG29" i="11" s="1"/>
  <c r="BG224" i="21"/>
  <c r="BG34" i="11" s="1"/>
  <c r="BG223" i="21"/>
  <c r="BG33" i="11" s="1"/>
  <c r="BG218" i="21"/>
  <c r="BG28" i="11" s="1"/>
  <c r="BG221" i="21"/>
  <c r="BG31" i="11" s="1"/>
  <c r="BG222" i="21"/>
  <c r="BG32" i="11" s="1"/>
  <c r="BG220" i="21"/>
  <c r="BG30" i="11" s="1"/>
  <c r="BG225" i="21"/>
  <c r="BG35" i="11" s="1"/>
  <c r="BG226" i="21"/>
  <c r="BG36" i="11" s="1"/>
  <c r="BG228" i="21"/>
  <c r="BG38" i="11" s="1"/>
  <c r="BG229" i="21"/>
  <c r="BG39" i="11" s="1"/>
  <c r="BH217" i="21"/>
  <c r="BH227" i="21"/>
  <c r="BH37" i="11" s="1"/>
  <c r="BH219" i="21"/>
  <c r="BH29" i="11" s="1"/>
  <c r="BH218" i="21"/>
  <c r="BH28" i="11" s="1"/>
  <c r="BH223" i="21"/>
  <c r="BH33" i="11" s="1"/>
  <c r="BH221" i="21"/>
  <c r="BH31" i="11" s="1"/>
  <c r="BH222" i="21"/>
  <c r="BH32" i="11" s="1"/>
  <c r="BH220" i="21"/>
  <c r="BH30" i="11" s="1"/>
  <c r="BH225" i="21"/>
  <c r="BH35" i="11" s="1"/>
  <c r="BH226" i="21"/>
  <c r="BH36" i="11" s="1"/>
  <c r="BH228" i="21"/>
  <c r="BH38" i="11" s="1"/>
  <c r="BH224" i="21"/>
  <c r="BH34" i="11" s="1"/>
  <c r="BH229" i="21"/>
  <c r="BH39" i="11" s="1"/>
  <c r="CJ217" i="21"/>
  <c r="CJ227" i="21"/>
  <c r="CJ37" i="11" s="1"/>
  <c r="CJ221" i="21"/>
  <c r="CJ31" i="11" s="1"/>
  <c r="CJ220" i="21"/>
  <c r="CJ30" i="11" s="1"/>
  <c r="CJ222" i="21"/>
  <c r="CJ32" i="11" s="1"/>
  <c r="CJ223" i="21"/>
  <c r="CJ33" i="11" s="1"/>
  <c r="CJ219" i="21"/>
  <c r="CJ29" i="11" s="1"/>
  <c r="CJ218" i="21"/>
  <c r="CJ28" i="11" s="1"/>
  <c r="CJ228" i="21"/>
  <c r="CJ38" i="11" s="1"/>
  <c r="CJ225" i="21"/>
  <c r="CJ35" i="11" s="1"/>
  <c r="CJ224" i="21"/>
  <c r="CJ34" i="11" s="1"/>
  <c r="CJ226" i="21"/>
  <c r="CJ36" i="11" s="1"/>
  <c r="CJ229" i="21"/>
  <c r="CJ39" i="11" s="1"/>
  <c r="FJ241" i="21"/>
  <c r="FJ55" i="11" s="1"/>
  <c r="FJ27" i="11"/>
  <c r="HF241" i="21"/>
  <c r="HF55" i="11" s="1"/>
  <c r="HF27" i="11"/>
  <c r="HZ241" i="21"/>
  <c r="HZ55" i="11" s="1"/>
  <c r="HV223" i="21"/>
  <c r="HV33" i="11" s="1"/>
  <c r="HV229" i="21"/>
  <c r="HV39" i="11" s="1"/>
  <c r="HV222" i="21"/>
  <c r="HV32" i="11" s="1"/>
  <c r="HV228" i="21"/>
  <c r="HV38" i="11" s="1"/>
  <c r="HV221" i="21"/>
  <c r="HV31" i="11" s="1"/>
  <c r="HV227" i="21"/>
  <c r="HV37" i="11" s="1"/>
  <c r="HV219" i="21"/>
  <c r="HV29" i="11" s="1"/>
  <c r="HV225" i="21"/>
  <c r="HV35" i="11" s="1"/>
  <c r="HV217" i="21"/>
  <c r="HV218" i="21"/>
  <c r="HV28" i="11" s="1"/>
  <c r="HV224" i="21"/>
  <c r="HV34" i="11" s="1"/>
  <c r="HV226" i="21"/>
  <c r="HV36" i="11" s="1"/>
  <c r="HV220" i="21"/>
  <c r="HV30" i="11" s="1"/>
  <c r="FW241" i="21"/>
  <c r="FW55" i="11" s="1"/>
  <c r="FW27" i="11"/>
  <c r="BA217" i="21"/>
  <c r="BA227" i="21"/>
  <c r="BA37" i="11" s="1"/>
  <c r="BA220" i="21"/>
  <c r="BA30" i="11" s="1"/>
  <c r="BA224" i="21"/>
  <c r="BA34" i="11" s="1"/>
  <c r="BA223" i="21"/>
  <c r="BA33" i="11" s="1"/>
  <c r="BA222" i="21"/>
  <c r="BA32" i="11" s="1"/>
  <c r="BA219" i="21"/>
  <c r="BA29" i="11" s="1"/>
  <c r="BA221" i="21"/>
  <c r="BA31" i="11" s="1"/>
  <c r="BA218" i="21"/>
  <c r="BA28" i="11" s="1"/>
  <c r="BA228" i="21"/>
  <c r="BA38" i="11" s="1"/>
  <c r="BA229" i="21"/>
  <c r="BA39" i="11" s="1"/>
  <c r="BA225" i="21"/>
  <c r="BA35" i="11" s="1"/>
  <c r="BA226" i="21"/>
  <c r="BA36" i="11" s="1"/>
  <c r="DQ241" i="21"/>
  <c r="DQ55" i="11" s="1"/>
  <c r="DQ27" i="11"/>
  <c r="BQ229" i="35"/>
  <c r="BQ39" i="36" s="1"/>
  <c r="BQ228" i="35"/>
  <c r="BQ38" i="36" s="1"/>
  <c r="BQ227" i="35"/>
  <c r="BQ37" i="36" s="1"/>
  <c r="BQ220" i="35"/>
  <c r="BQ30" i="36" s="1"/>
  <c r="BQ219" i="35"/>
  <c r="BQ29" i="36" s="1"/>
  <c r="BQ218" i="35"/>
  <c r="BQ28" i="36" s="1"/>
  <c r="BQ226" i="35"/>
  <c r="BQ36" i="36" s="1"/>
  <c r="BQ225" i="35"/>
  <c r="BQ35" i="36" s="1"/>
  <c r="BQ217" i="35"/>
  <c r="BQ224" i="35"/>
  <c r="BQ34" i="36" s="1"/>
  <c r="BQ223" i="35"/>
  <c r="BQ33" i="36" s="1"/>
  <c r="BQ222" i="35"/>
  <c r="BQ32" i="36" s="1"/>
  <c r="BQ221" i="35"/>
  <c r="BQ31" i="36" s="1"/>
  <c r="AJ229" i="35"/>
  <c r="AJ39" i="36" s="1"/>
  <c r="AJ228" i="35"/>
  <c r="AJ38" i="36" s="1"/>
  <c r="AJ227" i="35"/>
  <c r="AJ37" i="36" s="1"/>
  <c r="AJ226" i="35"/>
  <c r="AJ36" i="36" s="1"/>
  <c r="AJ217" i="35"/>
  <c r="AJ225" i="35"/>
  <c r="AJ35" i="36" s="1"/>
  <c r="AJ224" i="35"/>
  <c r="AJ34" i="36" s="1"/>
  <c r="AJ223" i="35"/>
  <c r="AJ33" i="36" s="1"/>
  <c r="AJ220" i="35"/>
  <c r="AJ30" i="36" s="1"/>
  <c r="AJ219" i="35"/>
  <c r="AJ29" i="36" s="1"/>
  <c r="AJ218" i="35"/>
  <c r="AJ28" i="36" s="1"/>
  <c r="AJ222" i="35"/>
  <c r="AJ32" i="36" s="1"/>
  <c r="AJ221" i="35"/>
  <c r="AJ31" i="36" s="1"/>
  <c r="AJ42" i="36"/>
  <c r="AT27" i="36"/>
  <c r="AT241" i="35"/>
  <c r="AT55" i="36" s="1"/>
  <c r="L217" i="35"/>
  <c r="L42" i="36"/>
  <c r="L223" i="35"/>
  <c r="L33" i="36" s="1"/>
  <c r="L221" i="35"/>
  <c r="L31" i="36" s="1"/>
  <c r="L220" i="35"/>
  <c r="L30" i="36" s="1"/>
  <c r="L219" i="35"/>
  <c r="L29" i="36" s="1"/>
  <c r="L218" i="35"/>
  <c r="L28" i="36" s="1"/>
  <c r="L229" i="35"/>
  <c r="L39" i="36" s="1"/>
  <c r="L228" i="35"/>
  <c r="L38" i="36" s="1"/>
  <c r="L227" i="35"/>
  <c r="L37" i="36" s="1"/>
  <c r="L225" i="35"/>
  <c r="L35" i="36" s="1"/>
  <c r="L222" i="35"/>
  <c r="L32" i="36" s="1"/>
  <c r="L224" i="35"/>
  <c r="L34" i="36" s="1"/>
  <c r="L226" i="35"/>
  <c r="L36" i="36" s="1"/>
  <c r="BZ241" i="31"/>
  <c r="BZ55" i="32" s="1"/>
  <c r="BZ27" i="32"/>
  <c r="DI217" i="20"/>
  <c r="DI223" i="20"/>
  <c r="DI33" i="12" s="1"/>
  <c r="DI226" i="20"/>
  <c r="DI36" i="12" s="1"/>
  <c r="DI219" i="20"/>
  <c r="DI29" i="12" s="1"/>
  <c r="DI227" i="20"/>
  <c r="DI37" i="12" s="1"/>
  <c r="DI220" i="20"/>
  <c r="DI30" i="12" s="1"/>
  <c r="DI222" i="20"/>
  <c r="DI32" i="12" s="1"/>
  <c r="DI224" i="20"/>
  <c r="DI34" i="12" s="1"/>
  <c r="DI218" i="20"/>
  <c r="DI28" i="12" s="1"/>
  <c r="DI221" i="20"/>
  <c r="DI31" i="12" s="1"/>
  <c r="DI228" i="20"/>
  <c r="DI38" i="12" s="1"/>
  <c r="DI229" i="20"/>
  <c r="DI39" i="12" s="1"/>
  <c r="DI225" i="20"/>
  <c r="DI35" i="12" s="1"/>
  <c r="HJ221" i="20"/>
  <c r="HJ31" i="12" s="1"/>
  <c r="HJ229" i="20"/>
  <c r="HJ39" i="12" s="1"/>
  <c r="HJ223" i="20"/>
  <c r="HJ33" i="12" s="1"/>
  <c r="HJ217" i="20"/>
  <c r="HJ227" i="20"/>
  <c r="HJ37" i="12" s="1"/>
  <c r="HJ218" i="20"/>
  <c r="HJ28" i="12" s="1"/>
  <c r="HJ224" i="20"/>
  <c r="HJ34" i="12" s="1"/>
  <c r="HJ228" i="20"/>
  <c r="HJ38" i="12" s="1"/>
  <c r="HJ226" i="20"/>
  <c r="HJ36" i="12" s="1"/>
  <c r="HJ222" i="20"/>
  <c r="HJ32" i="12" s="1"/>
  <c r="HJ225" i="20"/>
  <c r="HJ35" i="12" s="1"/>
  <c r="HJ220" i="20"/>
  <c r="HJ30" i="12" s="1"/>
  <c r="HJ219" i="20"/>
  <c r="HJ29" i="12" s="1"/>
  <c r="FA217" i="20"/>
  <c r="FA222" i="20"/>
  <c r="FA32" i="12" s="1"/>
  <c r="FA225" i="20"/>
  <c r="FA35" i="12" s="1"/>
  <c r="FA219" i="20"/>
  <c r="FA29" i="12" s="1"/>
  <c r="FA227" i="20"/>
  <c r="FA37" i="12" s="1"/>
  <c r="FA220" i="20"/>
  <c r="FA30" i="12" s="1"/>
  <c r="FA223" i="20"/>
  <c r="FA33" i="12" s="1"/>
  <c r="FA224" i="20"/>
  <c r="FA34" i="12" s="1"/>
  <c r="FA218" i="20"/>
  <c r="FA28" i="12" s="1"/>
  <c r="FA221" i="20"/>
  <c r="FA31" i="12" s="1"/>
  <c r="FA228" i="20"/>
  <c r="FA38" i="12" s="1"/>
  <c r="FA229" i="20"/>
  <c r="FA39" i="12" s="1"/>
  <c r="FA226" i="20"/>
  <c r="FA36" i="12" s="1"/>
  <c r="AN217" i="20"/>
  <c r="AN219" i="20"/>
  <c r="AN29" i="12" s="1"/>
  <c r="AN224" i="20"/>
  <c r="AN34" i="12" s="1"/>
  <c r="AN228" i="20"/>
  <c r="AN38" i="12" s="1"/>
  <c r="AN221" i="20"/>
  <c r="AN31" i="12" s="1"/>
  <c r="AN218" i="20"/>
  <c r="AN28" i="12" s="1"/>
  <c r="AN222" i="20"/>
  <c r="AN32" i="12" s="1"/>
  <c r="AN225" i="20"/>
  <c r="AN35" i="12" s="1"/>
  <c r="AN227" i="20"/>
  <c r="AN37" i="12" s="1"/>
  <c r="AN223" i="20"/>
  <c r="AN33" i="12" s="1"/>
  <c r="AN220" i="20"/>
  <c r="AN30" i="12" s="1"/>
  <c r="AN226" i="20"/>
  <c r="AN36" i="12" s="1"/>
  <c r="AN229" i="20"/>
  <c r="AN39" i="12" s="1"/>
  <c r="AN42" i="12"/>
  <c r="HK220" i="20"/>
  <c r="HK30" i="12" s="1"/>
  <c r="HK222" i="20"/>
  <c r="HK32" i="12" s="1"/>
  <c r="HK223" i="20"/>
  <c r="HK33" i="12" s="1"/>
  <c r="HK226" i="20"/>
  <c r="HK36" i="12" s="1"/>
  <c r="HK227" i="20"/>
  <c r="HK37" i="12" s="1"/>
  <c r="HK219" i="20"/>
  <c r="HK29" i="12" s="1"/>
  <c r="HK217" i="20"/>
  <c r="HK229" i="20"/>
  <c r="HK39" i="12" s="1"/>
  <c r="HK218" i="20"/>
  <c r="HK28" i="12" s="1"/>
  <c r="HK224" i="20"/>
  <c r="HK34" i="12" s="1"/>
  <c r="HK228" i="20"/>
  <c r="HK38" i="12" s="1"/>
  <c r="HK225" i="20"/>
  <c r="HK35" i="12" s="1"/>
  <c r="HK221" i="20"/>
  <c r="HK31" i="12" s="1"/>
  <c r="DV241" i="20"/>
  <c r="DV55" i="12" s="1"/>
  <c r="DV27" i="12"/>
  <c r="GE241" i="20"/>
  <c r="GE55" i="12" s="1"/>
  <c r="GE27" i="12"/>
  <c r="AP241" i="20"/>
  <c r="AP55" i="12" s="1"/>
  <c r="AP27" i="12"/>
  <c r="HF241" i="20"/>
  <c r="HF55" i="12" s="1"/>
  <c r="HF27" i="12"/>
  <c r="EF241" i="20"/>
  <c r="EF55" i="12" s="1"/>
  <c r="EF27" i="12"/>
  <c r="GW241" i="20"/>
  <c r="GW55" i="12" s="1"/>
  <c r="GW27" i="12"/>
  <c r="GS27" i="12"/>
  <c r="GS241" i="20"/>
  <c r="GS55" i="12" s="1"/>
  <c r="FT241" i="20"/>
  <c r="FT55" i="12" s="1"/>
  <c r="FT27" i="12"/>
  <c r="BO217" i="20"/>
  <c r="BO219" i="20"/>
  <c r="BO29" i="12" s="1"/>
  <c r="BO221" i="20"/>
  <c r="BO31" i="12" s="1"/>
  <c r="BO218" i="20"/>
  <c r="BO28" i="12" s="1"/>
  <c r="BO224" i="20"/>
  <c r="BO34" i="12" s="1"/>
  <c r="BO220" i="20"/>
  <c r="BO30" i="12" s="1"/>
  <c r="BO225" i="20"/>
  <c r="BO35" i="12" s="1"/>
  <c r="BO227" i="20"/>
  <c r="BO37" i="12" s="1"/>
  <c r="BO229" i="20"/>
  <c r="BO39" i="12" s="1"/>
  <c r="BO226" i="20"/>
  <c r="BO36" i="12" s="1"/>
  <c r="BO222" i="20"/>
  <c r="BO32" i="12" s="1"/>
  <c r="BO223" i="20"/>
  <c r="BO33" i="12" s="1"/>
  <c r="BO228" i="20"/>
  <c r="BO38" i="12" s="1"/>
  <c r="BJ219" i="20"/>
  <c r="BJ29" i="12" s="1"/>
  <c r="BJ221" i="20"/>
  <c r="BJ31" i="12" s="1"/>
  <c r="BJ217" i="20"/>
  <c r="BJ218" i="20"/>
  <c r="BJ28" i="12" s="1"/>
  <c r="BJ220" i="20"/>
  <c r="BJ30" i="12" s="1"/>
  <c r="BJ224" i="20"/>
  <c r="BJ34" i="12" s="1"/>
  <c r="BJ223" i="20"/>
  <c r="BJ33" i="12" s="1"/>
  <c r="BJ222" i="20"/>
  <c r="BJ32" i="12" s="1"/>
  <c r="BJ225" i="20"/>
  <c r="BJ35" i="12" s="1"/>
  <c r="BJ227" i="20"/>
  <c r="BJ37" i="12" s="1"/>
  <c r="BJ229" i="20"/>
  <c r="BJ39" i="12" s="1"/>
  <c r="BJ228" i="20"/>
  <c r="BJ38" i="12" s="1"/>
  <c r="BJ226" i="20"/>
  <c r="BJ36" i="12" s="1"/>
  <c r="FC217" i="21"/>
  <c r="FC227" i="21"/>
  <c r="FC37" i="11" s="1"/>
  <c r="FC218" i="21"/>
  <c r="FC28" i="11" s="1"/>
  <c r="FC221" i="21"/>
  <c r="FC31" i="11" s="1"/>
  <c r="FC220" i="21"/>
  <c r="FC30" i="11" s="1"/>
  <c r="FC222" i="21"/>
  <c r="FC32" i="11" s="1"/>
  <c r="FC223" i="21"/>
  <c r="FC33" i="11" s="1"/>
  <c r="FC224" i="21"/>
  <c r="FC34" i="11" s="1"/>
  <c r="FC219" i="21"/>
  <c r="FC29" i="11" s="1"/>
  <c r="FC229" i="21"/>
  <c r="FC39" i="11" s="1"/>
  <c r="FC226" i="21"/>
  <c r="FC36" i="11" s="1"/>
  <c r="FC228" i="21"/>
  <c r="FC38" i="11" s="1"/>
  <c r="FC225" i="21"/>
  <c r="FC35" i="11" s="1"/>
  <c r="DD227" i="21"/>
  <c r="DD37" i="11" s="1"/>
  <c r="DD217" i="21"/>
  <c r="DD220" i="21"/>
  <c r="DD30" i="11" s="1"/>
  <c r="DD219" i="21"/>
  <c r="DD29" i="11" s="1"/>
  <c r="DD222" i="21"/>
  <c r="DD32" i="11" s="1"/>
  <c r="DD221" i="21"/>
  <c r="DD31" i="11" s="1"/>
  <c r="DD218" i="21"/>
  <c r="DD28" i="11" s="1"/>
  <c r="DD226" i="21"/>
  <c r="DD36" i="11" s="1"/>
  <c r="DD225" i="21"/>
  <c r="DD35" i="11" s="1"/>
  <c r="DD228" i="21"/>
  <c r="DD38" i="11" s="1"/>
  <c r="DD223" i="21"/>
  <c r="DD33" i="11" s="1"/>
  <c r="DD224" i="21"/>
  <c r="DD34" i="11" s="1"/>
  <c r="DD229" i="21"/>
  <c r="DD39" i="11" s="1"/>
  <c r="AY241" i="21"/>
  <c r="AY55" i="11" s="1"/>
  <c r="CV217" i="21"/>
  <c r="CV218" i="21"/>
  <c r="CV28" i="11" s="1"/>
  <c r="CV220" i="21"/>
  <c r="CV30" i="11" s="1"/>
  <c r="CV219" i="21"/>
  <c r="CV29" i="11" s="1"/>
  <c r="CV227" i="21"/>
  <c r="CV37" i="11" s="1"/>
  <c r="CV221" i="21"/>
  <c r="CV31" i="11" s="1"/>
  <c r="CV225" i="21"/>
  <c r="CV35" i="11" s="1"/>
  <c r="CV224" i="21"/>
  <c r="CV34" i="11" s="1"/>
  <c r="CV222" i="21"/>
  <c r="CV32" i="11" s="1"/>
  <c r="CV229" i="21"/>
  <c r="CV39" i="11" s="1"/>
  <c r="CV228" i="21"/>
  <c r="CV38" i="11" s="1"/>
  <c r="CV226" i="21"/>
  <c r="CV36" i="11" s="1"/>
  <c r="CV223" i="21"/>
  <c r="CV33" i="11" s="1"/>
  <c r="DA241" i="21"/>
  <c r="DA55" i="11" s="1"/>
  <c r="DY241" i="21"/>
  <c r="DY55" i="11" s="1"/>
  <c r="D218" i="20"/>
  <c r="D28" i="12" s="1"/>
  <c r="D217" i="20"/>
  <c r="D220" i="20"/>
  <c r="D30" i="12" s="1"/>
  <c r="D219" i="20"/>
  <c r="D29" i="12" s="1"/>
  <c r="D224" i="20"/>
  <c r="D34" i="12" s="1"/>
  <c r="D221" i="20"/>
  <c r="D31" i="12" s="1"/>
  <c r="D225" i="20"/>
  <c r="D35" i="12" s="1"/>
  <c r="D226" i="20"/>
  <c r="D36" i="12" s="1"/>
  <c r="D223" i="20"/>
  <c r="D33" i="12" s="1"/>
  <c r="D227" i="20"/>
  <c r="D37" i="12" s="1"/>
  <c r="D222" i="20"/>
  <c r="D32" i="12" s="1"/>
  <c r="D228" i="20"/>
  <c r="D38" i="12" s="1"/>
  <c r="D229" i="20"/>
  <c r="D39" i="12" s="1"/>
  <c r="DK217" i="20"/>
  <c r="DK218" i="20"/>
  <c r="DK28" i="12" s="1"/>
  <c r="DK220" i="20"/>
  <c r="DK30" i="12" s="1"/>
  <c r="DK219" i="20"/>
  <c r="DK29" i="12" s="1"/>
  <c r="DK228" i="20"/>
  <c r="DK38" i="12" s="1"/>
  <c r="DK225" i="20"/>
  <c r="DK35" i="12" s="1"/>
  <c r="DK227" i="20"/>
  <c r="DK37" i="12" s="1"/>
  <c r="DK222" i="20"/>
  <c r="DK32" i="12" s="1"/>
  <c r="DK226" i="20"/>
  <c r="DK36" i="12" s="1"/>
  <c r="DK223" i="20"/>
  <c r="DK33" i="12" s="1"/>
  <c r="DK229" i="20"/>
  <c r="DK39" i="12" s="1"/>
  <c r="DK224" i="20"/>
  <c r="DK34" i="12" s="1"/>
  <c r="DK221" i="20"/>
  <c r="DK31" i="12" s="1"/>
  <c r="BV241" i="20"/>
  <c r="BV55" i="12" s="1"/>
  <c r="EA219" i="20"/>
  <c r="EA29" i="12" s="1"/>
  <c r="EA221" i="20"/>
  <c r="EA31" i="12" s="1"/>
  <c r="EA220" i="20"/>
  <c r="EA30" i="12" s="1"/>
  <c r="EA217" i="20"/>
  <c r="EA218" i="20"/>
  <c r="EA28" i="12" s="1"/>
  <c r="EA225" i="20"/>
  <c r="EA35" i="12" s="1"/>
  <c r="EA227" i="20"/>
  <c r="EA37" i="12" s="1"/>
  <c r="EA229" i="20"/>
  <c r="EA39" i="12" s="1"/>
  <c r="EA223" i="20"/>
  <c r="EA33" i="12" s="1"/>
  <c r="EA222" i="20"/>
  <c r="EA32" i="12" s="1"/>
  <c r="EA224" i="20"/>
  <c r="EA34" i="12" s="1"/>
  <c r="EA226" i="20"/>
  <c r="EA36" i="12" s="1"/>
  <c r="EA228" i="20"/>
  <c r="EA38" i="12" s="1"/>
  <c r="CL220" i="20"/>
  <c r="CL30" i="12" s="1"/>
  <c r="CL217" i="20"/>
  <c r="CL218" i="20"/>
  <c r="CL28" i="12" s="1"/>
  <c r="CL219" i="20"/>
  <c r="CL29" i="12" s="1"/>
  <c r="CL221" i="20"/>
  <c r="CL31" i="12" s="1"/>
  <c r="CL224" i="20"/>
  <c r="CL34" i="12" s="1"/>
  <c r="CL226" i="20"/>
  <c r="CL36" i="12" s="1"/>
  <c r="CL228" i="20"/>
  <c r="CL38" i="12" s="1"/>
  <c r="CL229" i="20"/>
  <c r="CL39" i="12" s="1"/>
  <c r="CL222" i="20"/>
  <c r="CL32" i="12" s="1"/>
  <c r="CL223" i="20"/>
  <c r="CL33" i="12" s="1"/>
  <c r="CL227" i="20"/>
  <c r="CL37" i="12" s="1"/>
  <c r="CL225" i="20"/>
  <c r="CL35" i="12" s="1"/>
  <c r="BE241" i="20"/>
  <c r="BE55" i="12" s="1"/>
  <c r="CJ241" i="20"/>
  <c r="CJ55" i="12" s="1"/>
  <c r="T218" i="31"/>
  <c r="T28" i="32" s="1"/>
  <c r="T222" i="31"/>
  <c r="T32" i="32" s="1"/>
  <c r="T219" i="31"/>
  <c r="T29" i="32" s="1"/>
  <c r="T224" i="31"/>
  <c r="T34" i="32" s="1"/>
  <c r="T217" i="31"/>
  <c r="T220" i="31"/>
  <c r="T30" i="32" s="1"/>
  <c r="T221" i="31"/>
  <c r="T31" i="32" s="1"/>
  <c r="T225" i="31"/>
  <c r="T35" i="32" s="1"/>
  <c r="T229" i="31"/>
  <c r="T39" i="32" s="1"/>
  <c r="T226" i="31"/>
  <c r="T36" i="32" s="1"/>
  <c r="T223" i="31"/>
  <c r="T33" i="32" s="1"/>
  <c r="T227" i="31"/>
  <c r="T37" i="32" s="1"/>
  <c r="T228" i="31"/>
  <c r="T38" i="32" s="1"/>
  <c r="T230" i="31"/>
  <c r="T40" i="32" s="1"/>
  <c r="S219" i="31"/>
  <c r="S29" i="32" s="1"/>
  <c r="S223" i="31"/>
  <c r="S33" i="32" s="1"/>
  <c r="S217" i="31"/>
  <c r="S221" i="31"/>
  <c r="S31" i="32" s="1"/>
  <c r="S222" i="31"/>
  <c r="S32" i="32" s="1"/>
  <c r="S220" i="31"/>
  <c r="S30" i="32" s="1"/>
  <c r="S226" i="31"/>
  <c r="S36" i="32" s="1"/>
  <c r="S229" i="31"/>
  <c r="S39" i="32" s="1"/>
  <c r="S225" i="31"/>
  <c r="S35" i="32" s="1"/>
  <c r="S227" i="31"/>
  <c r="S37" i="32" s="1"/>
  <c r="S218" i="31"/>
  <c r="S28" i="32" s="1"/>
  <c r="S228" i="31"/>
  <c r="S38" i="32" s="1"/>
  <c r="S224" i="31"/>
  <c r="S34" i="32" s="1"/>
  <c r="S230" i="31"/>
  <c r="S40" i="32" s="1"/>
  <c r="W222" i="31"/>
  <c r="W32" i="32" s="1"/>
  <c r="W227" i="31"/>
  <c r="W37" i="32" s="1"/>
  <c r="W217" i="31"/>
  <c r="W220" i="31"/>
  <c r="W30" i="32" s="1"/>
  <c r="W225" i="31"/>
  <c r="W35" i="32" s="1"/>
  <c r="W218" i="31"/>
  <c r="W28" i="32" s="1"/>
  <c r="W224" i="31"/>
  <c r="W34" i="32" s="1"/>
  <c r="W223" i="31"/>
  <c r="W33" i="32" s="1"/>
  <c r="W228" i="31"/>
  <c r="W38" i="32" s="1"/>
  <c r="W221" i="31"/>
  <c r="W31" i="32" s="1"/>
  <c r="W226" i="31"/>
  <c r="W36" i="32" s="1"/>
  <c r="W229" i="31"/>
  <c r="W39" i="32" s="1"/>
  <c r="W219" i="31"/>
  <c r="W29" i="32" s="1"/>
  <c r="W230" i="31"/>
  <c r="W40" i="32" s="1"/>
  <c r="AZ217" i="31"/>
  <c r="AZ42" i="32"/>
  <c r="AZ229" i="31"/>
  <c r="AZ39" i="32" s="1"/>
  <c r="AZ218" i="31"/>
  <c r="AZ28" i="32" s="1"/>
  <c r="AZ221" i="31"/>
  <c r="AZ31" i="32" s="1"/>
  <c r="AZ224" i="31"/>
  <c r="AZ34" i="32" s="1"/>
  <c r="AZ219" i="31"/>
  <c r="AZ29" i="32" s="1"/>
  <c r="AZ222" i="31"/>
  <c r="AZ32" i="32" s="1"/>
  <c r="AZ225" i="31"/>
  <c r="AZ35" i="32" s="1"/>
  <c r="AZ226" i="31"/>
  <c r="AZ36" i="32" s="1"/>
  <c r="AZ227" i="31"/>
  <c r="AZ37" i="32" s="1"/>
  <c r="AZ220" i="31"/>
  <c r="AZ30" i="32" s="1"/>
  <c r="AZ223" i="31"/>
  <c r="AZ33" i="32" s="1"/>
  <c r="AZ228" i="31"/>
  <c r="AZ38" i="32" s="1"/>
  <c r="AZ230" i="31"/>
  <c r="AZ40" i="32" s="1"/>
  <c r="G217" i="21"/>
  <c r="G227" i="21"/>
  <c r="G37" i="11" s="1"/>
  <c r="G218" i="21"/>
  <c r="G28" i="11" s="1"/>
  <c r="G219" i="21"/>
  <c r="G29" i="11" s="1"/>
  <c r="G222" i="21"/>
  <c r="G32" i="11" s="1"/>
  <c r="G220" i="21"/>
  <c r="G30" i="11" s="1"/>
  <c r="G221" i="21"/>
  <c r="G31" i="11" s="1"/>
  <c r="G229" i="21"/>
  <c r="G39" i="11" s="1"/>
  <c r="G223" i="21"/>
  <c r="G33" i="11" s="1"/>
  <c r="G224" i="21"/>
  <c r="G34" i="11" s="1"/>
  <c r="G228" i="21"/>
  <c r="G38" i="11" s="1"/>
  <c r="G225" i="21"/>
  <c r="G35" i="11" s="1"/>
  <c r="G226" i="21"/>
  <c r="G36" i="11" s="1"/>
  <c r="EQ217" i="21"/>
  <c r="EQ227" i="21"/>
  <c r="EQ37" i="11" s="1"/>
  <c r="EQ225" i="21"/>
  <c r="EQ35" i="11" s="1"/>
  <c r="EQ226" i="21"/>
  <c r="EQ36" i="11" s="1"/>
  <c r="EQ219" i="21"/>
  <c r="EQ29" i="11" s="1"/>
  <c r="EQ218" i="21"/>
  <c r="EQ28" i="11" s="1"/>
  <c r="EQ221" i="21"/>
  <c r="EQ31" i="11" s="1"/>
  <c r="EQ222" i="21"/>
  <c r="EQ32" i="11" s="1"/>
  <c r="EQ223" i="21"/>
  <c r="EQ33" i="11" s="1"/>
  <c r="EQ220" i="21"/>
  <c r="EQ30" i="11" s="1"/>
  <c r="EQ229" i="21"/>
  <c r="EQ39" i="11" s="1"/>
  <c r="EQ224" i="21"/>
  <c r="EQ34" i="11" s="1"/>
  <c r="EQ228" i="21"/>
  <c r="EQ38" i="11" s="1"/>
  <c r="CS217" i="21"/>
  <c r="CS227" i="21"/>
  <c r="CS37" i="11" s="1"/>
  <c r="CS224" i="21"/>
  <c r="CS34" i="11" s="1"/>
  <c r="CS219" i="21"/>
  <c r="CS29" i="11" s="1"/>
  <c r="CS218" i="21"/>
  <c r="CS28" i="11" s="1"/>
  <c r="CS222" i="21"/>
  <c r="CS32" i="11" s="1"/>
  <c r="CS223" i="21"/>
  <c r="CS33" i="11" s="1"/>
  <c r="CS220" i="21"/>
  <c r="CS30" i="11" s="1"/>
  <c r="CS221" i="21"/>
  <c r="CS31" i="11" s="1"/>
  <c r="CS225" i="21"/>
  <c r="CS35" i="11" s="1"/>
  <c r="CS226" i="21"/>
  <c r="CS36" i="11" s="1"/>
  <c r="CS228" i="21"/>
  <c r="CS38" i="11" s="1"/>
  <c r="CS229" i="21"/>
  <c r="CS39" i="11" s="1"/>
  <c r="CX217" i="21"/>
  <c r="CX227" i="21"/>
  <c r="CX37" i="11" s="1"/>
  <c r="CX225" i="21"/>
  <c r="CX35" i="11" s="1"/>
  <c r="CX226" i="21"/>
  <c r="CX36" i="11" s="1"/>
  <c r="CX228" i="21"/>
  <c r="CX38" i="11" s="1"/>
  <c r="CX219" i="21"/>
  <c r="CX29" i="11" s="1"/>
  <c r="CX218" i="21"/>
  <c r="CX28" i="11" s="1"/>
  <c r="CX222" i="21"/>
  <c r="CX32" i="11" s="1"/>
  <c r="CX223" i="21"/>
  <c r="CX33" i="11" s="1"/>
  <c r="CX220" i="21"/>
  <c r="CX30" i="11" s="1"/>
  <c r="CX224" i="21"/>
  <c r="CX34" i="11" s="1"/>
  <c r="CX221" i="21"/>
  <c r="CX31" i="11" s="1"/>
  <c r="CX229" i="21"/>
  <c r="CX39" i="11" s="1"/>
  <c r="BW218" i="21"/>
  <c r="BW28" i="11" s="1"/>
  <c r="BW224" i="21"/>
  <c r="BW34" i="11" s="1"/>
  <c r="BW227" i="21"/>
  <c r="BW37" i="11" s="1"/>
  <c r="BW217" i="21"/>
  <c r="BW220" i="21"/>
  <c r="BW30" i="11" s="1"/>
  <c r="BW223" i="21"/>
  <c r="BW33" i="11" s="1"/>
  <c r="BW222" i="21"/>
  <c r="BW32" i="11" s="1"/>
  <c r="BW219" i="21"/>
  <c r="BW29" i="11" s="1"/>
  <c r="BW229" i="21"/>
  <c r="BW39" i="11" s="1"/>
  <c r="BW221" i="21"/>
  <c r="BW31" i="11" s="1"/>
  <c r="BW225" i="21"/>
  <c r="BW35" i="11" s="1"/>
  <c r="BW226" i="21"/>
  <c r="BW36" i="11" s="1"/>
  <c r="BW228" i="21"/>
  <c r="BW38" i="11" s="1"/>
  <c r="CM217" i="21"/>
  <c r="CM227" i="21"/>
  <c r="CM37" i="11" s="1"/>
  <c r="CM225" i="21"/>
  <c r="CM35" i="11" s="1"/>
  <c r="CM226" i="21"/>
  <c r="CM36" i="11" s="1"/>
  <c r="CM228" i="21"/>
  <c r="CM38" i="11" s="1"/>
  <c r="CM220" i="21"/>
  <c r="CM30" i="11" s="1"/>
  <c r="CM221" i="21"/>
  <c r="CM31" i="11" s="1"/>
  <c r="CM222" i="21"/>
  <c r="CM32" i="11" s="1"/>
  <c r="CM223" i="21"/>
  <c r="CM33" i="11" s="1"/>
  <c r="CM219" i="21"/>
  <c r="CM29" i="11" s="1"/>
  <c r="CM229" i="21"/>
  <c r="CM39" i="11" s="1"/>
  <c r="CM218" i="21"/>
  <c r="CM28" i="11" s="1"/>
  <c r="CM224" i="21"/>
  <c r="CM34" i="11" s="1"/>
  <c r="FS241" i="21"/>
  <c r="FS55" i="11" s="1"/>
  <c r="FS27" i="11"/>
  <c r="GO241" i="21"/>
  <c r="GO55" i="11" s="1"/>
  <c r="GO27" i="11"/>
  <c r="CO217" i="21"/>
  <c r="CO227" i="21"/>
  <c r="CO37" i="11" s="1"/>
  <c r="CO219" i="21"/>
  <c r="CO29" i="11" s="1"/>
  <c r="CO218" i="21"/>
  <c r="CO28" i="11" s="1"/>
  <c r="CO220" i="21"/>
  <c r="CO30" i="11" s="1"/>
  <c r="CO221" i="21"/>
  <c r="CO31" i="11" s="1"/>
  <c r="CO223" i="21"/>
  <c r="CO33" i="11" s="1"/>
  <c r="CO226" i="21"/>
  <c r="CO36" i="11" s="1"/>
  <c r="CO222" i="21"/>
  <c r="CO32" i="11" s="1"/>
  <c r="CO229" i="21"/>
  <c r="CO39" i="11" s="1"/>
  <c r="CO225" i="21"/>
  <c r="CO35" i="11" s="1"/>
  <c r="CO224" i="21"/>
  <c r="CO34" i="11" s="1"/>
  <c r="CO228" i="21"/>
  <c r="CO38" i="11" s="1"/>
  <c r="GC241" i="21"/>
  <c r="GC55" i="11" s="1"/>
  <c r="GC27" i="11"/>
  <c r="DE241" i="21"/>
  <c r="DE55" i="11" s="1"/>
  <c r="DE27" i="11"/>
  <c r="GT241" i="21"/>
  <c r="GT55" i="11" s="1"/>
  <c r="GT27" i="11"/>
  <c r="CK217" i="35"/>
  <c r="CK228" i="35"/>
  <c r="CK38" i="36" s="1"/>
  <c r="CK227" i="35"/>
  <c r="CK37" i="36" s="1"/>
  <c r="CK226" i="35"/>
  <c r="CK36" i="36" s="1"/>
  <c r="CK225" i="35"/>
  <c r="CK35" i="36" s="1"/>
  <c r="CK224" i="35"/>
  <c r="CK34" i="36" s="1"/>
  <c r="CK223" i="35"/>
  <c r="CK33" i="36" s="1"/>
  <c r="CK222" i="35"/>
  <c r="CK32" i="36" s="1"/>
  <c r="CK221" i="35"/>
  <c r="CK31" i="36" s="1"/>
  <c r="CK220" i="35"/>
  <c r="CK30" i="36" s="1"/>
  <c r="CK219" i="35"/>
  <c r="CK29" i="36" s="1"/>
  <c r="CK218" i="35"/>
  <c r="CK28" i="36" s="1"/>
  <c r="CK229" i="35"/>
  <c r="CK39" i="36" s="1"/>
  <c r="AV229" i="35"/>
  <c r="AV39" i="36" s="1"/>
  <c r="AV228" i="35"/>
  <c r="AV38" i="36" s="1"/>
  <c r="AV227" i="35"/>
  <c r="AV37" i="36" s="1"/>
  <c r="AV226" i="35"/>
  <c r="AV36" i="36" s="1"/>
  <c r="AV225" i="35"/>
  <c r="AV35" i="36" s="1"/>
  <c r="AV224" i="35"/>
  <c r="AV34" i="36" s="1"/>
  <c r="AV223" i="35"/>
  <c r="AV33" i="36" s="1"/>
  <c r="AV222" i="35"/>
  <c r="AV32" i="36" s="1"/>
  <c r="AV221" i="35"/>
  <c r="AV31" i="36" s="1"/>
  <c r="AV217" i="35"/>
  <c r="AV42" i="36"/>
  <c r="AV220" i="35"/>
  <c r="AV30" i="36" s="1"/>
  <c r="AV219" i="35"/>
  <c r="AV29" i="36" s="1"/>
  <c r="AV218" i="35"/>
  <c r="AV28" i="36" s="1"/>
  <c r="Y217" i="35"/>
  <c r="Y224" i="35"/>
  <c r="Y34" i="36" s="1"/>
  <c r="Y42" i="36"/>
  <c r="Y223" i="35"/>
  <c r="Y33" i="36" s="1"/>
  <c r="Y222" i="35"/>
  <c r="Y32" i="36" s="1"/>
  <c r="Y220" i="35"/>
  <c r="Y30" i="36" s="1"/>
  <c r="Y219" i="35"/>
  <c r="Y29" i="36" s="1"/>
  <c r="Y218" i="35"/>
  <c r="Y28" i="36" s="1"/>
  <c r="Y229" i="35"/>
  <c r="Y39" i="36" s="1"/>
  <c r="Y228" i="35"/>
  <c r="Y38" i="36" s="1"/>
  <c r="Y226" i="35"/>
  <c r="Y36" i="36" s="1"/>
  <c r="Y225" i="35"/>
  <c r="Y35" i="36" s="1"/>
  <c r="Y227" i="35"/>
  <c r="Y37" i="36" s="1"/>
  <c r="Y221" i="35"/>
  <c r="Y31" i="36" s="1"/>
  <c r="BV217" i="35"/>
  <c r="BV229" i="35"/>
  <c r="BV39" i="36" s="1"/>
  <c r="BV228" i="35"/>
  <c r="BV38" i="36" s="1"/>
  <c r="BV220" i="35"/>
  <c r="BV30" i="36" s="1"/>
  <c r="BV219" i="35"/>
  <c r="BV29" i="36" s="1"/>
  <c r="BV218" i="35"/>
  <c r="BV28" i="36" s="1"/>
  <c r="BV227" i="35"/>
  <c r="BV37" i="36" s="1"/>
  <c r="BV226" i="35"/>
  <c r="BV36" i="36" s="1"/>
  <c r="BV225" i="35"/>
  <c r="BV35" i="36" s="1"/>
  <c r="BV224" i="35"/>
  <c r="BV34" i="36" s="1"/>
  <c r="BV222" i="35"/>
  <c r="BV32" i="36" s="1"/>
  <c r="BV221" i="35"/>
  <c r="BV31" i="36" s="1"/>
  <c r="BV223" i="35"/>
  <c r="BV33" i="36" s="1"/>
  <c r="I66" i="33"/>
  <c r="T66" i="33"/>
  <c r="FG217" i="20"/>
  <c r="FG222" i="20"/>
  <c r="FG32" i="12" s="1"/>
  <c r="FG225" i="20"/>
  <c r="FG35" i="12" s="1"/>
  <c r="FG219" i="20"/>
  <c r="FG29" i="12" s="1"/>
  <c r="FG227" i="20"/>
  <c r="FG37" i="12" s="1"/>
  <c r="FG218" i="20"/>
  <c r="FG28" i="12" s="1"/>
  <c r="FG224" i="20"/>
  <c r="FG34" i="12" s="1"/>
  <c r="FG221" i="20"/>
  <c r="FG31" i="12" s="1"/>
  <c r="FG228" i="20"/>
  <c r="FG38" i="12" s="1"/>
  <c r="FG229" i="20"/>
  <c r="FG39" i="12" s="1"/>
  <c r="FG226" i="20"/>
  <c r="FG36" i="12" s="1"/>
  <c r="FG223" i="20"/>
  <c r="FG33" i="12" s="1"/>
  <c r="FG220" i="20"/>
  <c r="FG30" i="12" s="1"/>
  <c r="BK217" i="31"/>
  <c r="BK218" i="31"/>
  <c r="BK28" i="32" s="1"/>
  <c r="BK219" i="31"/>
  <c r="BK29" i="32" s="1"/>
  <c r="BK220" i="31"/>
  <c r="BK30" i="32" s="1"/>
  <c r="BK221" i="31"/>
  <c r="BK31" i="32" s="1"/>
  <c r="BK222" i="31"/>
  <c r="BK32" i="32" s="1"/>
  <c r="BK223" i="31"/>
  <c r="BK33" i="32" s="1"/>
  <c r="BK224" i="31"/>
  <c r="BK34" i="32" s="1"/>
  <c r="BK225" i="31"/>
  <c r="BK35" i="32" s="1"/>
  <c r="BK226" i="31"/>
  <c r="BK36" i="32" s="1"/>
  <c r="BK227" i="31"/>
  <c r="BK37" i="32" s="1"/>
  <c r="BK228" i="31"/>
  <c r="BK38" i="32" s="1"/>
  <c r="BK229" i="31"/>
  <c r="BK39" i="32" s="1"/>
  <c r="BK230" i="31"/>
  <c r="BK40" i="32" s="1"/>
  <c r="BK42" i="32"/>
  <c r="CG241" i="35"/>
  <c r="CG55" i="36" s="1"/>
  <c r="F217" i="20"/>
  <c r="F221" i="20"/>
  <c r="F31" i="12" s="1"/>
  <c r="F227" i="20"/>
  <c r="F37" i="12" s="1"/>
  <c r="F223" i="20"/>
  <c r="F33" i="12" s="1"/>
  <c r="F224" i="20"/>
  <c r="F34" i="12" s="1"/>
  <c r="F228" i="20"/>
  <c r="F38" i="12" s="1"/>
  <c r="F219" i="20"/>
  <c r="F29" i="12" s="1"/>
  <c r="F225" i="20"/>
  <c r="F35" i="12" s="1"/>
  <c r="F229" i="20"/>
  <c r="F39" i="12" s="1"/>
  <c r="F226" i="20"/>
  <c r="F36" i="12" s="1"/>
  <c r="F218" i="20"/>
  <c r="F28" i="12" s="1"/>
  <c r="F222" i="20"/>
  <c r="F32" i="12" s="1"/>
  <c r="F220" i="20"/>
  <c r="F30" i="12" s="1"/>
  <c r="AW241" i="35"/>
  <c r="AW55" i="36" s="1"/>
  <c r="AW27" i="36"/>
  <c r="AV221" i="20"/>
  <c r="AV31" i="12" s="1"/>
  <c r="AV229" i="20"/>
  <c r="AV39" i="12" s="1"/>
  <c r="AV217" i="20"/>
  <c r="AV223" i="20"/>
  <c r="AV33" i="12" s="1"/>
  <c r="AV227" i="20"/>
  <c r="AV37" i="12" s="1"/>
  <c r="AV220" i="20"/>
  <c r="AV30" i="12" s="1"/>
  <c r="AV222" i="20"/>
  <c r="AV32" i="12" s="1"/>
  <c r="AV224" i="20"/>
  <c r="AV34" i="12" s="1"/>
  <c r="AV228" i="20"/>
  <c r="AV38" i="12" s="1"/>
  <c r="AV218" i="20"/>
  <c r="AV28" i="12" s="1"/>
  <c r="AV226" i="20"/>
  <c r="AV36" i="12" s="1"/>
  <c r="AV225" i="20"/>
  <c r="AV35" i="12" s="1"/>
  <c r="AV219" i="20"/>
  <c r="AV29" i="12" s="1"/>
  <c r="GL217" i="20"/>
  <c r="GL221" i="20"/>
  <c r="GL31" i="12" s="1"/>
  <c r="GL229" i="20"/>
  <c r="GL39" i="12" s="1"/>
  <c r="GL227" i="20"/>
  <c r="GL37" i="12" s="1"/>
  <c r="GL223" i="20"/>
  <c r="GL33" i="12" s="1"/>
  <c r="GL226" i="20"/>
  <c r="GL36" i="12" s="1"/>
  <c r="GL218" i="20"/>
  <c r="GL28" i="12" s="1"/>
  <c r="GL219" i="20"/>
  <c r="GL29" i="12" s="1"/>
  <c r="GL225" i="20"/>
  <c r="GL35" i="12" s="1"/>
  <c r="GL224" i="20"/>
  <c r="GL34" i="12" s="1"/>
  <c r="GL42" i="12"/>
  <c r="GL222" i="20"/>
  <c r="GL32" i="12" s="1"/>
  <c r="GL228" i="20"/>
  <c r="GL38" i="12" s="1"/>
  <c r="GL220" i="20"/>
  <c r="GL30" i="12" s="1"/>
  <c r="AR228" i="31"/>
  <c r="AR38" i="32" s="1"/>
  <c r="AR226" i="31"/>
  <c r="AR36" i="32" s="1"/>
  <c r="AR224" i="31"/>
  <c r="AR34" i="32" s="1"/>
  <c r="AR222" i="31"/>
  <c r="AR32" i="32" s="1"/>
  <c r="AR220" i="31"/>
  <c r="AR30" i="32" s="1"/>
  <c r="AR218" i="31"/>
  <c r="AR28" i="32" s="1"/>
  <c r="AR42" i="32"/>
  <c r="AR217" i="31"/>
  <c r="AR227" i="31"/>
  <c r="AR37" i="32" s="1"/>
  <c r="AR221" i="31"/>
  <c r="AR31" i="32" s="1"/>
  <c r="AR229" i="31"/>
  <c r="AR39" i="32" s="1"/>
  <c r="AR223" i="31"/>
  <c r="AR33" i="32" s="1"/>
  <c r="AR225" i="31"/>
  <c r="AR35" i="32" s="1"/>
  <c r="AR219" i="31"/>
  <c r="AR29" i="32" s="1"/>
  <c r="AR230" i="31"/>
  <c r="AR40" i="32" s="1"/>
  <c r="IB217" i="20"/>
  <c r="IB227" i="20"/>
  <c r="IB37" i="12" s="1"/>
  <c r="IB224" i="20"/>
  <c r="IB34" i="12" s="1"/>
  <c r="IB221" i="20"/>
  <c r="IB31" i="12" s="1"/>
  <c r="IB218" i="20"/>
  <c r="IB28" i="12" s="1"/>
  <c r="IB229" i="20"/>
  <c r="IB39" i="12" s="1"/>
  <c r="IB226" i="20"/>
  <c r="IB36" i="12" s="1"/>
  <c r="IB223" i="20"/>
  <c r="IB33" i="12" s="1"/>
  <c r="IB220" i="20"/>
  <c r="IB30" i="12" s="1"/>
  <c r="IB228" i="20"/>
  <c r="IB38" i="12" s="1"/>
  <c r="IB225" i="20"/>
  <c r="IB35" i="12" s="1"/>
  <c r="IB222" i="20"/>
  <c r="IB32" i="12" s="1"/>
  <c r="IB219" i="20"/>
  <c r="IB29" i="12" s="1"/>
  <c r="DC241" i="20"/>
  <c r="DC55" i="12" s="1"/>
  <c r="DC27" i="12"/>
  <c r="HL224" i="20"/>
  <c r="HL34" i="12" s="1"/>
  <c r="HL219" i="20"/>
  <c r="HL29" i="12" s="1"/>
  <c r="HL228" i="20"/>
  <c r="HL38" i="12" s="1"/>
  <c r="HL227" i="20"/>
  <c r="HL37" i="12" s="1"/>
  <c r="HL221" i="20"/>
  <c r="HL31" i="12" s="1"/>
  <c r="HL222" i="20"/>
  <c r="HL32" i="12" s="1"/>
  <c r="HL225" i="20"/>
  <c r="HL35" i="12" s="1"/>
  <c r="HL217" i="20"/>
  <c r="HL218" i="20"/>
  <c r="HL28" i="12" s="1"/>
  <c r="HL223" i="20"/>
  <c r="HL33" i="12" s="1"/>
  <c r="HL220" i="20"/>
  <c r="HL30" i="12" s="1"/>
  <c r="HL229" i="20"/>
  <c r="HL39" i="12" s="1"/>
  <c r="HL226" i="20"/>
  <c r="HL36" i="12" s="1"/>
  <c r="DZ217" i="20"/>
  <c r="DZ227" i="20"/>
  <c r="DZ37" i="12" s="1"/>
  <c r="DZ223" i="20"/>
  <c r="DZ33" i="12" s="1"/>
  <c r="DZ226" i="20"/>
  <c r="DZ36" i="12" s="1"/>
  <c r="DZ219" i="20"/>
  <c r="DZ29" i="12" s="1"/>
  <c r="DZ220" i="20"/>
  <c r="DZ30" i="12" s="1"/>
  <c r="DZ218" i="20"/>
  <c r="DZ28" i="12" s="1"/>
  <c r="DZ224" i="20"/>
  <c r="DZ34" i="12" s="1"/>
  <c r="DZ228" i="20"/>
  <c r="DZ38" i="12" s="1"/>
  <c r="DZ222" i="20"/>
  <c r="DZ32" i="12" s="1"/>
  <c r="DZ225" i="20"/>
  <c r="DZ35" i="12" s="1"/>
  <c r="DZ229" i="20"/>
  <c r="DZ39" i="12" s="1"/>
  <c r="DZ221" i="20"/>
  <c r="DZ31" i="12" s="1"/>
  <c r="ER241" i="20"/>
  <c r="ER55" i="12" s="1"/>
  <c r="ER27" i="12"/>
  <c r="FD241" i="20"/>
  <c r="FD55" i="12" s="1"/>
  <c r="FD27" i="12"/>
  <c r="T42" i="32"/>
  <c r="AI241" i="31"/>
  <c r="AI55" i="32" s="1"/>
  <c r="AX217" i="21"/>
  <c r="AX227" i="21"/>
  <c r="AX37" i="11" s="1"/>
  <c r="AX218" i="21"/>
  <c r="AX28" i="11" s="1"/>
  <c r="AX220" i="21"/>
  <c r="AX30" i="11" s="1"/>
  <c r="AX222" i="21"/>
  <c r="AX32" i="11" s="1"/>
  <c r="AX219" i="21"/>
  <c r="AX29" i="11" s="1"/>
  <c r="AX221" i="21"/>
  <c r="AX31" i="11" s="1"/>
  <c r="AX228" i="21"/>
  <c r="AX38" i="11" s="1"/>
  <c r="AX229" i="21"/>
  <c r="AX39" i="11" s="1"/>
  <c r="AX225" i="21"/>
  <c r="AX35" i="11" s="1"/>
  <c r="AX223" i="21"/>
  <c r="AX33" i="11" s="1"/>
  <c r="AX226" i="21"/>
  <c r="AX36" i="11" s="1"/>
  <c r="AX224" i="21"/>
  <c r="AX34" i="11" s="1"/>
  <c r="FH217" i="21"/>
  <c r="FH227" i="21"/>
  <c r="FH37" i="11" s="1"/>
  <c r="FH225" i="21"/>
  <c r="FH35" i="11" s="1"/>
  <c r="FH226" i="21"/>
  <c r="FH36" i="11" s="1"/>
  <c r="FH219" i="21"/>
  <c r="FH29" i="11" s="1"/>
  <c r="FH218" i="21"/>
  <c r="FH28" i="11" s="1"/>
  <c r="FH222" i="21"/>
  <c r="FH32" i="11" s="1"/>
  <c r="FH223" i="21"/>
  <c r="FH33" i="11" s="1"/>
  <c r="FH220" i="21"/>
  <c r="FH30" i="11" s="1"/>
  <c r="FH221" i="21"/>
  <c r="FH31" i="11" s="1"/>
  <c r="FH228" i="21"/>
  <c r="FH38" i="11" s="1"/>
  <c r="FH224" i="21"/>
  <c r="FH34" i="11" s="1"/>
  <c r="FH229" i="21"/>
  <c r="FH39" i="11" s="1"/>
  <c r="DH217" i="21"/>
  <c r="DH227" i="21"/>
  <c r="DH37" i="11" s="1"/>
  <c r="DH220" i="21"/>
  <c r="DH30" i="11" s="1"/>
  <c r="DH222" i="21"/>
  <c r="DH32" i="11" s="1"/>
  <c r="DH223" i="21"/>
  <c r="DH33" i="11" s="1"/>
  <c r="DH221" i="21"/>
  <c r="DH31" i="11" s="1"/>
  <c r="DH219" i="21"/>
  <c r="DH29" i="11" s="1"/>
  <c r="DH218" i="21"/>
  <c r="DH28" i="11" s="1"/>
  <c r="DH229" i="21"/>
  <c r="DH39" i="11" s="1"/>
  <c r="DH225" i="21"/>
  <c r="DH35" i="11" s="1"/>
  <c r="DH224" i="21"/>
  <c r="DH34" i="11" s="1"/>
  <c r="DH226" i="21"/>
  <c r="DH36" i="11" s="1"/>
  <c r="DH228" i="21"/>
  <c r="DH38" i="11" s="1"/>
  <c r="CQ217" i="21"/>
  <c r="CQ227" i="21"/>
  <c r="CQ37" i="11" s="1"/>
  <c r="CQ219" i="21"/>
  <c r="CQ29" i="11" s="1"/>
  <c r="CQ218" i="21"/>
  <c r="CQ28" i="11" s="1"/>
  <c r="CQ222" i="21"/>
  <c r="CQ32" i="11" s="1"/>
  <c r="CQ223" i="21"/>
  <c r="CQ33" i="11" s="1"/>
  <c r="CQ220" i="21"/>
  <c r="CQ30" i="11" s="1"/>
  <c r="CQ221" i="21"/>
  <c r="CQ31" i="11" s="1"/>
  <c r="CQ225" i="21"/>
  <c r="CQ35" i="11" s="1"/>
  <c r="CQ224" i="21"/>
  <c r="CQ34" i="11" s="1"/>
  <c r="CQ226" i="21"/>
  <c r="CQ36" i="11" s="1"/>
  <c r="CQ228" i="21"/>
  <c r="CQ38" i="11" s="1"/>
  <c r="CQ229" i="21"/>
  <c r="CQ39" i="11" s="1"/>
  <c r="CH217" i="21"/>
  <c r="CH227" i="21"/>
  <c r="CH37" i="11" s="1"/>
  <c r="CH219" i="21"/>
  <c r="CH29" i="11" s="1"/>
  <c r="CH218" i="21"/>
  <c r="CH28" i="11" s="1"/>
  <c r="CH222" i="21"/>
  <c r="CH32" i="11" s="1"/>
  <c r="CH223" i="21"/>
  <c r="CH33" i="11" s="1"/>
  <c r="CH221" i="21"/>
  <c r="CH31" i="11" s="1"/>
  <c r="CH228" i="21"/>
  <c r="CH38" i="11" s="1"/>
  <c r="CH225" i="21"/>
  <c r="CH35" i="11" s="1"/>
  <c r="CH224" i="21"/>
  <c r="CH34" i="11" s="1"/>
  <c r="CH226" i="21"/>
  <c r="CH36" i="11" s="1"/>
  <c r="CH229" i="21"/>
  <c r="CH39" i="11" s="1"/>
  <c r="CH220" i="21"/>
  <c r="CH30" i="11" s="1"/>
  <c r="CB217" i="21"/>
  <c r="CB227" i="21"/>
  <c r="CB37" i="11" s="1"/>
  <c r="CB42" i="11"/>
  <c r="CB219" i="21"/>
  <c r="CB29" i="11" s="1"/>
  <c r="CB222" i="21"/>
  <c r="CB32" i="11" s="1"/>
  <c r="CB218" i="21"/>
  <c r="CB28" i="11" s="1"/>
  <c r="CB221" i="21"/>
  <c r="CB31" i="11" s="1"/>
  <c r="CB220" i="21"/>
  <c r="CB30" i="11" s="1"/>
  <c r="CB224" i="21"/>
  <c r="CB34" i="11" s="1"/>
  <c r="CB226" i="21"/>
  <c r="CB36" i="11" s="1"/>
  <c r="CB223" i="21"/>
  <c r="CB33" i="11" s="1"/>
  <c r="CB228" i="21"/>
  <c r="CB38" i="11" s="1"/>
  <c r="CB229" i="21"/>
  <c r="CB39" i="11" s="1"/>
  <c r="CB225" i="21"/>
  <c r="CB35" i="11" s="1"/>
  <c r="GK217" i="21"/>
  <c r="GK227" i="21"/>
  <c r="GK37" i="11" s="1"/>
  <c r="GK221" i="21"/>
  <c r="GK31" i="11" s="1"/>
  <c r="GK222" i="21"/>
  <c r="GK32" i="11" s="1"/>
  <c r="GK223" i="21"/>
  <c r="GK33" i="11" s="1"/>
  <c r="GK220" i="21"/>
  <c r="GK30" i="11" s="1"/>
  <c r="GK218" i="21"/>
  <c r="GK28" i="11" s="1"/>
  <c r="GK219" i="21"/>
  <c r="GK29" i="11" s="1"/>
  <c r="GK224" i="21"/>
  <c r="GK34" i="11" s="1"/>
  <c r="GK229" i="21"/>
  <c r="GK39" i="11" s="1"/>
  <c r="GK228" i="21"/>
  <c r="GK38" i="11" s="1"/>
  <c r="GK226" i="21"/>
  <c r="GK36" i="11" s="1"/>
  <c r="GK225" i="21"/>
  <c r="GK35" i="11" s="1"/>
  <c r="EN241" i="21"/>
  <c r="EN55" i="11" s="1"/>
  <c r="EN27" i="11"/>
  <c r="HL241" i="21"/>
  <c r="HL55" i="11" s="1"/>
  <c r="DI241" i="21"/>
  <c r="DI55" i="11" s="1"/>
  <c r="DI27" i="11"/>
  <c r="GM241" i="21"/>
  <c r="GM55" i="11" s="1"/>
  <c r="GM27" i="11"/>
  <c r="BQ241" i="21"/>
  <c r="BQ55" i="11" s="1"/>
  <c r="BQ27" i="11"/>
  <c r="DN241" i="21"/>
  <c r="DN55" i="11" s="1"/>
  <c r="DN27" i="11"/>
  <c r="HN241" i="21"/>
  <c r="HN55" i="11" s="1"/>
  <c r="DU27" i="11"/>
  <c r="DU241" i="21"/>
  <c r="DU55" i="11" s="1"/>
  <c r="GW241" i="21"/>
  <c r="GW55" i="11" s="1"/>
  <c r="GW27" i="11"/>
  <c r="FY241" i="21"/>
  <c r="FY55" i="11" s="1"/>
  <c r="FY27" i="11"/>
  <c r="AL217" i="35"/>
  <c r="AL227" i="35"/>
  <c r="AL37" i="36" s="1"/>
  <c r="AL226" i="35"/>
  <c r="AL36" i="36" s="1"/>
  <c r="AL225" i="35"/>
  <c r="AL35" i="36" s="1"/>
  <c r="AL224" i="35"/>
  <c r="AL34" i="36" s="1"/>
  <c r="AL223" i="35"/>
  <c r="AL33" i="36" s="1"/>
  <c r="AL220" i="35"/>
  <c r="AL30" i="36" s="1"/>
  <c r="AL219" i="35"/>
  <c r="AL29" i="36" s="1"/>
  <c r="AL218" i="35"/>
  <c r="AL28" i="36" s="1"/>
  <c r="AL221" i="35"/>
  <c r="AL31" i="36" s="1"/>
  <c r="AL229" i="35"/>
  <c r="AL39" i="36" s="1"/>
  <c r="AL42" i="36"/>
  <c r="AL222" i="35"/>
  <c r="AL32" i="36" s="1"/>
  <c r="AL228" i="35"/>
  <c r="AL38" i="36" s="1"/>
  <c r="H217" i="35"/>
  <c r="H225" i="35"/>
  <c r="H35" i="36" s="1"/>
  <c r="H224" i="35"/>
  <c r="H34" i="36" s="1"/>
  <c r="H223" i="35"/>
  <c r="H33" i="36" s="1"/>
  <c r="H222" i="35"/>
  <c r="H32" i="36" s="1"/>
  <c r="H221" i="35"/>
  <c r="H31" i="36" s="1"/>
  <c r="H220" i="35"/>
  <c r="H30" i="36" s="1"/>
  <c r="H219" i="35"/>
  <c r="H29" i="36" s="1"/>
  <c r="H218" i="35"/>
  <c r="H28" i="36" s="1"/>
  <c r="H229" i="35"/>
  <c r="H39" i="36" s="1"/>
  <c r="H227" i="35"/>
  <c r="H37" i="36" s="1"/>
  <c r="H228" i="35"/>
  <c r="H38" i="36" s="1"/>
  <c r="H226" i="35"/>
  <c r="H36" i="36" s="1"/>
  <c r="H42" i="36"/>
  <c r="BS217" i="35"/>
  <c r="BS225" i="35"/>
  <c r="BS35" i="36" s="1"/>
  <c r="BS224" i="35"/>
  <c r="BS34" i="36" s="1"/>
  <c r="BS223" i="35"/>
  <c r="BS33" i="36" s="1"/>
  <c r="BS222" i="35"/>
  <c r="BS32" i="36" s="1"/>
  <c r="BS221" i="35"/>
  <c r="BS31" i="36" s="1"/>
  <c r="BS229" i="35"/>
  <c r="BS39" i="36" s="1"/>
  <c r="BS227" i="35"/>
  <c r="BS37" i="36" s="1"/>
  <c r="BS220" i="35"/>
  <c r="BS30" i="36" s="1"/>
  <c r="BS219" i="35"/>
  <c r="BS29" i="36" s="1"/>
  <c r="BS218" i="35"/>
  <c r="BS28" i="36" s="1"/>
  <c r="BS226" i="35"/>
  <c r="BS36" i="36" s="1"/>
  <c r="BS228" i="35"/>
  <c r="BS38" i="36" s="1"/>
  <c r="BJ241" i="35"/>
  <c r="BJ55" i="36" s="1"/>
  <c r="BJ27" i="36"/>
  <c r="BV42" i="36"/>
  <c r="BG241" i="35"/>
  <c r="BG55" i="36" s="1"/>
  <c r="AD217" i="20"/>
  <c r="AD227" i="20"/>
  <c r="AD37" i="12" s="1"/>
  <c r="AD218" i="20"/>
  <c r="AD28" i="12" s="1"/>
  <c r="AD222" i="20"/>
  <c r="AD32" i="12" s="1"/>
  <c r="AD225" i="20"/>
  <c r="AD35" i="12" s="1"/>
  <c r="AD219" i="20"/>
  <c r="AD29" i="12" s="1"/>
  <c r="AD224" i="20"/>
  <c r="AD34" i="12" s="1"/>
  <c r="AD228" i="20"/>
  <c r="AD38" i="12" s="1"/>
  <c r="AD220" i="20"/>
  <c r="AD30" i="12" s="1"/>
  <c r="AD226" i="20"/>
  <c r="AD36" i="12" s="1"/>
  <c r="AD229" i="20"/>
  <c r="AD39" i="12" s="1"/>
  <c r="AD221" i="20"/>
  <c r="AD31" i="12" s="1"/>
  <c r="AD223" i="20"/>
  <c r="AD33" i="12" s="1"/>
  <c r="L241" i="20"/>
  <c r="L55" i="12" s="1"/>
  <c r="L27" i="12"/>
  <c r="HS217" i="20"/>
  <c r="HS218" i="20"/>
  <c r="HS28" i="12" s="1"/>
  <c r="HS224" i="20"/>
  <c r="HS34" i="12" s="1"/>
  <c r="HS221" i="20"/>
  <c r="HS31" i="12" s="1"/>
  <c r="HS226" i="20"/>
  <c r="HS36" i="12" s="1"/>
  <c r="HS220" i="20"/>
  <c r="HS30" i="12" s="1"/>
  <c r="HS223" i="20"/>
  <c r="HS33" i="12" s="1"/>
  <c r="HS225" i="20"/>
  <c r="HS35" i="12" s="1"/>
  <c r="HS229" i="20"/>
  <c r="HS39" i="12" s="1"/>
  <c r="HS219" i="20"/>
  <c r="HS29" i="12" s="1"/>
  <c r="HS222" i="20"/>
  <c r="HS32" i="12" s="1"/>
  <c r="HS227" i="20"/>
  <c r="HS37" i="12" s="1"/>
  <c r="HS228" i="20"/>
  <c r="HS38" i="12" s="1"/>
  <c r="DQ219" i="20"/>
  <c r="DQ29" i="12" s="1"/>
  <c r="DQ228" i="20"/>
  <c r="DQ38" i="12" s="1"/>
  <c r="DQ227" i="20"/>
  <c r="DQ37" i="12" s="1"/>
  <c r="DQ221" i="20"/>
  <c r="DQ31" i="12" s="1"/>
  <c r="DQ218" i="20"/>
  <c r="DQ28" i="12" s="1"/>
  <c r="DQ222" i="20"/>
  <c r="DQ32" i="12" s="1"/>
  <c r="DQ225" i="20"/>
  <c r="DQ35" i="12" s="1"/>
  <c r="DQ217" i="20"/>
  <c r="DQ223" i="20"/>
  <c r="DQ33" i="12" s="1"/>
  <c r="DQ220" i="20"/>
  <c r="DQ30" i="12" s="1"/>
  <c r="DQ229" i="20"/>
  <c r="DQ39" i="12" s="1"/>
  <c r="DQ224" i="20"/>
  <c r="DQ34" i="12" s="1"/>
  <c r="DQ226" i="20"/>
  <c r="DQ36" i="12" s="1"/>
  <c r="M224" i="20"/>
  <c r="M34" i="12" s="1"/>
  <c r="M228" i="20"/>
  <c r="M38" i="12" s="1"/>
  <c r="M217" i="20"/>
  <c r="M220" i="20"/>
  <c r="M30" i="12" s="1"/>
  <c r="M221" i="20"/>
  <c r="M31" i="12" s="1"/>
  <c r="M218" i="20"/>
  <c r="M28" i="12" s="1"/>
  <c r="M227" i="20"/>
  <c r="M37" i="12" s="1"/>
  <c r="M226" i="20"/>
  <c r="M36" i="12" s="1"/>
  <c r="M222" i="20"/>
  <c r="M32" i="12" s="1"/>
  <c r="M219" i="20"/>
  <c r="M29" i="12" s="1"/>
  <c r="M225" i="20"/>
  <c r="M35" i="12" s="1"/>
  <c r="M223" i="20"/>
  <c r="M33" i="12" s="1"/>
  <c r="M229" i="20"/>
  <c r="M39" i="12" s="1"/>
  <c r="ES217" i="20"/>
  <c r="ES221" i="20"/>
  <c r="ES31" i="12" s="1"/>
  <c r="ES229" i="20"/>
  <c r="ES39" i="12" s="1"/>
  <c r="ES223" i="20"/>
  <c r="ES33" i="12" s="1"/>
  <c r="ES227" i="20"/>
  <c r="ES37" i="12" s="1"/>
  <c r="ES218" i="20"/>
  <c r="ES28" i="12" s="1"/>
  <c r="ES219" i="20"/>
  <c r="ES29" i="12" s="1"/>
  <c r="ES226" i="20"/>
  <c r="ES36" i="12" s="1"/>
  <c r="ES220" i="20"/>
  <c r="ES30" i="12" s="1"/>
  <c r="ES224" i="20"/>
  <c r="ES34" i="12" s="1"/>
  <c r="ES222" i="20"/>
  <c r="ES32" i="12" s="1"/>
  <c r="ES225" i="20"/>
  <c r="ES35" i="12" s="1"/>
  <c r="ES228" i="20"/>
  <c r="ES38" i="12" s="1"/>
  <c r="GH241" i="20"/>
  <c r="GH55" i="12" s="1"/>
  <c r="GH27" i="12"/>
  <c r="CR217" i="21"/>
  <c r="CR227" i="21"/>
  <c r="CR37" i="11" s="1"/>
  <c r="CR218" i="21"/>
  <c r="CR28" i="11" s="1"/>
  <c r="CR220" i="21"/>
  <c r="CR30" i="11" s="1"/>
  <c r="CR219" i="21"/>
  <c r="CR29" i="11" s="1"/>
  <c r="CR222" i="21"/>
  <c r="CR32" i="11" s="1"/>
  <c r="CR221" i="21"/>
  <c r="CR31" i="11" s="1"/>
  <c r="CR226" i="21"/>
  <c r="CR36" i="11" s="1"/>
  <c r="CR225" i="21"/>
  <c r="CR35" i="11" s="1"/>
  <c r="CR224" i="21"/>
  <c r="CR34" i="11" s="1"/>
  <c r="CR223" i="21"/>
  <c r="CR33" i="11" s="1"/>
  <c r="CR229" i="21"/>
  <c r="CR39" i="11" s="1"/>
  <c r="CR228" i="21"/>
  <c r="CR38" i="11" s="1"/>
  <c r="AI241" i="35"/>
  <c r="AI55" i="36" s="1"/>
  <c r="AB218" i="35"/>
  <c r="AB28" i="36" s="1"/>
  <c r="AB222" i="35"/>
  <c r="AB32" i="36" s="1"/>
  <c r="AB226" i="35"/>
  <c r="AB36" i="36" s="1"/>
  <c r="AB229" i="35"/>
  <c r="AB39" i="36" s="1"/>
  <c r="AB220" i="35"/>
  <c r="AB30" i="36" s="1"/>
  <c r="AB227" i="35"/>
  <c r="AB37" i="36" s="1"/>
  <c r="AB217" i="35"/>
  <c r="AB219" i="35"/>
  <c r="AB29" i="36" s="1"/>
  <c r="AB224" i="35"/>
  <c r="AB34" i="36" s="1"/>
  <c r="AB42" i="36"/>
  <c r="AB228" i="35"/>
  <c r="AB38" i="36" s="1"/>
  <c r="AB221" i="35"/>
  <c r="AB31" i="36" s="1"/>
  <c r="AB223" i="35"/>
  <c r="AB33" i="36" s="1"/>
  <c r="AB225" i="35"/>
  <c r="AB35" i="36" s="1"/>
  <c r="AG27" i="36"/>
  <c r="AG241" i="35"/>
  <c r="AG55" i="36" s="1"/>
  <c r="DL218" i="21"/>
  <c r="DL28" i="11" s="1"/>
  <c r="DL227" i="21"/>
  <c r="DL37" i="11" s="1"/>
  <c r="DL220" i="21"/>
  <c r="DL30" i="11" s="1"/>
  <c r="DL217" i="21"/>
  <c r="DL219" i="21"/>
  <c r="DL29" i="11" s="1"/>
  <c r="DL222" i="21"/>
  <c r="DL32" i="11" s="1"/>
  <c r="DL221" i="21"/>
  <c r="DL31" i="11" s="1"/>
  <c r="DL226" i="21"/>
  <c r="DL36" i="11" s="1"/>
  <c r="DL225" i="21"/>
  <c r="DL35" i="11" s="1"/>
  <c r="DL223" i="21"/>
  <c r="DL33" i="11" s="1"/>
  <c r="DL224" i="21"/>
  <c r="DL34" i="11" s="1"/>
  <c r="DL228" i="21"/>
  <c r="DL38" i="11" s="1"/>
  <c r="DL229" i="21"/>
  <c r="DL39" i="11" s="1"/>
  <c r="BX218" i="21"/>
  <c r="BX28" i="11" s="1"/>
  <c r="BX219" i="21"/>
  <c r="BX29" i="11" s="1"/>
  <c r="BX217" i="21"/>
  <c r="BX227" i="21"/>
  <c r="BX37" i="11" s="1"/>
  <c r="BX224" i="21"/>
  <c r="BX34" i="11" s="1"/>
  <c r="BX220" i="21"/>
  <c r="BX30" i="11" s="1"/>
  <c r="BX223" i="21"/>
  <c r="BX33" i="11" s="1"/>
  <c r="BX222" i="21"/>
  <c r="BX32" i="11" s="1"/>
  <c r="BX228" i="21"/>
  <c r="BX38" i="11" s="1"/>
  <c r="BX221" i="21"/>
  <c r="BX31" i="11" s="1"/>
  <c r="BX225" i="21"/>
  <c r="BX35" i="11" s="1"/>
  <c r="BX229" i="21"/>
  <c r="BX39" i="11" s="1"/>
  <c r="BX226" i="21"/>
  <c r="BX36" i="11" s="1"/>
  <c r="Q241" i="21"/>
  <c r="Q55" i="11" s="1"/>
  <c r="CY217" i="21"/>
  <c r="CY227" i="21"/>
  <c r="CY37" i="11" s="1"/>
  <c r="CY218" i="21"/>
  <c r="CY28" i="11" s="1"/>
  <c r="CY220" i="21"/>
  <c r="CY30" i="11" s="1"/>
  <c r="CY219" i="21"/>
  <c r="CY29" i="11" s="1"/>
  <c r="CY223" i="21"/>
  <c r="CY33" i="11" s="1"/>
  <c r="CY221" i="21"/>
  <c r="CY31" i="11" s="1"/>
  <c r="CY222" i="21"/>
  <c r="CY32" i="11" s="1"/>
  <c r="CY228" i="21"/>
  <c r="CY38" i="11" s="1"/>
  <c r="CY226" i="21"/>
  <c r="CY36" i="11" s="1"/>
  <c r="CY225" i="21"/>
  <c r="CY35" i="11" s="1"/>
  <c r="CY229" i="21"/>
  <c r="CY39" i="11" s="1"/>
  <c r="CY224" i="21"/>
  <c r="CY34" i="11" s="1"/>
  <c r="H218" i="21"/>
  <c r="H28" i="11" s="1"/>
  <c r="H219" i="21"/>
  <c r="H29" i="11" s="1"/>
  <c r="H227" i="21"/>
  <c r="H37" i="11" s="1"/>
  <c r="H217" i="21"/>
  <c r="H224" i="21"/>
  <c r="H34" i="11" s="1"/>
  <c r="H222" i="21"/>
  <c r="H32" i="11" s="1"/>
  <c r="H220" i="21"/>
  <c r="H30" i="11" s="1"/>
  <c r="H229" i="21"/>
  <c r="H39" i="11" s="1"/>
  <c r="H228" i="21"/>
  <c r="H38" i="11" s="1"/>
  <c r="H221" i="21"/>
  <c r="H31" i="11" s="1"/>
  <c r="H225" i="21"/>
  <c r="H35" i="11" s="1"/>
  <c r="H223" i="21"/>
  <c r="H33" i="11" s="1"/>
  <c r="H226" i="21"/>
  <c r="H36" i="11" s="1"/>
  <c r="DF241" i="21"/>
  <c r="DF55" i="11" s="1"/>
  <c r="DF27" i="11"/>
  <c r="BT241" i="21"/>
  <c r="BT55" i="11" s="1"/>
  <c r="BT27" i="11"/>
  <c r="T241" i="21"/>
  <c r="T55" i="11" s="1"/>
  <c r="DG218" i="21"/>
  <c r="DG28" i="11" s="1"/>
  <c r="DG217" i="21"/>
  <c r="DG219" i="21"/>
  <c r="DG29" i="11" s="1"/>
  <c r="DG227" i="21"/>
  <c r="DG37" i="11" s="1"/>
  <c r="DG220" i="21"/>
  <c r="DG30" i="11" s="1"/>
  <c r="DG221" i="21"/>
  <c r="DG31" i="11" s="1"/>
  <c r="DG222" i="21"/>
  <c r="DG32" i="11" s="1"/>
  <c r="DG223" i="21"/>
  <c r="DG33" i="11" s="1"/>
  <c r="DG224" i="21"/>
  <c r="DG34" i="11" s="1"/>
  <c r="DG228" i="21"/>
  <c r="DG38" i="11" s="1"/>
  <c r="DG225" i="21"/>
  <c r="DG35" i="11" s="1"/>
  <c r="DG226" i="21"/>
  <c r="DG36" i="11" s="1"/>
  <c r="DG229" i="21"/>
  <c r="DG39" i="11" s="1"/>
  <c r="AY27" i="12"/>
  <c r="BV27" i="12"/>
  <c r="BG218" i="20"/>
  <c r="BG28" i="12" s="1"/>
  <c r="BG219" i="20"/>
  <c r="BG29" i="12" s="1"/>
  <c r="BG217" i="20"/>
  <c r="BG220" i="20"/>
  <c r="BG30" i="12" s="1"/>
  <c r="BG222" i="20"/>
  <c r="BG32" i="12" s="1"/>
  <c r="BG221" i="20"/>
  <c r="BG31" i="12" s="1"/>
  <c r="BG223" i="20"/>
  <c r="BG33" i="12" s="1"/>
  <c r="BG228" i="20"/>
  <c r="BG38" i="12" s="1"/>
  <c r="BG224" i="20"/>
  <c r="BG34" i="12" s="1"/>
  <c r="BG225" i="20"/>
  <c r="BG35" i="12" s="1"/>
  <c r="BG229" i="20"/>
  <c r="BG39" i="12" s="1"/>
  <c r="BG226" i="20"/>
  <c r="BG36" i="12" s="1"/>
  <c r="BG227" i="20"/>
  <c r="BG37" i="12" s="1"/>
  <c r="AM241" i="20"/>
  <c r="AM55" i="12" s="1"/>
  <c r="EX217" i="20"/>
  <c r="EX219" i="20"/>
  <c r="EX29" i="12" s="1"/>
  <c r="EX221" i="20"/>
  <c r="EX31" i="12" s="1"/>
  <c r="EX218" i="20"/>
  <c r="EX28" i="12" s="1"/>
  <c r="EX220" i="20"/>
  <c r="EX30" i="12" s="1"/>
  <c r="EX223" i="20"/>
  <c r="EX33" i="12" s="1"/>
  <c r="EX222" i="20"/>
  <c r="EX32" i="12" s="1"/>
  <c r="EX225" i="20"/>
  <c r="EX35" i="12" s="1"/>
  <c r="EX227" i="20"/>
  <c r="EX37" i="12" s="1"/>
  <c r="EX229" i="20"/>
  <c r="EX39" i="12" s="1"/>
  <c r="EX228" i="20"/>
  <c r="EX38" i="12" s="1"/>
  <c r="EX224" i="20"/>
  <c r="EX34" i="12" s="1"/>
  <c r="EX226" i="20"/>
  <c r="EX36" i="12" s="1"/>
  <c r="EO219" i="20"/>
  <c r="EO29" i="12" s="1"/>
  <c r="EO221" i="20"/>
  <c r="EO31" i="12" s="1"/>
  <c r="EO218" i="20"/>
  <c r="EO28" i="12" s="1"/>
  <c r="EO217" i="20"/>
  <c r="EO220" i="20"/>
  <c r="EO30" i="12" s="1"/>
  <c r="EO225" i="20"/>
  <c r="EO35" i="12" s="1"/>
  <c r="EO227" i="20"/>
  <c r="EO37" i="12" s="1"/>
  <c r="EO229" i="20"/>
  <c r="EO39" i="12" s="1"/>
  <c r="EO222" i="20"/>
  <c r="EO32" i="12" s="1"/>
  <c r="EO224" i="20"/>
  <c r="EO34" i="12" s="1"/>
  <c r="EO228" i="20"/>
  <c r="EO38" i="12" s="1"/>
  <c r="EO223" i="20"/>
  <c r="EO33" i="12" s="1"/>
  <c r="EO226" i="20"/>
  <c r="EO36" i="12" s="1"/>
  <c r="C241" i="20"/>
  <c r="C55" i="12" s="1"/>
  <c r="EI218" i="20"/>
  <c r="EI28" i="12" s="1"/>
  <c r="EI217" i="20"/>
  <c r="EI221" i="20"/>
  <c r="EI31" i="12" s="1"/>
  <c r="EI220" i="20"/>
  <c r="EI30" i="12" s="1"/>
  <c r="EI222" i="20"/>
  <c r="EI32" i="12" s="1"/>
  <c r="EI219" i="20"/>
  <c r="EI29" i="12" s="1"/>
  <c r="EI227" i="20"/>
  <c r="EI37" i="12" s="1"/>
  <c r="EI226" i="20"/>
  <c r="EI36" i="12" s="1"/>
  <c r="EI223" i="20"/>
  <c r="EI33" i="12" s="1"/>
  <c r="EI225" i="20"/>
  <c r="EI35" i="12" s="1"/>
  <c r="EI228" i="20"/>
  <c r="EI38" i="12" s="1"/>
  <c r="EI229" i="20"/>
  <c r="EI39" i="12" s="1"/>
  <c r="EI224" i="20"/>
  <c r="EI34" i="12" s="1"/>
  <c r="I221" i="20"/>
  <c r="I31" i="12" s="1"/>
  <c r="I217" i="20"/>
  <c r="I218" i="20"/>
  <c r="I28" i="12" s="1"/>
  <c r="I220" i="20"/>
  <c r="I30" i="12" s="1"/>
  <c r="I223" i="20"/>
  <c r="I33" i="12" s="1"/>
  <c r="I222" i="20"/>
  <c r="I32" i="12" s="1"/>
  <c r="I225" i="20"/>
  <c r="I35" i="12" s="1"/>
  <c r="I227" i="20"/>
  <c r="I37" i="12" s="1"/>
  <c r="I229" i="20"/>
  <c r="I39" i="12" s="1"/>
  <c r="I224" i="20"/>
  <c r="I34" i="12" s="1"/>
  <c r="I219" i="20"/>
  <c r="I29" i="12" s="1"/>
  <c r="I228" i="20"/>
  <c r="I38" i="12" s="1"/>
  <c r="I226" i="20"/>
  <c r="I36" i="12" s="1"/>
  <c r="AX241" i="20"/>
  <c r="AX55" i="12" s="1"/>
  <c r="M27" i="36"/>
  <c r="M241" i="35"/>
  <c r="M55" i="36" s="1"/>
  <c r="S42" i="32"/>
  <c r="X241" i="31"/>
  <c r="X55" i="32" s="1"/>
  <c r="Y241" i="31"/>
  <c r="Y55" i="32" s="1"/>
  <c r="Y27" i="32"/>
  <c r="GU218" i="21"/>
  <c r="GU28" i="11" s="1"/>
  <c r="GU217" i="21"/>
  <c r="GU227" i="21"/>
  <c r="GU37" i="11" s="1"/>
  <c r="GU222" i="21"/>
  <c r="GU32" i="11" s="1"/>
  <c r="GU223" i="21"/>
  <c r="GU33" i="11" s="1"/>
  <c r="GU221" i="21"/>
  <c r="GU31" i="11" s="1"/>
  <c r="GU224" i="21"/>
  <c r="GU34" i="11" s="1"/>
  <c r="GU220" i="21"/>
  <c r="GU30" i="11" s="1"/>
  <c r="GU219" i="21"/>
  <c r="GU29" i="11" s="1"/>
  <c r="GU226" i="21"/>
  <c r="GU36" i="11" s="1"/>
  <c r="GU229" i="21"/>
  <c r="GU39" i="11" s="1"/>
  <c r="GU225" i="21"/>
  <c r="GU35" i="11" s="1"/>
  <c r="GU228" i="21"/>
  <c r="GU38" i="11" s="1"/>
  <c r="AM227" i="21"/>
  <c r="AM37" i="11" s="1"/>
  <c r="AM217" i="21"/>
  <c r="AM218" i="21"/>
  <c r="AM28" i="11" s="1"/>
  <c r="AM219" i="21"/>
  <c r="AM29" i="11" s="1"/>
  <c r="AM221" i="21"/>
  <c r="AM31" i="11" s="1"/>
  <c r="AM222" i="21"/>
  <c r="AM32" i="11" s="1"/>
  <c r="AM220" i="21"/>
  <c r="AM30" i="11" s="1"/>
  <c r="AM224" i="21"/>
  <c r="AM34" i="11" s="1"/>
  <c r="AM228" i="21"/>
  <c r="AM38" i="11" s="1"/>
  <c r="AM229" i="21"/>
  <c r="AM39" i="11" s="1"/>
  <c r="AM223" i="21"/>
  <c r="AM33" i="11" s="1"/>
  <c r="AM225" i="21"/>
  <c r="AM35" i="11" s="1"/>
  <c r="AM226" i="21"/>
  <c r="AM36" i="11" s="1"/>
  <c r="HE227" i="21"/>
  <c r="HE37" i="11" s="1"/>
  <c r="HE217" i="21"/>
  <c r="HE218" i="21"/>
  <c r="HE28" i="11" s="1"/>
  <c r="HE219" i="21"/>
  <c r="HE29" i="11" s="1"/>
  <c r="HE220" i="21"/>
  <c r="HE30" i="11" s="1"/>
  <c r="HE221" i="21"/>
  <c r="HE31" i="11" s="1"/>
  <c r="HE222" i="21"/>
  <c r="HE32" i="11" s="1"/>
  <c r="HE223" i="21"/>
  <c r="HE33" i="11" s="1"/>
  <c r="HE226" i="21"/>
  <c r="HE36" i="11" s="1"/>
  <c r="HE229" i="21"/>
  <c r="HE39" i="11" s="1"/>
  <c r="HE228" i="21"/>
  <c r="HE38" i="11" s="1"/>
  <c r="HE225" i="21"/>
  <c r="HE35" i="11" s="1"/>
  <c r="HE224" i="21"/>
  <c r="HE34" i="11" s="1"/>
  <c r="DJ217" i="21"/>
  <c r="DJ227" i="21"/>
  <c r="DJ37" i="11" s="1"/>
  <c r="DJ225" i="21"/>
  <c r="DJ35" i="11" s="1"/>
  <c r="DJ226" i="21"/>
  <c r="DJ36" i="11" s="1"/>
  <c r="DJ220" i="21"/>
  <c r="DJ30" i="11" s="1"/>
  <c r="DJ221" i="21"/>
  <c r="DJ31" i="11" s="1"/>
  <c r="DJ222" i="21"/>
  <c r="DJ32" i="11" s="1"/>
  <c r="DJ223" i="21"/>
  <c r="DJ33" i="11" s="1"/>
  <c r="DJ219" i="21"/>
  <c r="DJ29" i="11" s="1"/>
  <c r="DJ228" i="21"/>
  <c r="DJ38" i="11" s="1"/>
  <c r="DJ218" i="21"/>
  <c r="DJ28" i="11" s="1"/>
  <c r="DJ229" i="21"/>
  <c r="DJ39" i="11" s="1"/>
  <c r="DJ224" i="21"/>
  <c r="DJ34" i="11" s="1"/>
  <c r="CL217" i="21"/>
  <c r="CL227" i="21"/>
  <c r="CL37" i="11" s="1"/>
  <c r="CL224" i="21"/>
  <c r="CL34" i="11" s="1"/>
  <c r="CL220" i="21"/>
  <c r="CL30" i="11" s="1"/>
  <c r="CL221" i="21"/>
  <c r="CL31" i="11" s="1"/>
  <c r="CL222" i="21"/>
  <c r="CL32" i="11" s="1"/>
  <c r="CL223" i="21"/>
  <c r="CL33" i="11" s="1"/>
  <c r="CL219" i="21"/>
  <c r="CL29" i="11" s="1"/>
  <c r="CL218" i="21"/>
  <c r="CL28" i="11" s="1"/>
  <c r="CL225" i="21"/>
  <c r="CL35" i="11" s="1"/>
  <c r="CL228" i="21"/>
  <c r="CL38" i="11" s="1"/>
  <c r="CL226" i="21"/>
  <c r="CL36" i="11" s="1"/>
  <c r="CL229" i="21"/>
  <c r="CL39" i="11" s="1"/>
  <c r="X217" i="21"/>
  <c r="X218" i="21"/>
  <c r="X28" i="11" s="1"/>
  <c r="X227" i="21"/>
  <c r="X37" i="11" s="1"/>
  <c r="X225" i="21"/>
  <c r="X35" i="11" s="1"/>
  <c r="X226" i="21"/>
  <c r="X36" i="11" s="1"/>
  <c r="X228" i="21"/>
  <c r="X38" i="11" s="1"/>
  <c r="X220" i="21"/>
  <c r="X30" i="11" s="1"/>
  <c r="X222" i="21"/>
  <c r="X32" i="11" s="1"/>
  <c r="X223" i="21"/>
  <c r="X33" i="11" s="1"/>
  <c r="X224" i="21"/>
  <c r="X34" i="11" s="1"/>
  <c r="X221" i="21"/>
  <c r="X31" i="11" s="1"/>
  <c r="X219" i="21"/>
  <c r="X29" i="11" s="1"/>
  <c r="X229" i="21"/>
  <c r="X39" i="11" s="1"/>
  <c r="HK217" i="21"/>
  <c r="HK227" i="21"/>
  <c r="HK37" i="11" s="1"/>
  <c r="HK220" i="21"/>
  <c r="HK30" i="11" s="1"/>
  <c r="HK221" i="21"/>
  <c r="HK31" i="11" s="1"/>
  <c r="HK218" i="21"/>
  <c r="HK28" i="11" s="1"/>
  <c r="HK222" i="21"/>
  <c r="HK32" i="11" s="1"/>
  <c r="HK223" i="21"/>
  <c r="HK33" i="11" s="1"/>
  <c r="HK228" i="21"/>
  <c r="HK38" i="11" s="1"/>
  <c r="HK229" i="21"/>
  <c r="HK39" i="11" s="1"/>
  <c r="HK224" i="21"/>
  <c r="HK34" i="11" s="1"/>
  <c r="HK225" i="21"/>
  <c r="HK35" i="11" s="1"/>
  <c r="HK219" i="21"/>
  <c r="HK29" i="11" s="1"/>
  <c r="HK226" i="21"/>
  <c r="HK36" i="11" s="1"/>
  <c r="FK241" i="21"/>
  <c r="FK55" i="11" s="1"/>
  <c r="FK27" i="11"/>
  <c r="HG241" i="21"/>
  <c r="HG55" i="11" s="1"/>
  <c r="HG27" i="11"/>
  <c r="EP217" i="21"/>
  <c r="EP227" i="21"/>
  <c r="EP37" i="11" s="1"/>
  <c r="EP224" i="21"/>
  <c r="EP34" i="11" s="1"/>
  <c r="EP219" i="21"/>
  <c r="EP29" i="11" s="1"/>
  <c r="EP218" i="21"/>
  <c r="EP28" i="11" s="1"/>
  <c r="EP222" i="21"/>
  <c r="EP32" i="11" s="1"/>
  <c r="EP223" i="21"/>
  <c r="EP33" i="11" s="1"/>
  <c r="EP221" i="21"/>
  <c r="EP31" i="11" s="1"/>
  <c r="EP220" i="21"/>
  <c r="EP30" i="11" s="1"/>
  <c r="EP229" i="21"/>
  <c r="EP39" i="11" s="1"/>
  <c r="EP225" i="21"/>
  <c r="EP35" i="11" s="1"/>
  <c r="EP226" i="21"/>
  <c r="EP36" i="11" s="1"/>
  <c r="EP228" i="21"/>
  <c r="EP38" i="11" s="1"/>
  <c r="EJ241" i="21"/>
  <c r="EJ55" i="11" s="1"/>
  <c r="EJ27" i="11"/>
  <c r="FU241" i="21"/>
  <c r="FU55" i="11" s="1"/>
  <c r="FU27" i="11"/>
  <c r="HR217" i="21"/>
  <c r="HR218" i="21"/>
  <c r="HR28" i="11" s="1"/>
  <c r="HR220" i="21"/>
  <c r="HR30" i="11" s="1"/>
  <c r="HR222" i="21"/>
  <c r="HR32" i="11" s="1"/>
  <c r="HR224" i="21"/>
  <c r="HR34" i="11" s="1"/>
  <c r="HR226" i="21"/>
  <c r="HR36" i="11" s="1"/>
  <c r="HR229" i="21"/>
  <c r="HR39" i="11" s="1"/>
  <c r="HR227" i="21"/>
  <c r="HR37" i="11" s="1"/>
  <c r="HR219" i="21"/>
  <c r="HR29" i="11" s="1"/>
  <c r="HR221" i="21"/>
  <c r="HR31" i="11" s="1"/>
  <c r="HR223" i="21"/>
  <c r="HR33" i="11" s="1"/>
  <c r="HR225" i="21"/>
  <c r="HR35" i="11" s="1"/>
  <c r="HR228" i="21"/>
  <c r="HR38" i="11" s="1"/>
  <c r="HR42" i="11"/>
  <c r="HO241" i="21"/>
  <c r="HO55" i="11" s="1"/>
  <c r="HO27" i="11"/>
  <c r="BW217" i="35"/>
  <c r="BW229" i="35"/>
  <c r="BW39" i="36" s="1"/>
  <c r="BW228" i="35"/>
  <c r="BW38" i="36" s="1"/>
  <c r="BW220" i="35"/>
  <c r="BW30" i="36" s="1"/>
  <c r="BW219" i="35"/>
  <c r="BW29" i="36" s="1"/>
  <c r="BW218" i="35"/>
  <c r="BW28" i="36" s="1"/>
  <c r="BW227" i="35"/>
  <c r="BW37" i="36" s="1"/>
  <c r="BW226" i="35"/>
  <c r="BW36" i="36" s="1"/>
  <c r="BW225" i="35"/>
  <c r="BW35" i="36" s="1"/>
  <c r="BW224" i="35"/>
  <c r="BW34" i="36" s="1"/>
  <c r="BW223" i="35"/>
  <c r="BW33" i="36" s="1"/>
  <c r="BW222" i="35"/>
  <c r="BW32" i="36" s="1"/>
  <c r="BW221" i="35"/>
  <c r="BW31" i="36" s="1"/>
  <c r="D217" i="35"/>
  <c r="D221" i="35"/>
  <c r="D31" i="36" s="1"/>
  <c r="D220" i="35"/>
  <c r="D30" i="36" s="1"/>
  <c r="D219" i="35"/>
  <c r="D29" i="36" s="1"/>
  <c r="D218" i="35"/>
  <c r="D28" i="36" s="1"/>
  <c r="D42" i="36"/>
  <c r="D229" i="35"/>
  <c r="D39" i="36" s="1"/>
  <c r="D228" i="35"/>
  <c r="D38" i="36" s="1"/>
  <c r="D227" i="35"/>
  <c r="D37" i="36" s="1"/>
  <c r="D226" i="35"/>
  <c r="D36" i="36" s="1"/>
  <c r="D225" i="35"/>
  <c r="D35" i="36" s="1"/>
  <c r="D224" i="35"/>
  <c r="D34" i="36" s="1"/>
  <c r="D222" i="35"/>
  <c r="D32" i="36" s="1"/>
  <c r="D223" i="35"/>
  <c r="D33" i="36" s="1"/>
  <c r="CK42" i="36"/>
  <c r="AO225" i="35"/>
  <c r="AO35" i="36" s="1"/>
  <c r="AO224" i="35"/>
  <c r="AO34" i="36" s="1"/>
  <c r="AO223" i="35"/>
  <c r="AO33" i="36" s="1"/>
  <c r="AO220" i="35"/>
  <c r="AO30" i="36" s="1"/>
  <c r="AO219" i="35"/>
  <c r="AO29" i="36" s="1"/>
  <c r="AO218" i="35"/>
  <c r="AO28" i="36" s="1"/>
  <c r="AO222" i="35"/>
  <c r="AO32" i="36" s="1"/>
  <c r="AO221" i="35"/>
  <c r="AO31" i="36" s="1"/>
  <c r="AO42" i="36"/>
  <c r="AO229" i="35"/>
  <c r="AO39" i="36" s="1"/>
  <c r="AO217" i="35"/>
  <c r="AO227" i="35"/>
  <c r="AO37" i="36" s="1"/>
  <c r="AO226" i="35"/>
  <c r="AO36" i="36" s="1"/>
  <c r="AO228" i="35"/>
  <c r="AO38" i="36" s="1"/>
  <c r="CI42" i="36"/>
  <c r="S241" i="35"/>
  <c r="S55" i="36" s="1"/>
  <c r="S27" i="36"/>
  <c r="FZ52" i="12"/>
  <c r="FZ51" i="12"/>
  <c r="FZ53" i="12"/>
  <c r="BW217" i="31"/>
  <c r="BW218" i="31"/>
  <c r="BW28" i="32" s="1"/>
  <c r="BW219" i="31"/>
  <c r="BW29" i="32" s="1"/>
  <c r="BW220" i="31"/>
  <c r="BW30" i="32" s="1"/>
  <c r="BW221" i="31"/>
  <c r="BW31" i="32" s="1"/>
  <c r="BW222" i="31"/>
  <c r="BW32" i="32" s="1"/>
  <c r="BW223" i="31"/>
  <c r="BW33" i="32" s="1"/>
  <c r="BW224" i="31"/>
  <c r="BW34" i="32" s="1"/>
  <c r="BW225" i="31"/>
  <c r="BW35" i="32" s="1"/>
  <c r="BW226" i="31"/>
  <c r="BW36" i="32" s="1"/>
  <c r="BW227" i="31"/>
  <c r="BW37" i="32" s="1"/>
  <c r="BW228" i="31"/>
  <c r="BW38" i="32" s="1"/>
  <c r="BW229" i="31"/>
  <c r="BW39" i="32" s="1"/>
  <c r="BW230" i="31"/>
  <c r="BW40" i="32" s="1"/>
  <c r="BW42" i="32"/>
  <c r="BO218" i="31"/>
  <c r="BO28" i="32" s="1"/>
  <c r="BO219" i="31"/>
  <c r="BO29" i="32" s="1"/>
  <c r="BO220" i="31"/>
  <c r="BO30" i="32" s="1"/>
  <c r="BO221" i="31"/>
  <c r="BO31" i="32" s="1"/>
  <c r="BO222" i="31"/>
  <c r="BO32" i="32" s="1"/>
  <c r="BO223" i="31"/>
  <c r="BO33" i="32" s="1"/>
  <c r="BO224" i="31"/>
  <c r="BO34" i="32" s="1"/>
  <c r="BO225" i="31"/>
  <c r="BO35" i="32" s="1"/>
  <c r="BO226" i="31"/>
  <c r="BO36" i="32" s="1"/>
  <c r="BO227" i="31"/>
  <c r="BO37" i="32" s="1"/>
  <c r="BO228" i="31"/>
  <c r="BO38" i="32" s="1"/>
  <c r="BO229" i="31"/>
  <c r="BO39" i="32" s="1"/>
  <c r="BO217" i="31"/>
  <c r="BO230" i="31"/>
  <c r="BO40" i="32" s="1"/>
  <c r="BO42" i="32"/>
  <c r="BN241" i="31"/>
  <c r="BN55" i="32" s="1"/>
  <c r="CC217" i="20"/>
  <c r="CC220" i="20"/>
  <c r="CC30" i="12" s="1"/>
  <c r="CC227" i="20"/>
  <c r="CC37" i="12" s="1"/>
  <c r="CC218" i="20"/>
  <c r="CC28" i="12" s="1"/>
  <c r="CC222" i="20"/>
  <c r="CC32" i="12" s="1"/>
  <c r="CC223" i="20"/>
  <c r="CC33" i="12" s="1"/>
  <c r="CC226" i="20"/>
  <c r="CC36" i="12" s="1"/>
  <c r="CC224" i="20"/>
  <c r="CC34" i="12" s="1"/>
  <c r="CC221" i="20"/>
  <c r="CC31" i="12" s="1"/>
  <c r="CC228" i="20"/>
  <c r="CC38" i="12" s="1"/>
  <c r="CC229" i="20"/>
  <c r="CC39" i="12" s="1"/>
  <c r="CC225" i="20"/>
  <c r="CC35" i="12" s="1"/>
  <c r="CC219" i="20"/>
  <c r="CC29" i="12" s="1"/>
  <c r="CX217" i="20"/>
  <c r="CX220" i="20"/>
  <c r="CX30" i="12" s="1"/>
  <c r="CX227" i="20"/>
  <c r="CX37" i="12" s="1"/>
  <c r="CX221" i="20"/>
  <c r="CX31" i="12" s="1"/>
  <c r="CX218" i="20"/>
  <c r="CX28" i="12" s="1"/>
  <c r="CX222" i="20"/>
  <c r="CX32" i="12" s="1"/>
  <c r="CX224" i="20"/>
  <c r="CX34" i="12" s="1"/>
  <c r="CX226" i="20"/>
  <c r="CX36" i="12" s="1"/>
  <c r="CX228" i="20"/>
  <c r="CX38" i="12" s="1"/>
  <c r="CX229" i="20"/>
  <c r="CX39" i="12" s="1"/>
  <c r="CX219" i="20"/>
  <c r="CX29" i="12" s="1"/>
  <c r="CX223" i="20"/>
  <c r="CX33" i="12" s="1"/>
  <c r="CX225" i="20"/>
  <c r="CX35" i="12" s="1"/>
  <c r="FK217" i="20"/>
  <c r="FK220" i="20"/>
  <c r="FK30" i="12" s="1"/>
  <c r="FK227" i="20"/>
  <c r="FK37" i="12" s="1"/>
  <c r="FK221" i="20"/>
  <c r="FK31" i="12" s="1"/>
  <c r="FK225" i="20"/>
  <c r="FK35" i="12" s="1"/>
  <c r="FK228" i="20"/>
  <c r="FK38" i="12" s="1"/>
  <c r="FK229" i="20"/>
  <c r="FK39" i="12" s="1"/>
  <c r="FK218" i="20"/>
  <c r="FK28" i="12" s="1"/>
  <c r="FK223" i="20"/>
  <c r="FK33" i="12" s="1"/>
  <c r="FK226" i="20"/>
  <c r="FK36" i="12" s="1"/>
  <c r="FK224" i="20"/>
  <c r="FK34" i="12" s="1"/>
  <c r="FK222" i="20"/>
  <c r="FK32" i="12" s="1"/>
  <c r="FK219" i="20"/>
  <c r="FK29" i="12" s="1"/>
  <c r="FM217" i="20"/>
  <c r="FM222" i="20"/>
  <c r="FM32" i="12" s="1"/>
  <c r="FM225" i="20"/>
  <c r="FM35" i="12" s="1"/>
  <c r="FM219" i="20"/>
  <c r="FM29" i="12" s="1"/>
  <c r="FM227" i="20"/>
  <c r="FM37" i="12" s="1"/>
  <c r="FM221" i="20"/>
  <c r="FM31" i="12" s="1"/>
  <c r="FM218" i="20"/>
  <c r="FM28" i="12" s="1"/>
  <c r="FM223" i="20"/>
  <c r="FM33" i="12" s="1"/>
  <c r="FM226" i="20"/>
  <c r="FM36" i="12" s="1"/>
  <c r="FM228" i="20"/>
  <c r="FM38" i="12" s="1"/>
  <c r="FM229" i="20"/>
  <c r="FM39" i="12" s="1"/>
  <c r="FM220" i="20"/>
  <c r="FM30" i="12" s="1"/>
  <c r="FM224" i="20"/>
  <c r="FM34" i="12" s="1"/>
  <c r="H217" i="20"/>
  <c r="H220" i="20"/>
  <c r="H30" i="12" s="1"/>
  <c r="H229" i="20"/>
  <c r="H39" i="12" s="1"/>
  <c r="H227" i="20"/>
  <c r="H37" i="12" s="1"/>
  <c r="H218" i="20"/>
  <c r="H28" i="12" s="1"/>
  <c r="H222" i="20"/>
  <c r="H32" i="12" s="1"/>
  <c r="H223" i="20"/>
  <c r="H33" i="12" s="1"/>
  <c r="H226" i="20"/>
  <c r="H36" i="12" s="1"/>
  <c r="H219" i="20"/>
  <c r="H29" i="12" s="1"/>
  <c r="H225" i="20"/>
  <c r="H35" i="12" s="1"/>
  <c r="H228" i="20"/>
  <c r="H38" i="12" s="1"/>
  <c r="H224" i="20"/>
  <c r="H34" i="12" s="1"/>
  <c r="H221" i="20"/>
  <c r="H31" i="12" s="1"/>
  <c r="HO241" i="20"/>
  <c r="HO55" i="12" s="1"/>
  <c r="HO27" i="12"/>
  <c r="CK241" i="20"/>
  <c r="CK55" i="12" s="1"/>
  <c r="CK27" i="12"/>
  <c r="BD220" i="20"/>
  <c r="BD30" i="12" s="1"/>
  <c r="BD219" i="20"/>
  <c r="BD29" i="12" s="1"/>
  <c r="BD217" i="20"/>
  <c r="BD218" i="20"/>
  <c r="BD28" i="12" s="1"/>
  <c r="BD221" i="20"/>
  <c r="BD31" i="12" s="1"/>
  <c r="BD223" i="20"/>
  <c r="BD33" i="12" s="1"/>
  <c r="BD222" i="20"/>
  <c r="BD32" i="12" s="1"/>
  <c r="BD226" i="20"/>
  <c r="BD36" i="12" s="1"/>
  <c r="BD228" i="20"/>
  <c r="BD38" i="12" s="1"/>
  <c r="BD225" i="20"/>
  <c r="BD35" i="12" s="1"/>
  <c r="BD227" i="20"/>
  <c r="BD37" i="12" s="1"/>
  <c r="BD224" i="20"/>
  <c r="BD34" i="12" s="1"/>
  <c r="BD229" i="20"/>
  <c r="BD39" i="12" s="1"/>
  <c r="BB241" i="20"/>
  <c r="BB55" i="12" s="1"/>
  <c r="AG228" i="31"/>
  <c r="AG38" i="32" s="1"/>
  <c r="AG224" i="31"/>
  <c r="AG34" i="32" s="1"/>
  <c r="AG220" i="31"/>
  <c r="AG30" i="32" s="1"/>
  <c r="AG217" i="31"/>
  <c r="AG227" i="31"/>
  <c r="AG37" i="32" s="1"/>
  <c r="AG223" i="31"/>
  <c r="AG33" i="32" s="1"/>
  <c r="AG219" i="31"/>
  <c r="AG29" i="32" s="1"/>
  <c r="AG221" i="31"/>
  <c r="AG31" i="32" s="1"/>
  <c r="AG226" i="31"/>
  <c r="AG36" i="32" s="1"/>
  <c r="AG225" i="31"/>
  <c r="AG35" i="32" s="1"/>
  <c r="AG218" i="31"/>
  <c r="AG28" i="32" s="1"/>
  <c r="AG222" i="31"/>
  <c r="AG32" i="32" s="1"/>
  <c r="AG229" i="31"/>
  <c r="AG39" i="32" s="1"/>
  <c r="AG230" i="31"/>
  <c r="AG40" i="32" s="1"/>
  <c r="F217" i="21"/>
  <c r="F227" i="21"/>
  <c r="F37" i="11" s="1"/>
  <c r="F220" i="21"/>
  <c r="F30" i="11" s="1"/>
  <c r="F218" i="21"/>
  <c r="F28" i="11" s="1"/>
  <c r="F223" i="21"/>
  <c r="F33" i="11" s="1"/>
  <c r="F219" i="21"/>
  <c r="F29" i="11" s="1"/>
  <c r="F222" i="21"/>
  <c r="F32" i="11" s="1"/>
  <c r="F221" i="21"/>
  <c r="F31" i="11" s="1"/>
  <c r="F228" i="21"/>
  <c r="F38" i="11" s="1"/>
  <c r="F226" i="21"/>
  <c r="F36" i="11" s="1"/>
  <c r="F224" i="21"/>
  <c r="F34" i="11" s="1"/>
  <c r="F229" i="21"/>
  <c r="F39" i="11" s="1"/>
  <c r="F225" i="21"/>
  <c r="F35" i="11" s="1"/>
  <c r="DW218" i="21"/>
  <c r="DW28" i="11" s="1"/>
  <c r="DW227" i="21"/>
  <c r="DW37" i="11" s="1"/>
  <c r="DW220" i="21"/>
  <c r="DW30" i="11" s="1"/>
  <c r="DW217" i="21"/>
  <c r="DW219" i="21"/>
  <c r="DW29" i="11" s="1"/>
  <c r="DW222" i="21"/>
  <c r="DW32" i="11" s="1"/>
  <c r="DW221" i="21"/>
  <c r="DW31" i="11" s="1"/>
  <c r="DW226" i="21"/>
  <c r="DW36" i="11" s="1"/>
  <c r="DW225" i="21"/>
  <c r="DW35" i="11" s="1"/>
  <c r="DW223" i="21"/>
  <c r="DW33" i="11" s="1"/>
  <c r="DW228" i="21"/>
  <c r="DW38" i="11" s="1"/>
  <c r="DW224" i="21"/>
  <c r="DW34" i="11" s="1"/>
  <c r="DW229" i="21"/>
  <c r="DW39" i="11" s="1"/>
  <c r="BS218" i="21"/>
  <c r="BS28" i="11" s="1"/>
  <c r="BS219" i="21"/>
  <c r="BS29" i="11" s="1"/>
  <c r="BS217" i="21"/>
  <c r="BS227" i="21"/>
  <c r="BS37" i="11" s="1"/>
  <c r="BS220" i="21"/>
  <c r="BS30" i="11" s="1"/>
  <c r="BS224" i="21"/>
  <c r="BS34" i="11" s="1"/>
  <c r="BS229" i="21"/>
  <c r="BS39" i="11" s="1"/>
  <c r="BS223" i="21"/>
  <c r="BS33" i="11" s="1"/>
  <c r="BS228" i="21"/>
  <c r="BS38" i="11" s="1"/>
  <c r="BS221" i="21"/>
  <c r="BS31" i="11" s="1"/>
  <c r="BS226" i="21"/>
  <c r="BS36" i="11" s="1"/>
  <c r="BS222" i="21"/>
  <c r="BS32" i="11" s="1"/>
  <c r="BS225" i="21"/>
  <c r="BS35" i="11" s="1"/>
  <c r="BR241" i="21"/>
  <c r="BR55" i="11" s="1"/>
  <c r="Y217" i="21"/>
  <c r="Y218" i="21"/>
  <c r="Y28" i="11" s="1"/>
  <c r="Y227" i="21"/>
  <c r="Y37" i="11" s="1"/>
  <c r="Y220" i="21"/>
  <c r="Y30" i="11" s="1"/>
  <c r="Y219" i="21"/>
  <c r="Y29" i="11" s="1"/>
  <c r="Y223" i="21"/>
  <c r="Y33" i="11" s="1"/>
  <c r="Y222" i="21"/>
  <c r="Y32" i="11" s="1"/>
  <c r="Y221" i="21"/>
  <c r="Y31" i="11" s="1"/>
  <c r="Y228" i="21"/>
  <c r="Y38" i="11" s="1"/>
  <c r="Y224" i="21"/>
  <c r="Y34" i="11" s="1"/>
  <c r="Y226" i="21"/>
  <c r="Y36" i="11" s="1"/>
  <c r="Y229" i="21"/>
  <c r="Y39" i="11" s="1"/>
  <c r="Y225" i="21"/>
  <c r="Y35" i="11" s="1"/>
  <c r="Q27" i="11"/>
  <c r="AY27" i="11"/>
  <c r="BA218" i="20"/>
  <c r="BA28" i="12" s="1"/>
  <c r="BA219" i="20"/>
  <c r="BA29" i="12" s="1"/>
  <c r="BA217" i="20"/>
  <c r="BA220" i="20"/>
  <c r="BA30" i="12" s="1"/>
  <c r="BA221" i="20"/>
  <c r="BA31" i="12" s="1"/>
  <c r="BA224" i="20"/>
  <c r="BA34" i="12" s="1"/>
  <c r="BA222" i="20"/>
  <c r="BA32" i="12" s="1"/>
  <c r="BA229" i="20"/>
  <c r="BA39" i="12" s="1"/>
  <c r="BA228" i="20"/>
  <c r="BA38" i="12" s="1"/>
  <c r="BA227" i="20"/>
  <c r="BA37" i="12" s="1"/>
  <c r="BA225" i="20"/>
  <c r="BA35" i="12" s="1"/>
  <c r="BA223" i="20"/>
  <c r="BA33" i="12" s="1"/>
  <c r="BA226" i="20"/>
  <c r="BA36" i="12" s="1"/>
  <c r="AO219" i="20"/>
  <c r="AO29" i="12" s="1"/>
  <c r="AO221" i="20"/>
  <c r="AO31" i="12" s="1"/>
  <c r="AO217" i="20"/>
  <c r="AO222" i="20"/>
  <c r="AO32" i="12" s="1"/>
  <c r="AO225" i="20"/>
  <c r="AO35" i="12" s="1"/>
  <c r="AO227" i="20"/>
  <c r="AO37" i="12" s="1"/>
  <c r="AO229" i="20"/>
  <c r="AO39" i="12" s="1"/>
  <c r="AO220" i="20"/>
  <c r="AO30" i="12" s="1"/>
  <c r="AO228" i="20"/>
  <c r="AO38" i="12" s="1"/>
  <c r="AO224" i="20"/>
  <c r="AO34" i="12" s="1"/>
  <c r="AO218" i="20"/>
  <c r="AO28" i="12" s="1"/>
  <c r="AO226" i="20"/>
  <c r="AO36" i="12" s="1"/>
  <c r="AO223" i="20"/>
  <c r="AO33" i="12" s="1"/>
  <c r="DA219" i="20"/>
  <c r="DA29" i="12" s="1"/>
  <c r="DA221" i="20"/>
  <c r="DA31" i="12" s="1"/>
  <c r="DA217" i="20"/>
  <c r="DA218" i="20"/>
  <c r="DA28" i="12" s="1"/>
  <c r="DA220" i="20"/>
  <c r="DA30" i="12" s="1"/>
  <c r="DA222" i="20"/>
  <c r="DA32" i="12" s="1"/>
  <c r="DA224" i="20"/>
  <c r="DA34" i="12" s="1"/>
  <c r="DA225" i="20"/>
  <c r="DA35" i="12" s="1"/>
  <c r="DA227" i="20"/>
  <c r="DA37" i="12" s="1"/>
  <c r="DA229" i="20"/>
  <c r="DA39" i="12" s="1"/>
  <c r="DA226" i="20"/>
  <c r="DA36" i="12" s="1"/>
  <c r="DA228" i="20"/>
  <c r="DA38" i="12" s="1"/>
  <c r="DA223" i="20"/>
  <c r="DA33" i="12" s="1"/>
  <c r="BK241" i="20"/>
  <c r="BK55" i="12" s="1"/>
  <c r="BM241" i="20"/>
  <c r="BM55" i="12" s="1"/>
  <c r="BK27" i="12"/>
  <c r="EJ220" i="20"/>
  <c r="EJ30" i="12" s="1"/>
  <c r="EJ219" i="20"/>
  <c r="EJ29" i="12" s="1"/>
  <c r="EJ217" i="20"/>
  <c r="EJ218" i="20"/>
  <c r="EJ28" i="12" s="1"/>
  <c r="EJ223" i="20"/>
  <c r="EJ33" i="12" s="1"/>
  <c r="EJ222" i="20"/>
  <c r="EJ32" i="12" s="1"/>
  <c r="EJ221" i="20"/>
  <c r="EJ31" i="12" s="1"/>
  <c r="EJ224" i="20"/>
  <c r="EJ34" i="12" s="1"/>
  <c r="EJ226" i="20"/>
  <c r="EJ36" i="12" s="1"/>
  <c r="EJ228" i="20"/>
  <c r="EJ38" i="12" s="1"/>
  <c r="EJ229" i="20"/>
  <c r="EJ39" i="12" s="1"/>
  <c r="EJ227" i="20"/>
  <c r="EJ37" i="12" s="1"/>
  <c r="EJ225" i="20"/>
  <c r="EJ35" i="12" s="1"/>
  <c r="G241" i="20"/>
  <c r="G55" i="12" s="1"/>
  <c r="AC219" i="35"/>
  <c r="AC29" i="36" s="1"/>
  <c r="AC223" i="35"/>
  <c r="AC33" i="36" s="1"/>
  <c r="AC227" i="35"/>
  <c r="AC37" i="36" s="1"/>
  <c r="AC218" i="35"/>
  <c r="AC28" i="36" s="1"/>
  <c r="AC221" i="35"/>
  <c r="AC31" i="36" s="1"/>
  <c r="AC226" i="35"/>
  <c r="AC36" i="36" s="1"/>
  <c r="AC220" i="35"/>
  <c r="AC30" i="36" s="1"/>
  <c r="AC217" i="35"/>
  <c r="AC42" i="36"/>
  <c r="AC228" i="35"/>
  <c r="AC38" i="36" s="1"/>
  <c r="AC225" i="35"/>
  <c r="AC35" i="36" s="1"/>
  <c r="AC222" i="35"/>
  <c r="AC32" i="36" s="1"/>
  <c r="AC229" i="35"/>
  <c r="AC39" i="36" s="1"/>
  <c r="AC224" i="35"/>
  <c r="AC34" i="36" s="1"/>
  <c r="AX217" i="31"/>
  <c r="AX219" i="31"/>
  <c r="AX29" i="32" s="1"/>
  <c r="AX222" i="31"/>
  <c r="AX32" i="32" s="1"/>
  <c r="AX225" i="31"/>
  <c r="AX35" i="32" s="1"/>
  <c r="AX226" i="31"/>
  <c r="AX36" i="32" s="1"/>
  <c r="AX220" i="31"/>
  <c r="AX30" i="32" s="1"/>
  <c r="AX223" i="31"/>
  <c r="AX33" i="32" s="1"/>
  <c r="AX228" i="31"/>
  <c r="AX38" i="32" s="1"/>
  <c r="AX229" i="31"/>
  <c r="AX39" i="32" s="1"/>
  <c r="AX218" i="31"/>
  <c r="AX28" i="32" s="1"/>
  <c r="AX221" i="31"/>
  <c r="AX31" i="32" s="1"/>
  <c r="AX224" i="31"/>
  <c r="AX34" i="32" s="1"/>
  <c r="AX42" i="32"/>
  <c r="AX227" i="31"/>
  <c r="AX37" i="32" s="1"/>
  <c r="AX230" i="31"/>
  <c r="AX40" i="32" s="1"/>
  <c r="AL241" i="31"/>
  <c r="AL55" i="32" s="1"/>
  <c r="AL27" i="32"/>
  <c r="BB241" i="31"/>
  <c r="BB55" i="32" s="1"/>
  <c r="BB27" i="32"/>
  <c r="CG217" i="21"/>
  <c r="CG227" i="21"/>
  <c r="CG37" i="11" s="1"/>
  <c r="CG225" i="21"/>
  <c r="CG35" i="11" s="1"/>
  <c r="CG226" i="21"/>
  <c r="CG36" i="11" s="1"/>
  <c r="CG228" i="21"/>
  <c r="CG38" i="11" s="1"/>
  <c r="CG224" i="21"/>
  <c r="CG34" i="11" s="1"/>
  <c r="CG219" i="21"/>
  <c r="CG29" i="11" s="1"/>
  <c r="CG218" i="21"/>
  <c r="CG28" i="11" s="1"/>
  <c r="CG222" i="21"/>
  <c r="CG32" i="11" s="1"/>
  <c r="CG223" i="21"/>
  <c r="CG33" i="11" s="1"/>
  <c r="CG221" i="21"/>
  <c r="CG31" i="11" s="1"/>
  <c r="CG220" i="21"/>
  <c r="CG30" i="11" s="1"/>
  <c r="CG229" i="21"/>
  <c r="CG39" i="11" s="1"/>
  <c r="BZ217" i="21"/>
  <c r="BZ227" i="21"/>
  <c r="BZ37" i="11" s="1"/>
  <c r="BZ225" i="21"/>
  <c r="BZ35" i="11" s="1"/>
  <c r="BZ226" i="21"/>
  <c r="BZ36" i="11" s="1"/>
  <c r="BZ228" i="21"/>
  <c r="BZ38" i="11" s="1"/>
  <c r="BZ221" i="21"/>
  <c r="BZ31" i="11" s="1"/>
  <c r="BZ224" i="21"/>
  <c r="BZ34" i="11" s="1"/>
  <c r="BZ220" i="21"/>
  <c r="BZ30" i="11" s="1"/>
  <c r="BZ223" i="21"/>
  <c r="BZ33" i="11" s="1"/>
  <c r="BZ219" i="21"/>
  <c r="BZ29" i="11" s="1"/>
  <c r="BZ218" i="21"/>
  <c r="BZ28" i="11" s="1"/>
  <c r="BZ229" i="21"/>
  <c r="BZ39" i="11" s="1"/>
  <c r="BZ222" i="21"/>
  <c r="BZ32" i="11" s="1"/>
  <c r="EE217" i="21"/>
  <c r="EE227" i="21"/>
  <c r="EE37" i="11" s="1"/>
  <c r="EE220" i="21"/>
  <c r="EE30" i="11" s="1"/>
  <c r="EE222" i="21"/>
  <c r="EE32" i="11" s="1"/>
  <c r="EE223" i="21"/>
  <c r="EE33" i="11" s="1"/>
  <c r="EE219" i="21"/>
  <c r="EE29" i="11" s="1"/>
  <c r="EE221" i="21"/>
  <c r="EE31" i="11" s="1"/>
  <c r="EE218" i="21"/>
  <c r="EE28" i="11" s="1"/>
  <c r="EE229" i="21"/>
  <c r="EE39" i="11" s="1"/>
  <c r="EE225" i="21"/>
  <c r="EE35" i="11" s="1"/>
  <c r="EE228" i="21"/>
  <c r="EE38" i="11" s="1"/>
  <c r="EE224" i="21"/>
  <c r="EE34" i="11" s="1"/>
  <c r="EE226" i="21"/>
  <c r="EE36" i="11" s="1"/>
  <c r="DR227" i="21"/>
  <c r="DR37" i="11" s="1"/>
  <c r="DR221" i="21"/>
  <c r="DR31" i="11" s="1"/>
  <c r="DR219" i="21"/>
  <c r="DR29" i="11" s="1"/>
  <c r="DR218" i="21"/>
  <c r="DR28" i="11" s="1"/>
  <c r="DR222" i="21"/>
  <c r="DR32" i="11" s="1"/>
  <c r="DR223" i="21"/>
  <c r="DR33" i="11" s="1"/>
  <c r="DR220" i="21"/>
  <c r="DR30" i="11" s="1"/>
  <c r="DR225" i="21"/>
  <c r="DR35" i="11" s="1"/>
  <c r="DR224" i="21"/>
  <c r="DR34" i="11" s="1"/>
  <c r="DR226" i="21"/>
  <c r="DR36" i="11" s="1"/>
  <c r="DR229" i="21"/>
  <c r="DR39" i="11" s="1"/>
  <c r="DR228" i="21"/>
  <c r="DR38" i="11" s="1"/>
  <c r="DR217" i="21"/>
  <c r="EK227" i="21"/>
  <c r="EK37" i="11" s="1"/>
  <c r="EK217" i="21"/>
  <c r="EK219" i="21"/>
  <c r="EK29" i="11" s="1"/>
  <c r="EK218" i="21"/>
  <c r="EK28" i="11" s="1"/>
  <c r="EK221" i="21"/>
  <c r="EK31" i="11" s="1"/>
  <c r="EK220" i="21"/>
  <c r="EK30" i="11" s="1"/>
  <c r="EK222" i="21"/>
  <c r="EK32" i="11" s="1"/>
  <c r="EK224" i="21"/>
  <c r="EK34" i="11" s="1"/>
  <c r="EK228" i="21"/>
  <c r="EK38" i="11" s="1"/>
  <c r="EK223" i="21"/>
  <c r="EK33" i="11" s="1"/>
  <c r="EK226" i="21"/>
  <c r="EK36" i="11" s="1"/>
  <c r="EK229" i="21"/>
  <c r="EK39" i="11" s="1"/>
  <c r="EK225" i="21"/>
  <c r="EK35" i="11" s="1"/>
  <c r="AB217" i="21"/>
  <c r="AB227" i="21"/>
  <c r="AB37" i="11" s="1"/>
  <c r="AB218" i="21"/>
  <c r="AB28" i="11" s="1"/>
  <c r="AB219" i="21"/>
  <c r="AB29" i="11" s="1"/>
  <c r="AB223" i="21"/>
  <c r="AB33" i="11" s="1"/>
  <c r="AB224" i="21"/>
  <c r="AB34" i="11" s="1"/>
  <c r="AB220" i="21"/>
  <c r="AB30" i="11" s="1"/>
  <c r="AB222" i="21"/>
  <c r="AB32" i="11" s="1"/>
  <c r="AB221" i="21"/>
  <c r="AB31" i="11" s="1"/>
  <c r="AB228" i="21"/>
  <c r="AB38" i="11" s="1"/>
  <c r="AB225" i="21"/>
  <c r="AB35" i="11" s="1"/>
  <c r="AB229" i="21"/>
  <c r="AB39" i="11" s="1"/>
  <c r="AB226" i="21"/>
  <c r="AB36" i="11" s="1"/>
  <c r="HP217" i="21"/>
  <c r="HP218" i="21"/>
  <c r="HP28" i="11" s="1"/>
  <c r="HP224" i="21"/>
  <c r="HP34" i="11" s="1"/>
  <c r="HP227" i="21"/>
  <c r="HP37" i="11" s="1"/>
  <c r="HP225" i="21"/>
  <c r="HP35" i="11" s="1"/>
  <c r="HP226" i="21"/>
  <c r="HP36" i="11" s="1"/>
  <c r="HP219" i="21"/>
  <c r="HP29" i="11" s="1"/>
  <c r="HP220" i="21"/>
  <c r="HP30" i="11" s="1"/>
  <c r="HP222" i="21"/>
  <c r="HP32" i="11" s="1"/>
  <c r="HP223" i="21"/>
  <c r="HP33" i="11" s="1"/>
  <c r="HP221" i="21"/>
  <c r="HP31" i="11" s="1"/>
  <c r="HP228" i="21"/>
  <c r="HP38" i="11" s="1"/>
  <c r="HP229" i="21"/>
  <c r="HP39" i="11" s="1"/>
  <c r="EY241" i="21"/>
  <c r="EY55" i="11" s="1"/>
  <c r="EY27" i="11"/>
  <c r="FO241" i="21"/>
  <c r="FO55" i="11" s="1"/>
  <c r="FO27" i="11"/>
  <c r="ET241" i="21"/>
  <c r="ET55" i="11" s="1"/>
  <c r="ET27" i="11"/>
  <c r="DP27" i="11"/>
  <c r="DP241" i="21"/>
  <c r="DP55" i="11" s="1"/>
  <c r="GV218" i="21"/>
  <c r="GV28" i="11" s="1"/>
  <c r="GV227" i="21"/>
  <c r="GV37" i="11" s="1"/>
  <c r="GV217" i="21"/>
  <c r="GV222" i="21"/>
  <c r="GV32" i="11" s="1"/>
  <c r="GV223" i="21"/>
  <c r="GV33" i="11" s="1"/>
  <c r="GV221" i="21"/>
  <c r="GV31" i="11" s="1"/>
  <c r="GV224" i="21"/>
  <c r="GV34" i="11" s="1"/>
  <c r="GV220" i="21"/>
  <c r="GV30" i="11" s="1"/>
  <c r="GV219" i="21"/>
  <c r="GV29" i="11" s="1"/>
  <c r="GV226" i="21"/>
  <c r="GV36" i="11" s="1"/>
  <c r="GV229" i="21"/>
  <c r="GV39" i="11" s="1"/>
  <c r="GV225" i="21"/>
  <c r="GV35" i="11" s="1"/>
  <c r="GV228" i="21"/>
  <c r="GV38" i="11" s="1"/>
  <c r="BY241" i="21"/>
  <c r="BY55" i="11" s="1"/>
  <c r="BY27" i="11"/>
  <c r="FB27" i="11"/>
  <c r="FB241" i="21"/>
  <c r="FB55" i="11" s="1"/>
  <c r="DV241" i="21"/>
  <c r="DV55" i="11" s="1"/>
  <c r="DV27" i="11"/>
  <c r="GL27" i="11"/>
  <c r="GL241" i="21"/>
  <c r="GL55" i="11" s="1"/>
  <c r="BN229" i="35"/>
  <c r="BN39" i="36" s="1"/>
  <c r="BN228" i="35"/>
  <c r="BN38" i="36" s="1"/>
  <c r="BN227" i="35"/>
  <c r="BN37" i="36" s="1"/>
  <c r="BN226" i="35"/>
  <c r="BN36" i="36" s="1"/>
  <c r="BN225" i="35"/>
  <c r="BN35" i="36" s="1"/>
  <c r="BN224" i="35"/>
  <c r="BN34" i="36" s="1"/>
  <c r="BN223" i="35"/>
  <c r="BN33" i="36" s="1"/>
  <c r="BN222" i="35"/>
  <c r="BN32" i="36" s="1"/>
  <c r="BN221" i="35"/>
  <c r="BN31" i="36" s="1"/>
  <c r="BN217" i="35"/>
  <c r="BN220" i="35"/>
  <c r="BN30" i="36" s="1"/>
  <c r="BN219" i="35"/>
  <c r="BN29" i="36" s="1"/>
  <c r="BN218" i="35"/>
  <c r="BN28" i="36" s="1"/>
  <c r="BY217" i="35"/>
  <c r="BY226" i="35"/>
  <c r="BY36" i="36" s="1"/>
  <c r="BY225" i="35"/>
  <c r="BY35" i="36" s="1"/>
  <c r="BY224" i="35"/>
  <c r="BY34" i="36" s="1"/>
  <c r="BY223" i="35"/>
  <c r="BY33" i="36" s="1"/>
  <c r="BY222" i="35"/>
  <c r="BY32" i="36" s="1"/>
  <c r="BY228" i="35"/>
  <c r="BY38" i="36" s="1"/>
  <c r="BY220" i="35"/>
  <c r="BY30" i="36" s="1"/>
  <c r="BY219" i="35"/>
  <c r="BY29" i="36" s="1"/>
  <c r="BY218" i="35"/>
  <c r="BY28" i="36" s="1"/>
  <c r="BY229" i="35"/>
  <c r="BY39" i="36" s="1"/>
  <c r="BY221" i="35"/>
  <c r="BY31" i="36" s="1"/>
  <c r="BY227" i="35"/>
  <c r="BY37" i="36" s="1"/>
  <c r="Z42" i="36"/>
  <c r="Z222" i="35"/>
  <c r="Z32" i="36" s="1"/>
  <c r="Z220" i="35"/>
  <c r="Z30" i="36" s="1"/>
  <c r="Z219" i="35"/>
  <c r="Z29" i="36" s="1"/>
  <c r="Z218" i="35"/>
  <c r="Z28" i="36" s="1"/>
  <c r="Z217" i="35"/>
  <c r="Z229" i="35"/>
  <c r="Z39" i="36" s="1"/>
  <c r="Z228" i="35"/>
  <c r="Z38" i="36" s="1"/>
  <c r="Z227" i="35"/>
  <c r="Z37" i="36" s="1"/>
  <c r="Z226" i="35"/>
  <c r="Z36" i="36" s="1"/>
  <c r="Z224" i="35"/>
  <c r="Z34" i="36" s="1"/>
  <c r="Z225" i="35"/>
  <c r="Z35" i="36" s="1"/>
  <c r="Z221" i="35"/>
  <c r="Z31" i="36" s="1"/>
  <c r="Z223" i="35"/>
  <c r="Z33" i="36" s="1"/>
  <c r="BZ42" i="36"/>
  <c r="G27" i="36"/>
  <c r="G241" i="35"/>
  <c r="G55" i="36" s="1"/>
  <c r="BU218" i="31"/>
  <c r="BU28" i="32" s="1"/>
  <c r="BU219" i="31"/>
  <c r="BU29" i="32" s="1"/>
  <c r="BU220" i="31"/>
  <c r="BU30" i="32" s="1"/>
  <c r="BU221" i="31"/>
  <c r="BU31" i="32" s="1"/>
  <c r="BU222" i="31"/>
  <c r="BU32" i="32" s="1"/>
  <c r="BU223" i="31"/>
  <c r="BU33" i="32" s="1"/>
  <c r="BU224" i="31"/>
  <c r="BU34" i="32" s="1"/>
  <c r="BU225" i="31"/>
  <c r="BU35" i="32" s="1"/>
  <c r="BU226" i="31"/>
  <c r="BU36" i="32" s="1"/>
  <c r="BU227" i="31"/>
  <c r="BU37" i="32" s="1"/>
  <c r="BU228" i="31"/>
  <c r="BU38" i="32" s="1"/>
  <c r="BU229" i="31"/>
  <c r="BU39" i="32" s="1"/>
  <c r="BU230" i="31"/>
  <c r="BU40" i="32" s="1"/>
  <c r="BU217" i="31"/>
  <c r="BV241" i="31"/>
  <c r="BV55" i="32" s="1"/>
  <c r="CM217" i="20"/>
  <c r="CM227" i="20"/>
  <c r="CM37" i="12" s="1"/>
  <c r="CM221" i="20"/>
  <c r="CM31" i="12" s="1"/>
  <c r="CM229" i="20"/>
  <c r="CM39" i="12" s="1"/>
  <c r="CM223" i="20"/>
  <c r="CM33" i="12" s="1"/>
  <c r="CM226" i="20"/>
  <c r="CM36" i="12" s="1"/>
  <c r="CM228" i="20"/>
  <c r="CM38" i="12" s="1"/>
  <c r="CM219" i="20"/>
  <c r="CM29" i="12" s="1"/>
  <c r="CM225" i="20"/>
  <c r="CM35" i="12" s="1"/>
  <c r="CM218" i="20"/>
  <c r="CM28" i="12" s="1"/>
  <c r="CM220" i="20"/>
  <c r="CM30" i="12" s="1"/>
  <c r="CM222" i="20"/>
  <c r="CM32" i="12" s="1"/>
  <c r="CM224" i="20"/>
  <c r="CM34" i="12" s="1"/>
  <c r="GI217" i="20"/>
  <c r="GI220" i="20"/>
  <c r="GI30" i="12" s="1"/>
  <c r="GI227" i="20"/>
  <c r="GI37" i="12" s="1"/>
  <c r="GI221" i="20"/>
  <c r="GI31" i="12" s="1"/>
  <c r="GI229" i="20"/>
  <c r="GI39" i="12" s="1"/>
  <c r="GI228" i="20"/>
  <c r="GI38" i="12" s="1"/>
  <c r="GI42" i="12"/>
  <c r="GI223" i="20"/>
  <c r="GI33" i="12" s="1"/>
  <c r="GI225" i="20"/>
  <c r="GI35" i="12" s="1"/>
  <c r="GI226" i="20"/>
  <c r="GI36" i="12" s="1"/>
  <c r="GI218" i="20"/>
  <c r="GI28" i="12" s="1"/>
  <c r="GI219" i="20"/>
  <c r="GI29" i="12" s="1"/>
  <c r="GI224" i="20"/>
  <c r="GI34" i="12" s="1"/>
  <c r="GI222" i="20"/>
  <c r="GI32" i="12" s="1"/>
  <c r="CO217" i="20"/>
  <c r="CO220" i="20"/>
  <c r="CO30" i="12" s="1"/>
  <c r="CO227" i="20"/>
  <c r="CO37" i="12" s="1"/>
  <c r="CO218" i="20"/>
  <c r="CO28" i="12" s="1"/>
  <c r="CO222" i="20"/>
  <c r="CO32" i="12" s="1"/>
  <c r="CO223" i="20"/>
  <c r="CO33" i="12" s="1"/>
  <c r="CO226" i="20"/>
  <c r="CO36" i="12" s="1"/>
  <c r="CO224" i="20"/>
  <c r="CO34" i="12" s="1"/>
  <c r="CO42" i="12"/>
  <c r="CO221" i="20"/>
  <c r="CO31" i="12" s="1"/>
  <c r="CO228" i="20"/>
  <c r="CO38" i="12" s="1"/>
  <c r="CO229" i="20"/>
  <c r="CO39" i="12" s="1"/>
  <c r="CO219" i="20"/>
  <c r="CO29" i="12" s="1"/>
  <c r="CO225" i="20"/>
  <c r="CO35" i="12" s="1"/>
  <c r="HT217" i="20"/>
  <c r="HT227" i="20"/>
  <c r="HT37" i="12" s="1"/>
  <c r="HT224" i="20"/>
  <c r="HT34" i="12" s="1"/>
  <c r="HT228" i="20"/>
  <c r="HT38" i="12" s="1"/>
  <c r="HT218" i="20"/>
  <c r="HT28" i="12" s="1"/>
  <c r="HT221" i="20"/>
  <c r="HT31" i="12" s="1"/>
  <c r="HT226" i="20"/>
  <c r="HT36" i="12" s="1"/>
  <c r="HT220" i="20"/>
  <c r="HT30" i="12" s="1"/>
  <c r="HT223" i="20"/>
  <c r="HT33" i="12" s="1"/>
  <c r="HT225" i="20"/>
  <c r="HT35" i="12" s="1"/>
  <c r="HT229" i="20"/>
  <c r="HT39" i="12" s="1"/>
  <c r="HT219" i="20"/>
  <c r="HT29" i="12" s="1"/>
  <c r="HT222" i="20"/>
  <c r="HT32" i="12" s="1"/>
  <c r="FQ217" i="20"/>
  <c r="FQ220" i="20"/>
  <c r="FQ30" i="12" s="1"/>
  <c r="FQ227" i="20"/>
  <c r="FQ37" i="12" s="1"/>
  <c r="FQ221" i="20"/>
  <c r="FQ31" i="12" s="1"/>
  <c r="FQ225" i="20"/>
  <c r="FQ35" i="12" s="1"/>
  <c r="FQ223" i="20"/>
  <c r="FQ33" i="12" s="1"/>
  <c r="FQ226" i="20"/>
  <c r="FQ36" i="12" s="1"/>
  <c r="FQ229" i="20"/>
  <c r="FQ39" i="12" s="1"/>
  <c r="FQ228" i="20"/>
  <c r="FQ38" i="12" s="1"/>
  <c r="FQ224" i="20"/>
  <c r="FQ34" i="12" s="1"/>
  <c r="FQ222" i="20"/>
  <c r="FQ32" i="12" s="1"/>
  <c r="FQ219" i="20"/>
  <c r="FQ29" i="12" s="1"/>
  <c r="FQ218" i="20"/>
  <c r="FQ28" i="12" s="1"/>
  <c r="FS217" i="20"/>
  <c r="FS222" i="20"/>
  <c r="FS32" i="12" s="1"/>
  <c r="FS225" i="20"/>
  <c r="FS35" i="12" s="1"/>
  <c r="FS219" i="20"/>
  <c r="FS29" i="12" s="1"/>
  <c r="FS227" i="20"/>
  <c r="FS37" i="12" s="1"/>
  <c r="FS221" i="20"/>
  <c r="FS31" i="12" s="1"/>
  <c r="FS218" i="20"/>
  <c r="FS28" i="12" s="1"/>
  <c r="FS223" i="20"/>
  <c r="FS33" i="12" s="1"/>
  <c r="FS220" i="20"/>
  <c r="FS30" i="12" s="1"/>
  <c r="FS226" i="20"/>
  <c r="FS36" i="12" s="1"/>
  <c r="FS229" i="20"/>
  <c r="FS39" i="12" s="1"/>
  <c r="FS228" i="20"/>
  <c r="FS38" i="12" s="1"/>
  <c r="FS224" i="20"/>
  <c r="FS34" i="12" s="1"/>
  <c r="DT217" i="20"/>
  <c r="DT227" i="20"/>
  <c r="DT37" i="12" s="1"/>
  <c r="DT223" i="20"/>
  <c r="DT33" i="12" s="1"/>
  <c r="DT226" i="20"/>
  <c r="DT36" i="12" s="1"/>
  <c r="DT219" i="20"/>
  <c r="DT29" i="12" s="1"/>
  <c r="DT220" i="20"/>
  <c r="DT30" i="12" s="1"/>
  <c r="DT221" i="20"/>
  <c r="DT31" i="12" s="1"/>
  <c r="DT228" i="20"/>
  <c r="DT38" i="12" s="1"/>
  <c r="DT218" i="20"/>
  <c r="DT28" i="12" s="1"/>
  <c r="DT222" i="20"/>
  <c r="DT32" i="12" s="1"/>
  <c r="DT224" i="20"/>
  <c r="DT34" i="12" s="1"/>
  <c r="DT225" i="20"/>
  <c r="DT35" i="12" s="1"/>
  <c r="DT229" i="20"/>
  <c r="DT39" i="12" s="1"/>
  <c r="GX241" i="20"/>
  <c r="GX55" i="12" s="1"/>
  <c r="GX27" i="12"/>
  <c r="R27" i="12"/>
  <c r="R241" i="20"/>
  <c r="R55" i="12" s="1"/>
  <c r="AI51" i="12"/>
  <c r="AI52" i="12"/>
  <c r="AI53" i="12"/>
  <c r="GJ27" i="12"/>
  <c r="GJ241" i="20"/>
  <c r="GJ55" i="12" s="1"/>
  <c r="DB241" i="20"/>
  <c r="DB55" i="12" s="1"/>
  <c r="DB27" i="12"/>
  <c r="HG241" i="20"/>
  <c r="HG55" i="12" s="1"/>
  <c r="HG27" i="12"/>
  <c r="EE217" i="20"/>
  <c r="EE218" i="20"/>
  <c r="EE28" i="12" s="1"/>
  <c r="EE219" i="20"/>
  <c r="EE29" i="12" s="1"/>
  <c r="EE220" i="20"/>
  <c r="EE30" i="12" s="1"/>
  <c r="EE221" i="20"/>
  <c r="EE31" i="12" s="1"/>
  <c r="EE222" i="20"/>
  <c r="EE32" i="12" s="1"/>
  <c r="EE223" i="20"/>
  <c r="EE33" i="12" s="1"/>
  <c r="EE225" i="20"/>
  <c r="EE35" i="12" s="1"/>
  <c r="EE229" i="20"/>
  <c r="EE39" i="12" s="1"/>
  <c r="EE228" i="20"/>
  <c r="EE38" i="12" s="1"/>
  <c r="EE224" i="20"/>
  <c r="EE34" i="12" s="1"/>
  <c r="EE227" i="20"/>
  <c r="EE37" i="12" s="1"/>
  <c r="EE226" i="20"/>
  <c r="EE36" i="12" s="1"/>
  <c r="V217" i="21"/>
  <c r="V227" i="21"/>
  <c r="V37" i="11" s="1"/>
  <c r="V220" i="21"/>
  <c r="V30" i="11" s="1"/>
  <c r="V219" i="21"/>
  <c r="V29" i="11" s="1"/>
  <c r="V218" i="21"/>
  <c r="V28" i="11" s="1"/>
  <c r="V222" i="21"/>
  <c r="V32" i="11" s="1"/>
  <c r="V221" i="21"/>
  <c r="V31" i="11" s="1"/>
  <c r="V224" i="21"/>
  <c r="V34" i="11" s="1"/>
  <c r="V226" i="21"/>
  <c r="V36" i="11" s="1"/>
  <c r="V225" i="21"/>
  <c r="V35" i="11" s="1"/>
  <c r="V229" i="21"/>
  <c r="V39" i="11" s="1"/>
  <c r="V228" i="21"/>
  <c r="V38" i="11" s="1"/>
  <c r="V223" i="21"/>
  <c r="V33" i="11" s="1"/>
  <c r="FA219" i="21"/>
  <c r="FA29" i="11" s="1"/>
  <c r="FA218" i="21"/>
  <c r="FA28" i="11" s="1"/>
  <c r="FA227" i="21"/>
  <c r="FA37" i="11" s="1"/>
  <c r="FA217" i="21"/>
  <c r="FA220" i="21"/>
  <c r="FA30" i="11" s="1"/>
  <c r="FA224" i="21"/>
  <c r="FA34" i="11" s="1"/>
  <c r="FA228" i="21"/>
  <c r="FA38" i="11" s="1"/>
  <c r="FA222" i="21"/>
  <c r="FA32" i="11" s="1"/>
  <c r="FA221" i="21"/>
  <c r="FA31" i="11" s="1"/>
  <c r="FA223" i="21"/>
  <c r="FA33" i="11" s="1"/>
  <c r="FA226" i="21"/>
  <c r="FA36" i="11" s="1"/>
  <c r="FA225" i="21"/>
  <c r="FA35" i="11" s="1"/>
  <c r="FA229" i="21"/>
  <c r="FA39" i="11" s="1"/>
  <c r="DM53" i="11"/>
  <c r="DM52" i="11"/>
  <c r="DM51" i="11"/>
  <c r="BV27" i="11"/>
  <c r="D219" i="21"/>
  <c r="D29" i="11" s="1"/>
  <c r="D224" i="21"/>
  <c r="D34" i="11" s="1"/>
  <c r="D229" i="21"/>
  <c r="D39" i="11" s="1"/>
  <c r="D218" i="21"/>
  <c r="D28" i="11" s="1"/>
  <c r="D223" i="21"/>
  <c r="D33" i="11" s="1"/>
  <c r="D228" i="21"/>
  <c r="D38" i="11" s="1"/>
  <c r="D222" i="21"/>
  <c r="D32" i="11" s="1"/>
  <c r="D227" i="21"/>
  <c r="D37" i="11" s="1"/>
  <c r="D226" i="21"/>
  <c r="D36" i="11" s="1"/>
  <c r="D221" i="21"/>
  <c r="D31" i="11" s="1"/>
  <c r="D220" i="21"/>
  <c r="D30" i="11" s="1"/>
  <c r="D217" i="21"/>
  <c r="D225" i="21"/>
  <c r="D35" i="11" s="1"/>
  <c r="C27" i="11"/>
  <c r="C241" i="21"/>
  <c r="C55" i="11" s="1"/>
  <c r="P223" i="20"/>
  <c r="P33" i="12" s="1"/>
  <c r="P219" i="20"/>
  <c r="P29" i="12" s="1"/>
  <c r="P226" i="20"/>
  <c r="P36" i="12" s="1"/>
  <c r="P221" i="20"/>
  <c r="P31" i="12" s="1"/>
  <c r="P217" i="20"/>
  <c r="P227" i="20"/>
  <c r="P37" i="12" s="1"/>
  <c r="P218" i="20"/>
  <c r="P28" i="12" s="1"/>
  <c r="P225" i="20"/>
  <c r="P35" i="12" s="1"/>
  <c r="P220" i="20"/>
  <c r="P30" i="12" s="1"/>
  <c r="P222" i="20"/>
  <c r="P32" i="12" s="1"/>
  <c r="P224" i="20"/>
  <c r="P34" i="12" s="1"/>
  <c r="P228" i="20"/>
  <c r="P38" i="12" s="1"/>
  <c r="P229" i="20"/>
  <c r="P39" i="12" s="1"/>
  <c r="BI241" i="20"/>
  <c r="BI55" i="12" s="1"/>
  <c r="CA219" i="20"/>
  <c r="CA29" i="12" s="1"/>
  <c r="CA221" i="20"/>
  <c r="CA31" i="12" s="1"/>
  <c r="CA217" i="20"/>
  <c r="CA220" i="20"/>
  <c r="CA30" i="12" s="1"/>
  <c r="CA224" i="20"/>
  <c r="CA34" i="12" s="1"/>
  <c r="CA223" i="20"/>
  <c r="CA33" i="12" s="1"/>
  <c r="CA225" i="20"/>
  <c r="CA35" i="12" s="1"/>
  <c r="CA227" i="20"/>
  <c r="CA37" i="12" s="1"/>
  <c r="CA229" i="20"/>
  <c r="CA39" i="12" s="1"/>
  <c r="CA222" i="20"/>
  <c r="CA32" i="12" s="1"/>
  <c r="CA218" i="20"/>
  <c r="CA28" i="12" s="1"/>
  <c r="CA226" i="20"/>
  <c r="CA36" i="12" s="1"/>
  <c r="CA228" i="20"/>
  <c r="CA38" i="12" s="1"/>
  <c r="CS220" i="20"/>
  <c r="CS30" i="12" s="1"/>
  <c r="CS218" i="20"/>
  <c r="CS28" i="12" s="1"/>
  <c r="CS217" i="20"/>
  <c r="CS219" i="20"/>
  <c r="CS29" i="12" s="1"/>
  <c r="CS223" i="20"/>
  <c r="CS33" i="12" s="1"/>
  <c r="CS224" i="20"/>
  <c r="CS34" i="12" s="1"/>
  <c r="CS226" i="20"/>
  <c r="CS36" i="12" s="1"/>
  <c r="CS228" i="20"/>
  <c r="CS38" i="12" s="1"/>
  <c r="CS222" i="20"/>
  <c r="CS32" i="12" s="1"/>
  <c r="CS225" i="20"/>
  <c r="CS35" i="12" s="1"/>
  <c r="CS221" i="20"/>
  <c r="CS31" i="12" s="1"/>
  <c r="CS227" i="20"/>
  <c r="CS37" i="12" s="1"/>
  <c r="CS229" i="20"/>
  <c r="CS39" i="12" s="1"/>
  <c r="CB218" i="20"/>
  <c r="CB28" i="12" s="1"/>
  <c r="CB217" i="20"/>
  <c r="CB219" i="20"/>
  <c r="CB29" i="12" s="1"/>
  <c r="CB220" i="20"/>
  <c r="CB30" i="12" s="1"/>
  <c r="CB221" i="20"/>
  <c r="CB31" i="12" s="1"/>
  <c r="CB223" i="20"/>
  <c r="CB33" i="12" s="1"/>
  <c r="CB222" i="20"/>
  <c r="CB32" i="12" s="1"/>
  <c r="CB229" i="20"/>
  <c r="CB39" i="12" s="1"/>
  <c r="CB224" i="20"/>
  <c r="CB34" i="12" s="1"/>
  <c r="CB225" i="20"/>
  <c r="CB35" i="12" s="1"/>
  <c r="CB226" i="20"/>
  <c r="CB36" i="12" s="1"/>
  <c r="CB228" i="20"/>
  <c r="CB38" i="12" s="1"/>
  <c r="CB227" i="20"/>
  <c r="CB37" i="12" s="1"/>
  <c r="BM27" i="12"/>
  <c r="BX241" i="20"/>
  <c r="BX55" i="12" s="1"/>
  <c r="AA221" i="35"/>
  <c r="AA31" i="36" s="1"/>
  <c r="AA225" i="35"/>
  <c r="AA35" i="36" s="1"/>
  <c r="AA217" i="35"/>
  <c r="AA227" i="35"/>
  <c r="AA37" i="36" s="1"/>
  <c r="AA219" i="35"/>
  <c r="AA29" i="36" s="1"/>
  <c r="AA224" i="35"/>
  <c r="AA34" i="36" s="1"/>
  <c r="AA42" i="36"/>
  <c r="AA228" i="35"/>
  <c r="AA38" i="36" s="1"/>
  <c r="AA226" i="35"/>
  <c r="AA36" i="36" s="1"/>
  <c r="AA218" i="35"/>
  <c r="AA28" i="36" s="1"/>
  <c r="AA223" i="35"/>
  <c r="AA33" i="36" s="1"/>
  <c r="AA220" i="35"/>
  <c r="AA30" i="36" s="1"/>
  <c r="AA222" i="35"/>
  <c r="AA32" i="36" s="1"/>
  <c r="AA229" i="35"/>
  <c r="AA39" i="36" s="1"/>
  <c r="Q221" i="31"/>
  <c r="Q31" i="32" s="1"/>
  <c r="Q217" i="31"/>
  <c r="Q218" i="31"/>
  <c r="Q28" i="32" s="1"/>
  <c r="Q228" i="31"/>
  <c r="Q38" i="32" s="1"/>
  <c r="Q223" i="31"/>
  <c r="Q33" i="32" s="1"/>
  <c r="Q224" i="31"/>
  <c r="Q34" i="32" s="1"/>
  <c r="Q220" i="31"/>
  <c r="Q30" i="32" s="1"/>
  <c r="Q225" i="31"/>
  <c r="Q35" i="32" s="1"/>
  <c r="Q222" i="31"/>
  <c r="Q32" i="32" s="1"/>
  <c r="Q226" i="31"/>
  <c r="Q36" i="32" s="1"/>
  <c r="Q219" i="31"/>
  <c r="Q29" i="32" s="1"/>
  <c r="Q227" i="31"/>
  <c r="Q37" i="32" s="1"/>
  <c r="Q229" i="31"/>
  <c r="Q39" i="32" s="1"/>
  <c r="Q230" i="31"/>
  <c r="Q40" i="32" s="1"/>
  <c r="AN217" i="31"/>
  <c r="AN224" i="31"/>
  <c r="AN34" i="32" s="1"/>
  <c r="AN218" i="31"/>
  <c r="AN28" i="32" s="1"/>
  <c r="AN225" i="31"/>
  <c r="AN35" i="32" s="1"/>
  <c r="AN219" i="31"/>
  <c r="AN29" i="32" s="1"/>
  <c r="AN226" i="31"/>
  <c r="AN36" i="32" s="1"/>
  <c r="AN220" i="31"/>
  <c r="AN30" i="32" s="1"/>
  <c r="AN227" i="31"/>
  <c r="AN37" i="32" s="1"/>
  <c r="AN221" i="31"/>
  <c r="AN31" i="32" s="1"/>
  <c r="AN228" i="31"/>
  <c r="AN38" i="32" s="1"/>
  <c r="AN222" i="31"/>
  <c r="AN32" i="32" s="1"/>
  <c r="AN223" i="31"/>
  <c r="AN33" i="32" s="1"/>
  <c r="AN229" i="31"/>
  <c r="AN39" i="32" s="1"/>
  <c r="AN230" i="31"/>
  <c r="AN40" i="32" s="1"/>
  <c r="R220" i="31"/>
  <c r="R30" i="32" s="1"/>
  <c r="R224" i="31"/>
  <c r="R34" i="32" s="1"/>
  <c r="R227" i="31"/>
  <c r="R37" i="32" s="1"/>
  <c r="R218" i="31"/>
  <c r="R28" i="32" s="1"/>
  <c r="R219" i="31"/>
  <c r="R29" i="32" s="1"/>
  <c r="R222" i="31"/>
  <c r="R32" i="32" s="1"/>
  <c r="R223" i="31"/>
  <c r="R33" i="32" s="1"/>
  <c r="R217" i="31"/>
  <c r="R225" i="31"/>
  <c r="R35" i="32" s="1"/>
  <c r="R221" i="31"/>
  <c r="R31" i="32" s="1"/>
  <c r="R226" i="31"/>
  <c r="R36" i="32" s="1"/>
  <c r="R228" i="31"/>
  <c r="R38" i="32" s="1"/>
  <c r="R229" i="31"/>
  <c r="R39" i="32" s="1"/>
  <c r="R230" i="31"/>
  <c r="R40" i="32" s="1"/>
  <c r="J241" i="31"/>
  <c r="J55" i="32" s="1"/>
  <c r="J27" i="32"/>
  <c r="W42" i="32"/>
  <c r="AO217" i="31"/>
  <c r="AO227" i="31"/>
  <c r="AO37" i="32" s="1"/>
  <c r="AO219" i="31"/>
  <c r="AO29" i="32" s="1"/>
  <c r="AO222" i="31"/>
  <c r="AO32" i="32" s="1"/>
  <c r="AO225" i="31"/>
  <c r="AO35" i="32" s="1"/>
  <c r="AO228" i="31"/>
  <c r="AO38" i="32" s="1"/>
  <c r="AO229" i="31"/>
  <c r="AO39" i="32" s="1"/>
  <c r="AO220" i="31"/>
  <c r="AO30" i="32" s="1"/>
  <c r="AO223" i="31"/>
  <c r="AO33" i="32" s="1"/>
  <c r="AO218" i="31"/>
  <c r="AO28" i="32" s="1"/>
  <c r="AO221" i="31"/>
  <c r="AO31" i="32" s="1"/>
  <c r="AO224" i="31"/>
  <c r="AO34" i="32" s="1"/>
  <c r="AO42" i="32"/>
  <c r="AO226" i="31"/>
  <c r="AO36" i="32" s="1"/>
  <c r="AO230" i="31"/>
  <c r="AO40" i="32" s="1"/>
  <c r="EW217" i="21"/>
  <c r="EW227" i="21"/>
  <c r="EW37" i="11" s="1"/>
  <c r="EW221" i="21"/>
  <c r="EW31" i="11" s="1"/>
  <c r="EW220" i="21"/>
  <c r="EW30" i="11" s="1"/>
  <c r="EW222" i="21"/>
  <c r="EW32" i="11" s="1"/>
  <c r="EW223" i="21"/>
  <c r="EW33" i="11" s="1"/>
  <c r="EW219" i="21"/>
  <c r="EW29" i="11" s="1"/>
  <c r="EW218" i="21"/>
  <c r="EW28" i="11" s="1"/>
  <c r="EW226" i="21"/>
  <c r="EW36" i="11" s="1"/>
  <c r="EW228" i="21"/>
  <c r="EW38" i="11" s="1"/>
  <c r="EW42" i="11"/>
  <c r="EW225" i="21"/>
  <c r="EW35" i="11" s="1"/>
  <c r="EW224" i="21"/>
  <c r="EW34" i="11" s="1"/>
  <c r="EW229" i="21"/>
  <c r="EW39" i="11" s="1"/>
  <c r="FL227" i="21"/>
  <c r="FL37" i="11" s="1"/>
  <c r="FL220" i="21"/>
  <c r="FL30" i="11" s="1"/>
  <c r="FL222" i="21"/>
  <c r="FL32" i="11" s="1"/>
  <c r="FL223" i="21"/>
  <c r="FL33" i="11" s="1"/>
  <c r="FL217" i="21"/>
  <c r="FL221" i="21"/>
  <c r="FL31" i="11" s="1"/>
  <c r="FL219" i="21"/>
  <c r="FL29" i="11" s="1"/>
  <c r="FL218" i="21"/>
  <c r="FL28" i="11" s="1"/>
  <c r="FL226" i="21"/>
  <c r="FL36" i="11" s="1"/>
  <c r="FL229" i="21"/>
  <c r="FL39" i="11" s="1"/>
  <c r="FL225" i="21"/>
  <c r="FL35" i="11" s="1"/>
  <c r="FL224" i="21"/>
  <c r="FL34" i="11" s="1"/>
  <c r="FL228" i="21"/>
  <c r="FL38" i="11" s="1"/>
  <c r="N217" i="21"/>
  <c r="N227" i="21"/>
  <c r="N37" i="11" s="1"/>
  <c r="N218" i="21"/>
  <c r="N28" i="11" s="1"/>
  <c r="N221" i="21"/>
  <c r="N31" i="11" s="1"/>
  <c r="N219" i="21"/>
  <c r="N29" i="11" s="1"/>
  <c r="N223" i="21"/>
  <c r="N33" i="11" s="1"/>
  <c r="N224" i="21"/>
  <c r="N34" i="11" s="1"/>
  <c r="N222" i="21"/>
  <c r="N32" i="11" s="1"/>
  <c r="N225" i="21"/>
  <c r="N35" i="11" s="1"/>
  <c r="N228" i="21"/>
  <c r="N38" i="11" s="1"/>
  <c r="N220" i="21"/>
  <c r="N30" i="11" s="1"/>
  <c r="N226" i="21"/>
  <c r="N36" i="11" s="1"/>
  <c r="N229" i="21"/>
  <c r="N39" i="11" s="1"/>
  <c r="FD227" i="21"/>
  <c r="FD37" i="11" s="1"/>
  <c r="FD217" i="21"/>
  <c r="FD219" i="21"/>
  <c r="FD29" i="11" s="1"/>
  <c r="FD218" i="21"/>
  <c r="FD28" i="11" s="1"/>
  <c r="FD221" i="21"/>
  <c r="FD31" i="11" s="1"/>
  <c r="FD220" i="21"/>
  <c r="FD30" i="11" s="1"/>
  <c r="FD225" i="21"/>
  <c r="FD35" i="11" s="1"/>
  <c r="FD224" i="21"/>
  <c r="FD34" i="11" s="1"/>
  <c r="FD222" i="21"/>
  <c r="FD32" i="11" s="1"/>
  <c r="FD229" i="21"/>
  <c r="FD39" i="11" s="1"/>
  <c r="FD226" i="21"/>
  <c r="FD36" i="11" s="1"/>
  <c r="FD223" i="21"/>
  <c r="FD33" i="11" s="1"/>
  <c r="FD228" i="21"/>
  <c r="FD38" i="11" s="1"/>
  <c r="AD217" i="21"/>
  <c r="AD218" i="21"/>
  <c r="AD28" i="11" s="1"/>
  <c r="AD227" i="21"/>
  <c r="AD37" i="11" s="1"/>
  <c r="AD222" i="21"/>
  <c r="AD32" i="11" s="1"/>
  <c r="AD221" i="21"/>
  <c r="AD31" i="11" s="1"/>
  <c r="AD219" i="21"/>
  <c r="AD29" i="11" s="1"/>
  <c r="AD223" i="21"/>
  <c r="AD33" i="11" s="1"/>
  <c r="AD224" i="21"/>
  <c r="AD34" i="11" s="1"/>
  <c r="AD220" i="21"/>
  <c r="AD30" i="11" s="1"/>
  <c r="AD226" i="21"/>
  <c r="AD36" i="11" s="1"/>
  <c r="AD229" i="21"/>
  <c r="AD39" i="11" s="1"/>
  <c r="AD228" i="21"/>
  <c r="AD38" i="11" s="1"/>
  <c r="AD225" i="21"/>
  <c r="AD35" i="11" s="1"/>
  <c r="FM241" i="21"/>
  <c r="FM55" i="11" s="1"/>
  <c r="FM27" i="11"/>
  <c r="HS217" i="21"/>
  <c r="HS219" i="21"/>
  <c r="HS29" i="11" s="1"/>
  <c r="HS221" i="21"/>
  <c r="HS31" i="11" s="1"/>
  <c r="HS223" i="21"/>
  <c r="HS33" i="11" s="1"/>
  <c r="HS225" i="21"/>
  <c r="HS35" i="11" s="1"/>
  <c r="HS228" i="21"/>
  <c r="HS38" i="11" s="1"/>
  <c r="HS218" i="21"/>
  <c r="HS28" i="11" s="1"/>
  <c r="HS220" i="21"/>
  <c r="HS30" i="11" s="1"/>
  <c r="HS222" i="21"/>
  <c r="HS32" i="11" s="1"/>
  <c r="HS224" i="21"/>
  <c r="HS34" i="11" s="1"/>
  <c r="HS226" i="21"/>
  <c r="HS36" i="11" s="1"/>
  <c r="HS229" i="21"/>
  <c r="HS39" i="11" s="1"/>
  <c r="HS227" i="21"/>
  <c r="HS37" i="11" s="1"/>
  <c r="HH217" i="21"/>
  <c r="HH227" i="21"/>
  <c r="HH37" i="11" s="1"/>
  <c r="HH224" i="21"/>
  <c r="HH34" i="11" s="1"/>
  <c r="HH222" i="21"/>
  <c r="HH32" i="11" s="1"/>
  <c r="HH223" i="21"/>
  <c r="HH33" i="11" s="1"/>
  <c r="HH218" i="21"/>
  <c r="HH28" i="11" s="1"/>
  <c r="HH219" i="21"/>
  <c r="HH29" i="11" s="1"/>
  <c r="HH220" i="21"/>
  <c r="HH30" i="11" s="1"/>
  <c r="HH221" i="21"/>
  <c r="HH31" i="11" s="1"/>
  <c r="HH226" i="21"/>
  <c r="HH36" i="11" s="1"/>
  <c r="HH228" i="21"/>
  <c r="HH38" i="11" s="1"/>
  <c r="HH229" i="21"/>
  <c r="HH39" i="11" s="1"/>
  <c r="HH225" i="21"/>
  <c r="HH35" i="11" s="1"/>
  <c r="FQ217" i="21"/>
  <c r="FQ227" i="21"/>
  <c r="FQ37" i="11" s="1"/>
  <c r="FQ219" i="21"/>
  <c r="FQ29" i="11" s="1"/>
  <c r="FQ222" i="21"/>
  <c r="FQ32" i="11" s="1"/>
  <c r="FQ223" i="21"/>
  <c r="FQ33" i="11" s="1"/>
  <c r="FQ218" i="21"/>
  <c r="FQ28" i="11" s="1"/>
  <c r="FQ220" i="21"/>
  <c r="FQ30" i="11" s="1"/>
  <c r="FQ221" i="21"/>
  <c r="FQ31" i="11" s="1"/>
  <c r="FQ225" i="21"/>
  <c r="FQ35" i="11" s="1"/>
  <c r="FQ229" i="21"/>
  <c r="FQ39" i="11" s="1"/>
  <c r="FQ224" i="21"/>
  <c r="FQ34" i="11" s="1"/>
  <c r="FQ228" i="21"/>
  <c r="FQ38" i="11" s="1"/>
  <c r="FQ226" i="21"/>
  <c r="FQ36" i="11" s="1"/>
  <c r="HM217" i="21"/>
  <c r="HM218" i="21"/>
  <c r="HM28" i="11" s="1"/>
  <c r="HM224" i="21"/>
  <c r="HM34" i="11" s="1"/>
  <c r="HM227" i="21"/>
  <c r="HM37" i="11" s="1"/>
  <c r="HM219" i="21"/>
  <c r="HM29" i="11" s="1"/>
  <c r="HM222" i="21"/>
  <c r="HM32" i="11" s="1"/>
  <c r="HM223" i="21"/>
  <c r="HM33" i="11" s="1"/>
  <c r="HM220" i="21"/>
  <c r="HM30" i="11" s="1"/>
  <c r="HM221" i="21"/>
  <c r="HM31" i="11" s="1"/>
  <c r="HM226" i="21"/>
  <c r="HM36" i="11" s="1"/>
  <c r="HM225" i="21"/>
  <c r="HM35" i="11" s="1"/>
  <c r="HM228" i="21"/>
  <c r="HM38" i="11" s="1"/>
  <c r="HM229" i="21"/>
  <c r="HM39" i="11" s="1"/>
  <c r="GR27" i="11"/>
  <c r="GR241" i="21"/>
  <c r="GR55" i="11" s="1"/>
  <c r="GN27" i="11"/>
  <c r="GN241" i="21"/>
  <c r="GN55" i="11" s="1"/>
  <c r="BE227" i="35"/>
  <c r="BE37" i="36" s="1"/>
  <c r="BE217" i="35"/>
  <c r="BE226" i="35"/>
  <c r="BE36" i="36" s="1"/>
  <c r="BE225" i="35"/>
  <c r="BE35" i="36" s="1"/>
  <c r="BE220" i="35"/>
  <c r="BE30" i="36" s="1"/>
  <c r="BE219" i="35"/>
  <c r="BE29" i="36" s="1"/>
  <c r="BE218" i="35"/>
  <c r="BE28" i="36" s="1"/>
  <c r="BE224" i="35"/>
  <c r="BE34" i="36" s="1"/>
  <c r="BE223" i="35"/>
  <c r="BE33" i="36" s="1"/>
  <c r="BE222" i="35"/>
  <c r="BE32" i="36" s="1"/>
  <c r="BE221" i="35"/>
  <c r="BE31" i="36" s="1"/>
  <c r="BE229" i="35"/>
  <c r="BE39" i="36" s="1"/>
  <c r="BE42" i="36"/>
  <c r="BE228" i="35"/>
  <c r="BE38" i="36" s="1"/>
  <c r="CL229" i="35"/>
  <c r="CL39" i="36" s="1"/>
  <c r="CL228" i="35"/>
  <c r="CL38" i="36" s="1"/>
  <c r="CL227" i="35"/>
  <c r="CL37" i="36" s="1"/>
  <c r="CL226" i="35"/>
  <c r="CL36" i="36" s="1"/>
  <c r="CL225" i="35"/>
  <c r="CL35" i="36" s="1"/>
  <c r="CL224" i="35"/>
  <c r="CL34" i="36" s="1"/>
  <c r="CL223" i="35"/>
  <c r="CL33" i="36" s="1"/>
  <c r="CL222" i="35"/>
  <c r="CL32" i="36" s="1"/>
  <c r="CL221" i="35"/>
  <c r="CL31" i="36" s="1"/>
  <c r="CL220" i="35"/>
  <c r="CL30" i="36" s="1"/>
  <c r="CL219" i="35"/>
  <c r="CL29" i="36" s="1"/>
  <c r="CL218" i="35"/>
  <c r="CL28" i="36" s="1"/>
  <c r="CL217" i="35"/>
  <c r="F241" i="35"/>
  <c r="F55" i="36" s="1"/>
  <c r="F27" i="36"/>
  <c r="CH241" i="35"/>
  <c r="CH55" i="36" s="1"/>
  <c r="CH27" i="36"/>
  <c r="BU241" i="35"/>
  <c r="BU55" i="36" s="1"/>
  <c r="BB42" i="36"/>
  <c r="AH229" i="35"/>
  <c r="AH39" i="36" s="1"/>
  <c r="AH228" i="35"/>
  <c r="AH38" i="36" s="1"/>
  <c r="AH227" i="35"/>
  <c r="AH37" i="36" s="1"/>
  <c r="AH226" i="35"/>
  <c r="AH36" i="36" s="1"/>
  <c r="AH225" i="35"/>
  <c r="AH35" i="36" s="1"/>
  <c r="AH224" i="35"/>
  <c r="AH34" i="36" s="1"/>
  <c r="AH223" i="35"/>
  <c r="AH33" i="36" s="1"/>
  <c r="AH222" i="35"/>
  <c r="AH32" i="36" s="1"/>
  <c r="AH221" i="35"/>
  <c r="AH31" i="36" s="1"/>
  <c r="AH217" i="35"/>
  <c r="AH220" i="35"/>
  <c r="AH30" i="36" s="1"/>
  <c r="AH219" i="35"/>
  <c r="AH29" i="36" s="1"/>
  <c r="AH218" i="35"/>
  <c r="AH28" i="36" s="1"/>
  <c r="AH42" i="36"/>
  <c r="BF241" i="35"/>
  <c r="BF55" i="36" s="1"/>
  <c r="BF27" i="36"/>
  <c r="BM241" i="31"/>
  <c r="BM55" i="32" s="1"/>
  <c r="FC217" i="20"/>
  <c r="FC220" i="20"/>
  <c r="FC30" i="12" s="1"/>
  <c r="FC227" i="20"/>
  <c r="FC37" i="12" s="1"/>
  <c r="FC218" i="20"/>
  <c r="FC28" i="12" s="1"/>
  <c r="FC222" i="20"/>
  <c r="FC32" i="12" s="1"/>
  <c r="FC223" i="20"/>
  <c r="FC33" i="12" s="1"/>
  <c r="FC226" i="20"/>
  <c r="FC36" i="12" s="1"/>
  <c r="FC228" i="20"/>
  <c r="FC38" i="12" s="1"/>
  <c r="FC229" i="20"/>
  <c r="FC39" i="12" s="1"/>
  <c r="FC224" i="20"/>
  <c r="FC34" i="12" s="1"/>
  <c r="FC219" i="20"/>
  <c r="FC29" i="12" s="1"/>
  <c r="FC221" i="20"/>
  <c r="FC31" i="12" s="1"/>
  <c r="FC225" i="20"/>
  <c r="FC35" i="12" s="1"/>
  <c r="BI218" i="31"/>
  <c r="BI28" i="32" s="1"/>
  <c r="BI219" i="31"/>
  <c r="BI29" i="32" s="1"/>
  <c r="BI220" i="31"/>
  <c r="BI30" i="32" s="1"/>
  <c r="BI221" i="31"/>
  <c r="BI31" i="32" s="1"/>
  <c r="BI222" i="31"/>
  <c r="BI32" i="32" s="1"/>
  <c r="BI223" i="31"/>
  <c r="BI33" i="32" s="1"/>
  <c r="BI224" i="31"/>
  <c r="BI34" i="32" s="1"/>
  <c r="BI225" i="31"/>
  <c r="BI35" i="32" s="1"/>
  <c r="BI226" i="31"/>
  <c r="BI36" i="32" s="1"/>
  <c r="BI227" i="31"/>
  <c r="BI37" i="32" s="1"/>
  <c r="BI228" i="31"/>
  <c r="BI38" i="32" s="1"/>
  <c r="BI229" i="31"/>
  <c r="BI39" i="32" s="1"/>
  <c r="BI42" i="32"/>
  <c r="BI230" i="31"/>
  <c r="BI40" i="32" s="1"/>
  <c r="BI217" i="31"/>
  <c r="DH217" i="20"/>
  <c r="DH227" i="20"/>
  <c r="DH37" i="12" s="1"/>
  <c r="DH220" i="20"/>
  <c r="DH30" i="12" s="1"/>
  <c r="DH221" i="20"/>
  <c r="DH31" i="12" s="1"/>
  <c r="DH218" i="20"/>
  <c r="DH28" i="12" s="1"/>
  <c r="DH226" i="20"/>
  <c r="DH36" i="12" s="1"/>
  <c r="DH219" i="20"/>
  <c r="DH29" i="12" s="1"/>
  <c r="DH228" i="20"/>
  <c r="DH38" i="12" s="1"/>
  <c r="DH223" i="20"/>
  <c r="DH33" i="12" s="1"/>
  <c r="DH229" i="20"/>
  <c r="DH39" i="12" s="1"/>
  <c r="DH225" i="20"/>
  <c r="DH35" i="12" s="1"/>
  <c r="DH222" i="20"/>
  <c r="DH32" i="12" s="1"/>
  <c r="DH224" i="20"/>
  <c r="DH34" i="12" s="1"/>
  <c r="GR217" i="20"/>
  <c r="GR221" i="20"/>
  <c r="GR31" i="12" s="1"/>
  <c r="GR229" i="20"/>
  <c r="GR39" i="12" s="1"/>
  <c r="GR227" i="20"/>
  <c r="GR37" i="12" s="1"/>
  <c r="GR223" i="20"/>
  <c r="GR33" i="12" s="1"/>
  <c r="GR225" i="20"/>
  <c r="GR35" i="12" s="1"/>
  <c r="GR224" i="20"/>
  <c r="GR34" i="12" s="1"/>
  <c r="GR222" i="20"/>
  <c r="GR32" i="12" s="1"/>
  <c r="GR228" i="20"/>
  <c r="GR38" i="12" s="1"/>
  <c r="GR220" i="20"/>
  <c r="GR30" i="12" s="1"/>
  <c r="GR218" i="20"/>
  <c r="GR28" i="12" s="1"/>
  <c r="GR219" i="20"/>
  <c r="GR29" i="12" s="1"/>
  <c r="GR226" i="20"/>
  <c r="GR36" i="12" s="1"/>
  <c r="AG217" i="20"/>
  <c r="AG219" i="20"/>
  <c r="AG29" i="12" s="1"/>
  <c r="AG224" i="20"/>
  <c r="AG34" i="12" s="1"/>
  <c r="AG228" i="20"/>
  <c r="AG38" i="12" s="1"/>
  <c r="AG221" i="20"/>
  <c r="AG31" i="12" s="1"/>
  <c r="AG218" i="20"/>
  <c r="AG28" i="12" s="1"/>
  <c r="AG222" i="20"/>
  <c r="AG32" i="12" s="1"/>
  <c r="AG225" i="20"/>
  <c r="AG35" i="12" s="1"/>
  <c r="AG227" i="20"/>
  <c r="AG37" i="12" s="1"/>
  <c r="AG223" i="20"/>
  <c r="AG33" i="12" s="1"/>
  <c r="AG220" i="20"/>
  <c r="AG30" i="12" s="1"/>
  <c r="AG226" i="20"/>
  <c r="AG36" i="12" s="1"/>
  <c r="AG229" i="20"/>
  <c r="AG39" i="12" s="1"/>
  <c r="FF217" i="20"/>
  <c r="FF223" i="20"/>
  <c r="FF33" i="12" s="1"/>
  <c r="FF226" i="20"/>
  <c r="FF36" i="12" s="1"/>
  <c r="FF219" i="20"/>
  <c r="FF29" i="12" s="1"/>
  <c r="FF220" i="20"/>
  <c r="FF30" i="12" s="1"/>
  <c r="FF227" i="20"/>
  <c r="FF37" i="12" s="1"/>
  <c r="FF222" i="20"/>
  <c r="FF32" i="12" s="1"/>
  <c r="FF221" i="20"/>
  <c r="FF31" i="12" s="1"/>
  <c r="FF225" i="20"/>
  <c r="FF35" i="12" s="1"/>
  <c r="FF228" i="20"/>
  <c r="FF38" i="12" s="1"/>
  <c r="FF229" i="20"/>
  <c r="FF39" i="12" s="1"/>
  <c r="FF218" i="20"/>
  <c r="FF28" i="12" s="1"/>
  <c r="FF224" i="20"/>
  <c r="FF34" i="12" s="1"/>
  <c r="DM241" i="20"/>
  <c r="DM55" i="12" s="1"/>
  <c r="DM27" i="12"/>
  <c r="FW217" i="20"/>
  <c r="FW220" i="20"/>
  <c r="FW30" i="12" s="1"/>
  <c r="FW227" i="20"/>
  <c r="FW37" i="12" s="1"/>
  <c r="FW221" i="20"/>
  <c r="FW31" i="12" s="1"/>
  <c r="FW226" i="20"/>
  <c r="FW36" i="12" s="1"/>
  <c r="FW229" i="20"/>
  <c r="FW39" i="12" s="1"/>
  <c r="FW224" i="20"/>
  <c r="FW34" i="12" s="1"/>
  <c r="FW228" i="20"/>
  <c r="FW38" i="12" s="1"/>
  <c r="FW222" i="20"/>
  <c r="FW32" i="12" s="1"/>
  <c r="FW219" i="20"/>
  <c r="FW29" i="12" s="1"/>
  <c r="FW218" i="20"/>
  <c r="FW28" i="12" s="1"/>
  <c r="FW223" i="20"/>
  <c r="FW33" i="12" s="1"/>
  <c r="FW225" i="20"/>
  <c r="FW35" i="12" s="1"/>
  <c r="CG217" i="20"/>
  <c r="CG220" i="20"/>
  <c r="CG30" i="12" s="1"/>
  <c r="CG227" i="20"/>
  <c r="CG37" i="12" s="1"/>
  <c r="CG221" i="20"/>
  <c r="CG31" i="12" s="1"/>
  <c r="CG218" i="20"/>
  <c r="CG28" i="12" s="1"/>
  <c r="CG225" i="20"/>
  <c r="CG35" i="12" s="1"/>
  <c r="CG223" i="20"/>
  <c r="CG33" i="12" s="1"/>
  <c r="CG219" i="20"/>
  <c r="CG29" i="12" s="1"/>
  <c r="CG222" i="20"/>
  <c r="CG32" i="12" s="1"/>
  <c r="CG224" i="20"/>
  <c r="CG34" i="12" s="1"/>
  <c r="CG226" i="20"/>
  <c r="CG36" i="12" s="1"/>
  <c r="CG228" i="20"/>
  <c r="CG38" i="12" s="1"/>
  <c r="CG229" i="20"/>
  <c r="CG39" i="12" s="1"/>
  <c r="CG42" i="12"/>
  <c r="GG220" i="20"/>
  <c r="GG30" i="12" s="1"/>
  <c r="GG227" i="20"/>
  <c r="GG37" i="12" s="1"/>
  <c r="GG218" i="20"/>
  <c r="GG28" i="12" s="1"/>
  <c r="GG222" i="20"/>
  <c r="GG32" i="12" s="1"/>
  <c r="GG223" i="20"/>
  <c r="GG33" i="12" s="1"/>
  <c r="GG226" i="20"/>
  <c r="GG36" i="12" s="1"/>
  <c r="GG217" i="20"/>
  <c r="GG221" i="20"/>
  <c r="GG31" i="12" s="1"/>
  <c r="GG42" i="12"/>
  <c r="GG225" i="20"/>
  <c r="GG35" i="12" s="1"/>
  <c r="GG219" i="20"/>
  <c r="GG29" i="12" s="1"/>
  <c r="GG224" i="20"/>
  <c r="GG34" i="12" s="1"/>
  <c r="GG229" i="20"/>
  <c r="GG39" i="12" s="1"/>
  <c r="GG228" i="20"/>
  <c r="GG38" i="12" s="1"/>
  <c r="EH217" i="20"/>
  <c r="EH220" i="20"/>
  <c r="EH30" i="12" s="1"/>
  <c r="EH227" i="20"/>
  <c r="EH37" i="12" s="1"/>
  <c r="EH218" i="20"/>
  <c r="EH28" i="12" s="1"/>
  <c r="EH222" i="20"/>
  <c r="EH32" i="12" s="1"/>
  <c r="EH223" i="20"/>
  <c r="EH33" i="12" s="1"/>
  <c r="EH226" i="20"/>
  <c r="EH36" i="12" s="1"/>
  <c r="EH228" i="20"/>
  <c r="EH38" i="12" s="1"/>
  <c r="EH225" i="20"/>
  <c r="EH35" i="12" s="1"/>
  <c r="EH229" i="20"/>
  <c r="EH39" i="12" s="1"/>
  <c r="EH221" i="20"/>
  <c r="EH31" i="12" s="1"/>
  <c r="EH219" i="20"/>
  <c r="EH29" i="12" s="1"/>
  <c r="EH224" i="20"/>
  <c r="EH34" i="12" s="1"/>
  <c r="GQ241" i="20"/>
  <c r="GQ55" i="12" s="1"/>
  <c r="GQ27" i="12"/>
  <c r="N27" i="12"/>
  <c r="N241" i="20"/>
  <c r="N55" i="12" s="1"/>
  <c r="GF241" i="20"/>
  <c r="GF55" i="12" s="1"/>
  <c r="GF27" i="12"/>
  <c r="EZ241" i="20"/>
  <c r="EZ55" i="12" s="1"/>
  <c r="EZ27" i="12"/>
  <c r="EG219" i="20"/>
  <c r="EG29" i="12" s="1"/>
  <c r="EG221" i="20"/>
  <c r="EG31" i="12" s="1"/>
  <c r="EG218" i="20"/>
  <c r="EG28" i="12" s="1"/>
  <c r="EG217" i="20"/>
  <c r="EG220" i="20"/>
  <c r="EG30" i="12" s="1"/>
  <c r="EG223" i="20"/>
  <c r="EG33" i="12" s="1"/>
  <c r="EG225" i="20"/>
  <c r="EG35" i="12" s="1"/>
  <c r="EG227" i="20"/>
  <c r="EG37" i="12" s="1"/>
  <c r="EG229" i="20"/>
  <c r="EG39" i="12" s="1"/>
  <c r="EG226" i="20"/>
  <c r="EG36" i="12" s="1"/>
  <c r="EG222" i="20"/>
  <c r="EG32" i="12" s="1"/>
  <c r="EG228" i="20"/>
  <c r="EG38" i="12" s="1"/>
  <c r="EG224" i="20"/>
  <c r="EG34" i="12" s="1"/>
  <c r="DS241" i="20"/>
  <c r="DS55" i="12" s="1"/>
  <c r="DK241" i="21"/>
  <c r="DK55" i="11" s="1"/>
  <c r="DZ241" i="21"/>
  <c r="DZ55" i="11" s="1"/>
  <c r="AQ218" i="20"/>
  <c r="AQ28" i="12" s="1"/>
  <c r="AQ217" i="20"/>
  <c r="AQ219" i="20"/>
  <c r="AQ29" i="12" s="1"/>
  <c r="AQ221" i="20"/>
  <c r="AQ31" i="12" s="1"/>
  <c r="AQ223" i="20"/>
  <c r="AQ33" i="12" s="1"/>
  <c r="AQ222" i="20"/>
  <c r="AQ32" i="12" s="1"/>
  <c r="AQ224" i="20"/>
  <c r="AQ34" i="12" s="1"/>
  <c r="AQ228" i="20"/>
  <c r="AQ38" i="12" s="1"/>
  <c r="AQ220" i="20"/>
  <c r="AQ30" i="12" s="1"/>
  <c r="AQ227" i="20"/>
  <c r="AQ37" i="12" s="1"/>
  <c r="AQ226" i="20"/>
  <c r="AQ36" i="12" s="1"/>
  <c r="AQ225" i="20"/>
  <c r="AQ35" i="12" s="1"/>
  <c r="AQ229" i="20"/>
  <c r="AQ39" i="12" s="1"/>
  <c r="AW219" i="20"/>
  <c r="AW29" i="12" s="1"/>
  <c r="AW221" i="20"/>
  <c r="AW31" i="12" s="1"/>
  <c r="AW217" i="20"/>
  <c r="AW220" i="20"/>
  <c r="AW30" i="12" s="1"/>
  <c r="AW218" i="20"/>
  <c r="AW28" i="12" s="1"/>
  <c r="AW224" i="20"/>
  <c r="AW34" i="12" s="1"/>
  <c r="AW225" i="20"/>
  <c r="AW35" i="12" s="1"/>
  <c r="AW227" i="20"/>
  <c r="AW37" i="12" s="1"/>
  <c r="AW229" i="20"/>
  <c r="AW39" i="12" s="1"/>
  <c r="AW223" i="20"/>
  <c r="AW33" i="12" s="1"/>
  <c r="AW226" i="20"/>
  <c r="AW36" i="12" s="1"/>
  <c r="AW222" i="20"/>
  <c r="AW32" i="12" s="1"/>
  <c r="AW228" i="20"/>
  <c r="AW38" i="12" s="1"/>
  <c r="CR241" i="20"/>
  <c r="CR55" i="12" s="1"/>
  <c r="S241" i="20"/>
  <c r="S55" i="12" s="1"/>
  <c r="CY217" i="20"/>
  <c r="CY218" i="20"/>
  <c r="CY28" i="12" s="1"/>
  <c r="CY220" i="20"/>
  <c r="CY30" i="12" s="1"/>
  <c r="CY219" i="20"/>
  <c r="CY29" i="12" s="1"/>
  <c r="CY223" i="20"/>
  <c r="CY33" i="12" s="1"/>
  <c r="CY228" i="20"/>
  <c r="CY38" i="12" s="1"/>
  <c r="CY222" i="20"/>
  <c r="CY32" i="12" s="1"/>
  <c r="CY227" i="20"/>
  <c r="CY37" i="12" s="1"/>
  <c r="CY224" i="20"/>
  <c r="CY34" i="12" s="1"/>
  <c r="CY221" i="20"/>
  <c r="CY31" i="12" s="1"/>
  <c r="CY225" i="20"/>
  <c r="CY35" i="12" s="1"/>
  <c r="CY226" i="20"/>
  <c r="CY36" i="12" s="1"/>
  <c r="CY229" i="20"/>
  <c r="CY39" i="12" s="1"/>
  <c r="CN219" i="20"/>
  <c r="CN29" i="12" s="1"/>
  <c r="CN217" i="20"/>
  <c r="CN221" i="20"/>
  <c r="CN31" i="12" s="1"/>
  <c r="CN218" i="20"/>
  <c r="CN28" i="12" s="1"/>
  <c r="CN220" i="20"/>
  <c r="CN30" i="12" s="1"/>
  <c r="CN222" i="20"/>
  <c r="CN32" i="12" s="1"/>
  <c r="CN229" i="20"/>
  <c r="CN39" i="12" s="1"/>
  <c r="CN226" i="20"/>
  <c r="CN36" i="12" s="1"/>
  <c r="CN223" i="20"/>
  <c r="CN33" i="12" s="1"/>
  <c r="CN228" i="20"/>
  <c r="CN38" i="12" s="1"/>
  <c r="CN227" i="20"/>
  <c r="CN37" i="12" s="1"/>
  <c r="CN225" i="20"/>
  <c r="CN35" i="12" s="1"/>
  <c r="CN224" i="20"/>
  <c r="CN34" i="12" s="1"/>
  <c r="BE27" i="12"/>
  <c r="E27" i="12"/>
  <c r="I241" i="35"/>
  <c r="I55" i="36" s="1"/>
  <c r="I27" i="36"/>
  <c r="AK241" i="35"/>
  <c r="AK55" i="36" s="1"/>
  <c r="AD218" i="31"/>
  <c r="AD28" i="32" s="1"/>
  <c r="AD222" i="31"/>
  <c r="AD32" i="32" s="1"/>
  <c r="AD219" i="31"/>
  <c r="AD29" i="32" s="1"/>
  <c r="AD220" i="31"/>
  <c r="AD30" i="32" s="1"/>
  <c r="AD221" i="31"/>
  <c r="AD31" i="32" s="1"/>
  <c r="AD217" i="31"/>
  <c r="AD225" i="31"/>
  <c r="AD35" i="32" s="1"/>
  <c r="AD229" i="31"/>
  <c r="AD39" i="32" s="1"/>
  <c r="AD224" i="31"/>
  <c r="AD34" i="32" s="1"/>
  <c r="AD227" i="31"/>
  <c r="AD37" i="32" s="1"/>
  <c r="AD228" i="31"/>
  <c r="AD38" i="32" s="1"/>
  <c r="AD226" i="31"/>
  <c r="AD36" i="32" s="1"/>
  <c r="AD223" i="31"/>
  <c r="AD33" i="32" s="1"/>
  <c r="AD230" i="31"/>
  <c r="AD40" i="32" s="1"/>
  <c r="G221" i="31"/>
  <c r="G31" i="32" s="1"/>
  <c r="G218" i="31"/>
  <c r="G28" i="32" s="1"/>
  <c r="G223" i="31"/>
  <c r="G33" i="32" s="1"/>
  <c r="G224" i="31"/>
  <c r="G34" i="32" s="1"/>
  <c r="G222" i="31"/>
  <c r="G32" i="32" s="1"/>
  <c r="G228" i="31"/>
  <c r="G38" i="32" s="1"/>
  <c r="G42" i="32"/>
  <c r="G219" i="31"/>
  <c r="G29" i="32" s="1"/>
  <c r="G217" i="31"/>
  <c r="G220" i="31"/>
  <c r="G30" i="32" s="1"/>
  <c r="G225" i="31"/>
  <c r="G35" i="32" s="1"/>
  <c r="G226" i="31"/>
  <c r="G36" i="32" s="1"/>
  <c r="G227" i="31"/>
  <c r="G37" i="32" s="1"/>
  <c r="G229" i="31"/>
  <c r="G39" i="32" s="1"/>
  <c r="G230" i="31"/>
  <c r="G40" i="32" s="1"/>
  <c r="P218" i="31"/>
  <c r="P28" i="32" s="1"/>
  <c r="P222" i="31"/>
  <c r="P32" i="32" s="1"/>
  <c r="P219" i="31"/>
  <c r="P29" i="32" s="1"/>
  <c r="P224" i="31"/>
  <c r="P34" i="32" s="1"/>
  <c r="P223" i="31"/>
  <c r="P33" i="32" s="1"/>
  <c r="P225" i="31"/>
  <c r="P35" i="32" s="1"/>
  <c r="P229" i="31"/>
  <c r="P39" i="32" s="1"/>
  <c r="P220" i="31"/>
  <c r="P30" i="32" s="1"/>
  <c r="P221" i="31"/>
  <c r="P31" i="32" s="1"/>
  <c r="P226" i="31"/>
  <c r="P36" i="32" s="1"/>
  <c r="P227" i="31"/>
  <c r="P37" i="32" s="1"/>
  <c r="P228" i="31"/>
  <c r="P38" i="32" s="1"/>
  <c r="P217" i="31"/>
  <c r="P230" i="31"/>
  <c r="P40" i="32" s="1"/>
  <c r="AS241" i="31"/>
  <c r="AS55" i="32" s="1"/>
  <c r="AS27" i="32"/>
  <c r="Z27" i="32"/>
  <c r="Z241" i="31"/>
  <c r="Z55" i="32" s="1"/>
  <c r="CP217" i="21"/>
  <c r="CP227" i="21"/>
  <c r="CP37" i="11" s="1"/>
  <c r="CP219" i="21"/>
  <c r="CP29" i="11" s="1"/>
  <c r="CP222" i="21"/>
  <c r="CP32" i="11" s="1"/>
  <c r="CP223" i="21"/>
  <c r="CP33" i="11" s="1"/>
  <c r="CP218" i="21"/>
  <c r="CP28" i="11" s="1"/>
  <c r="CP220" i="21"/>
  <c r="CP30" i="11" s="1"/>
  <c r="CP221" i="21"/>
  <c r="CP31" i="11" s="1"/>
  <c r="CP224" i="21"/>
  <c r="CP34" i="11" s="1"/>
  <c r="CP226" i="21"/>
  <c r="CP36" i="11" s="1"/>
  <c r="CP228" i="21"/>
  <c r="CP38" i="11" s="1"/>
  <c r="CP229" i="21"/>
  <c r="CP39" i="11" s="1"/>
  <c r="CP225" i="21"/>
  <c r="CP35" i="11" s="1"/>
  <c r="FT227" i="21"/>
  <c r="FT37" i="11" s="1"/>
  <c r="FT225" i="21"/>
  <c r="FT35" i="11" s="1"/>
  <c r="FT226" i="21"/>
  <c r="FT36" i="11" s="1"/>
  <c r="FT221" i="21"/>
  <c r="FT31" i="11" s="1"/>
  <c r="FT219" i="21"/>
  <c r="FT29" i="11" s="1"/>
  <c r="FT218" i="21"/>
  <c r="FT28" i="11" s="1"/>
  <c r="FT222" i="21"/>
  <c r="FT32" i="11" s="1"/>
  <c r="FT223" i="21"/>
  <c r="FT33" i="11" s="1"/>
  <c r="FT217" i="21"/>
  <c r="FT220" i="21"/>
  <c r="FT30" i="11" s="1"/>
  <c r="FT228" i="21"/>
  <c r="FT38" i="11" s="1"/>
  <c r="FT229" i="21"/>
  <c r="FT39" i="11" s="1"/>
  <c r="FT224" i="21"/>
  <c r="FT34" i="11" s="1"/>
  <c r="AE218" i="21"/>
  <c r="AE28" i="11" s="1"/>
  <c r="AE217" i="21"/>
  <c r="AE227" i="21"/>
  <c r="AE37" i="11" s="1"/>
  <c r="AE225" i="21"/>
  <c r="AE35" i="11" s="1"/>
  <c r="AE226" i="21"/>
  <c r="AE36" i="11" s="1"/>
  <c r="AE228" i="21"/>
  <c r="AE38" i="11" s="1"/>
  <c r="AE222" i="21"/>
  <c r="AE32" i="11" s="1"/>
  <c r="AE221" i="21"/>
  <c r="AE31" i="11" s="1"/>
  <c r="AE219" i="21"/>
  <c r="AE29" i="11" s="1"/>
  <c r="AE223" i="21"/>
  <c r="AE33" i="11" s="1"/>
  <c r="AE224" i="21"/>
  <c r="AE34" i="11" s="1"/>
  <c r="AE220" i="21"/>
  <c r="AE30" i="11" s="1"/>
  <c r="AE229" i="21"/>
  <c r="AE39" i="11" s="1"/>
  <c r="GY227" i="21"/>
  <c r="GY37" i="11" s="1"/>
  <c r="GY218" i="21"/>
  <c r="GY28" i="11" s="1"/>
  <c r="GY217" i="21"/>
  <c r="GY221" i="21"/>
  <c r="GY31" i="11" s="1"/>
  <c r="GY222" i="21"/>
  <c r="GY32" i="11" s="1"/>
  <c r="GY223" i="21"/>
  <c r="GY33" i="11" s="1"/>
  <c r="GY220" i="21"/>
  <c r="GY30" i="11" s="1"/>
  <c r="GY225" i="21"/>
  <c r="GY35" i="11" s="1"/>
  <c r="GY219" i="21"/>
  <c r="GY29" i="11" s="1"/>
  <c r="GY229" i="21"/>
  <c r="GY39" i="11" s="1"/>
  <c r="GY224" i="21"/>
  <c r="GY34" i="11" s="1"/>
  <c r="GY226" i="21"/>
  <c r="GY36" i="11" s="1"/>
  <c r="GY228" i="21"/>
  <c r="GY38" i="11" s="1"/>
  <c r="BE217" i="21"/>
  <c r="BE227" i="21"/>
  <c r="BE37" i="11" s="1"/>
  <c r="BE219" i="21"/>
  <c r="BE29" i="11" s="1"/>
  <c r="BE218" i="21"/>
  <c r="BE28" i="11" s="1"/>
  <c r="BE221" i="21"/>
  <c r="BE31" i="11" s="1"/>
  <c r="BE222" i="21"/>
  <c r="BE32" i="11" s="1"/>
  <c r="BE220" i="21"/>
  <c r="BE30" i="11" s="1"/>
  <c r="BE226" i="21"/>
  <c r="BE36" i="11" s="1"/>
  <c r="BE229" i="21"/>
  <c r="BE39" i="11" s="1"/>
  <c r="BE223" i="21"/>
  <c r="BE33" i="11" s="1"/>
  <c r="BE224" i="21"/>
  <c r="BE34" i="11" s="1"/>
  <c r="BE225" i="21"/>
  <c r="BE35" i="11" s="1"/>
  <c r="BE228" i="21"/>
  <c r="BE38" i="11" s="1"/>
  <c r="AT241" i="21"/>
  <c r="AT55" i="11" s="1"/>
  <c r="AT27" i="11"/>
  <c r="FE241" i="21"/>
  <c r="FE55" i="11" s="1"/>
  <c r="FE27" i="11"/>
  <c r="GH241" i="21"/>
  <c r="GH55" i="11" s="1"/>
  <c r="GH27" i="11"/>
  <c r="GQ241" i="21"/>
  <c r="GQ55" i="11" s="1"/>
  <c r="GQ27" i="11"/>
  <c r="EG217" i="21"/>
  <c r="EG227" i="21"/>
  <c r="EG37" i="11" s="1"/>
  <c r="EG224" i="21"/>
  <c r="EG34" i="11" s="1"/>
  <c r="EG220" i="21"/>
  <c r="EG30" i="11" s="1"/>
  <c r="EG222" i="21"/>
  <c r="EG32" i="11" s="1"/>
  <c r="EG223" i="21"/>
  <c r="EG33" i="11" s="1"/>
  <c r="EG219" i="21"/>
  <c r="EG29" i="11" s="1"/>
  <c r="EG218" i="21"/>
  <c r="EG28" i="11" s="1"/>
  <c r="EG221" i="21"/>
  <c r="EG31" i="11" s="1"/>
  <c r="EG229" i="21"/>
  <c r="EG39" i="11" s="1"/>
  <c r="EG225" i="21"/>
  <c r="EG35" i="11" s="1"/>
  <c r="EG228" i="21"/>
  <c r="EG38" i="11" s="1"/>
  <c r="EG226" i="21"/>
  <c r="EG36" i="11" s="1"/>
  <c r="FV227" i="21"/>
  <c r="FV37" i="11" s="1"/>
  <c r="FV217" i="21"/>
  <c r="FV220" i="21"/>
  <c r="FV30" i="11" s="1"/>
  <c r="FV221" i="21"/>
  <c r="FV31" i="11" s="1"/>
  <c r="FV219" i="21"/>
  <c r="FV29" i="11" s="1"/>
  <c r="FV218" i="21"/>
  <c r="FV28" i="11" s="1"/>
  <c r="FV226" i="21"/>
  <c r="FV36" i="11" s="1"/>
  <c r="FV228" i="21"/>
  <c r="FV38" i="11" s="1"/>
  <c r="FV225" i="21"/>
  <c r="FV35" i="11" s="1"/>
  <c r="FV223" i="21"/>
  <c r="FV33" i="11" s="1"/>
  <c r="FV224" i="21"/>
  <c r="FV34" i="11" s="1"/>
  <c r="FV229" i="21"/>
  <c r="FV39" i="11" s="1"/>
  <c r="FV222" i="21"/>
  <c r="FV32" i="11" s="1"/>
  <c r="GS227" i="21"/>
  <c r="GS37" i="11" s="1"/>
  <c r="GS218" i="21"/>
  <c r="GS28" i="11" s="1"/>
  <c r="GS217" i="21"/>
  <c r="GS221" i="21"/>
  <c r="GS31" i="11" s="1"/>
  <c r="GS220" i="21"/>
  <c r="GS30" i="11" s="1"/>
  <c r="GS219" i="21"/>
  <c r="GS29" i="11" s="1"/>
  <c r="GS222" i="21"/>
  <c r="GS32" i="11" s="1"/>
  <c r="GS223" i="21"/>
  <c r="GS33" i="11" s="1"/>
  <c r="GS229" i="21"/>
  <c r="GS39" i="11" s="1"/>
  <c r="GS228" i="21"/>
  <c r="GS38" i="11" s="1"/>
  <c r="GS225" i="21"/>
  <c r="GS35" i="11" s="1"/>
  <c r="GS226" i="21"/>
  <c r="GS36" i="11" s="1"/>
  <c r="GS224" i="21"/>
  <c r="GS34" i="11" s="1"/>
  <c r="HY220" i="21"/>
  <c r="HY30" i="11" s="1"/>
  <c r="HY226" i="21"/>
  <c r="HY36" i="11" s="1"/>
  <c r="HY219" i="21"/>
  <c r="HY29" i="11" s="1"/>
  <c r="HY225" i="21"/>
  <c r="HY35" i="11" s="1"/>
  <c r="HY217" i="21"/>
  <c r="HY218" i="21"/>
  <c r="HY28" i="11" s="1"/>
  <c r="HY224" i="21"/>
  <c r="HY34" i="11" s="1"/>
  <c r="HY222" i="21"/>
  <c r="HY32" i="11" s="1"/>
  <c r="HY228" i="21"/>
  <c r="HY38" i="11" s="1"/>
  <c r="HY221" i="21"/>
  <c r="HY31" i="11" s="1"/>
  <c r="HY227" i="21"/>
  <c r="HY37" i="11" s="1"/>
  <c r="HY223" i="21"/>
  <c r="HY33" i="11" s="1"/>
  <c r="HY229" i="21"/>
  <c r="HY39" i="11" s="1"/>
  <c r="ER241" i="21"/>
  <c r="ER55" i="11" s="1"/>
  <c r="ER27" i="11"/>
  <c r="BP217" i="35"/>
  <c r="BP229" i="35"/>
  <c r="BP39" i="36" s="1"/>
  <c r="BP228" i="35"/>
  <c r="BP38" i="36" s="1"/>
  <c r="BP227" i="35"/>
  <c r="BP37" i="36" s="1"/>
  <c r="BP220" i="35"/>
  <c r="BP30" i="36" s="1"/>
  <c r="BP219" i="35"/>
  <c r="BP29" i="36" s="1"/>
  <c r="BP218" i="35"/>
  <c r="BP28" i="36" s="1"/>
  <c r="BP226" i="35"/>
  <c r="BP36" i="36" s="1"/>
  <c r="BP225" i="35"/>
  <c r="BP35" i="36" s="1"/>
  <c r="BP224" i="35"/>
  <c r="BP34" i="36" s="1"/>
  <c r="BP223" i="35"/>
  <c r="BP33" i="36" s="1"/>
  <c r="BP221" i="35"/>
  <c r="BP31" i="36" s="1"/>
  <c r="BP222" i="35"/>
  <c r="BP32" i="36" s="1"/>
  <c r="BP42" i="36"/>
  <c r="BA217" i="35"/>
  <c r="BA222" i="35"/>
  <c r="BA32" i="36" s="1"/>
  <c r="BA229" i="35"/>
  <c r="BA39" i="36" s="1"/>
  <c r="BA228" i="35"/>
  <c r="BA38" i="36" s="1"/>
  <c r="BA227" i="35"/>
  <c r="BA37" i="36" s="1"/>
  <c r="BA226" i="35"/>
  <c r="BA36" i="36" s="1"/>
  <c r="BA224" i="35"/>
  <c r="BA34" i="36" s="1"/>
  <c r="BA220" i="35"/>
  <c r="BA30" i="36" s="1"/>
  <c r="BA219" i="35"/>
  <c r="BA29" i="36" s="1"/>
  <c r="BA218" i="35"/>
  <c r="BA28" i="36" s="1"/>
  <c r="BA223" i="35"/>
  <c r="BA33" i="36" s="1"/>
  <c r="BA221" i="35"/>
  <c r="BA31" i="36" s="1"/>
  <c r="BA225" i="35"/>
  <c r="BA35" i="36" s="1"/>
  <c r="CM241" i="35"/>
  <c r="CM55" i="36" s="1"/>
  <c r="BT241" i="35"/>
  <c r="BT55" i="36" s="1"/>
  <c r="BT27" i="36"/>
  <c r="X241" i="35"/>
  <c r="X55" i="36" s="1"/>
  <c r="X27" i="36"/>
  <c r="CB217" i="35"/>
  <c r="CB221" i="35"/>
  <c r="CB31" i="36" s="1"/>
  <c r="CB229" i="35"/>
  <c r="CB39" i="36" s="1"/>
  <c r="CB220" i="35"/>
  <c r="CB30" i="36" s="1"/>
  <c r="CB219" i="35"/>
  <c r="CB29" i="36" s="1"/>
  <c r="CB218" i="35"/>
  <c r="CB28" i="36" s="1"/>
  <c r="CB228" i="35"/>
  <c r="CB38" i="36" s="1"/>
  <c r="CB227" i="35"/>
  <c r="CB37" i="36" s="1"/>
  <c r="CB226" i="35"/>
  <c r="CB36" i="36" s="1"/>
  <c r="CB225" i="35"/>
  <c r="CB35" i="36" s="1"/>
  <c r="CB223" i="35"/>
  <c r="CB33" i="36" s="1"/>
  <c r="CB222" i="35"/>
  <c r="CB32" i="36" s="1"/>
  <c r="CB224" i="35"/>
  <c r="CB34" i="36" s="1"/>
  <c r="BK42" i="36"/>
  <c r="BY241" i="31"/>
  <c r="BY55" i="32" s="1"/>
  <c r="BQ218" i="31"/>
  <c r="BQ28" i="32" s="1"/>
  <c r="BQ219" i="31"/>
  <c r="BQ29" i="32" s="1"/>
  <c r="BQ220" i="31"/>
  <c r="BQ30" i="32" s="1"/>
  <c r="BQ221" i="31"/>
  <c r="BQ31" i="32" s="1"/>
  <c r="BQ222" i="31"/>
  <c r="BQ32" i="32" s="1"/>
  <c r="BQ223" i="31"/>
  <c r="BQ33" i="32" s="1"/>
  <c r="BQ224" i="31"/>
  <c r="BQ34" i="32" s="1"/>
  <c r="BQ225" i="31"/>
  <c r="BQ35" i="32" s="1"/>
  <c r="BQ226" i="31"/>
  <c r="BQ36" i="32" s="1"/>
  <c r="BQ227" i="31"/>
  <c r="BQ37" i="32" s="1"/>
  <c r="BQ228" i="31"/>
  <c r="BQ38" i="32" s="1"/>
  <c r="BQ229" i="31"/>
  <c r="BQ39" i="32" s="1"/>
  <c r="BQ217" i="31"/>
  <c r="BQ230" i="31"/>
  <c r="BQ40" i="32" s="1"/>
  <c r="BQ42" i="32"/>
  <c r="EB222" i="20"/>
  <c r="EB32" i="12" s="1"/>
  <c r="EB225" i="20"/>
  <c r="EB35" i="12" s="1"/>
  <c r="EB219" i="20"/>
  <c r="EB29" i="12" s="1"/>
  <c r="EB227" i="20"/>
  <c r="EB37" i="12" s="1"/>
  <c r="EB217" i="20"/>
  <c r="EB221" i="20"/>
  <c r="EB31" i="12" s="1"/>
  <c r="EB226" i="20"/>
  <c r="EB36" i="12" s="1"/>
  <c r="EB218" i="20"/>
  <c r="EB28" i="12" s="1"/>
  <c r="EB220" i="20"/>
  <c r="EB30" i="12" s="1"/>
  <c r="EB223" i="20"/>
  <c r="EB33" i="12" s="1"/>
  <c r="EB224" i="20"/>
  <c r="EB34" i="12" s="1"/>
  <c r="EB228" i="20"/>
  <c r="EB38" i="12" s="1"/>
  <c r="EB229" i="20"/>
  <c r="EB39" i="12" s="1"/>
  <c r="HP217" i="20"/>
  <c r="HP218" i="20"/>
  <c r="HP28" i="12" s="1"/>
  <c r="HP224" i="20"/>
  <c r="HP34" i="12" s="1"/>
  <c r="HP227" i="20"/>
  <c r="HP37" i="12" s="1"/>
  <c r="HP226" i="20"/>
  <c r="HP36" i="12" s="1"/>
  <c r="HP220" i="20"/>
  <c r="HP30" i="12" s="1"/>
  <c r="HP223" i="20"/>
  <c r="HP33" i="12" s="1"/>
  <c r="HP228" i="20"/>
  <c r="HP38" i="12" s="1"/>
  <c r="HP225" i="20"/>
  <c r="HP35" i="12" s="1"/>
  <c r="HP229" i="20"/>
  <c r="HP39" i="12" s="1"/>
  <c r="HP221" i="20"/>
  <c r="HP31" i="12" s="1"/>
  <c r="HP222" i="20"/>
  <c r="HP32" i="12" s="1"/>
  <c r="HP219" i="20"/>
  <c r="HP29" i="12" s="1"/>
  <c r="EV217" i="20"/>
  <c r="EV220" i="20"/>
  <c r="EV30" i="12" s="1"/>
  <c r="EV227" i="20"/>
  <c r="EV37" i="12" s="1"/>
  <c r="EV221" i="20"/>
  <c r="EV31" i="12" s="1"/>
  <c r="EV222" i="20"/>
  <c r="EV32" i="12" s="1"/>
  <c r="EV218" i="20"/>
  <c r="EV28" i="12" s="1"/>
  <c r="EV225" i="20"/>
  <c r="EV35" i="12" s="1"/>
  <c r="EV228" i="20"/>
  <c r="EV38" i="12" s="1"/>
  <c r="EV229" i="20"/>
  <c r="EV39" i="12" s="1"/>
  <c r="EV219" i="20"/>
  <c r="EV29" i="12" s="1"/>
  <c r="EV226" i="20"/>
  <c r="EV36" i="12" s="1"/>
  <c r="EV223" i="20"/>
  <c r="EV33" i="12" s="1"/>
  <c r="EV224" i="20"/>
  <c r="EV34" i="12" s="1"/>
  <c r="FL223" i="20"/>
  <c r="FL33" i="12" s="1"/>
  <c r="FL226" i="20"/>
  <c r="FL36" i="12" s="1"/>
  <c r="FL217" i="20"/>
  <c r="FL219" i="20"/>
  <c r="FL29" i="12" s="1"/>
  <c r="FL220" i="20"/>
  <c r="FL30" i="12" s="1"/>
  <c r="FL227" i="20"/>
  <c r="FL37" i="12" s="1"/>
  <c r="FL221" i="20"/>
  <c r="FL31" i="12" s="1"/>
  <c r="FL225" i="20"/>
  <c r="FL35" i="12" s="1"/>
  <c r="FL229" i="20"/>
  <c r="FL39" i="12" s="1"/>
  <c r="FL218" i="20"/>
  <c r="FL28" i="12" s="1"/>
  <c r="FL228" i="20"/>
  <c r="FL38" i="12" s="1"/>
  <c r="FL224" i="20"/>
  <c r="FL34" i="12" s="1"/>
  <c r="FL222" i="20"/>
  <c r="FL32" i="12" s="1"/>
  <c r="HV217" i="20"/>
  <c r="HV225" i="20"/>
  <c r="HV35" i="12" s="1"/>
  <c r="HV229" i="20"/>
  <c r="HV39" i="12" s="1"/>
  <c r="HV227" i="20"/>
  <c r="HV37" i="12" s="1"/>
  <c r="HV226" i="20"/>
  <c r="HV36" i="12" s="1"/>
  <c r="HV224" i="20"/>
  <c r="HV34" i="12" s="1"/>
  <c r="HV228" i="20"/>
  <c r="HV38" i="12" s="1"/>
  <c r="HV218" i="20"/>
  <c r="HV28" i="12" s="1"/>
  <c r="HV221" i="20"/>
  <c r="HV31" i="12" s="1"/>
  <c r="HV220" i="20"/>
  <c r="HV30" i="12" s="1"/>
  <c r="HV222" i="20"/>
  <c r="HV32" i="12" s="1"/>
  <c r="HV223" i="20"/>
  <c r="HV33" i="12" s="1"/>
  <c r="HV219" i="20"/>
  <c r="HV29" i="12" s="1"/>
  <c r="AJ228" i="31"/>
  <c r="AJ38" i="32" s="1"/>
  <c r="AJ226" i="31"/>
  <c r="AJ36" i="32" s="1"/>
  <c r="AJ224" i="31"/>
  <c r="AJ34" i="32" s="1"/>
  <c r="AJ222" i="31"/>
  <c r="AJ32" i="32" s="1"/>
  <c r="AJ220" i="31"/>
  <c r="AJ30" i="32" s="1"/>
  <c r="AJ218" i="31"/>
  <c r="AJ28" i="32" s="1"/>
  <c r="AJ229" i="31"/>
  <c r="AJ39" i="32" s="1"/>
  <c r="AJ227" i="31"/>
  <c r="AJ37" i="32" s="1"/>
  <c r="AJ225" i="31"/>
  <c r="AJ35" i="32" s="1"/>
  <c r="AJ223" i="31"/>
  <c r="AJ33" i="32" s="1"/>
  <c r="AJ221" i="31"/>
  <c r="AJ31" i="32" s="1"/>
  <c r="AJ219" i="31"/>
  <c r="AJ29" i="32" s="1"/>
  <c r="AJ217" i="31"/>
  <c r="AJ42" i="32"/>
  <c r="AJ230" i="31"/>
  <c r="AJ40" i="32" s="1"/>
  <c r="DW217" i="20"/>
  <c r="DW220" i="20"/>
  <c r="DW30" i="12" s="1"/>
  <c r="DW227" i="20"/>
  <c r="DW37" i="12" s="1"/>
  <c r="DW218" i="20"/>
  <c r="DW28" i="12" s="1"/>
  <c r="DW222" i="20"/>
  <c r="DW32" i="12" s="1"/>
  <c r="DW223" i="20"/>
  <c r="DW33" i="12" s="1"/>
  <c r="DW226" i="20"/>
  <c r="DW36" i="12" s="1"/>
  <c r="DW224" i="20"/>
  <c r="DW34" i="12" s="1"/>
  <c r="DW228" i="20"/>
  <c r="DW38" i="12" s="1"/>
  <c r="DW229" i="20"/>
  <c r="DW39" i="12" s="1"/>
  <c r="DW225" i="20"/>
  <c r="DW35" i="12" s="1"/>
  <c r="DW42" i="12"/>
  <c r="DW221" i="20"/>
  <c r="DW31" i="12" s="1"/>
  <c r="DW219" i="20"/>
  <c r="DW29" i="12" s="1"/>
  <c r="CZ223" i="20"/>
  <c r="CZ33" i="12" s="1"/>
  <c r="CZ226" i="20"/>
  <c r="CZ36" i="12" s="1"/>
  <c r="CZ219" i="20"/>
  <c r="CZ29" i="12" s="1"/>
  <c r="CZ224" i="20"/>
  <c r="CZ34" i="12" s="1"/>
  <c r="CZ217" i="20"/>
  <c r="CZ220" i="20"/>
  <c r="CZ30" i="12" s="1"/>
  <c r="CZ227" i="20"/>
  <c r="CZ37" i="12" s="1"/>
  <c r="CZ225" i="20"/>
  <c r="CZ35" i="12" s="1"/>
  <c r="CZ222" i="20"/>
  <c r="CZ32" i="12" s="1"/>
  <c r="CZ42" i="12"/>
  <c r="CZ221" i="20"/>
  <c r="CZ31" i="12" s="1"/>
  <c r="CZ218" i="20"/>
  <c r="CZ28" i="12" s="1"/>
  <c r="CZ228" i="20"/>
  <c r="CZ38" i="12" s="1"/>
  <c r="CZ229" i="20"/>
  <c r="CZ39" i="12" s="1"/>
  <c r="V217" i="20"/>
  <c r="V220" i="20"/>
  <c r="V30" i="12" s="1"/>
  <c r="V218" i="20"/>
  <c r="V28" i="12" s="1"/>
  <c r="V222" i="20"/>
  <c r="V32" i="12" s="1"/>
  <c r="V223" i="20"/>
  <c r="V33" i="12" s="1"/>
  <c r="V226" i="20"/>
  <c r="V36" i="12" s="1"/>
  <c r="V227" i="20"/>
  <c r="V37" i="12" s="1"/>
  <c r="V225" i="20"/>
  <c r="V35" i="12" s="1"/>
  <c r="V228" i="20"/>
  <c r="V38" i="12" s="1"/>
  <c r="V229" i="20"/>
  <c r="V39" i="12" s="1"/>
  <c r="V224" i="20"/>
  <c r="V34" i="12" s="1"/>
  <c r="V219" i="20"/>
  <c r="V29" i="12" s="1"/>
  <c r="V221" i="20"/>
  <c r="V31" i="12" s="1"/>
  <c r="GP223" i="20"/>
  <c r="GP33" i="12" s="1"/>
  <c r="GP226" i="20"/>
  <c r="GP36" i="12" s="1"/>
  <c r="GP219" i="20"/>
  <c r="GP29" i="12" s="1"/>
  <c r="GP220" i="20"/>
  <c r="GP30" i="12" s="1"/>
  <c r="GP217" i="20"/>
  <c r="GP227" i="20"/>
  <c r="GP37" i="12" s="1"/>
  <c r="GP229" i="20"/>
  <c r="GP39" i="12" s="1"/>
  <c r="GP221" i="20"/>
  <c r="GP31" i="12" s="1"/>
  <c r="GP228" i="20"/>
  <c r="GP38" i="12" s="1"/>
  <c r="GP218" i="20"/>
  <c r="GP28" i="12" s="1"/>
  <c r="GP225" i="20"/>
  <c r="GP35" i="12" s="1"/>
  <c r="GP224" i="20"/>
  <c r="GP34" i="12" s="1"/>
  <c r="GP222" i="20"/>
  <c r="GP32" i="12" s="1"/>
  <c r="ET217" i="20"/>
  <c r="ET220" i="20"/>
  <c r="ET30" i="12" s="1"/>
  <c r="ET227" i="20"/>
  <c r="ET37" i="12" s="1"/>
  <c r="ET218" i="20"/>
  <c r="ET28" i="12" s="1"/>
  <c r="ET222" i="20"/>
  <c r="ET32" i="12" s="1"/>
  <c r="ET223" i="20"/>
  <c r="ET33" i="12" s="1"/>
  <c r="ET226" i="20"/>
  <c r="ET36" i="12" s="1"/>
  <c r="ET225" i="20"/>
  <c r="ET35" i="12" s="1"/>
  <c r="ET228" i="20"/>
  <c r="ET38" i="12" s="1"/>
  <c r="ET229" i="20"/>
  <c r="ET39" i="12" s="1"/>
  <c r="ET221" i="20"/>
  <c r="ET31" i="12" s="1"/>
  <c r="ET219" i="20"/>
  <c r="ET29" i="12" s="1"/>
  <c r="ET224" i="20"/>
  <c r="ET34" i="12" s="1"/>
  <c r="AL51" i="12"/>
  <c r="AL52" i="12"/>
  <c r="AL53" i="12"/>
  <c r="HQ241" i="20"/>
  <c r="HQ55" i="12" s="1"/>
  <c r="HQ27" i="12"/>
  <c r="GU241" i="20"/>
  <c r="GU55" i="12" s="1"/>
  <c r="GU27" i="12"/>
  <c r="FN241" i="20"/>
  <c r="FN55" i="12" s="1"/>
  <c r="FN27" i="12"/>
  <c r="AT28" i="12"/>
  <c r="AT241" i="20"/>
  <c r="AT55" i="12" s="1"/>
  <c r="DL219" i="20"/>
  <c r="DL29" i="12" s="1"/>
  <c r="DL221" i="20"/>
  <c r="DL31" i="12" s="1"/>
  <c r="DL217" i="20"/>
  <c r="DL218" i="20"/>
  <c r="DL28" i="12" s="1"/>
  <c r="DL222" i="20"/>
  <c r="DL32" i="12" s="1"/>
  <c r="DL225" i="20"/>
  <c r="DL35" i="12" s="1"/>
  <c r="DL227" i="20"/>
  <c r="DL37" i="12" s="1"/>
  <c r="DL229" i="20"/>
  <c r="DL39" i="12" s="1"/>
  <c r="DL228" i="20"/>
  <c r="DL38" i="12" s="1"/>
  <c r="DL220" i="20"/>
  <c r="DL30" i="12" s="1"/>
  <c r="DL223" i="20"/>
  <c r="DL33" i="12" s="1"/>
  <c r="DL226" i="20"/>
  <c r="DL36" i="12" s="1"/>
  <c r="DL224" i="20"/>
  <c r="DL34" i="12" s="1"/>
  <c r="AR217" i="21"/>
  <c r="AR220" i="21"/>
  <c r="AR30" i="11" s="1"/>
  <c r="AR219" i="21"/>
  <c r="AR29" i="11" s="1"/>
  <c r="AR218" i="21"/>
  <c r="AR28" i="11" s="1"/>
  <c r="AR227" i="21"/>
  <c r="AR37" i="11" s="1"/>
  <c r="AR221" i="21"/>
  <c r="AR31" i="11" s="1"/>
  <c r="AR224" i="21"/>
  <c r="AR34" i="11" s="1"/>
  <c r="AR222" i="21"/>
  <c r="AR32" i="11" s="1"/>
  <c r="AR225" i="21"/>
  <c r="AR35" i="11" s="1"/>
  <c r="AR229" i="21"/>
  <c r="AR39" i="11" s="1"/>
  <c r="AR223" i="21"/>
  <c r="AR33" i="11" s="1"/>
  <c r="AR228" i="21"/>
  <c r="AR38" i="11" s="1"/>
  <c r="AR226" i="21"/>
  <c r="AR36" i="11" s="1"/>
  <c r="E218" i="21"/>
  <c r="E28" i="11" s="1"/>
  <c r="E227" i="21"/>
  <c r="E37" i="11" s="1"/>
  <c r="E220" i="21"/>
  <c r="E30" i="11" s="1"/>
  <c r="E217" i="21"/>
  <c r="E219" i="21"/>
  <c r="E29" i="11" s="1"/>
  <c r="E222" i="21"/>
  <c r="E32" i="11" s="1"/>
  <c r="E221" i="21"/>
  <c r="E31" i="11" s="1"/>
  <c r="E223" i="21"/>
  <c r="E33" i="11" s="1"/>
  <c r="E226" i="21"/>
  <c r="E36" i="11" s="1"/>
  <c r="E224" i="21"/>
  <c r="E34" i="11" s="1"/>
  <c r="E225" i="21"/>
  <c r="E35" i="11" s="1"/>
  <c r="E228" i="21"/>
  <c r="E38" i="11" s="1"/>
  <c r="E229" i="21"/>
  <c r="E39" i="11" s="1"/>
  <c r="EV220" i="21"/>
  <c r="EV30" i="11" s="1"/>
  <c r="EV217" i="21"/>
  <c r="EV219" i="21"/>
  <c r="EV29" i="11" s="1"/>
  <c r="EV218" i="21"/>
  <c r="EV28" i="11" s="1"/>
  <c r="EV227" i="21"/>
  <c r="EV37" i="11" s="1"/>
  <c r="EV221" i="21"/>
  <c r="EV31" i="11" s="1"/>
  <c r="EV222" i="21"/>
  <c r="EV32" i="11" s="1"/>
  <c r="EV225" i="21"/>
  <c r="EV35" i="11" s="1"/>
  <c r="EV223" i="21"/>
  <c r="EV33" i="11" s="1"/>
  <c r="EV224" i="21"/>
  <c r="EV34" i="11" s="1"/>
  <c r="EV229" i="21"/>
  <c r="EV39" i="11" s="1"/>
  <c r="EV226" i="21"/>
  <c r="EV36" i="11" s="1"/>
  <c r="EV228" i="21"/>
  <c r="EV38" i="11" s="1"/>
  <c r="EA27" i="11"/>
  <c r="DZ27" i="11"/>
  <c r="Z218" i="20"/>
  <c r="Z28" i="12" s="1"/>
  <c r="Z217" i="20"/>
  <c r="Z220" i="20"/>
  <c r="Z30" i="12" s="1"/>
  <c r="Z219" i="20"/>
  <c r="Z29" i="12" s="1"/>
  <c r="Z221" i="20"/>
  <c r="Z31" i="12" s="1"/>
  <c r="Z223" i="20"/>
  <c r="Z33" i="12" s="1"/>
  <c r="Z222" i="20"/>
  <c r="Z32" i="12" s="1"/>
  <c r="Z226" i="20"/>
  <c r="Z36" i="12" s="1"/>
  <c r="Z229" i="20"/>
  <c r="Z39" i="12" s="1"/>
  <c r="Z228" i="20"/>
  <c r="Z38" i="12" s="1"/>
  <c r="Z225" i="20"/>
  <c r="Z35" i="12" s="1"/>
  <c r="Z227" i="20"/>
  <c r="Z37" i="12" s="1"/>
  <c r="Z224" i="20"/>
  <c r="Z34" i="12" s="1"/>
  <c r="BU219" i="20"/>
  <c r="BU29" i="12" s="1"/>
  <c r="BU218" i="20"/>
  <c r="BU28" i="12" s="1"/>
  <c r="BU217" i="20"/>
  <c r="BU221" i="20"/>
  <c r="BU31" i="12" s="1"/>
  <c r="BU220" i="20"/>
  <c r="BU30" i="12" s="1"/>
  <c r="BU223" i="20"/>
  <c r="BU33" i="12" s="1"/>
  <c r="BU222" i="20"/>
  <c r="BU32" i="12" s="1"/>
  <c r="BU228" i="20"/>
  <c r="BU38" i="12" s="1"/>
  <c r="BU225" i="20"/>
  <c r="BU35" i="12" s="1"/>
  <c r="BU226" i="20"/>
  <c r="BU36" i="12" s="1"/>
  <c r="BU227" i="20"/>
  <c r="BU37" i="12" s="1"/>
  <c r="BU224" i="20"/>
  <c r="BU34" i="12" s="1"/>
  <c r="BU229" i="20"/>
  <c r="BU39" i="12" s="1"/>
  <c r="BQ218" i="20"/>
  <c r="BQ28" i="12" s="1"/>
  <c r="BQ217" i="20"/>
  <c r="BQ219" i="20"/>
  <c r="BQ29" i="12" s="1"/>
  <c r="BQ220" i="20"/>
  <c r="BQ30" i="12" s="1"/>
  <c r="BQ221" i="20"/>
  <c r="BQ31" i="12" s="1"/>
  <c r="BQ223" i="20"/>
  <c r="BQ33" i="12" s="1"/>
  <c r="BQ228" i="20"/>
  <c r="BQ38" i="12" s="1"/>
  <c r="BQ226" i="20"/>
  <c r="BQ36" i="12" s="1"/>
  <c r="BQ222" i="20"/>
  <c r="BQ32" i="12" s="1"/>
  <c r="BQ227" i="20"/>
  <c r="BQ37" i="12" s="1"/>
  <c r="BQ229" i="20"/>
  <c r="BQ39" i="12" s="1"/>
  <c r="BQ225" i="20"/>
  <c r="BQ35" i="12" s="1"/>
  <c r="BQ224" i="20"/>
  <c r="BQ34" i="12" s="1"/>
  <c r="K241" i="20"/>
  <c r="K55" i="12" s="1"/>
  <c r="DE220" i="20"/>
  <c r="DE30" i="12" s="1"/>
  <c r="DE218" i="20"/>
  <c r="DE28" i="12" s="1"/>
  <c r="DE217" i="20"/>
  <c r="DE219" i="20"/>
  <c r="DE29" i="12" s="1"/>
  <c r="DE221" i="20"/>
  <c r="DE31" i="12" s="1"/>
  <c r="DE223" i="20"/>
  <c r="DE33" i="12" s="1"/>
  <c r="DE224" i="20"/>
  <c r="DE34" i="12" s="1"/>
  <c r="DE226" i="20"/>
  <c r="DE36" i="12" s="1"/>
  <c r="DE228" i="20"/>
  <c r="DE38" i="12" s="1"/>
  <c r="DE227" i="20"/>
  <c r="DE37" i="12" s="1"/>
  <c r="DE225" i="20"/>
  <c r="DE35" i="12" s="1"/>
  <c r="DE222" i="20"/>
  <c r="DE32" i="12" s="1"/>
  <c r="DE229" i="20"/>
  <c r="DE39" i="12" s="1"/>
  <c r="Q241" i="20"/>
  <c r="Q55" i="12" s="1"/>
  <c r="EC218" i="20"/>
  <c r="EC28" i="12" s="1"/>
  <c r="EC217" i="20"/>
  <c r="EC219" i="20"/>
  <c r="EC29" i="12" s="1"/>
  <c r="EC220" i="20"/>
  <c r="EC30" i="12" s="1"/>
  <c r="EC223" i="20"/>
  <c r="EC33" i="12" s="1"/>
  <c r="EC222" i="20"/>
  <c r="EC32" i="12" s="1"/>
  <c r="EC221" i="20"/>
  <c r="EC31" i="12" s="1"/>
  <c r="EC229" i="20"/>
  <c r="EC39" i="12" s="1"/>
  <c r="EC228" i="20"/>
  <c r="EC38" i="12" s="1"/>
  <c r="EC225" i="20"/>
  <c r="EC35" i="12" s="1"/>
  <c r="EC227" i="20"/>
  <c r="EC37" i="12" s="1"/>
  <c r="EC224" i="20"/>
  <c r="EC34" i="12" s="1"/>
  <c r="EC226" i="20"/>
  <c r="EC36" i="12" s="1"/>
  <c r="D6" i="17"/>
  <c r="D7" i="17" s="1"/>
  <c r="AD220" i="35"/>
  <c r="AD30" i="36" s="1"/>
  <c r="AD224" i="35"/>
  <c r="AD34" i="36" s="1"/>
  <c r="AD228" i="35"/>
  <c r="AD38" i="36" s="1"/>
  <c r="AD229" i="35"/>
  <c r="AD39" i="36" s="1"/>
  <c r="AD222" i="35"/>
  <c r="AD32" i="36" s="1"/>
  <c r="AD218" i="35"/>
  <c r="AD28" i="36" s="1"/>
  <c r="AD221" i="35"/>
  <c r="AD31" i="36" s="1"/>
  <c r="AD226" i="35"/>
  <c r="AD36" i="36" s="1"/>
  <c r="AD223" i="35"/>
  <c r="AD33" i="36" s="1"/>
  <c r="AD225" i="35"/>
  <c r="AD35" i="36" s="1"/>
  <c r="AD227" i="35"/>
  <c r="AD37" i="36" s="1"/>
  <c r="AD217" i="35"/>
  <c r="AD219" i="35"/>
  <c r="AD29" i="36" s="1"/>
  <c r="R217" i="35"/>
  <c r="R221" i="35"/>
  <c r="R31" i="36" s="1"/>
  <c r="R225" i="35"/>
  <c r="R35" i="36" s="1"/>
  <c r="R229" i="35"/>
  <c r="R39" i="36" s="1"/>
  <c r="R223" i="35"/>
  <c r="R33" i="36" s="1"/>
  <c r="R218" i="35"/>
  <c r="R28" i="36" s="1"/>
  <c r="R220" i="35"/>
  <c r="R30" i="36" s="1"/>
  <c r="R227" i="35"/>
  <c r="R37" i="36" s="1"/>
  <c r="R224" i="35"/>
  <c r="R34" i="36" s="1"/>
  <c r="R219" i="35"/>
  <c r="R29" i="36" s="1"/>
  <c r="R226" i="35"/>
  <c r="R36" i="36" s="1"/>
  <c r="R228" i="35"/>
  <c r="R38" i="36" s="1"/>
  <c r="R222" i="35"/>
  <c r="R32" i="36" s="1"/>
  <c r="R42" i="36"/>
  <c r="K221" i="31"/>
  <c r="K31" i="32" s="1"/>
  <c r="K218" i="31"/>
  <c r="K28" i="32" s="1"/>
  <c r="K217" i="31"/>
  <c r="K219" i="31"/>
  <c r="K29" i="32" s="1"/>
  <c r="K42" i="32"/>
  <c r="K220" i="31"/>
  <c r="K30" i="32" s="1"/>
  <c r="K228" i="31"/>
  <c r="K38" i="32" s="1"/>
  <c r="K223" i="31"/>
  <c r="K33" i="32" s="1"/>
  <c r="K224" i="31"/>
  <c r="K34" i="32" s="1"/>
  <c r="K227" i="31"/>
  <c r="K37" i="32" s="1"/>
  <c r="K229" i="31"/>
  <c r="K39" i="32" s="1"/>
  <c r="K225" i="31"/>
  <c r="K35" i="32" s="1"/>
  <c r="K226" i="31"/>
  <c r="K36" i="32" s="1"/>
  <c r="K222" i="31"/>
  <c r="K32" i="32" s="1"/>
  <c r="K230" i="31"/>
  <c r="K40" i="32" s="1"/>
  <c r="D241" i="31"/>
  <c r="D55" i="32" s="1"/>
  <c r="AT52" i="32"/>
  <c r="AT51" i="32"/>
  <c r="AT53" i="32"/>
  <c r="P42" i="32"/>
  <c r="F218" i="31"/>
  <c r="F28" i="32" s="1"/>
  <c r="F222" i="31"/>
  <c r="F32" i="32" s="1"/>
  <c r="F219" i="31"/>
  <c r="F29" i="32" s="1"/>
  <c r="F221" i="31"/>
  <c r="F31" i="32" s="1"/>
  <c r="F217" i="31"/>
  <c r="F42" i="32"/>
  <c r="F220" i="31"/>
  <c r="F30" i="32" s="1"/>
  <c r="F225" i="31"/>
  <c r="F35" i="32" s="1"/>
  <c r="F229" i="31"/>
  <c r="F39" i="32" s="1"/>
  <c r="F224" i="31"/>
  <c r="F34" i="32" s="1"/>
  <c r="F226" i="31"/>
  <c r="F36" i="32" s="1"/>
  <c r="F227" i="31"/>
  <c r="F37" i="32" s="1"/>
  <c r="F228" i="31"/>
  <c r="F38" i="32" s="1"/>
  <c r="F223" i="31"/>
  <c r="F33" i="32" s="1"/>
  <c r="F230" i="31"/>
  <c r="F40" i="32" s="1"/>
  <c r="BG241" i="31"/>
  <c r="BG55" i="32" s="1"/>
  <c r="BG27" i="32"/>
  <c r="AC217" i="21"/>
  <c r="AC218" i="21"/>
  <c r="AC28" i="11" s="1"/>
  <c r="AC227" i="21"/>
  <c r="AC37" i="11" s="1"/>
  <c r="AC221" i="21"/>
  <c r="AC31" i="11" s="1"/>
  <c r="AC219" i="21"/>
  <c r="AC29" i="11" s="1"/>
  <c r="AC223" i="21"/>
  <c r="AC33" i="11" s="1"/>
  <c r="AC224" i="21"/>
  <c r="AC34" i="11" s="1"/>
  <c r="AC220" i="21"/>
  <c r="AC30" i="11" s="1"/>
  <c r="AC226" i="21"/>
  <c r="AC36" i="11" s="1"/>
  <c r="AC228" i="21"/>
  <c r="AC38" i="11" s="1"/>
  <c r="AC222" i="21"/>
  <c r="AC32" i="11" s="1"/>
  <c r="AC225" i="21"/>
  <c r="AC35" i="11" s="1"/>
  <c r="AC229" i="21"/>
  <c r="AC39" i="11" s="1"/>
  <c r="GB227" i="21"/>
  <c r="GB37" i="11" s="1"/>
  <c r="GB219" i="21"/>
  <c r="GB29" i="11" s="1"/>
  <c r="GB218" i="21"/>
  <c r="GB28" i="11" s="1"/>
  <c r="GB221" i="21"/>
  <c r="GB31" i="11" s="1"/>
  <c r="GB217" i="21"/>
  <c r="GB220" i="21"/>
  <c r="GB30" i="11" s="1"/>
  <c r="GB225" i="21"/>
  <c r="GB35" i="11" s="1"/>
  <c r="GB228" i="21"/>
  <c r="GB38" i="11" s="1"/>
  <c r="GB223" i="21"/>
  <c r="GB33" i="11" s="1"/>
  <c r="GB224" i="21"/>
  <c r="GB34" i="11" s="1"/>
  <c r="GB222" i="21"/>
  <c r="GB32" i="11" s="1"/>
  <c r="GB229" i="21"/>
  <c r="GB39" i="11" s="1"/>
  <c r="GB226" i="21"/>
  <c r="GB36" i="11" s="1"/>
  <c r="AQ217" i="21"/>
  <c r="AQ218" i="21"/>
  <c r="AQ28" i="11" s="1"/>
  <c r="AQ227" i="21"/>
  <c r="AQ37" i="11" s="1"/>
  <c r="AQ219" i="21"/>
  <c r="AQ29" i="11" s="1"/>
  <c r="AQ221" i="21"/>
  <c r="AQ31" i="11" s="1"/>
  <c r="AQ223" i="21"/>
  <c r="AQ33" i="11" s="1"/>
  <c r="AQ224" i="21"/>
  <c r="AQ34" i="11" s="1"/>
  <c r="AQ220" i="21"/>
  <c r="AQ30" i="11" s="1"/>
  <c r="AQ222" i="21"/>
  <c r="AQ32" i="11" s="1"/>
  <c r="AQ225" i="21"/>
  <c r="AQ35" i="11" s="1"/>
  <c r="AQ226" i="21"/>
  <c r="AQ36" i="11" s="1"/>
  <c r="AQ228" i="21"/>
  <c r="AQ38" i="11" s="1"/>
  <c r="AQ229" i="21"/>
  <c r="AQ39" i="11" s="1"/>
  <c r="HX219" i="21"/>
  <c r="HX29" i="11" s="1"/>
  <c r="HX225" i="21"/>
  <c r="HX35" i="11" s="1"/>
  <c r="HX218" i="21"/>
  <c r="HX28" i="11" s="1"/>
  <c r="HX224" i="21"/>
  <c r="HX34" i="11" s="1"/>
  <c r="HX223" i="21"/>
  <c r="HX33" i="11" s="1"/>
  <c r="HX229" i="21"/>
  <c r="HX39" i="11" s="1"/>
  <c r="HX217" i="21"/>
  <c r="HX221" i="21"/>
  <c r="HX31" i="11" s="1"/>
  <c r="HX227" i="21"/>
  <c r="HX37" i="11" s="1"/>
  <c r="HX220" i="21"/>
  <c r="HX30" i="11" s="1"/>
  <c r="HX226" i="21"/>
  <c r="HX36" i="11" s="1"/>
  <c r="HX228" i="21"/>
  <c r="HX38" i="11" s="1"/>
  <c r="HX222" i="21"/>
  <c r="HX32" i="11" s="1"/>
  <c r="HX42" i="11"/>
  <c r="HC218" i="21"/>
  <c r="HC28" i="11" s="1"/>
  <c r="HC217" i="21"/>
  <c r="HC227" i="21"/>
  <c r="HC37" i="11" s="1"/>
  <c r="HC221" i="21"/>
  <c r="HC31" i="11" s="1"/>
  <c r="HC219" i="21"/>
  <c r="HC29" i="11" s="1"/>
  <c r="HC220" i="21"/>
  <c r="HC30" i="11" s="1"/>
  <c r="HC222" i="21"/>
  <c r="HC32" i="11" s="1"/>
  <c r="HC223" i="21"/>
  <c r="HC33" i="11" s="1"/>
  <c r="HC224" i="21"/>
  <c r="HC34" i="11" s="1"/>
  <c r="HC225" i="21"/>
  <c r="HC35" i="11" s="1"/>
  <c r="HC226" i="21"/>
  <c r="HC36" i="11" s="1"/>
  <c r="HC229" i="21"/>
  <c r="HC39" i="11" s="1"/>
  <c r="HC228" i="21"/>
  <c r="HC38" i="11" s="1"/>
  <c r="GG241" i="21"/>
  <c r="GG55" i="11" s="1"/>
  <c r="GG27" i="11"/>
  <c r="FG217" i="21"/>
  <c r="FG227" i="21"/>
  <c r="FG37" i="11" s="1"/>
  <c r="FG224" i="21"/>
  <c r="FG34" i="11" s="1"/>
  <c r="FG219" i="21"/>
  <c r="FG29" i="11" s="1"/>
  <c r="FG218" i="21"/>
  <c r="FG28" i="11" s="1"/>
  <c r="FG222" i="21"/>
  <c r="FG32" i="11" s="1"/>
  <c r="FG223" i="21"/>
  <c r="FG33" i="11" s="1"/>
  <c r="FG220" i="21"/>
  <c r="FG30" i="11" s="1"/>
  <c r="FG221" i="21"/>
  <c r="FG31" i="11" s="1"/>
  <c r="FG225" i="21"/>
  <c r="FG35" i="11" s="1"/>
  <c r="FG228" i="21"/>
  <c r="FG38" i="11" s="1"/>
  <c r="FG226" i="21"/>
  <c r="FG36" i="11" s="1"/>
  <c r="FG229" i="21"/>
  <c r="FG39" i="11" s="1"/>
  <c r="HA241" i="21"/>
  <c r="HA55" i="11" s="1"/>
  <c r="HA27" i="11"/>
  <c r="E217" i="35"/>
  <c r="E229" i="35"/>
  <c r="E39" i="36" s="1"/>
  <c r="E42" i="36"/>
  <c r="E228" i="35"/>
  <c r="E38" i="36" s="1"/>
  <c r="E227" i="35"/>
  <c r="E37" i="36" s="1"/>
  <c r="E226" i="35"/>
  <c r="E36" i="36" s="1"/>
  <c r="E225" i="35"/>
  <c r="E35" i="36" s="1"/>
  <c r="E224" i="35"/>
  <c r="E34" i="36" s="1"/>
  <c r="E223" i="35"/>
  <c r="E33" i="36" s="1"/>
  <c r="E222" i="35"/>
  <c r="E32" i="36" s="1"/>
  <c r="E221" i="35"/>
  <c r="E31" i="36" s="1"/>
  <c r="E220" i="35"/>
  <c r="E30" i="36" s="1"/>
  <c r="E219" i="35"/>
  <c r="E29" i="36" s="1"/>
  <c r="E218" i="35"/>
  <c r="E28" i="36" s="1"/>
  <c r="CO221" i="35"/>
  <c r="CO31" i="36" s="1"/>
  <c r="CO220" i="35"/>
  <c r="CO30" i="36" s="1"/>
  <c r="CO219" i="35"/>
  <c r="CO29" i="36" s="1"/>
  <c r="CO218" i="35"/>
  <c r="CO28" i="36" s="1"/>
  <c r="CO217" i="35"/>
  <c r="CO229" i="35"/>
  <c r="CO39" i="36" s="1"/>
  <c r="CO228" i="35"/>
  <c r="CO38" i="36" s="1"/>
  <c r="CO227" i="35"/>
  <c r="CO37" i="36" s="1"/>
  <c r="CO226" i="35"/>
  <c r="CO36" i="36" s="1"/>
  <c r="CO225" i="35"/>
  <c r="CO35" i="36" s="1"/>
  <c r="CO223" i="35"/>
  <c r="CO33" i="36" s="1"/>
  <c r="CO222" i="35"/>
  <c r="CO32" i="36" s="1"/>
  <c r="CO224" i="35"/>
  <c r="CO34" i="36" s="1"/>
  <c r="V228" i="35"/>
  <c r="V38" i="36" s="1"/>
  <c r="V227" i="35"/>
  <c r="V37" i="36" s="1"/>
  <c r="V226" i="35"/>
  <c r="V36" i="36" s="1"/>
  <c r="V42" i="36"/>
  <c r="V225" i="35"/>
  <c r="V35" i="36" s="1"/>
  <c r="V224" i="35"/>
  <c r="V34" i="36" s="1"/>
  <c r="V223" i="35"/>
  <c r="V33" i="36" s="1"/>
  <c r="V222" i="35"/>
  <c r="V32" i="36" s="1"/>
  <c r="V220" i="35"/>
  <c r="V30" i="36" s="1"/>
  <c r="V219" i="35"/>
  <c r="V29" i="36" s="1"/>
  <c r="V218" i="35"/>
  <c r="V28" i="36" s="1"/>
  <c r="V221" i="35"/>
  <c r="V31" i="36" s="1"/>
  <c r="V217" i="35"/>
  <c r="V229" i="35"/>
  <c r="V39" i="36" s="1"/>
  <c r="BD42" i="36"/>
  <c r="CB42" i="36"/>
  <c r="CJ217" i="35"/>
  <c r="CJ220" i="35"/>
  <c r="CJ30" i="36" s="1"/>
  <c r="CJ219" i="35"/>
  <c r="CJ29" i="36" s="1"/>
  <c r="CJ218" i="35"/>
  <c r="CJ28" i="36" s="1"/>
  <c r="CJ229" i="35"/>
  <c r="CJ39" i="36" s="1"/>
  <c r="CJ228" i="35"/>
  <c r="CJ38" i="36" s="1"/>
  <c r="CJ227" i="35"/>
  <c r="CJ37" i="36" s="1"/>
  <c r="CJ226" i="35"/>
  <c r="CJ36" i="36" s="1"/>
  <c r="CJ225" i="35"/>
  <c r="CJ35" i="36" s="1"/>
  <c r="CJ224" i="35"/>
  <c r="CJ34" i="36" s="1"/>
  <c r="CJ223" i="35"/>
  <c r="CJ33" i="36" s="1"/>
  <c r="CJ222" i="35"/>
  <c r="CJ32" i="36" s="1"/>
  <c r="CJ221" i="35"/>
  <c r="CJ31" i="36" s="1"/>
  <c r="BR241" i="35"/>
  <c r="BR55" i="36" s="1"/>
  <c r="BR27" i="36"/>
  <c r="BJ27" i="32"/>
  <c r="BJ241" i="31"/>
  <c r="BJ55" i="32" s="1"/>
  <c r="BP241" i="31"/>
  <c r="BP55" i="32" s="1"/>
  <c r="BP27" i="32"/>
  <c r="HR224" i="20"/>
  <c r="HR34" i="12" s="1"/>
  <c r="HR217" i="20"/>
  <c r="HR218" i="20"/>
  <c r="HR28" i="12" s="1"/>
  <c r="HR226" i="20"/>
  <c r="HR36" i="12" s="1"/>
  <c r="HR220" i="20"/>
  <c r="HR30" i="12" s="1"/>
  <c r="HR223" i="20"/>
  <c r="HR33" i="12" s="1"/>
  <c r="HR225" i="20"/>
  <c r="HR35" i="12" s="1"/>
  <c r="HR229" i="20"/>
  <c r="HR39" i="12" s="1"/>
  <c r="HR219" i="20"/>
  <c r="HR29" i="12" s="1"/>
  <c r="HR222" i="20"/>
  <c r="HR32" i="12" s="1"/>
  <c r="HR227" i="20"/>
  <c r="HR37" i="12" s="1"/>
  <c r="HR228" i="20"/>
  <c r="HR38" i="12" s="1"/>
  <c r="HR221" i="20"/>
  <c r="HR31" i="12" s="1"/>
  <c r="FB217" i="20"/>
  <c r="FB221" i="20"/>
  <c r="FB31" i="12" s="1"/>
  <c r="FB229" i="20"/>
  <c r="FB39" i="12" s="1"/>
  <c r="FB223" i="20"/>
  <c r="FB33" i="12" s="1"/>
  <c r="FB227" i="20"/>
  <c r="FB37" i="12" s="1"/>
  <c r="FB226" i="20"/>
  <c r="FB36" i="12" s="1"/>
  <c r="FB220" i="20"/>
  <c r="FB30" i="12" s="1"/>
  <c r="FB224" i="20"/>
  <c r="FB34" i="12" s="1"/>
  <c r="FB222" i="20"/>
  <c r="FB32" i="12" s="1"/>
  <c r="FB218" i="20"/>
  <c r="FB28" i="12" s="1"/>
  <c r="FB219" i="20"/>
  <c r="FB29" i="12" s="1"/>
  <c r="FB225" i="20"/>
  <c r="FB35" i="12" s="1"/>
  <c r="FB228" i="20"/>
  <c r="FB38" i="12" s="1"/>
  <c r="FR223" i="20"/>
  <c r="FR33" i="12" s="1"/>
  <c r="FR226" i="20"/>
  <c r="FR36" i="12" s="1"/>
  <c r="FR217" i="20"/>
  <c r="FR219" i="20"/>
  <c r="FR29" i="12" s="1"/>
  <c r="FR220" i="20"/>
  <c r="FR30" i="12" s="1"/>
  <c r="FR227" i="20"/>
  <c r="FR37" i="12" s="1"/>
  <c r="FR221" i="20"/>
  <c r="FR31" i="12" s="1"/>
  <c r="FR218" i="20"/>
  <c r="FR28" i="12" s="1"/>
  <c r="FR225" i="20"/>
  <c r="FR35" i="12" s="1"/>
  <c r="FR229" i="20"/>
  <c r="FR39" i="12" s="1"/>
  <c r="FR228" i="20"/>
  <c r="FR38" i="12" s="1"/>
  <c r="FR224" i="20"/>
  <c r="FR34" i="12" s="1"/>
  <c r="FR222" i="20"/>
  <c r="FR32" i="12" s="1"/>
  <c r="HZ219" i="20"/>
  <c r="HZ29" i="12" s="1"/>
  <c r="HZ222" i="20"/>
  <c r="HZ32" i="12" s="1"/>
  <c r="HZ229" i="20"/>
  <c r="HZ39" i="12" s="1"/>
  <c r="HZ226" i="20"/>
  <c r="HZ36" i="12" s="1"/>
  <c r="HZ221" i="20"/>
  <c r="HZ31" i="12" s="1"/>
  <c r="HZ217" i="20"/>
  <c r="HZ218" i="20"/>
  <c r="HZ28" i="12" s="1"/>
  <c r="HZ228" i="20"/>
  <c r="HZ38" i="12" s="1"/>
  <c r="HZ42" i="12"/>
  <c r="HZ223" i="20"/>
  <c r="HZ33" i="12" s="1"/>
  <c r="HZ225" i="20"/>
  <c r="HZ35" i="12" s="1"/>
  <c r="HZ220" i="20"/>
  <c r="HZ30" i="12" s="1"/>
  <c r="HZ227" i="20"/>
  <c r="HZ37" i="12" s="1"/>
  <c r="HZ224" i="20"/>
  <c r="HZ34" i="12" s="1"/>
  <c r="CA220" i="31"/>
  <c r="CA30" i="32" s="1"/>
  <c r="CA226" i="31"/>
  <c r="CA36" i="32" s="1"/>
  <c r="CA221" i="31"/>
  <c r="CA31" i="32" s="1"/>
  <c r="CA227" i="31"/>
  <c r="CA37" i="32" s="1"/>
  <c r="CA222" i="31"/>
  <c r="CA32" i="32" s="1"/>
  <c r="CA228" i="31"/>
  <c r="CA38" i="32" s="1"/>
  <c r="CA218" i="31"/>
  <c r="CA28" i="32" s="1"/>
  <c r="CA224" i="31"/>
  <c r="CA34" i="32" s="1"/>
  <c r="CA230" i="31"/>
  <c r="CA40" i="32" s="1"/>
  <c r="CA219" i="31"/>
  <c r="CA29" i="32" s="1"/>
  <c r="CA229" i="31"/>
  <c r="CA39" i="32" s="1"/>
  <c r="CA42" i="32"/>
  <c r="CA223" i="31"/>
  <c r="CA33" i="32" s="1"/>
  <c r="CA225" i="31"/>
  <c r="CA35" i="32" s="1"/>
  <c r="CA217" i="31"/>
  <c r="EM217" i="20"/>
  <c r="EM220" i="20"/>
  <c r="EM30" i="12" s="1"/>
  <c r="EM227" i="20"/>
  <c r="EM37" i="12" s="1"/>
  <c r="EM221" i="20"/>
  <c r="EM31" i="12" s="1"/>
  <c r="EM223" i="20"/>
  <c r="EM33" i="12" s="1"/>
  <c r="EM224" i="20"/>
  <c r="EM34" i="12" s="1"/>
  <c r="EM222" i="20"/>
  <c r="EM32" i="12" s="1"/>
  <c r="EM228" i="20"/>
  <c r="EM38" i="12" s="1"/>
  <c r="EM225" i="20"/>
  <c r="EM35" i="12" s="1"/>
  <c r="EM229" i="20"/>
  <c r="EM39" i="12" s="1"/>
  <c r="EM218" i="20"/>
  <c r="EM28" i="12" s="1"/>
  <c r="EM219" i="20"/>
  <c r="EM29" i="12" s="1"/>
  <c r="EM226" i="20"/>
  <c r="EM36" i="12" s="1"/>
  <c r="HX224" i="20"/>
  <c r="HX34" i="12" s="1"/>
  <c r="HX221" i="20"/>
  <c r="HX31" i="12" s="1"/>
  <c r="HX228" i="20"/>
  <c r="HX38" i="12" s="1"/>
  <c r="HX223" i="20"/>
  <c r="HX33" i="12" s="1"/>
  <c r="HX225" i="20"/>
  <c r="HX35" i="12" s="1"/>
  <c r="HX220" i="20"/>
  <c r="HX30" i="12" s="1"/>
  <c r="HX227" i="20"/>
  <c r="HX37" i="12" s="1"/>
  <c r="HX217" i="20"/>
  <c r="HX222" i="20"/>
  <c r="HX32" i="12" s="1"/>
  <c r="HX218" i="20"/>
  <c r="HX28" i="12" s="1"/>
  <c r="HX229" i="20"/>
  <c r="HX39" i="12" s="1"/>
  <c r="HX219" i="20"/>
  <c r="HX29" i="12" s="1"/>
  <c r="HX226" i="20"/>
  <c r="HX36" i="12" s="1"/>
  <c r="DX217" i="20"/>
  <c r="DX219" i="20"/>
  <c r="DX29" i="12" s="1"/>
  <c r="DX228" i="20"/>
  <c r="DX38" i="12" s="1"/>
  <c r="DX227" i="20"/>
  <c r="DX37" i="12" s="1"/>
  <c r="DX221" i="20"/>
  <c r="DX31" i="12" s="1"/>
  <c r="DX218" i="20"/>
  <c r="DX28" i="12" s="1"/>
  <c r="DX222" i="20"/>
  <c r="DX32" i="12" s="1"/>
  <c r="DX225" i="20"/>
  <c r="DX35" i="12" s="1"/>
  <c r="DX223" i="20"/>
  <c r="DX33" i="12" s="1"/>
  <c r="DX220" i="20"/>
  <c r="DX30" i="12" s="1"/>
  <c r="DX224" i="20"/>
  <c r="DX34" i="12" s="1"/>
  <c r="DX229" i="20"/>
  <c r="DX39" i="12" s="1"/>
  <c r="DX226" i="20"/>
  <c r="DX36" i="12" s="1"/>
  <c r="HY217" i="20"/>
  <c r="HY224" i="20"/>
  <c r="HY34" i="12" s="1"/>
  <c r="HY227" i="20"/>
  <c r="HY37" i="12" s="1"/>
  <c r="HY226" i="20"/>
  <c r="HY36" i="12" s="1"/>
  <c r="HY221" i="20"/>
  <c r="HY31" i="12" s="1"/>
  <c r="HY218" i="20"/>
  <c r="HY28" i="12" s="1"/>
  <c r="HY228" i="20"/>
  <c r="HY38" i="12" s="1"/>
  <c r="HY223" i="20"/>
  <c r="HY33" i="12" s="1"/>
  <c r="HY225" i="20"/>
  <c r="HY35" i="12" s="1"/>
  <c r="HY220" i="20"/>
  <c r="HY30" i="12" s="1"/>
  <c r="HY222" i="20"/>
  <c r="HY32" i="12" s="1"/>
  <c r="HY229" i="20"/>
  <c r="HY39" i="12" s="1"/>
  <c r="HY219" i="20"/>
  <c r="HY29" i="12" s="1"/>
  <c r="CQ241" i="20"/>
  <c r="CQ55" i="12" s="1"/>
  <c r="CQ27" i="12"/>
  <c r="BU217" i="21"/>
  <c r="BU227" i="21"/>
  <c r="BU37" i="11" s="1"/>
  <c r="BU220" i="21"/>
  <c r="BU30" i="11" s="1"/>
  <c r="BU218" i="21"/>
  <c r="BU28" i="11" s="1"/>
  <c r="BU219" i="21"/>
  <c r="BU29" i="11" s="1"/>
  <c r="BU222" i="21"/>
  <c r="BU32" i="11" s="1"/>
  <c r="BU221" i="21"/>
  <c r="BU31" i="11" s="1"/>
  <c r="BU224" i="21"/>
  <c r="BU34" i="11" s="1"/>
  <c r="BU226" i="21"/>
  <c r="BU36" i="11" s="1"/>
  <c r="BU225" i="21"/>
  <c r="BU35" i="11" s="1"/>
  <c r="BU223" i="21"/>
  <c r="BU33" i="11" s="1"/>
  <c r="BU228" i="21"/>
  <c r="BU38" i="11" s="1"/>
  <c r="BU229" i="21"/>
  <c r="BU39" i="11" s="1"/>
  <c r="O227" i="21"/>
  <c r="O37" i="11" s="1"/>
  <c r="O217" i="21"/>
  <c r="O220" i="21"/>
  <c r="O30" i="11" s="1"/>
  <c r="O219" i="21"/>
  <c r="O29" i="11" s="1"/>
  <c r="O218" i="21"/>
  <c r="O28" i="11" s="1"/>
  <c r="O222" i="21"/>
  <c r="O32" i="11" s="1"/>
  <c r="O221" i="21"/>
  <c r="O31" i="11" s="1"/>
  <c r="O224" i="21"/>
  <c r="O34" i="11" s="1"/>
  <c r="O226" i="21"/>
  <c r="O36" i="11" s="1"/>
  <c r="O225" i="21"/>
  <c r="O35" i="11" s="1"/>
  <c r="O229" i="21"/>
  <c r="O39" i="11" s="1"/>
  <c r="O223" i="21"/>
  <c r="O33" i="11" s="1"/>
  <c r="O228" i="21"/>
  <c r="O38" i="11" s="1"/>
  <c r="AU217" i="21"/>
  <c r="AU218" i="21"/>
  <c r="AU28" i="11" s="1"/>
  <c r="AU227" i="21"/>
  <c r="AU37" i="11" s="1"/>
  <c r="AU220" i="21"/>
  <c r="AU30" i="11" s="1"/>
  <c r="AU223" i="21"/>
  <c r="AU33" i="11" s="1"/>
  <c r="AU219" i="21"/>
  <c r="AU29" i="11" s="1"/>
  <c r="AU221" i="21"/>
  <c r="AU31" i="11" s="1"/>
  <c r="AU228" i="21"/>
  <c r="AU38" i="11" s="1"/>
  <c r="AU222" i="21"/>
  <c r="AU32" i="11" s="1"/>
  <c r="AU224" i="21"/>
  <c r="AU34" i="11" s="1"/>
  <c r="AU226" i="21"/>
  <c r="AU36" i="11" s="1"/>
  <c r="AU225" i="21"/>
  <c r="AU35" i="11" s="1"/>
  <c r="AU229" i="21"/>
  <c r="AU39" i="11" s="1"/>
  <c r="EO217" i="21"/>
  <c r="EO218" i="21"/>
  <c r="EO28" i="11" s="1"/>
  <c r="EO227" i="21"/>
  <c r="EO37" i="11" s="1"/>
  <c r="EO220" i="21"/>
  <c r="EO30" i="11" s="1"/>
  <c r="EO219" i="21"/>
  <c r="EO29" i="11" s="1"/>
  <c r="EO223" i="21"/>
  <c r="EO33" i="11" s="1"/>
  <c r="EO221" i="21"/>
  <c r="EO31" i="11" s="1"/>
  <c r="EO228" i="21"/>
  <c r="EO38" i="11" s="1"/>
  <c r="EO226" i="21"/>
  <c r="EO36" i="11" s="1"/>
  <c r="EO222" i="21"/>
  <c r="EO32" i="11" s="1"/>
  <c r="EO224" i="21"/>
  <c r="EO34" i="11" s="1"/>
  <c r="EO229" i="21"/>
  <c r="EO39" i="11" s="1"/>
  <c r="EO225" i="21"/>
  <c r="EO35" i="11" s="1"/>
  <c r="CE241" i="21"/>
  <c r="CE55" i="11" s="1"/>
  <c r="EI217" i="21"/>
  <c r="EI220" i="21"/>
  <c r="EI30" i="11" s="1"/>
  <c r="EI219" i="21"/>
  <c r="EI29" i="11" s="1"/>
  <c r="EI218" i="21"/>
  <c r="EI28" i="11" s="1"/>
  <c r="EI227" i="21"/>
  <c r="EI37" i="11" s="1"/>
  <c r="EI221" i="21"/>
  <c r="EI31" i="11" s="1"/>
  <c r="EI222" i="21"/>
  <c r="EI32" i="11" s="1"/>
  <c r="EI225" i="21"/>
  <c r="EI35" i="11" s="1"/>
  <c r="EI223" i="21"/>
  <c r="EI33" i="11" s="1"/>
  <c r="EI224" i="21"/>
  <c r="EI34" i="11" s="1"/>
  <c r="EI226" i="21"/>
  <c r="EI36" i="11" s="1"/>
  <c r="EI228" i="21"/>
  <c r="EI38" i="11" s="1"/>
  <c r="EI229" i="21"/>
  <c r="EI39" i="11" s="1"/>
  <c r="EZ241" i="21"/>
  <c r="EZ55" i="11" s="1"/>
  <c r="EZ27" i="11"/>
  <c r="R27" i="11"/>
  <c r="DA27" i="11"/>
  <c r="DT241" i="21"/>
  <c r="DT55" i="11" s="1"/>
  <c r="BS220" i="20"/>
  <c r="BS30" i="12" s="1"/>
  <c r="BS217" i="20"/>
  <c r="BS219" i="20"/>
  <c r="BS29" i="12" s="1"/>
  <c r="BS221" i="20"/>
  <c r="BS31" i="12" s="1"/>
  <c r="BS218" i="20"/>
  <c r="BS28" i="12" s="1"/>
  <c r="BS222" i="20"/>
  <c r="BS32" i="12" s="1"/>
  <c r="BS224" i="20"/>
  <c r="BS34" i="12" s="1"/>
  <c r="BS226" i="20"/>
  <c r="BS36" i="12" s="1"/>
  <c r="BS228" i="20"/>
  <c r="BS38" i="12" s="1"/>
  <c r="BS225" i="20"/>
  <c r="BS35" i="12" s="1"/>
  <c r="BS227" i="20"/>
  <c r="BS37" i="12" s="1"/>
  <c r="BS229" i="20"/>
  <c r="BS39" i="12" s="1"/>
  <c r="BS223" i="20"/>
  <c r="BS33" i="12" s="1"/>
  <c r="EL218" i="20"/>
  <c r="EL28" i="12" s="1"/>
  <c r="EL217" i="20"/>
  <c r="EL219" i="20"/>
  <c r="EL29" i="12" s="1"/>
  <c r="EL223" i="20"/>
  <c r="EL33" i="12" s="1"/>
  <c r="EL220" i="20"/>
  <c r="EL30" i="12" s="1"/>
  <c r="EL224" i="20"/>
  <c r="EL34" i="12" s="1"/>
  <c r="EL228" i="20"/>
  <c r="EL38" i="12" s="1"/>
  <c r="EL227" i="20"/>
  <c r="EL37" i="12" s="1"/>
  <c r="EL222" i="20"/>
  <c r="EL32" i="12" s="1"/>
  <c r="EL226" i="20"/>
  <c r="EL36" i="12" s="1"/>
  <c r="EL221" i="20"/>
  <c r="EL31" i="12" s="1"/>
  <c r="EL225" i="20"/>
  <c r="EL35" i="12" s="1"/>
  <c r="EL229" i="20"/>
  <c r="EL39" i="12" s="1"/>
  <c r="BY217" i="20"/>
  <c r="BY219" i="20"/>
  <c r="BY29" i="12" s="1"/>
  <c r="BY218" i="20"/>
  <c r="BY28" i="12" s="1"/>
  <c r="BY220" i="20"/>
  <c r="BY30" i="12" s="1"/>
  <c r="BY223" i="20"/>
  <c r="BY33" i="12" s="1"/>
  <c r="BY221" i="20"/>
  <c r="BY31" i="12" s="1"/>
  <c r="BY222" i="20"/>
  <c r="BY32" i="12" s="1"/>
  <c r="BY225" i="20"/>
  <c r="BY35" i="12" s="1"/>
  <c r="BY224" i="20"/>
  <c r="BY34" i="12" s="1"/>
  <c r="BY226" i="20"/>
  <c r="BY36" i="12" s="1"/>
  <c r="BY228" i="20"/>
  <c r="BY38" i="12" s="1"/>
  <c r="BY227" i="20"/>
  <c r="BY37" i="12" s="1"/>
  <c r="BY229" i="20"/>
  <c r="BY39" i="12" s="1"/>
  <c r="CW220" i="20"/>
  <c r="CW30" i="12" s="1"/>
  <c r="CW217" i="20"/>
  <c r="CW218" i="20"/>
  <c r="CW28" i="12" s="1"/>
  <c r="CW219" i="20"/>
  <c r="CW29" i="12" s="1"/>
  <c r="CW221" i="20"/>
  <c r="CW31" i="12" s="1"/>
  <c r="CW222" i="20"/>
  <c r="CW32" i="12" s="1"/>
  <c r="CW224" i="20"/>
  <c r="CW34" i="12" s="1"/>
  <c r="CW226" i="20"/>
  <c r="CW36" i="12" s="1"/>
  <c r="CW228" i="20"/>
  <c r="CW38" i="12" s="1"/>
  <c r="CW223" i="20"/>
  <c r="CW33" i="12" s="1"/>
  <c r="CW227" i="20"/>
  <c r="CW37" i="12" s="1"/>
  <c r="CW225" i="20"/>
  <c r="CW35" i="12" s="1"/>
  <c r="CW229" i="20"/>
  <c r="CW39" i="12" s="1"/>
  <c r="EW217" i="20"/>
  <c r="EW218" i="20"/>
  <c r="EW28" i="12" s="1"/>
  <c r="EW220" i="20"/>
  <c r="EW30" i="12" s="1"/>
  <c r="EW223" i="20"/>
  <c r="EW33" i="12" s="1"/>
  <c r="EW222" i="20"/>
  <c r="EW32" i="12" s="1"/>
  <c r="EW221" i="20"/>
  <c r="EW31" i="12" s="1"/>
  <c r="EW228" i="20"/>
  <c r="EW38" i="12" s="1"/>
  <c r="EW229" i="20"/>
  <c r="EW39" i="12" s="1"/>
  <c r="EW227" i="20"/>
  <c r="EW37" i="12" s="1"/>
  <c r="EW226" i="20"/>
  <c r="EW36" i="12" s="1"/>
  <c r="EW224" i="20"/>
  <c r="EW34" i="12" s="1"/>
  <c r="EW225" i="20"/>
  <c r="EW35" i="12" s="1"/>
  <c r="EW219" i="20"/>
  <c r="EW29" i="12" s="1"/>
  <c r="J241" i="20"/>
  <c r="J55" i="12" s="1"/>
  <c r="CP241" i="20"/>
  <c r="CP55" i="12" s="1"/>
  <c r="AK27" i="36"/>
  <c r="P53" i="36"/>
  <c r="P52" i="36"/>
  <c r="P51" i="36"/>
  <c r="AI27" i="36"/>
  <c r="O42" i="32"/>
  <c r="AK218" i="31"/>
  <c r="AK28" i="32" s="1"/>
  <c r="AK219" i="31"/>
  <c r="AK29" i="32" s="1"/>
  <c r="AK220" i="31"/>
  <c r="AK30" i="32" s="1"/>
  <c r="AK221" i="31"/>
  <c r="AK31" i="32" s="1"/>
  <c r="AK222" i="31"/>
  <c r="AK32" i="32" s="1"/>
  <c r="AK223" i="31"/>
  <c r="AK33" i="32" s="1"/>
  <c r="AK224" i="31"/>
  <c r="AK34" i="32" s="1"/>
  <c r="AK225" i="31"/>
  <c r="AK35" i="32" s="1"/>
  <c r="AK226" i="31"/>
  <c r="AK36" i="32" s="1"/>
  <c r="AK227" i="31"/>
  <c r="AK37" i="32" s="1"/>
  <c r="AK228" i="31"/>
  <c r="AK38" i="32" s="1"/>
  <c r="AK229" i="31"/>
  <c r="AK39" i="32" s="1"/>
  <c r="AK217" i="31"/>
  <c r="AK42" i="32"/>
  <c r="AK230" i="31"/>
  <c r="AK40" i="32" s="1"/>
  <c r="AP241" i="35"/>
  <c r="AP55" i="36" s="1"/>
  <c r="AP27" i="36"/>
  <c r="BC217" i="31"/>
  <c r="BC226" i="31"/>
  <c r="BC36" i="32" s="1"/>
  <c r="BC220" i="31"/>
  <c r="BC30" i="32" s="1"/>
  <c r="BC223" i="31"/>
  <c r="BC33" i="32" s="1"/>
  <c r="BC227" i="31"/>
  <c r="BC37" i="32" s="1"/>
  <c r="BC42" i="32"/>
  <c r="BC218" i="31"/>
  <c r="BC28" i="32" s="1"/>
  <c r="BC221" i="31"/>
  <c r="BC31" i="32" s="1"/>
  <c r="BC224" i="31"/>
  <c r="BC34" i="32" s="1"/>
  <c r="BC229" i="31"/>
  <c r="BC39" i="32" s="1"/>
  <c r="BC219" i="31"/>
  <c r="BC29" i="32" s="1"/>
  <c r="BC222" i="31"/>
  <c r="BC32" i="32" s="1"/>
  <c r="BC225" i="31"/>
  <c r="BC35" i="32" s="1"/>
  <c r="BC228" i="31"/>
  <c r="BC38" i="32" s="1"/>
  <c r="BC230" i="31"/>
  <c r="BC40" i="32" s="1"/>
  <c r="AY241" i="31"/>
  <c r="AY55" i="32" s="1"/>
  <c r="AY27" i="32"/>
  <c r="FP217" i="21"/>
  <c r="FP227" i="21"/>
  <c r="FP37" i="11" s="1"/>
  <c r="FP219" i="21"/>
  <c r="FP29" i="11" s="1"/>
  <c r="FP218" i="21"/>
  <c r="FP28" i="11" s="1"/>
  <c r="FP220" i="21"/>
  <c r="FP30" i="11" s="1"/>
  <c r="FP221" i="21"/>
  <c r="FP31" i="11" s="1"/>
  <c r="FP225" i="21"/>
  <c r="FP35" i="11" s="1"/>
  <c r="FP229" i="21"/>
  <c r="FP39" i="11" s="1"/>
  <c r="FP222" i="21"/>
  <c r="FP32" i="11" s="1"/>
  <c r="FP224" i="21"/>
  <c r="FP34" i="11" s="1"/>
  <c r="FP228" i="21"/>
  <c r="FP38" i="11" s="1"/>
  <c r="FP226" i="21"/>
  <c r="FP36" i="11" s="1"/>
  <c r="FP223" i="21"/>
  <c r="FP33" i="11" s="1"/>
  <c r="BC217" i="21"/>
  <c r="BC227" i="21"/>
  <c r="BC37" i="11" s="1"/>
  <c r="BC218" i="21"/>
  <c r="BC28" i="11" s="1"/>
  <c r="BC221" i="21"/>
  <c r="BC31" i="11" s="1"/>
  <c r="BC225" i="21"/>
  <c r="BC35" i="11" s="1"/>
  <c r="BC226" i="21"/>
  <c r="BC36" i="11" s="1"/>
  <c r="BC228" i="21"/>
  <c r="BC38" i="11" s="1"/>
  <c r="BC220" i="21"/>
  <c r="BC30" i="11" s="1"/>
  <c r="BC223" i="21"/>
  <c r="BC33" i="11" s="1"/>
  <c r="BC219" i="21"/>
  <c r="BC29" i="11" s="1"/>
  <c r="BC222" i="21"/>
  <c r="BC32" i="11" s="1"/>
  <c r="BC224" i="21"/>
  <c r="BC34" i="11" s="1"/>
  <c r="BC229" i="21"/>
  <c r="BC39" i="11" s="1"/>
  <c r="CF217" i="21"/>
  <c r="CF227" i="21"/>
  <c r="CF37" i="11" s="1"/>
  <c r="CF224" i="21"/>
  <c r="CF34" i="11" s="1"/>
  <c r="CF219" i="21"/>
  <c r="CF29" i="11" s="1"/>
  <c r="CF218" i="21"/>
  <c r="CF28" i="11" s="1"/>
  <c r="CF222" i="21"/>
  <c r="CF32" i="11" s="1"/>
  <c r="CF223" i="21"/>
  <c r="CF33" i="11" s="1"/>
  <c r="CF221" i="21"/>
  <c r="CF31" i="11" s="1"/>
  <c r="CF220" i="21"/>
  <c r="CF30" i="11" s="1"/>
  <c r="CF225" i="21"/>
  <c r="CF35" i="11" s="1"/>
  <c r="CF229" i="21"/>
  <c r="CF39" i="11" s="1"/>
  <c r="CF226" i="21"/>
  <c r="CF36" i="11" s="1"/>
  <c r="CF228" i="21"/>
  <c r="CF38" i="11" s="1"/>
  <c r="DX227" i="21"/>
  <c r="DX37" i="11" s="1"/>
  <c r="DX217" i="21"/>
  <c r="DX220" i="21"/>
  <c r="DX30" i="11" s="1"/>
  <c r="DX221" i="21"/>
  <c r="DX31" i="11" s="1"/>
  <c r="DX219" i="21"/>
  <c r="DX29" i="11" s="1"/>
  <c r="DX218" i="21"/>
  <c r="DX28" i="11" s="1"/>
  <c r="DX228" i="21"/>
  <c r="DX38" i="11" s="1"/>
  <c r="DX42" i="11"/>
  <c r="DX225" i="21"/>
  <c r="DX35" i="11" s="1"/>
  <c r="DX222" i="21"/>
  <c r="DX32" i="11" s="1"/>
  <c r="DX224" i="21"/>
  <c r="DX34" i="11" s="1"/>
  <c r="DX223" i="21"/>
  <c r="DX33" i="11" s="1"/>
  <c r="DX226" i="21"/>
  <c r="DX36" i="11" s="1"/>
  <c r="DX229" i="21"/>
  <c r="DX39" i="11" s="1"/>
  <c r="DC241" i="21"/>
  <c r="DC55" i="11" s="1"/>
  <c r="DC27" i="11"/>
  <c r="AN241" i="21"/>
  <c r="AN55" i="11" s="1"/>
  <c r="AN27" i="11"/>
  <c r="GI241" i="21"/>
  <c r="GI55" i="11" s="1"/>
  <c r="GI27" i="11"/>
  <c r="EU241" i="21"/>
  <c r="EU55" i="11" s="1"/>
  <c r="EU27" i="11"/>
  <c r="GJ241" i="21"/>
  <c r="GJ55" i="11" s="1"/>
  <c r="GJ27" i="11"/>
  <c r="FF217" i="21"/>
  <c r="FF227" i="21"/>
  <c r="FF37" i="11" s="1"/>
  <c r="FF219" i="21"/>
  <c r="FF29" i="11" s="1"/>
  <c r="FF218" i="21"/>
  <c r="FF28" i="11" s="1"/>
  <c r="FF222" i="21"/>
  <c r="FF32" i="11" s="1"/>
  <c r="FF223" i="21"/>
  <c r="FF33" i="11" s="1"/>
  <c r="FF220" i="21"/>
  <c r="FF30" i="11" s="1"/>
  <c r="FF221" i="21"/>
  <c r="FF31" i="11" s="1"/>
  <c r="FF228" i="21"/>
  <c r="FF38" i="11" s="1"/>
  <c r="FF225" i="21"/>
  <c r="FF35" i="11" s="1"/>
  <c r="FF224" i="21"/>
  <c r="FF34" i="11" s="1"/>
  <c r="FF229" i="21"/>
  <c r="FF39" i="11" s="1"/>
  <c r="FF226" i="21"/>
  <c r="FF36" i="11" s="1"/>
  <c r="HJ27" i="11"/>
  <c r="HJ241" i="21"/>
  <c r="HJ55" i="11" s="1"/>
  <c r="CA223" i="35"/>
  <c r="CA33" i="36" s="1"/>
  <c r="CA222" i="35"/>
  <c r="CA32" i="36" s="1"/>
  <c r="CA217" i="35"/>
  <c r="CA221" i="35"/>
  <c r="CA31" i="36" s="1"/>
  <c r="CA229" i="35"/>
  <c r="CA39" i="36" s="1"/>
  <c r="CA220" i="35"/>
  <c r="CA30" i="36" s="1"/>
  <c r="CA219" i="35"/>
  <c r="CA29" i="36" s="1"/>
  <c r="CA218" i="35"/>
  <c r="CA28" i="36" s="1"/>
  <c r="CA228" i="35"/>
  <c r="CA38" i="36" s="1"/>
  <c r="CA227" i="35"/>
  <c r="CA37" i="36" s="1"/>
  <c r="CA225" i="35"/>
  <c r="CA35" i="36" s="1"/>
  <c r="CA226" i="35"/>
  <c r="CA36" i="36" s="1"/>
  <c r="CA224" i="35"/>
  <c r="CA34" i="36" s="1"/>
  <c r="BC229" i="35"/>
  <c r="BC39" i="36" s="1"/>
  <c r="BC228" i="35"/>
  <c r="BC38" i="36" s="1"/>
  <c r="BC227" i="35"/>
  <c r="BC37" i="36" s="1"/>
  <c r="BC226" i="35"/>
  <c r="BC36" i="36" s="1"/>
  <c r="BC217" i="35"/>
  <c r="BC225" i="35"/>
  <c r="BC35" i="36" s="1"/>
  <c r="BC220" i="35"/>
  <c r="BC30" i="36" s="1"/>
  <c r="BC219" i="35"/>
  <c r="BC29" i="36" s="1"/>
  <c r="BC218" i="35"/>
  <c r="BC28" i="36" s="1"/>
  <c r="BC224" i="35"/>
  <c r="BC34" i="36" s="1"/>
  <c r="BC223" i="35"/>
  <c r="BC33" i="36" s="1"/>
  <c r="BC221" i="35"/>
  <c r="BC31" i="36" s="1"/>
  <c r="BC222" i="35"/>
  <c r="BC32" i="36" s="1"/>
  <c r="BC42" i="36"/>
  <c r="CC229" i="35"/>
  <c r="CC39" i="36" s="1"/>
  <c r="CC220" i="35"/>
  <c r="CC30" i="36" s="1"/>
  <c r="CC219" i="35"/>
  <c r="CC29" i="36" s="1"/>
  <c r="CC218" i="35"/>
  <c r="CC28" i="36" s="1"/>
  <c r="CC228" i="35"/>
  <c r="CC38" i="36" s="1"/>
  <c r="CC227" i="35"/>
  <c r="CC37" i="36" s="1"/>
  <c r="CC226" i="35"/>
  <c r="CC36" i="36" s="1"/>
  <c r="CC225" i="35"/>
  <c r="CC35" i="36" s="1"/>
  <c r="CC224" i="35"/>
  <c r="CC34" i="36" s="1"/>
  <c r="CC223" i="35"/>
  <c r="CC33" i="36" s="1"/>
  <c r="CC221" i="35"/>
  <c r="CC31" i="36" s="1"/>
  <c r="CC217" i="35"/>
  <c r="CC222" i="35"/>
  <c r="CC32" i="36" s="1"/>
  <c r="CC42" i="36"/>
  <c r="BS241" i="31"/>
  <c r="BS55" i="32" s="1"/>
  <c r="BQ42" i="36"/>
  <c r="BH42" i="36"/>
  <c r="CL42" i="36"/>
  <c r="BN42" i="36"/>
  <c r="CO42" i="36"/>
  <c r="CE241" i="35"/>
  <c r="CE55" i="36" s="1"/>
  <c r="BX241" i="35"/>
  <c r="BX55" i="36" s="1"/>
  <c r="BX27" i="36"/>
  <c r="FH217" i="20"/>
  <c r="FH221" i="20"/>
  <c r="FH31" i="12" s="1"/>
  <c r="FH229" i="20"/>
  <c r="FH39" i="12" s="1"/>
  <c r="FH223" i="20"/>
  <c r="FH33" i="12" s="1"/>
  <c r="FH227" i="20"/>
  <c r="FH37" i="12" s="1"/>
  <c r="FH218" i="20"/>
  <c r="FH28" i="12" s="1"/>
  <c r="FH220" i="20"/>
  <c r="FH30" i="12" s="1"/>
  <c r="FH224" i="20"/>
  <c r="FH34" i="12" s="1"/>
  <c r="FH222" i="20"/>
  <c r="FH32" i="12" s="1"/>
  <c r="FH219" i="20"/>
  <c r="FH29" i="12" s="1"/>
  <c r="FH225" i="20"/>
  <c r="FH35" i="12" s="1"/>
  <c r="FH228" i="20"/>
  <c r="FH38" i="12" s="1"/>
  <c r="FH226" i="20"/>
  <c r="FH36" i="12" s="1"/>
  <c r="FX223" i="20"/>
  <c r="FX33" i="12" s="1"/>
  <c r="FX226" i="20"/>
  <c r="FX36" i="12" s="1"/>
  <c r="FX217" i="20"/>
  <c r="FX219" i="20"/>
  <c r="FX29" i="12" s="1"/>
  <c r="FX220" i="20"/>
  <c r="FX30" i="12" s="1"/>
  <c r="FX227" i="20"/>
  <c r="FX37" i="12" s="1"/>
  <c r="FX225" i="20"/>
  <c r="FX35" i="12" s="1"/>
  <c r="FX229" i="20"/>
  <c r="FX39" i="12" s="1"/>
  <c r="FX224" i="20"/>
  <c r="FX34" i="12" s="1"/>
  <c r="FX228" i="20"/>
  <c r="FX38" i="12" s="1"/>
  <c r="FX222" i="20"/>
  <c r="FX32" i="12" s="1"/>
  <c r="FX218" i="20"/>
  <c r="FX28" i="12" s="1"/>
  <c r="FX221" i="20"/>
  <c r="FX31" i="12" s="1"/>
  <c r="FI220" i="20"/>
  <c r="FI30" i="12" s="1"/>
  <c r="FI227" i="20"/>
  <c r="FI37" i="12" s="1"/>
  <c r="FI218" i="20"/>
  <c r="FI28" i="12" s="1"/>
  <c r="FI222" i="20"/>
  <c r="FI32" i="12" s="1"/>
  <c r="FI217" i="20"/>
  <c r="FI223" i="20"/>
  <c r="FI33" i="12" s="1"/>
  <c r="FI226" i="20"/>
  <c r="FI36" i="12" s="1"/>
  <c r="FI224" i="20"/>
  <c r="FI34" i="12" s="1"/>
  <c r="FI219" i="20"/>
  <c r="FI29" i="12" s="1"/>
  <c r="FI221" i="20"/>
  <c r="FI31" i="12" s="1"/>
  <c r="FI225" i="20"/>
  <c r="FI35" i="12" s="1"/>
  <c r="FI228" i="20"/>
  <c r="FI38" i="12" s="1"/>
  <c r="FI229" i="20"/>
  <c r="FI39" i="12" s="1"/>
  <c r="AU27" i="32"/>
  <c r="AU241" i="31"/>
  <c r="AU55" i="32" s="1"/>
  <c r="DY241" i="20"/>
  <c r="DY55" i="12" s="1"/>
  <c r="DY27" i="12"/>
  <c r="HH28" i="12"/>
  <c r="HH241" i="20"/>
  <c r="HH55" i="12" s="1"/>
  <c r="AR27" i="12"/>
  <c r="AR241" i="20"/>
  <c r="AR55" i="12" s="1"/>
  <c r="GB241" i="20"/>
  <c r="GB55" i="12" s="1"/>
  <c r="GB27" i="12"/>
  <c r="BL217" i="21"/>
  <c r="BL227" i="21"/>
  <c r="BL37" i="11" s="1"/>
  <c r="BL220" i="21"/>
  <c r="BL30" i="11" s="1"/>
  <c r="BL219" i="21"/>
  <c r="BL29" i="11" s="1"/>
  <c r="BL218" i="21"/>
  <c r="BL28" i="11" s="1"/>
  <c r="BL223" i="21"/>
  <c r="BL33" i="11" s="1"/>
  <c r="BL221" i="21"/>
  <c r="BL31" i="11" s="1"/>
  <c r="BL228" i="21"/>
  <c r="BL38" i="11" s="1"/>
  <c r="BL222" i="21"/>
  <c r="BL32" i="11" s="1"/>
  <c r="BL226" i="21"/>
  <c r="BL36" i="11" s="1"/>
  <c r="BL224" i="21"/>
  <c r="BL34" i="11" s="1"/>
  <c r="BL225" i="21"/>
  <c r="BL35" i="11" s="1"/>
  <c r="BL229" i="21"/>
  <c r="BL39" i="11" s="1"/>
  <c r="EX27" i="11"/>
  <c r="AC219" i="31"/>
  <c r="AC29" i="32" s="1"/>
  <c r="AC223" i="31"/>
  <c r="AC33" i="32" s="1"/>
  <c r="AC217" i="31"/>
  <c r="AC226" i="31"/>
  <c r="AC36" i="32" s="1"/>
  <c r="AC218" i="31"/>
  <c r="AC28" i="32" s="1"/>
  <c r="AC221" i="31"/>
  <c r="AC31" i="32" s="1"/>
  <c r="AC222" i="31"/>
  <c r="AC32" i="32" s="1"/>
  <c r="AC227" i="31"/>
  <c r="AC37" i="32" s="1"/>
  <c r="AC224" i="31"/>
  <c r="AC34" i="32" s="1"/>
  <c r="AC228" i="31"/>
  <c r="AC38" i="32" s="1"/>
  <c r="AC220" i="31"/>
  <c r="AC30" i="32" s="1"/>
  <c r="AC229" i="31"/>
  <c r="AC39" i="32" s="1"/>
  <c r="AC225" i="31"/>
  <c r="AC35" i="32" s="1"/>
  <c r="AC230" i="31"/>
  <c r="AC40" i="32" s="1"/>
  <c r="DO218" i="21"/>
  <c r="DO28" i="11" s="1"/>
  <c r="DO217" i="21"/>
  <c r="DO219" i="21"/>
  <c r="DO29" i="11" s="1"/>
  <c r="DO227" i="21"/>
  <c r="DO37" i="11" s="1"/>
  <c r="DO220" i="21"/>
  <c r="DO30" i="11" s="1"/>
  <c r="DO221" i="21"/>
  <c r="DO31" i="11" s="1"/>
  <c r="DO222" i="21"/>
  <c r="DO32" i="11" s="1"/>
  <c r="DO223" i="21"/>
  <c r="DO33" i="11" s="1"/>
  <c r="DO224" i="21"/>
  <c r="DO34" i="11" s="1"/>
  <c r="DO228" i="21"/>
  <c r="DO38" i="11" s="1"/>
  <c r="DO225" i="21"/>
  <c r="DO35" i="11" s="1"/>
  <c r="DO226" i="21"/>
  <c r="DO36" i="11" s="1"/>
  <c r="DO229" i="21"/>
  <c r="DO39" i="11" s="1"/>
  <c r="CW227" i="21"/>
  <c r="CW37" i="11" s="1"/>
  <c r="CW217" i="21"/>
  <c r="CW218" i="21"/>
  <c r="CW28" i="11" s="1"/>
  <c r="CW220" i="21"/>
  <c r="CW30" i="11" s="1"/>
  <c r="CW219" i="21"/>
  <c r="CW29" i="11" s="1"/>
  <c r="CW222" i="21"/>
  <c r="CW32" i="11" s="1"/>
  <c r="CW221" i="21"/>
  <c r="CW31" i="11" s="1"/>
  <c r="CW226" i="21"/>
  <c r="CW36" i="11" s="1"/>
  <c r="CW225" i="21"/>
  <c r="CW35" i="11" s="1"/>
  <c r="CW228" i="21"/>
  <c r="CW38" i="11" s="1"/>
  <c r="CW224" i="21"/>
  <c r="CW34" i="11" s="1"/>
  <c r="CW223" i="21"/>
  <c r="CW33" i="11" s="1"/>
  <c r="CW229" i="21"/>
  <c r="CW39" i="11" s="1"/>
  <c r="CU218" i="21"/>
  <c r="CU28" i="11" s="1"/>
  <c r="CU219" i="21"/>
  <c r="CU29" i="11" s="1"/>
  <c r="CU227" i="21"/>
  <c r="CU37" i="11" s="1"/>
  <c r="CU220" i="21"/>
  <c r="CU30" i="11" s="1"/>
  <c r="CU217" i="21"/>
  <c r="CU223" i="21"/>
  <c r="CU33" i="11" s="1"/>
  <c r="CU222" i="21"/>
  <c r="CU32" i="11" s="1"/>
  <c r="CU228" i="21"/>
  <c r="CU38" i="11" s="1"/>
  <c r="CU221" i="21"/>
  <c r="CU31" i="11" s="1"/>
  <c r="CU224" i="21"/>
  <c r="CU34" i="11" s="1"/>
  <c r="CU226" i="21"/>
  <c r="CU36" i="11" s="1"/>
  <c r="CU225" i="21"/>
  <c r="CU35" i="11" s="1"/>
  <c r="CU229" i="21"/>
  <c r="CU39" i="11" s="1"/>
  <c r="J241" i="21"/>
  <c r="J55" i="11" s="1"/>
  <c r="DB217" i="21"/>
  <c r="DB218" i="21"/>
  <c r="DB28" i="11" s="1"/>
  <c r="DB220" i="21"/>
  <c r="DB30" i="11" s="1"/>
  <c r="DB219" i="21"/>
  <c r="DB29" i="11" s="1"/>
  <c r="DB227" i="21"/>
  <c r="DB37" i="11" s="1"/>
  <c r="DB221" i="21"/>
  <c r="DB31" i="11" s="1"/>
  <c r="DB225" i="21"/>
  <c r="DB35" i="11" s="1"/>
  <c r="DB223" i="21"/>
  <c r="DB33" i="11" s="1"/>
  <c r="DB224" i="21"/>
  <c r="DB34" i="11" s="1"/>
  <c r="DB222" i="21"/>
  <c r="DB32" i="11" s="1"/>
  <c r="DB229" i="21"/>
  <c r="DB39" i="11" s="1"/>
  <c r="DB228" i="21"/>
  <c r="DB38" i="11" s="1"/>
  <c r="DB226" i="21"/>
  <c r="DB36" i="11" s="1"/>
  <c r="CT241" i="21"/>
  <c r="CT55" i="11" s="1"/>
  <c r="AC220" i="20"/>
  <c r="AC30" i="12" s="1"/>
  <c r="AC218" i="20"/>
  <c r="AC28" i="12" s="1"/>
  <c r="AC217" i="20"/>
  <c r="AC219" i="20"/>
  <c r="AC29" i="12" s="1"/>
  <c r="AC224" i="20"/>
  <c r="AC34" i="12" s="1"/>
  <c r="AC223" i="20"/>
  <c r="AC33" i="12" s="1"/>
  <c r="AC226" i="20"/>
  <c r="AC36" i="12" s="1"/>
  <c r="AC228" i="20"/>
  <c r="AC38" i="12" s="1"/>
  <c r="AC229" i="20"/>
  <c r="AC39" i="12" s="1"/>
  <c r="AC225" i="20"/>
  <c r="AC35" i="12" s="1"/>
  <c r="AC227" i="20"/>
  <c r="AC37" i="12" s="1"/>
  <c r="AC221" i="20"/>
  <c r="AC31" i="12" s="1"/>
  <c r="AC222" i="20"/>
  <c r="AC32" i="12" s="1"/>
  <c r="CD220" i="20"/>
  <c r="CD30" i="12" s="1"/>
  <c r="CD218" i="20"/>
  <c r="CD28" i="12" s="1"/>
  <c r="CD217" i="20"/>
  <c r="CD219" i="20"/>
  <c r="CD29" i="12" s="1"/>
  <c r="CD221" i="20"/>
  <c r="CD31" i="12" s="1"/>
  <c r="CD223" i="20"/>
  <c r="CD33" i="12" s="1"/>
  <c r="CD224" i="20"/>
  <c r="CD34" i="12" s="1"/>
  <c r="CD226" i="20"/>
  <c r="CD36" i="12" s="1"/>
  <c r="CD228" i="20"/>
  <c r="CD38" i="12" s="1"/>
  <c r="CD227" i="20"/>
  <c r="CD37" i="12" s="1"/>
  <c r="CD229" i="20"/>
  <c r="CD39" i="12" s="1"/>
  <c r="CD222" i="20"/>
  <c r="CD32" i="12" s="1"/>
  <c r="CD225" i="20"/>
  <c r="CD35" i="12" s="1"/>
  <c r="DP220" i="20"/>
  <c r="DP30" i="12" s="1"/>
  <c r="DP219" i="20"/>
  <c r="DP29" i="12" s="1"/>
  <c r="DP217" i="20"/>
  <c r="DP218" i="20"/>
  <c r="DP28" i="12" s="1"/>
  <c r="DP221" i="20"/>
  <c r="DP31" i="12" s="1"/>
  <c r="DP223" i="20"/>
  <c r="DP33" i="12" s="1"/>
  <c r="DP222" i="20"/>
  <c r="DP32" i="12" s="1"/>
  <c r="DP224" i="20"/>
  <c r="DP34" i="12" s="1"/>
  <c r="DP226" i="20"/>
  <c r="DP36" i="12" s="1"/>
  <c r="DP228" i="20"/>
  <c r="DP38" i="12" s="1"/>
  <c r="DP229" i="20"/>
  <c r="DP39" i="12" s="1"/>
  <c r="DP225" i="20"/>
  <c r="DP35" i="12" s="1"/>
  <c r="DP227" i="20"/>
  <c r="DP37" i="12" s="1"/>
  <c r="BH241" i="20"/>
  <c r="BH55" i="12" s="1"/>
  <c r="BL220" i="20"/>
  <c r="BL30" i="12" s="1"/>
  <c r="BL219" i="20"/>
  <c r="BL29" i="12" s="1"/>
  <c r="BL218" i="20"/>
  <c r="BL28" i="12" s="1"/>
  <c r="BL217" i="20"/>
  <c r="BL221" i="20"/>
  <c r="BL31" i="12" s="1"/>
  <c r="BL222" i="20"/>
  <c r="BL32" i="12" s="1"/>
  <c r="BL226" i="20"/>
  <c r="BL36" i="12" s="1"/>
  <c r="BL228" i="20"/>
  <c r="BL38" i="12" s="1"/>
  <c r="BL224" i="20"/>
  <c r="BL34" i="12" s="1"/>
  <c r="BL225" i="20"/>
  <c r="BL35" i="12" s="1"/>
  <c r="BL223" i="20"/>
  <c r="BL33" i="12" s="1"/>
  <c r="BL229" i="20"/>
  <c r="BL39" i="12" s="1"/>
  <c r="BL227" i="20"/>
  <c r="BL37" i="12" s="1"/>
  <c r="AU241" i="20"/>
  <c r="AU55" i="12" s="1"/>
  <c r="EY241" i="20"/>
  <c r="EY55" i="12" s="1"/>
  <c r="J220" i="35"/>
  <c r="J30" i="36" s="1"/>
  <c r="J224" i="35"/>
  <c r="J34" i="36" s="1"/>
  <c r="J228" i="35"/>
  <c r="J38" i="36" s="1"/>
  <c r="J226" i="35"/>
  <c r="J36" i="36" s="1"/>
  <c r="J222" i="35"/>
  <c r="J32" i="36" s="1"/>
  <c r="J223" i="35"/>
  <c r="J33" i="36" s="1"/>
  <c r="J217" i="35"/>
  <c r="J221" i="35"/>
  <c r="J31" i="36" s="1"/>
  <c r="J227" i="35"/>
  <c r="J37" i="36" s="1"/>
  <c r="J218" i="35"/>
  <c r="J28" i="36" s="1"/>
  <c r="J42" i="36"/>
  <c r="J225" i="35"/>
  <c r="J35" i="36" s="1"/>
  <c r="J219" i="35"/>
  <c r="J29" i="36" s="1"/>
  <c r="J229" i="35"/>
  <c r="J39" i="36" s="1"/>
  <c r="AM221" i="35"/>
  <c r="AM31" i="36" s="1"/>
  <c r="AM225" i="35"/>
  <c r="AM35" i="36" s="1"/>
  <c r="AM226" i="35"/>
  <c r="AM36" i="36" s="1"/>
  <c r="AM220" i="35"/>
  <c r="AM30" i="36" s="1"/>
  <c r="AM223" i="35"/>
  <c r="AM33" i="36" s="1"/>
  <c r="AM217" i="35"/>
  <c r="AM227" i="35"/>
  <c r="AM37" i="36" s="1"/>
  <c r="AM219" i="35"/>
  <c r="AM29" i="36" s="1"/>
  <c r="AM222" i="35"/>
  <c r="AM32" i="36" s="1"/>
  <c r="AM42" i="36"/>
  <c r="AM229" i="35"/>
  <c r="AM39" i="36" s="1"/>
  <c r="AM224" i="35"/>
  <c r="AM34" i="36" s="1"/>
  <c r="AM228" i="35"/>
  <c r="AM38" i="36" s="1"/>
  <c r="AM218" i="35"/>
  <c r="AM28" i="36" s="1"/>
  <c r="K241" i="35"/>
  <c r="K55" i="36" s="1"/>
  <c r="K27" i="36"/>
  <c r="V219" i="31"/>
  <c r="V29" i="32" s="1"/>
  <c r="V221" i="31"/>
  <c r="V31" i="32" s="1"/>
  <c r="V223" i="31"/>
  <c r="V33" i="32" s="1"/>
  <c r="V217" i="31"/>
  <c r="V220" i="31"/>
  <c r="V30" i="32" s="1"/>
  <c r="V225" i="31"/>
  <c r="V35" i="32" s="1"/>
  <c r="V218" i="31"/>
  <c r="V28" i="32" s="1"/>
  <c r="V228" i="31"/>
  <c r="V38" i="32" s="1"/>
  <c r="V226" i="31"/>
  <c r="V36" i="32" s="1"/>
  <c r="V224" i="31"/>
  <c r="V34" i="32" s="1"/>
  <c r="V229" i="31"/>
  <c r="V39" i="32" s="1"/>
  <c r="V222" i="31"/>
  <c r="V32" i="32" s="1"/>
  <c r="V227" i="31"/>
  <c r="V37" i="32" s="1"/>
  <c r="V230" i="31"/>
  <c r="V40" i="32" s="1"/>
  <c r="BA221" i="31"/>
  <c r="BA31" i="32" s="1"/>
  <c r="BA220" i="31"/>
  <c r="BA30" i="32" s="1"/>
  <c r="BA219" i="31"/>
  <c r="BA29" i="32" s="1"/>
  <c r="BA218" i="31"/>
  <c r="BA28" i="32" s="1"/>
  <c r="BA217" i="31"/>
  <c r="BA229" i="31"/>
  <c r="BA39" i="32" s="1"/>
  <c r="BA227" i="31"/>
  <c r="BA37" i="32" s="1"/>
  <c r="BA226" i="31"/>
  <c r="BA36" i="32" s="1"/>
  <c r="BA225" i="31"/>
  <c r="BA35" i="32" s="1"/>
  <c r="BA224" i="31"/>
  <c r="BA34" i="32" s="1"/>
  <c r="BA228" i="31"/>
  <c r="BA38" i="32" s="1"/>
  <c r="BA222" i="31"/>
  <c r="BA32" i="32" s="1"/>
  <c r="BA223" i="31"/>
  <c r="BA33" i="32" s="1"/>
  <c r="BA230" i="31"/>
  <c r="BA40" i="32" s="1"/>
  <c r="AB241" i="31"/>
  <c r="AB55" i="32" s="1"/>
  <c r="V42" i="32"/>
  <c r="FX217" i="21"/>
  <c r="FX227" i="21"/>
  <c r="FX37" i="11" s="1"/>
  <c r="FX220" i="21"/>
  <c r="FX30" i="11" s="1"/>
  <c r="FX222" i="21"/>
  <c r="FX32" i="11" s="1"/>
  <c r="FX223" i="21"/>
  <c r="FX33" i="11" s="1"/>
  <c r="FX219" i="21"/>
  <c r="FX29" i="11" s="1"/>
  <c r="FX221" i="21"/>
  <c r="FX31" i="11" s="1"/>
  <c r="FX218" i="21"/>
  <c r="FX28" i="11" s="1"/>
  <c r="FX224" i="21"/>
  <c r="FX34" i="11" s="1"/>
  <c r="FX229" i="21"/>
  <c r="FX39" i="11" s="1"/>
  <c r="FX226" i="21"/>
  <c r="FX36" i="11" s="1"/>
  <c r="FX228" i="21"/>
  <c r="FX38" i="11" s="1"/>
  <c r="FX225" i="21"/>
  <c r="FX35" i="11" s="1"/>
  <c r="AF217" i="21"/>
  <c r="AF227" i="21"/>
  <c r="AF37" i="11" s="1"/>
  <c r="AF218" i="21"/>
  <c r="AF28" i="11" s="1"/>
  <c r="AF221" i="21"/>
  <c r="AF31" i="11" s="1"/>
  <c r="AF222" i="21"/>
  <c r="AF32" i="11" s="1"/>
  <c r="AF219" i="21"/>
  <c r="AF29" i="11" s="1"/>
  <c r="AF223" i="21"/>
  <c r="AF33" i="11" s="1"/>
  <c r="AF224" i="21"/>
  <c r="AF34" i="11" s="1"/>
  <c r="AF225" i="21"/>
  <c r="AF35" i="11" s="1"/>
  <c r="AF226" i="21"/>
  <c r="AF36" i="11" s="1"/>
  <c r="AF229" i="21"/>
  <c r="AF39" i="11" s="1"/>
  <c r="AF228" i="21"/>
  <c r="AF38" i="11" s="1"/>
  <c r="AF220" i="21"/>
  <c r="AF30" i="11" s="1"/>
  <c r="Z217" i="21"/>
  <c r="Z227" i="21"/>
  <c r="Z37" i="11" s="1"/>
  <c r="Z218" i="21"/>
  <c r="Z28" i="11" s="1"/>
  <c r="Z220" i="21"/>
  <c r="Z30" i="11" s="1"/>
  <c r="Z222" i="21"/>
  <c r="Z32" i="11" s="1"/>
  <c r="Z221" i="21"/>
  <c r="Z31" i="11" s="1"/>
  <c r="Z223" i="21"/>
  <c r="Z33" i="11" s="1"/>
  <c r="Z224" i="21"/>
  <c r="Z34" i="11" s="1"/>
  <c r="Z219" i="21"/>
  <c r="Z29" i="11" s="1"/>
  <c r="Z225" i="21"/>
  <c r="Z35" i="11" s="1"/>
  <c r="Z229" i="21"/>
  <c r="Z39" i="11" s="1"/>
  <c r="Z226" i="21"/>
  <c r="Z36" i="11" s="1"/>
  <c r="Z228" i="21"/>
  <c r="Z38" i="11" s="1"/>
  <c r="AZ241" i="21"/>
  <c r="AZ55" i="11" s="1"/>
  <c r="AZ27" i="11"/>
  <c r="CI217" i="21"/>
  <c r="CI227" i="21"/>
  <c r="CI37" i="11" s="1"/>
  <c r="CI220" i="21"/>
  <c r="CI30" i="11" s="1"/>
  <c r="CI219" i="21"/>
  <c r="CI29" i="11" s="1"/>
  <c r="CI218" i="21"/>
  <c r="CI28" i="11" s="1"/>
  <c r="CI228" i="21"/>
  <c r="CI38" i="11" s="1"/>
  <c r="CI225" i="21"/>
  <c r="CI35" i="11" s="1"/>
  <c r="CI224" i="21"/>
  <c r="CI34" i="11" s="1"/>
  <c r="CI221" i="21"/>
  <c r="CI31" i="11" s="1"/>
  <c r="CI226" i="21"/>
  <c r="CI36" i="11" s="1"/>
  <c r="CI229" i="21"/>
  <c r="CI39" i="11" s="1"/>
  <c r="CI223" i="21"/>
  <c r="CI33" i="11" s="1"/>
  <c r="CI222" i="21"/>
  <c r="CI32" i="11" s="1"/>
  <c r="FN227" i="21"/>
  <c r="FN37" i="11" s="1"/>
  <c r="FN217" i="21"/>
  <c r="FN225" i="21"/>
  <c r="FN35" i="11" s="1"/>
  <c r="FN226" i="21"/>
  <c r="FN36" i="11" s="1"/>
  <c r="FN220" i="21"/>
  <c r="FN30" i="11" s="1"/>
  <c r="FN221" i="21"/>
  <c r="FN31" i="11" s="1"/>
  <c r="FN222" i="21"/>
  <c r="FN32" i="11" s="1"/>
  <c r="FN223" i="21"/>
  <c r="FN33" i="11" s="1"/>
  <c r="FN219" i="21"/>
  <c r="FN29" i="11" s="1"/>
  <c r="FN224" i="21"/>
  <c r="FN34" i="11" s="1"/>
  <c r="FN228" i="21"/>
  <c r="FN38" i="11" s="1"/>
  <c r="FN218" i="21"/>
  <c r="FN28" i="11" s="1"/>
  <c r="FN229" i="21"/>
  <c r="FN39" i="11" s="1"/>
  <c r="GP241" i="21"/>
  <c r="GP55" i="11" s="1"/>
  <c r="GP27" i="11"/>
  <c r="FI217" i="21"/>
  <c r="FI227" i="21"/>
  <c r="FI37" i="11" s="1"/>
  <c r="FI221" i="21"/>
  <c r="FI31" i="11" s="1"/>
  <c r="FI219" i="21"/>
  <c r="FI29" i="11" s="1"/>
  <c r="FI218" i="21"/>
  <c r="FI28" i="11" s="1"/>
  <c r="FI222" i="21"/>
  <c r="FI32" i="11" s="1"/>
  <c r="FI223" i="21"/>
  <c r="FI33" i="11" s="1"/>
  <c r="FI226" i="21"/>
  <c r="FI36" i="11" s="1"/>
  <c r="FI229" i="21"/>
  <c r="FI39" i="11" s="1"/>
  <c r="FI225" i="21"/>
  <c r="FI35" i="11" s="1"/>
  <c r="FI220" i="21"/>
  <c r="FI30" i="11" s="1"/>
  <c r="FI224" i="21"/>
  <c r="FI34" i="11" s="1"/>
  <c r="FI228" i="21"/>
  <c r="FI38" i="11" s="1"/>
  <c r="DS241" i="21"/>
  <c r="DS55" i="11" s="1"/>
  <c r="DS27" i="11"/>
  <c r="FZ27" i="11"/>
  <c r="FZ241" i="21"/>
  <c r="FZ55" i="11" s="1"/>
  <c r="BM217" i="35"/>
  <c r="BM224" i="35"/>
  <c r="BM34" i="36" s="1"/>
  <c r="BM223" i="35"/>
  <c r="BM33" i="36" s="1"/>
  <c r="BM222" i="35"/>
  <c r="BM32" i="36" s="1"/>
  <c r="BM229" i="35"/>
  <c r="BM39" i="36" s="1"/>
  <c r="BM228" i="35"/>
  <c r="BM38" i="36" s="1"/>
  <c r="BM226" i="35"/>
  <c r="BM36" i="36" s="1"/>
  <c r="BM220" i="35"/>
  <c r="BM30" i="36" s="1"/>
  <c r="BM219" i="35"/>
  <c r="BM29" i="36" s="1"/>
  <c r="BM218" i="35"/>
  <c r="BM28" i="36" s="1"/>
  <c r="BM225" i="35"/>
  <c r="BM35" i="36" s="1"/>
  <c r="BM227" i="35"/>
  <c r="BM37" i="36" s="1"/>
  <c r="BM221" i="35"/>
  <c r="BM31" i="36" s="1"/>
  <c r="CN217" i="35"/>
  <c r="CN223" i="35"/>
  <c r="CN33" i="36" s="1"/>
  <c r="CN222" i="35"/>
  <c r="CN32" i="36" s="1"/>
  <c r="CN221" i="35"/>
  <c r="CN31" i="36" s="1"/>
  <c r="CN220" i="35"/>
  <c r="CN30" i="36" s="1"/>
  <c r="CN219" i="35"/>
  <c r="CN29" i="36" s="1"/>
  <c r="CN218" i="35"/>
  <c r="CN28" i="36" s="1"/>
  <c r="CN229" i="35"/>
  <c r="CN39" i="36" s="1"/>
  <c r="CN228" i="35"/>
  <c r="CN38" i="36" s="1"/>
  <c r="CN227" i="35"/>
  <c r="CN37" i="36" s="1"/>
  <c r="CN225" i="35"/>
  <c r="CN35" i="36" s="1"/>
  <c r="CN224" i="35"/>
  <c r="CN34" i="36" s="1"/>
  <c r="CN226" i="35"/>
  <c r="CN36" i="36" s="1"/>
  <c r="CA42" i="36"/>
  <c r="CE27" i="36"/>
  <c r="CD241" i="35"/>
  <c r="CD55" i="36" s="1"/>
  <c r="CD27" i="36"/>
  <c r="BI241" i="35"/>
  <c r="BI55" i="36" s="1"/>
  <c r="BO241" i="35"/>
  <c r="BO55" i="36" s="1"/>
  <c r="L241" i="31"/>
  <c r="L55" i="32" s="1"/>
  <c r="L27" i="32"/>
  <c r="CB241" i="31"/>
  <c r="CB55" i="32" s="1"/>
  <c r="HM217" i="20"/>
  <c r="HM227" i="20"/>
  <c r="HM37" i="12" s="1"/>
  <c r="HM220" i="20"/>
  <c r="HM30" i="12" s="1"/>
  <c r="HM221" i="20"/>
  <c r="HM31" i="12" s="1"/>
  <c r="HM225" i="20"/>
  <c r="HM35" i="12" s="1"/>
  <c r="HM223" i="20"/>
  <c r="HM33" i="12" s="1"/>
  <c r="HM219" i="20"/>
  <c r="HM29" i="12" s="1"/>
  <c r="HM218" i="20"/>
  <c r="HM28" i="12" s="1"/>
  <c r="HM224" i="20"/>
  <c r="HM34" i="12" s="1"/>
  <c r="HM229" i="20"/>
  <c r="HM39" i="12" s="1"/>
  <c r="HM228" i="20"/>
  <c r="HM38" i="12" s="1"/>
  <c r="HM222" i="20"/>
  <c r="HM32" i="12" s="1"/>
  <c r="HM226" i="20"/>
  <c r="HM36" i="12" s="1"/>
  <c r="CI217" i="20"/>
  <c r="CI223" i="20"/>
  <c r="CI33" i="12" s="1"/>
  <c r="CI226" i="20"/>
  <c r="CI36" i="12" s="1"/>
  <c r="CI219" i="20"/>
  <c r="CI29" i="12" s="1"/>
  <c r="CI224" i="20"/>
  <c r="CI34" i="12" s="1"/>
  <c r="CI220" i="20"/>
  <c r="CI30" i="12" s="1"/>
  <c r="CI227" i="20"/>
  <c r="CI37" i="12" s="1"/>
  <c r="CI225" i="20"/>
  <c r="CI35" i="12" s="1"/>
  <c r="CI218" i="20"/>
  <c r="CI28" i="12" s="1"/>
  <c r="CI222" i="20"/>
  <c r="CI32" i="12" s="1"/>
  <c r="CI221" i="20"/>
  <c r="CI31" i="12" s="1"/>
  <c r="CI228" i="20"/>
  <c r="CI38" i="12" s="1"/>
  <c r="CI229" i="20"/>
  <c r="CI39" i="12" s="1"/>
  <c r="FO220" i="20"/>
  <c r="FO30" i="12" s="1"/>
  <c r="FO227" i="20"/>
  <c r="FO37" i="12" s="1"/>
  <c r="FO218" i="20"/>
  <c r="FO28" i="12" s="1"/>
  <c r="FO222" i="20"/>
  <c r="FO32" i="12" s="1"/>
  <c r="FO217" i="20"/>
  <c r="FO223" i="20"/>
  <c r="FO33" i="12" s="1"/>
  <c r="FO226" i="20"/>
  <c r="FO36" i="12" s="1"/>
  <c r="FO224" i="20"/>
  <c r="FO34" i="12" s="1"/>
  <c r="FO219" i="20"/>
  <c r="FO29" i="12" s="1"/>
  <c r="FO221" i="20"/>
  <c r="FO31" i="12" s="1"/>
  <c r="FO225" i="20"/>
  <c r="FO35" i="12" s="1"/>
  <c r="FO42" i="12"/>
  <c r="FO229" i="20"/>
  <c r="FO39" i="12" s="1"/>
  <c r="FO228" i="20"/>
  <c r="FO38" i="12" s="1"/>
  <c r="AK217" i="20"/>
  <c r="AK221" i="20"/>
  <c r="AK31" i="12" s="1"/>
  <c r="AK229" i="20"/>
  <c r="AK39" i="12" s="1"/>
  <c r="AK227" i="20"/>
  <c r="AK37" i="12" s="1"/>
  <c r="AK223" i="20"/>
  <c r="AK33" i="12" s="1"/>
  <c r="AK220" i="20"/>
  <c r="AK30" i="12" s="1"/>
  <c r="AK222" i="20"/>
  <c r="AK32" i="12" s="1"/>
  <c r="AK219" i="20"/>
  <c r="AK29" i="12" s="1"/>
  <c r="AK228" i="20"/>
  <c r="AK38" i="12" s="1"/>
  <c r="AK224" i="20"/>
  <c r="AK34" i="12" s="1"/>
  <c r="AK226" i="20"/>
  <c r="AK36" i="12" s="1"/>
  <c r="AK218" i="20"/>
  <c r="AK28" i="12" s="1"/>
  <c r="AK225" i="20"/>
  <c r="AK35" i="12" s="1"/>
  <c r="BT217" i="20"/>
  <c r="BT218" i="20"/>
  <c r="BT28" i="12" s="1"/>
  <c r="BT222" i="20"/>
  <c r="BT32" i="12" s="1"/>
  <c r="BT225" i="20"/>
  <c r="BT35" i="12" s="1"/>
  <c r="BT219" i="20"/>
  <c r="BT29" i="12" s="1"/>
  <c r="BT224" i="20"/>
  <c r="BT34" i="12" s="1"/>
  <c r="BT227" i="20"/>
  <c r="BT37" i="12" s="1"/>
  <c r="BT221" i="20"/>
  <c r="BT31" i="12" s="1"/>
  <c r="BT226" i="20"/>
  <c r="BT36" i="12" s="1"/>
  <c r="BT228" i="20"/>
  <c r="BT38" i="12" s="1"/>
  <c r="BT229" i="20"/>
  <c r="BT39" i="12" s="1"/>
  <c r="BT42" i="12"/>
  <c r="BT223" i="20"/>
  <c r="BT33" i="12" s="1"/>
  <c r="BT220" i="20"/>
  <c r="BT30" i="12" s="1"/>
  <c r="GN241" i="20"/>
  <c r="GN55" i="12" s="1"/>
  <c r="GN27" i="12"/>
  <c r="GZ241" i="20"/>
  <c r="GZ55" i="12" s="1"/>
  <c r="GZ27" i="12"/>
  <c r="HW241" i="20"/>
  <c r="HW55" i="12" s="1"/>
  <c r="HW27" i="12"/>
  <c r="BZ27" i="12"/>
  <c r="BZ241" i="20"/>
  <c r="BZ55" i="12" s="1"/>
  <c r="GM28" i="12"/>
  <c r="GM241" i="20"/>
  <c r="GM55" i="12" s="1"/>
  <c r="HI27" i="12"/>
  <c r="HI241" i="20"/>
  <c r="HI55" i="12" s="1"/>
  <c r="DM248" i="21"/>
  <c r="AP243" i="20"/>
  <c r="M243" i="35"/>
  <c r="GR243" i="21"/>
  <c r="CE243" i="21"/>
  <c r="CD248" i="35"/>
  <c r="HJ249" i="21"/>
  <c r="CH244" i="20"/>
  <c r="ER248" i="20"/>
  <c r="BK249" i="20"/>
  <c r="F243" i="35"/>
  <c r="CE244" i="21"/>
  <c r="GA249" i="21"/>
  <c r="N244" i="35"/>
  <c r="CH248" i="20"/>
  <c r="HN244" i="21"/>
  <c r="DV244" i="21"/>
  <c r="X248" i="35"/>
  <c r="BI244" i="35"/>
  <c r="N248" i="35"/>
  <c r="HF243" i="21"/>
  <c r="BG244" i="35"/>
  <c r="BX243" i="20"/>
  <c r="X244" i="35"/>
  <c r="AZ244" i="21"/>
  <c r="C243" i="20"/>
  <c r="N243" i="35"/>
  <c r="GW249" i="20"/>
  <c r="AX244" i="20"/>
  <c r="DP249" i="21"/>
  <c r="S243" i="20"/>
  <c r="CQ244" i="20"/>
  <c r="BI249" i="35"/>
  <c r="BO249" i="35"/>
  <c r="GW248" i="20"/>
  <c r="GH249" i="20"/>
  <c r="G249" i="20"/>
  <c r="F244" i="35"/>
  <c r="FN243" i="20"/>
  <c r="CT248" i="21"/>
  <c r="AP248" i="35"/>
  <c r="GB249" i="20"/>
  <c r="E248" i="20"/>
  <c r="AW243" i="35"/>
  <c r="BB244" i="20"/>
  <c r="GN243" i="21"/>
  <c r="HQ243" i="20"/>
  <c r="CE249" i="35"/>
  <c r="BP248" i="31"/>
  <c r="EY248" i="21"/>
  <c r="BL244" i="35"/>
  <c r="DA249" i="21"/>
  <c r="L248" i="20"/>
  <c r="FO248" i="21"/>
  <c r="GF243" i="20"/>
  <c r="CP249" i="20"/>
  <c r="GZ243" i="20"/>
  <c r="DY249" i="20"/>
  <c r="AH248" i="31"/>
  <c r="GO249" i="20"/>
  <c r="GC249" i="21"/>
  <c r="GH243" i="20"/>
  <c r="GJ244" i="20"/>
  <c r="K248" i="20"/>
  <c r="DS248" i="21"/>
  <c r="ED249" i="20"/>
  <c r="FD249" i="20"/>
  <c r="AT249" i="35"/>
  <c r="AI244" i="35"/>
  <c r="DV248" i="21"/>
  <c r="FE244" i="21"/>
  <c r="GB244" i="20"/>
  <c r="U249" i="20"/>
  <c r="GJ249" i="20"/>
  <c r="EN248" i="21"/>
  <c r="GM244" i="21"/>
  <c r="CH244" i="35"/>
  <c r="FE249" i="20"/>
  <c r="AT248" i="31"/>
  <c r="T249" i="20"/>
  <c r="DM249" i="21"/>
  <c r="M249" i="31"/>
  <c r="AR243" i="35"/>
  <c r="EF249" i="20"/>
  <c r="Y243" i="31"/>
  <c r="BF244" i="35"/>
  <c r="DT248" i="21"/>
  <c r="L249" i="31"/>
  <c r="CD244" i="35"/>
  <c r="AN243" i="35"/>
  <c r="HN243" i="21"/>
  <c r="EY249" i="21"/>
  <c r="BU244" i="35"/>
  <c r="DT249" i="21"/>
  <c r="HA249" i="20"/>
  <c r="HD244" i="20"/>
  <c r="AN249" i="35"/>
  <c r="GW244" i="21"/>
  <c r="R243" i="20"/>
  <c r="Q244" i="20"/>
  <c r="L248" i="31"/>
  <c r="HD243" i="20"/>
  <c r="DQ243" i="21"/>
  <c r="Q243" i="21"/>
  <c r="J249" i="31"/>
  <c r="HQ244" i="20"/>
  <c r="BI243" i="35"/>
  <c r="G248" i="35"/>
  <c r="HD249" i="20"/>
  <c r="FT244" i="20"/>
  <c r="X249" i="31"/>
  <c r="BV248" i="31"/>
  <c r="I248" i="35"/>
  <c r="EZ243" i="21"/>
  <c r="GZ249" i="20"/>
  <c r="AO244" i="21"/>
  <c r="FT243" i="20"/>
  <c r="Q249" i="21"/>
  <c r="AL248" i="31"/>
  <c r="BM243" i="31"/>
  <c r="Q249" i="20"/>
  <c r="AU249" i="20"/>
  <c r="CE243" i="35"/>
  <c r="K249" i="35"/>
  <c r="AS249" i="35"/>
  <c r="DC248" i="20"/>
  <c r="BM248" i="20"/>
  <c r="CH243" i="35"/>
  <c r="FN249" i="20"/>
  <c r="DY248" i="20"/>
  <c r="BS249" i="31"/>
  <c r="GU248" i="20"/>
  <c r="GO243" i="20"/>
  <c r="CJ248" i="20"/>
  <c r="GH244" i="20"/>
  <c r="DP244" i="21"/>
  <c r="DS249" i="20"/>
  <c r="AP243" i="35"/>
  <c r="BZ249" i="20"/>
  <c r="BO243" i="35"/>
  <c r="HI249" i="21"/>
  <c r="E243" i="20"/>
  <c r="GT244" i="21"/>
  <c r="AG249" i="35"/>
  <c r="HG244" i="20"/>
  <c r="BG249" i="31"/>
  <c r="CD249" i="35"/>
  <c r="AS243" i="35"/>
  <c r="CE248" i="21"/>
  <c r="BZ248" i="31"/>
  <c r="BV249" i="21"/>
  <c r="R248" i="20"/>
  <c r="GQ248" i="21"/>
  <c r="J249" i="21"/>
  <c r="FE249" i="21"/>
  <c r="HW244" i="21"/>
  <c r="CR249" i="20"/>
  <c r="AX249" i="20"/>
  <c r="J244" i="21"/>
  <c r="BE248" i="20"/>
  <c r="BQ249" i="21"/>
  <c r="AW244" i="35"/>
  <c r="DN243" i="21"/>
  <c r="FB244" i="21"/>
  <c r="BZ243" i="20"/>
  <c r="FJ248" i="21"/>
  <c r="DC249" i="20"/>
  <c r="AU243" i="20"/>
  <c r="ET248" i="21"/>
  <c r="AR244" i="35"/>
  <c r="AI243" i="20"/>
  <c r="FE248" i="20"/>
  <c r="AT243" i="31"/>
  <c r="T243" i="20"/>
  <c r="M244" i="31"/>
  <c r="EA244" i="21"/>
  <c r="GS248" i="20"/>
  <c r="FK243" i="21"/>
  <c r="N249" i="20"/>
  <c r="J249" i="20"/>
  <c r="GN244" i="20"/>
  <c r="GN248" i="20"/>
  <c r="HF248" i="21"/>
  <c r="GW243" i="21"/>
  <c r="ET249" i="21"/>
  <c r="BF243" i="35"/>
  <c r="J248" i="20"/>
  <c r="ED244" i="20"/>
  <c r="ID249" i="20"/>
  <c r="HF249" i="21"/>
  <c r="AI248" i="35"/>
  <c r="DB244" i="20"/>
  <c r="BJ243" i="31"/>
  <c r="GZ249" i="21"/>
  <c r="ID243" i="20"/>
  <c r="GW243" i="20"/>
  <c r="DF249" i="21"/>
  <c r="FM249" i="21"/>
  <c r="Q243" i="20"/>
  <c r="L244" i="31"/>
  <c r="HG248" i="20"/>
  <c r="ID244" i="20"/>
  <c r="AY248" i="21"/>
  <c r="HO248" i="21"/>
  <c r="DB243" i="20"/>
  <c r="Z243" i="31"/>
  <c r="CP248" i="20"/>
  <c r="HC243" i="20"/>
  <c r="AV248" i="31"/>
  <c r="BE244" i="20"/>
  <c r="DF244" i="21"/>
  <c r="FO244" i="21"/>
  <c r="DM249" i="20"/>
  <c r="D243" i="31"/>
  <c r="AB248" i="31"/>
  <c r="EY248" i="20"/>
  <c r="GP248" i="21"/>
  <c r="U249" i="35"/>
  <c r="AI248" i="31"/>
  <c r="G244" i="20"/>
  <c r="BM249" i="31"/>
  <c r="D248" i="31"/>
  <c r="AU244" i="20"/>
  <c r="GB243" i="20"/>
  <c r="K244" i="20"/>
  <c r="E249" i="20"/>
  <c r="FS249" i="21"/>
  <c r="AG243" i="35"/>
  <c r="FB249" i="21"/>
  <c r="AK248" i="35"/>
  <c r="AY249" i="31"/>
  <c r="HI249" i="20"/>
  <c r="EC248" i="21"/>
  <c r="GA243" i="21"/>
  <c r="ED243" i="20"/>
  <c r="AW248" i="35"/>
  <c r="BV243" i="21"/>
  <c r="GN249" i="21"/>
  <c r="GG244" i="21"/>
  <c r="BO248" i="35"/>
  <c r="FJ244" i="21"/>
  <c r="HW243" i="20"/>
  <c r="DV243" i="20"/>
  <c r="BT243" i="21"/>
  <c r="GJ248" i="20"/>
  <c r="GU244" i="20"/>
  <c r="BH244" i="20"/>
  <c r="BB244" i="31"/>
  <c r="AX243" i="20"/>
  <c r="BR249" i="31"/>
  <c r="HO244" i="21"/>
  <c r="EA248" i="21"/>
  <c r="U243" i="20"/>
  <c r="X243" i="35"/>
  <c r="HO249" i="21"/>
  <c r="CP244" i="20"/>
  <c r="C244" i="20"/>
  <c r="FJ249" i="21"/>
  <c r="HA248" i="20"/>
  <c r="AN244" i="21"/>
  <c r="AI249" i="20"/>
  <c r="EL243" i="21"/>
  <c r="FE243" i="20"/>
  <c r="AT249" i="31"/>
  <c r="T248" i="20"/>
  <c r="M243" i="31"/>
  <c r="FR248" i="21"/>
  <c r="DY249" i="21"/>
  <c r="EJ249" i="21"/>
  <c r="EZ249" i="20"/>
  <c r="AN249" i="21"/>
  <c r="HW248" i="20"/>
  <c r="HD248" i="20"/>
  <c r="AT248" i="35"/>
  <c r="BG248" i="35"/>
  <c r="BY248" i="21"/>
  <c r="N244" i="20"/>
  <c r="HJ244" i="21"/>
  <c r="GS244" i="20"/>
  <c r="FR244" i="21"/>
  <c r="DQ249" i="21"/>
  <c r="Q248" i="21"/>
  <c r="BX249" i="20"/>
  <c r="CQ249" i="20"/>
  <c r="FY248" i="21"/>
  <c r="FR249" i="21"/>
  <c r="FT248" i="20"/>
  <c r="T244" i="21"/>
  <c r="BU249" i="35"/>
  <c r="D249" i="31"/>
  <c r="BZ244" i="20"/>
  <c r="BR244" i="35"/>
  <c r="HW248" i="21"/>
  <c r="BE243" i="20"/>
  <c r="S248" i="35"/>
  <c r="BI248" i="20"/>
  <c r="AT243" i="21"/>
  <c r="AY243" i="31"/>
  <c r="CJ244" i="20"/>
  <c r="HB249" i="21"/>
  <c r="FS243" i="21"/>
  <c r="T248" i="21"/>
  <c r="DP248" i="21"/>
  <c r="GQ244" i="20"/>
  <c r="HA248" i="21"/>
  <c r="AZ249" i="21"/>
  <c r="GD249" i="21"/>
  <c r="AO249" i="21"/>
  <c r="HZ243" i="21"/>
  <c r="BJ243" i="35"/>
  <c r="AL243" i="31"/>
  <c r="DM248" i="20"/>
  <c r="HA243" i="21"/>
  <c r="AB249" i="31"/>
  <c r="HI243" i="21"/>
  <c r="AP249" i="35"/>
  <c r="ED248" i="20"/>
  <c r="GC244" i="21"/>
  <c r="C248" i="20"/>
  <c r="GL249" i="21"/>
  <c r="AS243" i="31"/>
  <c r="BS248" i="31"/>
  <c r="E244" i="20"/>
  <c r="DA248" i="21"/>
  <c r="AZ244" i="35"/>
  <c r="AS244" i="35"/>
  <c r="DC244" i="20"/>
  <c r="C249" i="20"/>
  <c r="CH248" i="35"/>
  <c r="HA249" i="21"/>
  <c r="CB243" i="31"/>
  <c r="DA244" i="21"/>
  <c r="HI244" i="21"/>
  <c r="EF243" i="20"/>
  <c r="AM248" i="20"/>
  <c r="HG249" i="20"/>
  <c r="K243" i="20"/>
  <c r="EY244" i="20"/>
  <c r="CE249" i="21"/>
  <c r="EL248" i="21"/>
  <c r="FZ243" i="20"/>
  <c r="DG249" i="20"/>
  <c r="EK243" i="20"/>
  <c r="GE243" i="21"/>
  <c r="BX244" i="35"/>
  <c r="GS249" i="20"/>
  <c r="BH249" i="20"/>
  <c r="R244" i="20"/>
  <c r="DY244" i="21"/>
  <c r="BX243" i="35"/>
  <c r="DT244" i="21"/>
  <c r="BB248" i="20"/>
  <c r="GJ244" i="21"/>
  <c r="AX249" i="35"/>
  <c r="EZ249" i="21"/>
  <c r="FN244" i="20"/>
  <c r="GF249" i="20"/>
  <c r="DE249" i="21"/>
  <c r="AI248" i="20"/>
  <c r="EL249" i="21"/>
  <c r="FE244" i="20"/>
  <c r="AT244" i="31"/>
  <c r="T244" i="20"/>
  <c r="EK244" i="20"/>
  <c r="M248" i="31"/>
  <c r="AZ243" i="20"/>
  <c r="GO244" i="21"/>
  <c r="CK244" i="20"/>
  <c r="DK248" i="21"/>
  <c r="EU249" i="21"/>
  <c r="ER244" i="21"/>
  <c r="ID248" i="20"/>
  <c r="DV249" i="20"/>
  <c r="AI249" i="35"/>
  <c r="DV243" i="21"/>
  <c r="EZ244" i="20"/>
  <c r="AU244" i="31"/>
  <c r="CJ249" i="20"/>
  <c r="HW249" i="21"/>
  <c r="AT244" i="35"/>
  <c r="T243" i="21"/>
  <c r="FM244" i="21"/>
  <c r="DT243" i="21"/>
  <c r="CR243" i="20"/>
  <c r="HW243" i="21"/>
  <c r="AY249" i="21"/>
  <c r="AX248" i="20"/>
  <c r="BM244" i="31"/>
  <c r="BJ248" i="31"/>
  <c r="HI248" i="21"/>
  <c r="J243" i="21"/>
  <c r="EH243" i="21"/>
  <c r="FS248" i="21"/>
  <c r="BN243" i="31"/>
  <c r="BX244" i="20"/>
  <c r="GH243" i="21"/>
  <c r="DC249" i="21"/>
  <c r="DU243" i="21"/>
  <c r="W249" i="21"/>
  <c r="GC248" i="21"/>
  <c r="X244" i="31"/>
  <c r="FB243" i="21"/>
  <c r="GF244" i="20"/>
  <c r="BP244" i="31"/>
  <c r="DS249" i="21"/>
  <c r="EF248" i="20"/>
  <c r="AH249" i="31"/>
  <c r="FW244" i="21"/>
  <c r="GH248" i="20"/>
  <c r="FO249" i="21"/>
  <c r="GQ243" i="20"/>
  <c r="BR249" i="35"/>
  <c r="DS243" i="21"/>
  <c r="AZ243" i="35"/>
  <c r="BH243" i="20"/>
  <c r="AS248" i="35"/>
  <c r="GT243" i="21"/>
  <c r="X248" i="31"/>
  <c r="G243" i="35"/>
  <c r="ER248" i="21"/>
  <c r="CE248" i="35"/>
  <c r="HZ248" i="21"/>
  <c r="M244" i="35"/>
  <c r="AR248" i="35"/>
  <c r="U244" i="35"/>
  <c r="FD248" i="20"/>
  <c r="HG249" i="21"/>
  <c r="DM244" i="20"/>
  <c r="BP249" i="31"/>
  <c r="HI248" i="20"/>
  <c r="BV243" i="20"/>
  <c r="GA248" i="21"/>
  <c r="GS243" i="20"/>
  <c r="M248" i="35"/>
  <c r="C249" i="21"/>
  <c r="GP243" i="21"/>
  <c r="CG249" i="35"/>
  <c r="BV244" i="21"/>
  <c r="R249" i="20"/>
  <c r="F249" i="35"/>
  <c r="BR248" i="31"/>
  <c r="S248" i="20"/>
  <c r="BB249" i="31"/>
  <c r="FM248" i="21"/>
  <c r="BB243" i="31"/>
  <c r="BV244" i="31"/>
  <c r="DZ243" i="21"/>
  <c r="CB244" i="31"/>
  <c r="HF244" i="20"/>
  <c r="DZ244" i="21"/>
  <c r="HC244" i="20"/>
  <c r="FU244" i="21"/>
  <c r="EN243" i="21"/>
  <c r="HZ249" i="21"/>
  <c r="BN248" i="31"/>
  <c r="BS243" i="31"/>
  <c r="GA244" i="21"/>
  <c r="FK248" i="21"/>
  <c r="CD243" i="35"/>
  <c r="AI244" i="20"/>
  <c r="EL244" i="21"/>
  <c r="DG248" i="20"/>
  <c r="EK248" i="20"/>
  <c r="AY248" i="20"/>
  <c r="DE243" i="21"/>
  <c r="BK248" i="20"/>
  <c r="CR244" i="20"/>
  <c r="HJ243" i="21"/>
  <c r="EN244" i="21"/>
  <c r="FR243" i="21"/>
  <c r="EF244" i="20"/>
  <c r="AM243" i="20"/>
  <c r="BV249" i="31"/>
  <c r="DK249" i="21"/>
  <c r="AR244" i="20"/>
  <c r="GM249" i="21"/>
  <c r="EH249" i="21"/>
  <c r="AY244" i="21"/>
  <c r="AM249" i="20"/>
  <c r="GR248" i="21"/>
  <c r="J244" i="20"/>
  <c r="EU243" i="21"/>
  <c r="EH244" i="21"/>
  <c r="DY248" i="21"/>
  <c r="EJ248" i="21"/>
  <c r="DZ248" i="21"/>
  <c r="CQ243" i="20"/>
  <c r="AZ248" i="35"/>
  <c r="CB249" i="31"/>
  <c r="EX249" i="21"/>
  <c r="DI243" i="21"/>
  <c r="HO244" i="20"/>
  <c r="J243" i="31"/>
  <c r="CM244" i="35"/>
  <c r="GI248" i="21"/>
  <c r="FU248" i="21"/>
  <c r="R248" i="21"/>
  <c r="GT248" i="21"/>
  <c r="HG243" i="21"/>
  <c r="GL243" i="21"/>
  <c r="DS248" i="20"/>
  <c r="EZ244" i="21"/>
  <c r="BI248" i="35"/>
  <c r="GO248" i="21"/>
  <c r="AV243" i="31"/>
  <c r="GE243" i="20"/>
  <c r="DF248" i="21"/>
  <c r="DP243" i="21"/>
  <c r="DS244" i="20"/>
  <c r="BP243" i="31"/>
  <c r="GZ244" i="20"/>
  <c r="EA249" i="21"/>
  <c r="AH244" i="31"/>
  <c r="U248" i="35"/>
  <c r="AW249" i="35"/>
  <c r="HG248" i="21"/>
  <c r="GX249" i="20"/>
  <c r="HQ249" i="20"/>
  <c r="DY244" i="20"/>
  <c r="AP249" i="20"/>
  <c r="CK249" i="20"/>
  <c r="HC249" i="20"/>
  <c r="FJ243" i="21"/>
  <c r="AI249" i="31"/>
  <c r="FU249" i="21"/>
  <c r="GQ249" i="20"/>
  <c r="AP244" i="35"/>
  <c r="AH243" i="31"/>
  <c r="FD243" i="20"/>
  <c r="AZ249" i="35"/>
  <c r="GO243" i="21"/>
  <c r="Y249" i="31"/>
  <c r="GR244" i="21"/>
  <c r="J243" i="20"/>
  <c r="FZ243" i="21"/>
  <c r="S244" i="21"/>
  <c r="FZ248" i="20"/>
  <c r="DG244" i="20"/>
  <c r="BT243" i="31"/>
  <c r="AL244" i="20"/>
  <c r="P249" i="35"/>
  <c r="AN248" i="35"/>
  <c r="AI243" i="35"/>
  <c r="ET244" i="21"/>
  <c r="BT244" i="35"/>
  <c r="BH248" i="20"/>
  <c r="G244" i="35"/>
  <c r="BR243" i="31"/>
  <c r="DY243" i="21"/>
  <c r="Y248" i="31"/>
  <c r="C244" i="21"/>
  <c r="Z249" i="31"/>
  <c r="FZ249" i="21"/>
  <c r="AN243" i="21"/>
  <c r="EX243" i="21"/>
  <c r="DE248" i="21"/>
  <c r="EJ244" i="21"/>
  <c r="N243" i="20"/>
  <c r="AR249" i="20"/>
  <c r="AV249" i="31"/>
  <c r="EX244" i="21"/>
  <c r="DI249" i="21"/>
  <c r="BR249" i="21"/>
  <c r="Z244" i="31"/>
  <c r="GI244" i="21"/>
  <c r="GZ248" i="21"/>
  <c r="AV244" i="31"/>
  <c r="FW248" i="21"/>
  <c r="GW248" i="21"/>
  <c r="BK243" i="20"/>
  <c r="BU248" i="35"/>
  <c r="FN248" i="20"/>
  <c r="CT244" i="21"/>
  <c r="K249" i="20"/>
  <c r="FW243" i="21"/>
  <c r="AI243" i="31"/>
  <c r="BN249" i="31"/>
  <c r="DB249" i="20"/>
  <c r="AT244" i="21"/>
  <c r="DC243" i="21"/>
  <c r="BZ248" i="20"/>
  <c r="BT248" i="21"/>
  <c r="HC248" i="20"/>
  <c r="BV249" i="20"/>
  <c r="HG244" i="21"/>
  <c r="GX243" i="20"/>
  <c r="AK244" i="35"/>
  <c r="AY244" i="31"/>
  <c r="BZ249" i="31"/>
  <c r="BV244" i="20"/>
  <c r="R244" i="21"/>
  <c r="FW249" i="21"/>
  <c r="EN249" i="21"/>
  <c r="HO249" i="20"/>
  <c r="GN244" i="21"/>
  <c r="GG243" i="21"/>
  <c r="AB243" i="31"/>
  <c r="L249" i="20"/>
  <c r="DK243" i="21"/>
  <c r="EC243" i="21"/>
  <c r="AP244" i="20"/>
  <c r="DN248" i="21"/>
  <c r="FB248" i="21"/>
  <c r="AK243" i="35"/>
  <c r="DY243" i="20"/>
  <c r="HA244" i="20"/>
  <c r="AG248" i="35"/>
  <c r="BR244" i="31"/>
  <c r="FD244" i="20"/>
  <c r="BB248" i="31"/>
  <c r="N248" i="20"/>
  <c r="HJ248" i="21"/>
  <c r="HW249" i="20"/>
  <c r="AK249" i="35"/>
  <c r="GM248" i="21"/>
  <c r="EY243" i="21"/>
  <c r="EZ243" i="20"/>
  <c r="S249" i="21"/>
  <c r="AL249" i="20"/>
  <c r="DM244" i="21"/>
  <c r="BZ244" i="31"/>
  <c r="BT244" i="21"/>
  <c r="DV249" i="21"/>
  <c r="GU243" i="20"/>
  <c r="GP244" i="21"/>
  <c r="BT248" i="35"/>
  <c r="EX248" i="21"/>
  <c r="DE244" i="21"/>
  <c r="EJ243" i="21"/>
  <c r="FM243" i="21"/>
  <c r="GU249" i="20"/>
  <c r="GN243" i="20"/>
  <c r="W248" i="21"/>
  <c r="GE249" i="21"/>
  <c r="DI248" i="21"/>
  <c r="BR248" i="21"/>
  <c r="I243" i="35"/>
  <c r="AZ243" i="21"/>
  <c r="W243" i="21"/>
  <c r="U244" i="20"/>
  <c r="HN248" i="21"/>
  <c r="AL249" i="31"/>
  <c r="GH244" i="21"/>
  <c r="BX249" i="35"/>
  <c r="DC243" i="20"/>
  <c r="W244" i="21"/>
  <c r="GE248" i="20"/>
  <c r="DF243" i="21"/>
  <c r="AL244" i="31"/>
  <c r="GF248" i="20"/>
  <c r="D244" i="31"/>
  <c r="AB244" i="31"/>
  <c r="K243" i="35"/>
  <c r="GE244" i="20"/>
  <c r="BQ248" i="21"/>
  <c r="BB249" i="20"/>
  <c r="J248" i="31"/>
  <c r="CM243" i="35"/>
  <c r="GJ249" i="21"/>
  <c r="AS244" i="31"/>
  <c r="FE243" i="21"/>
  <c r="BL248" i="35"/>
  <c r="S248" i="21"/>
  <c r="FZ244" i="20"/>
  <c r="BT248" i="31"/>
  <c r="AL243" i="20"/>
  <c r="P248" i="35"/>
  <c r="AT243" i="35"/>
  <c r="BV248" i="21"/>
  <c r="BY243" i="21"/>
  <c r="BY248" i="31"/>
  <c r="EY243" i="20"/>
  <c r="GQ244" i="21"/>
  <c r="AZ249" i="20"/>
  <c r="GO249" i="21"/>
  <c r="FK244" i="21"/>
  <c r="BX248" i="20"/>
  <c r="BY244" i="31"/>
  <c r="L243" i="31"/>
  <c r="HB243" i="21"/>
  <c r="AY244" i="20"/>
  <c r="ER243" i="20"/>
  <c r="HO243" i="21"/>
  <c r="EZ248" i="20"/>
  <c r="CT249" i="21"/>
  <c r="HB244" i="21"/>
  <c r="AY243" i="20"/>
  <c r="BQ244" i="21"/>
  <c r="BK244" i="20"/>
  <c r="AT248" i="21"/>
  <c r="GJ243" i="21"/>
  <c r="DV244" i="20"/>
  <c r="HB248" i="21"/>
  <c r="DQ244" i="21"/>
  <c r="Q244" i="21"/>
  <c r="G248" i="20"/>
  <c r="BM248" i="31"/>
  <c r="Q248" i="20"/>
  <c r="AU248" i="20"/>
  <c r="GG249" i="21"/>
  <c r="DQ248" i="21"/>
  <c r="DI244" i="21"/>
  <c r="HO248" i="20"/>
  <c r="BI249" i="20"/>
  <c r="GH248" i="21"/>
  <c r="GI249" i="21"/>
  <c r="HI243" i="20"/>
  <c r="C243" i="21"/>
  <c r="R243" i="21"/>
  <c r="FS244" i="21"/>
  <c r="FU243" i="21"/>
  <c r="GJ243" i="20"/>
  <c r="AT249" i="21"/>
  <c r="DC244" i="21"/>
  <c r="BT249" i="21"/>
  <c r="CG244" i="35"/>
  <c r="EC249" i="21"/>
  <c r="GE249" i="20"/>
  <c r="DU248" i="21"/>
  <c r="BB243" i="20"/>
  <c r="CH249" i="35"/>
  <c r="HA244" i="21"/>
  <c r="DS244" i="21"/>
  <c r="BM243" i="20"/>
  <c r="AS249" i="31"/>
  <c r="GD243" i="21"/>
  <c r="DA243" i="21"/>
  <c r="DU249" i="21"/>
  <c r="GL248" i="21"/>
  <c r="AS248" i="31"/>
  <c r="GB248" i="20"/>
  <c r="EC244" i="21"/>
  <c r="AY249" i="20"/>
  <c r="BS244" i="31"/>
  <c r="P243" i="35"/>
  <c r="C248" i="21"/>
  <c r="CK243" i="20"/>
  <c r="BQ243" i="21"/>
  <c r="GW249" i="21"/>
  <c r="HF248" i="20"/>
  <c r="GG248" i="21"/>
  <c r="AR248" i="20"/>
  <c r="HO243" i="20"/>
  <c r="BY243" i="31"/>
  <c r="BJ249" i="35"/>
  <c r="CB248" i="31"/>
  <c r="CJ243" i="20"/>
  <c r="K244" i="35"/>
  <c r="BG243" i="35"/>
  <c r="BY249" i="31"/>
  <c r="HQ248" i="20"/>
  <c r="BG243" i="31"/>
  <c r="EU244" i="21"/>
  <c r="GJ248" i="21"/>
  <c r="AN244" i="35"/>
  <c r="X243" i="31"/>
  <c r="S243" i="35"/>
  <c r="S243" i="21"/>
  <c r="GQ249" i="21"/>
  <c r="DB248" i="20"/>
  <c r="FK249" i="21"/>
  <c r="S249" i="35"/>
  <c r="HN249" i="21"/>
  <c r="U243" i="35"/>
  <c r="GZ248" i="20"/>
  <c r="GL244" i="21"/>
  <c r="AP248" i="20"/>
  <c r="BN244" i="31"/>
  <c r="FY249" i="21"/>
  <c r="GM243" i="21"/>
  <c r="AR249" i="35"/>
  <c r="CK248" i="20"/>
  <c r="G243" i="20"/>
  <c r="AN248" i="21"/>
  <c r="GP249" i="21"/>
  <c r="DC248" i="21"/>
  <c r="S244" i="35"/>
  <c r="BG244" i="31"/>
  <c r="FT249" i="20"/>
  <c r="AO243" i="21"/>
  <c r="AZ248" i="21"/>
  <c r="K248" i="35"/>
  <c r="GQ243" i="21"/>
  <c r="J248" i="21"/>
  <c r="BJ249" i="31"/>
  <c r="GR249" i="21"/>
  <c r="BY249" i="21"/>
  <c r="BV243" i="31"/>
  <c r="T249" i="21"/>
  <c r="HF249" i="20"/>
  <c r="BT249" i="35"/>
  <c r="BI244" i="20"/>
  <c r="DU244" i="21"/>
  <c r="BM249" i="20"/>
  <c r="FE248" i="21"/>
  <c r="FY244" i="21"/>
  <c r="BL249" i="35"/>
  <c r="ET243" i="21"/>
  <c r="BU243" i="35"/>
  <c r="I249" i="35"/>
  <c r="BR243" i="21"/>
  <c r="ER244" i="20"/>
  <c r="J244" i="31"/>
  <c r="GO244" i="20"/>
  <c r="BY244" i="21"/>
  <c r="Y244" i="31"/>
  <c r="F248" i="35"/>
  <c r="N249" i="35"/>
  <c r="GH249" i="21"/>
  <c r="G249" i="35"/>
  <c r="CP243" i="20"/>
  <c r="S249" i="20"/>
  <c r="AU243" i="31"/>
  <c r="U248" i="20"/>
  <c r="BZ243" i="31"/>
  <c r="EY244" i="21"/>
  <c r="BO244" i="35"/>
  <c r="BT249" i="31"/>
  <c r="AU248" i="31"/>
  <c r="I244" i="35"/>
  <c r="L244" i="20"/>
  <c r="AG244" i="35"/>
  <c r="L243" i="20"/>
  <c r="DM243" i="20"/>
  <c r="DK244" i="21"/>
  <c r="AZ248" i="20"/>
  <c r="AX243" i="35"/>
  <c r="CG243" i="35"/>
  <c r="HF244" i="21"/>
  <c r="DG243" i="20"/>
  <c r="FZ244" i="21"/>
  <c r="CQ248" i="20"/>
  <c r="Z248" i="31"/>
  <c r="CM248" i="35"/>
  <c r="FO243" i="21"/>
  <c r="BJ244" i="35"/>
  <c r="BR243" i="35"/>
  <c r="S244" i="20"/>
  <c r="HA243" i="20"/>
  <c r="BI243" i="20"/>
  <c r="HG243" i="20"/>
  <c r="BM244" i="20"/>
  <c r="BJ248" i="35"/>
  <c r="BF248" i="35"/>
  <c r="GD248" i="21"/>
  <c r="DS243" i="20"/>
  <c r="GW244" i="20"/>
  <c r="AM244" i="20"/>
  <c r="HI244" i="20"/>
  <c r="CE244" i="35"/>
  <c r="AY248" i="31"/>
  <c r="DM243" i="21"/>
  <c r="AU249" i="31"/>
  <c r="ER249" i="21"/>
  <c r="R249" i="21"/>
  <c r="AY243" i="21"/>
  <c r="BL243" i="35"/>
  <c r="BE249" i="20"/>
  <c r="BG248" i="31"/>
  <c r="HW244" i="20"/>
  <c r="FZ248" i="21"/>
  <c r="CT243" i="21"/>
  <c r="DZ249" i="21"/>
  <c r="BR244" i="21"/>
  <c r="GO248" i="20"/>
  <c r="CM249" i="35"/>
  <c r="GZ244" i="21"/>
  <c r="GQ248" i="20"/>
  <c r="EY249" i="20"/>
  <c r="GX244" i="20"/>
  <c r="EU248" i="21"/>
  <c r="CR248" i="20"/>
  <c r="CH243" i="20"/>
  <c r="EH248" i="21"/>
  <c r="GD244" i="21"/>
  <c r="GX248" i="20"/>
  <c r="HZ244" i="21"/>
  <c r="EA243" i="21"/>
  <c r="GT249" i="21"/>
  <c r="CH249" i="20"/>
  <c r="M249" i="35"/>
  <c r="AO248" i="21"/>
  <c r="X249" i="35"/>
  <c r="BF249" i="35"/>
  <c r="BV248" i="20"/>
  <c r="DN244" i="21"/>
  <c r="FZ249" i="20"/>
  <c r="EK249" i="20"/>
  <c r="DV248" i="20"/>
  <c r="GE244" i="21"/>
  <c r="AX248" i="35"/>
  <c r="AX244" i="35"/>
  <c r="DN249" i="21"/>
  <c r="BJ244" i="31"/>
  <c r="GN248" i="21"/>
  <c r="GC243" i="21"/>
  <c r="GI243" i="21"/>
  <c r="HF243" i="20"/>
  <c r="BR248" i="35"/>
  <c r="GZ243" i="21"/>
  <c r="ER243" i="21"/>
  <c r="GE248" i="21"/>
  <c r="BX248" i="35"/>
  <c r="AL248" i="20"/>
  <c r="P244" i="35"/>
  <c r="BG249" i="35"/>
  <c r="AZ244" i="20"/>
  <c r="AR243" i="20"/>
  <c r="EZ248" i="21"/>
  <c r="BT243" i="35"/>
  <c r="CG248" i="35"/>
  <c r="AI244" i="31"/>
  <c r="GN249" i="20"/>
  <c r="ER249" i="20"/>
  <c r="FY243" i="21"/>
  <c r="FB39" i="28"/>
  <c r="DA42" i="28"/>
  <c r="BY31" i="28"/>
  <c r="CQ28" i="28"/>
  <c r="GP27" i="28"/>
  <c r="AT38" i="28"/>
  <c r="BO30" i="28"/>
  <c r="AN37" i="28"/>
  <c r="FH32" i="28"/>
  <c r="HN32" i="28"/>
  <c r="O42" i="28"/>
  <c r="FI37" i="28"/>
  <c r="DU37" i="28"/>
  <c r="EQ28" i="28"/>
  <c r="CD35" i="28"/>
  <c r="BQ35" i="28"/>
  <c r="GB39" i="28"/>
  <c r="FS29" i="28"/>
  <c r="EF29" i="28"/>
  <c r="CH38" i="28"/>
  <c r="AH29" i="28"/>
  <c r="FD32" i="28"/>
  <c r="EN31" i="28"/>
  <c r="BV33" i="28"/>
  <c r="GL33" i="28"/>
  <c r="FM39" i="28"/>
  <c r="EB33" i="28"/>
  <c r="ET37" i="28"/>
  <c r="GU39" i="28"/>
  <c r="DK34" i="28"/>
  <c r="GR35" i="28"/>
  <c r="EN38" i="28"/>
  <c r="GR33" i="28"/>
  <c r="CA39" i="28"/>
  <c r="BO32" i="28"/>
  <c r="ET29" i="28"/>
  <c r="AI31" i="28"/>
  <c r="DR36" i="28"/>
  <c r="GJ31" i="28"/>
  <c r="GV37" i="28"/>
  <c r="BZ33" i="28"/>
  <c r="DT35" i="28"/>
  <c r="DU38" i="28"/>
  <c r="EE28" i="28"/>
  <c r="CF30" i="28"/>
  <c r="AU27" i="28"/>
  <c r="BE38" i="28"/>
  <c r="AY33" i="28"/>
  <c r="EK33" i="28"/>
  <c r="AZ34" i="28"/>
  <c r="EC35" i="28"/>
  <c r="DG28" i="28"/>
  <c r="DO34" i="28"/>
  <c r="BU36" i="28"/>
  <c r="DR29" i="28"/>
  <c r="AN31" i="28"/>
  <c r="F33" i="28"/>
  <c r="BF28" i="28"/>
  <c r="EP31" i="28"/>
  <c r="DZ36" i="28"/>
  <c r="E35" i="28"/>
  <c r="DX37" i="28"/>
  <c r="CU37" i="28"/>
  <c r="FN36" i="28"/>
  <c r="HF29" i="28"/>
  <c r="CO35" i="28"/>
  <c r="DZ29" i="28"/>
  <c r="FG29" i="28"/>
  <c r="DO31" i="28"/>
  <c r="HN36" i="28"/>
  <c r="Q42" i="28"/>
  <c r="AN39" i="28"/>
  <c r="FJ32" i="28"/>
  <c r="HJ27" i="28"/>
  <c r="F30" i="28"/>
  <c r="EQ33" i="28"/>
  <c r="EM39" i="28"/>
  <c r="AO38" i="28"/>
  <c r="AE33" i="28"/>
  <c r="HJ29" i="28"/>
  <c r="AY31" i="28"/>
  <c r="HH37" i="28"/>
  <c r="GB38" i="28"/>
  <c r="GE38" i="28"/>
  <c r="CG28" i="28"/>
  <c r="HM37" i="28"/>
  <c r="EE37" i="28"/>
  <c r="J28" i="28"/>
  <c r="AJ28" i="28"/>
  <c r="FL38" i="28"/>
  <c r="DA39" i="28"/>
  <c r="DP30" i="28"/>
  <c r="AQ31" i="28"/>
  <c r="CD32" i="28"/>
  <c r="GV29" i="28"/>
  <c r="DR30" i="28"/>
  <c r="FD36" i="28"/>
  <c r="DX28" i="28"/>
  <c r="EE38" i="28"/>
  <c r="ED38" i="28"/>
  <c r="FT30" i="28"/>
  <c r="AO29" i="28"/>
  <c r="V32" i="28"/>
  <c r="EZ38" i="28"/>
  <c r="GI29" i="28"/>
  <c r="GR30" i="28"/>
  <c r="DO39" i="28"/>
  <c r="BE28" i="28"/>
  <c r="BG30" i="28"/>
  <c r="HC33" i="28"/>
  <c r="BU39" i="28"/>
  <c r="CC30" i="28"/>
  <c r="AH30" i="28"/>
  <c r="BF36" i="28"/>
  <c r="CL36" i="28"/>
  <c r="CS33" i="28"/>
  <c r="EE34" i="28"/>
  <c r="FH34" i="28"/>
  <c r="GG28" i="28"/>
  <c r="BQ34" i="28"/>
  <c r="AZ38" i="28"/>
  <c r="AM31" i="28"/>
  <c r="DA34" i="28"/>
  <c r="FD39" i="28"/>
  <c r="CE28" i="28"/>
  <c r="EB39" i="28"/>
  <c r="HN34" i="28"/>
  <c r="DM34" i="28"/>
  <c r="BQ36" i="28"/>
  <c r="GY36" i="28"/>
  <c r="BQ32" i="28"/>
  <c r="EE30" i="28"/>
  <c r="CW30" i="28"/>
  <c r="EN37" i="28"/>
  <c r="AF28" i="28"/>
  <c r="AB28" i="28"/>
  <c r="CG29" i="28"/>
  <c r="DR33" i="28"/>
  <c r="GQ32" i="28"/>
  <c r="CP31" i="28"/>
  <c r="Y32" i="28"/>
  <c r="EI34" i="28"/>
  <c r="CT42" i="28"/>
  <c r="N36" i="28"/>
  <c r="GI35" i="28"/>
  <c r="X29" i="28"/>
  <c r="W27" i="28"/>
  <c r="DT34" i="28"/>
  <c r="GO30" i="28"/>
  <c r="EE31" i="28"/>
  <c r="CE36" i="28"/>
  <c r="DW33" i="28"/>
  <c r="GH31" i="28"/>
  <c r="HH39" i="28"/>
  <c r="AH35" i="28"/>
  <c r="DQ34" i="28"/>
  <c r="GG37" i="28"/>
  <c r="FE36" i="28"/>
  <c r="FU38" i="28"/>
  <c r="GB35" i="28"/>
  <c r="GM39" i="28"/>
  <c r="DY38" i="28"/>
  <c r="CA30" i="28"/>
  <c r="EU37" i="28"/>
  <c r="BY33" i="28"/>
  <c r="CA28" i="28"/>
  <c r="GA31" i="28"/>
  <c r="U38" i="28"/>
  <c r="EU34" i="28"/>
  <c r="BV39" i="28"/>
  <c r="HM29" i="28"/>
  <c r="DA29" i="28"/>
  <c r="AT33" i="28"/>
  <c r="EV27" i="28"/>
  <c r="L39" i="28"/>
  <c r="GZ32" i="28"/>
  <c r="AW35" i="28"/>
  <c r="DO42" i="28"/>
  <c r="AB32" i="28"/>
  <c r="GF29" i="28"/>
  <c r="HE31" i="28"/>
  <c r="D35" i="28"/>
  <c r="HF37" i="28"/>
  <c r="W37" i="28"/>
  <c r="GV32" i="28"/>
  <c r="FP34" i="28"/>
  <c r="EH36" i="28"/>
  <c r="CS37" i="28"/>
  <c r="CF36" i="28"/>
  <c r="AP36" i="28"/>
  <c r="AR33" i="28"/>
  <c r="CC29" i="28"/>
  <c r="FU29" i="28"/>
  <c r="FU32" i="28"/>
  <c r="EN30" i="28"/>
  <c r="BH36" i="28"/>
  <c r="DS32" i="28"/>
  <c r="EB42" i="28"/>
  <c r="FR35" i="28"/>
  <c r="AN28" i="28"/>
  <c r="CR30" i="28"/>
  <c r="FR28" i="28"/>
  <c r="ET30" i="28"/>
  <c r="AC32" i="28"/>
  <c r="CP38" i="28"/>
  <c r="DJ28" i="28"/>
  <c r="FW31" i="28"/>
  <c r="CX27" i="28"/>
  <c r="GH30" i="28"/>
  <c r="GJ28" i="28"/>
  <c r="DP34" i="28"/>
  <c r="F39" i="28"/>
  <c r="BO34" i="28"/>
  <c r="AJ30" i="28"/>
  <c r="GF36" i="28"/>
  <c r="BU35" i="28"/>
  <c r="AA35" i="28"/>
  <c r="AE39" i="28"/>
  <c r="GJ39" i="28"/>
  <c r="GW30" i="28"/>
  <c r="BF39" i="28"/>
  <c r="AB31" i="28"/>
  <c r="J33" i="28"/>
  <c r="GJ29" i="28"/>
  <c r="GN36" i="28"/>
  <c r="EI42" i="28"/>
  <c r="GT28" i="28"/>
  <c r="AM30" i="28"/>
  <c r="EZ32" i="28"/>
  <c r="Q31" i="28"/>
  <c r="K34" i="28"/>
  <c r="I34" i="28"/>
  <c r="DL38" i="28"/>
  <c r="FF29" i="28"/>
  <c r="DO37" i="28"/>
  <c r="AK39" i="28"/>
  <c r="AX32" i="28"/>
  <c r="AT37" i="28"/>
  <c r="BQ30" i="28"/>
  <c r="EC38" i="28"/>
  <c r="HA37" i="28"/>
  <c r="P32" i="28"/>
  <c r="GZ33" i="28"/>
  <c r="AF39" i="28"/>
  <c r="CW36" i="28"/>
  <c r="DP29" i="28"/>
  <c r="BE39" i="28"/>
  <c r="FF28" i="28"/>
  <c r="AY29" i="28"/>
  <c r="DJ34" i="28"/>
  <c r="GM34" i="28"/>
  <c r="EC34" i="28"/>
  <c r="GN35" i="28"/>
  <c r="HK36" i="28"/>
  <c r="HB28" i="28"/>
  <c r="BT37" i="28"/>
  <c r="CU28" i="28"/>
  <c r="GZ30" i="28"/>
  <c r="DY29" i="28"/>
  <c r="DG32" i="28"/>
  <c r="DI36" i="28"/>
  <c r="AB39" i="28"/>
  <c r="AZ37" i="28"/>
  <c r="GG39" i="28"/>
  <c r="AJ35" i="28"/>
  <c r="GJ38" i="28"/>
  <c r="AL29" i="28"/>
  <c r="V35" i="28"/>
  <c r="BD31" i="28"/>
  <c r="AC35" i="28"/>
  <c r="BI32" i="28"/>
  <c r="EP28" i="28"/>
  <c r="GC37" i="28"/>
  <c r="EH35" i="28"/>
  <c r="HL42" i="28"/>
  <c r="EQ36" i="28"/>
  <c r="AQ29" i="28"/>
  <c r="CT33" i="28"/>
  <c r="FF31" i="28"/>
  <c r="DM36" i="28"/>
  <c r="CS36" i="28"/>
  <c r="GF31" i="28"/>
  <c r="V29" i="28"/>
  <c r="DW36" i="28"/>
  <c r="AJ29" i="28"/>
  <c r="DV36" i="28"/>
  <c r="GY35" i="28"/>
  <c r="AS33" i="28"/>
  <c r="FA34" i="28"/>
  <c r="GN30" i="28"/>
  <c r="F36" i="28"/>
  <c r="GO35" i="28"/>
  <c r="Y31" i="28"/>
  <c r="DB29" i="28"/>
  <c r="BY39" i="28"/>
  <c r="CB31" i="28"/>
  <c r="EF39" i="28"/>
  <c r="GI31" i="28"/>
  <c r="DQ36" i="28"/>
  <c r="CY30" i="28"/>
  <c r="GX35" i="28"/>
  <c r="DI34" i="28"/>
  <c r="EX38" i="28"/>
  <c r="FT34" i="28"/>
  <c r="BO38" i="28"/>
  <c r="T35" i="28"/>
  <c r="GT35" i="28"/>
  <c r="AE35" i="28"/>
  <c r="AJ39" i="28"/>
  <c r="AS29" i="28"/>
  <c r="FG35" i="28"/>
  <c r="DC27" i="28"/>
  <c r="CY27" i="28"/>
  <c r="S33" i="28"/>
  <c r="GZ28" i="28"/>
  <c r="FK39" i="28"/>
  <c r="AS28" i="28"/>
  <c r="K38" i="28"/>
  <c r="CY39" i="28"/>
  <c r="GY39" i="28"/>
  <c r="GH32" i="28"/>
  <c r="AK34" i="28"/>
  <c r="CI42" i="28"/>
  <c r="AB35" i="28"/>
  <c r="BI30" i="28"/>
  <c r="DT33" i="28"/>
  <c r="K36" i="28"/>
  <c r="AS38" i="28"/>
  <c r="EQ37" i="28"/>
  <c r="AY38" i="28"/>
  <c r="HE35" i="28"/>
  <c r="R33" i="28"/>
  <c r="AT36" i="28"/>
  <c r="GT32" i="28"/>
  <c r="BY35" i="28"/>
  <c r="FN35" i="28"/>
  <c r="EY35" i="28"/>
  <c r="GT31" i="28"/>
  <c r="BT34" i="28"/>
  <c r="CS29" i="28"/>
  <c r="AF33" i="28"/>
  <c r="GB29" i="28"/>
  <c r="P29" i="28"/>
  <c r="DA30" i="28"/>
  <c r="EH31" i="28"/>
  <c r="CS31" i="28"/>
  <c r="AS39" i="28"/>
  <c r="CL29" i="28"/>
  <c r="EY33" i="28"/>
  <c r="GB31" i="28"/>
  <c r="BH32" i="28"/>
  <c r="HM30" i="28"/>
  <c r="AP31" i="28"/>
  <c r="GE35" i="28"/>
  <c r="GK32" i="28"/>
  <c r="BR27" i="28"/>
  <c r="EZ33" i="28"/>
  <c r="GX28" i="28"/>
  <c r="AG30" i="28"/>
  <c r="GF30" i="28"/>
  <c r="AC34" i="28"/>
  <c r="EB28" i="28"/>
  <c r="DR31" i="28"/>
  <c r="GW39" i="28"/>
  <c r="V30" i="28"/>
  <c r="GN31" i="28"/>
  <c r="AL36" i="28"/>
  <c r="HK31" i="28"/>
  <c r="AG32" i="28"/>
  <c r="GT38" i="28"/>
  <c r="Q36" i="28"/>
  <c r="AL34" i="28"/>
  <c r="AL33" i="28"/>
  <c r="HF36" i="28"/>
  <c r="Z35" i="28"/>
  <c r="GK37" i="28"/>
  <c r="CI39" i="28"/>
  <c r="DP31" i="28"/>
  <c r="CS32" i="28"/>
  <c r="AY37" i="28"/>
  <c r="DQ38" i="28"/>
  <c r="AA36" i="28"/>
  <c r="DC30" i="28"/>
  <c r="DT37" i="28"/>
  <c r="GR34" i="28"/>
  <c r="HM39" i="28"/>
  <c r="DX38" i="28"/>
  <c r="GL36" i="28"/>
  <c r="CG30" i="28"/>
  <c r="GH34" i="28"/>
  <c r="HA30" i="28"/>
  <c r="EZ36" i="28"/>
  <c r="AR39" i="28"/>
  <c r="AG35" i="28"/>
  <c r="FY33" i="28"/>
  <c r="HI38" i="28"/>
  <c r="AO36" i="28"/>
  <c r="FB30" i="28"/>
  <c r="FB37" i="28"/>
  <c r="AG29" i="28"/>
  <c r="CU34" i="28"/>
  <c r="CT35" i="28"/>
  <c r="DZ37" i="28"/>
  <c r="EX35" i="28"/>
  <c r="GY29" i="28"/>
  <c r="FL37" i="28"/>
  <c r="CF33" i="28"/>
  <c r="DQ30" i="28"/>
  <c r="H29" i="28"/>
  <c r="GC36" i="28"/>
  <c r="I32" i="28"/>
  <c r="DP39" i="28"/>
  <c r="HB35" i="28"/>
  <c r="H35" i="28"/>
  <c r="HM31" i="28"/>
  <c r="EQ38" i="28"/>
  <c r="G38" i="28"/>
  <c r="FI29" i="28"/>
  <c r="BT42" i="28"/>
  <c r="GE34" i="28"/>
  <c r="AJ36" i="28"/>
  <c r="GI39" i="28"/>
  <c r="AG28" i="28"/>
  <c r="EB35" i="28"/>
  <c r="AI37" i="28"/>
  <c r="J31" i="28"/>
  <c r="X35" i="28"/>
  <c r="BJ28" i="28"/>
  <c r="AI36" i="28"/>
  <c r="AA28" i="28"/>
  <c r="Y35" i="28"/>
  <c r="CN31" i="28"/>
  <c r="BG36" i="28"/>
  <c r="FO37" i="28"/>
  <c r="FE37" i="28"/>
  <c r="HM33" i="28"/>
  <c r="GJ35" i="28"/>
  <c r="DM37" i="28"/>
  <c r="BE29" i="28"/>
  <c r="EO36" i="28"/>
  <c r="HE32" i="28"/>
  <c r="L38" i="28"/>
  <c r="FM33" i="28"/>
  <c r="CU31" i="28"/>
  <c r="GJ32" i="28"/>
  <c r="CF34" i="28"/>
  <c r="GR32" i="28"/>
  <c r="FB31" i="28"/>
  <c r="EG38" i="28"/>
  <c r="FS35" i="28"/>
  <c r="GU33" i="28"/>
  <c r="GI28" i="28"/>
  <c r="HH36" i="28"/>
  <c r="DN34" i="28"/>
  <c r="AP35" i="28"/>
  <c r="FW34" i="28"/>
  <c r="GO34" i="28"/>
  <c r="HF39" i="28"/>
  <c r="CS35" i="28"/>
  <c r="O36" i="28"/>
  <c r="AO33" i="28"/>
  <c r="DU36" i="28"/>
  <c r="CS38" i="28"/>
  <c r="U35" i="28"/>
  <c r="BX39" i="28"/>
  <c r="FX29" i="28"/>
  <c r="BF30" i="28"/>
  <c r="BD29" i="28"/>
  <c r="BI29" i="28"/>
  <c r="DA28" i="28"/>
  <c r="GA38" i="28"/>
  <c r="AW29" i="28"/>
  <c r="DU35" i="28"/>
  <c r="O31" i="28"/>
  <c r="EF28" i="28"/>
  <c r="CA29" i="28"/>
  <c r="EK39" i="28"/>
  <c r="AX38" i="28"/>
  <c r="BE36" i="28"/>
  <c r="FE39" i="28"/>
  <c r="FG34" i="28"/>
  <c r="AI39" i="28"/>
  <c r="CU36" i="28"/>
  <c r="P30" i="28"/>
  <c r="FH33" i="28"/>
  <c r="BL35" i="28"/>
  <c r="GR38" i="28"/>
  <c r="CE31" i="28"/>
  <c r="I33" i="28"/>
  <c r="HD39" i="28"/>
  <c r="CR28" i="28"/>
  <c r="J37" i="28"/>
  <c r="BS27" i="28"/>
  <c r="EI29" i="28"/>
  <c r="EW35" i="28"/>
  <c r="FM34" i="28"/>
  <c r="CN33" i="28"/>
  <c r="EQ32" i="28"/>
  <c r="DN35" i="28"/>
  <c r="FW36" i="28"/>
  <c r="EH38" i="28"/>
  <c r="EY28" i="28"/>
  <c r="BY38" i="28"/>
  <c r="DS35" i="28"/>
  <c r="EU38" i="28"/>
  <c r="DX33" i="28"/>
  <c r="H36" i="28"/>
  <c r="FQ38" i="28"/>
  <c r="AC37" i="28"/>
  <c r="FM38" i="28"/>
  <c r="GU38" i="28"/>
  <c r="AO39" i="28"/>
  <c r="FY32" i="28"/>
  <c r="GN37" i="28"/>
  <c r="EZ31" i="28"/>
  <c r="DQ28" i="28"/>
  <c r="GF28" i="28"/>
  <c r="HB29" i="28"/>
  <c r="GC32" i="28"/>
  <c r="AZ29" i="28"/>
  <c r="GM36" i="28"/>
  <c r="DZ28" i="28"/>
  <c r="T34" i="28"/>
  <c r="BI37" i="28"/>
  <c r="FG32" i="28"/>
  <c r="AA38" i="28"/>
  <c r="FF33" i="28"/>
  <c r="HA28" i="28"/>
  <c r="AP39" i="28"/>
  <c r="GD39" i="28"/>
  <c r="DJ30" i="28"/>
  <c r="DR28" i="28"/>
  <c r="CF29" i="28"/>
  <c r="DZ30" i="28"/>
  <c r="GA27" i="28"/>
  <c r="AF31" i="28"/>
  <c r="HN28" i="28"/>
  <c r="FG31" i="28"/>
  <c r="FO30" i="28"/>
  <c r="GI32" i="28"/>
  <c r="HC29" i="28"/>
  <c r="CB37" i="28"/>
  <c r="AZ33" i="28"/>
  <c r="FU35" i="28"/>
  <c r="CF28" i="28"/>
  <c r="EO31" i="28"/>
  <c r="J32" i="28"/>
  <c r="EU36" i="28"/>
  <c r="FJ35" i="28"/>
  <c r="EE29" i="28"/>
  <c r="AV37" i="28"/>
  <c r="DL33" i="28"/>
  <c r="ER32" i="28"/>
  <c r="HG27" i="28"/>
  <c r="EM38" i="28"/>
  <c r="EL27" i="28"/>
  <c r="CF38" i="28"/>
  <c r="DU33" i="28"/>
  <c r="E33" i="28"/>
  <c r="DZ38" i="28"/>
  <c r="GG34" i="28"/>
  <c r="R39" i="28"/>
  <c r="DV37" i="28"/>
  <c r="GT39" i="28"/>
  <c r="GZ35" i="28"/>
  <c r="AO34" i="28"/>
  <c r="CT37" i="28"/>
  <c r="CE29" i="28"/>
  <c r="AF34" i="28"/>
  <c r="Z37" i="28"/>
  <c r="FF35" i="28"/>
  <c r="DT39" i="28"/>
  <c r="BH27" i="28"/>
  <c r="AH37" i="28"/>
  <c r="EF36" i="28"/>
  <c r="S42" i="28"/>
  <c r="GK31" i="28"/>
  <c r="DW30" i="28"/>
  <c r="DX36" i="28"/>
  <c r="CM51" i="28"/>
  <c r="BV37" i="28"/>
  <c r="FK33" i="28"/>
  <c r="GF38" i="28"/>
  <c r="GH39" i="28"/>
  <c r="EP32" i="28"/>
  <c r="GW28" i="28"/>
  <c r="H39" i="28"/>
  <c r="CZ27" i="28"/>
  <c r="AV32" i="28"/>
  <c r="X39" i="28"/>
  <c r="FX36" i="28"/>
  <c r="CR35" i="28"/>
  <c r="GY37" i="28"/>
  <c r="BV35" i="28"/>
  <c r="GM29" i="28"/>
  <c r="CT30" i="28"/>
  <c r="FQ39" i="28"/>
  <c r="EZ34" i="28"/>
  <c r="F38" i="28"/>
  <c r="FR38" i="28"/>
  <c r="FP39" i="28"/>
  <c r="HI30" i="28"/>
  <c r="HF28" i="28"/>
  <c r="FF32" i="28"/>
  <c r="GO39" i="28"/>
  <c r="FR29" i="28"/>
  <c r="CF35" i="28"/>
  <c r="GU32" i="28"/>
  <c r="GX33" i="28"/>
  <c r="CV31" i="28"/>
  <c r="CT39" i="28"/>
  <c r="CN38" i="28"/>
  <c r="DF27" i="28"/>
  <c r="P33" i="28"/>
  <c r="AB36" i="28"/>
  <c r="HB37" i="28"/>
  <c r="FQ29" i="28"/>
  <c r="FG30" i="28"/>
  <c r="FA36" i="28"/>
  <c r="DN38" i="28"/>
  <c r="FA35" i="28"/>
  <c r="FD33" i="28"/>
  <c r="DG29" i="28"/>
  <c r="GM37" i="28"/>
  <c r="FH28" i="28"/>
  <c r="DP32" i="28"/>
  <c r="HJ38" i="28"/>
  <c r="CA34" i="28"/>
  <c r="HA32" i="28"/>
  <c r="BD34" i="28"/>
  <c r="CD33" i="28"/>
  <c r="EK36" i="28"/>
  <c r="GQ28" i="28"/>
  <c r="AV35" i="28"/>
  <c r="FK32" i="28"/>
  <c r="FU34" i="28"/>
  <c r="CI37" i="28"/>
  <c r="BJ32" i="28"/>
  <c r="GC34" i="28"/>
  <c r="EP38" i="28"/>
  <c r="AF32" i="28"/>
  <c r="GV31" i="28"/>
  <c r="EN36" i="28"/>
  <c r="D39" i="28"/>
  <c r="GT29" i="28"/>
  <c r="X36" i="28"/>
  <c r="CL35" i="28"/>
  <c r="GW36" i="28"/>
  <c r="FJ33" i="28"/>
  <c r="DT32" i="28"/>
  <c r="HD32" i="28"/>
  <c r="CD39" i="28"/>
  <c r="GD34" i="28"/>
  <c r="AC29" i="28"/>
  <c r="DK33" i="28"/>
  <c r="AF30" i="28"/>
  <c r="GB33" i="28"/>
  <c r="AB38" i="28"/>
  <c r="EC29" i="28"/>
  <c r="HK35" i="28"/>
  <c r="FX37" i="28"/>
  <c r="EQ39" i="28"/>
  <c r="EZ35" i="28"/>
  <c r="H42" i="28"/>
  <c r="HC34" i="28"/>
  <c r="HF30" i="28"/>
  <c r="CV39" i="28"/>
  <c r="AQ35" i="28"/>
  <c r="FO32" i="28"/>
  <c r="AY36" i="28"/>
  <c r="F31" i="28"/>
  <c r="FJ39" i="28"/>
  <c r="FK36" i="28"/>
  <c r="DW38" i="28"/>
  <c r="GB30" i="28"/>
  <c r="Z38" i="28"/>
  <c r="ET35" i="28"/>
  <c r="AG42" i="28"/>
  <c r="EK42" i="28"/>
  <c r="HK34" i="28"/>
  <c r="CI29" i="28"/>
  <c r="CV32" i="28"/>
  <c r="HI37" i="28"/>
  <c r="CR29" i="28"/>
  <c r="BD36" i="28"/>
  <c r="GK34" i="28"/>
  <c r="FO36" i="28"/>
  <c r="DT38" i="28"/>
  <c r="DA32" i="28"/>
  <c r="AI30" i="28"/>
  <c r="CL34" i="28"/>
  <c r="EP36" i="28"/>
  <c r="DW34" i="28"/>
  <c r="GF34" i="28"/>
  <c r="GO33" i="28"/>
  <c r="DE42" i="28"/>
  <c r="BG35" i="28"/>
  <c r="P37" i="28"/>
  <c r="N28" i="28"/>
  <c r="BC35" i="28"/>
  <c r="EC30" i="28"/>
  <c r="HI36" i="28"/>
  <c r="DS37" i="28"/>
  <c r="GA32" i="28"/>
  <c r="CV29" i="28"/>
  <c r="J38" i="28"/>
  <c r="BO36" i="28"/>
  <c r="CT28" i="28"/>
  <c r="BY36" i="28"/>
  <c r="CG36" i="28"/>
  <c r="EG31" i="28"/>
  <c r="GA35" i="28"/>
  <c r="FY39" i="28"/>
  <c r="EC39" i="28"/>
  <c r="AR34" i="28"/>
  <c r="CV30" i="28"/>
  <c r="FE29" i="28"/>
  <c r="GB36" i="28"/>
  <c r="BX33" i="28"/>
  <c r="FN32" i="28"/>
  <c r="EM34" i="28"/>
  <c r="CI33" i="28"/>
  <c r="CA35" i="28"/>
  <c r="EZ39" i="28"/>
  <c r="DP35" i="28"/>
  <c r="DN33" i="28"/>
  <c r="BJ30" i="28"/>
  <c r="FJ37" i="28"/>
  <c r="BG37" i="28"/>
  <c r="DJ33" i="28"/>
  <c r="GB34" i="28"/>
  <c r="FL30" i="28"/>
  <c r="BY27" i="28"/>
  <c r="DI38" i="28"/>
  <c r="GJ37" i="28"/>
  <c r="FX28" i="28"/>
  <c r="DU32" i="28"/>
  <c r="BY34" i="28"/>
  <c r="AZ42" i="28"/>
  <c r="FM35" i="28"/>
  <c r="AO28" i="28"/>
  <c r="BV36" i="28"/>
  <c r="Z28" i="28"/>
  <c r="CL38" i="28"/>
  <c r="DE31" i="28"/>
  <c r="AJ31" i="28"/>
  <c r="AJ33" i="28"/>
  <c r="DV39" i="28"/>
  <c r="Q39" i="28"/>
  <c r="BC34" i="28"/>
  <c r="FF37" i="28"/>
  <c r="CF32" i="28"/>
  <c r="CG37" i="28"/>
  <c r="GD28" i="28"/>
  <c r="DX32" i="28"/>
  <c r="HJ42" i="28"/>
  <c r="EU32" i="28"/>
  <c r="BH31" i="28"/>
  <c r="X33" i="28"/>
  <c r="EX34" i="28"/>
  <c r="CM52" i="28"/>
  <c r="DM28" i="28"/>
  <c r="GA34" i="28"/>
  <c r="GN34" i="28"/>
  <c r="BZ36" i="28"/>
  <c r="DS33" i="28"/>
  <c r="GL34" i="28"/>
  <c r="HI32" i="28"/>
  <c r="AG37" i="28"/>
  <c r="AP38" i="28"/>
  <c r="BN31" i="28"/>
  <c r="AL42" i="28"/>
  <c r="HJ30" i="28"/>
  <c r="GZ38" i="28"/>
  <c r="HH42" i="28"/>
  <c r="FM31" i="28"/>
  <c r="J36" i="28"/>
  <c r="BO39" i="28"/>
  <c r="FA37" i="28"/>
  <c r="FG39" i="28"/>
  <c r="GO31" i="28"/>
  <c r="FM37" i="28"/>
  <c r="AJ32" i="28"/>
  <c r="FO28" i="28"/>
  <c r="AE27" i="28"/>
  <c r="O29" i="28"/>
  <c r="CU38" i="28"/>
  <c r="GD38" i="28"/>
  <c r="DK31" i="28"/>
  <c r="AX34" i="28"/>
  <c r="GB28" i="28"/>
  <c r="CC37" i="28"/>
  <c r="CV34" i="28"/>
  <c r="EP39" i="28"/>
  <c r="GC30" i="28"/>
  <c r="BZ39" i="28"/>
  <c r="FL32" i="28"/>
  <c r="L31" i="28"/>
  <c r="BV38" i="28"/>
  <c r="ED29" i="28"/>
  <c r="FJ36" i="28"/>
  <c r="GL37" i="28"/>
  <c r="DA31" i="28"/>
  <c r="HB39" i="28"/>
  <c r="FW32" i="28"/>
  <c r="T33" i="28"/>
  <c r="FI35" i="28"/>
  <c r="HM34" i="28"/>
  <c r="Z33" i="28"/>
  <c r="FS36" i="28"/>
  <c r="CU30" i="28"/>
  <c r="O34" i="28"/>
  <c r="GG38" i="28"/>
  <c r="CC38" i="28"/>
  <c r="S35" i="28"/>
  <c r="V31" i="28"/>
  <c r="K39" i="28"/>
  <c r="GF32" i="28"/>
  <c r="EY36" i="28"/>
  <c r="AR35" i="28"/>
  <c r="GA30" i="28"/>
  <c r="FL35" i="28"/>
  <c r="EO32" i="28"/>
  <c r="CD34" i="28"/>
  <c r="GK36" i="28"/>
  <c r="AQ38" i="28"/>
  <c r="AV36" i="28"/>
  <c r="ED36" i="28"/>
  <c r="FI34" i="28"/>
  <c r="FS28" i="28"/>
  <c r="E28" i="28"/>
  <c r="HE28" i="28"/>
  <c r="DR35" i="28"/>
  <c r="S39" i="28"/>
  <c r="FC29" i="28"/>
  <c r="GY30" i="28"/>
  <c r="FT37" i="28"/>
  <c r="EF33" i="28"/>
  <c r="GN28" i="28"/>
  <c r="HA33" i="28"/>
  <c r="AX37" i="28"/>
  <c r="BZ35" i="28"/>
  <c r="DI37" i="28"/>
  <c r="BT29" i="28"/>
  <c r="BG34" i="28"/>
  <c r="CI35" i="28"/>
  <c r="GL38" i="28"/>
  <c r="FI27" i="28"/>
  <c r="EW31" i="28"/>
  <c r="GD30" i="28"/>
  <c r="EE32" i="28"/>
  <c r="BB36" i="28"/>
  <c r="GY34" i="28"/>
  <c r="FU28" i="28"/>
  <c r="CD31" i="28"/>
  <c r="AB34" i="28"/>
  <c r="BF38" i="28"/>
  <c r="FC33" i="28"/>
  <c r="ED31" i="28"/>
  <c r="HE33" i="28"/>
  <c r="V28" i="28"/>
  <c r="EK30" i="28"/>
  <c r="GK33" i="28"/>
  <c r="GC38" i="28"/>
  <c r="CH30" i="28"/>
  <c r="Q38" i="28"/>
  <c r="GZ36" i="28"/>
  <c r="BU31" i="28"/>
  <c r="EB31" i="28"/>
  <c r="HM42" i="28"/>
  <c r="FL36" i="28"/>
  <c r="ED33" i="28"/>
  <c r="FS33" i="28"/>
  <c r="N38" i="28"/>
  <c r="CY32" i="28"/>
  <c r="FO31" i="28"/>
  <c r="AG31" i="28"/>
  <c r="CB36" i="28"/>
  <c r="GJ36" i="28"/>
  <c r="DS36" i="28"/>
  <c r="BN37" i="28"/>
  <c r="AL30" i="28"/>
  <c r="T28" i="28"/>
  <c r="BT33" i="28"/>
  <c r="GD37" i="28"/>
  <c r="HC32" i="28"/>
  <c r="FR34" i="28"/>
  <c r="EU35" i="28"/>
  <c r="FN27" i="28"/>
  <c r="AA39" i="28"/>
  <c r="DP37" i="28"/>
  <c r="AT30" i="28"/>
  <c r="HI34" i="28"/>
  <c r="AI38" i="28"/>
  <c r="BU32" i="28"/>
  <c r="HM35" i="28"/>
  <c r="FC32" i="28"/>
  <c r="AG33" i="28"/>
  <c r="EK28" i="28"/>
  <c r="AK30" i="28"/>
  <c r="CN34" i="28"/>
  <c r="GG32" i="28"/>
  <c r="AT34" i="28"/>
  <c r="DW28" i="28"/>
  <c r="GU31" i="28"/>
  <c r="GZ31" i="28"/>
  <c r="CC36" i="28"/>
  <c r="AV28" i="28"/>
  <c r="AM35" i="28"/>
  <c r="AT35" i="28"/>
  <c r="AA31" i="28"/>
  <c r="ER36" i="28"/>
  <c r="CV38" i="28"/>
  <c r="GY38" i="28"/>
  <c r="CN36" i="28"/>
  <c r="BD35" i="28"/>
  <c r="H28" i="28"/>
  <c r="BN32" i="28"/>
  <c r="DY32" i="28"/>
  <c r="HD35" i="28"/>
  <c r="GC28" i="28"/>
  <c r="BD30" i="28"/>
  <c r="V38" i="28"/>
  <c r="AX28" i="28"/>
  <c r="EO29" i="28"/>
  <c r="FB33" i="28"/>
  <c r="AN34" i="28"/>
  <c r="FP36" i="28"/>
  <c r="DY34" i="28"/>
  <c r="DA37" i="28"/>
  <c r="BL28" i="28"/>
  <c r="CB35" i="28"/>
  <c r="AL39" i="28"/>
  <c r="DL37" i="28"/>
  <c r="ER38" i="28"/>
  <c r="BN36" i="28"/>
  <c r="T39" i="28"/>
  <c r="BV29" i="28"/>
  <c r="CA33" i="28"/>
  <c r="EM28" i="28"/>
  <c r="D38" i="28"/>
  <c r="GA33" i="28"/>
  <c r="GV36" i="28"/>
  <c r="EY30" i="28"/>
  <c r="J35" i="28"/>
  <c r="CU33" i="28"/>
  <c r="AN38" i="28"/>
  <c r="FX39" i="28"/>
  <c r="DZ32" i="28"/>
  <c r="R42" i="28"/>
  <c r="EN34" i="28"/>
  <c r="AK31" i="28"/>
  <c r="BZ38" i="28"/>
  <c r="AX31" i="28"/>
  <c r="DG37" i="28"/>
  <c r="BO28" i="28"/>
  <c r="DJ32" i="28"/>
  <c r="GM38" i="28"/>
  <c r="GQ39" i="28"/>
  <c r="FA32" i="28"/>
  <c r="DM39" i="28"/>
  <c r="EX39" i="28"/>
  <c r="CE32" i="28"/>
  <c r="AF36" i="28"/>
  <c r="EK34" i="28"/>
  <c r="ED39" i="28"/>
  <c r="DQ29" i="28"/>
  <c r="AC39" i="28"/>
  <c r="GH29" i="28"/>
  <c r="R31" i="28"/>
  <c r="GL39" i="28"/>
  <c r="CH31" i="28"/>
  <c r="DG31" i="28"/>
  <c r="FW35" i="28"/>
  <c r="HH34" i="28"/>
  <c r="K31" i="28"/>
  <c r="CT29" i="28"/>
  <c r="BE34" i="28"/>
  <c r="HH30" i="28"/>
  <c r="HB34" i="28"/>
  <c r="BG29" i="28"/>
  <c r="CD30" i="28"/>
  <c r="FN33" i="28"/>
  <c r="BC36" i="28"/>
  <c r="FT32" i="28"/>
  <c r="AO30" i="28"/>
  <c r="DV34" i="28"/>
  <c r="AN36" i="28"/>
  <c r="CD28" i="28"/>
  <c r="EW38" i="28"/>
  <c r="DM31" i="28"/>
  <c r="FK30" i="28"/>
  <c r="CR39" i="28"/>
  <c r="FS31" i="28"/>
  <c r="R37" i="28"/>
  <c r="AK37" i="28"/>
  <c r="HJ36" i="28"/>
  <c r="EG34" i="28"/>
  <c r="BE32" i="28"/>
  <c r="AQ36" i="28"/>
  <c r="GQ31" i="28"/>
  <c r="HJ37" i="28"/>
  <c r="BX31" i="28"/>
  <c r="R38" i="28"/>
  <c r="EI38" i="28"/>
  <c r="EY37" i="28"/>
  <c r="EN29" i="28"/>
  <c r="AQ30" i="28"/>
  <c r="BL38" i="28"/>
  <c r="EH33" i="28"/>
  <c r="CV37" i="28"/>
  <c r="DX39" i="28"/>
  <c r="GG30" i="28"/>
  <c r="GT33" i="28"/>
  <c r="HC39" i="28"/>
  <c r="DN39" i="28"/>
  <c r="BQ31" i="28"/>
  <c r="GJ34" i="28"/>
  <c r="GU29" i="28"/>
  <c r="CE38" i="28"/>
  <c r="GR36" i="28"/>
  <c r="CS42" i="28"/>
  <c r="CS39" i="28"/>
  <c r="F35" i="28"/>
  <c r="DW37" i="28"/>
  <c r="EI28" i="28"/>
  <c r="AW31" i="28"/>
  <c r="AM37" i="28"/>
  <c r="BV32" i="28"/>
  <c r="CL32" i="28"/>
  <c r="GW32" i="28"/>
  <c r="ER31" i="28"/>
  <c r="DK35" i="28"/>
  <c r="BN39" i="28"/>
  <c r="DE36" i="28"/>
  <c r="CR36" i="28"/>
  <c r="FY38" i="28"/>
  <c r="CS28" i="28"/>
  <c r="P31" i="28"/>
  <c r="CN32" i="28"/>
  <c r="FC31" i="28"/>
  <c r="EM33" i="28"/>
  <c r="BD32" i="28"/>
  <c r="HK33" i="28"/>
  <c r="AN35" i="28"/>
  <c r="HI29" i="28"/>
  <c r="AY28" i="28"/>
  <c r="BN34" i="28"/>
  <c r="BP53" i="28"/>
  <c r="G30" i="28"/>
  <c r="FJ28" i="28"/>
  <c r="EW30" i="28"/>
  <c r="GD33" i="28"/>
  <c r="BB30" i="28"/>
  <c r="AS36" i="28"/>
  <c r="CR31" i="28"/>
  <c r="AR29" i="28"/>
  <c r="HA35" i="28"/>
  <c r="GT37" i="28"/>
  <c r="GG33" i="28"/>
  <c r="BZ30" i="28"/>
  <c r="H37" i="28"/>
  <c r="AS34" i="28"/>
  <c r="AZ35" i="28"/>
  <c r="FI39" i="28"/>
  <c r="EO30" i="28"/>
  <c r="F28" i="28"/>
  <c r="EN32" i="28"/>
  <c r="E29" i="28"/>
  <c r="AM39" i="28"/>
  <c r="GM32" i="28"/>
  <c r="J30" i="28"/>
  <c r="DO35" i="28"/>
  <c r="FT29" i="28"/>
  <c r="CI32" i="28"/>
  <c r="AC31" i="28"/>
  <c r="AW34" i="28"/>
  <c r="EQ31" i="28"/>
  <c r="CR37" i="28"/>
  <c r="EC42" i="28"/>
  <c r="DQ35" i="28"/>
  <c r="DS34" i="28"/>
  <c r="GF35" i="28"/>
  <c r="GU34" i="28"/>
  <c r="AG36" i="28"/>
  <c r="BQ28" i="28"/>
  <c r="AM36" i="28"/>
  <c r="GR37" i="28"/>
  <c r="GF37" i="28"/>
  <c r="CB30" i="28"/>
  <c r="GX36" i="28"/>
  <c r="CL33" i="28"/>
  <c r="EP33" i="28"/>
  <c r="GI30" i="28"/>
  <c r="AZ30" i="28"/>
  <c r="GC31" i="28"/>
  <c r="EB30" i="28"/>
  <c r="AA37" i="28"/>
  <c r="BT36" i="28"/>
  <c r="BH39" i="28"/>
  <c r="FN37" i="28"/>
  <c r="FF38" i="28"/>
  <c r="GW35" i="28"/>
  <c r="HM38" i="28"/>
  <c r="FW30" i="28"/>
  <c r="GV39" i="28"/>
  <c r="CT34" i="28"/>
  <c r="DK39" i="28"/>
  <c r="FZ30" i="28"/>
  <c r="T30" i="28"/>
  <c r="HE36" i="28"/>
  <c r="GX39" i="28"/>
  <c r="GQ29" i="28"/>
  <c r="EY39" i="28"/>
  <c r="BB32" i="28"/>
  <c r="EW36" i="28"/>
  <c r="FF39" i="28"/>
  <c r="FL39" i="28"/>
  <c r="FB29" i="28"/>
  <c r="EW37" i="28"/>
  <c r="FJ34" i="28"/>
  <c r="GH36" i="28"/>
  <c r="HA39" i="28"/>
  <c r="FU33" i="28"/>
  <c r="BH38" i="28"/>
  <c r="DJ39" i="28"/>
  <c r="E32" i="28"/>
  <c r="FO34" i="28"/>
  <c r="BB34" i="28"/>
  <c r="FJ38" i="28"/>
  <c r="GO36" i="28"/>
  <c r="FG37" i="28"/>
  <c r="AS32" i="28"/>
  <c r="DR37" i="28"/>
  <c r="GJ30" i="28"/>
  <c r="X30" i="28"/>
  <c r="ER35" i="28"/>
  <c r="AG38" i="28"/>
  <c r="EH27" i="28"/>
  <c r="FX33" i="28"/>
  <c r="AL35" i="28"/>
  <c r="DV31" i="28"/>
  <c r="BG32" i="28"/>
  <c r="I36" i="28"/>
  <c r="Z30" i="28"/>
  <c r="CL39" i="28"/>
  <c r="FM32" i="28"/>
  <c r="HC30" i="28"/>
  <c r="DP36" i="28"/>
  <c r="GD32" i="28"/>
  <c r="AC36" i="28"/>
  <c r="BC38" i="28"/>
  <c r="DT36" i="28"/>
  <c r="FF30" i="28"/>
  <c r="CA36" i="28"/>
  <c r="DB27" i="28"/>
  <c r="DY39" i="28"/>
  <c r="FC36" i="28"/>
  <c r="HE29" i="28"/>
  <c r="FB38" i="28"/>
  <c r="DO36" i="28"/>
  <c r="V34" i="28"/>
  <c r="FA31" i="28"/>
  <c r="AK33" i="28"/>
  <c r="HE42" i="28"/>
  <c r="L33" i="28"/>
  <c r="V42" i="28"/>
  <c r="GK35" i="28"/>
  <c r="FT39" i="28"/>
  <c r="BB29" i="28"/>
  <c r="DE39" i="28"/>
  <c r="AY39" i="28"/>
  <c r="DJ29" i="28"/>
  <c r="CI30" i="28"/>
  <c r="CJ38" i="28"/>
  <c r="FR33" i="28"/>
  <c r="FQ28" i="28"/>
  <c r="Y27" i="28"/>
  <c r="GR28" i="28"/>
  <c r="DO38" i="28"/>
  <c r="S38" i="28"/>
  <c r="CE39" i="28"/>
  <c r="GU36" i="28"/>
  <c r="ET36" i="28"/>
  <c r="CK27" i="28"/>
  <c r="BF34" i="28"/>
  <c r="BE33" i="28"/>
  <c r="FM30" i="28"/>
  <c r="AH34" i="28"/>
  <c r="FB32" i="28"/>
  <c r="HK28" i="28"/>
  <c r="BC31" i="28"/>
  <c r="FW38" i="28"/>
  <c r="EN33" i="28"/>
  <c r="EM35" i="28"/>
  <c r="EZ30" i="28"/>
  <c r="AP29" i="28"/>
  <c r="GG35" i="28"/>
  <c r="DL39" i="28"/>
  <c r="HI31" i="28"/>
  <c r="GX34" i="28"/>
  <c r="ES52" i="28"/>
  <c r="G29" i="28"/>
  <c r="EW29" i="28"/>
  <c r="HF35" i="28"/>
  <c r="FJ30" i="28"/>
  <c r="DJ31" i="28"/>
  <c r="BV28" i="28"/>
  <c r="GT36" i="28"/>
  <c r="AE38" i="28"/>
  <c r="HJ31" i="28"/>
  <c r="GE39" i="28"/>
  <c r="CT32" i="28"/>
  <c r="BD33" i="28"/>
  <c r="HD34" i="28"/>
  <c r="S30" i="28"/>
  <c r="DV33" i="28"/>
  <c r="AR38" i="28"/>
  <c r="AZ39" i="28"/>
  <c r="HF38" i="28"/>
  <c r="FN38" i="28"/>
  <c r="EO28" i="28"/>
  <c r="AQ32" i="28"/>
  <c r="AB30" i="28"/>
  <c r="CS34" i="28"/>
  <c r="BO37" i="28"/>
  <c r="AK35" i="28"/>
  <c r="EO39" i="28"/>
  <c r="FT35" i="28"/>
  <c r="AW36" i="28"/>
  <c r="AX33" i="28"/>
  <c r="CD37" i="28"/>
  <c r="EC36" i="28"/>
  <c r="BJ34" i="28"/>
  <c r="R35" i="28"/>
  <c r="EF37" i="28"/>
  <c r="DP38" i="28"/>
  <c r="I38" i="28"/>
  <c r="FG36" i="28"/>
  <c r="DJ37" i="28"/>
  <c r="FH36" i="28"/>
  <c r="EB38" i="28"/>
  <c r="FJ29" i="28"/>
  <c r="AM33" i="28"/>
  <c r="EW32" i="28"/>
  <c r="BH34" i="28"/>
  <c r="FE38" i="28"/>
  <c r="E36" i="28"/>
  <c r="DM38" i="28"/>
  <c r="GK29" i="28"/>
  <c r="FG38" i="28"/>
  <c r="DK27" i="28"/>
  <c r="EG27" i="28"/>
  <c r="BO31" i="28"/>
  <c r="CT36" i="28"/>
  <c r="AE36" i="28"/>
  <c r="Y34" i="28"/>
  <c r="BE30" i="28"/>
  <c r="AP37" i="28"/>
  <c r="GO37" i="28"/>
  <c r="BL36" i="28"/>
  <c r="AZ31" i="28"/>
  <c r="CD36" i="28"/>
  <c r="T29" i="28"/>
  <c r="DJ38" i="28"/>
  <c r="DQ31" i="28"/>
  <c r="BT32" i="28"/>
  <c r="FT31" i="28"/>
  <c r="CU29" i="28"/>
  <c r="CA32" i="28"/>
  <c r="EH39" i="28"/>
  <c r="X37" i="28"/>
  <c r="FO35" i="28"/>
  <c r="DG34" i="28"/>
  <c r="K33" i="28"/>
  <c r="EP29" i="28"/>
  <c r="FD31" i="28"/>
  <c r="FE35" i="28"/>
  <c r="AR31" i="28"/>
  <c r="HF32" i="28"/>
  <c r="DY30" i="28"/>
  <c r="EG33" i="28"/>
  <c r="EM32" i="28"/>
  <c r="CC39" i="28"/>
  <c r="CB32" i="28"/>
  <c r="AB33" i="28"/>
  <c r="HD38" i="28"/>
  <c r="EZ29" i="28"/>
  <c r="AM38" i="28"/>
  <c r="GW31" i="28"/>
  <c r="DY36" i="28"/>
  <c r="BI39" i="28"/>
  <c r="X32" i="28"/>
  <c r="GD29" i="28"/>
  <c r="GI38" i="28"/>
  <c r="BL30" i="28"/>
  <c r="CV28" i="28"/>
  <c r="BD38" i="28"/>
  <c r="K35" i="28"/>
  <c r="DN32" i="28"/>
  <c r="CL30" i="28"/>
  <c r="AR32" i="28"/>
  <c r="P35" i="28"/>
  <c r="GE30" i="28"/>
  <c r="BI33" i="28"/>
  <c r="O28" i="28"/>
  <c r="FH29" i="28"/>
  <c r="BB28" i="28"/>
  <c r="FD35" i="28"/>
  <c r="DI35" i="28"/>
  <c r="FK34" i="28"/>
  <c r="GE29" i="28"/>
  <c r="BL32" i="28"/>
  <c r="EC37" i="28"/>
  <c r="FR39" i="28"/>
  <c r="BL39" i="28"/>
  <c r="BJ31" i="28"/>
  <c r="ER34" i="28"/>
  <c r="DX34" i="28"/>
  <c r="AR28" i="28"/>
  <c r="Z32" i="28"/>
  <c r="T38" i="28"/>
  <c r="DV28" i="28"/>
  <c r="BJ29" i="28"/>
  <c r="K29" i="28"/>
  <c r="AZ36" i="28"/>
  <c r="EP35" i="28"/>
  <c r="BD28" i="28"/>
  <c r="DI39" i="28"/>
  <c r="AO32" i="28"/>
  <c r="CB33" i="28"/>
  <c r="EY38" i="28"/>
  <c r="HH38" i="28"/>
  <c r="GE31" i="28"/>
  <c r="GM28" i="28"/>
  <c r="BX34" i="28"/>
  <c r="CE30" i="28"/>
  <c r="Y30" i="28"/>
  <c r="ER39" i="28"/>
  <c r="EW28" i="28"/>
  <c r="HM36" i="28"/>
  <c r="BJ37" i="28"/>
  <c r="EG39" i="28"/>
  <c r="EX36" i="28"/>
  <c r="AQ28" i="28"/>
  <c r="HC28" i="28"/>
  <c r="BJ39" i="28"/>
  <c r="ET34" i="28"/>
  <c r="GV30" i="28"/>
  <c r="GA36" i="28"/>
  <c r="EW39" i="28"/>
  <c r="CJ29" i="28"/>
  <c r="AH39" i="28"/>
  <c r="AP34" i="28"/>
  <c r="CF37" i="28"/>
  <c r="N34" i="28"/>
  <c r="AX36" i="28"/>
  <c r="EX32" i="28"/>
  <c r="L35" i="28"/>
  <c r="D36" i="28"/>
  <c r="G33" i="28"/>
  <c r="FZ36" i="28"/>
  <c r="FN30" i="28"/>
  <c r="D37" i="28"/>
  <c r="AL31" i="28"/>
  <c r="CV33" i="28"/>
  <c r="DC33" i="28"/>
  <c r="I37" i="28"/>
  <c r="EF30" i="28"/>
  <c r="GY32" i="28"/>
  <c r="Z39" i="28"/>
  <c r="DS38" i="28"/>
  <c r="FE33" i="28"/>
  <c r="GD36" i="28"/>
  <c r="EW34" i="28"/>
  <c r="FK35" i="28"/>
  <c r="AO35" i="28"/>
  <c r="BX35" i="28"/>
  <c r="GC35" i="28"/>
  <c r="CI36" i="28"/>
  <c r="BJ35" i="28"/>
  <c r="HK32" i="28"/>
  <c r="CV35" i="28"/>
  <c r="FE28" i="28"/>
  <c r="H33" i="28"/>
  <c r="DY35" i="28"/>
  <c r="FE32" i="28"/>
  <c r="HH33" i="28"/>
  <c r="BG39" i="28"/>
  <c r="AW27" i="28"/>
  <c r="GO32" i="28"/>
  <c r="EF32" i="28"/>
  <c r="EC31" i="28"/>
  <c r="HB36" i="28"/>
  <c r="FR31" i="28"/>
  <c r="BD39" i="28"/>
  <c r="N37" i="28"/>
  <c r="K27" i="28"/>
  <c r="FT33" i="28"/>
  <c r="X38" i="28"/>
  <c r="DV30" i="28"/>
  <c r="S28" i="28"/>
  <c r="AZ28" i="28"/>
  <c r="CJ27" i="28"/>
  <c r="AQ37" i="28"/>
  <c r="P34" i="28"/>
  <c r="HC36" i="28"/>
  <c r="EQ35" i="28"/>
  <c r="DZ34" i="28"/>
  <c r="CL31" i="28"/>
  <c r="N31" i="28"/>
  <c r="BP52" i="28"/>
  <c r="GM31" i="28"/>
  <c r="FU37" i="28"/>
  <c r="AT32" i="28"/>
  <c r="BH33" i="28"/>
  <c r="DN37" i="28"/>
  <c r="S36" i="28"/>
  <c r="HE30" i="28"/>
  <c r="CS30" i="28"/>
  <c r="R36" i="28"/>
  <c r="BT30" i="28"/>
  <c r="BJ38" i="28"/>
  <c r="E30" i="28"/>
  <c r="V33" i="28"/>
  <c r="AK28" i="28"/>
  <c r="CP27" i="28"/>
  <c r="FH39" i="28"/>
  <c r="P39" i="28"/>
  <c r="BT35" i="28"/>
  <c r="FJ31" i="28"/>
  <c r="HB38" i="28"/>
  <c r="GC33" i="28"/>
  <c r="AQ33" i="28"/>
  <c r="FP35" i="28"/>
  <c r="GR39" i="28"/>
  <c r="GT34" i="28"/>
  <c r="FA27" i="28"/>
  <c r="AB29" i="28"/>
  <c r="DX29" i="28"/>
  <c r="AA29" i="28"/>
  <c r="GK38" i="28"/>
  <c r="CU35" i="28"/>
  <c r="CG31" i="28"/>
  <c r="CN29" i="28"/>
  <c r="ED34" i="28"/>
  <c r="CA31" i="28"/>
  <c r="AP30" i="28"/>
  <c r="CB39" i="28"/>
  <c r="BF33" i="28"/>
  <c r="AH33" i="28"/>
  <c r="E39" i="28"/>
  <c r="GI37" i="28"/>
  <c r="HH35" i="28"/>
  <c r="EF35" i="28"/>
  <c r="GG29" i="28"/>
  <c r="BY28" i="28"/>
  <c r="GZ37" i="28"/>
  <c r="BQ29" i="28"/>
  <c r="G31" i="28"/>
  <c r="AR36" i="28"/>
  <c r="FE34" i="28"/>
  <c r="BF35" i="28"/>
  <c r="BB37" i="28"/>
  <c r="BI28" i="28"/>
  <c r="AW39" i="28"/>
  <c r="HD37" i="28"/>
  <c r="AT39" i="28"/>
  <c r="BT39" i="28"/>
  <c r="DZ35" i="28"/>
  <c r="AC28" i="28"/>
  <c r="EN39" i="28"/>
  <c r="GU35" i="28"/>
  <c r="EB34" i="28"/>
  <c r="BV34" i="28"/>
  <c r="AO31" i="28"/>
  <c r="EI39" i="28"/>
  <c r="EG32" i="28"/>
  <c r="X28" i="28"/>
  <c r="GH33" i="28"/>
  <c r="HB32" i="28"/>
  <c r="AT28" i="28"/>
  <c r="V39" i="28"/>
  <c r="GE33" i="28"/>
  <c r="DO33" i="28"/>
  <c r="AM29" i="28"/>
  <c r="BB39" i="28"/>
  <c r="AV33" i="28"/>
  <c r="FY36" i="28"/>
  <c r="HN42" i="28"/>
  <c r="EK35" i="28"/>
  <c r="GL35" i="28"/>
  <c r="AK32" i="28"/>
  <c r="AC38" i="28"/>
  <c r="AI32" i="28"/>
  <c r="EB37" i="28"/>
  <c r="CP30" i="28"/>
  <c r="GX32" i="28"/>
  <c r="GV35" i="28"/>
  <c r="BI34" i="28"/>
  <c r="H31" i="28"/>
  <c r="AV29" i="28"/>
  <c r="GQ36" i="28"/>
  <c r="BN35" i="28"/>
  <c r="CA38" i="28"/>
  <c r="CF31" i="28"/>
  <c r="FC28" i="28"/>
  <c r="FY29" i="28"/>
  <c r="CE37" i="28"/>
  <c r="CC35" i="28"/>
  <c r="DG35" i="28"/>
  <c r="EI32" i="28"/>
  <c r="BX32" i="28"/>
  <c r="FP38" i="28"/>
  <c r="R34" i="28"/>
  <c r="HN30" i="28"/>
  <c r="DG33" i="28"/>
  <c r="EE33" i="28"/>
  <c r="FI32" i="28"/>
  <c r="GX29" i="28"/>
  <c r="DJ35" i="28"/>
  <c r="CH36" i="28"/>
  <c r="GL28" i="28"/>
  <c r="DY31" i="28"/>
  <c r="FH38" i="28"/>
  <c r="CD29" i="28"/>
  <c r="D33" i="28"/>
  <c r="FR30" i="28"/>
  <c r="GH38" i="28"/>
  <c r="EK29" i="28"/>
  <c r="T31" i="28"/>
  <c r="EK37" i="28"/>
  <c r="AP28" i="28"/>
  <c r="Z34" i="28"/>
  <c r="P28" i="28"/>
  <c r="HJ35" i="28"/>
  <c r="DA35" i="28"/>
  <c r="FB35" i="28"/>
  <c r="EO34" i="28"/>
  <c r="GI33" i="28"/>
  <c r="DM30" i="28"/>
  <c r="CR34" i="28"/>
  <c r="ET39" i="28"/>
  <c r="FX31" i="28"/>
  <c r="AQ34" i="28"/>
  <c r="GL32" i="28"/>
  <c r="EP30" i="28"/>
  <c r="EB32" i="28"/>
  <c r="AA33" i="28"/>
  <c r="AI35" i="28"/>
  <c r="BF31" i="28"/>
  <c r="DE37" i="28"/>
  <c r="FP33" i="28"/>
  <c r="O39" i="28"/>
  <c r="GK39" i="28"/>
  <c r="EE36" i="28"/>
  <c r="AK36" i="28"/>
  <c r="GW33" i="28"/>
  <c r="R30" i="28"/>
  <c r="FH35" i="28"/>
  <c r="BO29" i="28"/>
  <c r="FR32" i="28"/>
  <c r="G34" i="28"/>
  <c r="GF33" i="28"/>
  <c r="BV31" i="28"/>
  <c r="AC30" i="28"/>
  <c r="E38" i="28"/>
  <c r="FG33" i="28"/>
  <c r="EE35" i="28"/>
  <c r="GC29" i="28"/>
  <c r="DE28" i="28"/>
  <c r="N29" i="28"/>
  <c r="N39" i="28"/>
  <c r="S37" i="28"/>
  <c r="FF36" i="28"/>
  <c r="EZ28" i="28"/>
  <c r="EI37" i="28"/>
  <c r="CB38" i="28"/>
  <c r="AN32" i="28"/>
  <c r="EP34" i="28"/>
  <c r="EU33" i="28"/>
  <c r="AI34" i="28"/>
  <c r="GU30" i="28"/>
  <c r="FY35" i="28"/>
  <c r="FS39" i="28"/>
  <c r="FD34" i="28"/>
  <c r="BZ28" i="28"/>
  <c r="DK37" i="28"/>
  <c r="DE35" i="28"/>
  <c r="FQ36" i="28"/>
  <c r="FP37" i="28"/>
  <c r="BL37" i="28"/>
  <c r="GL29" i="28"/>
  <c r="D30" i="28"/>
  <c r="GR29" i="28"/>
  <c r="CC34" i="28"/>
  <c r="J29" i="28"/>
  <c r="AV34" i="28"/>
  <c r="AN33" i="28"/>
  <c r="ET32" i="28"/>
  <c r="HM28" i="28"/>
  <c r="CN39" i="28"/>
  <c r="HI39" i="28"/>
  <c r="FS34" i="28"/>
  <c r="AN29" i="28"/>
  <c r="GE28" i="28"/>
  <c r="EH30" i="28"/>
  <c r="FC35" i="28"/>
  <c r="CI28" i="28"/>
  <c r="FA33" i="28"/>
  <c r="ES53" i="28"/>
  <c r="BZ42" i="28"/>
  <c r="N33" i="28"/>
  <c r="AH36" i="28"/>
  <c r="HI28" i="28"/>
  <c r="CT38" i="28"/>
  <c r="HJ39" i="28"/>
  <c r="ED30" i="28"/>
  <c r="HC35" i="28"/>
  <c r="BK27" i="28"/>
  <c r="N32" i="28"/>
  <c r="BQ39" i="28"/>
  <c r="FK37" i="28"/>
  <c r="CN30" i="28"/>
  <c r="EW33" i="28"/>
  <c r="O32" i="28"/>
  <c r="BZ32" i="28"/>
  <c r="FW33" i="28"/>
  <c r="FA39" i="28"/>
  <c r="FT38" i="28"/>
  <c r="FS30" i="28"/>
  <c r="AX30" i="28"/>
  <c r="FK38" i="28"/>
  <c r="FC34" i="28"/>
  <c r="BH35" i="28"/>
  <c r="BZ37" i="28"/>
  <c r="BX36" i="28"/>
  <c r="CE34" i="28"/>
  <c r="DW32" i="28"/>
  <c r="X31" i="28"/>
  <c r="GK28" i="28"/>
  <c r="BZ27" i="28"/>
  <c r="DA36" i="28"/>
  <c r="CN37" i="28"/>
  <c r="X34" i="28"/>
  <c r="AF35" i="28"/>
  <c r="DG30" i="28"/>
  <c r="CH27" i="28"/>
  <c r="I31" i="28"/>
  <c r="CH28" i="28"/>
  <c r="EM36" i="28"/>
  <c r="BY32" i="28"/>
  <c r="AJ37" i="28"/>
  <c r="AP33" i="28"/>
  <c r="AL38" i="28"/>
  <c r="AA32" i="28"/>
  <c r="GO38" i="28"/>
  <c r="L32" i="28"/>
  <c r="DN36" i="28"/>
  <c r="AM32" i="28"/>
  <c r="HC31" i="28"/>
  <c r="FL29" i="28"/>
  <c r="AY32" i="28"/>
  <c r="BU34" i="28"/>
  <c r="FX30" i="28"/>
  <c r="DI33" i="28"/>
  <c r="DV35" i="28"/>
  <c r="AV30" i="28"/>
  <c r="EY32" i="28"/>
  <c r="EP37" i="28"/>
  <c r="AI28" i="28"/>
  <c r="HE39" i="28"/>
  <c r="DA38" i="28"/>
  <c r="BN38" i="28"/>
  <c r="GR31" i="28"/>
  <c r="FY34" i="28"/>
  <c r="ED28" i="28"/>
  <c r="HI35" i="28"/>
  <c r="BB35" i="28"/>
  <c r="BZ31" i="28"/>
  <c r="FL28" i="28"/>
  <c r="DK38" i="28"/>
  <c r="DS39" i="28"/>
  <c r="AM34" i="28"/>
  <c r="T42" i="28"/>
  <c r="EZ37" i="28"/>
  <c r="FP32" i="28"/>
  <c r="CH32" i="28"/>
  <c r="FM36" i="28"/>
  <c r="R28" i="28"/>
  <c r="BC39" i="28"/>
  <c r="EM29" i="28"/>
  <c r="AV39" i="28"/>
  <c r="FB36" i="28"/>
  <c r="FW39" i="28"/>
  <c r="FW37" i="28"/>
  <c r="R32" i="28"/>
  <c r="HA29" i="28"/>
  <c r="O33" i="28"/>
  <c r="GG36" i="28"/>
  <c r="DM29" i="28"/>
  <c r="CB34" i="28"/>
  <c r="AB37" i="28"/>
  <c r="GN29" i="28"/>
  <c r="AF38" i="28"/>
  <c r="EY34" i="28"/>
  <c r="FI31" i="28"/>
  <c r="CR33" i="28"/>
  <c r="GL30" i="28"/>
  <c r="GY33" i="28"/>
  <c r="EF31" i="28"/>
  <c r="CB28" i="28"/>
  <c r="EM30" i="28"/>
  <c r="FP31" i="28"/>
  <c r="GN39" i="28"/>
  <c r="GW29" i="28"/>
  <c r="FM29" i="28"/>
  <c r="GN33" i="28"/>
  <c r="AW32" i="28"/>
  <c r="BL29" i="28"/>
  <c r="CO34" i="28"/>
  <c r="BC32" i="28"/>
  <c r="HH28" i="28"/>
  <c r="AX35" i="28"/>
  <c r="GG31" i="28"/>
  <c r="H34" i="28"/>
  <c r="EI35" i="28"/>
  <c r="GL31" i="28"/>
  <c r="AR37" i="28"/>
  <c r="EM37" i="28"/>
  <c r="GY31" i="28"/>
  <c r="BI38" i="28"/>
  <c r="CG35" i="28"/>
  <c r="BJ33" i="28"/>
  <c r="FC37" i="28"/>
  <c r="FD37" i="28"/>
  <c r="BG38" i="28"/>
  <c r="EB36" i="28"/>
  <c r="DO32" i="28"/>
  <c r="DM35" i="28"/>
  <c r="R29" i="28"/>
  <c r="CH35" i="28"/>
  <c r="DE32" i="28"/>
  <c r="BT28" i="28"/>
  <c r="CA37" i="28"/>
  <c r="AZ32" i="28"/>
  <c r="FU36" i="28"/>
  <c r="CC28" i="28"/>
  <c r="AC33" i="28"/>
  <c r="GA29" i="28"/>
  <c r="K32" i="28"/>
  <c r="FD38" i="28"/>
  <c r="HK29" i="28"/>
  <c r="FZ38" i="28"/>
  <c r="CL28" i="28"/>
  <c r="CU42" i="28"/>
  <c r="BL33" i="28"/>
  <c r="AA30" i="28"/>
  <c r="AE31" i="28"/>
  <c r="L36" i="28"/>
  <c r="AJ34" i="28"/>
  <c r="BZ34" i="28"/>
  <c r="BT38" i="28"/>
  <c r="GZ29" i="28"/>
  <c r="AE32" i="28"/>
  <c r="DG39" i="28"/>
  <c r="AG39" i="28"/>
  <c r="F32" i="28"/>
  <c r="DW35" i="28"/>
  <c r="CQ32" i="28"/>
  <c r="FO33" i="28"/>
  <c r="DL35" i="28"/>
  <c r="FY30" i="28"/>
  <c r="L27" i="28"/>
  <c r="EF34" i="28"/>
  <c r="DT29" i="28"/>
  <c r="GE32" i="28"/>
  <c r="HB33" i="28"/>
  <c r="AF37" i="28"/>
  <c r="EI36" i="28"/>
  <c r="GB37" i="28"/>
  <c r="AV38" i="28"/>
  <c r="GD35" i="28"/>
  <c r="I39" i="28"/>
  <c r="ET38" i="28"/>
  <c r="CV36" i="28"/>
  <c r="CD38" i="28"/>
  <c r="AE34" i="28"/>
  <c r="HI33" i="28"/>
  <c r="P36" i="28"/>
  <c r="EC32" i="28"/>
  <c r="EA27" i="28"/>
  <c r="DK36" i="28"/>
  <c r="AP32" i="28"/>
  <c r="DJ36" i="28"/>
  <c r="HJ33" i="28"/>
  <c r="GU28" i="28"/>
  <c r="HD36" i="28"/>
  <c r="BI31" i="28"/>
  <c r="H30" i="28"/>
  <c r="GV28" i="28"/>
  <c r="AG34" i="28"/>
  <c r="AY42" i="28"/>
  <c r="BT31" i="28"/>
  <c r="BJ36" i="28"/>
  <c r="HC38" i="28"/>
  <c r="GM35" i="28"/>
  <c r="FY31" i="28"/>
  <c r="DY28" i="28"/>
  <c r="CG32" i="28"/>
  <c r="HK38" i="28"/>
  <c r="CG39" i="28"/>
  <c r="GW38" i="28"/>
  <c r="FU39" i="28"/>
  <c r="EI31" i="28"/>
  <c r="AX39" i="28"/>
  <c r="FO29" i="28"/>
  <c r="S29" i="28"/>
  <c r="G28" i="28"/>
  <c r="GK30" i="28"/>
  <c r="AT31" i="28"/>
  <c r="DU34" i="28"/>
  <c r="DX30" i="28"/>
  <c r="GF39" i="28"/>
  <c r="BF32" i="28"/>
  <c r="CC31" i="28"/>
  <c r="HK30" i="28"/>
  <c r="HH32" i="28"/>
  <c r="HA31" i="28"/>
  <c r="GV34" i="28"/>
  <c r="V37" i="28"/>
  <c r="DV38" i="28"/>
  <c r="FL31" i="28"/>
  <c r="BE37" i="28"/>
  <c r="DX35" i="28"/>
  <c r="V36" i="28"/>
  <c r="HO27" i="28"/>
  <c r="ED32" i="28"/>
  <c r="Z29" i="28"/>
  <c r="I35" i="28"/>
  <c r="GA37" i="28"/>
  <c r="HM32" i="28"/>
  <c r="EF38" i="28"/>
  <c r="HJ34" i="28"/>
  <c r="AI33" i="28"/>
  <c r="GN32" i="28"/>
  <c r="FN39" i="28"/>
  <c r="CM53" i="28"/>
  <c r="HF42" i="28"/>
  <c r="GA39" i="28"/>
  <c r="ET33" i="28"/>
  <c r="GX38" i="28"/>
  <c r="G37" i="28"/>
  <c r="AV31" i="28"/>
  <c r="EO33" i="28"/>
  <c r="EE39" i="28"/>
  <c r="FQ37" i="28"/>
  <c r="FU31" i="28"/>
  <c r="EI33" i="28"/>
  <c r="FI36" i="28"/>
  <c r="CE33" i="28"/>
  <c r="BF29" i="28"/>
  <c r="DY33" i="28"/>
  <c r="CO37" i="28"/>
  <c r="BQ33" i="28"/>
  <c r="DX31" i="28"/>
  <c r="GV33" i="28"/>
  <c r="BX27" i="28"/>
  <c r="GQ33" i="28"/>
  <c r="F34" i="28"/>
  <c r="GQ35" i="28"/>
  <c r="HA36" i="28"/>
  <c r="AJ38" i="28"/>
  <c r="HK42" i="28"/>
  <c r="FC30" i="28"/>
  <c r="GY28" i="28"/>
  <c r="ED35" i="28"/>
  <c r="CR38" i="28"/>
  <c r="HE38" i="28"/>
  <c r="BG31" i="28"/>
  <c r="CU39" i="28"/>
  <c r="AO37" i="28"/>
  <c r="BV30" i="28"/>
  <c r="FM28" i="28"/>
  <c r="EQ29" i="28"/>
  <c r="CR32" i="28"/>
  <c r="HA34" i="28"/>
  <c r="EX37" i="28"/>
  <c r="EQ30" i="28"/>
  <c r="HB30" i="28"/>
  <c r="O30" i="28"/>
  <c r="AW38" i="28"/>
  <c r="FG27" i="28"/>
  <c r="FS38" i="28"/>
  <c r="GJ33" i="28"/>
  <c r="HF31" i="28"/>
  <c r="S31" i="28"/>
  <c r="FI33" i="28"/>
  <c r="FS37" i="28"/>
  <c r="BC33" i="28"/>
  <c r="D29" i="28"/>
  <c r="HF33" i="28"/>
  <c r="BI36" i="28"/>
  <c r="AM28" i="28"/>
  <c r="EO38" i="28"/>
  <c r="DQ33" i="28"/>
  <c r="Y38" i="28"/>
  <c r="S32" i="28"/>
  <c r="HB31" i="28"/>
  <c r="FA38" i="28"/>
  <c r="BI35" i="28"/>
  <c r="EK31" i="28"/>
  <c r="BN33" i="28"/>
  <c r="CI38" i="28"/>
  <c r="GX30" i="28"/>
  <c r="FC38" i="28"/>
  <c r="FB34" i="28"/>
  <c r="AL32" i="28"/>
  <c r="AH28" i="28"/>
  <c r="H38" i="28"/>
  <c r="CN35" i="28"/>
  <c r="HK39" i="28"/>
  <c r="ET31" i="28"/>
  <c r="D32" i="28"/>
  <c r="P38" i="28"/>
  <c r="AW28" i="28"/>
  <c r="DV32" i="28"/>
  <c r="J34" i="28"/>
  <c r="CG38" i="28"/>
  <c r="EU39" i="28"/>
  <c r="D28" i="28"/>
  <c r="L34" i="28"/>
  <c r="D34" i="28"/>
  <c r="Y39" i="28"/>
  <c r="CT31" i="28"/>
  <c r="EH34" i="28"/>
  <c r="DM33" i="28"/>
  <c r="FO38" i="28"/>
  <c r="G39" i="28"/>
  <c r="AE37" i="28"/>
  <c r="BF37" i="28"/>
  <c r="FH31" i="28"/>
  <c r="DR32" i="28"/>
  <c r="ED37" i="28"/>
  <c r="FL33" i="28"/>
  <c r="AS35" i="28"/>
  <c r="CI34" i="28"/>
  <c r="GQ34" i="28"/>
  <c r="GH28" i="28"/>
  <c r="EQ34" i="28"/>
  <c r="DL36" i="28"/>
  <c r="FS32" i="28"/>
  <c r="AS31" i="28"/>
  <c r="CB29" i="28"/>
  <c r="BY37" i="28"/>
  <c r="CE35" i="28"/>
  <c r="T37" i="28"/>
  <c r="AL28" i="28"/>
  <c r="G35" i="28"/>
  <c r="FX35" i="28"/>
  <c r="BN28" i="28"/>
  <c r="GN38" i="28"/>
  <c r="AY30" i="28"/>
  <c r="DU39" i="28"/>
  <c r="GW37" i="28"/>
  <c r="ES51" i="28"/>
  <c r="AH32" i="28"/>
  <c r="FT28" i="28"/>
  <c r="BD37" i="28"/>
  <c r="FH37" i="28"/>
  <c r="EI30" i="28"/>
  <c r="FK31" i="28"/>
  <c r="GU37" i="28"/>
  <c r="AY34" i="28"/>
  <c r="DW31" i="28"/>
  <c r="O37" i="28"/>
  <c r="BU38" i="28"/>
  <c r="FQ34" i="28"/>
  <c r="CI31" i="28"/>
  <c r="BU33" i="28"/>
  <c r="DW39" i="28"/>
  <c r="BB33" i="28"/>
  <c r="CW34" i="28"/>
  <c r="U36" i="28"/>
  <c r="Y33" i="28"/>
  <c r="EO35" i="28"/>
  <c r="CH34" i="28"/>
  <c r="F29" i="28"/>
  <c r="CO30" i="28"/>
  <c r="EC28" i="28"/>
  <c r="E34" i="28"/>
  <c r="FF34" i="28"/>
  <c r="O35" i="28"/>
  <c r="CU32" i="28"/>
  <c r="GH37" i="28"/>
  <c r="AH31" i="28"/>
  <c r="DP33" i="28"/>
  <c r="EK38" i="28"/>
  <c r="ER37" i="28"/>
  <c r="X42" i="28"/>
  <c r="GI34" i="28"/>
  <c r="EA42" i="28"/>
  <c r="AK38" i="28"/>
  <c r="AF29" i="28"/>
  <c r="FY28" i="28"/>
  <c r="G36" i="28"/>
  <c r="AA34" i="28"/>
  <c r="T32" i="28"/>
  <c r="AH42" i="28"/>
  <c r="Z31" i="28"/>
  <c r="HH31" i="28"/>
  <c r="FQ32" i="28"/>
  <c r="HF34" i="28"/>
  <c r="CG34" i="28"/>
  <c r="FI38" i="28"/>
  <c r="FN34" i="28"/>
  <c r="DA33" i="28"/>
  <c r="FU30" i="28"/>
  <c r="HH29" i="28"/>
  <c r="FX32" i="28"/>
  <c r="DV29" i="28"/>
  <c r="DY37" i="28"/>
  <c r="HA38" i="28"/>
  <c r="EM31" i="28"/>
  <c r="DK32" i="28"/>
  <c r="AY35" i="28"/>
  <c r="CH39" i="28"/>
  <c r="GQ37" i="28"/>
  <c r="FQ35" i="28"/>
  <c r="E31" i="28"/>
  <c r="EX33" i="28"/>
  <c r="BG33" i="28"/>
  <c r="EG35" i="28"/>
  <c r="FH30" i="28"/>
  <c r="DQ39" i="28"/>
  <c r="ER33" i="28"/>
  <c r="EK32" i="28"/>
  <c r="Y36" i="28"/>
  <c r="FE31" i="28"/>
  <c r="D31" i="28"/>
  <c r="FO39" i="28"/>
  <c r="BQ37" i="28"/>
  <c r="FQ30" i="28"/>
  <c r="GZ39" i="28"/>
  <c r="GQ38" i="28"/>
  <c r="HE37" i="28"/>
  <c r="DB42" i="28"/>
  <c r="HJ32" i="28"/>
  <c r="GV38" i="28"/>
  <c r="DG38" i="28"/>
  <c r="AT29" i="28"/>
  <c r="EO37" i="28"/>
  <c r="DG36" i="28"/>
  <c r="N35" i="28"/>
  <c r="DW29" i="28"/>
  <c r="F37" i="28"/>
  <c r="AH38" i="28"/>
  <c r="FL34" i="28"/>
  <c r="DZ39" i="28"/>
  <c r="EC33" i="28"/>
  <c r="AL37" i="28"/>
  <c r="BL34" i="28"/>
  <c r="J39" i="28"/>
  <c r="AN30" i="28"/>
  <c r="EH32" i="28"/>
  <c r="GX37" i="28"/>
  <c r="BE35" i="28"/>
  <c r="S34" i="28"/>
  <c r="Z36" i="28"/>
  <c r="H32" i="28"/>
  <c r="GZ34" i="28"/>
  <c r="CN28" i="28"/>
  <c r="AX29" i="28"/>
  <c r="CL37" i="28"/>
  <c r="BG28" i="28"/>
  <c r="GI36" i="28"/>
  <c r="GM30" i="28"/>
  <c r="FY37" i="28"/>
  <c r="DQ37" i="28"/>
  <c r="DZ33" i="28"/>
  <c r="BB38" i="28"/>
  <c r="EB29" i="28"/>
  <c r="HN38" i="28"/>
  <c r="GX31" i="28"/>
  <c r="GE37" i="28"/>
  <c r="BE31" i="28"/>
  <c r="FK28" i="28"/>
  <c r="GB32" i="28"/>
  <c r="EY31" i="28"/>
  <c r="DP28" i="28"/>
  <c r="FR36" i="28"/>
  <c r="EN35" i="28"/>
  <c r="DD27" i="28"/>
  <c r="BO35" i="28"/>
  <c r="HK37" i="28"/>
  <c r="AW33" i="28"/>
  <c r="GC39" i="28"/>
  <c r="FR37" i="28"/>
  <c r="CC33" i="28"/>
  <c r="CC32" i="28"/>
  <c r="FT36" i="28"/>
  <c r="GM33" i="28"/>
  <c r="E37" i="28"/>
  <c r="AQ39" i="28"/>
  <c r="BL31" i="28"/>
  <c r="AI29" i="28"/>
  <c r="DM32" i="28"/>
  <c r="FX34" i="28"/>
  <c r="BX38" i="28"/>
  <c r="AK42" i="28"/>
  <c r="CF39" i="28"/>
  <c r="EG36" i="28"/>
  <c r="GQ30" i="28"/>
  <c r="BQ38" i="28"/>
  <c r="C27" i="28"/>
  <c r="FQ31" i="28"/>
  <c r="DE33" i="28"/>
  <c r="CG33" i="28"/>
  <c r="DE29" i="28"/>
  <c r="DI32" i="28"/>
  <c r="DZ31" i="28"/>
  <c r="BO33" i="28"/>
  <c r="DQ32" i="28"/>
  <c r="O38" i="28"/>
  <c r="FC39" i="28"/>
  <c r="ET28" i="28"/>
  <c r="HC37" i="28"/>
  <c r="FK29" i="28"/>
  <c r="G32" i="28"/>
  <c r="FX38" i="28"/>
  <c r="GT30" i="28"/>
  <c r="GD31" i="28"/>
  <c r="DZ42" i="28"/>
  <c r="HO38" i="28"/>
  <c r="BB31" i="28"/>
  <c r="CJ34" i="28"/>
  <c r="GW34" i="28"/>
  <c r="N30" i="28"/>
  <c r="HE34" i="28"/>
  <c r="DT31" i="28"/>
  <c r="GE36" i="28"/>
  <c r="AK29" i="28"/>
  <c r="FQ33" i="28"/>
  <c r="T36" i="28"/>
  <c r="GH35" i="28"/>
  <c r="AR30" i="28"/>
  <c r="D84" i="33" l="1"/>
  <c r="AS42" i="11"/>
  <c r="EW42" i="12"/>
  <c r="DU241" i="20"/>
  <c r="DU55" i="12" s="1"/>
  <c r="DU27" i="12"/>
  <c r="W241" i="35"/>
  <c r="W55" i="36" s="1"/>
  <c r="W27" i="36"/>
  <c r="HN241" i="20"/>
  <c r="HN55" i="12" s="1"/>
  <c r="HN27" i="12"/>
  <c r="FP241" i="20"/>
  <c r="FP55" i="12" s="1"/>
  <c r="FP27" i="12"/>
  <c r="T51" i="12"/>
  <c r="AV241" i="21"/>
  <c r="AV55" i="11" s="1"/>
  <c r="AV27" i="11"/>
  <c r="BN241" i="20"/>
  <c r="BN55" i="12" s="1"/>
  <c r="BN27" i="12"/>
  <c r="CZ241" i="21"/>
  <c r="CZ55" i="11" s="1"/>
  <c r="CZ27" i="11"/>
  <c r="M27" i="11"/>
  <c r="M241" i="21"/>
  <c r="M55" i="11" s="1"/>
  <c r="BV241" i="21"/>
  <c r="BV55" i="11" s="1"/>
  <c r="L241" i="21"/>
  <c r="L55" i="11" s="1"/>
  <c r="L27" i="11"/>
  <c r="EK51" i="12"/>
  <c r="EK52" i="12"/>
  <c r="EK53" i="12"/>
  <c r="BF27" i="32"/>
  <c r="BF241" i="31"/>
  <c r="BF55" i="32" s="1"/>
  <c r="HH27" i="12"/>
  <c r="GK241" i="20"/>
  <c r="GK55" i="12" s="1"/>
  <c r="GK27" i="12"/>
  <c r="HL27" i="11"/>
  <c r="BT53" i="32"/>
  <c r="BT51" i="32"/>
  <c r="BT52" i="32"/>
  <c r="M51" i="32"/>
  <c r="M52" i="32"/>
  <c r="M53" i="32"/>
  <c r="DJ241" i="20"/>
  <c r="DJ55" i="12" s="1"/>
  <c r="DJ27" i="12"/>
  <c r="BH27" i="32"/>
  <c r="BH241" i="31"/>
  <c r="BH55" i="32" s="1"/>
  <c r="BD27" i="32"/>
  <c r="BD241" i="31"/>
  <c r="BD55" i="32" s="1"/>
  <c r="AL241" i="21"/>
  <c r="AL55" i="11" s="1"/>
  <c r="AL27" i="11"/>
  <c r="AP241" i="31"/>
  <c r="AP55" i="32" s="1"/>
  <c r="AP27" i="32"/>
  <c r="FV241" i="20"/>
  <c r="FV55" i="12" s="1"/>
  <c r="FV27" i="12"/>
  <c r="P241" i="21"/>
  <c r="P55" i="11" s="1"/>
  <c r="P27" i="11"/>
  <c r="AJ241" i="21"/>
  <c r="AJ55" i="11" s="1"/>
  <c r="AJ27" i="11"/>
  <c r="X241" i="20"/>
  <c r="X55" i="12" s="1"/>
  <c r="X27" i="12"/>
  <c r="GV27" i="12"/>
  <c r="GV241" i="20"/>
  <c r="GV55" i="12" s="1"/>
  <c r="AB241" i="20"/>
  <c r="AB55" i="12" s="1"/>
  <c r="AB27" i="12"/>
  <c r="BP241" i="20"/>
  <c r="BP55" i="12" s="1"/>
  <c r="BP27" i="12"/>
  <c r="AG241" i="21"/>
  <c r="AG55" i="11" s="1"/>
  <c r="AG27" i="11"/>
  <c r="FY241" i="20"/>
  <c r="FY55" i="12" s="1"/>
  <c r="FY27" i="12"/>
  <c r="AE241" i="20"/>
  <c r="AE55" i="12" s="1"/>
  <c r="AE27" i="12"/>
  <c r="GM27" i="12"/>
  <c r="S51" i="11"/>
  <c r="S52" i="11"/>
  <c r="S53" i="11"/>
  <c r="BF27" i="12"/>
  <c r="HU241" i="21"/>
  <c r="HU55" i="11" s="1"/>
  <c r="HU27" i="11"/>
  <c r="AT27" i="12"/>
  <c r="DG51" i="12"/>
  <c r="DG52" i="12"/>
  <c r="DG53" i="12"/>
  <c r="HE27" i="12"/>
  <c r="HE241" i="20"/>
  <c r="HE55" i="12" s="1"/>
  <c r="BL241" i="31"/>
  <c r="BL55" i="32" s="1"/>
  <c r="BL27" i="32"/>
  <c r="BF241" i="20"/>
  <c r="BF55" i="12" s="1"/>
  <c r="BF28" i="12"/>
  <c r="AA241" i="20"/>
  <c r="AA55" i="12" s="1"/>
  <c r="AA27" i="12"/>
  <c r="H27" i="32"/>
  <c r="H241" i="31"/>
  <c r="H55" i="32" s="1"/>
  <c r="BC27" i="12"/>
  <c r="I241" i="21"/>
  <c r="I55" i="11" s="1"/>
  <c r="I27" i="11"/>
  <c r="T27" i="36"/>
  <c r="T241" i="35"/>
  <c r="T55" i="36" s="1"/>
  <c r="FJ241" i="20"/>
  <c r="FJ55" i="12" s="1"/>
  <c r="FJ27" i="12"/>
  <c r="BR241" i="20"/>
  <c r="BR55" i="12" s="1"/>
  <c r="BR27" i="12"/>
  <c r="U241" i="21"/>
  <c r="U55" i="11" s="1"/>
  <c r="U27" i="11"/>
  <c r="BK241" i="21"/>
  <c r="BK55" i="11" s="1"/>
  <c r="BK27" i="11"/>
  <c r="AF241" i="20"/>
  <c r="AF55" i="12" s="1"/>
  <c r="AF27" i="12"/>
  <c r="BF241" i="21"/>
  <c r="BF55" i="11" s="1"/>
  <c r="BF27" i="11"/>
  <c r="HT241" i="21"/>
  <c r="HT55" i="11" s="1"/>
  <c r="HT27" i="11"/>
  <c r="K241" i="21"/>
  <c r="K55" i="11" s="1"/>
  <c r="K27" i="11"/>
  <c r="CE241" i="20"/>
  <c r="CE55" i="12" s="1"/>
  <c r="CE27" i="12"/>
  <c r="T53" i="12"/>
  <c r="BB241" i="21"/>
  <c r="BB55" i="11" s="1"/>
  <c r="BB27" i="11"/>
  <c r="HU241" i="20"/>
  <c r="HU55" i="12" s="1"/>
  <c r="HU27" i="12"/>
  <c r="EL53" i="11"/>
  <c r="EL51" i="11"/>
  <c r="EL52" i="11"/>
  <c r="AY241" i="35"/>
  <c r="AY55" i="36" s="1"/>
  <c r="AY27" i="36"/>
  <c r="IA241" i="20"/>
  <c r="IA55" i="12" s="1"/>
  <c r="IA27" i="12"/>
  <c r="AK241" i="21"/>
  <c r="AK55" i="11" s="1"/>
  <c r="AK27" i="11"/>
  <c r="AF241" i="35"/>
  <c r="AF55" i="36" s="1"/>
  <c r="AF27" i="36"/>
  <c r="EN241" i="20"/>
  <c r="EN55" i="12" s="1"/>
  <c r="EN27" i="12"/>
  <c r="DO27" i="12"/>
  <c r="BX27" i="32"/>
  <c r="BX241" i="31"/>
  <c r="BX55" i="32" s="1"/>
  <c r="FE51" i="12"/>
  <c r="FE52" i="12"/>
  <c r="FE53" i="12"/>
  <c r="AI241" i="21"/>
  <c r="AI55" i="11" s="1"/>
  <c r="AI27" i="11"/>
  <c r="AQ27" i="36"/>
  <c r="AQ241" i="35"/>
  <c r="AQ55" i="36" s="1"/>
  <c r="D83" i="33"/>
  <c r="D85" i="33"/>
  <c r="E85" i="33" s="1"/>
  <c r="C66" i="33"/>
  <c r="C72" i="33"/>
  <c r="C85" i="33"/>
  <c r="D75" i="33"/>
  <c r="F66" i="33"/>
  <c r="S66" i="33"/>
  <c r="FB241" i="20"/>
  <c r="FB55" i="12" s="1"/>
  <c r="FB27" i="12"/>
  <c r="HQ53" i="12"/>
  <c r="HQ51" i="12"/>
  <c r="HQ52" i="12"/>
  <c r="EV42" i="12"/>
  <c r="BY53" i="32"/>
  <c r="BY52" i="32"/>
  <c r="BY51" i="32"/>
  <c r="BP241" i="35"/>
  <c r="BP55" i="36" s="1"/>
  <c r="BP27" i="36"/>
  <c r="EG42" i="11"/>
  <c r="CR52" i="12"/>
  <c r="CR51" i="12"/>
  <c r="CR53" i="12"/>
  <c r="AW241" i="20"/>
  <c r="AW55" i="12" s="1"/>
  <c r="AW27" i="12"/>
  <c r="GV42" i="11"/>
  <c r="HP241" i="21"/>
  <c r="HP55" i="11" s="1"/>
  <c r="HP27" i="11"/>
  <c r="EE42" i="11"/>
  <c r="CG42" i="11"/>
  <c r="CG241" i="21"/>
  <c r="CG55" i="11" s="1"/>
  <c r="CG27" i="11"/>
  <c r="AL53" i="32"/>
  <c r="AL52" i="32"/>
  <c r="AL51" i="32"/>
  <c r="BK51" i="12"/>
  <c r="FK42" i="12"/>
  <c r="CX241" i="20"/>
  <c r="CX55" i="12" s="1"/>
  <c r="CX27" i="12"/>
  <c r="HO53" i="11"/>
  <c r="HO52" i="11"/>
  <c r="HO51" i="11"/>
  <c r="DJ241" i="21"/>
  <c r="DJ55" i="11" s="1"/>
  <c r="DJ27" i="11"/>
  <c r="Y51" i="32"/>
  <c r="Y53" i="32"/>
  <c r="Y52" i="32"/>
  <c r="DQ42" i="12"/>
  <c r="AI51" i="32"/>
  <c r="AI53" i="32"/>
  <c r="AI52" i="32"/>
  <c r="IB42" i="12"/>
  <c r="F42" i="12"/>
  <c r="CO42" i="11"/>
  <c r="CM42" i="11"/>
  <c r="CM241" i="21"/>
  <c r="CM55" i="11" s="1"/>
  <c r="CM27" i="11"/>
  <c r="CJ52" i="12"/>
  <c r="CJ53" i="12"/>
  <c r="CJ51" i="12"/>
  <c r="DD42" i="11"/>
  <c r="DD241" i="21"/>
  <c r="DD55" i="11" s="1"/>
  <c r="DD27" i="11"/>
  <c r="HJ27" i="12"/>
  <c r="HJ241" i="20"/>
  <c r="HJ55" i="12" s="1"/>
  <c r="BA42" i="11"/>
  <c r="BA241" i="21"/>
  <c r="BA55" i="11" s="1"/>
  <c r="BA27" i="11"/>
  <c r="HV241" i="21"/>
  <c r="HV55" i="11" s="1"/>
  <c r="HV27" i="11"/>
  <c r="BG42" i="11"/>
  <c r="CD241" i="21"/>
  <c r="CD55" i="11" s="1"/>
  <c r="CD27" i="11"/>
  <c r="U52" i="36"/>
  <c r="U51" i="36"/>
  <c r="U53" i="36"/>
  <c r="O42" i="12"/>
  <c r="GE51" i="11"/>
  <c r="GE52" i="11"/>
  <c r="GE53" i="11"/>
  <c r="AS241" i="20"/>
  <c r="AS55" i="12" s="1"/>
  <c r="AS27" i="12"/>
  <c r="BE241" i="31"/>
  <c r="BE55" i="32" s="1"/>
  <c r="BE27" i="32"/>
  <c r="CF27" i="12"/>
  <c r="CF241" i="20"/>
  <c r="CF55" i="12" s="1"/>
  <c r="GA42" i="12"/>
  <c r="AA42" i="11"/>
  <c r="GF42" i="11"/>
  <c r="C82" i="33"/>
  <c r="D66" i="33"/>
  <c r="EI241" i="21"/>
  <c r="EI55" i="11" s="1"/>
  <c r="EI27" i="11"/>
  <c r="FG241" i="21"/>
  <c r="FG55" i="11" s="1"/>
  <c r="FG27" i="11"/>
  <c r="AC12" i="12"/>
  <c r="BE12" i="12"/>
  <c r="BV12" i="12"/>
  <c r="CR12" i="12"/>
  <c r="DP12" i="12"/>
  <c r="EI12" i="12"/>
  <c r="I13" i="12"/>
  <c r="AQ13" i="12"/>
  <c r="BY13" i="12"/>
  <c r="CU13" i="12"/>
  <c r="DK13" i="12"/>
  <c r="EO13" i="12"/>
  <c r="AW14" i="12"/>
  <c r="BK14" i="12"/>
  <c r="DP14" i="12"/>
  <c r="BA15" i="12"/>
  <c r="BD16" i="12"/>
  <c r="BK16" i="12"/>
  <c r="I21" i="12"/>
  <c r="AO21" i="12"/>
  <c r="AY21" i="12"/>
  <c r="BF21" i="12"/>
  <c r="BL21" i="12"/>
  <c r="BV21" i="12"/>
  <c r="CD21" i="12"/>
  <c r="CP21" i="12"/>
  <c r="CW21" i="12"/>
  <c r="DL21" i="12"/>
  <c r="ED21" i="12"/>
  <c r="EO21" i="12"/>
  <c r="BL12" i="12"/>
  <c r="DS12" i="12"/>
  <c r="W13" i="12"/>
  <c r="BB13" i="12"/>
  <c r="BQ13" i="12"/>
  <c r="CL13" i="12"/>
  <c r="CV13" i="12"/>
  <c r="ED13" i="12"/>
  <c r="D14" i="12"/>
  <c r="AC14" i="12"/>
  <c r="BE14" i="12"/>
  <c r="DA14" i="12"/>
  <c r="EI14" i="12"/>
  <c r="BH15" i="12"/>
  <c r="BE16" i="12"/>
  <c r="AM12" i="12"/>
  <c r="BF12" i="12"/>
  <c r="BW12" i="12"/>
  <c r="CS12" i="12"/>
  <c r="J13" i="12"/>
  <c r="AS13" i="12"/>
  <c r="BI13" i="12"/>
  <c r="CA13" i="12"/>
  <c r="CN13" i="12"/>
  <c r="DL13" i="12"/>
  <c r="EP13" i="12"/>
  <c r="Q14" i="12"/>
  <c r="AX14" i="12"/>
  <c r="BB15" i="12"/>
  <c r="AX16" i="12"/>
  <c r="J21" i="12"/>
  <c r="AQ21" i="12"/>
  <c r="BA21" i="12"/>
  <c r="BG21" i="12"/>
  <c r="BM21" i="12"/>
  <c r="BW21" i="12"/>
  <c r="CF21" i="12"/>
  <c r="CR21" i="12"/>
  <c r="CY21" i="12"/>
  <c r="DN21" i="12"/>
  <c r="EP21" i="12"/>
  <c r="BK23" i="12"/>
  <c r="AY12" i="12"/>
  <c r="BM12" i="12"/>
  <c r="CH12" i="12"/>
  <c r="CT12" i="12"/>
  <c r="Y13" i="12"/>
  <c r="BC13" i="12"/>
  <c r="BS13" i="12"/>
  <c r="CB13" i="12"/>
  <c r="CW13" i="12"/>
  <c r="EE13" i="12"/>
  <c r="E14" i="12"/>
  <c r="AM14" i="12"/>
  <c r="BF14" i="12"/>
  <c r="BM14" i="12"/>
  <c r="DD14" i="12"/>
  <c r="EJ14" i="12"/>
  <c r="AS15" i="12"/>
  <c r="BC15" i="12"/>
  <c r="BF16" i="12"/>
  <c r="G12" i="12"/>
  <c r="BG12" i="12"/>
  <c r="BX12" i="12"/>
  <c r="CJ12" i="12"/>
  <c r="AU13" i="12"/>
  <c r="BJ13" i="12"/>
  <c r="BU13" i="12"/>
  <c r="CP13" i="12"/>
  <c r="DN13" i="12"/>
  <c r="EQ13" i="12"/>
  <c r="AY14" i="12"/>
  <c r="BG14" i="12"/>
  <c r="BJ15" i="12"/>
  <c r="AY16" i="12"/>
  <c r="BM16" i="12"/>
  <c r="C21" i="12"/>
  <c r="AS21" i="12"/>
  <c r="BB21" i="12"/>
  <c r="BO21" i="12"/>
  <c r="BX21" i="12"/>
  <c r="CH21" i="12"/>
  <c r="CS21" i="12"/>
  <c r="DP21" i="12"/>
  <c r="EQ21" i="12"/>
  <c r="BL23" i="12"/>
  <c r="BA12" i="12"/>
  <c r="BO12" i="12"/>
  <c r="BY12" i="12"/>
  <c r="EC12" i="12"/>
  <c r="C13" i="12"/>
  <c r="Z13" i="12"/>
  <c r="BD13" i="12"/>
  <c r="BK13" i="12"/>
  <c r="CD13" i="12"/>
  <c r="CY13" i="12"/>
  <c r="EG13" i="12"/>
  <c r="AO14" i="12"/>
  <c r="BA14" i="12"/>
  <c r="EL14" i="12"/>
  <c r="BD15" i="12"/>
  <c r="AO16" i="12"/>
  <c r="BG16" i="12"/>
  <c r="AQ12" i="12"/>
  <c r="BQ12" i="12"/>
  <c r="CL12" i="12"/>
  <c r="DK12" i="12"/>
  <c r="EO12" i="12"/>
  <c r="O13" i="12"/>
  <c r="AW13" i="12"/>
  <c r="BE13" i="12"/>
  <c r="BV13" i="12"/>
  <c r="CR13" i="12"/>
  <c r="DP13" i="12"/>
  <c r="EW13" i="12"/>
  <c r="U14" i="12"/>
  <c r="BK15" i="12"/>
  <c r="BA16" i="12"/>
  <c r="BB12" i="12"/>
  <c r="CA12" i="12"/>
  <c r="CV12" i="12"/>
  <c r="ED12" i="12"/>
  <c r="D13" i="12"/>
  <c r="AC13" i="12"/>
  <c r="AX13" i="12"/>
  <c r="BL13" i="12"/>
  <c r="CF13" i="12"/>
  <c r="DA13" i="12"/>
  <c r="EI13" i="12"/>
  <c r="W14" i="12"/>
  <c r="BB14" i="12"/>
  <c r="BE15" i="12"/>
  <c r="AS12" i="12"/>
  <c r="BC12" i="12"/>
  <c r="BS12" i="12"/>
  <c r="DL12" i="12"/>
  <c r="EP12" i="12"/>
  <c r="Q13" i="12"/>
  <c r="AM13" i="12"/>
  <c r="BF13" i="12"/>
  <c r="BW13" i="12"/>
  <c r="CS13" i="12"/>
  <c r="DS13" i="12"/>
  <c r="EX13" i="12"/>
  <c r="AS14" i="12"/>
  <c r="ED14" i="12"/>
  <c r="AX15" i="12"/>
  <c r="BB16" i="12"/>
  <c r="E21" i="12"/>
  <c r="AC21" i="12"/>
  <c r="BD21" i="12"/>
  <c r="BS21" i="12"/>
  <c r="CA21" i="12"/>
  <c r="CL21" i="12"/>
  <c r="CU21" i="12"/>
  <c r="DE21" i="12"/>
  <c r="CB12" i="12"/>
  <c r="CW12" i="12"/>
  <c r="E13" i="12"/>
  <c r="S13" i="12"/>
  <c r="AY13" i="12"/>
  <c r="BM13" i="12"/>
  <c r="Z12" i="12"/>
  <c r="BD12" i="12"/>
  <c r="BU12" i="12"/>
  <c r="CP12" i="12"/>
  <c r="DN12" i="12"/>
  <c r="EQ12" i="12"/>
  <c r="G13" i="12"/>
  <c r="AO13" i="12"/>
  <c r="BG13" i="12"/>
  <c r="BX13" i="12"/>
  <c r="CT13" i="12"/>
  <c r="EA13" i="12"/>
  <c r="EL13" i="12"/>
  <c r="EQ14" i="12"/>
  <c r="AY15" i="12"/>
  <c r="BM15" i="12"/>
  <c r="BC16" i="12"/>
  <c r="BG15" i="12"/>
  <c r="AM21" i="12"/>
  <c r="DK21" i="12"/>
  <c r="G42" i="12"/>
  <c r="AX42" i="12"/>
  <c r="BP13" i="11"/>
  <c r="DL13" i="11"/>
  <c r="BR14" i="11"/>
  <c r="O15" i="11"/>
  <c r="CV15" i="11"/>
  <c r="BP16" i="11"/>
  <c r="J17" i="11"/>
  <c r="DM17" i="11"/>
  <c r="D24" i="11"/>
  <c r="D15" i="11"/>
  <c r="CD12" i="12"/>
  <c r="EJ13" i="12"/>
  <c r="Y14" i="12"/>
  <c r="CJ21" i="12"/>
  <c r="AY42" i="12"/>
  <c r="BH42" i="12"/>
  <c r="BV42" i="12"/>
  <c r="CH42" i="12"/>
  <c r="D43" i="12"/>
  <c r="Y43" i="12"/>
  <c r="BI43" i="12"/>
  <c r="BO43" i="12"/>
  <c r="CT43" i="12"/>
  <c r="DA43" i="12"/>
  <c r="EW43" i="12"/>
  <c r="E49" i="12"/>
  <c r="AY49" i="12"/>
  <c r="BE49" i="12"/>
  <c r="CD49" i="12"/>
  <c r="CN49" i="12"/>
  <c r="DN49" i="12"/>
  <c r="EQ49" i="12"/>
  <c r="O49" i="11"/>
  <c r="Q13" i="11"/>
  <c r="CY13" i="11"/>
  <c r="EZ13" i="11"/>
  <c r="DD14" i="11"/>
  <c r="Q15" i="11"/>
  <c r="DM15" i="11"/>
  <c r="DB16" i="11"/>
  <c r="CV17" i="11"/>
  <c r="CV18" i="11"/>
  <c r="DO18" i="11"/>
  <c r="AR19" i="11"/>
  <c r="BU19" i="11"/>
  <c r="DD19" i="11"/>
  <c r="DO19" i="11"/>
  <c r="J20" i="11"/>
  <c r="BT20" i="11"/>
  <c r="DB20" i="11"/>
  <c r="R21" i="11"/>
  <c r="CY21" i="11"/>
  <c r="ES21" i="11"/>
  <c r="EI22" i="11"/>
  <c r="DM24" i="11"/>
  <c r="AO42" i="11"/>
  <c r="BT42" i="11"/>
  <c r="BV43" i="11"/>
  <c r="DD43" i="11"/>
  <c r="DM43" i="11"/>
  <c r="EX43" i="11"/>
  <c r="C12" i="12"/>
  <c r="BO13" i="12"/>
  <c r="Z14" i="12"/>
  <c r="EE14" i="12"/>
  <c r="O21" i="12"/>
  <c r="DS21" i="12"/>
  <c r="BI42" i="12"/>
  <c r="CJ42" i="12"/>
  <c r="DS42" i="12"/>
  <c r="O43" i="12"/>
  <c r="AQ43" i="12"/>
  <c r="BW43" i="12"/>
  <c r="DN43" i="12"/>
  <c r="O49" i="12"/>
  <c r="BJ49" i="12"/>
  <c r="CU49" i="12"/>
  <c r="EJ49" i="12"/>
  <c r="BP12" i="11"/>
  <c r="BR13" i="11"/>
  <c r="DM13" i="11"/>
  <c r="BU14" i="11"/>
  <c r="DG14" i="11"/>
  <c r="CW15" i="11"/>
  <c r="BR16" i="11"/>
  <c r="O17" i="11"/>
  <c r="DO17" i="11"/>
  <c r="D20" i="11"/>
  <c r="D14" i="11"/>
  <c r="EY13" i="12"/>
  <c r="EG14" i="12"/>
  <c r="BK21" i="12"/>
  <c r="CN21" i="12"/>
  <c r="BJ23" i="12"/>
  <c r="J42" i="12"/>
  <c r="BE43" i="12"/>
  <c r="BJ43" i="12"/>
  <c r="CN43" i="12"/>
  <c r="CU43" i="12"/>
  <c r="EL43" i="12"/>
  <c r="EX43" i="12"/>
  <c r="AQ49" i="12"/>
  <c r="BA49" i="12"/>
  <c r="BX49" i="12"/>
  <c r="CF49" i="12"/>
  <c r="ED49" i="12"/>
  <c r="EW49" i="12"/>
  <c r="DO49" i="11"/>
  <c r="R13" i="11"/>
  <c r="DB13" i="11"/>
  <c r="J14" i="11"/>
  <c r="BV14" i="11"/>
  <c r="AW15" i="11"/>
  <c r="DO15" i="11"/>
  <c r="DD16" i="11"/>
  <c r="CW17" i="11"/>
  <c r="CW18" i="11"/>
  <c r="J19" i="11"/>
  <c r="AS19" i="11"/>
  <c r="BV19" i="11"/>
  <c r="DF19" i="11"/>
  <c r="EM19" i="11"/>
  <c r="O20" i="11"/>
  <c r="BU20" i="11"/>
  <c r="DD20" i="11"/>
  <c r="AO21" i="11"/>
  <c r="DB21" i="11"/>
  <c r="EV21" i="11"/>
  <c r="F24" i="11"/>
  <c r="DO24" i="11"/>
  <c r="DK42" i="11"/>
  <c r="J43" i="11"/>
  <c r="BR43" i="11"/>
  <c r="CW43" i="11"/>
  <c r="AS16" i="12"/>
  <c r="BM23" i="12"/>
  <c r="AM42" i="12"/>
  <c r="BK42" i="12"/>
  <c r="DP49" i="12"/>
  <c r="BV12" i="11"/>
  <c r="BT13" i="11"/>
  <c r="DO13" i="11"/>
  <c r="O14" i="11"/>
  <c r="DL14" i="11"/>
  <c r="CY15" i="11"/>
  <c r="BU16" i="11"/>
  <c r="Q17" i="11"/>
  <c r="J18" i="11"/>
  <c r="D19" i="11"/>
  <c r="D13" i="11"/>
  <c r="CH13" i="12"/>
  <c r="CY14" i="12"/>
  <c r="AO15" i="12"/>
  <c r="BQ21" i="12"/>
  <c r="CT21" i="12"/>
  <c r="EC21" i="12"/>
  <c r="BB42" i="12"/>
  <c r="BX42" i="12"/>
  <c r="CP42" i="12"/>
  <c r="ED42" i="12"/>
  <c r="G43" i="12"/>
  <c r="BA43" i="12"/>
  <c r="CF43" i="12"/>
  <c r="EE43" i="12"/>
  <c r="Z49" i="12"/>
  <c r="BS49" i="12"/>
  <c r="DE49" i="12"/>
  <c r="AO13" i="11"/>
  <c r="DD13" i="11"/>
  <c r="EM13" i="11"/>
  <c r="CV14" i="11"/>
  <c r="BP15" i="11"/>
  <c r="J16" i="11"/>
  <c r="DG16" i="11"/>
  <c r="CY17" i="11"/>
  <c r="O18" i="11"/>
  <c r="CY18" i="11"/>
  <c r="O19" i="11"/>
  <c r="AW19" i="11"/>
  <c r="CV19" i="11"/>
  <c r="DG19" i="11"/>
  <c r="ES19" i="11"/>
  <c r="Q20" i="11"/>
  <c r="BV20" i="11"/>
  <c r="DG20" i="11"/>
  <c r="BP21" i="11"/>
  <c r="DD21" i="11"/>
  <c r="EX21" i="11"/>
  <c r="J24" i="11"/>
  <c r="J42" i="11"/>
  <c r="BV42" i="11"/>
  <c r="CY12" i="12"/>
  <c r="CJ13" i="12"/>
  <c r="BC42" i="12"/>
  <c r="BK43" i="12"/>
  <c r="CV43" i="12"/>
  <c r="EY43" i="12"/>
  <c r="BB49" i="12"/>
  <c r="CH49" i="12"/>
  <c r="DS49" i="12"/>
  <c r="EX49" i="12"/>
  <c r="DK49" i="11"/>
  <c r="CW12" i="11"/>
  <c r="BU13" i="11"/>
  <c r="DF13" i="11"/>
  <c r="Q14" i="11"/>
  <c r="DM14" i="11"/>
  <c r="DB15" i="11"/>
  <c r="BV16" i="11"/>
  <c r="AW17" i="11"/>
  <c r="DB17" i="11"/>
  <c r="O43" i="11"/>
  <c r="AO43" i="11"/>
  <c r="CT43" i="11"/>
  <c r="CY43" i="11"/>
  <c r="D18" i="11"/>
  <c r="BC14" i="12"/>
  <c r="BC21" i="12"/>
  <c r="BU21" i="12"/>
  <c r="CV21" i="12"/>
  <c r="BQ23" i="12"/>
  <c r="Q42" i="12"/>
  <c r="BM42" i="12"/>
  <c r="CR42" i="12"/>
  <c r="AU43" i="12"/>
  <c r="BY43" i="12"/>
  <c r="DS43" i="12"/>
  <c r="S49" i="12"/>
  <c r="BL49" i="12"/>
  <c r="CW49" i="12"/>
  <c r="AR13" i="11"/>
  <c r="BV13" i="11"/>
  <c r="ES13" i="11"/>
  <c r="CW14" i="11"/>
  <c r="BR15" i="11"/>
  <c r="O16" i="11"/>
  <c r="DL16" i="11"/>
  <c r="BP17" i="11"/>
  <c r="Q18" i="11"/>
  <c r="DB18" i="11"/>
  <c r="Q19" i="11"/>
  <c r="BP19" i="11"/>
  <c r="CW19" i="11"/>
  <c r="DK19" i="11"/>
  <c r="EV19" i="11"/>
  <c r="AW20" i="11"/>
  <c r="CV20" i="11"/>
  <c r="DL20" i="11"/>
  <c r="BV21" i="11"/>
  <c r="DF21" i="11"/>
  <c r="EZ21" i="11"/>
  <c r="O24" i="11"/>
  <c r="DM42" i="11"/>
  <c r="EX42" i="11"/>
  <c r="BT43" i="11"/>
  <c r="DG43" i="11"/>
  <c r="ES43" i="11"/>
  <c r="C49" i="11"/>
  <c r="O12" i="12"/>
  <c r="BD14" i="12"/>
  <c r="S42" i="12"/>
  <c r="BE42" i="12"/>
  <c r="EY42" i="12"/>
  <c r="BG43" i="12"/>
  <c r="CR43" i="12"/>
  <c r="EP43" i="12"/>
  <c r="AU49" i="12"/>
  <c r="CA49" i="12"/>
  <c r="EG49" i="12"/>
  <c r="CY12" i="11"/>
  <c r="AS13" i="11"/>
  <c r="DG13" i="11"/>
  <c r="AW14" i="11"/>
  <c r="DO14" i="11"/>
  <c r="DD15" i="11"/>
  <c r="CV16" i="11"/>
  <c r="DM16" i="11"/>
  <c r="DD17" i="11"/>
  <c r="D17" i="11"/>
  <c r="DE13" i="12"/>
  <c r="Z21" i="12"/>
  <c r="DD21" i="12"/>
  <c r="AU42" i="12"/>
  <c r="AW13" i="11"/>
  <c r="DK13" i="11"/>
  <c r="BP14" i="11"/>
  <c r="J15" i="11"/>
  <c r="DG15" i="11"/>
  <c r="AW16" i="11"/>
  <c r="DO16" i="11"/>
  <c r="DG17" i="11"/>
  <c r="D16" i="11"/>
  <c r="BK12" i="12"/>
  <c r="BA13" i="12"/>
  <c r="BF15" i="12"/>
  <c r="G21" i="12"/>
  <c r="CB21" i="12"/>
  <c r="BH23" i="12"/>
  <c r="E42" i="12"/>
  <c r="W43" i="12"/>
  <c r="BM43" i="12"/>
  <c r="CY43" i="12"/>
  <c r="D49" i="12"/>
  <c r="BD49" i="12"/>
  <c r="CL49" i="12"/>
  <c r="O13" i="11"/>
  <c r="CW13" i="11"/>
  <c r="EX13" i="11"/>
  <c r="DB14" i="11"/>
  <c r="BV15" i="11"/>
  <c r="DL15" i="11"/>
  <c r="CY16" i="11"/>
  <c r="BV17" i="11"/>
  <c r="BV18" i="11"/>
  <c r="DM18" i="11"/>
  <c r="AO19" i="11"/>
  <c r="BT19" i="11"/>
  <c r="DB19" i="11"/>
  <c r="DM19" i="11"/>
  <c r="EZ19" i="11"/>
  <c r="BR20" i="11"/>
  <c r="CY20" i="11"/>
  <c r="DO20" i="11"/>
  <c r="CW21" i="11"/>
  <c r="DO21" i="11"/>
  <c r="BV22" i="11"/>
  <c r="T24" i="11"/>
  <c r="R42" i="11"/>
  <c r="BR42" i="11"/>
  <c r="DF42" i="11"/>
  <c r="F49" i="11"/>
  <c r="R49" i="11"/>
  <c r="AS49" i="11"/>
  <c r="BM49" i="11"/>
  <c r="BS49" i="11"/>
  <c r="CE49" i="11"/>
  <c r="CW49" i="11"/>
  <c r="DD49" i="11"/>
  <c r="DT49" i="11"/>
  <c r="EA49" i="11"/>
  <c r="EI49" i="11"/>
  <c r="EZ49" i="11"/>
  <c r="U42" i="12"/>
  <c r="CY19" i="11"/>
  <c r="CT42" i="11"/>
  <c r="CU43" i="11"/>
  <c r="AM43" i="12"/>
  <c r="J49" i="12"/>
  <c r="EA49" i="12"/>
  <c r="BU15" i="11"/>
  <c r="DL19" i="11"/>
  <c r="BF42" i="12"/>
  <c r="EX19" i="11"/>
  <c r="EA43" i="12"/>
  <c r="CY49" i="12"/>
  <c r="Q16" i="11"/>
  <c r="BP20" i="11"/>
  <c r="EZ42" i="11"/>
  <c r="EI21" i="12"/>
  <c r="EY49" i="12"/>
  <c r="CW16" i="11"/>
  <c r="CW20" i="11"/>
  <c r="U13" i="12"/>
  <c r="BU43" i="12"/>
  <c r="BH49" i="12"/>
  <c r="J13" i="11"/>
  <c r="DM20" i="11"/>
  <c r="AR43" i="11"/>
  <c r="BR17" i="11"/>
  <c r="CV21" i="11"/>
  <c r="BP18" i="11"/>
  <c r="BP22" i="11"/>
  <c r="D21" i="12"/>
  <c r="DK43" i="12"/>
  <c r="CS49" i="12"/>
  <c r="EV13" i="11"/>
  <c r="DD18" i="11"/>
  <c r="Q24" i="11"/>
  <c r="C42" i="12"/>
  <c r="EM49" i="11"/>
  <c r="R19" i="11"/>
  <c r="Q42" i="11"/>
  <c r="Q43" i="11"/>
  <c r="BY21" i="12"/>
  <c r="CA43" i="12"/>
  <c r="BM49" i="12"/>
  <c r="CY14" i="11"/>
  <c r="BR19" i="11"/>
  <c r="AW43" i="12"/>
  <c r="CV13" i="11"/>
  <c r="U49" i="12"/>
  <c r="DM21" i="11"/>
  <c r="DD13" i="12"/>
  <c r="BQ42" i="11"/>
  <c r="AZ42" i="11"/>
  <c r="S42" i="11"/>
  <c r="CZ42" i="11"/>
  <c r="AN42" i="11"/>
  <c r="HC13" i="11"/>
  <c r="HL22" i="11"/>
  <c r="EC22" i="11"/>
  <c r="U22" i="11"/>
  <c r="HF21" i="11"/>
  <c r="GM21" i="11"/>
  <c r="EC21" i="11"/>
  <c r="HW13" i="11"/>
  <c r="HX17" i="11"/>
  <c r="HW21" i="11"/>
  <c r="HE12" i="11"/>
  <c r="DI14" i="11"/>
  <c r="EK15" i="11"/>
  <c r="HG16" i="11"/>
  <c r="HJ17" i="11"/>
  <c r="HL18" i="11"/>
  <c r="HL20" i="11"/>
  <c r="GV21" i="11"/>
  <c r="HG22" i="11"/>
  <c r="GF24" i="11"/>
  <c r="EG18" i="11"/>
  <c r="EQ19" i="11"/>
  <c r="GL19" i="11"/>
  <c r="GX19" i="11"/>
  <c r="HM19" i="11"/>
  <c r="W20" i="11"/>
  <c r="AZ20" i="11"/>
  <c r="BY20" i="11"/>
  <c r="CN20" i="11"/>
  <c r="DQ20" i="11"/>
  <c r="GI20" i="11"/>
  <c r="GU20" i="11"/>
  <c r="HH20" i="11"/>
  <c r="Z21" i="11"/>
  <c r="AT21" i="11"/>
  <c r="BY21" i="11"/>
  <c r="CM21" i="11"/>
  <c r="GP18" i="11"/>
  <c r="EE18" i="11"/>
  <c r="CM18" i="11"/>
  <c r="BW18" i="11"/>
  <c r="AM18" i="11"/>
  <c r="P18" i="11"/>
  <c r="HC17" i="11"/>
  <c r="GQ17" i="11"/>
  <c r="GE17" i="11"/>
  <c r="DE17" i="11"/>
  <c r="CG17" i="11"/>
  <c r="BG17" i="11"/>
  <c r="AH17" i="11"/>
  <c r="G17" i="11"/>
  <c r="GX16" i="11"/>
  <c r="GL16" i="11"/>
  <c r="DP16" i="11"/>
  <c r="GI42" i="11"/>
  <c r="FO42" i="11"/>
  <c r="FB42" i="11"/>
  <c r="EC42" i="11"/>
  <c r="BF42" i="11"/>
  <c r="HD13" i="11"/>
  <c r="HH22" i="11"/>
  <c r="DU22" i="11"/>
  <c r="S22" i="11"/>
  <c r="HE21" i="11"/>
  <c r="GL21" i="11"/>
  <c r="DU21" i="11"/>
  <c r="HX13" i="11"/>
  <c r="HV18" i="11"/>
  <c r="HX21" i="11"/>
  <c r="HG12" i="11"/>
  <c r="DV14" i="11"/>
  <c r="HE15" i="11"/>
  <c r="HJ16" i="11"/>
  <c r="HL17" i="11"/>
  <c r="DV19" i="11"/>
  <c r="CQ21" i="11"/>
  <c r="HJ21" i="11"/>
  <c r="HJ22" i="11"/>
  <c r="GX24" i="11"/>
  <c r="CN18" i="11"/>
  <c r="ER19" i="11"/>
  <c r="GM19" i="11"/>
  <c r="GY19" i="11"/>
  <c r="HO19" i="11"/>
  <c r="Z20" i="11"/>
  <c r="BA20" i="11"/>
  <c r="BZ20" i="11"/>
  <c r="CO20" i="11"/>
  <c r="DR20" i="11"/>
  <c r="GJ20" i="11"/>
  <c r="GV20" i="11"/>
  <c r="HK20" i="11"/>
  <c r="AB21" i="11"/>
  <c r="AZ21" i="11"/>
  <c r="BZ21" i="11"/>
  <c r="CN21" i="11"/>
  <c r="GO18" i="11"/>
  <c r="EC18" i="11"/>
  <c r="CL18" i="11"/>
  <c r="BQ18" i="11"/>
  <c r="AK18" i="11"/>
  <c r="N18" i="11"/>
  <c r="HB17" i="11"/>
  <c r="GP17" i="11"/>
  <c r="GD17" i="11"/>
  <c r="DC17" i="11"/>
  <c r="CF17" i="11"/>
  <c r="BF17" i="11"/>
  <c r="AF17" i="11"/>
  <c r="HQ16" i="11"/>
  <c r="GW16" i="11"/>
  <c r="GK16" i="11"/>
  <c r="GJ42" i="11"/>
  <c r="EY42" i="11"/>
  <c r="DU42" i="11"/>
  <c r="AL42" i="11"/>
  <c r="HQ49" i="11"/>
  <c r="GV49" i="11"/>
  <c r="AB49" i="11"/>
  <c r="AP49" i="11"/>
  <c r="BH49" i="11"/>
  <c r="CH49" i="11"/>
  <c r="DN49" i="11"/>
  <c r="EN49" i="11"/>
  <c r="FI49" i="11"/>
  <c r="FV49" i="11"/>
  <c r="GL49" i="11"/>
  <c r="HF13" i="11"/>
  <c r="HF22" i="11"/>
  <c r="DS22" i="11"/>
  <c r="N22" i="11"/>
  <c r="HD21" i="11"/>
  <c r="GJ21" i="11"/>
  <c r="DS21" i="11"/>
  <c r="HZ13" i="11"/>
  <c r="HW18" i="11"/>
  <c r="HZ21" i="11"/>
  <c r="DV42" i="11"/>
  <c r="HN12" i="11"/>
  <c r="EG14" i="11"/>
  <c r="HJ15" i="11"/>
  <c r="HL16" i="11"/>
  <c r="CQ18" i="11"/>
  <c r="EU19" i="11"/>
  <c r="DE21" i="11"/>
  <c r="CH22" i="11"/>
  <c r="HM22" i="11"/>
  <c r="GY24" i="11"/>
  <c r="CZ16" i="11"/>
  <c r="ET19" i="11"/>
  <c r="GN19" i="11"/>
  <c r="GZ19" i="11"/>
  <c r="HP19" i="11"/>
  <c r="AB20" i="11"/>
  <c r="BC20" i="11"/>
  <c r="CA20" i="11"/>
  <c r="CP20" i="11"/>
  <c r="DS20" i="11"/>
  <c r="GK20" i="11"/>
  <c r="GW20" i="11"/>
  <c r="HM20" i="11"/>
  <c r="AD21" i="11"/>
  <c r="BA21" i="11"/>
  <c r="CA21" i="11"/>
  <c r="CO21" i="11"/>
  <c r="GN18" i="11"/>
  <c r="DU18" i="11"/>
  <c r="CK18" i="11"/>
  <c r="BN18" i="11"/>
  <c r="AJ18" i="11"/>
  <c r="M18" i="11"/>
  <c r="HA17" i="11"/>
  <c r="GO17" i="11"/>
  <c r="EH17" i="11"/>
  <c r="CZ17" i="11"/>
  <c r="CD17" i="11"/>
  <c r="BE17" i="11"/>
  <c r="AD17" i="11"/>
  <c r="HO16" i="11"/>
  <c r="GV16" i="11"/>
  <c r="GJ16" i="11"/>
  <c r="FW42" i="11"/>
  <c r="GW42" i="11"/>
  <c r="HI42" i="11"/>
  <c r="N14" i="11"/>
  <c r="AJ14" i="11"/>
  <c r="FM42" i="11"/>
  <c r="ET42" i="11"/>
  <c r="DS42" i="11"/>
  <c r="AK42" i="11"/>
  <c r="W42" i="11"/>
  <c r="HG13" i="11"/>
  <c r="HD22" i="11"/>
  <c r="CG22" i="11"/>
  <c r="HQ21" i="11"/>
  <c r="HC21" i="11"/>
  <c r="GI21" i="11"/>
  <c r="DR21" i="11"/>
  <c r="HV14" i="11"/>
  <c r="HX18" i="11"/>
  <c r="HW22" i="11"/>
  <c r="EU42" i="11"/>
  <c r="HP12" i="11"/>
  <c r="EJ14" i="11"/>
  <c r="HL15" i="11"/>
  <c r="CN17" i="11"/>
  <c r="DE18" i="11"/>
  <c r="FY19" i="11"/>
  <c r="DI21" i="11"/>
  <c r="DV22" i="11"/>
  <c r="HP22" i="11"/>
  <c r="HG15" i="11"/>
  <c r="EY19" i="11"/>
  <c r="GO19" i="11"/>
  <c r="HA19" i="11"/>
  <c r="HQ19" i="11"/>
  <c r="AD20" i="11"/>
  <c r="BE20" i="11"/>
  <c r="CD20" i="11"/>
  <c r="CQ20" i="11"/>
  <c r="DU20" i="11"/>
  <c r="GL20" i="11"/>
  <c r="GX20" i="11"/>
  <c r="HO20" i="11"/>
  <c r="AF21" i="11"/>
  <c r="BC21" i="11"/>
  <c r="CC21" i="11"/>
  <c r="CP21" i="11"/>
  <c r="GM18" i="11"/>
  <c r="DS18" i="11"/>
  <c r="CJ18" i="11"/>
  <c r="BK18" i="11"/>
  <c r="AI18" i="11"/>
  <c r="L18" i="11"/>
  <c r="GZ17" i="11"/>
  <c r="GN17" i="11"/>
  <c r="EE17" i="11"/>
  <c r="CX17" i="11"/>
  <c r="CA17" i="11"/>
  <c r="BC17" i="11"/>
  <c r="AB17" i="11"/>
  <c r="HM16" i="11"/>
  <c r="GU16" i="11"/>
  <c r="GI16" i="11"/>
  <c r="FY42" i="11"/>
  <c r="GL42" i="11"/>
  <c r="HJ42" i="11"/>
  <c r="DR43" i="11"/>
  <c r="EH43" i="11"/>
  <c r="ER42" i="11"/>
  <c r="AJ42" i="11"/>
  <c r="U42" i="11"/>
  <c r="HH49" i="11"/>
  <c r="G49" i="11"/>
  <c r="AC49" i="11"/>
  <c r="AQ49" i="11"/>
  <c r="BJ49" i="11"/>
  <c r="CP49" i="11"/>
  <c r="DP49" i="11"/>
  <c r="EP49" i="11"/>
  <c r="FJ49" i="11"/>
  <c r="FW49" i="11"/>
  <c r="GT49" i="11"/>
  <c r="HH13" i="11"/>
  <c r="HC22" i="11"/>
  <c r="CF22" i="11"/>
  <c r="HP21" i="11"/>
  <c r="HB21" i="11"/>
  <c r="GG21" i="11"/>
  <c r="DP21" i="11"/>
  <c r="HW14" i="11"/>
  <c r="HV19" i="11"/>
  <c r="HX22" i="11"/>
  <c r="CH12" i="11"/>
  <c r="HQ12" i="11"/>
  <c r="EK14" i="11"/>
  <c r="CL16" i="11"/>
  <c r="DI17" i="11"/>
  <c r="DI18" i="11"/>
  <c r="HE19" i="11"/>
  <c r="DV21" i="11"/>
  <c r="EE22" i="11"/>
  <c r="DI24" i="11"/>
  <c r="HG14" i="11"/>
  <c r="GD19" i="11"/>
  <c r="GP19" i="11"/>
  <c r="HB19" i="11"/>
  <c r="G20" i="11"/>
  <c r="AF20" i="11"/>
  <c r="BF20" i="11"/>
  <c r="CF20" i="11"/>
  <c r="CX20" i="11"/>
  <c r="EC20" i="11"/>
  <c r="GM20" i="11"/>
  <c r="GY20" i="11"/>
  <c r="HQ20" i="11"/>
  <c r="AH21" i="11"/>
  <c r="BE21" i="11"/>
  <c r="CD21" i="11"/>
  <c r="HB18" i="11"/>
  <c r="GL18" i="11"/>
  <c r="DR18" i="11"/>
  <c r="CI18" i="11"/>
  <c r="BJ18" i="11"/>
  <c r="AH18" i="11"/>
  <c r="I18" i="11"/>
  <c r="GY17" i="11"/>
  <c r="GM17" i="11"/>
  <c r="EC17" i="11"/>
  <c r="CQ17" i="11"/>
  <c r="BZ17" i="11"/>
  <c r="BA17" i="11"/>
  <c r="Z17" i="11"/>
  <c r="HH16" i="11"/>
  <c r="GT16" i="11"/>
  <c r="GH16" i="11"/>
  <c r="GA42" i="11"/>
  <c r="GM42" i="11"/>
  <c r="S14" i="11"/>
  <c r="AM14" i="11"/>
  <c r="BN14" i="11"/>
  <c r="CS14" i="11"/>
  <c r="GD14" i="11"/>
  <c r="GP14" i="11"/>
  <c r="HB14" i="11"/>
  <c r="M15" i="11"/>
  <c r="AI15" i="11"/>
  <c r="BH15" i="11"/>
  <c r="CH15" i="11"/>
  <c r="DH15" i="11"/>
  <c r="GE15" i="11"/>
  <c r="GQ15" i="11"/>
  <c r="BQ12" i="11"/>
  <c r="GW15" i="11"/>
  <c r="HQ15" i="11"/>
  <c r="AF16" i="11"/>
  <c r="BF16" i="11"/>
  <c r="CG16" i="11"/>
  <c r="AX19" i="11"/>
  <c r="BW19" i="11"/>
  <c r="CL19" i="11"/>
  <c r="DJ19" i="11"/>
  <c r="M24" i="11"/>
  <c r="GG12" i="11"/>
  <c r="HL12" i="11"/>
  <c r="Z13" i="11"/>
  <c r="AL13" i="11"/>
  <c r="BD13" i="11"/>
  <c r="CA13" i="11"/>
  <c r="CO13" i="11"/>
  <c r="DQ13" i="11"/>
  <c r="EP13" i="11"/>
  <c r="FI13" i="11"/>
  <c r="FU13" i="11"/>
  <c r="FK42" i="11"/>
  <c r="DQ42" i="11"/>
  <c r="BB42" i="11"/>
  <c r="AI42" i="11"/>
  <c r="P42" i="11"/>
  <c r="HK13" i="11"/>
  <c r="HB22" i="11"/>
  <c r="CA22" i="11"/>
  <c r="HO21" i="11"/>
  <c r="GZ21" i="11"/>
  <c r="GF21" i="11"/>
  <c r="DN21" i="11"/>
  <c r="HV15" i="11"/>
  <c r="HW19" i="11"/>
  <c r="HV24" i="11"/>
  <c r="HN42" i="11"/>
  <c r="DV12" i="11"/>
  <c r="DV13" i="11"/>
  <c r="HE14" i="11"/>
  <c r="DI16" i="11"/>
  <c r="DJ17" i="11"/>
  <c r="DV18" i="11"/>
  <c r="HJ19" i="11"/>
  <c r="EH21" i="11"/>
  <c r="GB22" i="11"/>
  <c r="DN24" i="11"/>
  <c r="DS14" i="11"/>
  <c r="GE19" i="11"/>
  <c r="GQ19" i="11"/>
  <c r="HC19" i="11"/>
  <c r="I20" i="11"/>
  <c r="AH20" i="11"/>
  <c r="BG20" i="11"/>
  <c r="CG20" i="11"/>
  <c r="CZ20" i="11"/>
  <c r="EE20" i="11"/>
  <c r="GN20" i="11"/>
  <c r="GZ20" i="11"/>
  <c r="G21" i="11"/>
  <c r="AI21" i="11"/>
  <c r="BF21" i="11"/>
  <c r="CF21" i="11"/>
  <c r="GZ18" i="11"/>
  <c r="GJ18" i="11"/>
  <c r="DQ18" i="11"/>
  <c r="CH18" i="11"/>
  <c r="BH18" i="11"/>
  <c r="AF18" i="11"/>
  <c r="G18" i="11"/>
  <c r="GX17" i="11"/>
  <c r="GL17" i="11"/>
  <c r="DU17" i="11"/>
  <c r="CP17" i="11"/>
  <c r="BY17" i="11"/>
  <c r="AZ17" i="11"/>
  <c r="W17" i="11"/>
  <c r="HF16" i="11"/>
  <c r="GS16" i="11"/>
  <c r="GG16" i="11"/>
  <c r="GN42" i="11"/>
  <c r="HL42" i="11"/>
  <c r="M43" i="11"/>
  <c r="X43" i="11"/>
  <c r="AE43" i="11"/>
  <c r="AK43" i="11"/>
  <c r="AT43" i="11"/>
  <c r="BC43" i="11"/>
  <c r="BJ43" i="11"/>
  <c r="BZ43" i="11"/>
  <c r="CH43" i="11"/>
  <c r="CN43" i="11"/>
  <c r="CX43" i="11"/>
  <c r="DJ43" i="11"/>
  <c r="DS43" i="11"/>
  <c r="EJ43" i="11"/>
  <c r="ER43" i="11"/>
  <c r="FE43" i="11"/>
  <c r="FJ42" i="11"/>
  <c r="DP42" i="11"/>
  <c r="BY42" i="11"/>
  <c r="AG42" i="11"/>
  <c r="HG49" i="11"/>
  <c r="I49" i="11"/>
  <c r="AD49" i="11"/>
  <c r="AT49" i="11"/>
  <c r="CC49" i="11"/>
  <c r="CQ49" i="11"/>
  <c r="DQ49" i="11"/>
  <c r="EQ49" i="11"/>
  <c r="FK49" i="11"/>
  <c r="GH49" i="11"/>
  <c r="GU49" i="11"/>
  <c r="HL13" i="11"/>
  <c r="GZ22" i="11"/>
  <c r="BZ22" i="11"/>
  <c r="HM21" i="11"/>
  <c r="GS21" i="11"/>
  <c r="GE21" i="11"/>
  <c r="DC21" i="11"/>
  <c r="HW15" i="11"/>
  <c r="HX19" i="11"/>
  <c r="EE12" i="11"/>
  <c r="EU13" i="11"/>
  <c r="HJ14" i="11"/>
  <c r="DS16" i="11"/>
  <c r="DV17" i="11"/>
  <c r="EJ18" i="11"/>
  <c r="DI20" i="11"/>
  <c r="EP21" i="11"/>
  <c r="GG22" i="11"/>
  <c r="DP24" i="11"/>
  <c r="EU49" i="11"/>
  <c r="EG19" i="11"/>
  <c r="GF19" i="11"/>
  <c r="GR19" i="11"/>
  <c r="HD19" i="11"/>
  <c r="L20" i="11"/>
  <c r="AI20" i="11"/>
  <c r="BH20" i="11"/>
  <c r="CH20" i="11"/>
  <c r="DC20" i="11"/>
  <c r="EH20" i="11"/>
  <c r="GO20" i="11"/>
  <c r="HA20" i="11"/>
  <c r="L21" i="11"/>
  <c r="AJ21" i="11"/>
  <c r="BG21" i="11"/>
  <c r="CG21" i="11"/>
  <c r="GY18" i="11"/>
  <c r="GI18" i="11"/>
  <c r="DP18" i="11"/>
  <c r="CG18" i="11"/>
  <c r="BG18" i="11"/>
  <c r="AD18" i="11"/>
  <c r="HQ17" i="11"/>
  <c r="GW17" i="11"/>
  <c r="GK17" i="11"/>
  <c r="DS17" i="11"/>
  <c r="CM17" i="11"/>
  <c r="BW17" i="11"/>
  <c r="AX17" i="11"/>
  <c r="U17" i="11"/>
  <c r="HD16" i="11"/>
  <c r="GR16" i="11"/>
  <c r="GF16" i="11"/>
  <c r="GC42" i="11"/>
  <c r="GO42" i="11"/>
  <c r="HA42" i="11"/>
  <c r="EN42" i="11"/>
  <c r="DN42" i="11"/>
  <c r="M42" i="11"/>
  <c r="HM49" i="11"/>
  <c r="GZ49" i="11"/>
  <c r="W49" i="11"/>
  <c r="AK49" i="11"/>
  <c r="BN49" i="11"/>
  <c r="CK49" i="11"/>
  <c r="DH49" i="11"/>
  <c r="EH49" i="11"/>
  <c r="FE49" i="11"/>
  <c r="GB49" i="11"/>
  <c r="GO49" i="11"/>
  <c r="GX13" i="11"/>
  <c r="HM13" i="11"/>
  <c r="GI22" i="11"/>
  <c r="BY22" i="11"/>
  <c r="HL21" i="11"/>
  <c r="GR21" i="11"/>
  <c r="EY21" i="11"/>
  <c r="CZ21" i="11"/>
  <c r="HX15" i="11"/>
  <c r="HZ19" i="11"/>
  <c r="HW42" i="11"/>
  <c r="HV49" i="11"/>
  <c r="DV43" i="11"/>
  <c r="FY12" i="11"/>
  <c r="FX13" i="11"/>
  <c r="CN15" i="11"/>
  <c r="DV16" i="11"/>
  <c r="EG17" i="11"/>
  <c r="GH18" i="11"/>
  <c r="DV20" i="11"/>
  <c r="EU21" i="11"/>
  <c r="GH22" i="11"/>
  <c r="DQ24" i="11"/>
  <c r="EH19" i="11"/>
  <c r="GG19" i="11"/>
  <c r="GS19" i="11"/>
  <c r="HF19" i="11"/>
  <c r="M20" i="11"/>
  <c r="AJ20" i="11"/>
  <c r="BJ20" i="11"/>
  <c r="CI20" i="11"/>
  <c r="DE20" i="11"/>
  <c r="GD20" i="11"/>
  <c r="GP20" i="11"/>
  <c r="HB20" i="11"/>
  <c r="N21" i="11"/>
  <c r="AK21" i="11"/>
  <c r="BJ21" i="11"/>
  <c r="CH21" i="11"/>
  <c r="GW18" i="11"/>
  <c r="GG18" i="11"/>
  <c r="DN18" i="11"/>
  <c r="CF18" i="11"/>
  <c r="BF18" i="11"/>
  <c r="AB18" i="11"/>
  <c r="HO17" i="11"/>
  <c r="GV17" i="11"/>
  <c r="GJ17" i="11"/>
  <c r="DR17" i="11"/>
  <c r="CL17" i="11"/>
  <c r="BQ17" i="11"/>
  <c r="AV17" i="11"/>
  <c r="S17" i="11"/>
  <c r="HC16" i="11"/>
  <c r="FU42" i="11"/>
  <c r="EL42" i="11"/>
  <c r="AV42" i="11"/>
  <c r="L42" i="11"/>
  <c r="GY13" i="11"/>
  <c r="HO13" i="11"/>
  <c r="GF22" i="11"/>
  <c r="BW22" i="11"/>
  <c r="HK21" i="11"/>
  <c r="GQ21" i="11"/>
  <c r="ET21" i="11"/>
  <c r="CX21" i="11"/>
  <c r="HV16" i="11"/>
  <c r="HV20" i="11"/>
  <c r="GH12" i="11"/>
  <c r="FY13" i="11"/>
  <c r="DI15" i="11"/>
  <c r="EG16" i="11"/>
  <c r="EJ17" i="11"/>
  <c r="GQ18" i="11"/>
  <c r="EG20" i="11"/>
  <c r="FY21" i="11"/>
  <c r="GL22" i="11"/>
  <c r="DR24" i="11"/>
  <c r="EJ19" i="11"/>
  <c r="GH19" i="11"/>
  <c r="GT19" i="11"/>
  <c r="HG19" i="11"/>
  <c r="N20" i="11"/>
  <c r="AK20" i="11"/>
  <c r="BK20" i="11"/>
  <c r="CJ20" i="11"/>
  <c r="DH20" i="11"/>
  <c r="GE20" i="11"/>
  <c r="GQ20" i="11"/>
  <c r="HC20" i="11"/>
  <c r="P21" i="11"/>
  <c r="AL21" i="11"/>
  <c r="BK21" i="11"/>
  <c r="CI21" i="11"/>
  <c r="GV18" i="11"/>
  <c r="GF18" i="11"/>
  <c r="DC18" i="11"/>
  <c r="CD18" i="11"/>
  <c r="BE18" i="11"/>
  <c r="Z18" i="11"/>
  <c r="HM17" i="11"/>
  <c r="GU17" i="11"/>
  <c r="GI17" i="11"/>
  <c r="DQ17" i="11"/>
  <c r="CK17" i="11"/>
  <c r="BN17" i="11"/>
  <c r="AM17" i="11"/>
  <c r="P17" i="11"/>
  <c r="HB16" i="11"/>
  <c r="GP16" i="11"/>
  <c r="GD16" i="11"/>
  <c r="DI42" i="11"/>
  <c r="BK42" i="11"/>
  <c r="AT42" i="11"/>
  <c r="I42" i="11"/>
  <c r="HL49" i="11"/>
  <c r="GY49" i="11"/>
  <c r="X49" i="11"/>
  <c r="AX49" i="11"/>
  <c r="BQ49" i="11"/>
  <c r="CL49" i="11"/>
  <c r="DI49" i="11"/>
  <c r="EJ49" i="11"/>
  <c r="FM49" i="11"/>
  <c r="GC49" i="11"/>
  <c r="GP49" i="11"/>
  <c r="GZ13" i="11"/>
  <c r="HP13" i="11"/>
  <c r="GC22" i="11"/>
  <c r="BQ22" i="11"/>
  <c r="HI21" i="11"/>
  <c r="GP21" i="11"/>
  <c r="EQ21" i="11"/>
  <c r="HW12" i="11"/>
  <c r="HW16" i="11"/>
  <c r="HW20" i="11"/>
  <c r="HZ42" i="11"/>
  <c r="HW49" i="11"/>
  <c r="EU43" i="11"/>
  <c r="GM12" i="11"/>
  <c r="BE21" i="12"/>
  <c r="FS42" i="11"/>
  <c r="EJ42" i="11"/>
  <c r="DE42" i="11"/>
  <c r="HA13" i="11"/>
  <c r="HQ13" i="11"/>
  <c r="GA22" i="11"/>
  <c r="BJ22" i="11"/>
  <c r="HH21" i="11"/>
  <c r="GO21" i="11"/>
  <c r="EG21" i="11"/>
  <c r="HX12" i="11"/>
  <c r="HV17" i="11"/>
  <c r="HX20" i="11"/>
  <c r="GQ12" i="11"/>
  <c r="HJ13" i="11"/>
  <c r="EG15" i="11"/>
  <c r="EK16" i="11"/>
  <c r="HE17" i="11"/>
  <c r="HG18" i="11"/>
  <c r="HE20" i="11"/>
  <c r="GT21" i="11"/>
  <c r="GR22" i="11"/>
  <c r="GD24" i="11"/>
  <c r="EN19" i="11"/>
  <c r="GJ19" i="11"/>
  <c r="GV19" i="11"/>
  <c r="HK19" i="11"/>
  <c r="S20" i="11"/>
  <c r="AV20" i="11"/>
  <c r="BQ20" i="11"/>
  <c r="CL20" i="11"/>
  <c r="DN20" i="11"/>
  <c r="GG20" i="11"/>
  <c r="GS20" i="11"/>
  <c r="HF20" i="11"/>
  <c r="U21" i="11"/>
  <c r="AP21" i="11"/>
  <c r="BQ21" i="11"/>
  <c r="CK21" i="11"/>
  <c r="GS18" i="11"/>
  <c r="GD18" i="11"/>
  <c r="CX18" i="11"/>
  <c r="BZ18" i="11"/>
  <c r="BA18" i="11"/>
  <c r="U18" i="11"/>
  <c r="HF17" i="11"/>
  <c r="GS17" i="11"/>
  <c r="GG17" i="11"/>
  <c r="DN17" i="11"/>
  <c r="CI17" i="11"/>
  <c r="BJ17" i="11"/>
  <c r="AJ17" i="11"/>
  <c r="M17" i="11"/>
  <c r="GZ16" i="11"/>
  <c r="GN16" i="11"/>
  <c r="DR16" i="11"/>
  <c r="GG42" i="11"/>
  <c r="AD14" i="11"/>
  <c r="BE14" i="11"/>
  <c r="CF14" i="11"/>
  <c r="DJ14" i="11"/>
  <c r="GJ14" i="11"/>
  <c r="GV14" i="11"/>
  <c r="HM14" i="11"/>
  <c r="X15" i="11"/>
  <c r="AZ15" i="11"/>
  <c r="BY15" i="11"/>
  <c r="CP15" i="11"/>
  <c r="DS15" i="11"/>
  <c r="GK15" i="11"/>
  <c r="U12" i="11"/>
  <c r="CG12" i="11"/>
  <c r="HC15" i="11"/>
  <c r="S16" i="11"/>
  <c r="AV16" i="11"/>
  <c r="BQ16" i="11"/>
  <c r="DC16" i="11"/>
  <c r="BG19" i="11"/>
  <c r="CF19" i="11"/>
  <c r="CX19" i="11"/>
  <c r="DU19" i="11"/>
  <c r="CZ12" i="11"/>
  <c r="HB12" i="11"/>
  <c r="BW49" i="11"/>
  <c r="HB13" i="11"/>
  <c r="HJ18" i="11"/>
  <c r="AM20" i="11"/>
  <c r="HD20" i="11"/>
  <c r="GE18" i="11"/>
  <c r="GT17" i="11"/>
  <c r="N17" i="11"/>
  <c r="HO42" i="11"/>
  <c r="AB14" i="11"/>
  <c r="BH14" i="11"/>
  <c r="CK14" i="11"/>
  <c r="GF14" i="11"/>
  <c r="GT14" i="11"/>
  <c r="HO14" i="11"/>
  <c r="AD15" i="11"/>
  <c r="BG15" i="11"/>
  <c r="CJ15" i="11"/>
  <c r="DQ15" i="11"/>
  <c r="GL15" i="11"/>
  <c r="AB12" i="11"/>
  <c r="GV15" i="11"/>
  <c r="L16" i="11"/>
  <c r="AK16" i="11"/>
  <c r="BW16" i="11"/>
  <c r="DJ16" i="11"/>
  <c r="BQ19" i="11"/>
  <c r="CN19" i="11"/>
  <c r="DR19" i="11"/>
  <c r="DS12" i="11"/>
  <c r="HF12" i="11"/>
  <c r="W13" i="11"/>
  <c r="AK13" i="11"/>
  <c r="BE13" i="11"/>
  <c r="CD13" i="11"/>
  <c r="CX13" i="11"/>
  <c r="EC13" i="11"/>
  <c r="FB13" i="11"/>
  <c r="FO13" i="11"/>
  <c r="GH13" i="11"/>
  <c r="GT13" i="11"/>
  <c r="HT16" i="11"/>
  <c r="HU20" i="11"/>
  <c r="AM19" i="11"/>
  <c r="S19" i="11"/>
  <c r="HC18" i="11"/>
  <c r="EY49" i="11"/>
  <c r="G14" i="11"/>
  <c r="EJ20" i="11"/>
  <c r="GX18" i="11"/>
  <c r="AX20" i="11"/>
  <c r="HG20" i="11"/>
  <c r="EH18" i="11"/>
  <c r="GR17" i="11"/>
  <c r="L17" i="11"/>
  <c r="GH42" i="11"/>
  <c r="S43" i="11"/>
  <c r="AZ43" i="11"/>
  <c r="CK43" i="11"/>
  <c r="EE43" i="11"/>
  <c r="EQ43" i="11"/>
  <c r="AF14" i="11"/>
  <c r="BJ14" i="11"/>
  <c r="CX14" i="11"/>
  <c r="GG14" i="11"/>
  <c r="GU14" i="11"/>
  <c r="HP14" i="11"/>
  <c r="AF15" i="11"/>
  <c r="BJ15" i="11"/>
  <c r="CK15" i="11"/>
  <c r="DR15" i="11"/>
  <c r="GM15" i="11"/>
  <c r="AZ12" i="11"/>
  <c r="GX15" i="11"/>
  <c r="M16" i="11"/>
  <c r="AM16" i="11"/>
  <c r="BY16" i="11"/>
  <c r="DN16" i="11"/>
  <c r="BY19" i="11"/>
  <c r="CO19" i="11"/>
  <c r="DS19" i="11"/>
  <c r="DU12" i="11"/>
  <c r="HH12" i="11"/>
  <c r="X13" i="11"/>
  <c r="AM13" i="11"/>
  <c r="BF13" i="11"/>
  <c r="CF13" i="11"/>
  <c r="CZ13" i="11"/>
  <c r="EE13" i="11"/>
  <c r="FC13" i="11"/>
  <c r="FP13" i="11"/>
  <c r="GI13" i="11"/>
  <c r="GU13" i="11"/>
  <c r="HT17" i="11"/>
  <c r="HS19" i="11"/>
  <c r="AL19" i="11"/>
  <c r="P19" i="11"/>
  <c r="CM49" i="11"/>
  <c r="FY22" i="11"/>
  <c r="GR12" i="11"/>
  <c r="HJ20" i="11"/>
  <c r="EL19" i="11"/>
  <c r="BN20" i="11"/>
  <c r="S21" i="11"/>
  <c r="CZ18" i="11"/>
  <c r="GH17" i="11"/>
  <c r="HA16" i="11"/>
  <c r="GP42" i="11"/>
  <c r="AM43" i="11"/>
  <c r="CC43" i="11"/>
  <c r="DN43" i="11"/>
  <c r="FF43" i="11"/>
  <c r="FS43" i="11"/>
  <c r="GE43" i="11"/>
  <c r="GK43" i="11"/>
  <c r="GQ43" i="11"/>
  <c r="GW43" i="11"/>
  <c r="HC43" i="11"/>
  <c r="HI43" i="11"/>
  <c r="HP43" i="11"/>
  <c r="AH14" i="11"/>
  <c r="BK14" i="11"/>
  <c r="CZ14" i="11"/>
  <c r="GH14" i="11"/>
  <c r="GW14" i="11"/>
  <c r="HQ14" i="11"/>
  <c r="AH15" i="11"/>
  <c r="BK15" i="11"/>
  <c r="CL15" i="11"/>
  <c r="DU15" i="11"/>
  <c r="GN15" i="11"/>
  <c r="BJ12" i="11"/>
  <c r="GY15" i="11"/>
  <c r="N16" i="11"/>
  <c r="AX16" i="11"/>
  <c r="BZ16" i="11"/>
  <c r="AV19" i="11"/>
  <c r="BZ19" i="11"/>
  <c r="CP19" i="11"/>
  <c r="EC19" i="11"/>
  <c r="EC12" i="11"/>
  <c r="HJ12" i="11"/>
  <c r="AA13" i="11"/>
  <c r="AN13" i="11"/>
  <c r="BG13" i="11"/>
  <c r="CG13" i="11"/>
  <c r="DC13" i="11"/>
  <c r="EG13" i="11"/>
  <c r="FD13" i="11"/>
  <c r="FQ13" i="11"/>
  <c r="GJ13" i="11"/>
  <c r="GV13" i="11"/>
  <c r="HT18" i="11"/>
  <c r="HS20" i="11"/>
  <c r="AK19" i="11"/>
  <c r="N19" i="11"/>
  <c r="FN49" i="11"/>
  <c r="AZ22" i="11"/>
  <c r="HE13" i="11"/>
  <c r="GH21" i="11"/>
  <c r="EP19" i="11"/>
  <c r="BW20" i="11"/>
  <c r="W21" i="11"/>
  <c r="CP18" i="11"/>
  <c r="GF17" i="11"/>
  <c r="GY16" i="11"/>
  <c r="GQ42" i="11"/>
  <c r="AI14" i="11"/>
  <c r="BQ14" i="11"/>
  <c r="DC14" i="11"/>
  <c r="GI14" i="11"/>
  <c r="GX14" i="11"/>
  <c r="G15" i="11"/>
  <c r="AJ15" i="11"/>
  <c r="BN15" i="11"/>
  <c r="CM15" i="11"/>
  <c r="EC15" i="11"/>
  <c r="GO15" i="11"/>
  <c r="BW12" i="11"/>
  <c r="GZ15" i="11"/>
  <c r="P16" i="11"/>
  <c r="AZ16" i="11"/>
  <c r="CD16" i="11"/>
  <c r="AZ19" i="11"/>
  <c r="CA19" i="11"/>
  <c r="CQ19" i="11"/>
  <c r="EE19" i="11"/>
  <c r="GE12" i="11"/>
  <c r="HM12" i="11"/>
  <c r="AB13" i="11"/>
  <c r="AP13" i="11"/>
  <c r="BH13" i="11"/>
  <c r="CH13" i="11"/>
  <c r="DE13" i="11"/>
  <c r="EH13" i="11"/>
  <c r="FE13" i="11"/>
  <c r="FR13" i="11"/>
  <c r="GK13" i="11"/>
  <c r="GW13" i="11"/>
  <c r="HT19" i="11"/>
  <c r="HS21" i="11"/>
  <c r="AJ19" i="11"/>
  <c r="M19" i="11"/>
  <c r="DJ49" i="11"/>
  <c r="HG21" i="11"/>
  <c r="CL14" i="11"/>
  <c r="GU21" i="11"/>
  <c r="GI19" i="11"/>
  <c r="CK20" i="11"/>
  <c r="AN21" i="11"/>
  <c r="CA18" i="11"/>
  <c r="DP17" i="11"/>
  <c r="GQ16" i="11"/>
  <c r="GR42" i="11"/>
  <c r="G43" i="11"/>
  <c r="AN43" i="11"/>
  <c r="CD43" i="11"/>
  <c r="DP43" i="11"/>
  <c r="FG43" i="11"/>
  <c r="FT43" i="11"/>
  <c r="GF43" i="11"/>
  <c r="GL43" i="11"/>
  <c r="GR43" i="11"/>
  <c r="GX43" i="11"/>
  <c r="HD43" i="11"/>
  <c r="HJ43" i="11"/>
  <c r="HQ43" i="11"/>
  <c r="AK14" i="11"/>
  <c r="BW14" i="11"/>
  <c r="DE14" i="11"/>
  <c r="GK14" i="11"/>
  <c r="GY14" i="11"/>
  <c r="L15" i="11"/>
  <c r="AK15" i="11"/>
  <c r="BQ15" i="11"/>
  <c r="CQ15" i="11"/>
  <c r="EE15" i="11"/>
  <c r="GP15" i="11"/>
  <c r="BY12" i="11"/>
  <c r="HA15" i="11"/>
  <c r="U16" i="11"/>
  <c r="BA16" i="11"/>
  <c r="CF16" i="11"/>
  <c r="BA19" i="11"/>
  <c r="CC19" i="11"/>
  <c r="CZ19" i="11"/>
  <c r="G24" i="11"/>
  <c r="GF12" i="11"/>
  <c r="G13" i="11"/>
  <c r="AC13" i="11"/>
  <c r="AQ13" i="11"/>
  <c r="BJ13" i="11"/>
  <c r="CI13" i="11"/>
  <c r="DH13" i="11"/>
  <c r="EJ13" i="11"/>
  <c r="FF13" i="11"/>
  <c r="FS13" i="11"/>
  <c r="GL13" i="11"/>
  <c r="HT42" i="11"/>
  <c r="HT20" i="11"/>
  <c r="HS13" i="11"/>
  <c r="AI19" i="11"/>
  <c r="L19" i="11"/>
  <c r="GD49" i="11"/>
  <c r="GN21" i="11"/>
  <c r="DV15" i="11"/>
  <c r="GQ22" i="11"/>
  <c r="GK19" i="11"/>
  <c r="CM20" i="11"/>
  <c r="AQ21" i="11"/>
  <c r="BY18" i="11"/>
  <c r="DH17" i="11"/>
  <c r="GO16" i="11"/>
  <c r="GT42" i="11"/>
  <c r="AG43" i="11"/>
  <c r="BN43" i="11"/>
  <c r="DC43" i="11"/>
  <c r="FN43" i="11"/>
  <c r="L14" i="11"/>
  <c r="AV14" i="11"/>
  <c r="BY14" i="11"/>
  <c r="DH14" i="11"/>
  <c r="GL14" i="11"/>
  <c r="GZ14" i="11"/>
  <c r="N15" i="11"/>
  <c r="AM15" i="11"/>
  <c r="BW15" i="11"/>
  <c r="CX15" i="11"/>
  <c r="EH15" i="11"/>
  <c r="G12" i="11"/>
  <c r="BZ12" i="11"/>
  <c r="HB15" i="11"/>
  <c r="W16" i="11"/>
  <c r="BC16" i="11"/>
  <c r="CH16" i="11"/>
  <c r="BC19" i="11"/>
  <c r="CD19" i="11"/>
  <c r="DC19" i="11"/>
  <c r="I24" i="11"/>
  <c r="GI12" i="11"/>
  <c r="I13" i="11"/>
  <c r="AD13" i="11"/>
  <c r="AT13" i="11"/>
  <c r="BK13" i="11"/>
  <c r="CJ13" i="11"/>
  <c r="DI13" i="11"/>
  <c r="EK13" i="11"/>
  <c r="FG13" i="11"/>
  <c r="FT13" i="11"/>
  <c r="GM13" i="11"/>
  <c r="HT21" i="11"/>
  <c r="HU13" i="11"/>
  <c r="HS15" i="11"/>
  <c r="AH19" i="11"/>
  <c r="G19" i="11"/>
  <c r="FR42" i="11"/>
  <c r="EE21" i="11"/>
  <c r="HX49" i="11"/>
  <c r="EJ15" i="11"/>
  <c r="HE22" i="11"/>
  <c r="GU19" i="11"/>
  <c r="DJ20" i="11"/>
  <c r="BN21" i="11"/>
  <c r="BC18" i="11"/>
  <c r="CJ17" i="11"/>
  <c r="GM16" i="11"/>
  <c r="Z43" i="11"/>
  <c r="BD43" i="11"/>
  <c r="CO43" i="11"/>
  <c r="EK43" i="11"/>
  <c r="EY43" i="11"/>
  <c r="FH43" i="11"/>
  <c r="FU43" i="11"/>
  <c r="GG43" i="11"/>
  <c r="GM43" i="11"/>
  <c r="GS43" i="11"/>
  <c r="GY43" i="11"/>
  <c r="HE43" i="11"/>
  <c r="HK43" i="11"/>
  <c r="M14" i="11"/>
  <c r="AX14" i="11"/>
  <c r="BZ14" i="11"/>
  <c r="DN14" i="11"/>
  <c r="GM14" i="11"/>
  <c r="HA14" i="11"/>
  <c r="P15" i="11"/>
  <c r="AV15" i="11"/>
  <c r="BZ15" i="11"/>
  <c r="CZ15" i="11"/>
  <c r="GD15" i="11"/>
  <c r="L12" i="11"/>
  <c r="CA12" i="11"/>
  <c r="HD15" i="11"/>
  <c r="Z16" i="11"/>
  <c r="BE16" i="11"/>
  <c r="CI16" i="11"/>
  <c r="BE19" i="11"/>
  <c r="CG19" i="11"/>
  <c r="DE19" i="11"/>
  <c r="L24" i="11"/>
  <c r="GJ12" i="11"/>
  <c r="L13" i="11"/>
  <c r="AE13" i="11"/>
  <c r="AV13" i="11"/>
  <c r="BN13" i="11"/>
  <c r="CK13" i="11"/>
  <c r="DJ13" i="11"/>
  <c r="EL13" i="11"/>
  <c r="FH13" i="11"/>
  <c r="FV13" i="11"/>
  <c r="GN13" i="11"/>
  <c r="HT43" i="11"/>
  <c r="HT24" i="11"/>
  <c r="HU19" i="11"/>
  <c r="HS17" i="11"/>
  <c r="AF19" i="11"/>
  <c r="HQ18" i="11"/>
  <c r="FE42" i="11"/>
  <c r="GQ49" i="11"/>
  <c r="HV13" i="11"/>
  <c r="EJ16" i="11"/>
  <c r="EK24" i="11"/>
  <c r="GW19" i="11"/>
  <c r="DP20" i="11"/>
  <c r="BW21" i="11"/>
  <c r="AZ18" i="11"/>
  <c r="CH17" i="11"/>
  <c r="GE16" i="11"/>
  <c r="HB42" i="11"/>
  <c r="AH43" i="11"/>
  <c r="BQ43" i="11"/>
  <c r="DE43" i="11"/>
  <c r="P14" i="11"/>
  <c r="AZ14" i="11"/>
  <c r="CD14" i="11"/>
  <c r="DP14" i="11"/>
  <c r="GN14" i="11"/>
  <c r="HC14" i="11"/>
  <c r="S15" i="11"/>
  <c r="AX15" i="11"/>
  <c r="CA15" i="11"/>
  <c r="DC15" i="11"/>
  <c r="GF15" i="11"/>
  <c r="N12" i="11"/>
  <c r="CF12" i="11"/>
  <c r="HF15" i="11"/>
  <c r="AB16" i="11"/>
  <c r="BG16" i="11"/>
  <c r="CJ16" i="11"/>
  <c r="BF19" i="11"/>
  <c r="CH19" i="11"/>
  <c r="DH19" i="11"/>
  <c r="N24" i="11"/>
  <c r="GL12" i="11"/>
  <c r="M13" i="11"/>
  <c r="AF13" i="11"/>
  <c r="AX13" i="11"/>
  <c r="BQ13" i="11"/>
  <c r="CL13" i="11"/>
  <c r="DN13" i="11"/>
  <c r="EN13" i="11"/>
  <c r="FJ13" i="11"/>
  <c r="FW13" i="11"/>
  <c r="GO13" i="11"/>
  <c r="HT13" i="11"/>
  <c r="HS18" i="11"/>
  <c r="AD19" i="11"/>
  <c r="HO18" i="11"/>
  <c r="AG49" i="11"/>
  <c r="HW17" i="11"/>
  <c r="HE16" i="11"/>
  <c r="GE24" i="11"/>
  <c r="HH19" i="11"/>
  <c r="GF20" i="11"/>
  <c r="CJ21" i="11"/>
  <c r="W18" i="11"/>
  <c r="BK17" i="11"/>
  <c r="EH16" i="11"/>
  <c r="AA43" i="11"/>
  <c r="BE43" i="11"/>
  <c r="CP43" i="11"/>
  <c r="EL43" i="11"/>
  <c r="FB43" i="11"/>
  <c r="FP43" i="11"/>
  <c r="FV43" i="11"/>
  <c r="GH43" i="11"/>
  <c r="GN43" i="11"/>
  <c r="GT43" i="11"/>
  <c r="GZ43" i="11"/>
  <c r="HF43" i="11"/>
  <c r="HL43" i="11"/>
  <c r="U14" i="11"/>
  <c r="BA14" i="11"/>
  <c r="CG14" i="11"/>
  <c r="DQ14" i="11"/>
  <c r="GO14" i="11"/>
  <c r="HD14" i="11"/>
  <c r="U15" i="11"/>
  <c r="BA15" i="11"/>
  <c r="CD15" i="11"/>
  <c r="DE15" i="11"/>
  <c r="GG15" i="11"/>
  <c r="P12" i="11"/>
  <c r="GR15" i="11"/>
  <c r="HH15" i="11"/>
  <c r="AD16" i="11"/>
  <c r="BH16" i="11"/>
  <c r="CK16" i="11"/>
  <c r="BH19" i="11"/>
  <c r="CI19" i="11"/>
  <c r="DI19" i="11"/>
  <c r="P24" i="11"/>
  <c r="GO12" i="11"/>
  <c r="N13" i="11"/>
  <c r="AG13" i="11"/>
  <c r="AZ13" i="11"/>
  <c r="BW13" i="11"/>
  <c r="CM13" i="11"/>
  <c r="DP13" i="11"/>
  <c r="EQ13" i="11"/>
  <c r="FK13" i="11"/>
  <c r="GD13" i="11"/>
  <c r="GP13" i="11"/>
  <c r="HS14" i="11"/>
  <c r="HT49" i="11"/>
  <c r="HU43" i="11"/>
  <c r="AT19" i="11"/>
  <c r="AB19" i="11"/>
  <c r="HM18" i="11"/>
  <c r="DC42" i="11"/>
  <c r="HK49" i="11"/>
  <c r="HV21" i="11"/>
  <c r="EK17" i="11"/>
  <c r="HL19" i="11"/>
  <c r="GH20" i="11"/>
  <c r="CL21" i="11"/>
  <c r="S18" i="11"/>
  <c r="BH17" i="11"/>
  <c r="DQ16" i="11"/>
  <c r="N43" i="11"/>
  <c r="AV43" i="11"/>
  <c r="CI43" i="11"/>
  <c r="DU43" i="11"/>
  <c r="FJ43" i="11"/>
  <c r="W14" i="11"/>
  <c r="BC14" i="11"/>
  <c r="CH14" i="11"/>
  <c r="DR14" i="11"/>
  <c r="GQ14" i="11"/>
  <c r="HF14" i="11"/>
  <c r="W15" i="11"/>
  <c r="BC15" i="11"/>
  <c r="CF15" i="11"/>
  <c r="DJ15" i="11"/>
  <c r="GH15" i="11"/>
  <c r="S12" i="11"/>
  <c r="GS15" i="11"/>
  <c r="HM15" i="11"/>
  <c r="AH16" i="11"/>
  <c r="BJ16" i="11"/>
  <c r="CX16" i="11"/>
  <c r="BJ19" i="11"/>
  <c r="CJ19" i="11"/>
  <c r="DN19" i="11"/>
  <c r="S24" i="11"/>
  <c r="GZ12" i="11"/>
  <c r="P13" i="11"/>
  <c r="AH13" i="11"/>
  <c r="BA13" i="11"/>
  <c r="BY13" i="11"/>
  <c r="CN13" i="11"/>
  <c r="DR13" i="11"/>
  <c r="ER13" i="11"/>
  <c r="FL13" i="11"/>
  <c r="GE13" i="11"/>
  <c r="GQ13" i="11"/>
  <c r="HT14" i="11"/>
  <c r="HU14" i="11"/>
  <c r="HU42" i="11"/>
  <c r="AQ19" i="11"/>
  <c r="Z19" i="11"/>
  <c r="HH18" i="11"/>
  <c r="AZ49" i="11"/>
  <c r="HG17" i="11"/>
  <c r="P20" i="11"/>
  <c r="GR20" i="11"/>
  <c r="GU18" i="11"/>
  <c r="HH17" i="11"/>
  <c r="AK17" i="11"/>
  <c r="GD42" i="11"/>
  <c r="HF42" i="11"/>
  <c r="AB43" i="11"/>
  <c r="BF43" i="11"/>
  <c r="CQ43" i="11"/>
  <c r="EN43" i="11"/>
  <c r="FQ43" i="11"/>
  <c r="FW43" i="11"/>
  <c r="GI43" i="11"/>
  <c r="GO43" i="11"/>
  <c r="GU43" i="11"/>
  <c r="HA43" i="11"/>
  <c r="HG43" i="11"/>
  <c r="HM43" i="11"/>
  <c r="X14" i="11"/>
  <c r="BF14" i="11"/>
  <c r="CI14" i="11"/>
  <c r="EH14" i="11"/>
  <c r="GR14" i="11"/>
  <c r="HH14" i="11"/>
  <c r="Z15" i="11"/>
  <c r="BE15" i="11"/>
  <c r="CG15" i="11"/>
  <c r="DN15" i="11"/>
  <c r="GI15" i="11"/>
  <c r="W12" i="11"/>
  <c r="GT15" i="11"/>
  <c r="HO15" i="11"/>
  <c r="AI16" i="11"/>
  <c r="BK16" i="11"/>
  <c r="DE16" i="11"/>
  <c r="BK19" i="11"/>
  <c r="CK19" i="11"/>
  <c r="DP19" i="11"/>
  <c r="U24" i="11"/>
  <c r="HC12" i="11"/>
  <c r="S13" i="11"/>
  <c r="AI13" i="11"/>
  <c r="BB13" i="11"/>
  <c r="BZ13" i="11"/>
  <c r="CP13" i="11"/>
  <c r="DS13" i="11"/>
  <c r="ET13" i="11"/>
  <c r="FM13" i="11"/>
  <c r="GF13" i="11"/>
  <c r="GR13" i="11"/>
  <c r="HT15" i="11"/>
  <c r="HU15" i="11"/>
  <c r="AP19" i="11"/>
  <c r="W19" i="11"/>
  <c r="HF18" i="11"/>
  <c r="HG42" i="11"/>
  <c r="GJ15" i="11"/>
  <c r="U13" i="11"/>
  <c r="HE18" i="11"/>
  <c r="Z12" i="11"/>
  <c r="AJ13" i="11"/>
  <c r="HU16" i="11"/>
  <c r="FD43" i="11"/>
  <c r="Z14" i="11"/>
  <c r="GU15" i="11"/>
  <c r="BC13" i="11"/>
  <c r="BG14" i="11"/>
  <c r="G16" i="11"/>
  <c r="CC13" i="11"/>
  <c r="CJ14" i="11"/>
  <c r="AJ16" i="11"/>
  <c r="CQ13" i="11"/>
  <c r="HU49" i="11"/>
  <c r="GE14" i="11"/>
  <c r="BN16" i="11"/>
  <c r="DU13" i="11"/>
  <c r="GX49" i="11"/>
  <c r="U20" i="11"/>
  <c r="GS14" i="11"/>
  <c r="DH16" i="11"/>
  <c r="EY13" i="11"/>
  <c r="GT20" i="11"/>
  <c r="P43" i="11"/>
  <c r="HL14" i="11"/>
  <c r="BN19" i="11"/>
  <c r="FN13" i="11"/>
  <c r="AN19" i="11"/>
  <c r="GR18" i="11"/>
  <c r="AX43" i="11"/>
  <c r="AB15" i="11"/>
  <c r="CM19" i="11"/>
  <c r="GG13" i="11"/>
  <c r="U19" i="11"/>
  <c r="FX43" i="11"/>
  <c r="AI17" i="11"/>
  <c r="EC43" i="11"/>
  <c r="FK43" i="11"/>
  <c r="CI15" i="11"/>
  <c r="CX12" i="11"/>
  <c r="DP15" i="11"/>
  <c r="HD17" i="11"/>
  <c r="DQ19" i="11"/>
  <c r="GE42" i="11"/>
  <c r="HD12" i="11"/>
  <c r="GS13" i="11"/>
  <c r="HS16" i="11"/>
  <c r="HV43" i="11"/>
  <c r="CJ43" i="11"/>
  <c r="BF15" i="11"/>
  <c r="HD18" i="11"/>
  <c r="H12" i="12"/>
  <c r="AE12" i="12"/>
  <c r="GX12" i="12"/>
  <c r="P13" i="12"/>
  <c r="AI13" i="12"/>
  <c r="BR13" i="12"/>
  <c r="DT13" i="12"/>
  <c r="EN13" i="12"/>
  <c r="FF13" i="12"/>
  <c r="FR13" i="12"/>
  <c r="GP13" i="12"/>
  <c r="HB13" i="12"/>
  <c r="HN13" i="12"/>
  <c r="AA14" i="12"/>
  <c r="AP14" i="12"/>
  <c r="DH14" i="12"/>
  <c r="EV14" i="12"/>
  <c r="T21" i="12"/>
  <c r="AK21" i="12"/>
  <c r="BZ21" i="12"/>
  <c r="HQ21" i="12"/>
  <c r="AB42" i="12"/>
  <c r="ID49" i="12"/>
  <c r="AF12" i="12"/>
  <c r="AZ12" i="12"/>
  <c r="GM12" i="12"/>
  <c r="R13" i="12"/>
  <c r="AJ13" i="12"/>
  <c r="DU13" i="12"/>
  <c r="ER13" i="12"/>
  <c r="FG13" i="12"/>
  <c r="FS13" i="12"/>
  <c r="GQ13" i="12"/>
  <c r="HC13" i="12"/>
  <c r="HO13" i="12"/>
  <c r="AR14" i="12"/>
  <c r="DI14" i="12"/>
  <c r="DZ14" i="12"/>
  <c r="GT16" i="12"/>
  <c r="CC21" i="12"/>
  <c r="DF21" i="12"/>
  <c r="GS21" i="12"/>
  <c r="HE21" i="12"/>
  <c r="HW13" i="12"/>
  <c r="AG12" i="12"/>
  <c r="BN12" i="12"/>
  <c r="CQ12" i="12"/>
  <c r="DQ12" i="12"/>
  <c r="EK12" i="12"/>
  <c r="HL12" i="12"/>
  <c r="T13" i="12"/>
  <c r="AK13" i="12"/>
  <c r="BZ13" i="12"/>
  <c r="DC13" i="12"/>
  <c r="DV13" i="12"/>
  <c r="ES13" i="12"/>
  <c r="FH13" i="12"/>
  <c r="FT13" i="12"/>
  <c r="GR13" i="12"/>
  <c r="AD14" i="12"/>
  <c r="AT14" i="12"/>
  <c r="EB14" i="12"/>
  <c r="AP16" i="12"/>
  <c r="GT21" i="12"/>
  <c r="HF21" i="12"/>
  <c r="CX12" i="12"/>
  <c r="GO12" i="12"/>
  <c r="HA12" i="12"/>
  <c r="HM12" i="12"/>
  <c r="AL13" i="12"/>
  <c r="CC13" i="12"/>
  <c r="DF13" i="12"/>
  <c r="FI13" i="12"/>
  <c r="FU13" i="12"/>
  <c r="GS13" i="12"/>
  <c r="F14" i="12"/>
  <c r="AE14" i="12"/>
  <c r="AV14" i="12"/>
  <c r="EF14" i="12"/>
  <c r="AR16" i="12"/>
  <c r="AA21" i="12"/>
  <c r="AP21" i="12"/>
  <c r="GS23" i="12"/>
  <c r="P12" i="12"/>
  <c r="AI12" i="12"/>
  <c r="BR12" i="12"/>
  <c r="DT12" i="12"/>
  <c r="HN12" i="12"/>
  <c r="DG13" i="12"/>
  <c r="DX13" i="12"/>
  <c r="FJ13" i="12"/>
  <c r="FV13" i="12"/>
  <c r="GT13" i="12"/>
  <c r="HF13" i="12"/>
  <c r="AF14" i="12"/>
  <c r="AZ14" i="12"/>
  <c r="EH14" i="12"/>
  <c r="AT16" i="12"/>
  <c r="GM19" i="12"/>
  <c r="AR21" i="12"/>
  <c r="CI21" i="12"/>
  <c r="GJ21" i="12"/>
  <c r="GV21" i="12"/>
  <c r="HH21" i="12"/>
  <c r="GT23" i="12"/>
  <c r="HX49" i="12"/>
  <c r="R12" i="12"/>
  <c r="AJ12" i="12"/>
  <c r="ER12" i="12"/>
  <c r="GQ12" i="12"/>
  <c r="HO12" i="12"/>
  <c r="AA13" i="12"/>
  <c r="DH13" i="12"/>
  <c r="EV13" i="12"/>
  <c r="FK13" i="12"/>
  <c r="FW13" i="12"/>
  <c r="AG14" i="12"/>
  <c r="EK14" i="12"/>
  <c r="GN14" i="12"/>
  <c r="AV16" i="12"/>
  <c r="M19" i="12"/>
  <c r="AD21" i="12"/>
  <c r="AT21" i="12"/>
  <c r="CK21" i="12"/>
  <c r="DJ21" i="12"/>
  <c r="GK21" i="12"/>
  <c r="GW21" i="12"/>
  <c r="T12" i="12"/>
  <c r="AK12" i="12"/>
  <c r="HD12" i="12"/>
  <c r="HQ12" i="12"/>
  <c r="AB13" i="12"/>
  <c r="AR13" i="12"/>
  <c r="CI13" i="12"/>
  <c r="DZ13" i="12"/>
  <c r="EZ13" i="12"/>
  <c r="FL13" i="12"/>
  <c r="FX13" i="12"/>
  <c r="GJ13" i="12"/>
  <c r="EM14" i="12"/>
  <c r="GT15" i="12"/>
  <c r="AZ16" i="12"/>
  <c r="N19" i="12"/>
  <c r="H21" i="12"/>
  <c r="AE21" i="12"/>
  <c r="AV21" i="12"/>
  <c r="CM21" i="12"/>
  <c r="HJ21" i="12"/>
  <c r="ID12" i="12"/>
  <c r="IC43" i="12"/>
  <c r="HY14" i="12"/>
  <c r="HW21" i="12"/>
  <c r="HW43" i="12"/>
  <c r="HY49" i="12"/>
  <c r="CC12" i="12"/>
  <c r="DF12" i="12"/>
  <c r="GS12" i="12"/>
  <c r="HE12" i="12"/>
  <c r="F13" i="12"/>
  <c r="AD13" i="12"/>
  <c r="AT13" i="12"/>
  <c r="CK13" i="12"/>
  <c r="DJ13" i="12"/>
  <c r="EB13" i="12"/>
  <c r="FA13" i="12"/>
  <c r="FM13" i="12"/>
  <c r="FY13" i="12"/>
  <c r="GK13" i="12"/>
  <c r="GW13" i="12"/>
  <c r="HI13" i="12"/>
  <c r="AI14" i="12"/>
  <c r="EN14" i="12"/>
  <c r="AP15" i="12"/>
  <c r="P19" i="12"/>
  <c r="AF21" i="12"/>
  <c r="AZ21" i="12"/>
  <c r="DO21" i="12"/>
  <c r="GM21" i="12"/>
  <c r="GY21" i="12"/>
  <c r="IC13" i="12"/>
  <c r="HX21" i="12"/>
  <c r="GT12" i="12"/>
  <c r="H13" i="12"/>
  <c r="AE13" i="12"/>
  <c r="AV13" i="12"/>
  <c r="CM13" i="12"/>
  <c r="EF13" i="12"/>
  <c r="FB13" i="12"/>
  <c r="FN13" i="12"/>
  <c r="FZ13" i="12"/>
  <c r="HJ13" i="12"/>
  <c r="AJ14" i="12"/>
  <c r="DB14" i="12"/>
  <c r="DU14" i="12"/>
  <c r="ER14" i="12"/>
  <c r="R19" i="12"/>
  <c r="M21" i="12"/>
  <c r="AG21" i="12"/>
  <c r="BN21" i="12"/>
  <c r="CQ21" i="12"/>
  <c r="DQ21" i="12"/>
  <c r="EK21" i="12"/>
  <c r="GN21" i="12"/>
  <c r="GZ21" i="12"/>
  <c r="HL21" i="12"/>
  <c r="ID13" i="12"/>
  <c r="ID43" i="12"/>
  <c r="HY21" i="12"/>
  <c r="HX43" i="12"/>
  <c r="AA12" i="12"/>
  <c r="AP12" i="12"/>
  <c r="GU12" i="12"/>
  <c r="HG12" i="12"/>
  <c r="L13" i="12"/>
  <c r="AF13" i="12"/>
  <c r="AZ13" i="12"/>
  <c r="DO13" i="12"/>
  <c r="EH13" i="12"/>
  <c r="FC13" i="12"/>
  <c r="FO13" i="12"/>
  <c r="GA13" i="12"/>
  <c r="GM13" i="12"/>
  <c r="GY13" i="12"/>
  <c r="HK13" i="12"/>
  <c r="AK14" i="12"/>
  <c r="DC14" i="12"/>
  <c r="DV14" i="12"/>
  <c r="ES14" i="12"/>
  <c r="GR14" i="12"/>
  <c r="AT15" i="12"/>
  <c r="IC14" i="12"/>
  <c r="HW12" i="12"/>
  <c r="AR12" i="12"/>
  <c r="CI12" i="12"/>
  <c r="GV12" i="12"/>
  <c r="M13" i="12"/>
  <c r="AG13" i="12"/>
  <c r="BN13" i="12"/>
  <c r="CQ13" i="12"/>
  <c r="DQ13" i="12"/>
  <c r="EK13" i="12"/>
  <c r="FD13" i="12"/>
  <c r="FP13" i="12"/>
  <c r="GB13" i="12"/>
  <c r="GN13" i="12"/>
  <c r="GZ13" i="12"/>
  <c r="V14" i="12"/>
  <c r="DF14" i="12"/>
  <c r="ET14" i="12"/>
  <c r="AV15" i="12"/>
  <c r="AL19" i="12"/>
  <c r="P21" i="12"/>
  <c r="AI21" i="12"/>
  <c r="BR21" i="12"/>
  <c r="DT21" i="12"/>
  <c r="GP21" i="12"/>
  <c r="HB21" i="12"/>
  <c r="HN21" i="12"/>
  <c r="ID21" i="12"/>
  <c r="IC49" i="12"/>
  <c r="HX12" i="12"/>
  <c r="HY43" i="12"/>
  <c r="AD12" i="12"/>
  <c r="AT12" i="12"/>
  <c r="DJ12" i="12"/>
  <c r="GK12" i="12"/>
  <c r="GW12" i="12"/>
  <c r="HI12" i="12"/>
  <c r="N13" i="12"/>
  <c r="AH13" i="12"/>
  <c r="CX13" i="12"/>
  <c r="DR13" i="12"/>
  <c r="EM13" i="12"/>
  <c r="FE13" i="12"/>
  <c r="FQ13" i="12"/>
  <c r="GC13" i="12"/>
  <c r="GO13" i="12"/>
  <c r="HM13" i="12"/>
  <c r="X14" i="12"/>
  <c r="DG14" i="12"/>
  <c r="DX14" i="12"/>
  <c r="EU14" i="12"/>
  <c r="GT14" i="12"/>
  <c r="AZ15" i="12"/>
  <c r="R21" i="12"/>
  <c r="AJ21" i="12"/>
  <c r="ER21" i="12"/>
  <c r="GQ21" i="12"/>
  <c r="HC21" i="12"/>
  <c r="HO21" i="12"/>
  <c r="GS42" i="12"/>
  <c r="HF42" i="12"/>
  <c r="M49" i="12"/>
  <c r="X49" i="12"/>
  <c r="AG49" i="12"/>
  <c r="AZ49" i="12"/>
  <c r="DF49" i="12"/>
  <c r="ET49" i="12"/>
  <c r="FI49" i="12"/>
  <c r="AE42" i="12"/>
  <c r="AZ42" i="12"/>
  <c r="CQ42" i="12"/>
  <c r="EN42" i="12"/>
  <c r="FT42" i="12"/>
  <c r="GT42" i="12"/>
  <c r="HG42" i="12"/>
  <c r="CC49" i="12"/>
  <c r="DO49" i="12"/>
  <c r="EH49" i="12"/>
  <c r="FC49" i="12"/>
  <c r="AF42" i="12"/>
  <c r="BN42" i="12"/>
  <c r="ER42" i="12"/>
  <c r="GU42" i="12"/>
  <c r="HI42" i="12"/>
  <c r="IB21" i="12"/>
  <c r="N49" i="12"/>
  <c r="AH49" i="12"/>
  <c r="BN49" i="12"/>
  <c r="CQ49" i="12"/>
  <c r="DQ49" i="12"/>
  <c r="EK49" i="12"/>
  <c r="FD49" i="12"/>
  <c r="FP49" i="12"/>
  <c r="GB49" i="12"/>
  <c r="GN49" i="12"/>
  <c r="GZ49" i="12"/>
  <c r="HL49" i="12"/>
  <c r="DR21" i="12"/>
  <c r="DU42" i="12"/>
  <c r="FV42" i="12"/>
  <c r="GW42" i="12"/>
  <c r="GR43" i="12"/>
  <c r="HJ43" i="12"/>
  <c r="HQ43" i="12"/>
  <c r="AA49" i="12"/>
  <c r="AP49" i="12"/>
  <c r="DG49" i="12"/>
  <c r="DX49" i="12"/>
  <c r="EU49" i="12"/>
  <c r="FJ49" i="12"/>
  <c r="FV49" i="12"/>
  <c r="GH49" i="12"/>
  <c r="GT49" i="12"/>
  <c r="HF49" i="12"/>
  <c r="HK21" i="12"/>
  <c r="L42" i="12"/>
  <c r="BR42" i="12"/>
  <c r="DB42" i="12"/>
  <c r="DV42" i="12"/>
  <c r="FJ42" i="12"/>
  <c r="GK42" i="12"/>
  <c r="GX42" i="12"/>
  <c r="M43" i="12"/>
  <c r="BR43" i="12"/>
  <c r="DB43" i="12"/>
  <c r="HP12" i="12"/>
  <c r="HR12" i="12"/>
  <c r="HR21" i="12"/>
  <c r="IB14" i="12"/>
  <c r="AI42" i="12"/>
  <c r="DC42" i="12"/>
  <c r="FY42" i="12"/>
  <c r="AA43" i="12"/>
  <c r="AR43" i="12"/>
  <c r="CK43" i="12"/>
  <c r="EH43" i="12"/>
  <c r="ET43" i="12"/>
  <c r="FC43" i="12"/>
  <c r="FI43" i="12"/>
  <c r="FO43" i="12"/>
  <c r="FU43" i="12"/>
  <c r="GA43" i="12"/>
  <c r="GG43" i="12"/>
  <c r="GM43" i="12"/>
  <c r="GS43" i="12"/>
  <c r="GY43" i="12"/>
  <c r="HE43" i="12"/>
  <c r="HK43" i="12"/>
  <c r="HM21" i="12"/>
  <c r="N42" i="12"/>
  <c r="FZ42" i="12"/>
  <c r="GM42" i="12"/>
  <c r="GZ42" i="12"/>
  <c r="IB13" i="12"/>
  <c r="F49" i="12"/>
  <c r="R49" i="12"/>
  <c r="AD49" i="12"/>
  <c r="AT49" i="12"/>
  <c r="CI49" i="12"/>
  <c r="DT49" i="12"/>
  <c r="EN49" i="12"/>
  <c r="FF49" i="12"/>
  <c r="FR49" i="12"/>
  <c r="GD49" i="12"/>
  <c r="GP49" i="12"/>
  <c r="HB49" i="12"/>
  <c r="N21" i="12"/>
  <c r="CX21" i="12"/>
  <c r="R42" i="12"/>
  <c r="DG42" i="12"/>
  <c r="FN42" i="12"/>
  <c r="GN42" i="12"/>
  <c r="HA42" i="12"/>
  <c r="HN42" i="12"/>
  <c r="AT43" i="12"/>
  <c r="DF43" i="12"/>
  <c r="DX43" i="12"/>
  <c r="EK43" i="12"/>
  <c r="EU43" i="12"/>
  <c r="FD43" i="12"/>
  <c r="FJ43" i="12"/>
  <c r="FP43" i="12"/>
  <c r="FV43" i="12"/>
  <c r="GB43" i="12"/>
  <c r="GH43" i="12"/>
  <c r="GN43" i="12"/>
  <c r="GT43" i="12"/>
  <c r="GZ43" i="12"/>
  <c r="HF43" i="12"/>
  <c r="HL43" i="12"/>
  <c r="AJ49" i="12"/>
  <c r="BR49" i="12"/>
  <c r="DI49" i="12"/>
  <c r="DZ49" i="12"/>
  <c r="EZ49" i="12"/>
  <c r="FL49" i="12"/>
  <c r="FX49" i="12"/>
  <c r="GJ49" i="12"/>
  <c r="GV49" i="12"/>
  <c r="HH49" i="12"/>
  <c r="GO21" i="12"/>
  <c r="T42" i="12"/>
  <c r="AL42" i="12"/>
  <c r="GO42" i="12"/>
  <c r="HO42" i="12"/>
  <c r="HR13" i="12"/>
  <c r="IB12" i="12"/>
  <c r="H49" i="12"/>
  <c r="T49" i="12"/>
  <c r="AK49" i="12"/>
  <c r="DB49" i="12"/>
  <c r="DU49" i="12"/>
  <c r="ER49" i="12"/>
  <c r="FG49" i="12"/>
  <c r="FS49" i="12"/>
  <c r="GE49" i="12"/>
  <c r="GQ49" i="12"/>
  <c r="HC49" i="12"/>
  <c r="HO49" i="12"/>
  <c r="HP49" i="12"/>
  <c r="HT43" i="12"/>
  <c r="IB49" i="12"/>
  <c r="DJ42" i="12"/>
  <c r="EF42" i="12"/>
  <c r="FP42" i="12"/>
  <c r="HC42" i="12"/>
  <c r="HQ42" i="12"/>
  <c r="AE49" i="12"/>
  <c r="AV49" i="12"/>
  <c r="CK49" i="12"/>
  <c r="DJ49" i="12"/>
  <c r="EB49" i="12"/>
  <c r="FA49" i="12"/>
  <c r="FM49" i="12"/>
  <c r="FY49" i="12"/>
  <c r="GK49" i="12"/>
  <c r="GW49" i="12"/>
  <c r="HI49" i="12"/>
  <c r="GW23" i="12"/>
  <c r="X42" i="12"/>
  <c r="AP42" i="12"/>
  <c r="FD42" i="12"/>
  <c r="GQ42" i="12"/>
  <c r="HD42" i="12"/>
  <c r="R43" i="12"/>
  <c r="AZ43" i="12"/>
  <c r="CQ43" i="12"/>
  <c r="DR43" i="12"/>
  <c r="HP21" i="12"/>
  <c r="HT13" i="12"/>
  <c r="AT42" i="12"/>
  <c r="DO42" i="12"/>
  <c r="FE42" i="12"/>
  <c r="F43" i="12"/>
  <c r="AL43" i="12"/>
  <c r="DH43" i="12"/>
  <c r="EN43" i="12"/>
  <c r="FF43" i="12"/>
  <c r="FX43" i="12"/>
  <c r="GJ43" i="12"/>
  <c r="GV43" i="12"/>
  <c r="HH43" i="12"/>
  <c r="AA42" i="12"/>
  <c r="EK42" i="12"/>
  <c r="HE42" i="12"/>
  <c r="DZ43" i="12"/>
  <c r="EZ43" i="12"/>
  <c r="FR43" i="12"/>
  <c r="GD43" i="12"/>
  <c r="GP43" i="12"/>
  <c r="HB43" i="12"/>
  <c r="HN43" i="12"/>
  <c r="DC49" i="12"/>
  <c r="DR49" i="12"/>
  <c r="GF49" i="12"/>
  <c r="HD49" i="12"/>
  <c r="HU43" i="12"/>
  <c r="IA21" i="12"/>
  <c r="EV49" i="12"/>
  <c r="FH49" i="12"/>
  <c r="HP43" i="12"/>
  <c r="IA14" i="12"/>
  <c r="GM49" i="12"/>
  <c r="EF49" i="12"/>
  <c r="IB43" i="12"/>
  <c r="AL49" i="12"/>
  <c r="HU13" i="12"/>
  <c r="CM49" i="12"/>
  <c r="FQ49" i="12"/>
  <c r="GG49" i="12"/>
  <c r="GO49" i="12"/>
  <c r="HE49" i="12"/>
  <c r="HM49" i="12"/>
  <c r="HR49" i="12"/>
  <c r="IA13" i="12"/>
  <c r="AB49" i="12"/>
  <c r="HV13" i="12"/>
  <c r="P49" i="12"/>
  <c r="AF49" i="12"/>
  <c r="FZ49" i="12"/>
  <c r="GX49" i="12"/>
  <c r="HV43" i="12"/>
  <c r="IA43" i="12"/>
  <c r="AR49" i="12"/>
  <c r="DH49" i="12"/>
  <c r="DV49" i="12"/>
  <c r="HN49" i="12"/>
  <c r="HS21" i="12"/>
  <c r="HS49" i="12"/>
  <c r="IA42" i="12"/>
  <c r="HQ49" i="12"/>
  <c r="FO49" i="12"/>
  <c r="BZ49" i="12"/>
  <c r="EM49" i="12"/>
  <c r="FB49" i="12"/>
  <c r="FK49" i="12"/>
  <c r="GA49" i="12"/>
  <c r="GI49" i="12"/>
  <c r="GY49" i="12"/>
  <c r="HG49" i="12"/>
  <c r="HU42" i="12"/>
  <c r="V49" i="12"/>
  <c r="FT49" i="12"/>
  <c r="GR49" i="12"/>
  <c r="HV49" i="12"/>
  <c r="HU21" i="12"/>
  <c r="HT49" i="12"/>
  <c r="AI49" i="12"/>
  <c r="HS12" i="12"/>
  <c r="HR43" i="12"/>
  <c r="CX49" i="12"/>
  <c r="AX49" i="12"/>
  <c r="FU49" i="12"/>
  <c r="GC49" i="12"/>
  <c r="GS49" i="12"/>
  <c r="HA49" i="12"/>
  <c r="HU49" i="12"/>
  <c r="L49" i="12"/>
  <c r="HK49" i="12"/>
  <c r="ES49" i="12"/>
  <c r="FE49" i="12"/>
  <c r="FN49" i="12"/>
  <c r="HJ49" i="12"/>
  <c r="HU12" i="12"/>
  <c r="HS43" i="12"/>
  <c r="FW49" i="12"/>
  <c r="GU49" i="12"/>
  <c r="IA49" i="12"/>
  <c r="FE43" i="12"/>
  <c r="EF43" i="12"/>
  <c r="GI43" i="12"/>
  <c r="AE43" i="12"/>
  <c r="HK12" i="12"/>
  <c r="HH13" i="12"/>
  <c r="HH42" i="12"/>
  <c r="IC12" i="12"/>
  <c r="HH43" i="11"/>
  <c r="CA43" i="11"/>
  <c r="GI49" i="11"/>
  <c r="FT49" i="11"/>
  <c r="CS49" i="11"/>
  <c r="AQ43" i="11"/>
  <c r="FP49" i="11"/>
  <c r="BB43" i="11"/>
  <c r="HZ43" i="11"/>
  <c r="AA49" i="11"/>
  <c r="EK49" i="11"/>
  <c r="CI49" i="11"/>
  <c r="CZ49" i="11"/>
  <c r="BR49" i="11"/>
  <c r="G49" i="12"/>
  <c r="BO49" i="11"/>
  <c r="AX43" i="12"/>
  <c r="AY49" i="11"/>
  <c r="EC49" i="12"/>
  <c r="BO49" i="12"/>
  <c r="BC49" i="12"/>
  <c r="Q49" i="12"/>
  <c r="EO49" i="11"/>
  <c r="FA42" i="11"/>
  <c r="DY43" i="11"/>
  <c r="AU15" i="11"/>
  <c r="EA12" i="11"/>
  <c r="Y43" i="11"/>
  <c r="C18" i="11"/>
  <c r="BM20" i="11"/>
  <c r="DW12" i="11"/>
  <c r="AU42" i="11"/>
  <c r="DT42" i="11"/>
  <c r="BS20" i="11"/>
  <c r="Y18" i="11"/>
  <c r="DW22" i="11"/>
  <c r="DY42" i="11"/>
  <c r="EI13" i="11"/>
  <c r="EO19" i="11"/>
  <c r="EF43" i="11"/>
  <c r="DT22" i="11"/>
  <c r="V14" i="11"/>
  <c r="CR16" i="11"/>
  <c r="T14" i="11"/>
  <c r="BO20" i="11"/>
  <c r="BI42" i="11"/>
  <c r="DA14" i="11"/>
  <c r="DZ43" i="11"/>
  <c r="H19" i="11"/>
  <c r="FS43" i="12"/>
  <c r="FH43" i="12"/>
  <c r="EM43" i="12"/>
  <c r="CX43" i="12"/>
  <c r="DO43" i="12"/>
  <c r="FW43" i="12"/>
  <c r="CK42" i="12"/>
  <c r="AV43" i="12"/>
  <c r="CM43" i="12"/>
  <c r="HJ12" i="12"/>
  <c r="GV43" i="11"/>
  <c r="DU49" i="11"/>
  <c r="FU49" i="11"/>
  <c r="DR49" i="11"/>
  <c r="S49" i="11"/>
  <c r="L43" i="11"/>
  <c r="CD49" i="11"/>
  <c r="W43" i="11"/>
  <c r="FB49" i="11"/>
  <c r="CS43" i="11"/>
  <c r="Z49" i="11"/>
  <c r="HP49" i="11"/>
  <c r="HC49" i="11"/>
  <c r="T49" i="11"/>
  <c r="DL43" i="12"/>
  <c r="EM43" i="11"/>
  <c r="C43" i="12"/>
  <c r="EF49" i="11"/>
  <c r="AR49" i="11"/>
  <c r="BF49" i="12"/>
  <c r="FA49" i="11"/>
  <c r="AM49" i="12"/>
  <c r="C49" i="12"/>
  <c r="DP43" i="12"/>
  <c r="BW49" i="12"/>
  <c r="Y20" i="11"/>
  <c r="BX17" i="11"/>
  <c r="F43" i="11"/>
  <c r="CT13" i="11"/>
  <c r="BM43" i="11"/>
  <c r="DY20" i="11"/>
  <c r="Y16" i="11"/>
  <c r="H13" i="11"/>
  <c r="BL15" i="11"/>
  <c r="CE13" i="11"/>
  <c r="FA13" i="11"/>
  <c r="EA43" i="11"/>
  <c r="T13" i="11"/>
  <c r="BL16" i="11"/>
  <c r="EB18" i="11"/>
  <c r="AY15" i="11"/>
  <c r="BO42" i="11"/>
  <c r="DW18" i="11"/>
  <c r="Y12" i="11"/>
  <c r="EF16" i="11"/>
  <c r="E42" i="11"/>
  <c r="V13" i="11"/>
  <c r="BO19" i="11"/>
  <c r="CR15" i="11"/>
  <c r="Y14" i="11"/>
  <c r="EA19" i="11"/>
  <c r="DY21" i="11"/>
  <c r="CT14" i="11"/>
  <c r="GF43" i="12"/>
  <c r="DT43" i="12"/>
  <c r="AI43" i="12"/>
  <c r="BN43" i="12"/>
  <c r="DJ43" i="12"/>
  <c r="GB42" i="12"/>
  <c r="BZ43" i="12"/>
  <c r="BZ42" i="12"/>
  <c r="AP13" i="12"/>
  <c r="HW49" i="12"/>
  <c r="H43" i="12"/>
  <c r="CZ43" i="11"/>
  <c r="GJ43" i="11"/>
  <c r="BG43" i="11"/>
  <c r="ER49" i="11"/>
  <c r="CX49" i="11"/>
  <c r="GZ42" i="11"/>
  <c r="FI43" i="11"/>
  <c r="GE49" i="11"/>
  <c r="BG49" i="11"/>
  <c r="GN49" i="11"/>
  <c r="EG49" i="11"/>
  <c r="BH43" i="11"/>
  <c r="DM49" i="11"/>
  <c r="EV43" i="11"/>
  <c r="Z43" i="12"/>
  <c r="DK43" i="11"/>
  <c r="DG49" i="11"/>
  <c r="DF49" i="11"/>
  <c r="EE49" i="12"/>
  <c r="BQ43" i="12"/>
  <c r="DA49" i="11"/>
  <c r="CB43" i="12"/>
  <c r="CW43" i="12"/>
  <c r="BX43" i="12"/>
  <c r="AO49" i="12"/>
  <c r="T22" i="11"/>
  <c r="BL18" i="11"/>
  <c r="V43" i="11"/>
  <c r="DT16" i="11"/>
  <c r="Y19" i="11"/>
  <c r="DT15" i="11"/>
  <c r="BL19" i="11"/>
  <c r="DT43" i="11"/>
  <c r="T17" i="11"/>
  <c r="BS15" i="11"/>
  <c r="CE14" i="11"/>
  <c r="EO21" i="11"/>
  <c r="EA18" i="11"/>
  <c r="T21" i="11"/>
  <c r="BS16" i="11"/>
  <c r="EB20" i="11"/>
  <c r="DT13" i="11"/>
  <c r="BL13" i="11"/>
  <c r="CE21" i="11"/>
  <c r="AU16" i="11"/>
  <c r="AY42" i="11"/>
  <c r="CE17" i="11"/>
  <c r="BX18" i="11"/>
  <c r="DY13" i="11"/>
  <c r="H18" i="11"/>
  <c r="H15" i="11"/>
  <c r="Y21" i="11"/>
  <c r="H16" i="11"/>
  <c r="EO13" i="11"/>
  <c r="DG43" i="12"/>
  <c r="AJ43" i="12"/>
  <c r="P43" i="12"/>
  <c r="AF43" i="12"/>
  <c r="HC43" i="12"/>
  <c r="GJ42" i="12"/>
  <c r="IC21" i="12"/>
  <c r="HO43" i="11"/>
  <c r="FR43" i="11"/>
  <c r="FX49" i="11"/>
  <c r="DL43" i="11"/>
  <c r="DS49" i="11"/>
  <c r="AH49" i="11"/>
  <c r="HZ49" i="11"/>
  <c r="FQ49" i="11"/>
  <c r="AE49" i="11"/>
  <c r="FC49" i="11"/>
  <c r="BZ49" i="11"/>
  <c r="AD43" i="11"/>
  <c r="CP43" i="12"/>
  <c r="J49" i="11"/>
  <c r="DO43" i="11"/>
  <c r="EL49" i="12"/>
  <c r="BL49" i="11"/>
  <c r="BI49" i="11"/>
  <c r="DA49" i="12"/>
  <c r="D43" i="11"/>
  <c r="AO43" i="12"/>
  <c r="Y49" i="11"/>
  <c r="BC43" i="12"/>
  <c r="BL43" i="12"/>
  <c r="AS43" i="12"/>
  <c r="EJ43" i="12"/>
  <c r="EB13" i="11"/>
  <c r="CE16" i="11"/>
  <c r="BX14" i="11"/>
  <c r="BS13" i="11"/>
  <c r="EB21" i="11"/>
  <c r="FA43" i="11"/>
  <c r="EB19" i="11"/>
  <c r="T20" i="11"/>
  <c r="BM18" i="11"/>
  <c r="F20" i="11"/>
  <c r="EF13" i="11"/>
  <c r="H14" i="11"/>
  <c r="BX20" i="11"/>
  <c r="DW16" i="11"/>
  <c r="DA43" i="11"/>
  <c r="DT14" i="11"/>
  <c r="E43" i="11"/>
  <c r="BL17" i="11"/>
  <c r="F18" i="11"/>
  <c r="ED18" i="11"/>
  <c r="Y15" i="11"/>
  <c r="BM14" i="11"/>
  <c r="V15" i="11"/>
  <c r="BO16" i="11"/>
  <c r="AY13" i="11"/>
  <c r="C21" i="11"/>
  <c r="EO12" i="11"/>
  <c r="BI43" i="11"/>
  <c r="H42" i="11"/>
  <c r="CE20" i="11"/>
  <c r="DY17" i="11"/>
  <c r="EI43" i="11"/>
  <c r="ES43" i="12"/>
  <c r="V43" i="12"/>
  <c r="GW43" i="12"/>
  <c r="FA43" i="12"/>
  <c r="HM43" i="12"/>
  <c r="AD43" i="12"/>
  <c r="AR42" i="12"/>
  <c r="HW42" i="12"/>
  <c r="HB12" i="12"/>
  <c r="N12" i="12"/>
  <c r="HB43" i="11"/>
  <c r="BK43" i="11"/>
  <c r="CR43" i="11"/>
  <c r="BA49" i="11"/>
  <c r="DC49" i="11"/>
  <c r="CJ49" i="11"/>
  <c r="U49" i="11"/>
  <c r="GF49" i="11"/>
  <c r="EL49" i="11"/>
  <c r="M49" i="11"/>
  <c r="CN49" i="11"/>
  <c r="AM49" i="11"/>
  <c r="HN49" i="11"/>
  <c r="FF49" i="11"/>
  <c r="CT49" i="11"/>
  <c r="R43" i="11"/>
  <c r="H49" i="11"/>
  <c r="DB43" i="11"/>
  <c r="BV49" i="12"/>
  <c r="EB49" i="11"/>
  <c r="EZ43" i="11"/>
  <c r="I43" i="12"/>
  <c r="U43" i="12"/>
  <c r="CR49" i="12"/>
  <c r="CL43" i="12"/>
  <c r="CR19" i="11"/>
  <c r="BM42" i="11"/>
  <c r="BM16" i="11"/>
  <c r="EF21" i="11"/>
  <c r="BX22" i="11"/>
  <c r="T43" i="11"/>
  <c r="BM17" i="11"/>
  <c r="DW14" i="11"/>
  <c r="AU43" i="11"/>
  <c r="EA13" i="11"/>
  <c r="T16" i="11"/>
  <c r="BX16" i="11"/>
  <c r="F16" i="11"/>
  <c r="EF17" i="11"/>
  <c r="T18" i="11"/>
  <c r="BX19" i="11"/>
  <c r="DW13" i="11"/>
  <c r="DA19" i="11"/>
  <c r="EB43" i="11"/>
  <c r="C43" i="11"/>
  <c r="BO22" i="11"/>
  <c r="Y13" i="11"/>
  <c r="DZ13" i="11"/>
  <c r="DT18" i="11"/>
  <c r="BO21" i="11"/>
  <c r="BM13" i="11"/>
  <c r="DW20" i="11"/>
  <c r="F19" i="11"/>
  <c r="H21" i="11"/>
  <c r="BO14" i="11"/>
  <c r="GE43" i="12"/>
  <c r="FZ43" i="12"/>
  <c r="EB43" i="12"/>
  <c r="FT43" i="12"/>
  <c r="GY12" i="12"/>
  <c r="AK43" i="12"/>
  <c r="HE13" i="12"/>
  <c r="GP43" i="11"/>
  <c r="AJ49" i="11"/>
  <c r="AI49" i="11"/>
  <c r="FG49" i="11"/>
  <c r="CF49" i="11"/>
  <c r="HO49" i="11"/>
  <c r="BE49" i="11"/>
  <c r="HF49" i="11"/>
  <c r="FY43" i="11"/>
  <c r="ET49" i="11"/>
  <c r="AL49" i="11"/>
  <c r="EH42" i="11"/>
  <c r="FR49" i="11"/>
  <c r="BY49" i="12"/>
  <c r="EP49" i="12"/>
  <c r="ES49" i="11"/>
  <c r="BU43" i="11"/>
  <c r="S43" i="12"/>
  <c r="EC43" i="12"/>
  <c r="BV49" i="11"/>
  <c r="CV43" i="11"/>
  <c r="BU49" i="11"/>
  <c r="BG49" i="12"/>
  <c r="DD49" i="12"/>
  <c r="BD43" i="12"/>
  <c r="CU16" i="11"/>
  <c r="DZ17" i="11"/>
  <c r="BL21" i="11"/>
  <c r="C42" i="11"/>
  <c r="BL20" i="11"/>
  <c r="DW21" i="11"/>
  <c r="F13" i="11"/>
  <c r="EA21" i="11"/>
  <c r="BI14" i="11"/>
  <c r="BX13" i="11"/>
  <c r="DZ42" i="11"/>
  <c r="AU21" i="11"/>
  <c r="ED21" i="11"/>
  <c r="BI15" i="11"/>
  <c r="CE12" i="11"/>
  <c r="DA12" i="11"/>
  <c r="DY18" i="11"/>
  <c r="E21" i="11"/>
  <c r="BO15" i="11"/>
  <c r="ED19" i="11"/>
  <c r="EF20" i="11"/>
  <c r="F12" i="11"/>
  <c r="DT21" i="11"/>
  <c r="F21" i="11"/>
  <c r="CT21" i="11"/>
  <c r="DT17" i="11"/>
  <c r="CU12" i="11"/>
  <c r="CE43" i="11"/>
  <c r="DA20" i="11"/>
  <c r="CT22" i="11"/>
  <c r="EB17" i="11"/>
  <c r="GO43" i="12"/>
  <c r="FN43" i="12"/>
  <c r="AG43" i="12"/>
  <c r="HO43" i="12"/>
  <c r="GV13" i="12"/>
  <c r="GD43" i="11"/>
  <c r="HS43" i="11"/>
  <c r="HJ49" i="11"/>
  <c r="DH43" i="11"/>
  <c r="CR49" i="11"/>
  <c r="N49" i="11"/>
  <c r="FO49" i="11"/>
  <c r="AN49" i="11"/>
  <c r="GA49" i="11"/>
  <c r="HW43" i="11"/>
  <c r="AF49" i="11"/>
  <c r="BD49" i="11"/>
  <c r="DF43" i="11"/>
  <c r="AC49" i="12"/>
  <c r="CU49" i="11"/>
  <c r="AS43" i="11"/>
  <c r="CJ43" i="12"/>
  <c r="E49" i="11"/>
  <c r="AU49" i="11"/>
  <c r="CB49" i="12"/>
  <c r="I49" i="12"/>
  <c r="BQ49" i="12"/>
  <c r="ED43" i="11"/>
  <c r="BS43" i="11"/>
  <c r="E13" i="11"/>
  <c r="BL14" i="11"/>
  <c r="CE19" i="11"/>
  <c r="ED17" i="11"/>
  <c r="BI21" i="11"/>
  <c r="AU18" i="11"/>
  <c r="ED20" i="11"/>
  <c r="BI12" i="11"/>
  <c r="CU17" i="11"/>
  <c r="CE15" i="11"/>
  <c r="F17" i="11"/>
  <c r="ED12" i="11"/>
  <c r="H22" i="11"/>
  <c r="BM15" i="11"/>
  <c r="DA42" i="11"/>
  <c r="CE42" i="11"/>
  <c r="BI13" i="11"/>
  <c r="BI22" i="11"/>
  <c r="CU18" i="11"/>
  <c r="DZ20" i="11"/>
  <c r="BO43" i="11"/>
  <c r="EA42" i="11"/>
  <c r="DT12" i="11"/>
  <c r="EI19" i="11"/>
  <c r="BS14" i="11"/>
  <c r="EF15" i="11"/>
  <c r="ED13" i="11"/>
  <c r="BX21" i="11"/>
  <c r="FG43" i="12"/>
  <c r="DQ43" i="12"/>
  <c r="N43" i="12"/>
  <c r="FK43" i="12"/>
  <c r="GV42" i="12"/>
  <c r="DR12" i="12"/>
  <c r="EZ42" i="12"/>
  <c r="HH12" i="12"/>
  <c r="FL43" i="11"/>
  <c r="GJ49" i="11"/>
  <c r="EP43" i="11"/>
  <c r="FC43" i="11"/>
  <c r="BW43" i="11"/>
  <c r="CG49" i="11"/>
  <c r="HB49" i="11"/>
  <c r="FD49" i="11"/>
  <c r="HE49" i="11"/>
  <c r="HN43" i="11"/>
  <c r="GK49" i="11"/>
  <c r="FL49" i="11"/>
  <c r="FY49" i="11"/>
  <c r="EO43" i="12"/>
  <c r="EX49" i="11"/>
  <c r="Q49" i="11"/>
  <c r="CP49" i="12"/>
  <c r="Q43" i="12"/>
  <c r="AO49" i="11"/>
  <c r="D49" i="11"/>
  <c r="J43" i="12"/>
  <c r="AW49" i="12"/>
  <c r="DE43" i="12"/>
  <c r="Y49" i="12"/>
  <c r="ER43" i="12"/>
  <c r="GC43" i="12"/>
  <c r="EV43" i="12"/>
  <c r="GJ12" i="12"/>
  <c r="BZ12" i="12"/>
  <c r="DO12" i="12"/>
  <c r="ET43" i="11"/>
  <c r="AF43" i="11"/>
  <c r="DI43" i="11"/>
  <c r="AI43" i="11"/>
  <c r="P49" i="11"/>
  <c r="DQ43" i="11"/>
  <c r="BF49" i="11"/>
  <c r="EG43" i="11"/>
  <c r="HX43" i="11"/>
  <c r="EC49" i="11"/>
  <c r="AV49" i="11"/>
  <c r="BK49" i="11"/>
  <c r="EI49" i="12"/>
  <c r="BB43" i="12"/>
  <c r="DW49" i="11"/>
  <c r="AW43" i="11"/>
  <c r="BI49" i="12"/>
  <c r="BU49" i="12"/>
  <c r="DB49" i="11"/>
  <c r="EQ43" i="12"/>
  <c r="BS43" i="12"/>
  <c r="ED43" i="12"/>
  <c r="CR17" i="11"/>
  <c r="CT19" i="11"/>
  <c r="H20" i="11"/>
  <c r="H43" i="11"/>
  <c r="F15" i="11"/>
  <c r="EF14" i="11"/>
  <c r="BL43" i="11"/>
  <c r="Y42" i="11"/>
  <c r="BS42" i="11"/>
  <c r="CR14" i="11"/>
  <c r="EI21" i="11"/>
  <c r="AU14" i="11"/>
  <c r="DZ21" i="11"/>
  <c r="E19" i="11"/>
  <c r="EA20" i="11"/>
  <c r="F42" i="11"/>
  <c r="EA22" i="11"/>
  <c r="DA21" i="11"/>
  <c r="CR20" i="11"/>
  <c r="DW19" i="11"/>
  <c r="BO13" i="11"/>
  <c r="EF18" i="11"/>
  <c r="BO18" i="11"/>
  <c r="CC43" i="12"/>
  <c r="FQ43" i="12"/>
  <c r="GK43" i="12"/>
  <c r="DI43" i="12"/>
  <c r="DC43" i="12"/>
  <c r="HY12" i="12"/>
  <c r="FM43" i="11"/>
  <c r="BY43" i="11"/>
  <c r="GR49" i="11"/>
  <c r="HA49" i="11"/>
  <c r="CF43" i="11"/>
  <c r="L49" i="11"/>
  <c r="CL43" i="11"/>
  <c r="EE49" i="11"/>
  <c r="DE49" i="11"/>
  <c r="GG49" i="11"/>
  <c r="GS49" i="11"/>
  <c r="DL49" i="11"/>
  <c r="DK49" i="12"/>
  <c r="EG43" i="12"/>
  <c r="BP49" i="11"/>
  <c r="DL49" i="12"/>
  <c r="DD43" i="12"/>
  <c r="AS49" i="12"/>
  <c r="BT49" i="11"/>
  <c r="DZ49" i="11"/>
  <c r="CS43" i="12"/>
  <c r="AC43" i="12"/>
  <c r="CD43" i="12"/>
  <c r="CU15" i="11"/>
  <c r="CU19" i="11"/>
  <c r="AY43" i="11"/>
  <c r="DZ19" i="11"/>
  <c r="T15" i="11"/>
  <c r="BX15" i="11"/>
  <c r="EI12" i="11"/>
  <c r="AU17" i="11"/>
  <c r="BM19" i="11"/>
  <c r="AY14" i="11"/>
  <c r="BS19" i="11"/>
  <c r="EF19" i="11"/>
  <c r="DW42" i="11"/>
  <c r="AU13" i="11"/>
  <c r="BI20" i="11"/>
  <c r="EO42" i="11"/>
  <c r="EA15" i="11"/>
  <c r="DW17" i="11"/>
  <c r="FA21" i="11"/>
  <c r="CR13" i="11"/>
  <c r="T19" i="11"/>
  <c r="CU13" i="11"/>
  <c r="BX43" i="11"/>
  <c r="GQ43" i="12"/>
  <c r="DU43" i="12"/>
  <c r="FY43" i="12"/>
  <c r="CI43" i="12"/>
  <c r="ID42" i="12"/>
  <c r="T43" i="12"/>
  <c r="DV43" i="12"/>
  <c r="M12" i="12"/>
  <c r="HY13" i="12"/>
  <c r="AC43" i="11"/>
  <c r="AL43" i="11"/>
  <c r="AJ43" i="11"/>
  <c r="FS49" i="11"/>
  <c r="FO43" i="11"/>
  <c r="AP43" i="11"/>
  <c r="HD49" i="11"/>
  <c r="BA43" i="11"/>
  <c r="BY49" i="11"/>
  <c r="BB49" i="11"/>
  <c r="CA49" i="11"/>
  <c r="CO49" i="11"/>
  <c r="GW49" i="11"/>
  <c r="EO49" i="12"/>
  <c r="EV49" i="11"/>
  <c r="W49" i="12"/>
  <c r="BV43" i="12"/>
  <c r="ED49" i="11"/>
  <c r="CH43" i="12"/>
  <c r="BP43" i="11"/>
  <c r="CY49" i="11"/>
  <c r="BH43" i="12"/>
  <c r="CV49" i="12"/>
  <c r="AY43" i="12"/>
  <c r="CU14" i="11"/>
  <c r="H17" i="11"/>
  <c r="EA17" i="11"/>
  <c r="BI18" i="11"/>
  <c r="BX12" i="11"/>
  <c r="DA18" i="11"/>
  <c r="BO12" i="11"/>
  <c r="EB22" i="11"/>
  <c r="DT19" i="11"/>
  <c r="BO17" i="11"/>
  <c r="T42" i="11"/>
  <c r="FA19" i="11"/>
  <c r="BI19" i="11"/>
  <c r="EB12" i="11"/>
  <c r="DA13" i="11"/>
  <c r="CE18" i="11"/>
  <c r="F14" i="11"/>
  <c r="CU20" i="11"/>
  <c r="DY19" i="11"/>
  <c r="BI16" i="11"/>
  <c r="BX42" i="11"/>
  <c r="AP43" i="12"/>
  <c r="X43" i="12"/>
  <c r="FB43" i="12"/>
  <c r="HS49" i="11"/>
  <c r="DV49" i="11"/>
  <c r="FH49" i="11"/>
  <c r="CG43" i="11"/>
  <c r="I43" i="11"/>
  <c r="CM43" i="11"/>
  <c r="U43" i="11"/>
  <c r="BC49" i="11"/>
  <c r="GM49" i="11"/>
  <c r="HI49" i="11"/>
  <c r="DY49" i="11"/>
  <c r="CT49" i="12"/>
  <c r="CV49" i="11"/>
  <c r="EI43" i="12"/>
  <c r="BX49" i="11"/>
  <c r="BF43" i="12"/>
  <c r="AW49" i="11"/>
  <c r="V49" i="11"/>
  <c r="CJ49" i="12"/>
  <c r="BK49" i="12"/>
  <c r="E43" i="12"/>
  <c r="Y17" i="11"/>
  <c r="DT20" i="11"/>
  <c r="Y22" i="11"/>
  <c r="DW43" i="11"/>
  <c r="EB15" i="11"/>
  <c r="DW15" i="11"/>
  <c r="H12" i="11"/>
  <c r="DA15" i="11"/>
  <c r="E22" i="11"/>
  <c r="BS17" i="11"/>
  <c r="CE22" i="11"/>
  <c r="CT12" i="11"/>
  <c r="EF42" i="11"/>
  <c r="DA17" i="11"/>
  <c r="AU19" i="11"/>
  <c r="CU21" i="11"/>
  <c r="BI17" i="11"/>
  <c r="T12" i="11"/>
  <c r="ED22" i="11"/>
  <c r="DZ18" i="11"/>
  <c r="EO43" i="11"/>
  <c r="AU20" i="11"/>
  <c r="V42" i="11"/>
  <c r="BM21" i="11"/>
  <c r="EC241" i="20"/>
  <c r="EC55" i="12" s="1"/>
  <c r="EC27" i="12"/>
  <c r="FN52" i="12"/>
  <c r="FN51" i="12"/>
  <c r="FN53" i="12"/>
  <c r="HP241" i="20"/>
  <c r="HP55" i="12" s="1"/>
  <c r="HP27" i="12"/>
  <c r="CH51" i="36"/>
  <c r="CH52" i="36"/>
  <c r="CH53" i="36"/>
  <c r="FD42" i="11"/>
  <c r="EW27" i="11"/>
  <c r="EW241" i="21"/>
  <c r="EW55" i="11" s="1"/>
  <c r="C53" i="11"/>
  <c r="C52" i="11"/>
  <c r="C51" i="11"/>
  <c r="DB53" i="12"/>
  <c r="DB51" i="12"/>
  <c r="DB52" i="12"/>
  <c r="R51" i="12"/>
  <c r="HW53" i="12"/>
  <c r="HW52" i="12"/>
  <c r="HW51" i="12"/>
  <c r="GN52" i="12"/>
  <c r="GN51" i="12"/>
  <c r="GN53" i="12"/>
  <c r="L53" i="32"/>
  <c r="L51" i="32"/>
  <c r="L52" i="32"/>
  <c r="BA241" i="31"/>
  <c r="BA55" i="32" s="1"/>
  <c r="BA27" i="32"/>
  <c r="K52" i="36"/>
  <c r="K51" i="36"/>
  <c r="K53" i="36"/>
  <c r="CD42" i="12"/>
  <c r="CC241" i="35"/>
  <c r="CC55" i="36" s="1"/>
  <c r="CC27" i="36"/>
  <c r="CA241" i="35"/>
  <c r="CA55" i="36" s="1"/>
  <c r="CA27" i="36"/>
  <c r="FP241" i="21"/>
  <c r="FP55" i="11" s="1"/>
  <c r="FP27" i="11"/>
  <c r="EW241" i="20"/>
  <c r="EW55" i="12" s="1"/>
  <c r="EW27" i="12"/>
  <c r="HY42" i="12"/>
  <c r="HR241" i="20"/>
  <c r="HR55" i="12" s="1"/>
  <c r="HR27" i="12"/>
  <c r="V241" i="35"/>
  <c r="V55" i="36" s="1"/>
  <c r="V27" i="36"/>
  <c r="GB27" i="11"/>
  <c r="GB241" i="21"/>
  <c r="GB55" i="11" s="1"/>
  <c r="BG53" i="32"/>
  <c r="BG51" i="32"/>
  <c r="BG52" i="32"/>
  <c r="K51" i="12"/>
  <c r="K53" i="12"/>
  <c r="K52" i="12"/>
  <c r="AR42" i="11"/>
  <c r="DW241" i="20"/>
  <c r="DW55" i="12" s="1"/>
  <c r="DW27" i="12"/>
  <c r="EG241" i="21"/>
  <c r="EG55" i="11" s="1"/>
  <c r="EG27" i="11"/>
  <c r="GH51" i="11"/>
  <c r="AT51" i="11"/>
  <c r="AT52" i="11"/>
  <c r="AT53" i="11"/>
  <c r="FT27" i="11"/>
  <c r="FT241" i="21"/>
  <c r="FT55" i="11" s="1"/>
  <c r="CY42" i="12"/>
  <c r="AW42" i="12"/>
  <c r="EH42" i="12"/>
  <c r="EH241" i="20"/>
  <c r="EH55" i="12" s="1"/>
  <c r="EH27" i="12"/>
  <c r="DM51" i="12"/>
  <c r="DM52" i="12"/>
  <c r="DM53" i="12"/>
  <c r="BF53" i="36"/>
  <c r="BF51" i="36"/>
  <c r="BF52" i="36"/>
  <c r="HM42" i="11"/>
  <c r="FL42" i="11"/>
  <c r="FS241" i="20"/>
  <c r="FS55" i="12" s="1"/>
  <c r="FS27" i="12"/>
  <c r="GL51" i="11"/>
  <c r="FB51" i="11"/>
  <c r="FB52" i="11"/>
  <c r="FB53" i="11"/>
  <c r="BW241" i="31"/>
  <c r="BW55" i="32" s="1"/>
  <c r="BW27" i="32"/>
  <c r="DJ42" i="11"/>
  <c r="HE42" i="11"/>
  <c r="HE241" i="21"/>
  <c r="HE55" i="11" s="1"/>
  <c r="HE27" i="11"/>
  <c r="T52" i="11"/>
  <c r="T53" i="11"/>
  <c r="T51" i="11"/>
  <c r="DF51" i="11"/>
  <c r="DF52" i="11"/>
  <c r="DF53" i="11"/>
  <c r="BX241" i="21"/>
  <c r="BX55" i="11" s="1"/>
  <c r="BX27" i="11"/>
  <c r="DQ241" i="20"/>
  <c r="DQ55" i="12" s="1"/>
  <c r="DQ27" i="12"/>
  <c r="CQ42" i="11"/>
  <c r="CQ241" i="21"/>
  <c r="CQ55" i="11" s="1"/>
  <c r="CQ27" i="11"/>
  <c r="AR27" i="32"/>
  <c r="AR241" i="31"/>
  <c r="AR55" i="32" s="1"/>
  <c r="CG53" i="36"/>
  <c r="CG51" i="36"/>
  <c r="CG52" i="36"/>
  <c r="AZ241" i="31"/>
  <c r="AZ55" i="32" s="1"/>
  <c r="AZ27" i="32"/>
  <c r="W241" i="31"/>
  <c r="W55" i="32" s="1"/>
  <c r="W27" i="32"/>
  <c r="BV51" i="12"/>
  <c r="FT52" i="12"/>
  <c r="FT51" i="12"/>
  <c r="FT53" i="12"/>
  <c r="GW52" i="12"/>
  <c r="GW51" i="12"/>
  <c r="GW53" i="12"/>
  <c r="HF52" i="12"/>
  <c r="HF53" i="12"/>
  <c r="HF51" i="12"/>
  <c r="GE51" i="12"/>
  <c r="GE53" i="12"/>
  <c r="GE52" i="12"/>
  <c r="HK42" i="12"/>
  <c r="FA241" i="20"/>
  <c r="FA55" i="12" s="1"/>
  <c r="FA27" i="12"/>
  <c r="CD42" i="11"/>
  <c r="EQ241" i="20"/>
  <c r="EQ55" i="12" s="1"/>
  <c r="EQ27" i="12"/>
  <c r="CA241" i="21"/>
  <c r="CA55" i="11" s="1"/>
  <c r="CA27" i="11"/>
  <c r="CF42" i="12"/>
  <c r="EM42" i="11"/>
  <c r="CT42" i="12"/>
  <c r="CT241" i="20"/>
  <c r="CT55" i="12" s="1"/>
  <c r="CT27" i="12"/>
  <c r="BK241" i="35"/>
  <c r="BK55" i="36" s="1"/>
  <c r="BK27" i="36"/>
  <c r="GF241" i="21"/>
  <c r="GF55" i="11" s="1"/>
  <c r="GF27" i="11"/>
  <c r="AS241" i="21"/>
  <c r="AS55" i="11" s="1"/>
  <c r="AS27" i="11"/>
  <c r="EF241" i="21"/>
  <c r="EF55" i="11" s="1"/>
  <c r="EF27" i="11"/>
  <c r="FZ52" i="11"/>
  <c r="FZ53" i="11"/>
  <c r="FZ51" i="11"/>
  <c r="AC241" i="20"/>
  <c r="AC55" i="12" s="1"/>
  <c r="AC27" i="12"/>
  <c r="BL241" i="21"/>
  <c r="BL55" i="11" s="1"/>
  <c r="BL27" i="11"/>
  <c r="FI27" i="12"/>
  <c r="FI241" i="20"/>
  <c r="FI55" i="12" s="1"/>
  <c r="FH42" i="12"/>
  <c r="CW42" i="12"/>
  <c r="CW241" i="20"/>
  <c r="CW55" i="12" s="1"/>
  <c r="CW27" i="12"/>
  <c r="DT52" i="11"/>
  <c r="DT51" i="11"/>
  <c r="DT53" i="11"/>
  <c r="FB42" i="12"/>
  <c r="AQ42" i="11"/>
  <c r="BQ42" i="12"/>
  <c r="BQ241" i="20"/>
  <c r="BQ55" i="12" s="1"/>
  <c r="BQ27" i="12"/>
  <c r="AR241" i="21"/>
  <c r="AR55" i="11" s="1"/>
  <c r="AR27" i="11"/>
  <c r="DL241" i="20"/>
  <c r="DL55" i="12" s="1"/>
  <c r="DL27" i="12"/>
  <c r="HV42" i="12"/>
  <c r="CP241" i="21"/>
  <c r="CP55" i="11" s="1"/>
  <c r="CP27" i="11"/>
  <c r="AS53" i="32"/>
  <c r="AS51" i="32"/>
  <c r="AS52" i="32"/>
  <c r="AK52" i="36"/>
  <c r="AK53" i="36"/>
  <c r="AK51" i="36"/>
  <c r="CY241" i="20"/>
  <c r="CY55" i="12" s="1"/>
  <c r="CY27" i="12"/>
  <c r="DK51" i="11"/>
  <c r="DK52" i="11"/>
  <c r="DK53" i="11"/>
  <c r="FC241" i="20"/>
  <c r="FC55" i="12" s="1"/>
  <c r="FC27" i="12"/>
  <c r="HM241" i="21"/>
  <c r="HM55" i="11" s="1"/>
  <c r="HM27" i="11"/>
  <c r="FM52" i="11"/>
  <c r="FM53" i="11"/>
  <c r="FM51" i="11"/>
  <c r="D42" i="11"/>
  <c r="GJ51" i="12"/>
  <c r="AB42" i="11"/>
  <c r="AB241" i="21"/>
  <c r="AB55" i="11" s="1"/>
  <c r="AB27" i="11"/>
  <c r="DA241" i="20"/>
  <c r="DA55" i="12" s="1"/>
  <c r="DA27" i="12"/>
  <c r="BB51" i="12"/>
  <c r="BD241" i="20"/>
  <c r="BD55" i="12" s="1"/>
  <c r="BD27" i="12"/>
  <c r="FM42" i="12"/>
  <c r="CC241" i="20"/>
  <c r="CC55" i="12" s="1"/>
  <c r="CC27" i="12"/>
  <c r="HR241" i="21"/>
  <c r="HR55" i="11" s="1"/>
  <c r="HR27" i="11"/>
  <c r="EJ51" i="11"/>
  <c r="EJ53" i="11"/>
  <c r="EJ52" i="11"/>
  <c r="AM52" i="12"/>
  <c r="AM53" i="12"/>
  <c r="AM51" i="12"/>
  <c r="BG241" i="20"/>
  <c r="BG55" i="12" s="1"/>
  <c r="BG27" i="12"/>
  <c r="Q52" i="11"/>
  <c r="Q53" i="11"/>
  <c r="Q51" i="11"/>
  <c r="DL241" i="21"/>
  <c r="DL55" i="11" s="1"/>
  <c r="DL27" i="11"/>
  <c r="GH51" i="12"/>
  <c r="GH52" i="12"/>
  <c r="GH53" i="12"/>
  <c r="HL241" i="20"/>
  <c r="HL55" i="12" s="1"/>
  <c r="HL27" i="12"/>
  <c r="CK241" i="35"/>
  <c r="CK55" i="36" s="1"/>
  <c r="CK27" i="36"/>
  <c r="DE53" i="11"/>
  <c r="DE51" i="11"/>
  <c r="DE52" i="11"/>
  <c r="DI42" i="12"/>
  <c r="CN241" i="21"/>
  <c r="CN55" i="11" s="1"/>
  <c r="CN27" i="11"/>
  <c r="I241" i="31"/>
  <c r="I55" i="32" s="1"/>
  <c r="I27" i="32"/>
  <c r="U51" i="12"/>
  <c r="U52" i="12"/>
  <c r="U53" i="12"/>
  <c r="W42" i="12"/>
  <c r="HB27" i="12"/>
  <c r="HB241" i="20"/>
  <c r="HB55" i="12" s="1"/>
  <c r="BR53" i="32"/>
  <c r="BR52" i="32"/>
  <c r="BR51" i="32"/>
  <c r="BD241" i="35"/>
  <c r="BD55" i="36" s="1"/>
  <c r="BD27" i="36"/>
  <c r="EH51" i="11"/>
  <c r="EH52" i="11"/>
  <c r="EH53" i="11"/>
  <c r="BD42" i="11"/>
  <c r="AF241" i="31"/>
  <c r="AF55" i="32" s="1"/>
  <c r="AF27" i="32"/>
  <c r="AU241" i="35"/>
  <c r="AU55" i="36" s="1"/>
  <c r="AU27" i="36"/>
  <c r="IC42" i="12"/>
  <c r="AX51" i="36"/>
  <c r="AX52" i="36"/>
  <c r="AX53" i="36"/>
  <c r="HD241" i="21"/>
  <c r="HD55" i="11" s="1"/>
  <c r="HD27" i="11"/>
  <c r="AH42" i="11"/>
  <c r="BL42" i="11"/>
  <c r="BL241" i="20"/>
  <c r="BL55" i="12" s="1"/>
  <c r="BL27" i="12"/>
  <c r="CU241" i="21"/>
  <c r="CU55" i="11" s="1"/>
  <c r="CU27" i="11"/>
  <c r="BT241" i="20"/>
  <c r="BT55" i="12" s="1"/>
  <c r="BT27" i="12"/>
  <c r="FO241" i="20"/>
  <c r="FO55" i="12" s="1"/>
  <c r="FO27" i="12"/>
  <c r="AZ51" i="11"/>
  <c r="AB53" i="32"/>
  <c r="AB52" i="32"/>
  <c r="AB51" i="32"/>
  <c r="AU52" i="12"/>
  <c r="AU53" i="12"/>
  <c r="AU51" i="12"/>
  <c r="AC42" i="12"/>
  <c r="EM241" i="20"/>
  <c r="EM55" i="12" s="1"/>
  <c r="EM27" i="12"/>
  <c r="HZ241" i="20"/>
  <c r="HZ55" i="12" s="1"/>
  <c r="HZ27" i="12"/>
  <c r="AQ241" i="21"/>
  <c r="AQ55" i="11" s="1"/>
  <c r="AQ27" i="11"/>
  <c r="F241" i="31"/>
  <c r="F55" i="32" s="1"/>
  <c r="F27" i="32"/>
  <c r="BU27" i="12"/>
  <c r="BU241" i="20"/>
  <c r="BU55" i="12" s="1"/>
  <c r="DL42" i="12"/>
  <c r="GP241" i="20"/>
  <c r="GP55" i="12" s="1"/>
  <c r="GP27" i="12"/>
  <c r="EB42" i="12"/>
  <c r="HY241" i="21"/>
  <c r="HY55" i="11" s="1"/>
  <c r="HY27" i="11"/>
  <c r="BE27" i="11"/>
  <c r="BE241" i="21"/>
  <c r="BE55" i="11" s="1"/>
  <c r="GY241" i="21"/>
  <c r="GY55" i="11" s="1"/>
  <c r="GY27" i="11"/>
  <c r="CP42" i="11"/>
  <c r="AQ42" i="12"/>
  <c r="AQ241" i="20"/>
  <c r="AQ55" i="12" s="1"/>
  <c r="AQ27" i="12"/>
  <c r="FF27" i="12"/>
  <c r="FF241" i="20"/>
  <c r="FF55" i="12" s="1"/>
  <c r="P241" i="20"/>
  <c r="P55" i="12" s="1"/>
  <c r="P27" i="12"/>
  <c r="FQ42" i="12"/>
  <c r="FQ241" i="20"/>
  <c r="FQ55" i="12" s="1"/>
  <c r="FQ27" i="12"/>
  <c r="BV53" i="32"/>
  <c r="BV52" i="32"/>
  <c r="BV51" i="32"/>
  <c r="DP53" i="11"/>
  <c r="DP52" i="11"/>
  <c r="DP51" i="11"/>
  <c r="EK27" i="11"/>
  <c r="EK241" i="21"/>
  <c r="EK55" i="11" s="1"/>
  <c r="AX241" i="31"/>
  <c r="AX55" i="32" s="1"/>
  <c r="AX27" i="32"/>
  <c r="DA42" i="12"/>
  <c r="BS241" i="21"/>
  <c r="BS55" i="11" s="1"/>
  <c r="BS27" i="11"/>
  <c r="DW241" i="21"/>
  <c r="DW55" i="11" s="1"/>
  <c r="DW27" i="11"/>
  <c r="BD42" i="12"/>
  <c r="CC42" i="12"/>
  <c r="AO27" i="36"/>
  <c r="AO241" i="35"/>
  <c r="AO55" i="36" s="1"/>
  <c r="AM241" i="21"/>
  <c r="AM55" i="11" s="1"/>
  <c r="AM27" i="11"/>
  <c r="BG42" i="12"/>
  <c r="DH241" i="21"/>
  <c r="DH55" i="11" s="1"/>
  <c r="DH27" i="11"/>
  <c r="DZ42" i="12"/>
  <c r="DC51" i="12"/>
  <c r="DC52" i="12"/>
  <c r="DC53" i="12"/>
  <c r="BW42" i="11"/>
  <c r="S241" i="31"/>
  <c r="S55" i="32" s="1"/>
  <c r="S27" i="32"/>
  <c r="T241" i="31"/>
  <c r="T55" i="32" s="1"/>
  <c r="T27" i="32"/>
  <c r="DK42" i="12"/>
  <c r="FC241" i="21"/>
  <c r="FC55" i="11" s="1"/>
  <c r="FC27" i="11"/>
  <c r="BJ241" i="20"/>
  <c r="BJ55" i="12" s="1"/>
  <c r="BJ27" i="12"/>
  <c r="HK27" i="12"/>
  <c r="HK241" i="20"/>
  <c r="HK55" i="12" s="1"/>
  <c r="BJ42" i="11"/>
  <c r="EQ42" i="12"/>
  <c r="W27" i="12"/>
  <c r="W241" i="20"/>
  <c r="W55" i="12" s="1"/>
  <c r="AA241" i="31"/>
  <c r="AA55" i="32" s="1"/>
  <c r="AA27" i="32"/>
  <c r="BH241" i="35"/>
  <c r="BH55" i="36" s="1"/>
  <c r="BH27" i="36"/>
  <c r="HW52" i="11"/>
  <c r="HW51" i="11"/>
  <c r="HW53" i="11"/>
  <c r="CK241" i="21"/>
  <c r="CK55" i="11" s="1"/>
  <c r="CK27" i="11"/>
  <c r="CV42" i="12"/>
  <c r="CV241" i="20"/>
  <c r="CV55" i="12" s="1"/>
  <c r="CV27" i="12"/>
  <c r="BO241" i="21"/>
  <c r="BO55" i="11" s="1"/>
  <c r="BO27" i="11"/>
  <c r="HA53" i="12"/>
  <c r="HA51" i="12"/>
  <c r="HA52" i="12"/>
  <c r="HC53" i="12"/>
  <c r="HC51" i="12"/>
  <c r="HC52" i="12"/>
  <c r="GA241" i="20"/>
  <c r="GA55" i="12" s="1"/>
  <c r="GA27" i="12"/>
  <c r="W51" i="11"/>
  <c r="W52" i="11"/>
  <c r="W53" i="11"/>
  <c r="HB51" i="11"/>
  <c r="R66" i="33"/>
  <c r="CE51" i="36"/>
  <c r="CE52" i="36"/>
  <c r="CE53" i="36"/>
  <c r="V241" i="31"/>
  <c r="V55" i="32" s="1"/>
  <c r="V27" i="32"/>
  <c r="BL42" i="12"/>
  <c r="AP52" i="36"/>
  <c r="AP53" i="36"/>
  <c r="AP51" i="36"/>
  <c r="BY42" i="12"/>
  <c r="CA27" i="32"/>
  <c r="CA241" i="31"/>
  <c r="CA55" i="32" s="1"/>
  <c r="E241" i="35"/>
  <c r="E55" i="36" s="1"/>
  <c r="E27" i="36"/>
  <c r="D52" i="32"/>
  <c r="D53" i="32"/>
  <c r="D51" i="32"/>
  <c r="BU42" i="12"/>
  <c r="AJ241" i="31"/>
  <c r="AJ55" i="32" s="1"/>
  <c r="AJ27" i="32"/>
  <c r="CB241" i="35"/>
  <c r="CB55" i="36" s="1"/>
  <c r="CB27" i="36"/>
  <c r="BT52" i="36"/>
  <c r="BT53" i="36"/>
  <c r="BT51" i="36"/>
  <c r="BE42" i="11"/>
  <c r="P241" i="31"/>
  <c r="P55" i="32" s="1"/>
  <c r="P27" i="32"/>
  <c r="AD241" i="31"/>
  <c r="AD55" i="32" s="1"/>
  <c r="AD27" i="32"/>
  <c r="N51" i="12"/>
  <c r="FC42" i="12"/>
  <c r="FQ241" i="21"/>
  <c r="FQ55" i="11" s="1"/>
  <c r="FQ27" i="11"/>
  <c r="AD42" i="11"/>
  <c r="AD241" i="21"/>
  <c r="AD55" i="11" s="1"/>
  <c r="AD27" i="11"/>
  <c r="J52" i="32"/>
  <c r="J53" i="32"/>
  <c r="J51" i="32"/>
  <c r="D241" i="21"/>
  <c r="D55" i="11" s="1"/>
  <c r="D27" i="11"/>
  <c r="DT42" i="12"/>
  <c r="BY241" i="35"/>
  <c r="BY55" i="36" s="1"/>
  <c r="BY27" i="36"/>
  <c r="FO51" i="11"/>
  <c r="FO53" i="11"/>
  <c r="FO52" i="11"/>
  <c r="EK42" i="11"/>
  <c r="AO241" i="20"/>
  <c r="AO55" i="12" s="1"/>
  <c r="AO27" i="12"/>
  <c r="BR51" i="11"/>
  <c r="BR52" i="11"/>
  <c r="BR53" i="11"/>
  <c r="HO52" i="12"/>
  <c r="HO51" i="12"/>
  <c r="HO53" i="12"/>
  <c r="EP42" i="11"/>
  <c r="EP241" i="21"/>
  <c r="EP55" i="11" s="1"/>
  <c r="EP27" i="11"/>
  <c r="FK51" i="11"/>
  <c r="FK52" i="11"/>
  <c r="FK53" i="11"/>
  <c r="EO241" i="20"/>
  <c r="EO55" i="12" s="1"/>
  <c r="EO27" i="12"/>
  <c r="H241" i="21"/>
  <c r="H55" i="11" s="1"/>
  <c r="H27" i="11"/>
  <c r="DL42" i="11"/>
  <c r="ES241" i="20"/>
  <c r="ES55" i="12" s="1"/>
  <c r="ES27" i="12"/>
  <c r="M27" i="12"/>
  <c r="M241" i="20"/>
  <c r="M55" i="12" s="1"/>
  <c r="L51" i="12"/>
  <c r="L53" i="12"/>
  <c r="L52" i="12"/>
  <c r="DU52" i="11"/>
  <c r="DU51" i="11"/>
  <c r="DU53" i="11"/>
  <c r="DN51" i="11"/>
  <c r="DN52" i="11"/>
  <c r="DN53" i="11"/>
  <c r="GM53" i="11"/>
  <c r="GM52" i="11"/>
  <c r="GM51" i="11"/>
  <c r="BK241" i="31"/>
  <c r="BK55" i="32" s="1"/>
  <c r="BK27" i="32"/>
  <c r="AV241" i="35"/>
  <c r="AV55" i="36" s="1"/>
  <c r="AV27" i="36"/>
  <c r="GO51" i="11"/>
  <c r="GO52" i="11"/>
  <c r="GO53" i="11"/>
  <c r="CX241" i="21"/>
  <c r="CX55" i="11" s="1"/>
  <c r="CX27" i="11"/>
  <c r="DK241" i="20"/>
  <c r="DK55" i="12" s="1"/>
  <c r="DK27" i="12"/>
  <c r="DA53" i="11"/>
  <c r="DA52" i="11"/>
  <c r="DA51" i="11"/>
  <c r="BJ42" i="12"/>
  <c r="AP51" i="12"/>
  <c r="FA42" i="12"/>
  <c r="L241" i="35"/>
  <c r="L55" i="36" s="1"/>
  <c r="L27" i="36"/>
  <c r="HZ52" i="11"/>
  <c r="HZ51" i="11"/>
  <c r="HZ53" i="11"/>
  <c r="FJ52" i="11"/>
  <c r="FJ53" i="11"/>
  <c r="FJ51" i="11"/>
  <c r="BJ241" i="21"/>
  <c r="BJ55" i="11" s="1"/>
  <c r="BJ27" i="11"/>
  <c r="CH51" i="12"/>
  <c r="CH52" i="12"/>
  <c r="CH53" i="12"/>
  <c r="CU241" i="20"/>
  <c r="CU55" i="12" s="1"/>
  <c r="CU27" i="12"/>
  <c r="BP42" i="11"/>
  <c r="BM241" i="21"/>
  <c r="BM55" i="11" s="1"/>
  <c r="BM27" i="11"/>
  <c r="U241" i="31"/>
  <c r="U55" i="32" s="1"/>
  <c r="U27" i="32"/>
  <c r="GY241" i="20"/>
  <c r="GY55" i="12" s="1"/>
  <c r="GY27" i="12"/>
  <c r="AH241" i="20"/>
  <c r="AH55" i="12" s="1"/>
  <c r="AH27" i="12"/>
  <c r="BZ241" i="35"/>
  <c r="BZ55" i="36" s="1"/>
  <c r="BZ27" i="36"/>
  <c r="FR53" i="11"/>
  <c r="FR52" i="11"/>
  <c r="FR51" i="11"/>
  <c r="AP42" i="11"/>
  <c r="EP241" i="20"/>
  <c r="EP55" i="12" s="1"/>
  <c r="EP27" i="12"/>
  <c r="DF27" i="12"/>
  <c r="DF241" i="20"/>
  <c r="DF55" i="12" s="1"/>
  <c r="EU241" i="20"/>
  <c r="EU55" i="12" s="1"/>
  <c r="EU27" i="12"/>
  <c r="HD42" i="11"/>
  <c r="AH52" i="32"/>
  <c r="AH51" i="32"/>
  <c r="AH53" i="32"/>
  <c r="C241" i="31"/>
  <c r="C55" i="32" s="1"/>
  <c r="C27" i="32"/>
  <c r="BJ53" i="32"/>
  <c r="BJ51" i="32"/>
  <c r="BJ52" i="32"/>
  <c r="HM42" i="12"/>
  <c r="HI51" i="12"/>
  <c r="BZ51" i="12"/>
  <c r="AK42" i="12"/>
  <c r="AK241" i="20"/>
  <c r="AK55" i="12" s="1"/>
  <c r="AK27" i="12"/>
  <c r="CD53" i="36"/>
  <c r="CD51" i="36"/>
  <c r="CD52" i="36"/>
  <c r="GP53" i="11"/>
  <c r="GP51" i="11"/>
  <c r="GP52" i="11"/>
  <c r="Z241" i="21"/>
  <c r="Z55" i="11" s="1"/>
  <c r="Z27" i="11"/>
  <c r="CU42" i="11"/>
  <c r="FX241" i="20"/>
  <c r="FX55" i="12" s="1"/>
  <c r="FX27" i="12"/>
  <c r="GJ52" i="11"/>
  <c r="GJ53" i="11"/>
  <c r="GJ51" i="11"/>
  <c r="GI51" i="11"/>
  <c r="DC51" i="11"/>
  <c r="DC52" i="11"/>
  <c r="DC53" i="11"/>
  <c r="BY241" i="20"/>
  <c r="BY55" i="12" s="1"/>
  <c r="BY27" i="12"/>
  <c r="CE51" i="11"/>
  <c r="CE52" i="11"/>
  <c r="CE53" i="11"/>
  <c r="HX241" i="20"/>
  <c r="HX55" i="12" s="1"/>
  <c r="HX27" i="12"/>
  <c r="K241" i="31"/>
  <c r="K55" i="32" s="1"/>
  <c r="K27" i="32"/>
  <c r="ET42" i="12"/>
  <c r="ET241" i="20"/>
  <c r="ET55" i="12" s="1"/>
  <c r="ET27" i="12"/>
  <c r="FL241" i="20"/>
  <c r="FL55" i="12" s="1"/>
  <c r="FL27" i="12"/>
  <c r="FV42" i="11"/>
  <c r="EZ51" i="12"/>
  <c r="EZ52" i="12"/>
  <c r="EZ53" i="12"/>
  <c r="CG241" i="20"/>
  <c r="CG55" i="12" s="1"/>
  <c r="CG27" i="12"/>
  <c r="AG241" i="20"/>
  <c r="AG55" i="12" s="1"/>
  <c r="AG27" i="12"/>
  <c r="GN52" i="11"/>
  <c r="GN51" i="11"/>
  <c r="GN53" i="11"/>
  <c r="FD27" i="11"/>
  <c r="FD241" i="21"/>
  <c r="FD55" i="11" s="1"/>
  <c r="BX51" i="12"/>
  <c r="BI52" i="12"/>
  <c r="BI53" i="12"/>
  <c r="BI51" i="12"/>
  <c r="FA241" i="21"/>
  <c r="FA55" i="11" s="1"/>
  <c r="FA27" i="11"/>
  <c r="HT241" i="20"/>
  <c r="HT55" i="12" s="1"/>
  <c r="HT27" i="12"/>
  <c r="BU241" i="31"/>
  <c r="BU55" i="32" s="1"/>
  <c r="BU27" i="32"/>
  <c r="DR27" i="11"/>
  <c r="DR241" i="21"/>
  <c r="DR55" i="11" s="1"/>
  <c r="AO42" i="12"/>
  <c r="BN51" i="32"/>
  <c r="BN52" i="32"/>
  <c r="BN53" i="32"/>
  <c r="D241" i="35"/>
  <c r="D55" i="36" s="1"/>
  <c r="D27" i="36"/>
  <c r="GU42" i="11"/>
  <c r="GU241" i="21"/>
  <c r="GU55" i="11" s="1"/>
  <c r="GU27" i="11"/>
  <c r="X51" i="32"/>
  <c r="X52" i="32"/>
  <c r="X53" i="32"/>
  <c r="C51" i="12"/>
  <c r="C52" i="12"/>
  <c r="C53" i="12"/>
  <c r="BV51" i="11"/>
  <c r="FY52" i="11"/>
  <c r="FY51" i="11"/>
  <c r="FY53" i="11"/>
  <c r="EN53" i="11"/>
  <c r="EN51" i="11"/>
  <c r="EN52" i="11"/>
  <c r="FH42" i="11"/>
  <c r="FH241" i="21"/>
  <c r="FH55" i="11" s="1"/>
  <c r="FH27" i="11"/>
  <c r="ER53" i="12"/>
  <c r="ER51" i="12"/>
  <c r="ER52" i="12"/>
  <c r="IB241" i="20"/>
  <c r="IB55" i="12" s="1"/>
  <c r="IB27" i="12"/>
  <c r="AV42" i="12"/>
  <c r="BE51" i="12"/>
  <c r="D42" i="12"/>
  <c r="D27" i="12"/>
  <c r="D241" i="20"/>
  <c r="D55" i="12" s="1"/>
  <c r="CV42" i="11"/>
  <c r="DI241" i="20"/>
  <c r="DI55" i="12" s="1"/>
  <c r="DI27" i="12"/>
  <c r="BQ241" i="35"/>
  <c r="BQ55" i="36" s="1"/>
  <c r="BQ27" i="36"/>
  <c r="CJ42" i="11"/>
  <c r="CU42" i="12"/>
  <c r="BP241" i="21"/>
  <c r="BP55" i="11" s="1"/>
  <c r="BP27" i="11"/>
  <c r="E52" i="12"/>
  <c r="E53" i="12"/>
  <c r="E51" i="12"/>
  <c r="CA42" i="11"/>
  <c r="AP241" i="21"/>
  <c r="AP55" i="11" s="1"/>
  <c r="AP27" i="11"/>
  <c r="O241" i="35"/>
  <c r="O55" i="36" s="1"/>
  <c r="O27" i="36"/>
  <c r="EP42" i="12"/>
  <c r="DF42" i="12"/>
  <c r="FU42" i="12"/>
  <c r="IC241" i="20"/>
  <c r="IC55" i="12" s="1"/>
  <c r="IC27" i="12"/>
  <c r="C83" i="33"/>
  <c r="O66" i="33"/>
  <c r="J53" i="11"/>
  <c r="J52" i="11"/>
  <c r="J51" i="11"/>
  <c r="CB53" i="32"/>
  <c r="CB51" i="32"/>
  <c r="CB52" i="32"/>
  <c r="BO53" i="36"/>
  <c r="BO51" i="36"/>
  <c r="BO52" i="36"/>
  <c r="FN241" i="21"/>
  <c r="FN55" i="11" s="1"/>
  <c r="FN27" i="11"/>
  <c r="FX42" i="12"/>
  <c r="DX241" i="21"/>
  <c r="DX55" i="11" s="1"/>
  <c r="DX27" i="11"/>
  <c r="CP51" i="12"/>
  <c r="CP52" i="12"/>
  <c r="CP53" i="12"/>
  <c r="EL42" i="12"/>
  <c r="EL241" i="20"/>
  <c r="EL55" i="12" s="1"/>
  <c r="EL27" i="12"/>
  <c r="EO241" i="21"/>
  <c r="EO55" i="11" s="1"/>
  <c r="EO27" i="11"/>
  <c r="BP52" i="32"/>
  <c r="BP51" i="32"/>
  <c r="BP53" i="32"/>
  <c r="Q51" i="12"/>
  <c r="Q52" i="12"/>
  <c r="Q53" i="12"/>
  <c r="DE241" i="20"/>
  <c r="DE55" i="12" s="1"/>
  <c r="DE27" i="12"/>
  <c r="Z42" i="12"/>
  <c r="Z241" i="20"/>
  <c r="Z55" i="12" s="1"/>
  <c r="Z27" i="12"/>
  <c r="GU53" i="12"/>
  <c r="GU51" i="12"/>
  <c r="GU52" i="12"/>
  <c r="HV241" i="20"/>
  <c r="HV55" i="12" s="1"/>
  <c r="HV27" i="12"/>
  <c r="FL42" i="12"/>
  <c r="ER51" i="11"/>
  <c r="ER53" i="11"/>
  <c r="ER52" i="11"/>
  <c r="AE42" i="11"/>
  <c r="AE241" i="21"/>
  <c r="AE55" i="11" s="1"/>
  <c r="AE27" i="11"/>
  <c r="EG241" i="20"/>
  <c r="EG55" i="12" s="1"/>
  <c r="EG27" i="12"/>
  <c r="GR42" i="12"/>
  <c r="AH241" i="35"/>
  <c r="AH55" i="36" s="1"/>
  <c r="AH27" i="36"/>
  <c r="HH241" i="21"/>
  <c r="HH55" i="11" s="1"/>
  <c r="HH27" i="11"/>
  <c r="FL241" i="21"/>
  <c r="FL55" i="11" s="1"/>
  <c r="FL27" i="11"/>
  <c r="AO241" i="31"/>
  <c r="AO55" i="32" s="1"/>
  <c r="AO27" i="32"/>
  <c r="HG53" i="12"/>
  <c r="HG52" i="12"/>
  <c r="HG51" i="12"/>
  <c r="BB51" i="32"/>
  <c r="BB52" i="32"/>
  <c r="BB53" i="32"/>
  <c r="BA241" i="20"/>
  <c r="BA55" i="12" s="1"/>
  <c r="BA27" i="12"/>
  <c r="AG241" i="31"/>
  <c r="AG55" i="32" s="1"/>
  <c r="AG27" i="32"/>
  <c r="H241" i="20"/>
  <c r="H55" i="12" s="1"/>
  <c r="H27" i="12"/>
  <c r="CX42" i="12"/>
  <c r="BW241" i="35"/>
  <c r="BW55" i="36" s="1"/>
  <c r="BW27" i="36"/>
  <c r="HK241" i="21"/>
  <c r="HK55" i="11" s="1"/>
  <c r="HK27" i="11"/>
  <c r="EO42" i="12"/>
  <c r="AI52" i="36"/>
  <c r="AI51" i="36"/>
  <c r="AI53" i="36"/>
  <c r="AD241" i="20"/>
  <c r="AD55" i="12" s="1"/>
  <c r="AD27" i="12"/>
  <c r="BJ51" i="36"/>
  <c r="BJ52" i="36"/>
  <c r="BJ53" i="36"/>
  <c r="AW53" i="36"/>
  <c r="AW51" i="36"/>
  <c r="AW52" i="36"/>
  <c r="FG241" i="20"/>
  <c r="FG55" i="12" s="1"/>
  <c r="FG27" i="12"/>
  <c r="CX42" i="11"/>
  <c r="CS241" i="21"/>
  <c r="CS55" i="11" s="1"/>
  <c r="CS27" i="11"/>
  <c r="CL42" i="12"/>
  <c r="CL241" i="20"/>
  <c r="CL55" i="12" s="1"/>
  <c r="CL27" i="12"/>
  <c r="EA241" i="20"/>
  <c r="EA55" i="12" s="1"/>
  <c r="EA27" i="12"/>
  <c r="CV241" i="21"/>
  <c r="CV55" i="11" s="1"/>
  <c r="CV27" i="11"/>
  <c r="BO42" i="12"/>
  <c r="GS51" i="12"/>
  <c r="FW51" i="11"/>
  <c r="FW52" i="11"/>
  <c r="FW53" i="11"/>
  <c r="CJ241" i="21"/>
  <c r="CJ55" i="11" s="1"/>
  <c r="CJ27" i="11"/>
  <c r="CN42" i="11"/>
  <c r="AN51" i="36"/>
  <c r="AN53" i="36"/>
  <c r="AN52" i="36"/>
  <c r="GO51" i="12"/>
  <c r="GO53" i="12"/>
  <c r="GO52" i="12"/>
  <c r="CF241" i="35"/>
  <c r="CF55" i="36" s="1"/>
  <c r="CF27" i="36"/>
  <c r="GX42" i="11"/>
  <c r="E241" i="31"/>
  <c r="E55" i="32" s="1"/>
  <c r="E27" i="32"/>
  <c r="BI241" i="21"/>
  <c r="BI55" i="11" s="1"/>
  <c r="BI27" i="11"/>
  <c r="DR42" i="12"/>
  <c r="AA241" i="21"/>
  <c r="AA55" i="11" s="1"/>
  <c r="AA27" i="11"/>
  <c r="D76" i="33"/>
  <c r="H66" i="33"/>
  <c r="CI42" i="12"/>
  <c r="GZ52" i="12"/>
  <c r="GZ53" i="12"/>
  <c r="GZ51" i="12"/>
  <c r="AF42" i="11"/>
  <c r="AF241" i="21"/>
  <c r="AF55" i="11" s="1"/>
  <c r="AF27" i="11"/>
  <c r="CW42" i="11"/>
  <c r="CW241" i="21"/>
  <c r="CW55" i="11" s="1"/>
  <c r="CW27" i="11"/>
  <c r="BX53" i="36"/>
  <c r="BX51" i="36"/>
  <c r="BX52" i="36"/>
  <c r="BS53" i="32"/>
  <c r="BS52" i="32"/>
  <c r="BS51" i="32"/>
  <c r="AY51" i="32"/>
  <c r="AY52" i="32"/>
  <c r="AY53" i="32"/>
  <c r="AK241" i="31"/>
  <c r="AK55" i="32" s="1"/>
  <c r="AK27" i="32"/>
  <c r="AU241" i="21"/>
  <c r="AU55" i="11" s="1"/>
  <c r="AU27" i="11"/>
  <c r="CQ53" i="12"/>
  <c r="CQ51" i="12"/>
  <c r="CQ52" i="12"/>
  <c r="HX241" i="21"/>
  <c r="HX55" i="11" s="1"/>
  <c r="HX27" i="11"/>
  <c r="GB42" i="11"/>
  <c r="AC42" i="11"/>
  <c r="AC241" i="21"/>
  <c r="AC55" i="11" s="1"/>
  <c r="AC27" i="11"/>
  <c r="DE42" i="12"/>
  <c r="CZ241" i="20"/>
  <c r="CZ55" i="12" s="1"/>
  <c r="CZ27" i="12"/>
  <c r="HP42" i="12"/>
  <c r="GS241" i="21"/>
  <c r="GS55" i="11" s="1"/>
  <c r="GS27" i="11"/>
  <c r="GQ51" i="11"/>
  <c r="FE51" i="11"/>
  <c r="FE52" i="11"/>
  <c r="FE53" i="11"/>
  <c r="GY42" i="11"/>
  <c r="Z52" i="32"/>
  <c r="Z53" i="32"/>
  <c r="Z51" i="32"/>
  <c r="S53" i="12"/>
  <c r="S52" i="12"/>
  <c r="S51" i="12"/>
  <c r="DS52" i="12"/>
  <c r="DS51" i="12"/>
  <c r="DS53" i="12"/>
  <c r="FW27" i="12"/>
  <c r="FW241" i="20"/>
  <c r="FW55" i="12" s="1"/>
  <c r="GR241" i="20"/>
  <c r="GR55" i="12" s="1"/>
  <c r="GR27" i="12"/>
  <c r="BM53" i="32"/>
  <c r="BM52" i="32"/>
  <c r="BM51" i="32"/>
  <c r="HS42" i="11"/>
  <c r="CB42" i="12"/>
  <c r="CB241" i="20"/>
  <c r="CB55" i="12" s="1"/>
  <c r="CB27" i="12"/>
  <c r="CO241" i="20"/>
  <c r="CO55" i="12" s="1"/>
  <c r="CO27" i="12"/>
  <c r="DR42" i="11"/>
  <c r="BA42" i="12"/>
  <c r="F241" i="21"/>
  <c r="F55" i="11" s="1"/>
  <c r="F27" i="11"/>
  <c r="HK42" i="11"/>
  <c r="DG42" i="11"/>
  <c r="DG241" i="21"/>
  <c r="DG55" i="11" s="1"/>
  <c r="DG27" i="11"/>
  <c r="BT52" i="11"/>
  <c r="BT53" i="11"/>
  <c r="BT51" i="11"/>
  <c r="AB241" i="35"/>
  <c r="AB55" i="36" s="1"/>
  <c r="AB27" i="36"/>
  <c r="CR42" i="11"/>
  <c r="BS241" i="35"/>
  <c r="BS55" i="36" s="1"/>
  <c r="BS27" i="36"/>
  <c r="GK241" i="21"/>
  <c r="GK55" i="11" s="1"/>
  <c r="GK27" i="11"/>
  <c r="AX42" i="11"/>
  <c r="AX241" i="21"/>
  <c r="AX55" i="11" s="1"/>
  <c r="AX27" i="11"/>
  <c r="DZ241" i="20"/>
  <c r="DZ55" i="12" s="1"/>
  <c r="DZ27" i="12"/>
  <c r="BO27" i="12"/>
  <c r="BO241" i="20"/>
  <c r="BO55" i="12" s="1"/>
  <c r="EF52" i="12"/>
  <c r="EF53" i="12"/>
  <c r="EF51" i="12"/>
  <c r="DV51" i="12"/>
  <c r="DV52" i="12"/>
  <c r="DV53" i="12"/>
  <c r="DQ51" i="11"/>
  <c r="DQ52" i="11"/>
  <c r="DQ53" i="11"/>
  <c r="HV42" i="11"/>
  <c r="BH42" i="11"/>
  <c r="AM27" i="32"/>
  <c r="AM241" i="31"/>
  <c r="AM55" i="32" s="1"/>
  <c r="N241" i="31"/>
  <c r="N55" i="32" s="1"/>
  <c r="N27" i="32"/>
  <c r="GY42" i="12"/>
  <c r="HB42" i="12"/>
  <c r="GX241" i="21"/>
  <c r="GX55" i="11" s="1"/>
  <c r="GX27" i="11"/>
  <c r="Y42" i="12"/>
  <c r="ES241" i="21"/>
  <c r="ES55" i="11" s="1"/>
  <c r="ES27" i="11"/>
  <c r="GC241" i="20"/>
  <c r="GC55" i="12" s="1"/>
  <c r="GC27" i="12"/>
  <c r="EU42" i="12"/>
  <c r="AV52" i="32"/>
  <c r="AV51" i="32"/>
  <c r="AV53" i="32"/>
  <c r="EB241" i="21"/>
  <c r="EB55" i="11" s="1"/>
  <c r="EB27" i="11"/>
  <c r="D81" i="33"/>
  <c r="CD241" i="20"/>
  <c r="CD55" i="12" s="1"/>
  <c r="CD27" i="12"/>
  <c r="CN241" i="35"/>
  <c r="CN55" i="36" s="1"/>
  <c r="CN27" i="36"/>
  <c r="FP42" i="11"/>
  <c r="HX42" i="12"/>
  <c r="FR241" i="20"/>
  <c r="FR55" i="12" s="1"/>
  <c r="FR27" i="12"/>
  <c r="BQ241" i="31"/>
  <c r="BQ55" i="32" s="1"/>
  <c r="BQ27" i="32"/>
  <c r="FT42" i="11"/>
  <c r="I51" i="36"/>
  <c r="I52" i="36"/>
  <c r="I53" i="36"/>
  <c r="EG42" i="12"/>
  <c r="FF42" i="12"/>
  <c r="AG42" i="12"/>
  <c r="FQ42" i="11"/>
  <c r="HS241" i="21"/>
  <c r="HS55" i="11" s="1"/>
  <c r="HS27" i="11"/>
  <c r="N42" i="11"/>
  <c r="N241" i="21"/>
  <c r="N55" i="11" s="1"/>
  <c r="N27" i="11"/>
  <c r="AN241" i="31"/>
  <c r="AN55" i="32" s="1"/>
  <c r="AN27" i="32"/>
  <c r="CS241" i="20"/>
  <c r="CS55" i="12" s="1"/>
  <c r="CS27" i="12"/>
  <c r="FS42" i="12"/>
  <c r="DV51" i="11"/>
  <c r="DV52" i="11"/>
  <c r="DV53" i="11"/>
  <c r="BY51" i="11"/>
  <c r="GV241" i="21"/>
  <c r="GV55" i="11" s="1"/>
  <c r="GV27" i="11"/>
  <c r="EE27" i="11"/>
  <c r="EE241" i="21"/>
  <c r="EE55" i="11" s="1"/>
  <c r="H42" i="12"/>
  <c r="FM241" i="20"/>
  <c r="FM55" i="12" s="1"/>
  <c r="FM27" i="12"/>
  <c r="FU53" i="11"/>
  <c r="FU51" i="11"/>
  <c r="FU52" i="11"/>
  <c r="X42" i="11"/>
  <c r="X241" i="21"/>
  <c r="X55" i="11" s="1"/>
  <c r="X27" i="11"/>
  <c r="AM42" i="11"/>
  <c r="AX51" i="12"/>
  <c r="AX52" i="12"/>
  <c r="AX53" i="12"/>
  <c r="EX42" i="12"/>
  <c r="CY42" i="11"/>
  <c r="CR241" i="21"/>
  <c r="CR55" i="11" s="1"/>
  <c r="CR27" i="11"/>
  <c r="ES42" i="12"/>
  <c r="BG51" i="36"/>
  <c r="BG52" i="36"/>
  <c r="BG53" i="36"/>
  <c r="F241" i="20"/>
  <c r="F55" i="12" s="1"/>
  <c r="F27" i="12"/>
  <c r="GT51" i="11"/>
  <c r="GT52" i="11"/>
  <c r="GT53" i="11"/>
  <c r="GC52" i="11"/>
  <c r="GC51" i="11"/>
  <c r="GC53" i="11"/>
  <c r="CS42" i="11"/>
  <c r="EQ42" i="11"/>
  <c r="EQ241" i="21"/>
  <c r="EQ55" i="11" s="1"/>
  <c r="EQ27" i="11"/>
  <c r="EA42" i="12"/>
  <c r="FC42" i="11"/>
  <c r="HJ42" i="12"/>
  <c r="AJ241" i="35"/>
  <c r="AJ55" i="36" s="1"/>
  <c r="AJ27" i="36"/>
  <c r="BH241" i="21"/>
  <c r="BH55" i="11" s="1"/>
  <c r="BH27" i="11"/>
  <c r="AY51" i="12"/>
  <c r="AJ42" i="12"/>
  <c r="AJ241" i="20"/>
  <c r="AJ55" i="12" s="1"/>
  <c r="AJ27" i="12"/>
  <c r="GD241" i="20"/>
  <c r="GD55" i="12" s="1"/>
  <c r="GD27" i="12"/>
  <c r="GZ51" i="11"/>
  <c r="Y241" i="20"/>
  <c r="Y55" i="12" s="1"/>
  <c r="Y27" i="12"/>
  <c r="DN27" i="12"/>
  <c r="DN241" i="20"/>
  <c r="DN55" i="12" s="1"/>
  <c r="EA51" i="11"/>
  <c r="EA53" i="11"/>
  <c r="EA52" i="11"/>
  <c r="GC42" i="12"/>
  <c r="DR27" i="12"/>
  <c r="DR241" i="20"/>
  <c r="DR55" i="12" s="1"/>
  <c r="AE27" i="32"/>
  <c r="AE241" i="31"/>
  <c r="AE55" i="32" s="1"/>
  <c r="AR53" i="36"/>
  <c r="AR51" i="36"/>
  <c r="AR52" i="36"/>
  <c r="Q241" i="35"/>
  <c r="Q55" i="36" s="1"/>
  <c r="Q27" i="36"/>
  <c r="C27" i="36"/>
  <c r="C241" i="35"/>
  <c r="C55" i="36" s="1"/>
  <c r="D74" i="33"/>
  <c r="G66" i="33"/>
  <c r="M66" i="33"/>
  <c r="D72" i="33"/>
  <c r="P66" i="33"/>
  <c r="D77" i="33"/>
  <c r="GB51" i="12"/>
  <c r="GB53" i="12"/>
  <c r="GB52" i="12"/>
  <c r="BS42" i="12"/>
  <c r="BS241" i="20"/>
  <c r="BS55" i="12" s="1"/>
  <c r="BS27" i="12"/>
  <c r="CI241" i="20"/>
  <c r="CI55" i="12" s="1"/>
  <c r="CI27" i="12"/>
  <c r="BM241" i="35"/>
  <c r="BM55" i="36" s="1"/>
  <c r="BM27" i="36"/>
  <c r="DS51" i="11"/>
  <c r="DS53" i="11"/>
  <c r="DS52" i="11"/>
  <c r="FN42" i="11"/>
  <c r="CI42" i="11"/>
  <c r="CI241" i="21"/>
  <c r="CI55" i="11" s="1"/>
  <c r="CI27" i="11"/>
  <c r="Z42" i="11"/>
  <c r="FX241" i="21"/>
  <c r="FX55" i="11" s="1"/>
  <c r="FX27" i="11"/>
  <c r="CT53" i="11"/>
  <c r="CT51" i="11"/>
  <c r="CT52" i="11"/>
  <c r="DO42" i="11"/>
  <c r="DO241" i="21"/>
  <c r="DO55" i="11" s="1"/>
  <c r="DO27" i="11"/>
  <c r="CF241" i="21"/>
  <c r="CF55" i="11" s="1"/>
  <c r="CF27" i="11"/>
  <c r="HY241" i="20"/>
  <c r="HY55" i="12" s="1"/>
  <c r="HY27" i="12"/>
  <c r="FR42" i="12"/>
  <c r="CJ241" i="35"/>
  <c r="CJ55" i="36" s="1"/>
  <c r="CJ27" i="36"/>
  <c r="GG53" i="11"/>
  <c r="GG51" i="11"/>
  <c r="GG52" i="11"/>
  <c r="R27" i="36"/>
  <c r="R241" i="35"/>
  <c r="R55" i="36" s="1"/>
  <c r="E241" i="21"/>
  <c r="E55" i="11" s="1"/>
  <c r="E27" i="11"/>
  <c r="V241" i="20"/>
  <c r="V55" i="12" s="1"/>
  <c r="V27" i="12"/>
  <c r="CM53" i="36"/>
  <c r="CM51" i="36"/>
  <c r="CM52" i="36"/>
  <c r="GS42" i="11"/>
  <c r="DZ51" i="11"/>
  <c r="DZ53" i="11"/>
  <c r="DZ52" i="11"/>
  <c r="GG241" i="20"/>
  <c r="GG55" i="12" s="1"/>
  <c r="GG27" i="12"/>
  <c r="DH241" i="20"/>
  <c r="DH55" i="12" s="1"/>
  <c r="DH27" i="12"/>
  <c r="BU53" i="36"/>
  <c r="BU51" i="36"/>
  <c r="BU52" i="36"/>
  <c r="F53" i="36"/>
  <c r="F51" i="36"/>
  <c r="F52" i="36"/>
  <c r="HH42" i="11"/>
  <c r="Q241" i="31"/>
  <c r="Q55" i="32" s="1"/>
  <c r="Q27" i="32"/>
  <c r="CS42" i="12"/>
  <c r="P42" i="12"/>
  <c r="V241" i="21"/>
  <c r="V55" i="11" s="1"/>
  <c r="V27" i="11"/>
  <c r="GX53" i="12"/>
  <c r="GX52" i="12"/>
  <c r="GX51" i="12"/>
  <c r="GI241" i="20"/>
  <c r="GI55" i="12" s="1"/>
  <c r="GI27" i="12"/>
  <c r="BM53" i="12"/>
  <c r="BM51" i="12"/>
  <c r="BM52" i="12"/>
  <c r="I42" i="12"/>
  <c r="I241" i="20"/>
  <c r="I55" i="12" s="1"/>
  <c r="I27" i="12"/>
  <c r="EX241" i="20"/>
  <c r="EX55" i="12" s="1"/>
  <c r="EX27" i="12"/>
  <c r="CY241" i="21"/>
  <c r="CY55" i="11" s="1"/>
  <c r="CY27" i="11"/>
  <c r="M42" i="12"/>
  <c r="HS42" i="12"/>
  <c r="H241" i="35"/>
  <c r="H55" i="36" s="1"/>
  <c r="H27" i="36"/>
  <c r="GK42" i="11"/>
  <c r="CB27" i="11"/>
  <c r="CB241" i="21"/>
  <c r="CB55" i="11" s="1"/>
  <c r="DH42" i="11"/>
  <c r="HL42" i="12"/>
  <c r="BV241" i="35"/>
  <c r="BV55" i="36" s="1"/>
  <c r="BV27" i="36"/>
  <c r="G42" i="11"/>
  <c r="BZ51" i="32"/>
  <c r="BZ53" i="32"/>
  <c r="BZ52" i="32"/>
  <c r="AT51" i="36"/>
  <c r="AT52" i="36"/>
  <c r="AT53" i="36"/>
  <c r="AW241" i="31"/>
  <c r="AW55" i="32" s="1"/>
  <c r="AW27" i="32"/>
  <c r="ED51" i="12"/>
  <c r="ED53" i="12"/>
  <c r="ED52" i="12"/>
  <c r="DD241" i="20"/>
  <c r="DD55" i="12" s="1"/>
  <c r="DD27" i="12"/>
  <c r="AH42" i="12"/>
  <c r="BL53" i="36"/>
  <c r="BL51" i="36"/>
  <c r="BL52" i="36"/>
  <c r="GD53" i="11"/>
  <c r="GD51" i="11"/>
  <c r="GD52" i="11"/>
  <c r="EC51" i="11"/>
  <c r="EC52" i="11"/>
  <c r="EC53" i="11"/>
  <c r="BN42" i="11"/>
  <c r="BN241" i="21"/>
  <c r="BN55" i="11" s="1"/>
  <c r="BN27" i="11"/>
  <c r="CK42" i="11"/>
  <c r="DN42" i="12"/>
  <c r="EM241" i="21"/>
  <c r="EM55" i="11" s="1"/>
  <c r="EM27" i="11"/>
  <c r="ES42" i="11"/>
  <c r="ID52" i="12"/>
  <c r="ID51" i="12"/>
  <c r="ID53" i="12"/>
  <c r="HD53" i="12"/>
  <c r="HD52" i="12"/>
  <c r="HD51" i="12"/>
  <c r="FU27" i="12"/>
  <c r="FU241" i="20"/>
  <c r="FU55" i="12" s="1"/>
  <c r="AZ53" i="36"/>
  <c r="AZ51" i="36"/>
  <c r="AZ52" i="36"/>
  <c r="CI241" i="35"/>
  <c r="CI55" i="36" s="1"/>
  <c r="CI27" i="36"/>
  <c r="GA51" i="11"/>
  <c r="GA53" i="11"/>
  <c r="GA52" i="11"/>
  <c r="HI51" i="11"/>
  <c r="HI53" i="11"/>
  <c r="HI52" i="11"/>
  <c r="CC241" i="21"/>
  <c r="CC55" i="11" s="1"/>
  <c r="CC27" i="11"/>
  <c r="AO51" i="11"/>
  <c r="AO52" i="11"/>
  <c r="AO53" i="11"/>
  <c r="D78" i="33"/>
  <c r="HJ52" i="11"/>
  <c r="HJ53" i="11"/>
  <c r="HJ51" i="11"/>
  <c r="O42" i="11"/>
  <c r="O241" i="21"/>
  <c r="O55" i="11" s="1"/>
  <c r="O27" i="11"/>
  <c r="BR53" i="36"/>
  <c r="BR51" i="36"/>
  <c r="BR52" i="36"/>
  <c r="GP42" i="12"/>
  <c r="FI42" i="11"/>
  <c r="AM241" i="35"/>
  <c r="AM55" i="36" s="1"/>
  <c r="AM27" i="36"/>
  <c r="EY51" i="12"/>
  <c r="EY53" i="12"/>
  <c r="EY52" i="12"/>
  <c r="BH52" i="12"/>
  <c r="BH53" i="12"/>
  <c r="BH51" i="12"/>
  <c r="DP241" i="20"/>
  <c r="DP55" i="12" s="1"/>
  <c r="DP27" i="12"/>
  <c r="DB42" i="11"/>
  <c r="AC241" i="31"/>
  <c r="AC55" i="32" s="1"/>
  <c r="AC27" i="32"/>
  <c r="DY52" i="12"/>
  <c r="DY53" i="12"/>
  <c r="DY51" i="12"/>
  <c r="FI42" i="12"/>
  <c r="FH241" i="20"/>
  <c r="FH55" i="12" s="1"/>
  <c r="FH27" i="12"/>
  <c r="BC241" i="35"/>
  <c r="BC55" i="36" s="1"/>
  <c r="BC27" i="36"/>
  <c r="FF42" i="11"/>
  <c r="CF42" i="11"/>
  <c r="BC241" i="31"/>
  <c r="BC55" i="32" s="1"/>
  <c r="BC27" i="32"/>
  <c r="EZ51" i="11"/>
  <c r="EZ53" i="11"/>
  <c r="EZ52" i="11"/>
  <c r="BU42" i="11"/>
  <c r="EM42" i="12"/>
  <c r="HR42" i="12"/>
  <c r="CO241" i="35"/>
  <c r="CO55" i="36" s="1"/>
  <c r="CO27" i="36"/>
  <c r="HA52" i="11"/>
  <c r="HA51" i="11"/>
  <c r="HA53" i="11"/>
  <c r="HC42" i="11"/>
  <c r="HC241" i="21"/>
  <c r="HC55" i="11" s="1"/>
  <c r="HC27" i="11"/>
  <c r="EV42" i="11"/>
  <c r="EV241" i="21"/>
  <c r="EV55" i="11" s="1"/>
  <c r="EV27" i="11"/>
  <c r="V42" i="12"/>
  <c r="EV241" i="20"/>
  <c r="EV55" i="12" s="1"/>
  <c r="EV27" i="12"/>
  <c r="EB241" i="20"/>
  <c r="EB55" i="12" s="1"/>
  <c r="EB27" i="12"/>
  <c r="X53" i="36"/>
  <c r="X51" i="36"/>
  <c r="X52" i="36"/>
  <c r="BA241" i="35"/>
  <c r="BA55" i="36" s="1"/>
  <c r="BA27" i="36"/>
  <c r="FV241" i="21"/>
  <c r="FV55" i="11" s="1"/>
  <c r="FV27" i="11"/>
  <c r="FW42" i="12"/>
  <c r="BI241" i="31"/>
  <c r="BI55" i="32" s="1"/>
  <c r="BI27" i="32"/>
  <c r="CL241" i="35"/>
  <c r="CL55" i="36" s="1"/>
  <c r="CL27" i="36"/>
  <c r="AA27" i="36"/>
  <c r="AA241" i="35"/>
  <c r="AA55" i="36" s="1"/>
  <c r="CA241" i="20"/>
  <c r="CA55" i="12" s="1"/>
  <c r="CA27" i="12"/>
  <c r="EE42" i="12"/>
  <c r="CM42" i="12"/>
  <c r="Z241" i="35"/>
  <c r="Z55" i="36" s="1"/>
  <c r="Z27" i="36"/>
  <c r="ET52" i="11"/>
  <c r="ET53" i="11"/>
  <c r="ET51" i="11"/>
  <c r="EY51" i="11"/>
  <c r="EY52" i="11"/>
  <c r="EY53" i="11"/>
  <c r="BZ42" i="11"/>
  <c r="BZ241" i="21"/>
  <c r="BZ55" i="11" s="1"/>
  <c r="BZ27" i="11"/>
  <c r="AC241" i="35"/>
  <c r="AC55" i="36" s="1"/>
  <c r="AC27" i="36"/>
  <c r="G51" i="12"/>
  <c r="G52" i="12"/>
  <c r="G53" i="12"/>
  <c r="EJ241" i="20"/>
  <c r="EJ55" i="12" s="1"/>
  <c r="EJ27" i="12"/>
  <c r="CK51" i="12"/>
  <c r="CK53" i="12"/>
  <c r="CK52" i="12"/>
  <c r="FK27" i="12"/>
  <c r="FK241" i="20"/>
  <c r="FK55" i="12" s="1"/>
  <c r="BO241" i="31"/>
  <c r="BO55" i="32" s="1"/>
  <c r="BO27" i="32"/>
  <c r="S53" i="36"/>
  <c r="S51" i="36"/>
  <c r="S52" i="36"/>
  <c r="HG51" i="11"/>
  <c r="CL241" i="21"/>
  <c r="CL55" i="11" s="1"/>
  <c r="CL27" i="11"/>
  <c r="AG51" i="36"/>
  <c r="AG53" i="36"/>
  <c r="AG52" i="36"/>
  <c r="HS241" i="20"/>
  <c r="HS55" i="12" s="1"/>
  <c r="HS27" i="12"/>
  <c r="AD42" i="12"/>
  <c r="HN53" i="11"/>
  <c r="HN52" i="11"/>
  <c r="HN51" i="11"/>
  <c r="BQ51" i="11"/>
  <c r="DI51" i="11"/>
  <c r="DI52" i="11"/>
  <c r="DI53" i="11"/>
  <c r="CH42" i="11"/>
  <c r="GL241" i="20"/>
  <c r="GL55" i="12" s="1"/>
  <c r="GL27" i="12"/>
  <c r="AV241" i="20"/>
  <c r="AV55" i="12" s="1"/>
  <c r="AV27" i="12"/>
  <c r="CO27" i="11"/>
  <c r="CO241" i="21"/>
  <c r="CO55" i="11" s="1"/>
  <c r="FS51" i="11"/>
  <c r="FS52" i="11"/>
  <c r="FS53" i="11"/>
  <c r="G241" i="21"/>
  <c r="G55" i="11" s="1"/>
  <c r="G27" i="11"/>
  <c r="HF53" i="11"/>
  <c r="HF51" i="11"/>
  <c r="HF52" i="11"/>
  <c r="BG241" i="21"/>
  <c r="BG55" i="11" s="1"/>
  <c r="BG27" i="11"/>
  <c r="O241" i="31"/>
  <c r="O55" i="32" s="1"/>
  <c r="O27" i="32"/>
  <c r="AS53" i="36"/>
  <c r="AS52" i="36"/>
  <c r="AS51" i="36"/>
  <c r="DD42" i="12"/>
  <c r="EX51" i="11"/>
  <c r="EX52" i="11"/>
  <c r="EX53" i="11"/>
  <c r="HQ42" i="11"/>
  <c r="HQ241" i="21"/>
  <c r="HQ55" i="11" s="1"/>
  <c r="HQ27" i="11"/>
  <c r="AW241" i="21"/>
  <c r="AW55" i="11" s="1"/>
  <c r="AW27" i="11"/>
  <c r="N51" i="36"/>
  <c r="N52" i="36"/>
  <c r="N53" i="36"/>
  <c r="AQ241" i="31"/>
  <c r="AQ55" i="32" s="1"/>
  <c r="AQ27" i="32"/>
  <c r="ED42" i="11"/>
  <c r="EB42" i="11"/>
  <c r="D80" i="33"/>
  <c r="HM241" i="20"/>
  <c r="HM55" i="12" s="1"/>
  <c r="HM27" i="12"/>
  <c r="BI53" i="36"/>
  <c r="BI51" i="36"/>
  <c r="BI52" i="36"/>
  <c r="FI241" i="21"/>
  <c r="FI55" i="11" s="1"/>
  <c r="FI27" i="11"/>
  <c r="FX42" i="11"/>
  <c r="J27" i="36"/>
  <c r="J241" i="35"/>
  <c r="J55" i="36" s="1"/>
  <c r="DP42" i="12"/>
  <c r="DB241" i="21"/>
  <c r="DB55" i="11" s="1"/>
  <c r="DB27" i="11"/>
  <c r="AR51" i="12"/>
  <c r="AU53" i="32"/>
  <c r="AU52" i="32"/>
  <c r="AU51" i="32"/>
  <c r="FF241" i="21"/>
  <c r="FF55" i="11" s="1"/>
  <c r="FF27" i="11"/>
  <c r="EU51" i="11"/>
  <c r="EU52" i="11"/>
  <c r="EU53" i="11"/>
  <c r="AN51" i="11"/>
  <c r="AN52" i="11"/>
  <c r="AN53" i="11"/>
  <c r="BC42" i="11"/>
  <c r="BC241" i="21"/>
  <c r="BC55" i="11" s="1"/>
  <c r="BC27" i="11"/>
  <c r="J51" i="12"/>
  <c r="J52" i="12"/>
  <c r="J53" i="12"/>
  <c r="EI42" i="11"/>
  <c r="BU241" i="21"/>
  <c r="BU55" i="11" s="1"/>
  <c r="BU27" i="11"/>
  <c r="DX42" i="12"/>
  <c r="DX241" i="20"/>
  <c r="DX55" i="12" s="1"/>
  <c r="DX27" i="12"/>
  <c r="FG42" i="11"/>
  <c r="AD241" i="35"/>
  <c r="AD55" i="36" s="1"/>
  <c r="AD27" i="36"/>
  <c r="EC42" i="12"/>
  <c r="G241" i="31"/>
  <c r="G55" i="32" s="1"/>
  <c r="G27" i="32"/>
  <c r="CN42" i="12"/>
  <c r="CN241" i="20"/>
  <c r="CN55" i="12" s="1"/>
  <c r="CN27" i="12"/>
  <c r="GF52" i="12"/>
  <c r="GF51" i="12"/>
  <c r="GF53" i="12"/>
  <c r="GQ51" i="12"/>
  <c r="GQ52" i="12"/>
  <c r="GQ53" i="12"/>
  <c r="DH42" i="12"/>
  <c r="BE241" i="35"/>
  <c r="BE55" i="36" s="1"/>
  <c r="BE27" i="36"/>
  <c r="GR51" i="11"/>
  <c r="R241" i="31"/>
  <c r="R55" i="32" s="1"/>
  <c r="R27" i="32"/>
  <c r="CA42" i="12"/>
  <c r="EE241" i="20"/>
  <c r="EE55" i="12" s="1"/>
  <c r="EE27" i="12"/>
  <c r="DT241" i="20"/>
  <c r="DT55" i="12" s="1"/>
  <c r="DT27" i="12"/>
  <c r="HT42" i="12"/>
  <c r="CM241" i="20"/>
  <c r="CM55" i="12" s="1"/>
  <c r="CM27" i="12"/>
  <c r="G51" i="36"/>
  <c r="G52" i="36"/>
  <c r="G53" i="36"/>
  <c r="BN241" i="35"/>
  <c r="BN55" i="36" s="1"/>
  <c r="BN27" i="36"/>
  <c r="HP42" i="11"/>
  <c r="EJ42" i="12"/>
  <c r="Y241" i="21"/>
  <c r="Y55" i="11" s="1"/>
  <c r="Y27" i="11"/>
  <c r="CL42" i="11"/>
  <c r="M51" i="36"/>
  <c r="M53" i="36"/>
  <c r="M52" i="36"/>
  <c r="EI42" i="12"/>
  <c r="EI241" i="20"/>
  <c r="EI55" i="12" s="1"/>
  <c r="EI27" i="12"/>
  <c r="AL241" i="35"/>
  <c r="AL55" i="36" s="1"/>
  <c r="AL27" i="36"/>
  <c r="GW51" i="11"/>
  <c r="GW52" i="11"/>
  <c r="GW53" i="11"/>
  <c r="HL53" i="11"/>
  <c r="HL51" i="11"/>
  <c r="HL52" i="11"/>
  <c r="CH241" i="21"/>
  <c r="CH55" i="11" s="1"/>
  <c r="CH27" i="11"/>
  <c r="FD52" i="12"/>
  <c r="FD51" i="12"/>
  <c r="FD53" i="12"/>
  <c r="FG42" i="12"/>
  <c r="Y241" i="35"/>
  <c r="Y55" i="36" s="1"/>
  <c r="Y27" i="36"/>
  <c r="BW241" i="21"/>
  <c r="BW55" i="11" s="1"/>
  <c r="BW27" i="11"/>
  <c r="DY52" i="11"/>
  <c r="DY53" i="11"/>
  <c r="DY51" i="11"/>
  <c r="AY52" i="11"/>
  <c r="AY51" i="11"/>
  <c r="AY53" i="11"/>
  <c r="AN241" i="20"/>
  <c r="AN55" i="12" s="1"/>
  <c r="AN27" i="12"/>
  <c r="O241" i="20"/>
  <c r="O55" i="12" s="1"/>
  <c r="O27" i="12"/>
  <c r="AS42" i="12"/>
  <c r="AZ51" i="12"/>
  <c r="BB241" i="35"/>
  <c r="BB55" i="36" s="1"/>
  <c r="BB27" i="36"/>
  <c r="BD241" i="21"/>
  <c r="BD55" i="11" s="1"/>
  <c r="BD27" i="11"/>
  <c r="BW42" i="12"/>
  <c r="BW241" i="20"/>
  <c r="BW55" i="12" s="1"/>
  <c r="BW27" i="12"/>
  <c r="R51" i="11"/>
  <c r="R52" i="11"/>
  <c r="R53" i="11"/>
  <c r="AW42" i="11"/>
  <c r="AE241" i="35"/>
  <c r="AE55" i="36" s="1"/>
  <c r="AE27" i="36"/>
  <c r="CC42" i="11"/>
  <c r="AH241" i="21"/>
  <c r="AH55" i="11" s="1"/>
  <c r="AH27" i="11"/>
  <c r="ED241" i="21"/>
  <c r="ED55" i="11" s="1"/>
  <c r="ED27" i="11"/>
  <c r="D82" i="33"/>
  <c r="W244" i="35"/>
  <c r="FP249" i="20"/>
  <c r="BN249" i="20"/>
  <c r="M249" i="21"/>
  <c r="T250" i="20"/>
  <c r="T246" i="20"/>
  <c r="BH249" i="31"/>
  <c r="AL244" i="21"/>
  <c r="FV248" i="20"/>
  <c r="P246" i="35"/>
  <c r="AB249" i="20"/>
  <c r="AG249" i="21"/>
  <c r="AE243" i="20"/>
  <c r="DM245" i="21"/>
  <c r="AT248" i="20"/>
  <c r="BL248" i="31"/>
  <c r="T249" i="35"/>
  <c r="BR244" i="20"/>
  <c r="BK248" i="21"/>
  <c r="AI250" i="20"/>
  <c r="HT249" i="21"/>
  <c r="CE248" i="20"/>
  <c r="AL245" i="20"/>
  <c r="AI246" i="20"/>
  <c r="AF248" i="35"/>
  <c r="EN244" i="20"/>
  <c r="BX248" i="31"/>
  <c r="AI244" i="21"/>
  <c r="BA249" i="21"/>
  <c r="AR248" i="31"/>
  <c r="CK248" i="35"/>
  <c r="BP244" i="35"/>
  <c r="R251" i="20"/>
  <c r="CW248" i="20"/>
  <c r="E245" i="20"/>
  <c r="N250" i="20"/>
  <c r="GA249" i="20"/>
  <c r="BK243" i="31"/>
  <c r="FD244" i="21"/>
  <c r="AG244" i="31"/>
  <c r="CF248" i="20"/>
  <c r="AR249" i="31"/>
  <c r="DN245" i="21"/>
  <c r="V244" i="35"/>
  <c r="GZ245" i="20"/>
  <c r="CK249" i="35"/>
  <c r="BP248" i="35"/>
  <c r="FG248" i="21"/>
  <c r="DQ244" i="20"/>
  <c r="CY243" i="20"/>
  <c r="AU250" i="20"/>
  <c r="AW245" i="35"/>
  <c r="AD248" i="21"/>
  <c r="EU248" i="20"/>
  <c r="FH243" i="21"/>
  <c r="DZ246" i="21"/>
  <c r="HJ243" i="20"/>
  <c r="FS249" i="20"/>
  <c r="BQ243" i="20"/>
  <c r="AU251" i="20"/>
  <c r="BJ243" i="20"/>
  <c r="AO243" i="20"/>
  <c r="HJ246" i="21"/>
  <c r="FP243" i="21"/>
  <c r="CA244" i="21"/>
  <c r="FJ250" i="21"/>
  <c r="AQ243" i="20"/>
  <c r="GZ251" i="20"/>
  <c r="AV249" i="35"/>
  <c r="CP251" i="20"/>
  <c r="HI245" i="21"/>
  <c r="AT251" i="35"/>
  <c r="BN245" i="31"/>
  <c r="CX249" i="20"/>
  <c r="EG248" i="21"/>
  <c r="FA249" i="20"/>
  <c r="X245" i="31"/>
  <c r="FF249" i="20"/>
  <c r="FR250" i="21"/>
  <c r="BT251" i="21"/>
  <c r="DR244" i="21"/>
  <c r="FL248" i="21"/>
  <c r="GX251" i="20"/>
  <c r="T245" i="21"/>
  <c r="FP249" i="21"/>
  <c r="FA244" i="20"/>
  <c r="BD248" i="20"/>
  <c r="DS246" i="20"/>
  <c r="FE245" i="21"/>
  <c r="EC250" i="21"/>
  <c r="AZ245" i="21"/>
  <c r="FJ246" i="21"/>
  <c r="DL249" i="21"/>
  <c r="BE248" i="21"/>
  <c r="BH249" i="35"/>
  <c r="DV246" i="20"/>
  <c r="FD248" i="21"/>
  <c r="EZ251" i="21"/>
  <c r="AS245" i="35"/>
  <c r="GF243" i="21"/>
  <c r="CK243" i="21"/>
  <c r="AZ246" i="35"/>
  <c r="CW248" i="21"/>
  <c r="EY251" i="21"/>
  <c r="BS245" i="31"/>
  <c r="CI248" i="35"/>
  <c r="BO243" i="31"/>
  <c r="G243" i="31"/>
  <c r="ED249" i="21"/>
  <c r="V244" i="20"/>
  <c r="FV244" i="21"/>
  <c r="K250" i="20"/>
  <c r="FP243" i="20"/>
  <c r="BN243" i="20"/>
  <c r="BF248" i="31"/>
  <c r="T251" i="20"/>
  <c r="BH248" i="31"/>
  <c r="AL249" i="21"/>
  <c r="FV249" i="20"/>
  <c r="AJ243" i="21"/>
  <c r="DM251" i="21"/>
  <c r="AG244" i="21"/>
  <c r="AE248" i="20"/>
  <c r="DM246" i="21"/>
  <c r="AT244" i="20"/>
  <c r="BL243" i="31"/>
  <c r="AA244" i="20"/>
  <c r="FE250" i="20"/>
  <c r="AL246" i="20"/>
  <c r="M251" i="31"/>
  <c r="IA243" i="20"/>
  <c r="AF244" i="35"/>
  <c r="EN243" i="20"/>
  <c r="BX243" i="31"/>
  <c r="AI249" i="21"/>
  <c r="CD248" i="21"/>
  <c r="BR246" i="31"/>
  <c r="DA245" i="21"/>
  <c r="AW248" i="20"/>
  <c r="BW249" i="31"/>
  <c r="CY249" i="20"/>
  <c r="BD249" i="35"/>
  <c r="P248" i="20"/>
  <c r="V249" i="31"/>
  <c r="BM244" i="21"/>
  <c r="BY245" i="21"/>
  <c r="BW243" i="35"/>
  <c r="AH251" i="31"/>
  <c r="AZ243" i="31"/>
  <c r="CM244" i="21"/>
  <c r="D245" i="31"/>
  <c r="FI249" i="20"/>
  <c r="DQ250" i="21"/>
  <c r="AW243" i="20"/>
  <c r="HP249" i="20"/>
  <c r="AR243" i="31"/>
  <c r="HG245" i="20"/>
  <c r="CU248" i="21"/>
  <c r="T243" i="31"/>
  <c r="DV245" i="21"/>
  <c r="C249" i="31"/>
  <c r="IB244" i="20"/>
  <c r="AH243" i="35"/>
  <c r="HV249" i="21"/>
  <c r="DP251" i="21"/>
  <c r="DL243" i="20"/>
  <c r="FO244" i="20"/>
  <c r="HK243" i="20"/>
  <c r="EP243" i="21"/>
  <c r="CP250" i="20"/>
  <c r="FT244" i="21"/>
  <c r="HA245" i="20"/>
  <c r="I249" i="31"/>
  <c r="FF248" i="20"/>
  <c r="GG250" i="21"/>
  <c r="CX243" i="21"/>
  <c r="FL243" i="20"/>
  <c r="FN248" i="21"/>
  <c r="BL246" i="35"/>
  <c r="DG243" i="21"/>
  <c r="HZ251" i="21"/>
  <c r="FT249" i="21"/>
  <c r="EQ244" i="20"/>
  <c r="HL248" i="20"/>
  <c r="HG251" i="20"/>
  <c r="CV249" i="20"/>
  <c r="ER251" i="20"/>
  <c r="GU244" i="21"/>
  <c r="GX245" i="20"/>
  <c r="AL246" i="31"/>
  <c r="FT251" i="20"/>
  <c r="GB248" i="21"/>
  <c r="EQ243" i="20"/>
  <c r="HL249" i="20"/>
  <c r="CH246" i="35"/>
  <c r="AD248" i="31"/>
  <c r="GL246" i="21"/>
  <c r="CA249" i="35"/>
  <c r="BR245" i="31"/>
  <c r="DN251" i="21"/>
  <c r="I250" i="35"/>
  <c r="CK249" i="21"/>
  <c r="FW251" i="21"/>
  <c r="FA248" i="21"/>
  <c r="Z248" i="20"/>
  <c r="E243" i="31"/>
  <c r="AC249" i="20"/>
  <c r="V243" i="31"/>
  <c r="BX251" i="35"/>
  <c r="CZ248" i="20"/>
  <c r="HG245" i="21"/>
  <c r="EZ245" i="21"/>
  <c r="CC243" i="21"/>
  <c r="CL248" i="21"/>
  <c r="CR245" i="20"/>
  <c r="CS249" i="20"/>
  <c r="DH248" i="20"/>
  <c r="DM250" i="20"/>
  <c r="GJ251" i="20"/>
  <c r="HZ245" i="21"/>
  <c r="AK248" i="20"/>
  <c r="BW244" i="35"/>
  <c r="DY250" i="21"/>
  <c r="BX249" i="21"/>
  <c r="DK249" i="20"/>
  <c r="EG248" i="20"/>
  <c r="AG251" i="35"/>
  <c r="CS243" i="20"/>
  <c r="FM250" i="21"/>
  <c r="FH243" i="20"/>
  <c r="GW250" i="20"/>
  <c r="ED244" i="21"/>
  <c r="BN244" i="20"/>
  <c r="BF244" i="31"/>
  <c r="AL243" i="21"/>
  <c r="AJ244" i="21"/>
  <c r="GV243" i="20"/>
  <c r="DM250" i="21"/>
  <c r="AG243" i="21"/>
  <c r="AE244" i="20"/>
  <c r="AT249" i="20"/>
  <c r="H244" i="31"/>
  <c r="FE251" i="20"/>
  <c r="M250" i="31"/>
  <c r="IA244" i="20"/>
  <c r="AF243" i="35"/>
  <c r="EN248" i="20"/>
  <c r="AI248" i="21"/>
  <c r="EI249" i="21"/>
  <c r="BK244" i="35"/>
  <c r="CN248" i="21"/>
  <c r="FB246" i="21"/>
  <c r="HE243" i="21"/>
  <c r="FC244" i="20"/>
  <c r="AF244" i="31"/>
  <c r="FQ243" i="20"/>
  <c r="CE250" i="21"/>
  <c r="GO250" i="20"/>
  <c r="CK246" i="20"/>
  <c r="HK244" i="21"/>
  <c r="FM245" i="21"/>
  <c r="CH251" i="20"/>
  <c r="DD249" i="21"/>
  <c r="BT250" i="35"/>
  <c r="CW243" i="20"/>
  <c r="BD244" i="35"/>
  <c r="DP246" i="21"/>
  <c r="BA244" i="31"/>
  <c r="AZ249" i="31"/>
  <c r="AB249" i="21"/>
  <c r="BX246" i="35"/>
  <c r="BJ248" i="20"/>
  <c r="AO244" i="20"/>
  <c r="CB251" i="31"/>
  <c r="D243" i="20"/>
  <c r="FL243" i="21"/>
  <c r="HA250" i="20"/>
  <c r="X251" i="31"/>
  <c r="CP244" i="21"/>
  <c r="BX245" i="35"/>
  <c r="CH246" i="20"/>
  <c r="AV243" i="35"/>
  <c r="EZ251" i="20"/>
  <c r="EH248" i="20"/>
  <c r="HB245" i="21"/>
  <c r="HB249" i="20"/>
  <c r="HG250" i="20"/>
  <c r="ER251" i="21"/>
  <c r="GS246" i="20"/>
  <c r="I245" i="35"/>
  <c r="EL248" i="20"/>
  <c r="EC246" i="21"/>
  <c r="AB243" i="35"/>
  <c r="BE249" i="31"/>
  <c r="EH249" i="20"/>
  <c r="CA248" i="21"/>
  <c r="DU248" i="20"/>
  <c r="BF243" i="31"/>
  <c r="GK243" i="20"/>
  <c r="DJ248" i="20"/>
  <c r="BD249" i="31"/>
  <c r="AJ248" i="21"/>
  <c r="AT246" i="31"/>
  <c r="EL250" i="21"/>
  <c r="H243" i="31"/>
  <c r="I243" i="21"/>
  <c r="FJ248" i="20"/>
  <c r="U243" i="21"/>
  <c r="AF243" i="20"/>
  <c r="BF244" i="21"/>
  <c r="K243" i="21"/>
  <c r="HU249" i="20"/>
  <c r="EK250" i="20"/>
  <c r="IA249" i="20"/>
  <c r="AF249" i="35"/>
  <c r="AL250" i="20"/>
  <c r="J250" i="31"/>
  <c r="GF249" i="21"/>
  <c r="HC250" i="20"/>
  <c r="DJ248" i="21"/>
  <c r="EN246" i="21"/>
  <c r="BX246" i="20"/>
  <c r="HC251" i="20"/>
  <c r="EK244" i="21"/>
  <c r="E249" i="35"/>
  <c r="AH243" i="20"/>
  <c r="DI249" i="20"/>
  <c r="FB243" i="20"/>
  <c r="AB250" i="31"/>
  <c r="EH250" i="21"/>
  <c r="HJ249" i="20"/>
  <c r="EH244" i="20"/>
  <c r="BQ249" i="20"/>
  <c r="AF249" i="31"/>
  <c r="CG243" i="21"/>
  <c r="CC248" i="35"/>
  <c r="U251" i="20"/>
  <c r="CC249" i="20"/>
  <c r="Q250" i="20"/>
  <c r="HK249" i="20"/>
  <c r="EO249" i="20"/>
  <c r="Z248" i="21"/>
  <c r="DI243" i="20"/>
  <c r="BV246" i="21"/>
  <c r="FG243" i="21"/>
  <c r="Q250" i="21"/>
  <c r="HM243" i="21"/>
  <c r="EM243" i="20"/>
  <c r="AA249" i="31"/>
  <c r="CX249" i="21"/>
  <c r="HP249" i="21"/>
  <c r="J245" i="31"/>
  <c r="AS248" i="21"/>
  <c r="BL248" i="20"/>
  <c r="AX243" i="31"/>
  <c r="AD249" i="31"/>
  <c r="L243" i="35"/>
  <c r="HT244" i="20"/>
  <c r="DE243" i="20"/>
  <c r="BI248" i="21"/>
  <c r="AX248" i="21"/>
  <c r="GI246" i="21"/>
  <c r="J246" i="31"/>
  <c r="HA246" i="20"/>
  <c r="HB244" i="20"/>
  <c r="DW243" i="21"/>
  <c r="AY250" i="31"/>
  <c r="GS245" i="20"/>
  <c r="GC246" i="21"/>
  <c r="HG250" i="21"/>
  <c r="DG244" i="21"/>
  <c r="BE248" i="31"/>
  <c r="FT248" i="21"/>
  <c r="AX251" i="35"/>
  <c r="HB243" i="20"/>
  <c r="DW244" i="21"/>
  <c r="EP248" i="21"/>
  <c r="Q246" i="21"/>
  <c r="HR244" i="20"/>
  <c r="GF244" i="21"/>
  <c r="CN244" i="21"/>
  <c r="GN246" i="21"/>
  <c r="BO251" i="35"/>
  <c r="BM248" i="21"/>
  <c r="D243" i="35"/>
  <c r="EG243" i="20"/>
  <c r="BH251" i="20"/>
  <c r="BD243" i="20"/>
  <c r="P244" i="31"/>
  <c r="CM246" i="35"/>
  <c r="AL245" i="31"/>
  <c r="CR244" i="21"/>
  <c r="K246" i="20"/>
  <c r="AC244" i="31"/>
  <c r="FT246" i="20"/>
  <c r="BG246" i="35"/>
  <c r="HF246" i="20"/>
  <c r="GI248" i="20"/>
  <c r="CA244" i="20"/>
  <c r="AC244" i="20"/>
  <c r="P243" i="31"/>
  <c r="K248" i="31"/>
  <c r="EA248" i="20"/>
  <c r="GD251" i="21"/>
  <c r="BO245" i="35"/>
  <c r="DF248" i="20"/>
  <c r="GX246" i="20"/>
  <c r="AX244" i="21"/>
  <c r="F248" i="20"/>
  <c r="EJ250" i="21"/>
  <c r="EV248" i="20"/>
  <c r="GE250" i="21"/>
  <c r="GL245" i="21"/>
  <c r="DU250" i="21"/>
  <c r="FL244" i="20"/>
  <c r="AG248" i="31"/>
  <c r="HN249" i="20"/>
  <c r="BF249" i="31"/>
  <c r="GK248" i="20"/>
  <c r="DG245" i="20"/>
  <c r="DJ244" i="20"/>
  <c r="BD248" i="31"/>
  <c r="AP243" i="31"/>
  <c r="AJ249" i="21"/>
  <c r="GV249" i="20"/>
  <c r="FY248" i="20"/>
  <c r="AT245" i="31"/>
  <c r="EL251" i="21"/>
  <c r="HU243" i="21"/>
  <c r="BL249" i="31"/>
  <c r="H248" i="31"/>
  <c r="I244" i="21"/>
  <c r="FJ244" i="20"/>
  <c r="U249" i="21"/>
  <c r="AF244" i="20"/>
  <c r="BF248" i="21"/>
  <c r="K249" i="21"/>
  <c r="EK245" i="20"/>
  <c r="HU248" i="20"/>
  <c r="EK251" i="20"/>
  <c r="IA248" i="20"/>
  <c r="AL251" i="20"/>
  <c r="BX249" i="31"/>
  <c r="AZ246" i="21"/>
  <c r="EF244" i="21"/>
  <c r="BT244" i="20"/>
  <c r="FY250" i="21"/>
  <c r="AZ248" i="31"/>
  <c r="AB248" i="21"/>
  <c r="AV246" i="31"/>
  <c r="BS248" i="21"/>
  <c r="GU250" i="20"/>
  <c r="DF249" i="20"/>
  <c r="BP243" i="21"/>
  <c r="DU249" i="20"/>
  <c r="HN248" i="20"/>
  <c r="AV248" i="21"/>
  <c r="CZ244" i="21"/>
  <c r="GK244" i="20"/>
  <c r="DG246" i="20"/>
  <c r="DJ249" i="20"/>
  <c r="BD244" i="31"/>
  <c r="AP248" i="31"/>
  <c r="P244" i="21"/>
  <c r="GV244" i="20"/>
  <c r="BP248" i="20"/>
  <c r="FY243" i="20"/>
  <c r="FZ245" i="20"/>
  <c r="BF248" i="20"/>
  <c r="HU249" i="21"/>
  <c r="BL244" i="31"/>
  <c r="H249" i="31"/>
  <c r="I248" i="21"/>
  <c r="FJ243" i="20"/>
  <c r="U248" i="21"/>
  <c r="AF248" i="20"/>
  <c r="BF243" i="21"/>
  <c r="K244" i="21"/>
  <c r="EK246" i="20"/>
  <c r="HU244" i="20"/>
  <c r="BT250" i="31"/>
  <c r="BT245" i="31"/>
  <c r="BX244" i="31"/>
  <c r="AQ244" i="35"/>
  <c r="EW243" i="20"/>
  <c r="CW249" i="20"/>
  <c r="CQ246" i="20"/>
  <c r="CD249" i="21"/>
  <c r="CH250" i="20"/>
  <c r="DA243" i="20"/>
  <c r="CU249" i="21"/>
  <c r="DU251" i="21"/>
  <c r="CB243" i="35"/>
  <c r="AK249" i="20"/>
  <c r="IC248" i="20"/>
  <c r="DJ249" i="21"/>
  <c r="DC246" i="21"/>
  <c r="FB249" i="20"/>
  <c r="CD244" i="21"/>
  <c r="BW244" i="31"/>
  <c r="CP249" i="21"/>
  <c r="FO248" i="20"/>
  <c r="DJ244" i="21"/>
  <c r="V243" i="35"/>
  <c r="W250" i="21"/>
  <c r="AI251" i="35"/>
  <c r="HY243" i="21"/>
  <c r="AA248" i="31"/>
  <c r="M249" i="20"/>
  <c r="AY245" i="31"/>
  <c r="AP243" i="21"/>
  <c r="CS244" i="21"/>
  <c r="HP248" i="20"/>
  <c r="CQ248" i="21"/>
  <c r="CC244" i="20"/>
  <c r="GP244" i="20"/>
  <c r="CA249" i="31"/>
  <c r="CU249" i="20"/>
  <c r="DD244" i="21"/>
  <c r="BR245" i="21"/>
  <c r="GI250" i="21"/>
  <c r="FO243" i="20"/>
  <c r="C250" i="20"/>
  <c r="AD244" i="21"/>
  <c r="U244" i="31"/>
  <c r="S245" i="35"/>
  <c r="FL249" i="21"/>
  <c r="AF249" i="21"/>
  <c r="AM244" i="31"/>
  <c r="EC244" i="20"/>
  <c r="BR246" i="21"/>
  <c r="BL249" i="21"/>
  <c r="BZ245" i="20"/>
  <c r="C251" i="20"/>
  <c r="AJ243" i="31"/>
  <c r="CU244" i="20"/>
  <c r="BQ244" i="35"/>
  <c r="GT251" i="21"/>
  <c r="AT246" i="35"/>
  <c r="D251" i="31"/>
  <c r="BV251" i="31"/>
  <c r="AP246" i="35"/>
  <c r="HD243" i="21"/>
  <c r="DH244" i="21"/>
  <c r="BJ246" i="35"/>
  <c r="GW246" i="20"/>
  <c r="DW248" i="20"/>
  <c r="AC243" i="20"/>
  <c r="BT248" i="20"/>
  <c r="BR250" i="21"/>
  <c r="DU243" i="20"/>
  <c r="HN243" i="20"/>
  <c r="AV249" i="21"/>
  <c r="CZ248" i="21"/>
  <c r="L248" i="21"/>
  <c r="GK249" i="20"/>
  <c r="S250" i="21"/>
  <c r="DJ243" i="20"/>
  <c r="BD243" i="31"/>
  <c r="AP244" i="31"/>
  <c r="P248" i="21"/>
  <c r="GV248" i="20"/>
  <c r="BP244" i="20"/>
  <c r="FY244" i="20"/>
  <c r="FZ246" i="20"/>
  <c r="BF243" i="20"/>
  <c r="HU244" i="21"/>
  <c r="HE249" i="20"/>
  <c r="I249" i="21"/>
  <c r="FJ249" i="20"/>
  <c r="U244" i="21"/>
  <c r="AF249" i="20"/>
  <c r="BF249" i="21"/>
  <c r="K248" i="21"/>
  <c r="HU243" i="20"/>
  <c r="BT251" i="31"/>
  <c r="BT246" i="31"/>
  <c r="S245" i="21"/>
  <c r="AQ249" i="35"/>
  <c r="DW244" i="20"/>
  <c r="FC249" i="20"/>
  <c r="HZ244" i="20"/>
  <c r="AS249" i="20"/>
  <c r="EH251" i="21"/>
  <c r="BG248" i="20"/>
  <c r="BT249" i="20"/>
  <c r="T244" i="31"/>
  <c r="P248" i="31"/>
  <c r="Z243" i="21"/>
  <c r="HI246" i="20"/>
  <c r="FY251" i="21"/>
  <c r="V249" i="35"/>
  <c r="BP243" i="35"/>
  <c r="AS243" i="20"/>
  <c r="HE248" i="21"/>
  <c r="CY244" i="20"/>
  <c r="AU246" i="31"/>
  <c r="DN246" i="21"/>
  <c r="D246" i="31"/>
  <c r="AS244" i="21"/>
  <c r="EN251" i="21"/>
  <c r="GY243" i="21"/>
  <c r="CV248" i="20"/>
  <c r="AV244" i="35"/>
  <c r="CQ251" i="20"/>
  <c r="ID246" i="20"/>
  <c r="EA243" i="20"/>
  <c r="BA248" i="31"/>
  <c r="AW250" i="35"/>
  <c r="FK251" i="21"/>
  <c r="GY244" i="21"/>
  <c r="GG251" i="21"/>
  <c r="U243" i="31"/>
  <c r="BE243" i="31"/>
  <c r="FK245" i="21"/>
  <c r="HM244" i="21"/>
  <c r="GJ245" i="21"/>
  <c r="DH249" i="21"/>
  <c r="D248" i="21"/>
  <c r="GY244" i="20"/>
  <c r="GU243" i="21"/>
  <c r="GJ246" i="20"/>
  <c r="CW243" i="21"/>
  <c r="EA251" i="21"/>
  <c r="HP243" i="20"/>
  <c r="FK246" i="21"/>
  <c r="GI251" i="21"/>
  <c r="FO249" i="20"/>
  <c r="DH243" i="21"/>
  <c r="ER250" i="21"/>
  <c r="U249" i="31"/>
  <c r="HD245" i="20"/>
  <c r="AF248" i="21"/>
  <c r="AM248" i="31"/>
  <c r="EC243" i="20"/>
  <c r="BB251" i="20"/>
  <c r="CE245" i="21"/>
  <c r="BL249" i="20"/>
  <c r="S244" i="31"/>
  <c r="ER250" i="20"/>
  <c r="BA244" i="21"/>
  <c r="DK245" i="21"/>
  <c r="AR244" i="21"/>
  <c r="GP250" i="21"/>
  <c r="FU250" i="21"/>
  <c r="FQ244" i="21"/>
  <c r="DF244" i="20"/>
  <c r="O243" i="35"/>
  <c r="AG243" i="31"/>
  <c r="CZ249" i="20"/>
  <c r="J251" i="21"/>
  <c r="ET249" i="20"/>
  <c r="BV245" i="21"/>
  <c r="AM249" i="31"/>
  <c r="HF250" i="21"/>
  <c r="C250" i="21"/>
  <c r="CO249" i="35"/>
  <c r="HQ245" i="20"/>
  <c r="AN248" i="20"/>
  <c r="DR248" i="20"/>
  <c r="BV249" i="35"/>
  <c r="CL249" i="21"/>
  <c r="AU244" i="35"/>
  <c r="AI246" i="35"/>
  <c r="O249" i="35"/>
  <c r="E244" i="31"/>
  <c r="EB249" i="21"/>
  <c r="BN251" i="31"/>
  <c r="BU251" i="35"/>
  <c r="CF244" i="35"/>
  <c r="GD250" i="21"/>
  <c r="C248" i="35"/>
  <c r="CB244" i="21"/>
  <c r="CA243" i="20"/>
  <c r="DX249" i="20"/>
  <c r="EW248" i="20"/>
  <c r="AV244" i="21"/>
  <c r="CZ243" i="21"/>
  <c r="L249" i="21"/>
  <c r="HH249" i="20"/>
  <c r="HL243" i="21"/>
  <c r="FZ251" i="20"/>
  <c r="P243" i="21"/>
  <c r="X243" i="20"/>
  <c r="BP249" i="20"/>
  <c r="GM248" i="20"/>
  <c r="BF244" i="20"/>
  <c r="AT250" i="31"/>
  <c r="HE244" i="20"/>
  <c r="BC249" i="20"/>
  <c r="FE246" i="20"/>
  <c r="BB248" i="21"/>
  <c r="AY249" i="35"/>
  <c r="AK248" i="21"/>
  <c r="M245" i="31"/>
  <c r="DO243" i="20"/>
  <c r="AQ243" i="35"/>
  <c r="R250" i="20"/>
  <c r="DA244" i="20"/>
  <c r="BE243" i="21"/>
  <c r="AB251" i="31"/>
  <c r="BK243" i="35"/>
  <c r="GM245" i="21"/>
  <c r="HZ249" i="20"/>
  <c r="DV251" i="20"/>
  <c r="BY243" i="35"/>
  <c r="K244" i="31"/>
  <c r="CM245" i="35"/>
  <c r="HJ248" i="20"/>
  <c r="CH250" i="35"/>
  <c r="DP245" i="21"/>
  <c r="AH250" i="31"/>
  <c r="AZ244" i="31"/>
  <c r="AB244" i="21"/>
  <c r="BR245" i="35"/>
  <c r="DD248" i="21"/>
  <c r="FS248" i="20"/>
  <c r="FI244" i="20"/>
  <c r="I244" i="31"/>
  <c r="FF244" i="20"/>
  <c r="V248" i="31"/>
  <c r="L248" i="35"/>
  <c r="Z251" i="31"/>
  <c r="FN244" i="21"/>
  <c r="CG244" i="21"/>
  <c r="FP248" i="21"/>
  <c r="CA243" i="21"/>
  <c r="AI250" i="35"/>
  <c r="FF243" i="20"/>
  <c r="GN251" i="21"/>
  <c r="EP249" i="20"/>
  <c r="GI245" i="21"/>
  <c r="L245" i="20"/>
  <c r="BB250" i="31"/>
  <c r="AQ248" i="21"/>
  <c r="BJ244" i="20"/>
  <c r="AO249" i="20"/>
  <c r="EP244" i="20"/>
  <c r="GC245" i="21"/>
  <c r="H249" i="20"/>
  <c r="GS243" i="21"/>
  <c r="GJ250" i="21"/>
  <c r="CD246" i="35"/>
  <c r="BX244" i="21"/>
  <c r="HM248" i="21"/>
  <c r="EM244" i="20"/>
  <c r="BE250" i="20"/>
  <c r="AD249" i="21"/>
  <c r="BZ249" i="35"/>
  <c r="EY245" i="20"/>
  <c r="HX243" i="21"/>
  <c r="GJ251" i="21"/>
  <c r="EW244" i="21"/>
  <c r="BX243" i="21"/>
  <c r="GU245" i="20"/>
  <c r="DC250" i="21"/>
  <c r="GO246" i="20"/>
  <c r="EF245" i="20"/>
  <c r="W246" i="21"/>
  <c r="HO251" i="20"/>
  <c r="FC248" i="20"/>
  <c r="HZ243" i="20"/>
  <c r="FC243" i="21"/>
  <c r="BY248" i="35"/>
  <c r="BY243" i="20"/>
  <c r="GP246" i="21"/>
  <c r="AD248" i="20"/>
  <c r="EI244" i="21"/>
  <c r="FQ244" i="20"/>
  <c r="HT243" i="20"/>
  <c r="CF249" i="35"/>
  <c r="GC243" i="20"/>
  <c r="Y244" i="20"/>
  <c r="H243" i="35"/>
  <c r="DM251" i="20"/>
  <c r="AU246" i="20"/>
  <c r="BB243" i="35"/>
  <c r="CD250" i="35"/>
  <c r="EM249" i="21"/>
  <c r="FT245" i="20"/>
  <c r="BR246" i="35"/>
  <c r="BK248" i="31"/>
  <c r="EL249" i="20"/>
  <c r="CW249" i="21"/>
  <c r="FR243" i="20"/>
  <c r="FC248" i="21"/>
  <c r="CK245" i="20"/>
  <c r="AK248" i="31"/>
  <c r="EB248" i="21"/>
  <c r="HN244" i="20"/>
  <c r="L243" i="21"/>
  <c r="HL248" i="21"/>
  <c r="AB248" i="20"/>
  <c r="P251" i="35"/>
  <c r="HE248" i="20"/>
  <c r="T243" i="35"/>
  <c r="BK249" i="21"/>
  <c r="HR244" i="21"/>
  <c r="GF248" i="21"/>
  <c r="BH244" i="35"/>
  <c r="S250" i="20"/>
  <c r="DQ248" i="20"/>
  <c r="DQ249" i="20"/>
  <c r="HY249" i="21"/>
  <c r="CT249" i="20"/>
  <c r="P243" i="20"/>
  <c r="EP243" i="20"/>
  <c r="BP249" i="35"/>
  <c r="AS249" i="21"/>
  <c r="CV243" i="20"/>
  <c r="FG244" i="21"/>
  <c r="BV251" i="21"/>
  <c r="BY251" i="21"/>
  <c r="AP249" i="21"/>
  <c r="AY250" i="21"/>
  <c r="L246" i="20"/>
  <c r="GQ250" i="21"/>
  <c r="BY250" i="21"/>
  <c r="HV248" i="20"/>
  <c r="N246" i="20"/>
  <c r="CQ244" i="21"/>
  <c r="BU249" i="20"/>
  <c r="BJ243" i="21"/>
  <c r="AR244" i="31"/>
  <c r="BU244" i="20"/>
  <c r="H249" i="21"/>
  <c r="GZ250" i="21"/>
  <c r="HI251" i="21"/>
  <c r="AW246" i="35"/>
  <c r="DI245" i="21"/>
  <c r="FS251" i="21"/>
  <c r="EM248" i="21"/>
  <c r="DT246" i="21"/>
  <c r="Y243" i="20"/>
  <c r="CL244" i="35"/>
  <c r="BN250" i="31"/>
  <c r="BU250" i="35"/>
  <c r="Y251" i="31"/>
  <c r="GN245" i="21"/>
  <c r="HJ251" i="21"/>
  <c r="AY251" i="21"/>
  <c r="EU251" i="21"/>
  <c r="AC243" i="31"/>
  <c r="AB246" i="31"/>
  <c r="J246" i="21"/>
  <c r="DQ246" i="21"/>
  <c r="EA245" i="21"/>
  <c r="GR250" i="21"/>
  <c r="N249" i="21"/>
  <c r="FX244" i="21"/>
  <c r="H248" i="35"/>
  <c r="GH246" i="21"/>
  <c r="DB248" i="21"/>
  <c r="CG246" i="35"/>
  <c r="AR248" i="21"/>
  <c r="BH248" i="35"/>
  <c r="CG248" i="20"/>
  <c r="AG249" i="31"/>
  <c r="AX246" i="20"/>
  <c r="BH244" i="21"/>
  <c r="GI249" i="20"/>
  <c r="FR245" i="21"/>
  <c r="ES249" i="20"/>
  <c r="DX249" i="21"/>
  <c r="HL249" i="21"/>
  <c r="AP249" i="31"/>
  <c r="AB243" i="20"/>
  <c r="P250" i="35"/>
  <c r="BK243" i="21"/>
  <c r="HT243" i="21"/>
  <c r="AY243" i="35"/>
  <c r="M246" i="31"/>
  <c r="DL243" i="21"/>
  <c r="J245" i="21"/>
  <c r="CK244" i="21"/>
  <c r="HH244" i="21"/>
  <c r="CT244" i="20"/>
  <c r="U250" i="20"/>
  <c r="FB244" i="20"/>
  <c r="BL248" i="21"/>
  <c r="BS244" i="21"/>
  <c r="HJ245" i="21"/>
  <c r="CX243" i="20"/>
  <c r="BL243" i="21"/>
  <c r="AJ248" i="31"/>
  <c r="EC249" i="20"/>
  <c r="BZ246" i="20"/>
  <c r="EP244" i="21"/>
  <c r="HD246" i="20"/>
  <c r="CD244" i="20"/>
  <c r="CQ243" i="21"/>
  <c r="GY248" i="21"/>
  <c r="EP249" i="21"/>
  <c r="AH244" i="35"/>
  <c r="HP244" i="21"/>
  <c r="W244" i="31"/>
  <c r="BT246" i="35"/>
  <c r="U248" i="31"/>
  <c r="GO246" i="21"/>
  <c r="ER246" i="21"/>
  <c r="BK244" i="31"/>
  <c r="IC243" i="20"/>
  <c r="AK249" i="31"/>
  <c r="FW246" i="21"/>
  <c r="E249" i="31"/>
  <c r="HF245" i="20"/>
  <c r="FZ250" i="21"/>
  <c r="DX244" i="20"/>
  <c r="C249" i="35"/>
  <c r="Z243" i="35"/>
  <c r="BT246" i="21"/>
  <c r="DI244" i="20"/>
  <c r="AG250" i="35"/>
  <c r="BR251" i="21"/>
  <c r="EL243" i="20"/>
  <c r="N244" i="31"/>
  <c r="CJ248" i="35"/>
  <c r="EV243" i="21"/>
  <c r="DK251" i="21"/>
  <c r="CW244" i="20"/>
  <c r="E250" i="20"/>
  <c r="GP245" i="21"/>
  <c r="CO249" i="20"/>
  <c r="CS244" i="20"/>
  <c r="EU250" i="21"/>
  <c r="CB248" i="21"/>
  <c r="BZ243" i="21"/>
  <c r="FF248" i="21"/>
  <c r="AN244" i="20"/>
  <c r="BG244" i="20"/>
  <c r="BO244" i="21"/>
  <c r="FA243" i="21"/>
  <c r="CS243" i="21"/>
  <c r="AB244" i="35"/>
  <c r="GD249" i="20"/>
  <c r="M251" i="35"/>
  <c r="AU245" i="31"/>
  <c r="GT245" i="21"/>
  <c r="EO244" i="21"/>
  <c r="FW244" i="20"/>
  <c r="DB246" i="20"/>
  <c r="FX248" i="21"/>
  <c r="GH246" i="20"/>
  <c r="EV248" i="21"/>
  <c r="EU245" i="21"/>
  <c r="BZ246" i="31"/>
  <c r="FJ245" i="21"/>
  <c r="GA250" i="21"/>
  <c r="AD244" i="20"/>
  <c r="DZ249" i="20"/>
  <c r="X249" i="21"/>
  <c r="HY248" i="20"/>
  <c r="O243" i="21"/>
  <c r="AC244" i="35"/>
  <c r="FF249" i="21"/>
  <c r="U246" i="20"/>
  <c r="T250" i="21"/>
  <c r="U246" i="35"/>
  <c r="DU245" i="21"/>
  <c r="CZ249" i="21"/>
  <c r="HL244" i="21"/>
  <c r="FZ250" i="20"/>
  <c r="AB244" i="20"/>
  <c r="AE249" i="20"/>
  <c r="BC248" i="20"/>
  <c r="BK244" i="21"/>
  <c r="HT244" i="21"/>
  <c r="BB249" i="21"/>
  <c r="AY248" i="35"/>
  <c r="DN250" i="21"/>
  <c r="FI248" i="20"/>
  <c r="BO249" i="21"/>
  <c r="AO248" i="31"/>
  <c r="AW244" i="20"/>
  <c r="CT248" i="20"/>
  <c r="CX248" i="20"/>
  <c r="BQ244" i="20"/>
  <c r="AM249" i="21"/>
  <c r="K243" i="31"/>
  <c r="CM249" i="21"/>
  <c r="BB251" i="31"/>
  <c r="AD243" i="21"/>
  <c r="BA243" i="31"/>
  <c r="EM249" i="20"/>
  <c r="BT250" i="21"/>
  <c r="DS251" i="20"/>
  <c r="AK251" i="35"/>
  <c r="W243" i="31"/>
  <c r="AX248" i="31"/>
  <c r="CX244" i="21"/>
  <c r="BA243" i="20"/>
  <c r="HZ250" i="21"/>
  <c r="CA249" i="21"/>
  <c r="AX244" i="31"/>
  <c r="HO246" i="20"/>
  <c r="BK248" i="35"/>
  <c r="EZ246" i="20"/>
  <c r="DK243" i="20"/>
  <c r="DS245" i="21"/>
  <c r="HA245" i="21"/>
  <c r="BP251" i="31"/>
  <c r="HI250" i="21"/>
  <c r="ED251" i="20"/>
  <c r="FH244" i="20"/>
  <c r="AD244" i="35"/>
  <c r="BS246" i="31"/>
  <c r="BO249" i="31"/>
  <c r="FC244" i="21"/>
  <c r="BX250" i="35"/>
  <c r="AX243" i="21"/>
  <c r="FY246" i="21"/>
  <c r="BR250" i="35"/>
  <c r="ES244" i="21"/>
  <c r="V248" i="20"/>
  <c r="FV249" i="21"/>
  <c r="BE244" i="35"/>
  <c r="L251" i="20"/>
  <c r="EC251" i="21"/>
  <c r="EG249" i="20"/>
  <c r="F248" i="21"/>
  <c r="EE249" i="21"/>
  <c r="HY244" i="20"/>
  <c r="BV244" i="35"/>
  <c r="EJ248" i="20"/>
  <c r="BU249" i="21"/>
  <c r="BW248" i="20"/>
  <c r="L250" i="20"/>
  <c r="GA248" i="20"/>
  <c r="BU249" i="31"/>
  <c r="AS246" i="35"/>
  <c r="N249" i="31"/>
  <c r="DR249" i="20"/>
  <c r="EX244" i="20"/>
  <c r="ER245" i="21"/>
  <c r="GY243" i="20"/>
  <c r="FL244" i="21"/>
  <c r="CO243" i="20"/>
  <c r="GV249" i="21"/>
  <c r="DO248" i="21"/>
  <c r="GW245" i="21"/>
  <c r="EV249" i="20"/>
  <c r="DB243" i="21"/>
  <c r="HW245" i="21"/>
  <c r="AX250" i="35"/>
  <c r="GB246" i="20"/>
  <c r="CV248" i="21"/>
  <c r="BO248" i="20"/>
  <c r="DF251" i="21"/>
  <c r="E249" i="21"/>
  <c r="BI245" i="35"/>
  <c r="EJ249" i="20"/>
  <c r="BC244" i="21"/>
  <c r="HW246" i="21"/>
  <c r="HN245" i="21"/>
  <c r="AZ246" i="20"/>
  <c r="GZ246" i="20"/>
  <c r="GA244" i="20"/>
  <c r="DE248" i="20"/>
  <c r="ET245" i="21"/>
  <c r="AN249" i="31"/>
  <c r="O244" i="21"/>
  <c r="BC249" i="21"/>
  <c r="AH249" i="21"/>
  <c r="W248" i="20"/>
  <c r="GB251" i="20"/>
  <c r="CJ248" i="21"/>
  <c r="BO243" i="20"/>
  <c r="AL251" i="31"/>
  <c r="DO244" i="21"/>
  <c r="AW244" i="31"/>
  <c r="G246" i="35"/>
  <c r="FI249" i="21"/>
  <c r="EI243" i="21"/>
  <c r="FW245" i="21"/>
  <c r="HX249" i="20"/>
  <c r="CZ243" i="20"/>
  <c r="EY250" i="21"/>
  <c r="CJ243" i="35"/>
  <c r="FH248" i="20"/>
  <c r="AY246" i="21"/>
  <c r="CM243" i="20"/>
  <c r="HS243" i="20"/>
  <c r="DE246" i="21"/>
  <c r="BM250" i="20"/>
  <c r="Y243" i="35"/>
  <c r="FQ248" i="20"/>
  <c r="FP244" i="20"/>
  <c r="M244" i="21"/>
  <c r="BC243" i="20"/>
  <c r="HT248" i="21"/>
  <c r="BB243" i="21"/>
  <c r="AY244" i="35"/>
  <c r="AI243" i="21"/>
  <c r="F249" i="31"/>
  <c r="DL244" i="21"/>
  <c r="BI250" i="20"/>
  <c r="AW249" i="20"/>
  <c r="CG249" i="21"/>
  <c r="AS243" i="21"/>
  <c r="CM248" i="21"/>
  <c r="DL244" i="20"/>
  <c r="CH245" i="20"/>
  <c r="CG243" i="20"/>
  <c r="DD243" i="21"/>
  <c r="BV250" i="21"/>
  <c r="D243" i="21"/>
  <c r="FS244" i="20"/>
  <c r="GP243" i="20"/>
  <c r="ES248" i="20"/>
  <c r="BA249" i="20"/>
  <c r="EZ250" i="20"/>
  <c r="HB246" i="21"/>
  <c r="AO248" i="35"/>
  <c r="L249" i="35"/>
  <c r="GW250" i="21"/>
  <c r="N251" i="35"/>
  <c r="AC248" i="20"/>
  <c r="AO243" i="35"/>
  <c r="DA251" i="21"/>
  <c r="EF243" i="21"/>
  <c r="EK249" i="21"/>
  <c r="BJ248" i="21"/>
  <c r="DY245" i="20"/>
  <c r="GW245" i="20"/>
  <c r="C243" i="31"/>
  <c r="BI250" i="35"/>
  <c r="AE244" i="31"/>
  <c r="BC249" i="35"/>
  <c r="BE248" i="35"/>
  <c r="EZ246" i="21"/>
  <c r="AI251" i="31"/>
  <c r="AA243" i="31"/>
  <c r="BR251" i="35"/>
  <c r="N243" i="31"/>
  <c r="AV251" i="31"/>
  <c r="HH243" i="21"/>
  <c r="CN248" i="35"/>
  <c r="DH243" i="20"/>
  <c r="CL249" i="35"/>
  <c r="C245" i="21"/>
  <c r="BL243" i="20"/>
  <c r="AK243" i="20"/>
  <c r="DV251" i="21"/>
  <c r="AX245" i="20"/>
  <c r="FM244" i="20"/>
  <c r="E248" i="21"/>
  <c r="DD243" i="20"/>
  <c r="CL244" i="21"/>
  <c r="BJ246" i="31"/>
  <c r="N245" i="35"/>
  <c r="GO250" i="21"/>
  <c r="E244" i="35"/>
  <c r="BQ250" i="21"/>
  <c r="CF243" i="35"/>
  <c r="AR250" i="35"/>
  <c r="AO251" i="21"/>
  <c r="W245" i="21"/>
  <c r="P244" i="20"/>
  <c r="GA251" i="21"/>
  <c r="FU245" i="21"/>
  <c r="F244" i="21"/>
  <c r="EE244" i="21"/>
  <c r="AN250" i="21"/>
  <c r="FD250" i="20"/>
  <c r="BA244" i="35"/>
  <c r="FF244" i="21"/>
  <c r="BW243" i="20"/>
  <c r="AU251" i="31"/>
  <c r="CQ250" i="20"/>
  <c r="AY246" i="20"/>
  <c r="GX244" i="21"/>
  <c r="BQ245" i="21"/>
  <c r="GG244" i="20"/>
  <c r="AM243" i="35"/>
  <c r="FK244" i="20"/>
  <c r="BU244" i="21"/>
  <c r="BW249" i="20"/>
  <c r="DY245" i="21"/>
  <c r="R251" i="21"/>
  <c r="AU250" i="31"/>
  <c r="CE251" i="21"/>
  <c r="HV249" i="20"/>
  <c r="DG249" i="21"/>
  <c r="GV243" i="21"/>
  <c r="DP249" i="20"/>
  <c r="BG246" i="31"/>
  <c r="AP251" i="35"/>
  <c r="AR245" i="35"/>
  <c r="EO249" i="21"/>
  <c r="GD246" i="21"/>
  <c r="ED246" i="20"/>
  <c r="DU244" i="20"/>
  <c r="FP248" i="20"/>
  <c r="M248" i="21"/>
  <c r="BH243" i="31"/>
  <c r="FV243" i="20"/>
  <c r="X248" i="20"/>
  <c r="GM244" i="20"/>
  <c r="HU248" i="21"/>
  <c r="BC244" i="20"/>
  <c r="BB244" i="21"/>
  <c r="EN249" i="20"/>
  <c r="FB245" i="21"/>
  <c r="I251" i="35"/>
  <c r="CK244" i="35"/>
  <c r="BB246" i="31"/>
  <c r="CM243" i="21"/>
  <c r="CX244" i="20"/>
  <c r="DL248" i="20"/>
  <c r="HJ244" i="20"/>
  <c r="CP243" i="21"/>
  <c r="AR246" i="35"/>
  <c r="F251" i="35"/>
  <c r="EC248" i="20"/>
  <c r="FJ251" i="21"/>
  <c r="DV246" i="21"/>
  <c r="C246" i="20"/>
  <c r="GQ251" i="21"/>
  <c r="CU243" i="20"/>
  <c r="FU246" i="21"/>
  <c r="HP243" i="21"/>
  <c r="GU246" i="20"/>
  <c r="S243" i="31"/>
  <c r="GY248" i="20"/>
  <c r="CW244" i="21"/>
  <c r="HP244" i="20"/>
  <c r="AR249" i="21"/>
  <c r="HK248" i="20"/>
  <c r="AS248" i="20"/>
  <c r="BY246" i="31"/>
  <c r="FY245" i="21"/>
  <c r="E251" i="20"/>
  <c r="DX248" i="21"/>
  <c r="HI251" i="20"/>
  <c r="BY248" i="20"/>
  <c r="GQ251" i="20"/>
  <c r="C243" i="35"/>
  <c r="FV243" i="21"/>
  <c r="GM250" i="21"/>
  <c r="K245" i="20"/>
  <c r="AW248" i="21"/>
  <c r="FQ248" i="21"/>
  <c r="Z249" i="20"/>
  <c r="ES243" i="21"/>
  <c r="P249" i="31"/>
  <c r="BW249" i="35"/>
  <c r="FR248" i="20"/>
  <c r="GI244" i="20"/>
  <c r="Z249" i="35"/>
  <c r="DT243" i="20"/>
  <c r="GP251" i="21"/>
  <c r="Z249" i="21"/>
  <c r="BW248" i="35"/>
  <c r="HN250" i="21"/>
  <c r="F244" i="20"/>
  <c r="V243" i="20"/>
  <c r="BN248" i="21"/>
  <c r="DC245" i="20"/>
  <c r="BY251" i="31"/>
  <c r="ED248" i="21"/>
  <c r="BL244" i="20"/>
  <c r="CB248" i="35"/>
  <c r="IB248" i="20"/>
  <c r="BI243" i="21"/>
  <c r="EB244" i="21"/>
  <c r="CI244" i="20"/>
  <c r="AM251" i="20"/>
  <c r="BS243" i="21"/>
  <c r="BZ250" i="20"/>
  <c r="CS248" i="21"/>
  <c r="AB248" i="35"/>
  <c r="M243" i="21"/>
  <c r="BH244" i="31"/>
  <c r="FV244" i="20"/>
  <c r="X249" i="20"/>
  <c r="BP243" i="20"/>
  <c r="GM249" i="20"/>
  <c r="AT251" i="31"/>
  <c r="BR248" i="20"/>
  <c r="FE245" i="20"/>
  <c r="HO245" i="20"/>
  <c r="N251" i="20"/>
  <c r="DA246" i="21"/>
  <c r="EO248" i="20"/>
  <c r="HV243" i="21"/>
  <c r="DJ243" i="21"/>
  <c r="HG246" i="20"/>
  <c r="HV248" i="21"/>
  <c r="FK250" i="21"/>
  <c r="E243" i="35"/>
  <c r="GU248" i="21"/>
  <c r="CC249" i="35"/>
  <c r="I248" i="31"/>
  <c r="L244" i="35"/>
  <c r="CQ249" i="21"/>
  <c r="GY249" i="21"/>
  <c r="BZ244" i="35"/>
  <c r="GW251" i="21"/>
  <c r="FG249" i="21"/>
  <c r="BV245" i="31"/>
  <c r="BJ249" i="20"/>
  <c r="EU249" i="20"/>
  <c r="GS244" i="21"/>
  <c r="HI250" i="20"/>
  <c r="HM249" i="21"/>
  <c r="CB246" i="31"/>
  <c r="EI248" i="21"/>
  <c r="DA249" i="20"/>
  <c r="AP246" i="20"/>
  <c r="AH244" i="20"/>
  <c r="AE244" i="21"/>
  <c r="BI245" i="20"/>
  <c r="BM251" i="31"/>
  <c r="BS243" i="35"/>
  <c r="CD251" i="35"/>
  <c r="CL248" i="35"/>
  <c r="DE245" i="21"/>
  <c r="C251" i="21"/>
  <c r="AD248" i="35"/>
  <c r="AO248" i="20"/>
  <c r="HH249" i="21"/>
  <c r="GC249" i="20"/>
  <c r="FQ243" i="21"/>
  <c r="EA249" i="20"/>
  <c r="F245" i="35"/>
  <c r="EX249" i="20"/>
  <c r="BZ249" i="21"/>
  <c r="BB244" i="35"/>
  <c r="Z246" i="31"/>
  <c r="F250" i="35"/>
  <c r="CS249" i="21"/>
  <c r="AX249" i="21"/>
  <c r="BZ250" i="31"/>
  <c r="DH244" i="20"/>
  <c r="EM244" i="21"/>
  <c r="AV248" i="20"/>
  <c r="AK246" i="35"/>
  <c r="Q245" i="21"/>
  <c r="AQ249" i="21"/>
  <c r="BY244" i="35"/>
  <c r="D248" i="20"/>
  <c r="AA244" i="21"/>
  <c r="DZ251" i="21"/>
  <c r="FX249" i="21"/>
  <c r="FA243" i="20"/>
  <c r="AO249" i="35"/>
  <c r="CB250" i="31"/>
  <c r="HF245" i="21"/>
  <c r="BO249" i="20"/>
  <c r="X244" i="21"/>
  <c r="W248" i="35"/>
  <c r="X244" i="20"/>
  <c r="GM243" i="20"/>
  <c r="BR243" i="20"/>
  <c r="EL245" i="21"/>
  <c r="DO248" i="20"/>
  <c r="AQ248" i="35"/>
  <c r="DA250" i="21"/>
  <c r="FB248" i="20"/>
  <c r="AN245" i="35"/>
  <c r="M243" i="20"/>
  <c r="CD243" i="21"/>
  <c r="HV244" i="21"/>
  <c r="CC248" i="20"/>
  <c r="CF249" i="20"/>
  <c r="DQ251" i="21"/>
  <c r="AJ244" i="31"/>
  <c r="BP249" i="21"/>
  <c r="V248" i="35"/>
  <c r="BD248" i="35"/>
  <c r="BZ248" i="35"/>
  <c r="AW251" i="35"/>
  <c r="AO244" i="35"/>
  <c r="EU243" i="20"/>
  <c r="FG244" i="20"/>
  <c r="EW243" i="21"/>
  <c r="BK250" i="20"/>
  <c r="HK244" i="20"/>
  <c r="FL249" i="20"/>
  <c r="FW249" i="20"/>
  <c r="CD245" i="35"/>
  <c r="FO245" i="21"/>
  <c r="AY251" i="31"/>
  <c r="K251" i="20"/>
  <c r="HR243" i="21"/>
  <c r="HZ246" i="21"/>
  <c r="BZ251" i="20"/>
  <c r="HH248" i="21"/>
  <c r="DC250" i="20"/>
  <c r="BM246" i="20"/>
  <c r="DY251" i="21"/>
  <c r="CJ249" i="35"/>
  <c r="CA249" i="20"/>
  <c r="O244" i="20"/>
  <c r="CY249" i="21"/>
  <c r="CR246" i="20"/>
  <c r="BJ245" i="35"/>
  <c r="GJ245" i="20"/>
  <c r="CN244" i="35"/>
  <c r="BK249" i="31"/>
  <c r="E248" i="31"/>
  <c r="N244" i="21"/>
  <c r="H249" i="35"/>
  <c r="CL243" i="21"/>
  <c r="N246" i="35"/>
  <c r="S248" i="31"/>
  <c r="BU243" i="31"/>
  <c r="EA244" i="20"/>
  <c r="AT245" i="35"/>
  <c r="BH243" i="21"/>
  <c r="FM251" i="21"/>
  <c r="FU249" i="20"/>
  <c r="GW251" i="20"/>
  <c r="DK250" i="21"/>
  <c r="N250" i="35"/>
  <c r="BT245" i="35"/>
  <c r="EO244" i="20"/>
  <c r="BQ248" i="35"/>
  <c r="AK244" i="31"/>
  <c r="N248" i="21"/>
  <c r="AN251" i="21"/>
  <c r="EF249" i="21"/>
  <c r="GS251" i="20"/>
  <c r="GB245" i="20"/>
  <c r="AY245" i="20"/>
  <c r="N248" i="31"/>
  <c r="DF250" i="21"/>
  <c r="X250" i="35"/>
  <c r="BN244" i="21"/>
  <c r="R245" i="20"/>
  <c r="AT251" i="21"/>
  <c r="AQ243" i="31"/>
  <c r="DC251" i="21"/>
  <c r="FA249" i="21"/>
  <c r="AU243" i="21"/>
  <c r="BQ249" i="31"/>
  <c r="BL250" i="35"/>
  <c r="GL251" i="21"/>
  <c r="BC249" i="31"/>
  <c r="G243" i="21"/>
  <c r="EE244" i="20"/>
  <c r="DN244" i="20"/>
  <c r="AM249" i="35"/>
  <c r="AS251" i="31"/>
  <c r="CU243" i="21"/>
  <c r="FE250" i="21"/>
  <c r="AD243" i="20"/>
  <c r="BO244" i="20"/>
  <c r="BQ246" i="21"/>
  <c r="EB243" i="20"/>
  <c r="CH243" i="21"/>
  <c r="BK249" i="35"/>
  <c r="Q246" i="20"/>
  <c r="AE243" i="21"/>
  <c r="HX248" i="21"/>
  <c r="CD248" i="20"/>
  <c r="W243" i="35"/>
  <c r="AV243" i="21"/>
  <c r="HH243" i="20"/>
  <c r="AG248" i="21"/>
  <c r="AA243" i="20"/>
  <c r="AI251" i="20"/>
  <c r="CE243" i="20"/>
  <c r="AK243" i="21"/>
  <c r="DO249" i="20"/>
  <c r="BW243" i="31"/>
  <c r="DC245" i="21"/>
  <c r="F244" i="31"/>
  <c r="ET243" i="20"/>
  <c r="CC244" i="35"/>
  <c r="FM246" i="21"/>
  <c r="EN250" i="21"/>
  <c r="BT251" i="35"/>
  <c r="BD243" i="35"/>
  <c r="AI245" i="35"/>
  <c r="HJ250" i="21"/>
  <c r="EH243" i="20"/>
  <c r="AQ244" i="20"/>
  <c r="C248" i="31"/>
  <c r="BL244" i="21"/>
  <c r="AA244" i="31"/>
  <c r="CT251" i="21"/>
  <c r="HX249" i="21"/>
  <c r="FP244" i="21"/>
  <c r="I243" i="31"/>
  <c r="GZ250" i="20"/>
  <c r="FH248" i="21"/>
  <c r="BN246" i="31"/>
  <c r="EG249" i="21"/>
  <c r="GO251" i="21"/>
  <c r="D249" i="21"/>
  <c r="EW244" i="20"/>
  <c r="BE245" i="20"/>
  <c r="AV250" i="31"/>
  <c r="GQ245" i="21"/>
  <c r="HK249" i="21"/>
  <c r="AU248" i="35"/>
  <c r="O248" i="35"/>
  <c r="FR244" i="20"/>
  <c r="GR246" i="21"/>
  <c r="HS248" i="20"/>
  <c r="HC246" i="20"/>
  <c r="EX250" i="21"/>
  <c r="BQ248" i="20"/>
  <c r="BJ244" i="21"/>
  <c r="AT250" i="35"/>
  <c r="N243" i="21"/>
  <c r="Z244" i="21"/>
  <c r="X246" i="35"/>
  <c r="EX245" i="21"/>
  <c r="EM243" i="21"/>
  <c r="AI250" i="31"/>
  <c r="T246" i="21"/>
  <c r="BH243" i="35"/>
  <c r="BQ251" i="21"/>
  <c r="AK243" i="31"/>
  <c r="AR251" i="35"/>
  <c r="GD248" i="20"/>
  <c r="GI243" i="20"/>
  <c r="HW250" i="20"/>
  <c r="HQ249" i="21"/>
  <c r="DT249" i="20"/>
  <c r="W249" i="35"/>
  <c r="AT243" i="20"/>
  <c r="AA248" i="20"/>
  <c r="BE244" i="21"/>
  <c r="DT251" i="21"/>
  <c r="GP249" i="20"/>
  <c r="FA248" i="20"/>
  <c r="CC243" i="20"/>
  <c r="BU246" i="35"/>
  <c r="AD243" i="31"/>
  <c r="AM250" i="20"/>
  <c r="GJ250" i="20"/>
  <c r="BU244" i="31"/>
  <c r="DS250" i="20"/>
  <c r="AW249" i="21"/>
  <c r="J250" i="21"/>
  <c r="GB243" i="21"/>
  <c r="CI248" i="20"/>
  <c r="GB244" i="21"/>
  <c r="AC248" i="21"/>
  <c r="EX248" i="20"/>
  <c r="EI248" i="20"/>
  <c r="ES243" i="20"/>
  <c r="FW248" i="20"/>
  <c r="V243" i="21"/>
  <c r="FA244" i="21"/>
  <c r="GA245" i="21"/>
  <c r="E244" i="21"/>
  <c r="DP244" i="20"/>
  <c r="BU243" i="21"/>
  <c r="BA248" i="21"/>
  <c r="CG244" i="20"/>
  <c r="CO244" i="20"/>
  <c r="BH248" i="21"/>
  <c r="AW243" i="31"/>
  <c r="GL243" i="20"/>
  <c r="CH249" i="21"/>
  <c r="DY250" i="20"/>
  <c r="BV251" i="20"/>
  <c r="M248" i="20"/>
  <c r="CV249" i="21"/>
  <c r="BQ244" i="31"/>
  <c r="BS250" i="31"/>
  <c r="HF250" i="20"/>
  <c r="DW248" i="21"/>
  <c r="DE244" i="20"/>
  <c r="CB244" i="20"/>
  <c r="AN243" i="31"/>
  <c r="CI243" i="21"/>
  <c r="DY246" i="21"/>
  <c r="AC248" i="35"/>
  <c r="AS250" i="31"/>
  <c r="W248" i="31"/>
  <c r="AJ249" i="31"/>
  <c r="FH244" i="21"/>
  <c r="FS246" i="21"/>
  <c r="Y249" i="20"/>
  <c r="CI249" i="35"/>
  <c r="Z244" i="35"/>
  <c r="AD249" i="35"/>
  <c r="BZ248" i="21"/>
  <c r="CN243" i="21"/>
  <c r="CJ244" i="35"/>
  <c r="BR251" i="31"/>
  <c r="HT249" i="20"/>
  <c r="BZ244" i="21"/>
  <c r="BU248" i="21"/>
  <c r="AS251" i="35"/>
  <c r="BY250" i="31"/>
  <c r="AU249" i="21"/>
  <c r="AE249" i="21"/>
  <c r="FI248" i="21"/>
  <c r="S251" i="20"/>
  <c r="AZ251" i="21"/>
  <c r="AH248" i="35"/>
  <c r="CF248" i="21"/>
  <c r="O248" i="21"/>
  <c r="ET244" i="20"/>
  <c r="GE246" i="20"/>
  <c r="HM244" i="20"/>
  <c r="BP244" i="21"/>
  <c r="GH245" i="21"/>
  <c r="HX244" i="21"/>
  <c r="I246" i="35"/>
  <c r="HC248" i="21"/>
  <c r="AM243" i="31"/>
  <c r="AE249" i="31"/>
  <c r="CC249" i="21"/>
  <c r="BB245" i="20"/>
  <c r="G249" i="31"/>
  <c r="AV243" i="20"/>
  <c r="EK248" i="21"/>
  <c r="DM246" i="20"/>
  <c r="BN243" i="21"/>
  <c r="G246" i="20"/>
  <c r="CJ246" i="20"/>
  <c r="Y249" i="21"/>
  <c r="Y248" i="20"/>
  <c r="CM248" i="20"/>
  <c r="CM251" i="35"/>
  <c r="HK248" i="21"/>
  <c r="CJ243" i="21"/>
  <c r="BV245" i="20"/>
  <c r="BC243" i="35"/>
  <c r="GH251" i="21"/>
  <c r="DR249" i="21"/>
  <c r="R246" i="21"/>
  <c r="H248" i="20"/>
  <c r="EJ244" i="20"/>
  <c r="IC244" i="20"/>
  <c r="BH246" i="20"/>
  <c r="BO248" i="31"/>
  <c r="GE251" i="21"/>
  <c r="GE246" i="21"/>
  <c r="BL245" i="35"/>
  <c r="BR250" i="31"/>
  <c r="GH251" i="20"/>
  <c r="CJ249" i="21"/>
  <c r="GR249" i="20"/>
  <c r="AQ248" i="31"/>
  <c r="BC248" i="21"/>
  <c r="FU244" i="20"/>
  <c r="HS244" i="20"/>
  <c r="AQ249" i="31"/>
  <c r="GL249" i="20"/>
  <c r="P245" i="35"/>
  <c r="AA249" i="20"/>
  <c r="AK249" i="21"/>
  <c r="FC249" i="21"/>
  <c r="CH251" i="35"/>
  <c r="AQ249" i="20"/>
  <c r="W251" i="21"/>
  <c r="X246" i="31"/>
  <c r="GX250" i="20"/>
  <c r="D244" i="21"/>
  <c r="BJ250" i="35"/>
  <c r="DU246" i="21"/>
  <c r="AX251" i="20"/>
  <c r="BA244" i="20"/>
  <c r="L246" i="31"/>
  <c r="CH245" i="35"/>
  <c r="CP248" i="21"/>
  <c r="FX243" i="21"/>
  <c r="EG243" i="21"/>
  <c r="X245" i="35"/>
  <c r="AG246" i="35"/>
  <c r="AL248" i="35"/>
  <c r="FW250" i="21"/>
  <c r="GR251" i="21"/>
  <c r="AR243" i="21"/>
  <c r="D249" i="20"/>
  <c r="CN249" i="35"/>
  <c r="GG248" i="20"/>
  <c r="AR245" i="20"/>
  <c r="EE249" i="20"/>
  <c r="BJ251" i="35"/>
  <c r="BY246" i="21"/>
  <c r="F249" i="21"/>
  <c r="DN248" i="20"/>
  <c r="DD249" i="20"/>
  <c r="AZ245" i="20"/>
  <c r="BW249" i="21"/>
  <c r="BC244" i="31"/>
  <c r="BA243" i="21"/>
  <c r="DS251" i="21"/>
  <c r="GD245" i="21"/>
  <c r="GQ246" i="20"/>
  <c r="BJ250" i="31"/>
  <c r="U245" i="20"/>
  <c r="T248" i="31"/>
  <c r="HV244" i="20"/>
  <c r="ET246" i="21"/>
  <c r="G250" i="35"/>
  <c r="EY250" i="20"/>
  <c r="GE245" i="21"/>
  <c r="BK245" i="20"/>
  <c r="CN243" i="20"/>
  <c r="BY245" i="31"/>
  <c r="BI251" i="20"/>
  <c r="O244" i="35"/>
  <c r="G244" i="31"/>
  <c r="HW251" i="21"/>
  <c r="HX243" i="20"/>
  <c r="AA249" i="35"/>
  <c r="BK246" i="20"/>
  <c r="L251" i="31"/>
  <c r="GH250" i="20"/>
  <c r="AH249" i="20"/>
  <c r="HW251" i="20"/>
  <c r="HQ243" i="21"/>
  <c r="AE248" i="31"/>
  <c r="FD245" i="20"/>
  <c r="EE248" i="20"/>
  <c r="AH246" i="31"/>
  <c r="I244" i="20"/>
  <c r="HV243" i="20"/>
  <c r="DD248" i="20"/>
  <c r="GC251" i="21"/>
  <c r="AZ251" i="35"/>
  <c r="HH248" i="20"/>
  <c r="T245" i="20"/>
  <c r="AK244" i="21"/>
  <c r="DK246" i="21"/>
  <c r="FX249" i="20"/>
  <c r="BG243" i="20"/>
  <c r="BM246" i="31"/>
  <c r="Q251" i="20"/>
  <c r="BE251" i="20"/>
  <c r="BA249" i="31"/>
  <c r="S246" i="20"/>
  <c r="BK251" i="20"/>
  <c r="BG249" i="20"/>
  <c r="AO249" i="31"/>
  <c r="ES248" i="21"/>
  <c r="BD244" i="21"/>
  <c r="DK248" i="20"/>
  <c r="BJ249" i="21"/>
  <c r="BV248" i="35"/>
  <c r="AN251" i="35"/>
  <c r="ES249" i="21"/>
  <c r="AN246" i="21"/>
  <c r="D250" i="31"/>
  <c r="GO251" i="20"/>
  <c r="F243" i="21"/>
  <c r="FC243" i="20"/>
  <c r="ID245" i="20"/>
  <c r="BQ243" i="31"/>
  <c r="Q248" i="31"/>
  <c r="CE250" i="35"/>
  <c r="BN244" i="35"/>
  <c r="GO245" i="21"/>
  <c r="S246" i="35"/>
  <c r="GK243" i="21"/>
  <c r="DR244" i="20"/>
  <c r="BN249" i="21"/>
  <c r="HQ248" i="21"/>
  <c r="HF251" i="20"/>
  <c r="FN250" i="20"/>
  <c r="AS245" i="31"/>
  <c r="AX250" i="20"/>
  <c r="BI249" i="21"/>
  <c r="HS249" i="21"/>
  <c r="BA243" i="35"/>
  <c r="AH244" i="21"/>
  <c r="DV250" i="20"/>
  <c r="AH249" i="35"/>
  <c r="CK250" i="20"/>
  <c r="GV244" i="21"/>
  <c r="CF249" i="21"/>
  <c r="DY251" i="20"/>
  <c r="FK249" i="20"/>
  <c r="CM249" i="20"/>
  <c r="BD244" i="20"/>
  <c r="BB245" i="31"/>
  <c r="DZ245" i="21"/>
  <c r="GC244" i="20"/>
  <c r="HH244" i="20"/>
  <c r="HE249" i="21"/>
  <c r="FE251" i="21"/>
  <c r="CU244" i="21"/>
  <c r="CX248" i="21"/>
  <c r="AX249" i="31"/>
  <c r="FR251" i="21"/>
  <c r="HR249" i="20"/>
  <c r="EF250" i="20"/>
  <c r="AU249" i="35"/>
  <c r="HD248" i="21"/>
  <c r="CL249" i="20"/>
  <c r="BF245" i="35"/>
  <c r="HB251" i="21"/>
  <c r="BZ243" i="35"/>
  <c r="K249" i="31"/>
  <c r="FU248" i="20"/>
  <c r="E248" i="35"/>
  <c r="EB243" i="21"/>
  <c r="FH249" i="20"/>
  <c r="EW248" i="21"/>
  <c r="AK244" i="20"/>
  <c r="EE243" i="21"/>
  <c r="AB243" i="21"/>
  <c r="FN243" i="21"/>
  <c r="DZ250" i="21"/>
  <c r="V244" i="21"/>
  <c r="AT245" i="21"/>
  <c r="Y248" i="21"/>
  <c r="E246" i="20"/>
  <c r="IB243" i="20"/>
  <c r="ID250" i="20"/>
  <c r="Q248" i="35"/>
  <c r="DP248" i="20"/>
  <c r="EU246" i="21"/>
  <c r="AH243" i="21"/>
  <c r="CR250" i="20"/>
  <c r="DA248" i="20"/>
  <c r="IB249" i="20"/>
  <c r="BH250" i="20"/>
  <c r="AL250" i="31"/>
  <c r="AA248" i="35"/>
  <c r="R248" i="31"/>
  <c r="CB245" i="31"/>
  <c r="AO244" i="31"/>
  <c r="DG248" i="21"/>
  <c r="DI251" i="21"/>
  <c r="R243" i="35"/>
  <c r="O249" i="21"/>
  <c r="CO243" i="21"/>
  <c r="BN249" i="35"/>
  <c r="CK243" i="35"/>
  <c r="DV245" i="20"/>
  <c r="BA248" i="20"/>
  <c r="AO246" i="21"/>
  <c r="AR250" i="20"/>
  <c r="AC248" i="31"/>
  <c r="BG248" i="21"/>
  <c r="GM251" i="21"/>
  <c r="HW245" i="20"/>
  <c r="S245" i="20"/>
  <c r="CI243" i="35"/>
  <c r="DF245" i="21"/>
  <c r="CB243" i="20"/>
  <c r="AM245" i="20"/>
  <c r="HL243" i="20"/>
  <c r="CI244" i="21"/>
  <c r="CH248" i="21"/>
  <c r="AS250" i="35"/>
  <c r="EC245" i="21"/>
  <c r="AL244" i="35"/>
  <c r="CD249" i="20"/>
  <c r="DB250" i="20"/>
  <c r="CN249" i="20"/>
  <c r="R245" i="21"/>
  <c r="BD249" i="21"/>
  <c r="GT250" i="21"/>
  <c r="L250" i="31"/>
  <c r="GF250" i="20"/>
  <c r="AZ251" i="20"/>
  <c r="BG243" i="21"/>
  <c r="H248" i="21"/>
  <c r="CT246" i="21"/>
  <c r="O248" i="31"/>
  <c r="FN249" i="21"/>
  <c r="HM243" i="20"/>
  <c r="BI248" i="31"/>
  <c r="EF251" i="20"/>
  <c r="HO250" i="21"/>
  <c r="CJ250" i="20"/>
  <c r="CA244" i="31"/>
  <c r="G245" i="20"/>
  <c r="EQ249" i="21"/>
  <c r="FN245" i="20"/>
  <c r="CJ245" i="20"/>
  <c r="EJ246" i="21"/>
  <c r="AN246" i="35"/>
  <c r="BM249" i="21"/>
  <c r="GC250" i="21"/>
  <c r="CM250" i="35"/>
  <c r="BC248" i="35"/>
  <c r="HW250" i="21"/>
  <c r="AB245" i="31"/>
  <c r="AR246" i="20"/>
  <c r="CI248" i="21"/>
  <c r="CJ251" i="20"/>
  <c r="BM249" i="35"/>
  <c r="O248" i="20"/>
  <c r="HD249" i="21"/>
  <c r="CO248" i="21"/>
  <c r="BB250" i="20"/>
  <c r="EY246" i="21"/>
  <c r="CE251" i="35"/>
  <c r="GL248" i="20"/>
  <c r="ET250" i="21"/>
  <c r="EH246" i="21"/>
  <c r="AJ249" i="35"/>
  <c r="AO245" i="21"/>
  <c r="J248" i="35"/>
  <c r="CY248" i="20"/>
  <c r="AN248" i="31"/>
  <c r="DC246" i="20"/>
  <c r="HC244" i="21"/>
  <c r="R243" i="31"/>
  <c r="GF246" i="20"/>
  <c r="CB248" i="20"/>
  <c r="AM243" i="21"/>
  <c r="HE243" i="20"/>
  <c r="BR249" i="20"/>
  <c r="EN245" i="21"/>
  <c r="BM250" i="31"/>
  <c r="EM248" i="20"/>
  <c r="CU248" i="20"/>
  <c r="AM248" i="21"/>
  <c r="CV244" i="20"/>
  <c r="FS243" i="20"/>
  <c r="HI246" i="21"/>
  <c r="BO246" i="35"/>
  <c r="CP245" i="20"/>
  <c r="CV244" i="21"/>
  <c r="CS248" i="20"/>
  <c r="FS250" i="21"/>
  <c r="DF243" i="20"/>
  <c r="BU248" i="31"/>
  <c r="CC248" i="21"/>
  <c r="FQ249" i="21"/>
  <c r="CN243" i="35"/>
  <c r="EV244" i="21"/>
  <c r="EG244" i="21"/>
  <c r="FL248" i="20"/>
  <c r="FM243" i="20"/>
  <c r="GM246" i="21"/>
  <c r="GZ246" i="21"/>
  <c r="FM249" i="20"/>
  <c r="GL250" i="21"/>
  <c r="BI249" i="31"/>
  <c r="EI249" i="20"/>
  <c r="FR246" i="21"/>
  <c r="GA246" i="21"/>
  <c r="BS248" i="20"/>
  <c r="BS251" i="31"/>
  <c r="X248" i="21"/>
  <c r="HR248" i="21"/>
  <c r="AU244" i="21"/>
  <c r="AC243" i="35"/>
  <c r="GK249" i="21"/>
  <c r="BC243" i="31"/>
  <c r="CF244" i="21"/>
  <c r="AI246" i="31"/>
  <c r="HT248" i="20"/>
  <c r="GN246" i="20"/>
  <c r="S251" i="35"/>
  <c r="BW244" i="20"/>
  <c r="BU248" i="20"/>
  <c r="CG251" i="35"/>
  <c r="BW244" i="21"/>
  <c r="CD243" i="20"/>
  <c r="I249" i="20"/>
  <c r="EZ245" i="20"/>
  <c r="GN251" i="20"/>
  <c r="AZ250" i="20"/>
  <c r="BO244" i="31"/>
  <c r="BJ245" i="31"/>
  <c r="BM251" i="20"/>
  <c r="FF243" i="21"/>
  <c r="FX248" i="20"/>
  <c r="G248" i="31"/>
  <c r="BB246" i="20"/>
  <c r="AN249" i="20"/>
  <c r="CO248" i="35"/>
  <c r="AJ249" i="20"/>
  <c r="DE250" i="21"/>
  <c r="DO244" i="20"/>
  <c r="BX245" i="20"/>
  <c r="Z244" i="20"/>
  <c r="GP248" i="20"/>
  <c r="GY249" i="20"/>
  <c r="DH248" i="21"/>
  <c r="GN250" i="21"/>
  <c r="C245" i="20"/>
  <c r="EL244" i="20"/>
  <c r="AQ244" i="21"/>
  <c r="F243" i="31"/>
  <c r="HF246" i="21"/>
  <c r="M246" i="35"/>
  <c r="GD244" i="20"/>
  <c r="BY244" i="20"/>
  <c r="DS246" i="21"/>
  <c r="AN245" i="21"/>
  <c r="DK244" i="20"/>
  <c r="FR249" i="20"/>
  <c r="EV244" i="20"/>
  <c r="BV250" i="31"/>
  <c r="EA246" i="21"/>
  <c r="X243" i="21"/>
  <c r="BE246" i="20"/>
  <c r="BI244" i="21"/>
  <c r="F249" i="20"/>
  <c r="M250" i="35"/>
  <c r="EJ243" i="20"/>
  <c r="AL243" i="35"/>
  <c r="F248" i="31"/>
  <c r="DX243" i="21"/>
  <c r="HS248" i="21"/>
  <c r="K246" i="35"/>
  <c r="BJ251" i="31"/>
  <c r="FI243" i="21"/>
  <c r="AE243" i="31"/>
  <c r="FK243" i="20"/>
  <c r="CP246" i="20"/>
  <c r="AP248" i="21"/>
  <c r="GS248" i="21"/>
  <c r="EQ244" i="21"/>
  <c r="HO246" i="21"/>
  <c r="AE248" i="35"/>
  <c r="H243" i="21"/>
  <c r="AD249" i="20"/>
  <c r="DZ244" i="20"/>
  <c r="AJ243" i="35"/>
  <c r="GG249" i="20"/>
  <c r="HC243" i="21"/>
  <c r="U245" i="35"/>
  <c r="AM246" i="20"/>
  <c r="BT243" i="20"/>
  <c r="AH248" i="20"/>
  <c r="CJ244" i="21"/>
  <c r="BF246" i="35"/>
  <c r="R244" i="35"/>
  <c r="J246" i="20"/>
  <c r="AW244" i="21"/>
  <c r="Y249" i="35"/>
  <c r="DX243" i="20"/>
  <c r="AP250" i="20"/>
  <c r="EB244" i="20"/>
  <c r="CM244" i="20"/>
  <c r="BS249" i="35"/>
  <c r="HB250" i="21"/>
  <c r="D244" i="35"/>
  <c r="CE246" i="35"/>
  <c r="GF251" i="20"/>
  <c r="EQ248" i="21"/>
  <c r="BZ245" i="31"/>
  <c r="BB249" i="35"/>
  <c r="BS243" i="20"/>
  <c r="DT244" i="20"/>
  <c r="CR248" i="21"/>
  <c r="G250" i="20"/>
  <c r="AZ250" i="35"/>
  <c r="HQ246" i="20"/>
  <c r="BV246" i="20"/>
  <c r="IC249" i="20"/>
  <c r="AI245" i="31"/>
  <c r="CL248" i="20"/>
  <c r="W249" i="31"/>
  <c r="HR243" i="20"/>
  <c r="BX250" i="20"/>
  <c r="AK245" i="35"/>
  <c r="BD248" i="21"/>
  <c r="BN243" i="35"/>
  <c r="Y245" i="31"/>
  <c r="HC249" i="21"/>
  <c r="AN243" i="20"/>
  <c r="G248" i="21"/>
  <c r="AM244" i="35"/>
  <c r="AR251" i="20"/>
  <c r="W244" i="20"/>
  <c r="HD244" i="21"/>
  <c r="AG249" i="20"/>
  <c r="FO251" i="21"/>
  <c r="J243" i="35"/>
  <c r="P249" i="21"/>
  <c r="AI245" i="20"/>
  <c r="CF243" i="20"/>
  <c r="AS244" i="20"/>
  <c r="DT250" i="21"/>
  <c r="AZ245" i="35"/>
  <c r="EU244" i="20"/>
  <c r="C244" i="31"/>
  <c r="BD249" i="20"/>
  <c r="BU245" i="35"/>
  <c r="CA243" i="31"/>
  <c r="W243" i="20"/>
  <c r="AP245" i="35"/>
  <c r="V249" i="20"/>
  <c r="CB243" i="21"/>
  <c r="DI246" i="21"/>
  <c r="BP246" i="31"/>
  <c r="HS249" i="20"/>
  <c r="GU249" i="21"/>
  <c r="EX246" i="21"/>
  <c r="O249" i="31"/>
  <c r="EF248" i="21"/>
  <c r="HI245" i="20"/>
  <c r="F243" i="20"/>
  <c r="BO243" i="21"/>
  <c r="AA249" i="21"/>
  <c r="BH249" i="21"/>
  <c r="EX243" i="20"/>
  <c r="FK248" i="20"/>
  <c r="BW243" i="21"/>
  <c r="FU251" i="21"/>
  <c r="HG251" i="21"/>
  <c r="AN244" i="31"/>
  <c r="DO249" i="21"/>
  <c r="BA248" i="35"/>
  <c r="DB244" i="21"/>
  <c r="BM244" i="35"/>
  <c r="G244" i="21"/>
  <c r="HY244" i="21"/>
  <c r="EY246" i="20"/>
  <c r="GK244" i="21"/>
  <c r="AJ244" i="35"/>
  <c r="GL244" i="20"/>
  <c r="AS246" i="31"/>
  <c r="M244" i="20"/>
  <c r="FG249" i="20"/>
  <c r="GX248" i="21"/>
  <c r="U251" i="35"/>
  <c r="Q249" i="31"/>
  <c r="FN251" i="20"/>
  <c r="EH245" i="21"/>
  <c r="Y244" i="35"/>
  <c r="BU243" i="20"/>
  <c r="HG246" i="21"/>
  <c r="GH250" i="21"/>
  <c r="CO243" i="35"/>
  <c r="FS245" i="21"/>
  <c r="AM244" i="21"/>
  <c r="BM243" i="35"/>
  <c r="BG250" i="35"/>
  <c r="AH245" i="31"/>
  <c r="HM249" i="20"/>
  <c r="EV249" i="21"/>
  <c r="AO243" i="31"/>
  <c r="ET251" i="21"/>
  <c r="AJ248" i="35"/>
  <c r="L244" i="21"/>
  <c r="DG250" i="20"/>
  <c r="BF249" i="20"/>
  <c r="EW249" i="20"/>
  <c r="DW249" i="20"/>
  <c r="DP250" i="21"/>
  <c r="EO248" i="21"/>
  <c r="CT250" i="21"/>
  <c r="DR243" i="21"/>
  <c r="AU243" i="35"/>
  <c r="AB249" i="35"/>
  <c r="ES244" i="20"/>
  <c r="Q245" i="20"/>
  <c r="AV245" i="31"/>
  <c r="CY248" i="21"/>
  <c r="CI244" i="35"/>
  <c r="CF248" i="35"/>
  <c r="CO248" i="20"/>
  <c r="AV249" i="20"/>
  <c r="D244" i="20"/>
  <c r="DR243" i="20"/>
  <c r="GN245" i="20"/>
  <c r="Z245" i="31"/>
  <c r="EZ250" i="21"/>
  <c r="BZ251" i="31"/>
  <c r="CB249" i="35"/>
  <c r="AF243" i="21"/>
  <c r="BL251" i="35"/>
  <c r="DE251" i="21"/>
  <c r="DF246" i="21"/>
  <c r="AX245" i="35"/>
  <c r="ER245" i="20"/>
  <c r="GZ245" i="21"/>
  <c r="DB245" i="20"/>
  <c r="Q243" i="31"/>
  <c r="AT246" i="21"/>
  <c r="BG245" i="31"/>
  <c r="K245" i="35"/>
  <c r="FI244" i="21"/>
  <c r="AQ248" i="20"/>
  <c r="DX244" i="21"/>
  <c r="DZ248" i="20"/>
  <c r="U250" i="35"/>
  <c r="CO249" i="21"/>
  <c r="HR248" i="20"/>
  <c r="DS250" i="21"/>
  <c r="CL244" i="20"/>
  <c r="HD251" i="20"/>
  <c r="AJ243" i="20"/>
  <c r="FB251" i="21"/>
  <c r="EB249" i="20"/>
  <c r="R250" i="21"/>
  <c r="GE250" i="20"/>
  <c r="BE249" i="21"/>
  <c r="BY249" i="20"/>
  <c r="GF245" i="20"/>
  <c r="M245" i="35"/>
  <c r="GR245" i="21"/>
  <c r="L245" i="31"/>
  <c r="BE249" i="35"/>
  <c r="DM245" i="20"/>
  <c r="BG251" i="35"/>
  <c r="DP243" i="20"/>
  <c r="K250" i="35"/>
  <c r="CA243" i="35"/>
  <c r="Q243" i="35"/>
  <c r="AX246" i="35"/>
  <c r="FO250" i="21"/>
  <c r="CE249" i="20"/>
  <c r="CT243" i="20"/>
  <c r="FG243" i="20"/>
  <c r="AQ243" i="21"/>
  <c r="BX251" i="20"/>
  <c r="AC249" i="31"/>
  <c r="HW246" i="20"/>
  <c r="K251" i="35"/>
  <c r="E243" i="21"/>
  <c r="AO250" i="21"/>
  <c r="CH244" i="21"/>
  <c r="EE248" i="21"/>
  <c r="BN248" i="35"/>
  <c r="T249" i="31"/>
  <c r="Q249" i="35"/>
  <c r="D248" i="35"/>
  <c r="Q244" i="35"/>
  <c r="HA250" i="21"/>
  <c r="AG244" i="20"/>
  <c r="CY244" i="21"/>
  <c r="BD243" i="21"/>
  <c r="R244" i="31"/>
  <c r="BF250" i="35"/>
  <c r="GB250" i="20"/>
  <c r="W249" i="20"/>
  <c r="GR244" i="20"/>
  <c r="EY251" i="20"/>
  <c r="R249" i="35"/>
  <c r="FN246" i="20"/>
  <c r="HM248" i="20"/>
  <c r="AE243" i="35"/>
  <c r="G251" i="20"/>
  <c r="CY243" i="21"/>
  <c r="FH249" i="21"/>
  <c r="CB249" i="21"/>
  <c r="EG244" i="20"/>
  <c r="J249" i="35"/>
  <c r="CE246" i="21"/>
  <c r="FQ249" i="20"/>
  <c r="CK251" i="20"/>
  <c r="BI243" i="31"/>
  <c r="V248" i="21"/>
  <c r="HF251" i="21"/>
  <c r="DT245" i="21"/>
  <c r="CO244" i="35"/>
  <c r="AF243" i="31"/>
  <c r="GD243" i="20"/>
  <c r="AP250" i="35"/>
  <c r="Y246" i="31"/>
  <c r="CB244" i="35"/>
  <c r="ER246" i="20"/>
  <c r="FD243" i="21"/>
  <c r="T244" i="35"/>
  <c r="EL246" i="21"/>
  <c r="CQ245" i="20"/>
  <c r="FT243" i="21"/>
  <c r="GO245" i="20"/>
  <c r="HX244" i="20"/>
  <c r="BX248" i="21"/>
  <c r="BB248" i="35"/>
  <c r="BE243" i="35"/>
  <c r="X251" i="35"/>
  <c r="CI243" i="20"/>
  <c r="HP248" i="21"/>
  <c r="HO251" i="21"/>
  <c r="EI244" i="20"/>
  <c r="AP245" i="20"/>
  <c r="CI249" i="21"/>
  <c r="AP251" i="20"/>
  <c r="BS249" i="20"/>
  <c r="BM245" i="20"/>
  <c r="BV243" i="35"/>
  <c r="GE251" i="20"/>
  <c r="AC249" i="35"/>
  <c r="HK243" i="21"/>
  <c r="GU251" i="20"/>
  <c r="EY245" i="21"/>
  <c r="CF243" i="21"/>
  <c r="H244" i="35"/>
  <c r="GE245" i="20"/>
  <c r="FY249" i="20"/>
  <c r="BI244" i="31"/>
  <c r="FM248" i="20"/>
  <c r="R246" i="20"/>
  <c r="HR249" i="21"/>
  <c r="G251" i="35"/>
  <c r="AL248" i="21"/>
  <c r="EJ251" i="21"/>
  <c r="HL244" i="20"/>
  <c r="BG251" i="31"/>
  <c r="FZ251" i="21"/>
  <c r="GV248" i="21"/>
  <c r="I243" i="20"/>
  <c r="CR249" i="21"/>
  <c r="BN248" i="20"/>
  <c r="T248" i="35"/>
  <c r="HY248" i="21"/>
  <c r="DQ243" i="20"/>
  <c r="CA248" i="31"/>
  <c r="AG243" i="20"/>
  <c r="FO246" i="21"/>
  <c r="EW249" i="21"/>
  <c r="Y244" i="21"/>
  <c r="DH249" i="20"/>
  <c r="HY249" i="20"/>
  <c r="BV250" i="20"/>
  <c r="EQ243" i="21"/>
  <c r="AL249" i="35"/>
  <c r="BO248" i="21"/>
  <c r="GG243" i="20"/>
  <c r="AP244" i="21"/>
  <c r="BM248" i="35"/>
  <c r="J244" i="35"/>
  <c r="D249" i="35"/>
  <c r="AY251" i="20"/>
  <c r="CC244" i="21"/>
  <c r="AE244" i="35"/>
  <c r="AW243" i="21"/>
  <c r="CL243" i="20"/>
  <c r="FX244" i="20"/>
  <c r="GK248" i="21"/>
  <c r="R248" i="35"/>
  <c r="C244" i="35"/>
  <c r="CN249" i="21"/>
  <c r="AC243" i="21"/>
  <c r="DB249" i="21"/>
  <c r="O243" i="31"/>
  <c r="AJ248" i="20"/>
  <c r="CE245" i="35"/>
  <c r="BW248" i="31"/>
  <c r="CG248" i="21"/>
  <c r="GC248" i="20"/>
  <c r="HZ248" i="20"/>
  <c r="BI251" i="35"/>
  <c r="BQ243" i="35"/>
  <c r="P249" i="20"/>
  <c r="AD244" i="31"/>
  <c r="DD244" i="20"/>
  <c r="GS250" i="20"/>
  <c r="V249" i="21"/>
  <c r="DO243" i="21"/>
  <c r="EO243" i="21"/>
  <c r="HA251" i="21"/>
  <c r="CV243" i="21"/>
  <c r="I248" i="20"/>
  <c r="FT250" i="20"/>
  <c r="GR243" i="20"/>
  <c r="EB248" i="20"/>
  <c r="C246" i="21"/>
  <c r="FI243" i="20"/>
  <c r="BS248" i="35"/>
  <c r="BM243" i="21"/>
  <c r="J245" i="20"/>
  <c r="HC245" i="20"/>
  <c r="DB251" i="20"/>
  <c r="ED243" i="21"/>
  <c r="EI243" i="20"/>
  <c r="CG250" i="35"/>
  <c r="AY246" i="31"/>
  <c r="DY246" i="20"/>
  <c r="AV248" i="35"/>
  <c r="EF246" i="20"/>
  <c r="GX243" i="21"/>
  <c r="BG249" i="21"/>
  <c r="HO245" i="21"/>
  <c r="HS243" i="21"/>
  <c r="ED250" i="20"/>
  <c r="CN248" i="20"/>
  <c r="EK243" i="21"/>
  <c r="GJ246" i="21"/>
  <c r="HY243" i="20"/>
  <c r="AQ244" i="31"/>
  <c r="CZ244" i="20"/>
  <c r="HE244" i="21"/>
  <c r="HA251" i="20"/>
  <c r="AK250" i="35"/>
  <c r="BT245" i="21"/>
  <c r="GQ250" i="20"/>
  <c r="GZ251" i="21"/>
  <c r="BS249" i="21"/>
  <c r="BY249" i="35"/>
  <c r="FU243" i="20"/>
  <c r="GA243" i="20"/>
  <c r="GH245" i="20"/>
  <c r="Q244" i="31"/>
  <c r="AE248" i="21"/>
  <c r="R249" i="31"/>
  <c r="CT245" i="21"/>
  <c r="T251" i="21"/>
  <c r="BE244" i="31"/>
  <c r="CB249" i="20"/>
  <c r="FV248" i="21"/>
  <c r="DT248" i="20"/>
  <c r="BO250" i="35"/>
  <c r="EA250" i="21"/>
  <c r="FX243" i="20"/>
  <c r="HQ251" i="20"/>
  <c r="HX248" i="20"/>
  <c r="CG245" i="35"/>
  <c r="FZ245" i="21"/>
  <c r="Y248" i="35"/>
  <c r="CL243" i="35"/>
  <c r="Y243" i="21"/>
  <c r="HS244" i="21"/>
  <c r="FD249" i="21"/>
  <c r="CO244" i="21"/>
  <c r="BP248" i="21"/>
  <c r="O243" i="20"/>
  <c r="BM245" i="31"/>
  <c r="BS244" i="35"/>
  <c r="H244" i="20"/>
  <c r="AF244" i="21"/>
  <c r="AJ244" i="20"/>
  <c r="AA248" i="21"/>
  <c r="HQ244" i="21"/>
  <c r="AC249" i="21"/>
  <c r="HD250" i="20"/>
  <c r="GQ245" i="20"/>
  <c r="V244" i="31"/>
  <c r="BG244" i="21"/>
  <c r="S251" i="21"/>
  <c r="ID251" i="20"/>
  <c r="DX248" i="20"/>
  <c r="DR248" i="21"/>
  <c r="DW243" i="20"/>
  <c r="DG251" i="20"/>
  <c r="CF244" i="20"/>
  <c r="EQ248" i="20"/>
  <c r="CA244" i="35"/>
  <c r="DI248" i="20"/>
  <c r="F246" i="35"/>
  <c r="AA243" i="21"/>
  <c r="S249" i="31"/>
  <c r="EO243" i="20"/>
  <c r="BI246" i="35"/>
  <c r="GT246" i="21"/>
  <c r="GW246" i="21"/>
  <c r="FB250" i="21"/>
  <c r="H243" i="20"/>
  <c r="EE243" i="20"/>
  <c r="AU248" i="21"/>
  <c r="HN246" i="21"/>
  <c r="FZ246" i="21"/>
  <c r="S250" i="35"/>
  <c r="FE246" i="21"/>
  <c r="AE249" i="35"/>
  <c r="CA248" i="20"/>
  <c r="DI250" i="21"/>
  <c r="BC244" i="35"/>
  <c r="X250" i="31"/>
  <c r="Y250" i="31"/>
  <c r="GG245" i="21"/>
  <c r="ED245" i="20"/>
  <c r="J250" i="20"/>
  <c r="BA249" i="35"/>
  <c r="CR243" i="21"/>
  <c r="AG245" i="35"/>
  <c r="AW249" i="31"/>
  <c r="HO250" i="20"/>
  <c r="J251" i="31"/>
  <c r="EJ245" i="21"/>
  <c r="BF251" i="35"/>
  <c r="AY245" i="21"/>
  <c r="AG248" i="20"/>
  <c r="CE244" i="20"/>
  <c r="FW243" i="20"/>
  <c r="BC243" i="21"/>
  <c r="J251" i="20"/>
  <c r="G245" i="35"/>
  <c r="GN250" i="20"/>
  <c r="AH248" i="21"/>
  <c r="AT250" i="21"/>
  <c r="Z250" i="31"/>
  <c r="O249" i="20"/>
  <c r="BH245" i="20"/>
  <c r="CC243" i="35"/>
  <c r="BV246" i="31"/>
  <c r="BI246" i="20"/>
  <c r="Z243" i="20"/>
  <c r="N245" i="20"/>
  <c r="BP245" i="31"/>
  <c r="AN250" i="35"/>
  <c r="CG249" i="20"/>
  <c r="AM248" i="35"/>
  <c r="GQ246" i="21"/>
  <c r="FD251" i="20"/>
  <c r="AW248" i="31"/>
  <c r="FG248" i="20"/>
  <c r="BW248" i="21"/>
  <c r="GR248" i="20"/>
  <c r="DC251" i="20"/>
  <c r="BG245" i="35"/>
  <c r="BG250" i="31"/>
  <c r="H244" i="21"/>
  <c r="G249" i="21"/>
  <c r="AZ250" i="21"/>
  <c r="CA248" i="35"/>
  <c r="HA246" i="21"/>
  <c r="GB249" i="21"/>
  <c r="BP250" i="31"/>
  <c r="DN249" i="20"/>
  <c r="DN243" i="20"/>
  <c r="AD243" i="35"/>
  <c r="BS244" i="20"/>
  <c r="S246" i="21"/>
  <c r="Q251" i="21"/>
  <c r="BQ249" i="35"/>
  <c r="DQ245" i="21"/>
  <c r="EX251" i="21"/>
  <c r="HN251" i="21"/>
  <c r="CI249" i="20"/>
  <c r="DV250" i="21"/>
  <c r="AC244" i="21"/>
  <c r="O244" i="31"/>
  <c r="GG246" i="21"/>
  <c r="AA244" i="35"/>
  <c r="CN244" i="20"/>
  <c r="GX249" i="21"/>
  <c r="DL249" i="20"/>
  <c r="BQ248" i="31"/>
  <c r="CR251" i="20"/>
  <c r="CK248" i="21"/>
  <c r="FD246" i="20"/>
  <c r="AU245" i="20"/>
  <c r="DZ243" i="20"/>
  <c r="AY250" i="20"/>
  <c r="AV244" i="20"/>
  <c r="BC248" i="31"/>
  <c r="EV243" i="20"/>
  <c r="DL248" i="21"/>
  <c r="EP248" i="20"/>
  <c r="EQ249" i="20"/>
  <c r="HB248" i="20"/>
  <c r="Z248" i="35"/>
  <c r="HQ250" i="20"/>
  <c r="AF248" i="31"/>
  <c r="GS249" i="21"/>
  <c r="AA243" i="35"/>
  <c r="DW249" i="21"/>
  <c r="DE249" i="20"/>
  <c r="ET248" i="20"/>
  <c r="DS245" i="20"/>
  <c r="GV43" i="28"/>
  <c r="BO20" i="28"/>
  <c r="GJ21" i="28"/>
  <c r="AR42" i="28"/>
  <c r="EO21" i="28"/>
  <c r="AP16" i="28"/>
  <c r="BW42" i="28"/>
  <c r="FO42" i="28"/>
  <c r="FS42" i="28"/>
  <c r="EX12" i="28"/>
  <c r="BE43" i="28"/>
  <c r="BA21" i="28"/>
  <c r="BC22" i="28"/>
  <c r="AV15" i="28"/>
  <c r="DL13" i="28"/>
  <c r="AS51" i="28"/>
  <c r="EY27" i="28"/>
  <c r="FX13" i="28"/>
  <c r="GA43" i="28"/>
  <c r="AX27" i="28"/>
  <c r="BC51" i="28"/>
  <c r="Z42" i="28"/>
  <c r="CS27" i="28"/>
  <c r="GT49" i="28"/>
  <c r="BD27" i="28"/>
  <c r="BQ16" i="28"/>
  <c r="FX42" i="28"/>
  <c r="BA51" i="28"/>
  <c r="GN13" i="28"/>
  <c r="BZ51" i="28"/>
  <c r="EZ14" i="28"/>
  <c r="FA12" i="28"/>
  <c r="EE42" i="28"/>
  <c r="HO51" i="28"/>
  <c r="GX42" i="28"/>
  <c r="BE15" i="28"/>
  <c r="DL43" i="28"/>
  <c r="F27" i="28"/>
  <c r="P13" i="28"/>
  <c r="GM12" i="28"/>
  <c r="DU14" i="28"/>
  <c r="EA53" i="28"/>
  <c r="BQ15" i="28"/>
  <c r="DQ13" i="28"/>
  <c r="EW13" i="28"/>
  <c r="GF27" i="28"/>
  <c r="AU49" i="28"/>
  <c r="AC15" i="28"/>
  <c r="N15" i="28"/>
  <c r="BJ16" i="28"/>
  <c r="N42" i="28"/>
  <c r="AP15" i="28"/>
  <c r="FG13" i="28"/>
  <c r="EG51" i="28"/>
  <c r="BB17" i="28"/>
  <c r="EW16" i="28"/>
  <c r="FA49" i="28"/>
  <c r="BJ17" i="28"/>
  <c r="K53" i="28"/>
  <c r="FV49" i="28"/>
  <c r="DT53" i="28"/>
  <c r="AD51" i="28"/>
  <c r="BV14" i="28"/>
  <c r="BX19" i="28"/>
  <c r="FZ13" i="28"/>
  <c r="BD21" i="28"/>
  <c r="AS42" i="28"/>
  <c r="DU53" i="28"/>
  <c r="BY18" i="28"/>
  <c r="I15" i="28"/>
  <c r="BB16" i="28"/>
  <c r="EX14" i="28"/>
  <c r="Y52" i="28"/>
  <c r="DX42" i="28"/>
  <c r="BN19" i="28"/>
  <c r="BC52" i="28"/>
  <c r="GQ42" i="28"/>
  <c r="M17" i="28"/>
  <c r="Q51" i="28"/>
  <c r="ET27" i="28"/>
  <c r="EH19" i="28"/>
  <c r="GZ12" i="28"/>
  <c r="CJ51" i="28"/>
  <c r="M16" i="28"/>
  <c r="FM12" i="28"/>
  <c r="CA43" i="28"/>
  <c r="BB13" i="28"/>
  <c r="W51" i="28"/>
  <c r="BF18" i="28"/>
  <c r="Z13" i="28"/>
  <c r="N27" i="28"/>
  <c r="DW14" i="28"/>
  <c r="CB49" i="28"/>
  <c r="FF43" i="28"/>
  <c r="I52" i="28"/>
  <c r="FP42" i="28"/>
  <c r="FM49" i="28"/>
  <c r="EN13" i="28"/>
  <c r="DK51" i="28"/>
  <c r="HB49" i="28"/>
  <c r="GK49" i="28"/>
  <c r="AO17" i="28"/>
  <c r="BV49" i="28"/>
  <c r="FC16" i="28"/>
  <c r="GM49" i="28"/>
  <c r="BV21" i="28"/>
  <c r="L49" i="28"/>
  <c r="BH19" i="28"/>
  <c r="DB53" i="28"/>
  <c r="DU43" i="28"/>
  <c r="CC19" i="28"/>
  <c r="HA43" i="28"/>
  <c r="FX49" i="28"/>
  <c r="K24" i="28"/>
  <c r="DA27" i="28"/>
  <c r="BW21" i="28"/>
  <c r="AP17" i="28"/>
  <c r="DC53" i="28"/>
  <c r="AN27" i="28"/>
  <c r="FO27" i="28"/>
  <c r="FF13" i="28"/>
  <c r="AT16" i="28"/>
  <c r="DX43" i="28"/>
  <c r="AQ43" i="28"/>
  <c r="DX13" i="28"/>
  <c r="AC13" i="28"/>
  <c r="AP27" i="28"/>
  <c r="GN14" i="28"/>
  <c r="AR49" i="28"/>
  <c r="AV27" i="28"/>
  <c r="DP42" i="28"/>
  <c r="FI15" i="28"/>
  <c r="GG49" i="28"/>
  <c r="K16" i="28"/>
  <c r="BI21" i="28"/>
  <c r="GA42" i="28"/>
  <c r="BG13" i="28"/>
  <c r="BY13" i="28"/>
  <c r="AW43" i="28"/>
  <c r="FH13" i="28"/>
  <c r="EP13" i="28"/>
  <c r="BI42" i="28"/>
  <c r="DM43" i="28"/>
  <c r="AO16" i="28"/>
  <c r="FA16" i="28"/>
  <c r="CU27" i="28"/>
  <c r="BJ14" i="28"/>
  <c r="AU53" i="28"/>
  <c r="EF13" i="28"/>
  <c r="BC19" i="28"/>
  <c r="BD14" i="28"/>
  <c r="AD52" i="28"/>
  <c r="BY49" i="28"/>
  <c r="GU13" i="28"/>
  <c r="FF23" i="28"/>
  <c r="D14" i="28"/>
  <c r="BI43" i="28"/>
  <c r="BQ43" i="28"/>
  <c r="DW43" i="28"/>
  <c r="GI21" i="28"/>
  <c r="EL52" i="28"/>
  <c r="BE18" i="28"/>
  <c r="EP27" i="28"/>
  <c r="K42" i="28"/>
  <c r="EE13" i="28"/>
  <c r="GO12" i="28"/>
  <c r="M22" i="28"/>
  <c r="AA19" i="28"/>
  <c r="D15" i="28"/>
  <c r="BC53" i="28"/>
  <c r="EH49" i="28"/>
  <c r="AS49" i="28"/>
  <c r="BU21" i="28"/>
  <c r="DG27" i="28"/>
  <c r="GD13" i="28"/>
  <c r="CF12" i="28"/>
  <c r="BP21" i="28"/>
  <c r="BN13" i="28"/>
  <c r="FG14" i="28"/>
  <c r="ER42" i="28"/>
  <c r="CZ53" i="28"/>
  <c r="BJ20" i="28"/>
  <c r="FG23" i="28"/>
  <c r="FQ49" i="28"/>
  <c r="AM20" i="28"/>
  <c r="AS13" i="28"/>
  <c r="GM27" i="28"/>
  <c r="AB27" i="28"/>
  <c r="CZ52" i="28"/>
  <c r="C52" i="28"/>
  <c r="M42" i="28"/>
  <c r="L21" i="28"/>
  <c r="BA42" i="28"/>
  <c r="W53" i="28"/>
  <c r="CN27" i="28"/>
  <c r="FN12" i="28"/>
  <c r="BP24" i="28"/>
  <c r="BF43" i="28"/>
  <c r="AW14" i="28"/>
  <c r="GO51" i="28"/>
  <c r="AR19" i="28"/>
  <c r="DM49" i="28"/>
  <c r="BV18" i="28"/>
  <c r="FE42" i="28"/>
  <c r="BF15" i="28"/>
  <c r="AQ19" i="28"/>
  <c r="GG14" i="28"/>
  <c r="DD53" i="28"/>
  <c r="V27" i="28"/>
  <c r="EX21" i="28"/>
  <c r="AR17" i="28"/>
  <c r="AQ42" i="28"/>
  <c r="AW16" i="28"/>
  <c r="EH13" i="28"/>
  <c r="GY42" i="28"/>
  <c r="ER43" i="28"/>
  <c r="DT49" i="28"/>
  <c r="BY21" i="28"/>
  <c r="DL21" i="28"/>
  <c r="BD15" i="28"/>
  <c r="DI52" i="28"/>
  <c r="D16" i="28"/>
  <c r="P22" i="28"/>
  <c r="AM42" i="28"/>
  <c r="U27" i="28"/>
  <c r="G13" i="28"/>
  <c r="DT51" i="28"/>
  <c r="CY53" i="28"/>
  <c r="L51" i="28"/>
  <c r="P16" i="28"/>
  <c r="AC17" i="28"/>
  <c r="GX13" i="28"/>
  <c r="EG42" i="28"/>
  <c r="AB42" i="28"/>
  <c r="AW12" i="28"/>
  <c r="ER51" i="28"/>
  <c r="BO13" i="28"/>
  <c r="I42" i="28"/>
  <c r="AT15" i="28"/>
  <c r="GV12" i="28"/>
  <c r="EM42" i="28"/>
  <c r="BG14" i="28"/>
  <c r="F19" i="28"/>
  <c r="GH13" i="28"/>
  <c r="HD13" i="28"/>
  <c r="EN12" i="28"/>
  <c r="GR12" i="28"/>
  <c r="BW49" i="28"/>
  <c r="DQ27" i="28"/>
  <c r="Q53" i="28"/>
  <c r="GD21" i="28"/>
  <c r="BY53" i="28"/>
  <c r="DV42" i="28"/>
  <c r="EX51" i="28"/>
  <c r="DS51" i="28"/>
  <c r="BH20" i="28"/>
  <c r="BA43" i="28"/>
  <c r="GE43" i="28"/>
  <c r="F16" i="28"/>
  <c r="FU42" i="28"/>
  <c r="I14" i="28"/>
  <c r="GA12" i="28"/>
  <c r="EU16" i="28"/>
  <c r="FT13" i="28"/>
  <c r="P42" i="28"/>
  <c r="EQ21" i="28"/>
  <c r="DT43" i="28"/>
  <c r="J20" i="28"/>
  <c r="P18" i="28"/>
  <c r="DY42" i="28"/>
  <c r="CC27" i="28"/>
  <c r="BC14" i="28"/>
  <c r="EE43" i="28"/>
  <c r="FE49" i="28"/>
  <c r="BN52" i="28"/>
  <c r="EQ43" i="28"/>
  <c r="CA49" i="28"/>
  <c r="DN52" i="28"/>
  <c r="FY43" i="28"/>
  <c r="BA16" i="28"/>
  <c r="GZ27" i="28"/>
  <c r="AP43" i="28"/>
  <c r="BG12" i="28"/>
  <c r="BM52" i="28"/>
  <c r="BY15" i="28"/>
  <c r="FI53" i="28"/>
  <c r="CC18" i="28"/>
  <c r="E27" i="28"/>
  <c r="ER53" i="28"/>
  <c r="E13" i="28"/>
  <c r="BU22" i="28"/>
  <c r="AW13" i="28"/>
  <c r="DP19" i="28"/>
  <c r="FQ27" i="28"/>
  <c r="BW17" i="28"/>
  <c r="AQ22" i="28"/>
  <c r="M15" i="28"/>
  <c r="CF19" i="28"/>
  <c r="CF22" i="28"/>
  <c r="FQ43" i="28"/>
  <c r="BY22" i="28"/>
  <c r="EH53" i="28"/>
  <c r="DM27" i="28"/>
  <c r="W52" i="28"/>
  <c r="AB16" i="28"/>
  <c r="BQ49" i="28"/>
  <c r="AV20" i="28"/>
  <c r="CX52" i="28"/>
  <c r="BG42" i="28"/>
  <c r="AO15" i="28"/>
  <c r="GJ27" i="28"/>
  <c r="G42" i="28"/>
  <c r="FI42" i="28"/>
  <c r="K20" i="28"/>
  <c r="GM21" i="28"/>
  <c r="EA52" i="28"/>
  <c r="GN42" i="28"/>
  <c r="GY43" i="28"/>
  <c r="GF21" i="28"/>
  <c r="BV19" i="28"/>
  <c r="HE27" i="28"/>
  <c r="GH49" i="28"/>
  <c r="CY52" i="28"/>
  <c r="HL27" i="28"/>
  <c r="AX42" i="28"/>
  <c r="GH27" i="28"/>
  <c r="EF19" i="28"/>
  <c r="AX19" i="28"/>
  <c r="DP12" i="28"/>
  <c r="BA22" i="28"/>
  <c r="AE14" i="28"/>
  <c r="FX27" i="28"/>
  <c r="BP20" i="28"/>
  <c r="AS16" i="28"/>
  <c r="EH21" i="28"/>
  <c r="AT13" i="28"/>
  <c r="FS12" i="28"/>
  <c r="FK12" i="28"/>
  <c r="GA53" i="28"/>
  <c r="DY43" i="28"/>
  <c r="BN43" i="28"/>
  <c r="M43" i="28"/>
  <c r="FA13" i="28"/>
  <c r="GP53" i="28"/>
  <c r="EN49" i="28"/>
  <c r="BZ52" i="28"/>
  <c r="GK42" i="28"/>
  <c r="AQ18" i="28"/>
  <c r="BA17" i="28"/>
  <c r="F20" i="28"/>
  <c r="BC13" i="28"/>
  <c r="BQ27" i="28"/>
  <c r="DY13" i="28"/>
  <c r="BP18" i="28"/>
  <c r="BP17" i="28"/>
  <c r="BX43" i="28"/>
  <c r="AQ21" i="28"/>
  <c r="AE43" i="28"/>
  <c r="N43" i="28"/>
  <c r="ET14" i="28"/>
  <c r="CB18" i="28"/>
  <c r="BQ17" i="28"/>
  <c r="GF13" i="28"/>
  <c r="BD20" i="28"/>
  <c r="DD51" i="28"/>
  <c r="DL53" i="28"/>
  <c r="P43" i="28"/>
  <c r="CA18" i="28"/>
  <c r="GW42" i="28"/>
  <c r="FD23" i="28"/>
  <c r="AA49" i="28"/>
  <c r="P21" i="28"/>
  <c r="AQ27" i="28"/>
  <c r="BB42" i="28"/>
  <c r="GE13" i="28"/>
  <c r="EZ21" i="28"/>
  <c r="BJ42" i="28"/>
  <c r="DC51" i="28"/>
  <c r="AP14" i="28"/>
  <c r="HA27" i="28"/>
  <c r="FK21" i="28"/>
  <c r="FS21" i="28"/>
  <c r="K52" i="28"/>
  <c r="AX21" i="28"/>
  <c r="FU13" i="28"/>
  <c r="CK51" i="28"/>
  <c r="GL27" i="28"/>
  <c r="FN42" i="28"/>
  <c r="CH52" i="28"/>
  <c r="G21" i="28"/>
  <c r="FV43" i="28"/>
  <c r="FF27" i="28"/>
  <c r="GN43" i="28"/>
  <c r="D43" i="28"/>
  <c r="BO42" i="28"/>
  <c r="CB20" i="28"/>
  <c r="BK53" i="28"/>
  <c r="CF49" i="28"/>
  <c r="GE42" i="28"/>
  <c r="FX43" i="28"/>
  <c r="EQ12" i="28"/>
  <c r="FL12" i="28"/>
  <c r="EQ15" i="28"/>
  <c r="AM14" i="28"/>
  <c r="CC42" i="28"/>
  <c r="EX49" i="28"/>
  <c r="BP43" i="28"/>
  <c r="FP51" i="28"/>
  <c r="GW49" i="28"/>
  <c r="FY49" i="28"/>
  <c r="BY20" i="28"/>
  <c r="BX52" i="28"/>
  <c r="DU42" i="28"/>
  <c r="FT12" i="28"/>
  <c r="EJ27" i="28"/>
  <c r="DP43" i="28"/>
  <c r="FL21" i="28"/>
  <c r="BH21" i="28"/>
  <c r="EZ42" i="28"/>
  <c r="BQ20" i="28"/>
  <c r="FZ42" i="28"/>
  <c r="EW14" i="28"/>
  <c r="BQ24" i="28"/>
  <c r="FB43" i="28"/>
  <c r="I19" i="28"/>
  <c r="GH43" i="28"/>
  <c r="BG19" i="28"/>
  <c r="AW22" i="28"/>
  <c r="GW14" i="28"/>
  <c r="M21" i="28"/>
  <c r="BE13" i="28"/>
  <c r="P19" i="28"/>
  <c r="AM27" i="28"/>
  <c r="AQ12" i="28"/>
  <c r="BY17" i="28"/>
  <c r="EY49" i="28"/>
  <c r="I13" i="28"/>
  <c r="FR12" i="28"/>
  <c r="FU27" i="28"/>
  <c r="N14" i="28"/>
  <c r="F21" i="28"/>
  <c r="GX14" i="28"/>
  <c r="DU49" i="28"/>
  <c r="CA13" i="28"/>
  <c r="DS43" i="28"/>
  <c r="HO53" i="28"/>
  <c r="DJ13" i="28"/>
  <c r="GX27" i="28"/>
  <c r="BG16" i="28"/>
  <c r="BL49" i="28"/>
  <c r="FV42" i="28"/>
  <c r="GL42" i="28"/>
  <c r="GQ13" i="28"/>
  <c r="DW42" i="28"/>
  <c r="E49" i="28"/>
  <c r="BL27" i="28"/>
  <c r="Z27" i="28"/>
  <c r="D27" i="28"/>
  <c r="EH42" i="28"/>
  <c r="DV13" i="28"/>
  <c r="AT14" i="28"/>
  <c r="EO42" i="28"/>
  <c r="EY15" i="28"/>
  <c r="DK52" i="28"/>
  <c r="BV13" i="28"/>
  <c r="DY49" i="28"/>
  <c r="AQ14" i="28"/>
  <c r="GK43" i="28"/>
  <c r="BO14" i="28"/>
  <c r="GC43" i="28"/>
  <c r="AB21" i="28"/>
  <c r="FH21" i="28"/>
  <c r="AC43" i="28"/>
  <c r="EN14" i="28"/>
  <c r="FD42" i="28"/>
  <c r="GS42" i="28"/>
  <c r="AM16" i="28"/>
  <c r="CA17" i="28"/>
  <c r="DV43" i="28"/>
  <c r="FC49" i="28"/>
  <c r="BO16" i="28"/>
  <c r="DQ12" i="28"/>
  <c r="DN21" i="28"/>
  <c r="GB27" i="28"/>
  <c r="ET49" i="28"/>
  <c r="AE49" i="28"/>
  <c r="K14" i="28"/>
  <c r="F14" i="28"/>
  <c r="AC19" i="28"/>
  <c r="EV42" i="28"/>
  <c r="BJ27" i="28"/>
  <c r="DK53" i="28"/>
  <c r="FS49" i="28"/>
  <c r="FD15" i="28"/>
  <c r="FP12" i="28"/>
  <c r="Y42" i="28"/>
  <c r="EE19" i="28"/>
  <c r="FA14" i="28"/>
  <c r="FC14" i="28"/>
  <c r="GO49" i="28"/>
  <c r="AL27" i="28"/>
  <c r="GF43" i="28"/>
  <c r="BF49" i="28"/>
  <c r="L13" i="28"/>
  <c r="DS42" i="28"/>
  <c r="GU14" i="28"/>
  <c r="DS52" i="28"/>
  <c r="GZ13" i="28"/>
  <c r="FP43" i="28"/>
  <c r="GS43" i="28"/>
  <c r="FU49" i="28"/>
  <c r="I43" i="28"/>
  <c r="DJ27" i="28"/>
  <c r="BQ13" i="28"/>
  <c r="EN51" i="28"/>
  <c r="BY51" i="28"/>
  <c r="P12" i="28"/>
  <c r="DJ49" i="28"/>
  <c r="BJ43" i="28"/>
  <c r="BK51" i="28"/>
  <c r="FE52" i="28"/>
  <c r="FA42" i="28"/>
  <c r="Y13" i="28"/>
  <c r="BD16" i="28"/>
  <c r="FN13" i="28"/>
  <c r="GG27" i="28"/>
  <c r="GF49" i="28"/>
  <c r="BF12" i="28"/>
  <c r="EQ49" i="28"/>
  <c r="AP13" i="28"/>
  <c r="GT43" i="28"/>
  <c r="CA22" i="28"/>
  <c r="GA52" i="28"/>
  <c r="AU52" i="28"/>
  <c r="BJ18" i="28"/>
  <c r="I20" i="28"/>
  <c r="BX51" i="28"/>
  <c r="EW42" i="28"/>
  <c r="CC15" i="28"/>
  <c r="GS21" i="28"/>
  <c r="GD27" i="28"/>
  <c r="AE42" i="28"/>
  <c r="K19" i="28"/>
  <c r="GI13" i="28"/>
  <c r="GB42" i="28"/>
  <c r="BP16" i="28"/>
  <c r="BA13" i="28"/>
  <c r="BK52" i="28"/>
  <c r="AV49" i="28"/>
  <c r="AR21" i="28"/>
  <c r="CB17" i="28"/>
  <c r="GL43" i="28"/>
  <c r="DY21" i="28"/>
  <c r="EK27" i="28"/>
  <c r="EV14" i="28"/>
  <c r="BX49" i="28"/>
  <c r="HC42" i="28"/>
  <c r="BI17" i="28"/>
  <c r="BE42" i="28"/>
  <c r="AV19" i="28"/>
  <c r="FM43" i="28"/>
  <c r="DS13" i="28"/>
  <c r="BA49" i="28"/>
  <c r="BN53" i="28"/>
  <c r="DM13" i="28"/>
  <c r="AP20" i="28"/>
  <c r="M52" i="28"/>
  <c r="CB27" i="28"/>
  <c r="BG43" i="28"/>
  <c r="AE15" i="28"/>
  <c r="BC42" i="28"/>
  <c r="DK42" i="28"/>
  <c r="FC43" i="28"/>
  <c r="DM42" i="28"/>
  <c r="AX16" i="28"/>
  <c r="BS53" i="28"/>
  <c r="GF12" i="28"/>
  <c r="BD42" i="28"/>
  <c r="AW19" i="28"/>
  <c r="EO16" i="28"/>
  <c r="EV43" i="28"/>
  <c r="AV13" i="28"/>
  <c r="BX17" i="28"/>
  <c r="EZ49" i="28"/>
  <c r="BQ14" i="28"/>
  <c r="GT42" i="28"/>
  <c r="M24" i="28"/>
  <c r="AS19" i="28"/>
  <c r="BC12" i="28"/>
  <c r="DQ21" i="28"/>
  <c r="BE21" i="28"/>
  <c r="AQ13" i="28"/>
  <c r="FI52" i="28"/>
  <c r="FV52" i="28"/>
  <c r="CK52" i="28"/>
  <c r="FU21" i="28"/>
  <c r="EL51" i="28"/>
  <c r="J13" i="28"/>
  <c r="FK23" i="28"/>
  <c r="AX22" i="28"/>
  <c r="BP49" i="28"/>
  <c r="GT14" i="28"/>
  <c r="E22" i="28"/>
  <c r="GC13" i="28"/>
  <c r="GG42" i="28"/>
  <c r="AT27" i="28"/>
  <c r="FW43" i="28"/>
  <c r="BL16" i="28"/>
  <c r="DH52" i="28"/>
  <c r="EU51" i="28"/>
  <c r="AM21" i="28"/>
  <c r="FB42" i="28"/>
  <c r="EX16" i="28"/>
  <c r="CB22" i="28"/>
  <c r="EO14" i="28"/>
  <c r="AE53" i="28"/>
  <c r="AT20" i="28"/>
  <c r="CW27" i="28"/>
  <c r="AW18" i="28"/>
  <c r="C18" i="28"/>
  <c r="AS17" i="28"/>
  <c r="EW49" i="28"/>
  <c r="BD12" i="28"/>
  <c r="GV13" i="28"/>
  <c r="BF13" i="28"/>
  <c r="HN27" i="28"/>
  <c r="BC21" i="28"/>
  <c r="CB42" i="28"/>
  <c r="DS53" i="28"/>
  <c r="CA27" i="28"/>
  <c r="BN49" i="28"/>
  <c r="FW13" i="28"/>
  <c r="AX12" i="28"/>
  <c r="HK27" i="28"/>
  <c r="FJ42" i="28"/>
  <c r="EY21" i="28"/>
  <c r="BH15" i="28"/>
  <c r="DX21" i="28"/>
  <c r="EG53" i="28"/>
  <c r="FI12" i="28"/>
  <c r="AP18" i="28"/>
  <c r="I18" i="28"/>
  <c r="BJ19" i="28"/>
  <c r="EW27" i="28"/>
  <c r="GX49" i="28"/>
  <c r="GP52" i="28"/>
  <c r="DR42" i="28"/>
  <c r="FJ13" i="28"/>
  <c r="CP52" i="28"/>
  <c r="DU13" i="28"/>
  <c r="GS14" i="28"/>
  <c r="AI27" i="28"/>
  <c r="BL13" i="28"/>
  <c r="FZ12" i="28"/>
  <c r="FC13" i="28"/>
  <c r="DS49" i="28"/>
  <c r="AE51" i="28"/>
  <c r="FQ12" i="28"/>
  <c r="FJ27" i="28"/>
  <c r="GB12" i="28"/>
  <c r="GY21" i="28"/>
  <c r="BH42" i="28"/>
  <c r="CF42" i="28"/>
  <c r="AU20" i="28"/>
  <c r="GC12" i="28"/>
  <c r="EM19" i="28"/>
  <c r="FQ42" i="28"/>
  <c r="FP49" i="28"/>
  <c r="BU20" i="28"/>
  <c r="J15" i="28"/>
  <c r="BD18" i="28"/>
  <c r="CX51" i="28"/>
  <c r="P49" i="28"/>
  <c r="GY12" i="28"/>
  <c r="HM27" i="28"/>
  <c r="FG15" i="28"/>
  <c r="BF20" i="28"/>
  <c r="BL43" i="28"/>
  <c r="GV49" i="28"/>
  <c r="BU17" i="28"/>
  <c r="BD49" i="28"/>
  <c r="I24" i="28"/>
  <c r="S27" i="28"/>
  <c r="GE12" i="28"/>
  <c r="AQ49" i="28"/>
  <c r="FL13" i="28"/>
  <c r="HJ51" i="28"/>
  <c r="AR16" i="28"/>
  <c r="BU43" i="28"/>
  <c r="P14" i="28"/>
  <c r="GS13" i="28"/>
  <c r="P20" i="28"/>
  <c r="AC49" i="28"/>
  <c r="BD19" i="28"/>
  <c r="GJ49" i="28"/>
  <c r="O27" i="28"/>
  <c r="FI51" i="28"/>
  <c r="EV13" i="28"/>
  <c r="GU49" i="28"/>
  <c r="G18" i="28"/>
  <c r="BN42" i="28"/>
  <c r="FZ51" i="28"/>
  <c r="AP49" i="28"/>
  <c r="EZ27" i="28"/>
  <c r="FV51" i="28"/>
  <c r="FY42" i="28"/>
  <c r="D42" i="28"/>
  <c r="FL42" i="28"/>
  <c r="AW15" i="28"/>
  <c r="EO43" i="28"/>
  <c r="FW53" i="28"/>
  <c r="DI51" i="28"/>
  <c r="GU42" i="28"/>
  <c r="C49" i="28"/>
  <c r="BE27" i="28"/>
  <c r="ER49" i="28"/>
  <c r="FB16" i="28"/>
  <c r="EW12" i="28"/>
  <c r="FB12" i="28"/>
  <c r="L19" i="28"/>
  <c r="FT42" i="28"/>
  <c r="AB20" i="28"/>
  <c r="FN51" i="28"/>
  <c r="GH42" i="28"/>
  <c r="FG21" i="28"/>
  <c r="FO49" i="28"/>
  <c r="CT27" i="28"/>
  <c r="J19" i="28"/>
  <c r="GJ42" i="28"/>
  <c r="BA53" i="28"/>
  <c r="AR20" i="28"/>
  <c r="FD49" i="28"/>
  <c r="AM19" i="28"/>
  <c r="AR14" i="28"/>
  <c r="FZ49" i="28"/>
  <c r="BU49" i="28"/>
  <c r="EV12" i="28"/>
  <c r="BI19" i="28"/>
  <c r="EY16" i="28"/>
  <c r="FQ21" i="28"/>
  <c r="ET13" i="28"/>
  <c r="AT49" i="28"/>
  <c r="GU43" i="28"/>
  <c r="FI21" i="28"/>
  <c r="FA43" i="28"/>
  <c r="BE14" i="28"/>
  <c r="AX20" i="28"/>
  <c r="BF27" i="28"/>
  <c r="G15" i="28"/>
  <c r="AP21" i="28"/>
  <c r="FU43" i="28"/>
  <c r="FI43" i="28"/>
  <c r="FA51" i="28"/>
  <c r="BS52" i="28"/>
  <c r="R27" i="28"/>
  <c r="BG21" i="28"/>
  <c r="BY52" i="28"/>
  <c r="GV21" i="28"/>
  <c r="FV12" i="28"/>
  <c r="EH52" i="28"/>
  <c r="G17" i="28"/>
  <c r="BK13" i="28"/>
  <c r="FD53" i="28"/>
  <c r="J24" i="28"/>
  <c r="BU42" i="28"/>
  <c r="FK42" i="28"/>
  <c r="BE19" i="28"/>
  <c r="BX53" i="28"/>
  <c r="FR27" i="28"/>
  <c r="HG52" i="28"/>
  <c r="CF27" i="28"/>
  <c r="D18" i="28"/>
  <c r="CA12" i="28"/>
  <c r="D17" i="28"/>
  <c r="BU14" i="28"/>
  <c r="CL27" i="28"/>
  <c r="BX13" i="28"/>
  <c r="BU13" i="28"/>
  <c r="DD52" i="28"/>
  <c r="FS43" i="28"/>
  <c r="BU19" i="28"/>
  <c r="BI20" i="28"/>
  <c r="FT49" i="28"/>
  <c r="BO27" i="28"/>
  <c r="DT42" i="28"/>
  <c r="K43" i="28"/>
  <c r="EP12" i="28"/>
  <c r="M20" i="28"/>
  <c r="EV21" i="28"/>
  <c r="CH51" i="28"/>
  <c r="M14" i="28"/>
  <c r="DX14" i="28"/>
  <c r="BQ18" i="28"/>
  <c r="BT27" i="28"/>
  <c r="AS52" i="28"/>
  <c r="FY13" i="28"/>
  <c r="I49" i="28"/>
  <c r="BB27" i="28"/>
  <c r="BV15" i="28"/>
  <c r="GW43" i="28"/>
  <c r="DV49" i="28"/>
  <c r="L53" i="28"/>
  <c r="FL43" i="28"/>
  <c r="DG43" i="28"/>
  <c r="EI27" i="28"/>
  <c r="AV43" i="28"/>
  <c r="EG13" i="28"/>
  <c r="DI21" i="28"/>
  <c r="BM51" i="28"/>
  <c r="DN49" i="28"/>
  <c r="BF17" i="28"/>
  <c r="M18" i="28"/>
  <c r="DL51" i="28"/>
  <c r="AO13" i="28"/>
  <c r="AM22" i="28"/>
  <c r="CP51" i="28"/>
  <c r="AC14" i="28"/>
  <c r="DO52" i="28"/>
  <c r="FB28" i="28"/>
  <c r="AX49" i="28"/>
  <c r="CC20" i="28"/>
  <c r="AM18" i="28"/>
  <c r="CA42" i="28"/>
  <c r="AM49" i="28"/>
  <c r="BB19" i="28"/>
  <c r="GK12" i="28"/>
  <c r="BJ15" i="28"/>
  <c r="FL27" i="28"/>
  <c r="FI49" i="28"/>
  <c r="BY12" i="28"/>
  <c r="EY42" i="28"/>
  <c r="AW20" i="28"/>
  <c r="BC49" i="28"/>
  <c r="EN52" i="28"/>
  <c r="I16" i="28"/>
  <c r="GR43" i="28"/>
  <c r="GS49" i="28"/>
  <c r="GQ43" i="28"/>
  <c r="AB14" i="28"/>
  <c r="CB19" i="28"/>
  <c r="C21" i="28"/>
  <c r="EG21" i="28"/>
  <c r="BA18" i="28"/>
  <c r="DO51" i="28"/>
  <c r="DP49" i="28"/>
  <c r="Y19" i="28"/>
  <c r="AR12" i="28"/>
  <c r="FT43" i="28"/>
  <c r="DI53" i="28"/>
  <c r="P27" i="28"/>
  <c r="AG27" i="28"/>
  <c r="FJ12" i="28"/>
  <c r="HD43" i="28"/>
  <c r="HD51" i="28"/>
  <c r="DY27" i="28"/>
  <c r="BH53" i="28"/>
  <c r="K49" i="28"/>
  <c r="Y51" i="28"/>
  <c r="AE13" i="28"/>
  <c r="GP51" i="28"/>
  <c r="EX15" i="28"/>
  <c r="M13" i="28"/>
  <c r="EQ16" i="28"/>
  <c r="ER52" i="28"/>
  <c r="BH14" i="28"/>
  <c r="J18" i="28"/>
  <c r="EA51" i="28"/>
  <c r="CJ52" i="28"/>
  <c r="DN53" i="28"/>
  <c r="ED27" i="28"/>
  <c r="EP49" i="28"/>
  <c r="FO43" i="28"/>
  <c r="HJ52" i="28"/>
  <c r="DE27" i="28"/>
  <c r="FB14" i="28"/>
  <c r="EX42" i="28"/>
  <c r="FT21" i="28"/>
  <c r="AW21" i="28"/>
  <c r="G16" i="28"/>
  <c r="GI49" i="28"/>
  <c r="E21" i="28"/>
  <c r="DI42" i="28"/>
  <c r="AJ27" i="28"/>
  <c r="EO27" i="28"/>
  <c r="GR49" i="28"/>
  <c r="CH53" i="28"/>
  <c r="GQ27" i="28"/>
  <c r="EQ27" i="28"/>
  <c r="DW27" i="28"/>
  <c r="FV53" i="28"/>
  <c r="EN43" i="28"/>
  <c r="AM15" i="28"/>
  <c r="K17" i="28"/>
  <c r="AC16" i="28"/>
  <c r="EL53" i="28"/>
  <c r="FS27" i="28"/>
  <c r="DF52" i="28"/>
  <c r="F17" i="28"/>
  <c r="GU27" i="28"/>
  <c r="DT52" i="28"/>
  <c r="BL14" i="28"/>
  <c r="GH14" i="28"/>
  <c r="BN51" i="28"/>
  <c r="EF43" i="28"/>
  <c r="HG53" i="28"/>
  <c r="FC27" i="28"/>
  <c r="C42" i="28"/>
  <c r="AO21" i="28"/>
  <c r="GO53" i="28"/>
  <c r="DL42" i="28"/>
  <c r="EY13" i="28"/>
  <c r="DQ49" i="28"/>
  <c r="FD43" i="28"/>
  <c r="C51" i="28"/>
  <c r="GI14" i="28"/>
  <c r="EZ12" i="28"/>
  <c r="FZ53" i="28"/>
  <c r="AB49" i="28"/>
  <c r="BP13" i="28"/>
  <c r="Y21" i="28"/>
  <c r="EF42" i="28"/>
  <c r="DN43" i="28"/>
  <c r="BG18" i="28"/>
  <c r="F12" i="28"/>
  <c r="BX18" i="28"/>
  <c r="T27" i="28"/>
  <c r="HD52" i="28"/>
  <c r="X27" i="28"/>
  <c r="FI14" i="28"/>
  <c r="AA42" i="28"/>
  <c r="J42" i="28"/>
  <c r="EG43" i="28"/>
  <c r="EE49" i="28"/>
  <c r="HB13" i="28"/>
  <c r="EZ16" i="28"/>
  <c r="EU15" i="28"/>
  <c r="FG12" i="28"/>
  <c r="DP21" i="28"/>
  <c r="J43" i="28"/>
  <c r="DH51" i="28"/>
  <c r="FG49" i="28"/>
  <c r="HB42" i="28"/>
  <c r="AV16" i="28"/>
  <c r="BA14" i="28"/>
  <c r="FP21" i="28"/>
  <c r="GA49" i="28"/>
  <c r="G19" i="28"/>
  <c r="GV42" i="28"/>
  <c r="FR43" i="28"/>
  <c r="AW51" i="28"/>
  <c r="BG27" i="28"/>
  <c r="AQ17" i="28"/>
  <c r="AK27" i="28"/>
  <c r="BW20" i="28"/>
  <c r="BW13" i="28"/>
  <c r="AB17" i="28"/>
  <c r="AP42" i="28"/>
  <c r="AT42" i="28"/>
  <c r="AT19" i="28"/>
  <c r="DR27" i="28"/>
  <c r="CB13" i="28"/>
  <c r="FX12" i="28"/>
  <c r="FG51" i="28"/>
  <c r="FQ13" i="28"/>
  <c r="EV51" i="28"/>
  <c r="EG19" i="28"/>
  <c r="FO12" i="28"/>
  <c r="ET43" i="28"/>
  <c r="BU51" i="28"/>
  <c r="BP15" i="28"/>
  <c r="AR27" i="28"/>
  <c r="N13" i="28"/>
  <c r="CF43" i="28"/>
  <c r="BU12" i="28"/>
  <c r="DM21" i="28"/>
  <c r="AW49" i="28"/>
  <c r="BR53" i="28"/>
  <c r="BH13" i="28"/>
  <c r="GE49" i="28"/>
  <c r="AX43" i="28"/>
  <c r="DN13" i="28"/>
  <c r="FJ21" i="28"/>
  <c r="AA27" i="28"/>
  <c r="CG27" i="28"/>
  <c r="AX15" i="28"/>
  <c r="AF27" i="28"/>
  <c r="C53" i="28"/>
  <c r="HB27" i="28"/>
  <c r="GB21" i="28"/>
  <c r="AR22" i="28"/>
  <c r="EZ15" i="28"/>
  <c r="DO53" i="28"/>
  <c r="HI27" i="28"/>
  <c r="DP27" i="28"/>
  <c r="EO13" i="28"/>
  <c r="DI49" i="28"/>
  <c r="GV27" i="28"/>
  <c r="DU52" i="28"/>
  <c r="GA21" i="28"/>
  <c r="AV14" i="28"/>
  <c r="EO15" i="28"/>
  <c r="EP42" i="28"/>
  <c r="DJ43" i="28"/>
  <c r="FA21" i="28"/>
  <c r="BV12" i="28"/>
  <c r="EX43" i="28"/>
  <c r="GI42" i="28"/>
  <c r="BU16" i="28"/>
  <c r="HD53" i="28"/>
  <c r="DJ42" i="28"/>
  <c r="CE27" i="28"/>
  <c r="BP19" i="28"/>
  <c r="GE21" i="28"/>
  <c r="GX43" i="28"/>
  <c r="BL15" i="28"/>
  <c r="EM49" i="28"/>
  <c r="EM27" i="28"/>
  <c r="FE53" i="28"/>
  <c r="I17" i="28"/>
  <c r="AR15" i="28"/>
  <c r="GY13" i="28"/>
  <c r="CZ51" i="28"/>
  <c r="FH49" i="28"/>
  <c r="DL52" i="28"/>
  <c r="EO49" i="28"/>
  <c r="FV21" i="28"/>
  <c r="FE43" i="28"/>
  <c r="G43" i="28"/>
  <c r="FR21" i="28"/>
  <c r="BV16" i="28"/>
  <c r="J16" i="28"/>
  <c r="DI43" i="28"/>
  <c r="BF16" i="28"/>
  <c r="AQ20" i="28"/>
  <c r="CX53" i="28"/>
  <c r="AT17" i="28"/>
  <c r="FZ43" i="28"/>
  <c r="BY42" i="28"/>
  <c r="GZ42" i="28"/>
  <c r="AS15" i="28"/>
  <c r="BW18" i="28"/>
  <c r="BX21" i="28"/>
  <c r="CA21" i="28"/>
  <c r="BE49" i="28"/>
  <c r="HA42" i="28"/>
  <c r="DX27" i="28"/>
  <c r="GD43" i="28"/>
  <c r="FM13" i="28"/>
  <c r="EH43" i="28"/>
  <c r="AX14" i="28"/>
  <c r="BL19" i="28"/>
  <c r="GK27" i="28"/>
  <c r="DC52" i="28"/>
  <c r="DH53" i="28"/>
  <c r="AD53" i="28"/>
  <c r="FC21" i="28"/>
  <c r="DQ42" i="28"/>
  <c r="HB43" i="28"/>
  <c r="AB19" i="28"/>
  <c r="DG19" i="28"/>
  <c r="AS43" i="28"/>
  <c r="FV13" i="28"/>
  <c r="EY43" i="28"/>
  <c r="EV49" i="28"/>
  <c r="GA51" i="28"/>
  <c r="HD42" i="28"/>
  <c r="EU14" i="28"/>
  <c r="GR27" i="28"/>
  <c r="FF15" i="28"/>
  <c r="BP14" i="28"/>
  <c r="BK42" i="28"/>
  <c r="DX12" i="28"/>
  <c r="GF42" i="28"/>
  <c r="DN51" i="28"/>
  <c r="BF21" i="28"/>
  <c r="FN21" i="28"/>
  <c r="FH12" i="28"/>
  <c r="BI16" i="28"/>
  <c r="CC13" i="28"/>
  <c r="HA13" i="28"/>
  <c r="EQ14" i="28"/>
  <c r="GN27" i="28"/>
  <c r="J27" i="28"/>
  <c r="BG20" i="28"/>
  <c r="EM13" i="28"/>
  <c r="EP43" i="28"/>
  <c r="EV16" i="28"/>
  <c r="BU18" i="28"/>
  <c r="DB52" i="28"/>
  <c r="GJ43" i="28"/>
  <c r="GA13" i="28"/>
  <c r="BV42" i="28"/>
  <c r="CQ27" i="28"/>
  <c r="AP19" i="28"/>
  <c r="BS51" i="28"/>
  <c r="BB15" i="28"/>
  <c r="FI23" i="28"/>
  <c r="FK49" i="28"/>
  <c r="Y49" i="28"/>
  <c r="GL21" i="28"/>
  <c r="BL42" i="28"/>
  <c r="EN53" i="28"/>
  <c r="GY27" i="28"/>
  <c r="GG21" i="28"/>
  <c r="EF27" i="28"/>
  <c r="N49" i="28"/>
  <c r="AH27" i="28"/>
  <c r="DN42" i="28"/>
  <c r="HJ53" i="28"/>
  <c r="DZ27" i="28"/>
  <c r="GK21" i="28"/>
  <c r="FX21" i="28"/>
  <c r="FW51" i="28"/>
  <c r="BL17" i="28"/>
  <c r="GS12" i="28"/>
  <c r="FP13" i="28"/>
  <c r="FZ52" i="28"/>
  <c r="GS52" i="28"/>
  <c r="EU52" i="28"/>
  <c r="FK27" i="28"/>
  <c r="FK13" i="28"/>
  <c r="DY14" i="28"/>
  <c r="GG13" i="28"/>
  <c r="EV15" i="28"/>
  <c r="EW43" i="28"/>
  <c r="HD49" i="28"/>
  <c r="DI12" i="28"/>
  <c r="HC13" i="28"/>
  <c r="EX13" i="28"/>
  <c r="GZ43" i="28"/>
  <c r="EZ43" i="28"/>
  <c r="DK49" i="28"/>
  <c r="BG49" i="28"/>
  <c r="FW42" i="28"/>
  <c r="HC27" i="28"/>
  <c r="CC17" i="28"/>
  <c r="FD51" i="28"/>
  <c r="AO14" i="28"/>
  <c r="G12" i="28"/>
  <c r="DL12" i="28"/>
  <c r="Z19" i="28"/>
  <c r="EH51" i="28"/>
  <c r="AB15" i="28"/>
  <c r="AB18" i="28"/>
  <c r="FG43" i="28"/>
  <c r="GO43" i="28"/>
  <c r="BA20" i="28"/>
  <c r="GS51" i="28"/>
  <c r="CA15" i="28"/>
  <c r="CC49" i="28"/>
  <c r="EQ42" i="28"/>
  <c r="FA15" i="28"/>
  <c r="AO42" i="28"/>
  <c r="GR21" i="28"/>
  <c r="AO19" i="28"/>
  <c r="BM53" i="28"/>
  <c r="M49" i="28"/>
  <c r="FJ43" i="28"/>
  <c r="EF21" i="28"/>
  <c r="DQ43" i="28"/>
  <c r="DK43" i="28"/>
  <c r="FG42" i="28"/>
  <c r="GW27" i="28"/>
  <c r="G20" i="28"/>
  <c r="D24" i="28"/>
  <c r="L52" i="28"/>
  <c r="AM13" i="28"/>
  <c r="GO21" i="28"/>
  <c r="BJ21" i="28"/>
  <c r="D13" i="28"/>
  <c r="GZ49" i="28"/>
  <c r="FR49" i="28"/>
  <c r="AR18" i="28"/>
  <c r="GD49" i="28"/>
  <c r="GJ13" i="28"/>
  <c r="GR42" i="28"/>
  <c r="FE51" i="28"/>
  <c r="EB27" i="28"/>
  <c r="AZ27" i="28"/>
  <c r="AO27" i="28"/>
  <c r="DJ14" i="28"/>
  <c r="BD43" i="28"/>
  <c r="GE27" i="28"/>
  <c r="AE52" i="28"/>
  <c r="EG52" i="28"/>
  <c r="FD52" i="28"/>
  <c r="G14" i="28"/>
  <c r="AR13" i="28"/>
  <c r="FO21" i="28"/>
  <c r="FC42" i="28"/>
  <c r="L43" i="28"/>
  <c r="GO52" i="28"/>
  <c r="HA12" i="28"/>
  <c r="P15" i="28"/>
  <c r="GB43" i="28"/>
  <c r="EM43" i="28"/>
  <c r="FN43" i="28"/>
  <c r="BX20" i="28"/>
  <c r="E19" i="28"/>
  <c r="FM42" i="28"/>
  <c r="GK13" i="28"/>
  <c r="DK13" i="28"/>
  <c r="FJ49" i="28"/>
  <c r="BQ21" i="28"/>
  <c r="BY19" i="28"/>
  <c r="BH43" i="28"/>
  <c r="BH52" i="28"/>
  <c r="BC43" i="28"/>
  <c r="FN49" i="28"/>
  <c r="HG51" i="28"/>
  <c r="BJ49" i="28"/>
  <c r="BU52" i="28"/>
  <c r="BI18" i="28"/>
  <c r="FR42" i="28"/>
  <c r="FG16" i="28"/>
  <c r="BK21" i="28"/>
  <c r="BG15" i="28"/>
  <c r="DG13" i="28"/>
  <c r="DV14" i="28"/>
  <c r="FH27" i="28"/>
  <c r="BW19" i="28"/>
  <c r="GL49" i="28"/>
  <c r="BP42" i="28"/>
  <c r="F18" i="28"/>
  <c r="HC49" i="28"/>
  <c r="BR51" i="28"/>
  <c r="GS53" i="28"/>
  <c r="EG49" i="28"/>
  <c r="CI27" i="28"/>
  <c r="Q52" i="28"/>
  <c r="EE21" i="28"/>
  <c r="FM21" i="28"/>
  <c r="FF49" i="28"/>
  <c r="BX42" i="28"/>
  <c r="AO18" i="28"/>
  <c r="DU51" i="28"/>
  <c r="BA52" i="28"/>
  <c r="GN49" i="28"/>
  <c r="GL12" i="28"/>
  <c r="HF27" i="28"/>
  <c r="BO19" i="28"/>
  <c r="AC27" i="28"/>
  <c r="DY12" i="28"/>
  <c r="HC43" i="28"/>
  <c r="DS14" i="28"/>
  <c r="CA19" i="28"/>
  <c r="CC16" i="28"/>
  <c r="BB14" i="28"/>
  <c r="BF19" i="28"/>
  <c r="FB15" i="28"/>
  <c r="FW49" i="28"/>
  <c r="I53" i="28"/>
  <c r="BV20" i="28"/>
  <c r="M19" i="28"/>
  <c r="BH18" i="28"/>
  <c r="HA49" i="28"/>
  <c r="BF14" i="28"/>
  <c r="ET42" i="28"/>
  <c r="DJ21" i="28"/>
  <c r="K18" i="28"/>
  <c r="GL13" i="28"/>
  <c r="HA14" i="28"/>
  <c r="AT43" i="28"/>
  <c r="BV22" i="28"/>
  <c r="BV27" i="28"/>
  <c r="BD13" i="28"/>
  <c r="EM21" i="28"/>
  <c r="AA43" i="28"/>
  <c r="FB21" i="28"/>
  <c r="GT13" i="28"/>
  <c r="CP53" i="28"/>
  <c r="EY12" i="28"/>
  <c r="EY14" i="28"/>
  <c r="AS20" i="28"/>
  <c r="GM43" i="28"/>
  <c r="EW21" i="28"/>
  <c r="GB49" i="28"/>
  <c r="CA20" i="28"/>
  <c r="AW17" i="28"/>
  <c r="GO13" i="28"/>
  <c r="BA15" i="28"/>
  <c r="P17" i="28"/>
  <c r="AX13" i="28"/>
  <c r="FW12" i="28"/>
  <c r="EE27" i="28"/>
  <c r="BE16" i="28"/>
  <c r="AA13" i="28"/>
  <c r="AS14" i="28"/>
  <c r="GI27" i="28"/>
  <c r="CC43" i="28"/>
  <c r="AM12" i="28"/>
  <c r="BJ13" i="28"/>
  <c r="CY51" i="28"/>
  <c r="BA19" i="28"/>
  <c r="EF49" i="28"/>
  <c r="BE20" i="28"/>
  <c r="J17" i="28"/>
  <c r="BH12" i="28"/>
  <c r="F43" i="28"/>
  <c r="C43" i="28"/>
  <c r="FB27" i="28"/>
  <c r="HO52" i="28"/>
  <c r="AM17" i="28"/>
  <c r="AC20" i="28"/>
  <c r="EP21" i="28"/>
  <c r="AQ15" i="28"/>
  <c r="DT13" i="28"/>
  <c r="GV14" i="28"/>
  <c r="DL49" i="28"/>
  <c r="DP13" i="28"/>
  <c r="BI15" i="28"/>
  <c r="D20" i="28"/>
  <c r="BH17" i="28"/>
  <c r="D49" i="28"/>
  <c r="K15" i="28"/>
  <c r="AO43" i="28"/>
  <c r="CO27" i="28"/>
  <c r="AO49" i="28"/>
  <c r="BG17" i="28"/>
  <c r="FY21" i="28"/>
  <c r="BU53" i="28"/>
  <c r="AW42" i="28"/>
  <c r="Z49" i="28"/>
  <c r="FM27" i="28"/>
  <c r="DV27" i="28"/>
  <c r="HA21" i="28"/>
  <c r="FH42" i="28"/>
  <c r="CJ53" i="28"/>
  <c r="BY43" i="28"/>
  <c r="GI43" i="28"/>
  <c r="FL49" i="28"/>
  <c r="FK43" i="28"/>
  <c r="EU53" i="28"/>
  <c r="BQ42" i="28"/>
  <c r="F49" i="28"/>
  <c r="J49" i="28"/>
  <c r="BF42" i="28"/>
  <c r="AB43" i="28"/>
  <c r="DW13" i="28"/>
  <c r="BH49" i="28"/>
  <c r="CF21" i="28"/>
  <c r="Y43" i="28"/>
  <c r="DK14" i="28"/>
  <c r="EW15" i="28"/>
  <c r="L42" i="28"/>
  <c r="FY27" i="28"/>
  <c r="DI13" i="28"/>
  <c r="DB51" i="28"/>
  <c r="GZ21" i="28"/>
  <c r="BI27" i="28"/>
  <c r="DG49" i="28"/>
  <c r="BZ53" i="28"/>
  <c r="F42" i="28"/>
  <c r="GC49" i="28"/>
  <c r="E43" i="28"/>
  <c r="AM43" i="28"/>
  <c r="FZ21" i="28"/>
  <c r="G27" i="28"/>
  <c r="CC14" i="28"/>
  <c r="FI16" i="28"/>
  <c r="DF51" i="28"/>
  <c r="BU15" i="28"/>
  <c r="AX18" i="28"/>
  <c r="BK43" i="28"/>
  <c r="BD17" i="28"/>
  <c r="BI13" i="28"/>
  <c r="M53" i="28"/>
  <c r="BR52" i="28"/>
  <c r="FT27" i="28"/>
  <c r="D19" i="28"/>
  <c r="GC21" i="28"/>
  <c r="GM13" i="28"/>
  <c r="AS53" i="28"/>
  <c r="H27" i="28"/>
  <c r="GM42" i="28"/>
  <c r="AU42" i="28"/>
  <c r="DG42" i="28"/>
  <c r="AU43" i="28"/>
  <c r="BK49" i="28"/>
  <c r="CB43" i="28"/>
  <c r="FE13" i="28"/>
  <c r="FB49" i="28"/>
  <c r="BL20" i="28"/>
  <c r="GN21" i="28"/>
  <c r="AU13" i="28"/>
  <c r="DF53" i="28"/>
  <c r="DK21" i="28"/>
  <c r="Z43" i="28"/>
  <c r="AV42" i="28"/>
  <c r="AU19" i="28"/>
  <c r="GC27" i="28"/>
  <c r="BB20" i="28"/>
  <c r="BV17" i="28"/>
  <c r="FB13" i="28"/>
  <c r="GG12" i="28"/>
  <c r="FF42" i="28"/>
  <c r="DX49" i="28"/>
  <c r="ER13" i="28"/>
  <c r="BV43" i="28"/>
  <c r="EN21" i="28"/>
  <c r="CK53" i="28"/>
  <c r="CR27" i="28"/>
  <c r="J14" i="28"/>
  <c r="CV27" i="28"/>
  <c r="AB13" i="28"/>
  <c r="CD27" i="28"/>
  <c r="EU42" i="28"/>
  <c r="FH43" i="28"/>
  <c r="F13" i="28"/>
  <c r="FH23" i="28"/>
  <c r="FO13" i="28"/>
  <c r="GQ49" i="28"/>
  <c r="CF13" i="28"/>
  <c r="GW13" i="28"/>
  <c r="BE17" i="28"/>
  <c r="BA12" i="28"/>
  <c r="FW21" i="28"/>
  <c r="FI13" i="28"/>
  <c r="FC15" i="28"/>
  <c r="GT27" i="28"/>
  <c r="BI49" i="28"/>
  <c r="CB12" i="28"/>
  <c r="EN42" i="28"/>
  <c r="AO20" i="28"/>
  <c r="GO42" i="28"/>
  <c r="GY49" i="28"/>
  <c r="Y53" i="28"/>
  <c r="GC42" i="28"/>
  <c r="M12" i="28"/>
  <c r="CB21" i="28"/>
  <c r="FR13" i="28"/>
  <c r="EU13" i="28"/>
  <c r="FC12" i="28"/>
  <c r="FW52" i="28"/>
  <c r="GN12" i="28"/>
  <c r="F15" i="28"/>
  <c r="AC42" i="28"/>
  <c r="BQ19" i="28"/>
  <c r="EQ13" i="28"/>
  <c r="CC21" i="28"/>
  <c r="AY27" i="28"/>
  <c r="EC27" i="28"/>
  <c r="BW43" i="28"/>
  <c r="BK19" i="28"/>
  <c r="EZ13" i="28"/>
  <c r="G49" i="28"/>
  <c r="GB13" i="28"/>
  <c r="K13" i="28"/>
  <c r="F24" i="28"/>
  <c r="E42" i="28"/>
  <c r="AQ16" i="28"/>
  <c r="DW49" i="28"/>
  <c r="BI14" i="28"/>
  <c r="GD42" i="28"/>
  <c r="FS13" i="28"/>
  <c r="HH27" i="28"/>
  <c r="AR43" i="28"/>
  <c r="EU43" i="28"/>
  <c r="GG43" i="28"/>
  <c r="BO15" i="28"/>
  <c r="G22" i="28"/>
  <c r="AX17" i="28"/>
  <c r="E72" i="33" l="1"/>
  <c r="DO51" i="12"/>
  <c r="GM51" i="12"/>
  <c r="BC51" i="12"/>
  <c r="HH51" i="12"/>
  <c r="AT51" i="12"/>
  <c r="E83" i="33"/>
  <c r="T51" i="36"/>
  <c r="T53" i="36"/>
  <c r="T52" i="36"/>
  <c r="AA53" i="12"/>
  <c r="AA52" i="12"/>
  <c r="AA51" i="12"/>
  <c r="BD51" i="32"/>
  <c r="BD53" i="32"/>
  <c r="BD52" i="32"/>
  <c r="FP51" i="12"/>
  <c r="FP52" i="12"/>
  <c r="FP53" i="12"/>
  <c r="W51" i="36"/>
  <c r="W53" i="36"/>
  <c r="W52" i="36"/>
  <c r="CE51" i="12"/>
  <c r="CE53" i="12"/>
  <c r="CE52" i="12"/>
  <c r="HT53" i="11"/>
  <c r="HT52" i="11"/>
  <c r="HT51" i="11"/>
  <c r="BK51" i="11"/>
  <c r="BK53" i="11"/>
  <c r="BK52" i="11"/>
  <c r="BR52" i="12"/>
  <c r="BR51" i="12"/>
  <c r="BR53" i="12"/>
  <c r="H51" i="32"/>
  <c r="H52" i="32"/>
  <c r="H53" i="32"/>
  <c r="AB51" i="12"/>
  <c r="AB52" i="12"/>
  <c r="AB53" i="12"/>
  <c r="BB51" i="11"/>
  <c r="BB52" i="11"/>
  <c r="BB53" i="11"/>
  <c r="BF51" i="12"/>
  <c r="BF53" i="32"/>
  <c r="BF52" i="32"/>
  <c r="BF51" i="32"/>
  <c r="AK51" i="11"/>
  <c r="AK53" i="11"/>
  <c r="AK52" i="11"/>
  <c r="AY52" i="36"/>
  <c r="AY53" i="36"/>
  <c r="AY51" i="36"/>
  <c r="X52" i="12"/>
  <c r="X51" i="12"/>
  <c r="X53" i="12"/>
  <c r="L51" i="11"/>
  <c r="L52" i="11"/>
  <c r="L53" i="11"/>
  <c r="AI51" i="11"/>
  <c r="AI53" i="11"/>
  <c r="AI52" i="11"/>
  <c r="BX53" i="32"/>
  <c r="BX51" i="32"/>
  <c r="BX52" i="32"/>
  <c r="FY51" i="12"/>
  <c r="FY52" i="12"/>
  <c r="FY53" i="12"/>
  <c r="BP53" i="12"/>
  <c r="BP52" i="12"/>
  <c r="BP51" i="12"/>
  <c r="GV51" i="12"/>
  <c r="P51" i="11"/>
  <c r="P52" i="11"/>
  <c r="P53" i="11"/>
  <c r="AP51" i="32"/>
  <c r="AP52" i="32"/>
  <c r="AP53" i="32"/>
  <c r="CZ51" i="11"/>
  <c r="CZ52" i="11"/>
  <c r="CZ53" i="11"/>
  <c r="AV51" i="11"/>
  <c r="AV53" i="11"/>
  <c r="AV52" i="11"/>
  <c r="HU51" i="12"/>
  <c r="HU52" i="12"/>
  <c r="HU53" i="12"/>
  <c r="BL51" i="32"/>
  <c r="BL52" i="32"/>
  <c r="BL53" i="32"/>
  <c r="HU51" i="11"/>
  <c r="HU53" i="11"/>
  <c r="HU52" i="11"/>
  <c r="BH53" i="32"/>
  <c r="BH51" i="32"/>
  <c r="BH52" i="32"/>
  <c r="GK51" i="12"/>
  <c r="GK53" i="12"/>
  <c r="GK52" i="12"/>
  <c r="M51" i="11"/>
  <c r="M52" i="11"/>
  <c r="M53" i="11"/>
  <c r="HN52" i="12"/>
  <c r="HN51" i="12"/>
  <c r="HN53" i="12"/>
  <c r="DU53" i="12"/>
  <c r="DU52" i="12"/>
  <c r="DU51" i="12"/>
  <c r="K51" i="11"/>
  <c r="K52" i="11"/>
  <c r="K53" i="11"/>
  <c r="BF51" i="11"/>
  <c r="BF52" i="11"/>
  <c r="BF53" i="11"/>
  <c r="AF51" i="12"/>
  <c r="AF52" i="12"/>
  <c r="AF53" i="12"/>
  <c r="U51" i="11"/>
  <c r="U53" i="11"/>
  <c r="U52" i="11"/>
  <c r="FJ51" i="12"/>
  <c r="FJ53" i="12"/>
  <c r="FJ52" i="12"/>
  <c r="I51" i="11"/>
  <c r="I53" i="11"/>
  <c r="I52" i="11"/>
  <c r="DJ51" i="12"/>
  <c r="DJ53" i="12"/>
  <c r="DJ52" i="12"/>
  <c r="AF51" i="36"/>
  <c r="AF52" i="36"/>
  <c r="AF53" i="36"/>
  <c r="IA53" i="12"/>
  <c r="IA52" i="12"/>
  <c r="IA51" i="12"/>
  <c r="HE51" i="12"/>
  <c r="AJ51" i="11"/>
  <c r="AJ52" i="11"/>
  <c r="AJ53" i="11"/>
  <c r="AQ52" i="36"/>
  <c r="AQ53" i="36"/>
  <c r="AQ51" i="36"/>
  <c r="EN51" i="12"/>
  <c r="EN53" i="12"/>
  <c r="EN52" i="12"/>
  <c r="AE51" i="12"/>
  <c r="AE52" i="12"/>
  <c r="AE53" i="12"/>
  <c r="AG51" i="11"/>
  <c r="AG52" i="11"/>
  <c r="AG53" i="11"/>
  <c r="FV51" i="12"/>
  <c r="FV53" i="12"/>
  <c r="FV52" i="12"/>
  <c r="AL51" i="11"/>
  <c r="AL53" i="11"/>
  <c r="AL52" i="11"/>
  <c r="BN52" i="12"/>
  <c r="BN51" i="12"/>
  <c r="BN53" i="12"/>
  <c r="GH52" i="11"/>
  <c r="AZ53" i="12"/>
  <c r="AZ52" i="12"/>
  <c r="BB52" i="12"/>
  <c r="BX52" i="12"/>
  <c r="AR53" i="12"/>
  <c r="AY52" i="12"/>
  <c r="AP52" i="12"/>
  <c r="AY53" i="12"/>
  <c r="GR52" i="11"/>
  <c r="AR52" i="12"/>
  <c r="HG53" i="11"/>
  <c r="AP53" i="12"/>
  <c r="BQ53" i="11"/>
  <c r="BV53" i="12"/>
  <c r="R53" i="12"/>
  <c r="BQ52" i="11"/>
  <c r="GZ52" i="11"/>
  <c r="BY53" i="11"/>
  <c r="GQ53" i="11"/>
  <c r="GS52" i="12"/>
  <c r="BV52" i="12"/>
  <c r="R52" i="12"/>
  <c r="GZ53" i="11"/>
  <c r="BZ52" i="12"/>
  <c r="GS53" i="12"/>
  <c r="GH53" i="11"/>
  <c r="GL52" i="11"/>
  <c r="N52" i="12"/>
  <c r="GJ53" i="12"/>
  <c r="GR53" i="11"/>
  <c r="HG52" i="11"/>
  <c r="BV52" i="11"/>
  <c r="HI53" i="12"/>
  <c r="GQ52" i="11"/>
  <c r="BZ53" i="12"/>
  <c r="BX53" i="12"/>
  <c r="GJ52" i="12"/>
  <c r="AZ52" i="11"/>
  <c r="GL53" i="11"/>
  <c r="BK53" i="12"/>
  <c r="BB53" i="12"/>
  <c r="HI52" i="12"/>
  <c r="N53" i="12"/>
  <c r="BE52" i="12"/>
  <c r="BK52" i="12"/>
  <c r="HB53" i="11"/>
  <c r="GI53" i="11"/>
  <c r="BE53" i="12"/>
  <c r="HB52" i="11"/>
  <c r="GI52" i="11"/>
  <c r="BV53" i="11"/>
  <c r="BY52" i="11"/>
  <c r="AZ53" i="11"/>
  <c r="E58" i="33"/>
  <c r="C78" i="33" s="1"/>
  <c r="E78" i="33" s="1"/>
  <c r="E55" i="33"/>
  <c r="C75" i="33" s="1"/>
  <c r="E75" i="33" s="1"/>
  <c r="N59" i="33"/>
  <c r="E57" i="33"/>
  <c r="C77" i="33" s="1"/>
  <c r="E77" i="33" s="1"/>
  <c r="E56" i="33"/>
  <c r="C76" i="33" s="1"/>
  <c r="E76" i="33" s="1"/>
  <c r="Q53" i="33"/>
  <c r="Q59" i="33"/>
  <c r="E61" i="33"/>
  <c r="C81" i="33" s="1"/>
  <c r="E81" i="33" s="1"/>
  <c r="E60" i="33"/>
  <c r="C80" i="33" s="1"/>
  <c r="E80" i="33" s="1"/>
  <c r="E59" i="33"/>
  <c r="C79" i="33" s="1"/>
  <c r="E54" i="33"/>
  <c r="C74" i="33" s="1"/>
  <c r="E74" i="33" s="1"/>
  <c r="E53" i="33"/>
  <c r="E64" i="33"/>
  <c r="C84" i="33" s="1"/>
  <c r="E84" i="33" s="1"/>
  <c r="N53" i="33"/>
  <c r="EQ52" i="11"/>
  <c r="EQ51" i="11"/>
  <c r="EQ53" i="11"/>
  <c r="O53" i="36"/>
  <c r="O51" i="36"/>
  <c r="O52" i="36"/>
  <c r="Z51" i="11"/>
  <c r="Z53" i="11"/>
  <c r="Z52" i="11"/>
  <c r="C51" i="32"/>
  <c r="C52" i="32"/>
  <c r="C53" i="32"/>
  <c r="EU53" i="12"/>
  <c r="EU51" i="12"/>
  <c r="EU52" i="12"/>
  <c r="EP51" i="12"/>
  <c r="EP52" i="12"/>
  <c r="EP53" i="12"/>
  <c r="BZ52" i="36"/>
  <c r="BZ53" i="36"/>
  <c r="BZ51" i="36"/>
  <c r="L53" i="36"/>
  <c r="L51" i="36"/>
  <c r="L52" i="36"/>
  <c r="AQ52" i="11"/>
  <c r="AQ53" i="11"/>
  <c r="AQ51" i="11"/>
  <c r="CN51" i="11"/>
  <c r="CN52" i="11"/>
  <c r="CN53" i="11"/>
  <c r="HR53" i="11"/>
  <c r="HR51" i="11"/>
  <c r="HR52" i="11"/>
  <c r="FC51" i="12"/>
  <c r="FC53" i="12"/>
  <c r="FC52" i="12"/>
  <c r="CC52" i="36"/>
  <c r="CC53" i="36"/>
  <c r="CC51" i="36"/>
  <c r="HP53" i="12"/>
  <c r="HP51" i="12"/>
  <c r="HP52" i="12"/>
  <c r="E82" i="33"/>
  <c r="AD53" i="36"/>
  <c r="AD51" i="36"/>
  <c r="AD52" i="36"/>
  <c r="EV52" i="12"/>
  <c r="EV53" i="12"/>
  <c r="EV51" i="12"/>
  <c r="ET51" i="12"/>
  <c r="ET52" i="12"/>
  <c r="ET53" i="12"/>
  <c r="AV52" i="36"/>
  <c r="AV53" i="36"/>
  <c r="AV51" i="36"/>
  <c r="M51" i="12"/>
  <c r="EP51" i="11"/>
  <c r="EP52" i="11"/>
  <c r="EP53" i="11"/>
  <c r="D51" i="11"/>
  <c r="D53" i="11"/>
  <c r="D52" i="11"/>
  <c r="CV51" i="12"/>
  <c r="CV53" i="12"/>
  <c r="CV52" i="12"/>
  <c r="BJ53" i="12"/>
  <c r="BJ52" i="12"/>
  <c r="BJ51" i="12"/>
  <c r="DH52" i="11"/>
  <c r="DH53" i="11"/>
  <c r="DH51" i="11"/>
  <c r="AX53" i="32"/>
  <c r="AX51" i="32"/>
  <c r="AX52" i="32"/>
  <c r="FF51" i="12"/>
  <c r="FF52" i="12"/>
  <c r="FF53" i="12"/>
  <c r="HD51" i="11"/>
  <c r="AU53" i="36"/>
  <c r="AU51" i="36"/>
  <c r="AU52" i="36"/>
  <c r="BD51" i="12"/>
  <c r="BK52" i="36"/>
  <c r="BK53" i="36"/>
  <c r="BK51" i="36"/>
  <c r="HE52" i="11"/>
  <c r="HE53" i="11"/>
  <c r="HE51" i="11"/>
  <c r="V52" i="36"/>
  <c r="V53" i="36"/>
  <c r="V51" i="36"/>
  <c r="FG51" i="11"/>
  <c r="FG52" i="11"/>
  <c r="FG53" i="11"/>
  <c r="HP53" i="11"/>
  <c r="HP52" i="11"/>
  <c r="HP51" i="11"/>
  <c r="FX52" i="12"/>
  <c r="FX51" i="12"/>
  <c r="FX53" i="12"/>
  <c r="H52" i="36"/>
  <c r="H53" i="36"/>
  <c r="H51" i="36"/>
  <c r="GI52" i="12"/>
  <c r="GI51" i="12"/>
  <c r="GI53" i="12"/>
  <c r="DH51" i="12"/>
  <c r="DH52" i="12"/>
  <c r="DH53" i="12"/>
  <c r="C53" i="36"/>
  <c r="C52" i="36"/>
  <c r="C51" i="36"/>
  <c r="X51" i="11"/>
  <c r="X52" i="11"/>
  <c r="X53" i="11"/>
  <c r="EE51" i="11"/>
  <c r="EE53" i="11"/>
  <c r="EE52" i="11"/>
  <c r="AX51" i="11"/>
  <c r="AX52" i="11"/>
  <c r="AX53" i="11"/>
  <c r="GS52" i="11"/>
  <c r="GS51" i="11"/>
  <c r="GS53" i="11"/>
  <c r="HX51" i="11"/>
  <c r="HX53" i="11"/>
  <c r="HX52" i="11"/>
  <c r="CW52" i="11"/>
  <c r="CW53" i="11"/>
  <c r="CW51" i="11"/>
  <c r="BI51" i="11"/>
  <c r="H51" i="12"/>
  <c r="H52" i="12"/>
  <c r="H53" i="12"/>
  <c r="BA51" i="12"/>
  <c r="EL51" i="12"/>
  <c r="EL53" i="12"/>
  <c r="EL52" i="12"/>
  <c r="BQ52" i="36"/>
  <c r="BQ53" i="36"/>
  <c r="BQ51" i="36"/>
  <c r="D51" i="36"/>
  <c r="D52" i="36"/>
  <c r="D53" i="36"/>
  <c r="BU53" i="32"/>
  <c r="BU51" i="32"/>
  <c r="BU52" i="32"/>
  <c r="FA51" i="11"/>
  <c r="FA52" i="11"/>
  <c r="FA53" i="11"/>
  <c r="AK52" i="12"/>
  <c r="AK51" i="12"/>
  <c r="AK53" i="12"/>
  <c r="CX53" i="11"/>
  <c r="CX52" i="11"/>
  <c r="CX51" i="11"/>
  <c r="AO52" i="12"/>
  <c r="AO51" i="12"/>
  <c r="AO53" i="12"/>
  <c r="AD51" i="11"/>
  <c r="AD52" i="11"/>
  <c r="AD53" i="11"/>
  <c r="AQ52" i="12"/>
  <c r="AQ53" i="12"/>
  <c r="AQ51" i="12"/>
  <c r="GY52" i="11"/>
  <c r="GY51" i="11"/>
  <c r="GY53" i="11"/>
  <c r="EM52" i="12"/>
  <c r="EM53" i="12"/>
  <c r="EM51" i="12"/>
  <c r="HB51" i="12"/>
  <c r="HL53" i="12"/>
  <c r="HL51" i="12"/>
  <c r="HL52" i="12"/>
  <c r="AR52" i="11"/>
  <c r="AR51" i="11"/>
  <c r="AR53" i="11"/>
  <c r="AC53" i="12"/>
  <c r="AC51" i="12"/>
  <c r="AC52" i="12"/>
  <c r="DD52" i="11"/>
  <c r="DD53" i="11"/>
  <c r="DD51" i="11"/>
  <c r="CX51" i="12"/>
  <c r="CX52" i="12"/>
  <c r="CX53" i="12"/>
  <c r="AF51" i="11"/>
  <c r="AF53" i="11"/>
  <c r="AF52" i="11"/>
  <c r="BW53" i="12"/>
  <c r="BW51" i="12"/>
  <c r="BW52" i="12"/>
  <c r="BW51" i="11"/>
  <c r="EI52" i="12"/>
  <c r="EI51" i="12"/>
  <c r="EI53" i="12"/>
  <c r="AW51" i="11"/>
  <c r="AW52" i="11"/>
  <c r="AW53" i="11"/>
  <c r="EM52" i="11"/>
  <c r="EM51" i="11"/>
  <c r="EM53" i="11"/>
  <c r="HS53" i="12"/>
  <c r="HS52" i="12"/>
  <c r="HS51" i="12"/>
  <c r="Z52" i="36"/>
  <c r="Z53" i="36"/>
  <c r="Z51" i="36"/>
  <c r="CA51" i="12"/>
  <c r="CL52" i="36"/>
  <c r="CL53" i="36"/>
  <c r="CL51" i="36"/>
  <c r="FH52" i="12"/>
  <c r="FH53" i="12"/>
  <c r="FH51" i="12"/>
  <c r="AC53" i="32"/>
  <c r="AC52" i="32"/>
  <c r="AC51" i="32"/>
  <c r="BV51" i="36"/>
  <c r="BV52" i="36"/>
  <c r="BV53" i="36"/>
  <c r="V51" i="12"/>
  <c r="V52" i="12"/>
  <c r="V53" i="12"/>
  <c r="GD53" i="12"/>
  <c r="GD51" i="12"/>
  <c r="GD52" i="12"/>
  <c r="BH51" i="11"/>
  <c r="BH52" i="11"/>
  <c r="BH53" i="11"/>
  <c r="CB52" i="12"/>
  <c r="CB53" i="12"/>
  <c r="CB51" i="12"/>
  <c r="AA51" i="32"/>
  <c r="AA52" i="32"/>
  <c r="AA53" i="32"/>
  <c r="GP52" i="12"/>
  <c r="GP51" i="12"/>
  <c r="GP53" i="12"/>
  <c r="FO53" i="12"/>
  <c r="FO51" i="12"/>
  <c r="FO52" i="12"/>
  <c r="EF51" i="11"/>
  <c r="EF52" i="11"/>
  <c r="EF53" i="11"/>
  <c r="GF52" i="11"/>
  <c r="GF53" i="11"/>
  <c r="GF51" i="11"/>
  <c r="HV51" i="11"/>
  <c r="HV53" i="11"/>
  <c r="HV52" i="11"/>
  <c r="HJ51" i="12"/>
  <c r="CH51" i="11"/>
  <c r="CH52" i="11"/>
  <c r="CH53" i="11"/>
  <c r="AN51" i="32"/>
  <c r="AN52" i="32"/>
  <c r="AN53" i="32"/>
  <c r="HV52" i="12"/>
  <c r="HV51" i="12"/>
  <c r="HV53" i="12"/>
  <c r="BN52" i="36"/>
  <c r="BN53" i="36"/>
  <c r="BN51" i="36"/>
  <c r="AL51" i="36"/>
  <c r="AL52" i="36"/>
  <c r="AL53" i="36"/>
  <c r="BG51" i="11"/>
  <c r="BG53" i="11"/>
  <c r="BG52" i="11"/>
  <c r="BO52" i="32"/>
  <c r="BO51" i="32"/>
  <c r="BO53" i="32"/>
  <c r="FV52" i="11"/>
  <c r="FV51" i="11"/>
  <c r="FV53" i="11"/>
  <c r="CC51" i="11"/>
  <c r="CC52" i="11"/>
  <c r="CC53" i="11"/>
  <c r="CI52" i="36"/>
  <c r="CI53" i="36"/>
  <c r="CI51" i="36"/>
  <c r="CY52" i="11"/>
  <c r="CY53" i="11"/>
  <c r="CY51" i="11"/>
  <c r="CJ53" i="36"/>
  <c r="CJ51" i="36"/>
  <c r="CJ52" i="36"/>
  <c r="AE51" i="32"/>
  <c r="AE52" i="32"/>
  <c r="AE53" i="32"/>
  <c r="Y51" i="12"/>
  <c r="Y53" i="12"/>
  <c r="Y52" i="12"/>
  <c r="F52" i="12"/>
  <c r="F51" i="12"/>
  <c r="F53" i="12"/>
  <c r="FM51" i="12"/>
  <c r="FM52" i="12"/>
  <c r="FM53" i="12"/>
  <c r="FL53" i="11"/>
  <c r="FL51" i="11"/>
  <c r="FL52" i="11"/>
  <c r="AH52" i="36"/>
  <c r="AH53" i="36"/>
  <c r="AH51" i="36"/>
  <c r="DE51" i="12"/>
  <c r="DE53" i="12"/>
  <c r="DE52" i="12"/>
  <c r="BY52" i="12"/>
  <c r="BY51" i="12"/>
  <c r="BY53" i="12"/>
  <c r="BM52" i="11"/>
  <c r="BM53" i="11"/>
  <c r="BM51" i="11"/>
  <c r="EO51" i="12"/>
  <c r="EO52" i="12"/>
  <c r="EO53" i="12"/>
  <c r="V53" i="32"/>
  <c r="V52" i="32"/>
  <c r="V51" i="32"/>
  <c r="T52" i="32"/>
  <c r="T51" i="32"/>
  <c r="T53" i="32"/>
  <c r="AM51" i="11"/>
  <c r="AM52" i="11"/>
  <c r="AM53" i="11"/>
  <c r="BS52" i="11"/>
  <c r="BS51" i="11"/>
  <c r="BS53" i="11"/>
  <c r="P51" i="12"/>
  <c r="HY53" i="11"/>
  <c r="HY52" i="11"/>
  <c r="HY51" i="11"/>
  <c r="I52" i="32"/>
  <c r="I51" i="32"/>
  <c r="I53" i="32"/>
  <c r="DW51" i="12"/>
  <c r="DW52" i="12"/>
  <c r="DW53" i="12"/>
  <c r="EW53" i="12"/>
  <c r="EW51" i="12"/>
  <c r="EW52" i="12"/>
  <c r="CF51" i="12"/>
  <c r="CF53" i="12"/>
  <c r="CF52" i="12"/>
  <c r="AS51" i="12"/>
  <c r="CM51" i="11"/>
  <c r="CM52" i="11"/>
  <c r="CM53" i="11"/>
  <c r="BN51" i="11"/>
  <c r="BN53" i="11"/>
  <c r="BN52" i="11"/>
  <c r="AB51" i="36"/>
  <c r="AB53" i="36"/>
  <c r="AB52" i="36"/>
  <c r="GV52" i="11"/>
  <c r="GV51" i="11"/>
  <c r="GV53" i="11"/>
  <c r="CB51" i="11"/>
  <c r="CB53" i="11"/>
  <c r="CB52" i="11"/>
  <c r="ED52" i="11"/>
  <c r="ED53" i="11"/>
  <c r="ED51" i="11"/>
  <c r="BB52" i="36"/>
  <c r="BB53" i="36"/>
  <c r="BB51" i="36"/>
  <c r="DT51" i="12"/>
  <c r="DT52" i="12"/>
  <c r="DT53" i="12"/>
  <c r="FI51" i="11"/>
  <c r="FI53" i="11"/>
  <c r="FI52" i="11"/>
  <c r="AQ51" i="32"/>
  <c r="AQ53" i="32"/>
  <c r="AQ52" i="32"/>
  <c r="CO53" i="11"/>
  <c r="CO52" i="11"/>
  <c r="CO51" i="11"/>
  <c r="CO52" i="36"/>
  <c r="CO53" i="36"/>
  <c r="CO51" i="36"/>
  <c r="BC53" i="36"/>
  <c r="BC51" i="36"/>
  <c r="BC52" i="36"/>
  <c r="CN51" i="36"/>
  <c r="CN52" i="36"/>
  <c r="CN53" i="36"/>
  <c r="GX53" i="11"/>
  <c r="GX51" i="11"/>
  <c r="GX52" i="11"/>
  <c r="N51" i="32"/>
  <c r="BS51" i="36"/>
  <c r="BS52" i="36"/>
  <c r="BS53" i="36"/>
  <c r="F52" i="11"/>
  <c r="F53" i="11"/>
  <c r="F51" i="11"/>
  <c r="AU53" i="11"/>
  <c r="AU52" i="11"/>
  <c r="AU51" i="11"/>
  <c r="AA51" i="11"/>
  <c r="AA52" i="11"/>
  <c r="AA53" i="11"/>
  <c r="EA51" i="12"/>
  <c r="EA52" i="12"/>
  <c r="EA53" i="12"/>
  <c r="FG51" i="12"/>
  <c r="FG53" i="12"/>
  <c r="FG52" i="12"/>
  <c r="EO51" i="11"/>
  <c r="FN51" i="11"/>
  <c r="FN52" i="11"/>
  <c r="FN53" i="11"/>
  <c r="BP51" i="11"/>
  <c r="FH52" i="11"/>
  <c r="FH51" i="11"/>
  <c r="FH53" i="11"/>
  <c r="DR51" i="11"/>
  <c r="DR52" i="11"/>
  <c r="DR53" i="11"/>
  <c r="AG53" i="12"/>
  <c r="AG51" i="12"/>
  <c r="AG52" i="12"/>
  <c r="HX53" i="12"/>
  <c r="HX52" i="12"/>
  <c r="HX51" i="12"/>
  <c r="DF53" i="12"/>
  <c r="DF52" i="12"/>
  <c r="DF51" i="12"/>
  <c r="P51" i="32"/>
  <c r="P53" i="32"/>
  <c r="P52" i="32"/>
  <c r="E52" i="36"/>
  <c r="E53" i="36"/>
  <c r="E51" i="36"/>
  <c r="BO51" i="11"/>
  <c r="CU52" i="11"/>
  <c r="CU53" i="11"/>
  <c r="CU51" i="11"/>
  <c r="W53" i="32"/>
  <c r="W52" i="32"/>
  <c r="W51" i="32"/>
  <c r="BX51" i="11"/>
  <c r="DJ51" i="11"/>
  <c r="DJ53" i="11"/>
  <c r="DJ52" i="11"/>
  <c r="CG51" i="11"/>
  <c r="CG52" i="11"/>
  <c r="CG53" i="11"/>
  <c r="FU53" i="12"/>
  <c r="FU52" i="12"/>
  <c r="FU51" i="12"/>
  <c r="DX53" i="11"/>
  <c r="DX51" i="11"/>
  <c r="DX52" i="11"/>
  <c r="FX53" i="11"/>
  <c r="FX52" i="11"/>
  <c r="FX51" i="11"/>
  <c r="HS53" i="11"/>
  <c r="HS52" i="11"/>
  <c r="HS51" i="11"/>
  <c r="FD52" i="11"/>
  <c r="FD51" i="11"/>
  <c r="FD53" i="11"/>
  <c r="CL51" i="11"/>
  <c r="CL53" i="11"/>
  <c r="CL52" i="11"/>
  <c r="J51" i="36"/>
  <c r="J53" i="36"/>
  <c r="J52" i="36"/>
  <c r="AN51" i="12"/>
  <c r="AN53" i="12"/>
  <c r="AN52" i="12"/>
  <c r="BC51" i="11"/>
  <c r="BC52" i="11"/>
  <c r="BC53" i="11"/>
  <c r="I52" i="12"/>
  <c r="I53" i="12"/>
  <c r="I51" i="12"/>
  <c r="R51" i="36"/>
  <c r="R52" i="36"/>
  <c r="R53" i="36"/>
  <c r="BS51" i="12"/>
  <c r="CS53" i="12"/>
  <c r="CS52" i="12"/>
  <c r="CS51" i="12"/>
  <c r="N51" i="11"/>
  <c r="N53" i="11"/>
  <c r="N52" i="11"/>
  <c r="EB51" i="11"/>
  <c r="EB52" i="11"/>
  <c r="EB53" i="11"/>
  <c r="GR51" i="12"/>
  <c r="GR52" i="12"/>
  <c r="GR53" i="12"/>
  <c r="AC53" i="11"/>
  <c r="AC51" i="11"/>
  <c r="AC52" i="11"/>
  <c r="CJ51" i="11"/>
  <c r="CJ52" i="11"/>
  <c r="CJ53" i="11"/>
  <c r="CS51" i="11"/>
  <c r="CS52" i="11"/>
  <c r="CS53" i="11"/>
  <c r="AP53" i="11"/>
  <c r="AP51" i="11"/>
  <c r="AP52" i="11"/>
  <c r="D51" i="12"/>
  <c r="D52" i="12"/>
  <c r="D53" i="12"/>
  <c r="AH52" i="12"/>
  <c r="AH51" i="12"/>
  <c r="AH53" i="12"/>
  <c r="BY51" i="36"/>
  <c r="BY52" i="36"/>
  <c r="BY53" i="36"/>
  <c r="EK52" i="11"/>
  <c r="EK51" i="11"/>
  <c r="EK53" i="11"/>
  <c r="F51" i="32"/>
  <c r="F52" i="32"/>
  <c r="F53" i="32"/>
  <c r="CC51" i="12"/>
  <c r="CC52" i="12"/>
  <c r="CC53" i="12"/>
  <c r="HM53" i="11"/>
  <c r="HM51" i="11"/>
  <c r="HM52" i="11"/>
  <c r="BL51" i="11"/>
  <c r="BL52" i="11"/>
  <c r="BL53" i="11"/>
  <c r="EQ51" i="12"/>
  <c r="EQ52" i="12"/>
  <c r="EQ53" i="12"/>
  <c r="GB52" i="11"/>
  <c r="GB51" i="11"/>
  <c r="GB53" i="11"/>
  <c r="CA53" i="36"/>
  <c r="CA51" i="36"/>
  <c r="CA52" i="36"/>
  <c r="CD51" i="11"/>
  <c r="CD52" i="11"/>
  <c r="CD53" i="11"/>
  <c r="AW51" i="12"/>
  <c r="AW52" i="12"/>
  <c r="AW53" i="12"/>
  <c r="BP51" i="36"/>
  <c r="BP52" i="36"/>
  <c r="BP53" i="36"/>
  <c r="AV51" i="12"/>
  <c r="AV52" i="12"/>
  <c r="AV53" i="12"/>
  <c r="Y51" i="11"/>
  <c r="CN51" i="12"/>
  <c r="CN52" i="12"/>
  <c r="CN53" i="12"/>
  <c r="BZ51" i="11"/>
  <c r="BZ52" i="11"/>
  <c r="BZ53" i="11"/>
  <c r="HM51" i="12"/>
  <c r="HM52" i="12"/>
  <c r="HM53" i="12"/>
  <c r="BU52" i="11"/>
  <c r="BU53" i="11"/>
  <c r="BU51" i="11"/>
  <c r="GL51" i="12"/>
  <c r="GL52" i="12"/>
  <c r="GL53" i="12"/>
  <c r="BE52" i="36"/>
  <c r="BE53" i="36"/>
  <c r="BE51" i="36"/>
  <c r="FF53" i="11"/>
  <c r="FF51" i="11"/>
  <c r="FF52" i="11"/>
  <c r="DB53" i="11"/>
  <c r="DB52" i="11"/>
  <c r="DB51" i="11"/>
  <c r="EB51" i="12"/>
  <c r="EB52" i="12"/>
  <c r="EB53" i="12"/>
  <c r="HC53" i="11"/>
  <c r="HC52" i="11"/>
  <c r="HC51" i="11"/>
  <c r="CF51" i="11"/>
  <c r="CF53" i="11"/>
  <c r="CF52" i="11"/>
  <c r="BM51" i="36"/>
  <c r="BM52" i="36"/>
  <c r="BM53" i="36"/>
  <c r="FR53" i="12"/>
  <c r="FR51" i="12"/>
  <c r="FR52" i="12"/>
  <c r="BO51" i="12"/>
  <c r="CO51" i="12"/>
  <c r="CO52" i="12"/>
  <c r="CO53" i="12"/>
  <c r="BW52" i="36"/>
  <c r="BW53" i="36"/>
  <c r="BW51" i="36"/>
  <c r="GU53" i="11"/>
  <c r="GU51" i="11"/>
  <c r="GU52" i="11"/>
  <c r="FL52" i="12"/>
  <c r="FL51" i="12"/>
  <c r="FL53" i="12"/>
  <c r="BK51" i="32"/>
  <c r="BK52" i="32"/>
  <c r="BK53" i="32"/>
  <c r="CB51" i="36"/>
  <c r="CB52" i="36"/>
  <c r="CB53" i="36"/>
  <c r="GA51" i="12"/>
  <c r="GA53" i="12"/>
  <c r="GA52" i="12"/>
  <c r="BH52" i="36"/>
  <c r="BH53" i="36"/>
  <c r="BH51" i="36"/>
  <c r="FC51" i="11"/>
  <c r="FC53" i="11"/>
  <c r="FC52" i="11"/>
  <c r="FQ52" i="12"/>
  <c r="FQ51" i="12"/>
  <c r="FQ53" i="12"/>
  <c r="BE51" i="11"/>
  <c r="BE52" i="11"/>
  <c r="BE53" i="11"/>
  <c r="AF51" i="32"/>
  <c r="AF53" i="32"/>
  <c r="AF52" i="32"/>
  <c r="BD51" i="36"/>
  <c r="BD52" i="36"/>
  <c r="BD53" i="36"/>
  <c r="BG51" i="12"/>
  <c r="FA51" i="12"/>
  <c r="FA52" i="12"/>
  <c r="FA53" i="12"/>
  <c r="BW53" i="32"/>
  <c r="BW51" i="32"/>
  <c r="BW52" i="32"/>
  <c r="FT51" i="11"/>
  <c r="FT52" i="11"/>
  <c r="FT53" i="11"/>
  <c r="HR53" i="12"/>
  <c r="HR51" i="12"/>
  <c r="HR52" i="12"/>
  <c r="EI51" i="11"/>
  <c r="EI53" i="11"/>
  <c r="EI52" i="11"/>
  <c r="FB52" i="12"/>
  <c r="FB53" i="12"/>
  <c r="FB51" i="12"/>
  <c r="EE51" i="12"/>
  <c r="EE53" i="12"/>
  <c r="EE52" i="12"/>
  <c r="AC53" i="36"/>
  <c r="AC51" i="36"/>
  <c r="AC52" i="36"/>
  <c r="CI51" i="11"/>
  <c r="CI53" i="11"/>
  <c r="CI52" i="11"/>
  <c r="DR51" i="12"/>
  <c r="CR51" i="11"/>
  <c r="CR53" i="11"/>
  <c r="CR52" i="11"/>
  <c r="ES51" i="11"/>
  <c r="ES53" i="11"/>
  <c r="ES52" i="11"/>
  <c r="DZ51" i="12"/>
  <c r="DZ52" i="12"/>
  <c r="DZ53" i="12"/>
  <c r="AG52" i="32"/>
  <c r="AG53" i="32"/>
  <c r="AG51" i="32"/>
  <c r="DI51" i="12"/>
  <c r="DI52" i="12"/>
  <c r="DI53" i="12"/>
  <c r="IB51" i="12"/>
  <c r="IB53" i="12"/>
  <c r="IB52" i="12"/>
  <c r="HT53" i="12"/>
  <c r="HT51" i="12"/>
  <c r="HT52" i="12"/>
  <c r="BJ51" i="11"/>
  <c r="DK51" i="12"/>
  <c r="H51" i="11"/>
  <c r="H52" i="11"/>
  <c r="H53" i="11"/>
  <c r="CK51" i="11"/>
  <c r="CK52" i="11"/>
  <c r="CK53" i="11"/>
  <c r="W52" i="12"/>
  <c r="W53" i="12"/>
  <c r="W51" i="12"/>
  <c r="HZ51" i="12"/>
  <c r="HZ53" i="12"/>
  <c r="HZ52" i="12"/>
  <c r="CK51" i="36"/>
  <c r="CK52" i="36"/>
  <c r="CK53" i="36"/>
  <c r="AB51" i="11"/>
  <c r="AB52" i="11"/>
  <c r="AB53" i="11"/>
  <c r="DL51" i="12"/>
  <c r="BQ51" i="12"/>
  <c r="BQ52" i="12"/>
  <c r="BQ53" i="12"/>
  <c r="CA51" i="11"/>
  <c r="CA52" i="11"/>
  <c r="CA53" i="11"/>
  <c r="AR53" i="32"/>
  <c r="AR52" i="32"/>
  <c r="AR51" i="32"/>
  <c r="CQ51" i="11"/>
  <c r="CQ52" i="11"/>
  <c r="CQ53" i="11"/>
  <c r="EG51" i="11"/>
  <c r="EG52" i="11"/>
  <c r="EG53" i="11"/>
  <c r="EX52" i="12"/>
  <c r="EX53" i="12"/>
  <c r="EX51" i="12"/>
  <c r="AM52" i="32"/>
  <c r="AM51" i="32"/>
  <c r="AM53" i="32"/>
  <c r="BQ53" i="32"/>
  <c r="BQ51" i="32"/>
  <c r="BQ52" i="32"/>
  <c r="O53" i="11"/>
  <c r="O52" i="11"/>
  <c r="O51" i="11"/>
  <c r="AW51" i="32"/>
  <c r="AW53" i="32"/>
  <c r="AW52" i="32"/>
  <c r="BD51" i="11"/>
  <c r="BD53" i="11"/>
  <c r="BD52" i="11"/>
  <c r="G51" i="11"/>
  <c r="G52" i="11"/>
  <c r="G53" i="11"/>
  <c r="FK52" i="12"/>
  <c r="FK51" i="12"/>
  <c r="FK53" i="12"/>
  <c r="BC53" i="32"/>
  <c r="BC51" i="32"/>
  <c r="BC52" i="32"/>
  <c r="Q51" i="32"/>
  <c r="Q53" i="32"/>
  <c r="Q52" i="32"/>
  <c r="DO53" i="11"/>
  <c r="DO52" i="11"/>
  <c r="DO51" i="11"/>
  <c r="Q52" i="36"/>
  <c r="Q53" i="36"/>
  <c r="Q51" i="36"/>
  <c r="DN51" i="12"/>
  <c r="AJ53" i="12"/>
  <c r="AJ51" i="12"/>
  <c r="AJ52" i="12"/>
  <c r="GK51" i="11"/>
  <c r="GK52" i="11"/>
  <c r="GK53" i="11"/>
  <c r="AD53" i="12"/>
  <c r="AD51" i="12"/>
  <c r="AD52" i="12"/>
  <c r="HK52" i="11"/>
  <c r="HK51" i="11"/>
  <c r="HK53" i="11"/>
  <c r="Z51" i="12"/>
  <c r="Z52" i="12"/>
  <c r="Z53" i="12"/>
  <c r="IC51" i="12"/>
  <c r="IC53" i="12"/>
  <c r="IC52" i="12"/>
  <c r="FQ51" i="11"/>
  <c r="FQ52" i="11"/>
  <c r="FQ53" i="11"/>
  <c r="BU51" i="12"/>
  <c r="BU52" i="12"/>
  <c r="BU53" i="12"/>
  <c r="BT52" i="12"/>
  <c r="BT51" i="12"/>
  <c r="BT53" i="12"/>
  <c r="DL52" i="11"/>
  <c r="DL51" i="11"/>
  <c r="DL53" i="11"/>
  <c r="CY51" i="12"/>
  <c r="CY53" i="12"/>
  <c r="CY52" i="12"/>
  <c r="CP51" i="11"/>
  <c r="CP52" i="11"/>
  <c r="CP53" i="11"/>
  <c r="FI52" i="12"/>
  <c r="FI53" i="12"/>
  <c r="FI51" i="12"/>
  <c r="AS51" i="11"/>
  <c r="AS52" i="11"/>
  <c r="AS53" i="11"/>
  <c r="FS51" i="12"/>
  <c r="FS53" i="12"/>
  <c r="FS52" i="12"/>
  <c r="EH51" i="12"/>
  <c r="EH53" i="12"/>
  <c r="EH52" i="12"/>
  <c r="EW51" i="11"/>
  <c r="EW53" i="11"/>
  <c r="EW52" i="11"/>
  <c r="BA51" i="11"/>
  <c r="BA53" i="11"/>
  <c r="BA52" i="11"/>
  <c r="EV52" i="11"/>
  <c r="EV51" i="11"/>
  <c r="EV53" i="11"/>
  <c r="AH51" i="11"/>
  <c r="AH52" i="11"/>
  <c r="AH53" i="11"/>
  <c r="CI51" i="12"/>
  <c r="CI52" i="12"/>
  <c r="CI53" i="12"/>
  <c r="O51" i="12"/>
  <c r="O52" i="12"/>
  <c r="O53" i="12"/>
  <c r="AA53" i="36"/>
  <c r="AA51" i="36"/>
  <c r="AA52" i="36"/>
  <c r="AE51" i="36"/>
  <c r="AE52" i="36"/>
  <c r="AE53" i="36"/>
  <c r="Y51" i="36"/>
  <c r="Y52" i="36"/>
  <c r="Y53" i="36"/>
  <c r="CM52" i="12"/>
  <c r="CM51" i="12"/>
  <c r="CM53" i="12"/>
  <c r="R53" i="32"/>
  <c r="R52" i="32"/>
  <c r="R51" i="32"/>
  <c r="HQ52" i="11"/>
  <c r="HQ51" i="11"/>
  <c r="HQ53" i="11"/>
  <c r="O51" i="32"/>
  <c r="O52" i="32"/>
  <c r="O53" i="32"/>
  <c r="BA51" i="36"/>
  <c r="BA52" i="36"/>
  <c r="BA53" i="36"/>
  <c r="DP52" i="12"/>
  <c r="DP53" i="12"/>
  <c r="DP51" i="12"/>
  <c r="AM51" i="36"/>
  <c r="AM52" i="36"/>
  <c r="AM53" i="36"/>
  <c r="GG51" i="12"/>
  <c r="GG52" i="12"/>
  <c r="GG53" i="12"/>
  <c r="GC52" i="12"/>
  <c r="GC51" i="12"/>
  <c r="GC53" i="12"/>
  <c r="E52" i="32"/>
  <c r="E51" i="32"/>
  <c r="E53" i="32"/>
  <c r="AO51" i="32"/>
  <c r="AO53" i="32"/>
  <c r="AO52" i="32"/>
  <c r="HH52" i="11"/>
  <c r="HH53" i="11"/>
  <c r="HH51" i="11"/>
  <c r="U51" i="32"/>
  <c r="U52" i="32"/>
  <c r="U53" i="32"/>
  <c r="AJ53" i="32"/>
  <c r="AJ52" i="32"/>
  <c r="AJ51" i="32"/>
  <c r="CA52" i="32"/>
  <c r="CA53" i="32"/>
  <c r="CA51" i="32"/>
  <c r="HK51" i="12"/>
  <c r="S51" i="32"/>
  <c r="S52" i="32"/>
  <c r="S53" i="32"/>
  <c r="DW52" i="11"/>
  <c r="DW51" i="11"/>
  <c r="DW53" i="11"/>
  <c r="BL51" i="12"/>
  <c r="DA52" i="12"/>
  <c r="DA51" i="12"/>
  <c r="DA53" i="12"/>
  <c r="CW51" i="12"/>
  <c r="CW52" i="12"/>
  <c r="CW53" i="12"/>
  <c r="FP52" i="11"/>
  <c r="FP53" i="11"/>
  <c r="FP51" i="11"/>
  <c r="BA52" i="32"/>
  <c r="BA51" i="32"/>
  <c r="BA53" i="32"/>
  <c r="G53" i="32"/>
  <c r="G51" i="32"/>
  <c r="G52" i="32"/>
  <c r="DX51" i="12"/>
  <c r="DX53" i="12"/>
  <c r="DX52" i="12"/>
  <c r="EJ51" i="12"/>
  <c r="EJ52" i="12"/>
  <c r="EJ53" i="12"/>
  <c r="BI51" i="32"/>
  <c r="BI52" i="32"/>
  <c r="BI53" i="32"/>
  <c r="DD51" i="12"/>
  <c r="DD53" i="12"/>
  <c r="DD52" i="12"/>
  <c r="V51" i="11"/>
  <c r="V52" i="11"/>
  <c r="V53" i="11"/>
  <c r="E51" i="11"/>
  <c r="E53" i="11"/>
  <c r="E52" i="11"/>
  <c r="HY51" i="12"/>
  <c r="HY53" i="12"/>
  <c r="HY52" i="12"/>
  <c r="AJ53" i="36"/>
  <c r="AJ51" i="36"/>
  <c r="AJ52" i="36"/>
  <c r="CD51" i="12"/>
  <c r="CD52" i="12"/>
  <c r="CD53" i="12"/>
  <c r="DG52" i="11"/>
  <c r="DG53" i="11"/>
  <c r="DG51" i="11"/>
  <c r="FW52" i="12"/>
  <c r="FW51" i="12"/>
  <c r="FW53" i="12"/>
  <c r="CZ51" i="12"/>
  <c r="CZ52" i="12"/>
  <c r="CZ53" i="12"/>
  <c r="AK51" i="32"/>
  <c r="AK53" i="32"/>
  <c r="AK52" i="32"/>
  <c r="CF52" i="36"/>
  <c r="CF53" i="36"/>
  <c r="CF51" i="36"/>
  <c r="CV52" i="11"/>
  <c r="CV53" i="11"/>
  <c r="CV51" i="11"/>
  <c r="CL52" i="12"/>
  <c r="CL51" i="12"/>
  <c r="CL53" i="12"/>
  <c r="EG51" i="12"/>
  <c r="EG53" i="12"/>
  <c r="EG52" i="12"/>
  <c r="AE51" i="11"/>
  <c r="AE52" i="11"/>
  <c r="AE53" i="11"/>
  <c r="CG52" i="12"/>
  <c r="CG53" i="12"/>
  <c r="CG51" i="12"/>
  <c r="K53" i="32"/>
  <c r="K51" i="32"/>
  <c r="K52" i="32"/>
  <c r="GY51" i="12"/>
  <c r="CU53" i="12"/>
  <c r="CU51" i="12"/>
  <c r="CU52" i="12"/>
  <c r="ES51" i="12"/>
  <c r="ES52" i="12"/>
  <c r="ES53" i="12"/>
  <c r="AD52" i="32"/>
  <c r="AD51" i="32"/>
  <c r="AD53" i="32"/>
  <c r="AO52" i="36"/>
  <c r="AO53" i="36"/>
  <c r="AO51" i="36"/>
  <c r="CT52" i="12"/>
  <c r="CT51" i="12"/>
  <c r="CT53" i="12"/>
  <c r="AZ53" i="32"/>
  <c r="AZ52" i="32"/>
  <c r="AZ51" i="32"/>
  <c r="DQ51" i="12"/>
  <c r="DQ52" i="12"/>
  <c r="DQ53" i="12"/>
  <c r="EC53" i="12"/>
  <c r="EC51" i="12"/>
  <c r="EC52" i="12"/>
  <c r="BE53" i="32"/>
  <c r="BE51" i="32"/>
  <c r="BE52" i="32"/>
  <c r="BB250" i="21"/>
  <c r="P246" i="21"/>
  <c r="HE245" i="20"/>
  <c r="AV246" i="21"/>
  <c r="BF245" i="20"/>
  <c r="L250" i="21"/>
  <c r="BF250" i="20"/>
  <c r="AV251" i="21"/>
  <c r="HU245" i="21"/>
  <c r="FJ250" i="20"/>
  <c r="DJ250" i="20"/>
  <c r="DU251" i="20"/>
  <c r="BF251" i="31"/>
  <c r="BK251" i="21"/>
  <c r="AT246" i="20"/>
  <c r="BN250" i="20"/>
  <c r="BK246" i="21"/>
  <c r="FV246" i="20"/>
  <c r="AY251" i="35"/>
  <c r="HE250" i="20"/>
  <c r="T251" i="31"/>
  <c r="D251" i="35"/>
  <c r="GK250" i="21"/>
  <c r="DZ250" i="20"/>
  <c r="HZ251" i="20"/>
  <c r="CN250" i="21"/>
  <c r="AF245" i="21"/>
  <c r="FW250" i="20"/>
  <c r="EV245" i="21"/>
  <c r="BJ245" i="20"/>
  <c r="FV246" i="21"/>
  <c r="GB246" i="21"/>
  <c r="CC246" i="20"/>
  <c r="CB245" i="21"/>
  <c r="CC245" i="21"/>
  <c r="BB246" i="35"/>
  <c r="GG245" i="20"/>
  <c r="BS250" i="20"/>
  <c r="V250" i="35"/>
  <c r="AO251" i="35"/>
  <c r="Y251" i="21"/>
  <c r="EM245" i="20"/>
  <c r="DD251" i="21"/>
  <c r="F251" i="31"/>
  <c r="AC245" i="21"/>
  <c r="DF246" i="20"/>
  <c r="CS250" i="20"/>
  <c r="EG250" i="21"/>
  <c r="BU250" i="20"/>
  <c r="EE246" i="20"/>
  <c r="HX245" i="21"/>
  <c r="AK246" i="20"/>
  <c r="GI250" i="20"/>
  <c r="FM250" i="20"/>
  <c r="AE250" i="31"/>
  <c r="AC250" i="31"/>
  <c r="HM250" i="20"/>
  <c r="ES245" i="21"/>
  <c r="Q246" i="31"/>
  <c r="BO245" i="31"/>
  <c r="EV246" i="20"/>
  <c r="V246" i="20"/>
  <c r="AP245" i="21"/>
  <c r="T246" i="31"/>
  <c r="BX250" i="21"/>
  <c r="FQ246" i="20"/>
  <c r="HM245" i="21"/>
  <c r="BL251" i="21"/>
  <c r="Y250" i="35"/>
  <c r="Z245" i="20"/>
  <c r="C251" i="31"/>
  <c r="L251" i="35"/>
  <c r="BL251" i="20"/>
  <c r="CY246" i="21"/>
  <c r="DI250" i="20"/>
  <c r="O245" i="21"/>
  <c r="AZ245" i="31"/>
  <c r="DH251" i="21"/>
  <c r="GY245" i="21"/>
  <c r="HT246" i="20"/>
  <c r="EI251" i="20"/>
  <c r="AD251" i="31"/>
  <c r="EL246" i="20"/>
  <c r="BD250" i="35"/>
  <c r="BU251" i="31"/>
  <c r="FR246" i="20"/>
  <c r="CO251" i="21"/>
  <c r="BA251" i="31"/>
  <c r="CU251" i="20"/>
  <c r="HV251" i="21"/>
  <c r="DA246" i="20"/>
  <c r="H251" i="20"/>
  <c r="BD251" i="35"/>
  <c r="CI251" i="35"/>
  <c r="BB251" i="21"/>
  <c r="P245" i="21"/>
  <c r="HE246" i="20"/>
  <c r="HU245" i="20"/>
  <c r="GV250" i="20"/>
  <c r="L251" i="21"/>
  <c r="BF251" i="20"/>
  <c r="HN250" i="20"/>
  <c r="FY250" i="20"/>
  <c r="FJ251" i="20"/>
  <c r="GK245" i="20"/>
  <c r="AI250" i="21"/>
  <c r="BX246" i="31"/>
  <c r="BL246" i="31"/>
  <c r="BF250" i="31"/>
  <c r="BK250" i="21"/>
  <c r="GM245" i="20"/>
  <c r="BN251" i="20"/>
  <c r="BR245" i="20"/>
  <c r="BH245" i="31"/>
  <c r="AY250" i="35"/>
  <c r="HE251" i="20"/>
  <c r="W251" i="35"/>
  <c r="W250" i="31"/>
  <c r="FI246" i="21"/>
  <c r="CJ250" i="21"/>
  <c r="AO251" i="31"/>
  <c r="FT246" i="21"/>
  <c r="CP251" i="21"/>
  <c r="AE251" i="21"/>
  <c r="H250" i="20"/>
  <c r="C250" i="35"/>
  <c r="AR246" i="21"/>
  <c r="FM251" i="20"/>
  <c r="HM251" i="20"/>
  <c r="AS246" i="20"/>
  <c r="D250" i="35"/>
  <c r="BU251" i="21"/>
  <c r="CM245" i="20"/>
  <c r="AJ251" i="35"/>
  <c r="ES251" i="21"/>
  <c r="EI246" i="20"/>
  <c r="AQ246" i="21"/>
  <c r="HS245" i="20"/>
  <c r="HX246" i="21"/>
  <c r="DH250" i="20"/>
  <c r="EF250" i="21"/>
  <c r="FN245" i="21"/>
  <c r="BH250" i="35"/>
  <c r="GU250" i="21"/>
  <c r="BA245" i="21"/>
  <c r="CK251" i="35"/>
  <c r="BI246" i="31"/>
  <c r="D246" i="35"/>
  <c r="AD245" i="21"/>
  <c r="X245" i="21"/>
  <c r="EA245" i="20"/>
  <c r="FR251" i="20"/>
  <c r="DB246" i="21"/>
  <c r="BO251" i="31"/>
  <c r="CF246" i="35"/>
  <c r="Q250" i="35"/>
  <c r="CD246" i="20"/>
  <c r="V246" i="21"/>
  <c r="GV250" i="21"/>
  <c r="EO250" i="20"/>
  <c r="AU245" i="35"/>
  <c r="BP251" i="35"/>
  <c r="CU246" i="21"/>
  <c r="CQ245" i="21"/>
  <c r="EH251" i="20"/>
  <c r="AD251" i="35"/>
  <c r="L246" i="35"/>
  <c r="AJ245" i="31"/>
  <c r="AX245" i="31"/>
  <c r="HP245" i="21"/>
  <c r="CN251" i="35"/>
  <c r="F245" i="31"/>
  <c r="AJ250" i="20"/>
  <c r="V245" i="35"/>
  <c r="HB245" i="20"/>
  <c r="CU251" i="21"/>
  <c r="FS245" i="20"/>
  <c r="BD245" i="21"/>
  <c r="FP250" i="21"/>
  <c r="FF251" i="20"/>
  <c r="BJ250" i="21"/>
  <c r="CU250" i="21"/>
  <c r="FS246" i="20"/>
  <c r="O245" i="20"/>
  <c r="EV245" i="20"/>
  <c r="FF250" i="20"/>
  <c r="EE250" i="20"/>
  <c r="CA246" i="21"/>
  <c r="L250" i="35"/>
  <c r="Y250" i="20"/>
  <c r="S246" i="31"/>
  <c r="DL245" i="21"/>
  <c r="AW245" i="21"/>
  <c r="EQ251" i="20"/>
  <c r="Z250" i="21"/>
  <c r="DE245" i="20"/>
  <c r="BM251" i="21"/>
  <c r="BL246" i="20"/>
  <c r="BM250" i="21"/>
  <c r="AU246" i="35"/>
  <c r="DX251" i="20"/>
  <c r="P250" i="31"/>
  <c r="GB250" i="21"/>
  <c r="AM245" i="35"/>
  <c r="FX250" i="20"/>
  <c r="EG250" i="20"/>
  <c r="X250" i="21"/>
  <c r="AJ246" i="35"/>
  <c r="FN251" i="21"/>
  <c r="BN245" i="21"/>
  <c r="AP250" i="21"/>
  <c r="BW245" i="21"/>
  <c r="GA245" i="20"/>
  <c r="CL250" i="21"/>
  <c r="Z250" i="35"/>
  <c r="CN246" i="20"/>
  <c r="G251" i="31"/>
  <c r="FC246" i="21"/>
  <c r="DR245" i="20"/>
  <c r="CW245" i="21"/>
  <c r="HU250" i="21"/>
  <c r="HU246" i="20"/>
  <c r="GV251" i="20"/>
  <c r="CZ251" i="21"/>
  <c r="BF245" i="21"/>
  <c r="FY245" i="20"/>
  <c r="HN251" i="20"/>
  <c r="FY251" i="20"/>
  <c r="I245" i="21"/>
  <c r="GK246" i="20"/>
  <c r="AI251" i="21"/>
  <c r="BX245" i="31"/>
  <c r="BL245" i="31"/>
  <c r="BN246" i="20"/>
  <c r="BL250" i="31"/>
  <c r="GM246" i="20"/>
  <c r="FP250" i="20"/>
  <c r="BR246" i="20"/>
  <c r="BH246" i="31"/>
  <c r="CE246" i="20"/>
  <c r="W250" i="35"/>
  <c r="AS245" i="20"/>
  <c r="CF246" i="21"/>
  <c r="CK245" i="21"/>
  <c r="F246" i="31"/>
  <c r="CW250" i="21"/>
  <c r="BA246" i="31"/>
  <c r="CG251" i="20"/>
  <c r="BQ250" i="35"/>
  <c r="AM246" i="31"/>
  <c r="DD245" i="21"/>
  <c r="AW246" i="20"/>
  <c r="HC246" i="21"/>
  <c r="BW250" i="20"/>
  <c r="CO245" i="21"/>
  <c r="BS246" i="20"/>
  <c r="AA246" i="35"/>
  <c r="GC246" i="20"/>
  <c r="HH250" i="21"/>
  <c r="AX245" i="21"/>
  <c r="BD245" i="20"/>
  <c r="EV246" i="21"/>
  <c r="BV250" i="35"/>
  <c r="V246" i="31"/>
  <c r="HV246" i="21"/>
  <c r="DR245" i="21"/>
  <c r="EK246" i="21"/>
  <c r="HZ246" i="20"/>
  <c r="AK251" i="20"/>
  <c r="BQ250" i="20"/>
  <c r="V245" i="21"/>
  <c r="HE245" i="21"/>
  <c r="DD246" i="21"/>
  <c r="FD250" i="21"/>
  <c r="EO250" i="21"/>
  <c r="DZ246" i="20"/>
  <c r="BC250" i="31"/>
  <c r="HQ250" i="21"/>
  <c r="AO245" i="31"/>
  <c r="N246" i="31"/>
  <c r="CZ246" i="20"/>
  <c r="AN246" i="31"/>
  <c r="EC251" i="20"/>
  <c r="BS251" i="21"/>
  <c r="CX251" i="20"/>
  <c r="EL250" i="20"/>
  <c r="CA246" i="35"/>
  <c r="HR250" i="20"/>
  <c r="EB246" i="20"/>
  <c r="O250" i="31"/>
  <c r="AD250" i="31"/>
  <c r="AX251" i="31"/>
  <c r="HR251" i="21"/>
  <c r="BY245" i="20"/>
  <c r="FH245" i="21"/>
  <c r="AS251" i="21"/>
  <c r="DG250" i="21"/>
  <c r="GR245" i="20"/>
  <c r="CC250" i="21"/>
  <c r="W251" i="31"/>
  <c r="CA250" i="35"/>
  <c r="CH250" i="21"/>
  <c r="EE246" i="21"/>
  <c r="FC250" i="20"/>
  <c r="AF250" i="31"/>
  <c r="AO251" i="20"/>
  <c r="GI251" i="20"/>
  <c r="CH251" i="21"/>
  <c r="E246" i="21"/>
  <c r="BI251" i="21"/>
  <c r="CN246" i="35"/>
  <c r="AQ250" i="35"/>
  <c r="HU251" i="21"/>
  <c r="P250" i="21"/>
  <c r="CZ250" i="21"/>
  <c r="BF246" i="21"/>
  <c r="FY246" i="20"/>
  <c r="IA250" i="20"/>
  <c r="AP246" i="31"/>
  <c r="I246" i="21"/>
  <c r="AJ250" i="21"/>
  <c r="BF246" i="31"/>
  <c r="EN250" i="20"/>
  <c r="EN245" i="20"/>
  <c r="AE250" i="20"/>
  <c r="BN245" i="20"/>
  <c r="BL251" i="31"/>
  <c r="AG250" i="21"/>
  <c r="FP251" i="20"/>
  <c r="T250" i="35"/>
  <c r="HH245" i="20"/>
  <c r="CE245" i="20"/>
  <c r="CB251" i="20"/>
  <c r="N251" i="31"/>
  <c r="BL245" i="21"/>
  <c r="AB245" i="21"/>
  <c r="GL251" i="20"/>
  <c r="FU245" i="20"/>
  <c r="DH246" i="21"/>
  <c r="EP246" i="20"/>
  <c r="AO245" i="20"/>
  <c r="HE246" i="21"/>
  <c r="FR250" i="20"/>
  <c r="BU245" i="31"/>
  <c r="BG246" i="21"/>
  <c r="HC251" i="21"/>
  <c r="F251" i="21"/>
  <c r="I250" i="20"/>
  <c r="E251" i="31"/>
  <c r="GY251" i="20"/>
  <c r="EV251" i="21"/>
  <c r="DD246" i="20"/>
  <c r="C251" i="35"/>
  <c r="FH251" i="20"/>
  <c r="AQ251" i="20"/>
  <c r="CG246" i="21"/>
  <c r="M246" i="20"/>
  <c r="BG246" i="20"/>
  <c r="CY246" i="20"/>
  <c r="BD251" i="21"/>
  <c r="FS250" i="20"/>
  <c r="GV246" i="21"/>
  <c r="CN250" i="20"/>
  <c r="AG246" i="20"/>
  <c r="AA251" i="31"/>
  <c r="BY250" i="20"/>
  <c r="AC246" i="21"/>
  <c r="Q246" i="35"/>
  <c r="HC245" i="21"/>
  <c r="FQ245" i="21"/>
  <c r="CZ251" i="20"/>
  <c r="AE246" i="21"/>
  <c r="AB245" i="35"/>
  <c r="CJ250" i="35"/>
  <c r="EW251" i="20"/>
  <c r="EO246" i="20"/>
  <c r="BC245" i="35"/>
  <c r="BP246" i="35"/>
  <c r="CD251" i="21"/>
  <c r="DO246" i="21"/>
  <c r="DP250" i="20"/>
  <c r="AO245" i="35"/>
  <c r="AQ246" i="35"/>
  <c r="HL245" i="21"/>
  <c r="AK245" i="21"/>
  <c r="K250" i="21"/>
  <c r="BD246" i="31"/>
  <c r="DU246" i="20"/>
  <c r="U251" i="21"/>
  <c r="HU251" i="20"/>
  <c r="BD251" i="31"/>
  <c r="K246" i="21"/>
  <c r="AF246" i="35"/>
  <c r="GV246" i="20"/>
  <c r="IA246" i="20"/>
  <c r="AJ246" i="21"/>
  <c r="BX251" i="31"/>
  <c r="AE245" i="20"/>
  <c r="HT250" i="21"/>
  <c r="BC246" i="20"/>
  <c r="M250" i="21"/>
  <c r="BR250" i="20"/>
  <c r="HH251" i="20"/>
  <c r="CV250" i="20"/>
  <c r="HX245" i="20"/>
  <c r="BK245" i="31"/>
  <c r="ED251" i="21"/>
  <c r="AA250" i="35"/>
  <c r="AW245" i="31"/>
  <c r="BE250" i="31"/>
  <c r="DE246" i="20"/>
  <c r="FC251" i="20"/>
  <c r="BD251" i="20"/>
  <c r="BQ246" i="35"/>
  <c r="GX251" i="21"/>
  <c r="HL250" i="20"/>
  <c r="HX246" i="20"/>
  <c r="CS246" i="20"/>
  <c r="CK246" i="21"/>
  <c r="AO250" i="31"/>
  <c r="BT250" i="20"/>
  <c r="CP250" i="21"/>
  <c r="BI245" i="31"/>
  <c r="D245" i="35"/>
  <c r="FX245" i="20"/>
  <c r="R251" i="35"/>
  <c r="BW251" i="20"/>
  <c r="CO246" i="21"/>
  <c r="AC251" i="31"/>
  <c r="BO250" i="31"/>
  <c r="BI250" i="31"/>
  <c r="Q251" i="35"/>
  <c r="AE245" i="21"/>
  <c r="ET251" i="20"/>
  <c r="FX246" i="20"/>
  <c r="GP251" i="20"/>
  <c r="DH251" i="20"/>
  <c r="FA245" i="20"/>
  <c r="M245" i="20"/>
  <c r="EO246" i="21"/>
  <c r="CY245" i="20"/>
  <c r="FA250" i="20"/>
  <c r="DK250" i="20"/>
  <c r="CW251" i="20"/>
  <c r="AD246" i="31"/>
  <c r="AC250" i="20"/>
  <c r="AP251" i="21"/>
  <c r="GF245" i="21"/>
  <c r="CN250" i="35"/>
  <c r="O250" i="21"/>
  <c r="AE246" i="35"/>
  <c r="GA251" i="20"/>
  <c r="Z251" i="20"/>
  <c r="BA250" i="31"/>
  <c r="AV250" i="20"/>
  <c r="CA245" i="20"/>
  <c r="CG250" i="21"/>
  <c r="CJ251" i="21"/>
  <c r="U250" i="31"/>
  <c r="GC250" i="20"/>
  <c r="EG251" i="20"/>
  <c r="FN250" i="21"/>
  <c r="Z245" i="35"/>
  <c r="FL245" i="20"/>
  <c r="EQ251" i="21"/>
  <c r="AZ246" i="31"/>
  <c r="BQ245" i="35"/>
  <c r="HV246" i="20"/>
  <c r="EL251" i="20"/>
  <c r="FL246" i="20"/>
  <c r="DX251" i="21"/>
  <c r="BQ246" i="31"/>
  <c r="EP246" i="21"/>
  <c r="FG250" i="20"/>
  <c r="AM251" i="31"/>
  <c r="AC246" i="31"/>
  <c r="CC251" i="20"/>
  <c r="P251" i="20"/>
  <c r="CJ246" i="35"/>
  <c r="HX250" i="20"/>
  <c r="DA245" i="20"/>
  <c r="EW245" i="21"/>
  <c r="CU250" i="20"/>
  <c r="EG246" i="21"/>
  <c r="FA251" i="21"/>
  <c r="R246" i="31"/>
  <c r="CK245" i="35"/>
  <c r="P246" i="20"/>
  <c r="D250" i="20"/>
  <c r="CK250" i="21"/>
  <c r="BT246" i="20"/>
  <c r="CL251" i="20"/>
  <c r="EP251" i="20"/>
  <c r="BW245" i="20"/>
  <c r="R251" i="31"/>
  <c r="CQ250" i="21"/>
  <c r="AF250" i="21"/>
  <c r="EW246" i="20"/>
  <c r="HL246" i="21"/>
  <c r="AY246" i="35"/>
  <c r="AF250" i="20"/>
  <c r="AP250" i="31"/>
  <c r="GK250" i="20"/>
  <c r="AF245" i="20"/>
  <c r="EN246" i="20"/>
  <c r="AE246" i="20"/>
  <c r="T246" i="35"/>
  <c r="W245" i="35"/>
  <c r="AB245" i="20"/>
  <c r="BR251" i="20"/>
  <c r="AB251" i="20"/>
  <c r="FL246" i="21"/>
  <c r="BM246" i="35"/>
  <c r="HK246" i="21"/>
  <c r="EV250" i="21"/>
  <c r="D251" i="21"/>
  <c r="AE251" i="35"/>
  <c r="Q245" i="35"/>
  <c r="AH246" i="35"/>
  <c r="HR245" i="20"/>
  <c r="AS250" i="20"/>
  <c r="BA245" i="31"/>
  <c r="EE251" i="21"/>
  <c r="AR245" i="21"/>
  <c r="CJ246" i="21"/>
  <c r="CC246" i="21"/>
  <c r="I251" i="20"/>
  <c r="HH251" i="21"/>
  <c r="AO250" i="35"/>
  <c r="BJ250" i="20"/>
  <c r="FV245" i="21"/>
  <c r="EW250" i="20"/>
  <c r="GU251" i="21"/>
  <c r="O250" i="20"/>
  <c r="CI250" i="35"/>
  <c r="EO251" i="21"/>
  <c r="BS246" i="21"/>
  <c r="HX251" i="20"/>
  <c r="CI246" i="21"/>
  <c r="AD250" i="20"/>
  <c r="DX246" i="21"/>
  <c r="CC251" i="21"/>
  <c r="ED246" i="21"/>
  <c r="BH246" i="35"/>
  <c r="EE245" i="21"/>
  <c r="BW245" i="35"/>
  <c r="N245" i="21"/>
  <c r="DX250" i="21"/>
  <c r="EQ245" i="21"/>
  <c r="EX246" i="20"/>
  <c r="AG251" i="20"/>
  <c r="K245" i="31"/>
  <c r="EL245" i="20"/>
  <c r="BP245" i="35"/>
  <c r="BW250" i="31"/>
  <c r="FQ245" i="20"/>
  <c r="R250" i="35"/>
  <c r="AH250" i="20"/>
  <c r="AD246" i="20"/>
  <c r="DW250" i="21"/>
  <c r="CV250" i="21"/>
  <c r="AN245" i="20"/>
  <c r="CX250" i="20"/>
  <c r="FW246" i="20"/>
  <c r="AN245" i="31"/>
  <c r="CF251" i="21"/>
  <c r="BG250" i="20"/>
  <c r="AM251" i="35"/>
  <c r="EX251" i="20"/>
  <c r="C250" i="31"/>
  <c r="GS251" i="21"/>
  <c r="CW251" i="21"/>
  <c r="AL246" i="35"/>
  <c r="HR245" i="21"/>
  <c r="AH251" i="35"/>
  <c r="O246" i="31"/>
  <c r="HQ245" i="21"/>
  <c r="CA245" i="35"/>
  <c r="V250" i="20"/>
  <c r="Y246" i="20"/>
  <c r="HR251" i="20"/>
  <c r="GB251" i="21"/>
  <c r="CO251" i="20"/>
  <c r="BU245" i="21"/>
  <c r="DL246" i="21"/>
  <c r="CT245" i="20"/>
  <c r="AW251" i="20"/>
  <c r="BD246" i="35"/>
  <c r="M250" i="20"/>
  <c r="P250" i="20"/>
  <c r="FL250" i="20"/>
  <c r="CW246" i="21"/>
  <c r="DL250" i="21"/>
  <c r="CA246" i="20"/>
  <c r="GS250" i="21"/>
  <c r="G250" i="31"/>
  <c r="FB245" i="20"/>
  <c r="BW251" i="35"/>
  <c r="HY250" i="21"/>
  <c r="AM246" i="35"/>
  <c r="GL246" i="20"/>
  <c r="AQ246" i="31"/>
  <c r="FJ245" i="20"/>
  <c r="H245" i="31"/>
  <c r="AG245" i="21"/>
  <c r="AI245" i="21"/>
  <c r="AA246" i="20"/>
  <c r="BU246" i="21"/>
  <c r="HV245" i="21"/>
  <c r="HD251" i="21"/>
  <c r="EA251" i="20"/>
  <c r="DJ250" i="21"/>
  <c r="BA245" i="35"/>
  <c r="GC251" i="20"/>
  <c r="AX246" i="31"/>
  <c r="BZ245" i="35"/>
  <c r="AM250" i="21"/>
  <c r="DT245" i="20"/>
  <c r="C245" i="35"/>
  <c r="EO245" i="20"/>
  <c r="BX245" i="21"/>
  <c r="AW251" i="21"/>
  <c r="AX250" i="21"/>
  <c r="CI250" i="20"/>
  <c r="BA251" i="21"/>
  <c r="AX250" i="31"/>
  <c r="GM250" i="20"/>
  <c r="EN251" i="20"/>
  <c r="BX250" i="31"/>
  <c r="AN246" i="20"/>
  <c r="Y250" i="21"/>
  <c r="CG245" i="21"/>
  <c r="EI250" i="21"/>
  <c r="CA251" i="20"/>
  <c r="EO245" i="21"/>
  <c r="FH246" i="20"/>
  <c r="CR251" i="21"/>
  <c r="N251" i="21"/>
  <c r="AC250" i="21"/>
  <c r="AK246" i="31"/>
  <c r="H251" i="21"/>
  <c r="E245" i="21"/>
  <c r="FK246" i="20"/>
  <c r="CM250" i="20"/>
  <c r="DB251" i="21"/>
  <c r="Y245" i="21"/>
  <c r="G251" i="21"/>
  <c r="GS246" i="21"/>
  <c r="BE251" i="31"/>
  <c r="AF251" i="21"/>
  <c r="ES250" i="20"/>
  <c r="CN245" i="20"/>
  <c r="AS245" i="21"/>
  <c r="H251" i="35"/>
  <c r="BF251" i="21"/>
  <c r="AF250" i="35"/>
  <c r="HY245" i="21"/>
  <c r="AG246" i="31"/>
  <c r="BK250" i="35"/>
  <c r="BB250" i="35"/>
  <c r="EE245" i="20"/>
  <c r="HC250" i="21"/>
  <c r="GD251" i="20"/>
  <c r="CB250" i="35"/>
  <c r="AQ245" i="31"/>
  <c r="D251" i="20"/>
  <c r="E250" i="21"/>
  <c r="CJ251" i="35"/>
  <c r="AH251" i="20"/>
  <c r="E246" i="31"/>
  <c r="CL246" i="21"/>
  <c r="BW250" i="21"/>
  <c r="CD245" i="21"/>
  <c r="FG250" i="21"/>
  <c r="AK250" i="31"/>
  <c r="DQ246" i="20"/>
  <c r="BE246" i="21"/>
  <c r="BJ251" i="21"/>
  <c r="FK250" i="20"/>
  <c r="AU250" i="35"/>
  <c r="BF246" i="20"/>
  <c r="AL246" i="21"/>
  <c r="BK245" i="21"/>
  <c r="GU245" i="21"/>
  <c r="HK245" i="20"/>
  <c r="CI251" i="21"/>
  <c r="AM245" i="31"/>
  <c r="BB251" i="35"/>
  <c r="D245" i="21"/>
  <c r="EC246" i="20"/>
  <c r="BK250" i="31"/>
  <c r="I246" i="31"/>
  <c r="DF251" i="20"/>
  <c r="P246" i="31"/>
  <c r="DK251" i="20"/>
  <c r="CS246" i="21"/>
  <c r="DT246" i="20"/>
  <c r="J246" i="35"/>
  <c r="HB246" i="20"/>
  <c r="E245" i="35"/>
  <c r="C245" i="31"/>
  <c r="BD245" i="35"/>
  <c r="AV251" i="20"/>
  <c r="HL246" i="20"/>
  <c r="H251" i="31"/>
  <c r="AL250" i="21"/>
  <c r="HB250" i="20"/>
  <c r="BN250" i="35"/>
  <c r="AL251" i="35"/>
  <c r="BG251" i="21"/>
  <c r="CS251" i="20"/>
  <c r="AC246" i="35"/>
  <c r="DW246" i="20"/>
  <c r="AX246" i="21"/>
  <c r="CO250" i="35"/>
  <c r="BA246" i="21"/>
  <c r="AH245" i="21"/>
  <c r="Y251" i="20"/>
  <c r="CY250" i="21"/>
  <c r="AE245" i="35"/>
  <c r="FT245" i="21"/>
  <c r="FR245" i="20"/>
  <c r="CA251" i="31"/>
  <c r="HP246" i="21"/>
  <c r="FC246" i="20"/>
  <c r="U245" i="31"/>
  <c r="FI250" i="21"/>
  <c r="FH250" i="21"/>
  <c r="EJ251" i="20"/>
  <c r="X250" i="20"/>
  <c r="BD245" i="31"/>
  <c r="BF245" i="31"/>
  <c r="AJ245" i="21"/>
  <c r="BC245" i="20"/>
  <c r="FT251" i="21"/>
  <c r="HJ245" i="20"/>
  <c r="AW246" i="31"/>
  <c r="D246" i="21"/>
  <c r="Q245" i="31"/>
  <c r="V245" i="31"/>
  <c r="CA250" i="21"/>
  <c r="CB251" i="21"/>
  <c r="CL250" i="35"/>
  <c r="EM250" i="20"/>
  <c r="EB245" i="21"/>
  <c r="BS245" i="21"/>
  <c r="EG245" i="21"/>
  <c r="EQ246" i="20"/>
  <c r="BO246" i="31"/>
  <c r="V246" i="35"/>
  <c r="H246" i="35"/>
  <c r="F246" i="21"/>
  <c r="IC245" i="20"/>
  <c r="CZ245" i="21"/>
  <c r="AF251" i="20"/>
  <c r="AP251" i="31"/>
  <c r="GK251" i="20"/>
  <c r="AF246" i="20"/>
  <c r="AJ251" i="21"/>
  <c r="IA245" i="20"/>
  <c r="FV250" i="20"/>
  <c r="T245" i="35"/>
  <c r="W246" i="35"/>
  <c r="AB246" i="20"/>
  <c r="BC251" i="20"/>
  <c r="BM246" i="21"/>
  <c r="EI251" i="21"/>
  <c r="BP246" i="21"/>
  <c r="GG250" i="20"/>
  <c r="GP246" i="20"/>
  <c r="HV250" i="20"/>
  <c r="GR251" i="20"/>
  <c r="E250" i="35"/>
  <c r="EA250" i="20"/>
  <c r="BC251" i="35"/>
  <c r="FU246" i="20"/>
  <c r="FW251" i="20"/>
  <c r="HJ246" i="20"/>
  <c r="AH245" i="35"/>
  <c r="DB245" i="21"/>
  <c r="DT251" i="20"/>
  <c r="HT250" i="20"/>
  <c r="DA250" i="20"/>
  <c r="CM250" i="21"/>
  <c r="EB250" i="20"/>
  <c r="DJ251" i="21"/>
  <c r="F246" i="20"/>
  <c r="EG245" i="20"/>
  <c r="DO251" i="21"/>
  <c r="FA246" i="20"/>
  <c r="EM251" i="20"/>
  <c r="BY245" i="35"/>
  <c r="DK245" i="20"/>
  <c r="DW251" i="21"/>
  <c r="CN246" i="21"/>
  <c r="FL251" i="21"/>
  <c r="CB245" i="35"/>
  <c r="EH246" i="20"/>
  <c r="EJ245" i="20"/>
  <c r="BU245" i="20"/>
  <c r="HX251" i="21"/>
  <c r="K246" i="31"/>
  <c r="BI250" i="21"/>
  <c r="S245" i="31"/>
  <c r="HX250" i="21"/>
  <c r="S250" i="31"/>
  <c r="EV251" i="20"/>
  <c r="FV250" i="21"/>
  <c r="AV245" i="20"/>
  <c r="EQ245" i="20"/>
  <c r="CD250" i="21"/>
  <c r="P245" i="31"/>
  <c r="IB246" i="20"/>
  <c r="L245" i="35"/>
  <c r="BQ251" i="35"/>
  <c r="AF245" i="31"/>
  <c r="EE251" i="20"/>
  <c r="CL245" i="21"/>
  <c r="CN245" i="21"/>
  <c r="BI246" i="21"/>
  <c r="CW246" i="20"/>
  <c r="CD245" i="20"/>
  <c r="BH250" i="21"/>
  <c r="ET246" i="20"/>
  <c r="BZ251" i="35"/>
  <c r="FF246" i="21"/>
  <c r="DH246" i="20"/>
  <c r="H250" i="35"/>
  <c r="BQ245" i="20"/>
  <c r="BN246" i="21"/>
  <c r="GD246" i="20"/>
  <c r="GA246" i="20"/>
  <c r="FF246" i="20"/>
  <c r="AG245" i="31"/>
  <c r="BY251" i="35"/>
  <c r="DB250" i="21"/>
  <c r="EI245" i="21"/>
  <c r="AJ245" i="20"/>
  <c r="V251" i="31"/>
  <c r="BK251" i="31"/>
  <c r="O251" i="21"/>
  <c r="HK245" i="21"/>
  <c r="BI245" i="21"/>
  <c r="EI246" i="21"/>
  <c r="DN251" i="20"/>
  <c r="HZ250" i="20"/>
  <c r="BP245" i="20"/>
  <c r="AG251" i="21"/>
  <c r="CD246" i="21"/>
  <c r="X251" i="21"/>
  <c r="CV251" i="20"/>
  <c r="CB246" i="21"/>
  <c r="AN250" i="31"/>
  <c r="HJ251" i="20"/>
  <c r="CK250" i="35"/>
  <c r="N246" i="21"/>
  <c r="HT245" i="20"/>
  <c r="AS250" i="21"/>
  <c r="EQ250" i="20"/>
  <c r="AH250" i="21"/>
  <c r="FK245" i="20"/>
  <c r="HM245" i="20"/>
  <c r="CR245" i="21"/>
  <c r="HS250" i="21"/>
  <c r="FX246" i="21"/>
  <c r="BN250" i="21"/>
  <c r="AW251" i="31"/>
  <c r="DW251" i="20"/>
  <c r="Q250" i="31"/>
  <c r="IC246" i="20"/>
  <c r="AJ245" i="35"/>
  <c r="BP246" i="20"/>
  <c r="AG246" i="21"/>
  <c r="GY246" i="20"/>
  <c r="BS251" i="20"/>
  <c r="AQ245" i="21"/>
  <c r="BW245" i="31"/>
  <c r="HY246" i="21"/>
  <c r="EG251" i="21"/>
  <c r="CL245" i="35"/>
  <c r="CU245" i="20"/>
  <c r="DW245" i="21"/>
  <c r="HH246" i="21"/>
  <c r="AD250" i="21"/>
  <c r="DR250" i="20"/>
  <c r="EP245" i="21"/>
  <c r="J251" i="35"/>
  <c r="HY246" i="20"/>
  <c r="HM251" i="21"/>
  <c r="BA245" i="20"/>
  <c r="CO245" i="35"/>
  <c r="AD245" i="35"/>
  <c r="AV251" i="35"/>
  <c r="Z251" i="35"/>
  <c r="HK250" i="20"/>
  <c r="AK245" i="31"/>
  <c r="GM251" i="20"/>
  <c r="AF245" i="35"/>
  <c r="DO250" i="20"/>
  <c r="HS246" i="20"/>
  <c r="CI246" i="35"/>
  <c r="AG251" i="31"/>
  <c r="FS251" i="20"/>
  <c r="T245" i="31"/>
  <c r="IC251" i="20"/>
  <c r="AJ246" i="31"/>
  <c r="AB251" i="21"/>
  <c r="CA245" i="21"/>
  <c r="BC250" i="21"/>
  <c r="BE250" i="21"/>
  <c r="CV246" i="20"/>
  <c r="EU251" i="20"/>
  <c r="U246" i="31"/>
  <c r="BN251" i="21"/>
  <c r="R250" i="31"/>
  <c r="CT250" i="20"/>
  <c r="DO245" i="20"/>
  <c r="CX251" i="21"/>
  <c r="BD250" i="21"/>
  <c r="CI245" i="35"/>
  <c r="EI245" i="20"/>
  <c r="CL246" i="35"/>
  <c r="HP251" i="21"/>
  <c r="FI251" i="20"/>
  <c r="HS251" i="21"/>
  <c r="BD250" i="20"/>
  <c r="FG251" i="21"/>
  <c r="K251" i="31"/>
  <c r="BH246" i="21"/>
  <c r="AX251" i="21"/>
  <c r="GY251" i="21"/>
  <c r="AH245" i="20"/>
  <c r="DN246" i="20"/>
  <c r="GF251" i="21"/>
  <c r="BZ250" i="35"/>
  <c r="P251" i="21"/>
  <c r="BP251" i="20"/>
  <c r="AE251" i="20"/>
  <c r="T251" i="35"/>
  <c r="CI250" i="21"/>
  <c r="BE245" i="21"/>
  <c r="CV246" i="21"/>
  <c r="BC245" i="21"/>
  <c r="J250" i="35"/>
  <c r="CI245" i="20"/>
  <c r="AR250" i="21"/>
  <c r="BU250" i="31"/>
  <c r="CA250" i="31"/>
  <c r="AD251" i="20"/>
  <c r="FB251" i="20"/>
  <c r="CG251" i="21"/>
  <c r="D246" i="20"/>
  <c r="CK251" i="21"/>
  <c r="FI251" i="21"/>
  <c r="BK246" i="35"/>
  <c r="FG245" i="21"/>
  <c r="AK250" i="21"/>
  <c r="HH250" i="20"/>
  <c r="HV250" i="21"/>
  <c r="W251" i="20"/>
  <c r="BZ246" i="21"/>
  <c r="T250" i="31"/>
  <c r="CS245" i="20"/>
  <c r="FN246" i="21"/>
  <c r="AA250" i="21"/>
  <c r="CO250" i="21"/>
  <c r="EW251" i="21"/>
  <c r="DX245" i="20"/>
  <c r="HM246" i="21"/>
  <c r="AM246" i="21"/>
  <c r="FH250" i="20"/>
  <c r="AH246" i="21"/>
  <c r="H246" i="21"/>
  <c r="AE245" i="31"/>
  <c r="AQ251" i="31"/>
  <c r="AR251" i="31"/>
  <c r="FL251" i="20"/>
  <c r="CZ246" i="21"/>
  <c r="U250" i="21"/>
  <c r="AV250" i="21"/>
  <c r="U245" i="21"/>
  <c r="FV251" i="20"/>
  <c r="FV245" i="20"/>
  <c r="BC250" i="20"/>
  <c r="E251" i="35"/>
  <c r="FB246" i="20"/>
  <c r="BH245" i="35"/>
  <c r="CH246" i="21"/>
  <c r="AZ251" i="31"/>
  <c r="AE250" i="35"/>
  <c r="CB251" i="35"/>
  <c r="I250" i="31"/>
  <c r="DF245" i="20"/>
  <c r="BI251" i="31"/>
  <c r="AN251" i="31"/>
  <c r="D250" i="21"/>
  <c r="HJ250" i="20"/>
  <c r="BY251" i="20"/>
  <c r="BS245" i="20"/>
  <c r="Y245" i="35"/>
  <c r="GY250" i="20"/>
  <c r="HP250" i="21"/>
  <c r="EA246" i="20"/>
  <c r="FC250" i="21"/>
  <c r="GX250" i="21"/>
  <c r="DT250" i="20"/>
  <c r="HT251" i="20"/>
  <c r="DX250" i="20"/>
  <c r="CO251" i="35"/>
  <c r="DR251" i="21"/>
  <c r="BS245" i="35"/>
  <c r="W245" i="20"/>
  <c r="CS251" i="21"/>
  <c r="DQ250" i="20"/>
  <c r="FD246" i="21"/>
  <c r="FA246" i="21"/>
  <c r="Y251" i="35"/>
  <c r="GI245" i="20"/>
  <c r="N245" i="31"/>
  <c r="BC246" i="31"/>
  <c r="S251" i="31"/>
  <c r="EV250" i="20"/>
  <c r="AD246" i="35"/>
  <c r="BC245" i="31"/>
  <c r="FI245" i="20"/>
  <c r="FD245" i="21"/>
  <c r="AD245" i="20"/>
  <c r="AQ245" i="20"/>
  <c r="EB251" i="21"/>
  <c r="EB245" i="20"/>
  <c r="FO250" i="20"/>
  <c r="F245" i="20"/>
  <c r="CA246" i="31"/>
  <c r="AH251" i="21"/>
  <c r="AA251" i="35"/>
  <c r="BP250" i="21"/>
  <c r="BX251" i="21"/>
  <c r="CX246" i="21"/>
  <c r="H250" i="21"/>
  <c r="DQ245" i="20"/>
  <c r="CV245" i="21"/>
  <c r="CT246" i="20"/>
  <c r="GP245" i="20"/>
  <c r="F245" i="21"/>
  <c r="O251" i="31"/>
  <c r="AV246" i="35"/>
  <c r="GF246" i="21"/>
  <c r="ED250" i="21"/>
  <c r="CL250" i="20"/>
  <c r="DL246" i="20"/>
  <c r="BQ246" i="20"/>
  <c r="AR250" i="31"/>
  <c r="ES246" i="20"/>
  <c r="ES245" i="20"/>
  <c r="CZ245" i="20"/>
  <c r="BZ245" i="21"/>
  <c r="AA245" i="31"/>
  <c r="FB250" i="20"/>
  <c r="GL245" i="20"/>
  <c r="CF250" i="21"/>
  <c r="GA250" i="20"/>
  <c r="HN245" i="20"/>
  <c r="HU250" i="20"/>
  <c r="DU250" i="20"/>
  <c r="FP246" i="20"/>
  <c r="M251" i="21"/>
  <c r="EM250" i="21"/>
  <c r="BP245" i="21"/>
  <c r="W245" i="31"/>
  <c r="EE250" i="21"/>
  <c r="GR250" i="20"/>
  <c r="ET250" i="20"/>
  <c r="FG245" i="20"/>
  <c r="CO250" i="20"/>
  <c r="AM251" i="21"/>
  <c r="GY245" i="20"/>
  <c r="GY246" i="21"/>
  <c r="BC251" i="21"/>
  <c r="AB250" i="21"/>
  <c r="BW251" i="21"/>
  <c r="AF251" i="31"/>
  <c r="AD250" i="35"/>
  <c r="HV245" i="20"/>
  <c r="AK251" i="31"/>
  <c r="FK251" i="20"/>
  <c r="DW250" i="20"/>
  <c r="DK246" i="20"/>
  <c r="BN246" i="35"/>
  <c r="I251" i="21"/>
  <c r="BB246" i="21"/>
  <c r="Z246" i="35"/>
  <c r="GG251" i="20"/>
  <c r="E250" i="31"/>
  <c r="BC251" i="31"/>
  <c r="HK251" i="21"/>
  <c r="AO250" i="20"/>
  <c r="AQ246" i="20"/>
  <c r="FI245" i="21"/>
  <c r="CM246" i="21"/>
  <c r="IB251" i="20"/>
  <c r="BY250" i="35"/>
  <c r="AJ251" i="31"/>
  <c r="BO250" i="21"/>
  <c r="FX250" i="21"/>
  <c r="BE251" i="21"/>
  <c r="FG246" i="20"/>
  <c r="I250" i="21"/>
  <c r="GV245" i="20"/>
  <c r="BB245" i="21"/>
  <c r="DE251" i="20"/>
  <c r="BD246" i="20"/>
  <c r="X246" i="21"/>
  <c r="AK250" i="20"/>
  <c r="FD251" i="21"/>
  <c r="CA251" i="21"/>
  <c r="HK250" i="21"/>
  <c r="FM246" i="20"/>
  <c r="DA251" i="20"/>
  <c r="HM250" i="21"/>
  <c r="HR246" i="21"/>
  <c r="CQ246" i="21"/>
  <c r="FL245" i="21"/>
  <c r="DH250" i="21"/>
  <c r="CF245" i="35"/>
  <c r="AW246" i="21"/>
  <c r="DN250" i="20"/>
  <c r="AH250" i="35"/>
  <c r="Z246" i="21"/>
  <c r="W246" i="20"/>
  <c r="FG246" i="21"/>
  <c r="CO246" i="20"/>
  <c r="DP251" i="20"/>
  <c r="BP250" i="20"/>
  <c r="H250" i="31"/>
  <c r="AF251" i="35"/>
  <c r="HL250" i="21"/>
  <c r="DD251" i="20"/>
  <c r="DW245" i="20"/>
  <c r="DL250" i="20"/>
  <c r="G245" i="21"/>
  <c r="CW245" i="20"/>
  <c r="CA251" i="35"/>
  <c r="BJ246" i="21"/>
  <c r="BJ245" i="21"/>
  <c r="AC245" i="31"/>
  <c r="AA251" i="21"/>
  <c r="K250" i="31"/>
  <c r="BL250" i="21"/>
  <c r="AR251" i="21"/>
  <c r="DL245" i="20"/>
  <c r="F251" i="20"/>
  <c r="V251" i="20"/>
  <c r="AG245" i="20"/>
  <c r="CP245" i="21"/>
  <c r="DR246" i="20"/>
  <c r="CO246" i="35"/>
  <c r="X246" i="20"/>
  <c r="AL245" i="21"/>
  <c r="BK251" i="35"/>
  <c r="FQ251" i="21"/>
  <c r="FF245" i="20"/>
  <c r="HV251" i="20"/>
  <c r="AC245" i="35"/>
  <c r="CM251" i="21"/>
  <c r="BG245" i="20"/>
  <c r="R245" i="35"/>
  <c r="CQ251" i="21"/>
  <c r="P245" i="20"/>
  <c r="EP250" i="20"/>
  <c r="EH245" i="20"/>
  <c r="BC246" i="21"/>
  <c r="AO246" i="20"/>
  <c r="CX245" i="21"/>
  <c r="GL250" i="20"/>
  <c r="E245" i="31"/>
  <c r="EG246" i="20"/>
  <c r="HS250" i="20"/>
  <c r="AV245" i="35"/>
  <c r="CB250" i="20"/>
  <c r="CF245" i="20"/>
  <c r="EM246" i="21"/>
  <c r="CG246" i="20"/>
  <c r="AQ251" i="35"/>
  <c r="HU246" i="21"/>
  <c r="CE251" i="20"/>
  <c r="BC250" i="35"/>
  <c r="AA245" i="21"/>
  <c r="DZ251" i="20"/>
  <c r="AF246" i="21"/>
  <c r="CC245" i="20"/>
  <c r="CM246" i="20"/>
  <c r="FA250" i="21"/>
  <c r="EI250" i="20"/>
  <c r="BS250" i="35"/>
  <c r="GF250" i="21"/>
  <c r="BS251" i="35"/>
  <c r="BA250" i="35"/>
  <c r="EW246" i="21"/>
  <c r="CM251" i="20"/>
  <c r="FP245" i="21"/>
  <c r="BE246" i="35"/>
  <c r="Y245" i="20"/>
  <c r="CS250" i="21"/>
  <c r="E251" i="21"/>
  <c r="K251" i="21"/>
  <c r="HN246" i="20"/>
  <c r="FJ246" i="20"/>
  <c r="IA251" i="20"/>
  <c r="U246" i="21"/>
  <c r="FP245" i="20"/>
  <c r="AI246" i="21"/>
  <c r="AT245" i="20"/>
  <c r="HH246" i="20"/>
  <c r="AA245" i="20"/>
  <c r="I251" i="31"/>
  <c r="BA250" i="20"/>
  <c r="BD246" i="21"/>
  <c r="DD250" i="20"/>
  <c r="HP251" i="20"/>
  <c r="FH245" i="20"/>
  <c r="CC250" i="20"/>
  <c r="EF251" i="21"/>
  <c r="EK245" i="21"/>
  <c r="AG250" i="31"/>
  <c r="CU246" i="20"/>
  <c r="AQ251" i="21"/>
  <c r="FM245" i="20"/>
  <c r="FC251" i="21"/>
  <c r="F250" i="21"/>
  <c r="CR250" i="21"/>
  <c r="EC245" i="20"/>
  <c r="CB250" i="21"/>
  <c r="AM245" i="21"/>
  <c r="F250" i="31"/>
  <c r="N250" i="21"/>
  <c r="Y246" i="35"/>
  <c r="BU251" i="20"/>
  <c r="CF250" i="35"/>
  <c r="AE251" i="31"/>
  <c r="CJ245" i="35"/>
  <c r="Y246" i="21"/>
  <c r="AF246" i="31"/>
  <c r="CI246" i="20"/>
  <c r="CC250" i="35"/>
  <c r="C246" i="31"/>
  <c r="BM245" i="35"/>
  <c r="DX246" i="20"/>
  <c r="BH251" i="21"/>
  <c r="FP246" i="21"/>
  <c r="DI251" i="20"/>
  <c r="FI246" i="20"/>
  <c r="BV251" i="35"/>
  <c r="Z245" i="21"/>
  <c r="IB245" i="20"/>
  <c r="CL245" i="20"/>
  <c r="BZ246" i="35"/>
  <c r="CB245" i="20"/>
  <c r="CC245" i="35"/>
  <c r="BW246" i="35"/>
  <c r="ES246" i="21"/>
  <c r="CM245" i="21"/>
  <c r="CB246" i="20"/>
  <c r="BL245" i="20"/>
  <c r="BM245" i="21"/>
  <c r="FQ250" i="20"/>
  <c r="N250" i="31"/>
  <c r="BW250" i="35"/>
  <c r="BZ250" i="21"/>
  <c r="W246" i="31"/>
  <c r="O251" i="20"/>
  <c r="O246" i="35"/>
  <c r="DR251" i="20"/>
  <c r="AC245" i="20"/>
  <c r="EO251" i="20"/>
  <c r="FC245" i="20"/>
  <c r="CX246" i="20"/>
  <c r="BS246" i="35"/>
  <c r="BO251" i="20"/>
  <c r="HS251" i="20"/>
  <c r="HQ246" i="21"/>
  <c r="CL251" i="35"/>
  <c r="AA246" i="31"/>
  <c r="W250" i="20"/>
  <c r="EX245" i="20"/>
  <c r="HE251" i="21"/>
  <c r="HE250" i="21"/>
  <c r="CG245" i="20"/>
  <c r="AU251" i="35"/>
  <c r="I245" i="20"/>
  <c r="BT245" i="20"/>
  <c r="DL251" i="20"/>
  <c r="DN245" i="20"/>
  <c r="EH250" i="20"/>
  <c r="AC251" i="35"/>
  <c r="BE250" i="35"/>
  <c r="GK245" i="21"/>
  <c r="DP246" i="20"/>
  <c r="BU246" i="31"/>
  <c r="R245" i="31"/>
  <c r="BJ246" i="20"/>
  <c r="BL246" i="21"/>
  <c r="AZ250" i="31"/>
  <c r="GC245" i="20"/>
  <c r="DZ245" i="20"/>
  <c r="AV246" i="20"/>
  <c r="G250" i="21"/>
  <c r="CL246" i="20"/>
  <c r="CA245" i="31"/>
  <c r="CK246" i="35"/>
  <c r="FO251" i="20"/>
  <c r="AO246" i="35"/>
  <c r="H245" i="35"/>
  <c r="BM251" i="35"/>
  <c r="AR246" i="31"/>
  <c r="CT251" i="20"/>
  <c r="AV250" i="35"/>
  <c r="BE251" i="35"/>
  <c r="DU245" i="20"/>
  <c r="BF250" i="21"/>
  <c r="H246" i="31"/>
  <c r="DO251" i="20"/>
  <c r="HP250" i="20"/>
  <c r="AW245" i="20"/>
  <c r="BQ251" i="20"/>
  <c r="EK251" i="21"/>
  <c r="EX250" i="20"/>
  <c r="Z250" i="20"/>
  <c r="EW250" i="21"/>
  <c r="AU250" i="21"/>
  <c r="O251" i="35"/>
  <c r="BA246" i="35"/>
  <c r="DO245" i="21"/>
  <c r="CI245" i="21"/>
  <c r="G246" i="31"/>
  <c r="GD245" i="20"/>
  <c r="BO246" i="21"/>
  <c r="BO250" i="20"/>
  <c r="ES251" i="20"/>
  <c r="CV245" i="20"/>
  <c r="BQ250" i="31"/>
  <c r="BN245" i="35"/>
  <c r="AQ245" i="35"/>
  <c r="AC250" i="35"/>
  <c r="EM251" i="21"/>
  <c r="V251" i="35"/>
  <c r="BG251" i="20"/>
  <c r="BU246" i="20"/>
  <c r="CY250" i="20"/>
  <c r="O250" i="35"/>
  <c r="CC246" i="35"/>
  <c r="FX245" i="21"/>
  <c r="GX245" i="21"/>
  <c r="DG245" i="21"/>
  <c r="AE246" i="31"/>
  <c r="FX251" i="21"/>
  <c r="BZ251" i="21"/>
  <c r="AL245" i="35"/>
  <c r="HD246" i="21"/>
  <c r="DH245" i="21"/>
  <c r="HS245" i="21"/>
  <c r="BQ251" i="31"/>
  <c r="AJ246" i="20"/>
  <c r="X245" i="20"/>
  <c r="HL251" i="20"/>
  <c r="CR246" i="21"/>
  <c r="Z251" i="21"/>
  <c r="H246" i="20"/>
  <c r="DD250" i="21"/>
  <c r="BA251" i="20"/>
  <c r="AA250" i="31"/>
  <c r="BT251" i="20"/>
  <c r="BH251" i="35"/>
  <c r="CY245" i="21"/>
  <c r="CD251" i="20"/>
  <c r="AM250" i="35"/>
  <c r="AD245" i="31"/>
  <c r="DQ251" i="20"/>
  <c r="BH245" i="21"/>
  <c r="C246" i="35"/>
  <c r="FQ251" i="20"/>
  <c r="DG251" i="21"/>
  <c r="AC251" i="20"/>
  <c r="AW250" i="20"/>
  <c r="FL250" i="21"/>
  <c r="EJ250" i="20"/>
  <c r="EM245" i="21"/>
  <c r="H245" i="21"/>
  <c r="GS245" i="21"/>
  <c r="DO246" i="20"/>
  <c r="DJ251" i="20"/>
  <c r="CE250" i="20"/>
  <c r="HL251" i="21"/>
  <c r="AS251" i="20"/>
  <c r="BO245" i="20"/>
  <c r="GV245" i="21"/>
  <c r="BB245" i="35"/>
  <c r="BW246" i="31"/>
  <c r="EP250" i="21"/>
  <c r="ET245" i="20"/>
  <c r="CC251" i="35"/>
  <c r="H245" i="20"/>
  <c r="CU245" i="21"/>
  <c r="ED245" i="21"/>
  <c r="GY250" i="21"/>
  <c r="CP246" i="21"/>
  <c r="BP250" i="35"/>
  <c r="I246" i="20"/>
  <c r="DR250" i="21"/>
  <c r="FA251" i="20"/>
  <c r="V245" i="20"/>
  <c r="AS246" i="21"/>
  <c r="AL251" i="21"/>
  <c r="DE250" i="20"/>
  <c r="DO250" i="21"/>
  <c r="HK251" i="20"/>
  <c r="O245" i="31"/>
  <c r="O245" i="35"/>
  <c r="BQ245" i="31"/>
  <c r="BC246" i="35"/>
  <c r="V251" i="21"/>
  <c r="DH245" i="20"/>
  <c r="BW251" i="31"/>
  <c r="D245" i="20"/>
  <c r="AW250" i="21"/>
  <c r="F250" i="20"/>
  <c r="HY251" i="21"/>
  <c r="DJ245" i="20"/>
  <c r="DD245" i="20"/>
  <c r="FQ250" i="21"/>
  <c r="ES250" i="21"/>
  <c r="AH246" i="20"/>
  <c r="FF245" i="21"/>
  <c r="BX246" i="21"/>
  <c r="HY250" i="20"/>
  <c r="CN245" i="35"/>
  <c r="AM250" i="31"/>
  <c r="CW250" i="20"/>
  <c r="Z246" i="20"/>
  <c r="AN250" i="20"/>
  <c r="DX245" i="21"/>
  <c r="FH251" i="21"/>
  <c r="AB250" i="35"/>
  <c r="CF251" i="20"/>
  <c r="CX245" i="20"/>
  <c r="AK245" i="20"/>
  <c r="G246" i="21"/>
  <c r="HK246" i="20"/>
  <c r="HY251" i="20"/>
  <c r="CO245" i="20"/>
  <c r="AC251" i="21"/>
  <c r="BG245" i="21"/>
  <c r="FO245" i="20"/>
  <c r="GX246" i="21"/>
  <c r="P251" i="31"/>
  <c r="AK251" i="21"/>
  <c r="GP250" i="20"/>
  <c r="EU250" i="20"/>
  <c r="EB251" i="20"/>
  <c r="J245" i="35"/>
  <c r="U251" i="31"/>
  <c r="V250" i="31"/>
  <c r="GG246" i="20"/>
  <c r="CS245" i="21"/>
  <c r="FQ246" i="21"/>
  <c r="EK250" i="21"/>
  <c r="AU246" i="21"/>
  <c r="CI251" i="20"/>
  <c r="HR246" i="20"/>
  <c r="DI245" i="20"/>
  <c r="AR245" i="31"/>
  <c r="AO246" i="31"/>
  <c r="HB251" i="20"/>
  <c r="AN251" i="20"/>
  <c r="L245" i="21"/>
  <c r="AB246" i="21"/>
  <c r="FF251" i="21"/>
  <c r="EP251" i="21"/>
  <c r="CX250" i="21"/>
  <c r="FT250" i="21"/>
  <c r="G245" i="31"/>
  <c r="DJ246" i="20"/>
  <c r="K245" i="21"/>
  <c r="EQ246" i="21"/>
  <c r="CN251" i="21"/>
  <c r="CZ250" i="20"/>
  <c r="O246" i="20"/>
  <c r="AJ251" i="20"/>
  <c r="GK251" i="21"/>
  <c r="EQ250" i="21"/>
  <c r="AU251" i="21"/>
  <c r="HP245" i="20"/>
  <c r="CH245" i="21"/>
  <c r="FX251" i="20"/>
  <c r="FF250" i="21"/>
  <c r="AB251" i="35"/>
  <c r="BK245" i="35"/>
  <c r="FI250" i="20"/>
  <c r="CY251" i="21"/>
  <c r="BO251" i="21"/>
  <c r="HP246" i="20"/>
  <c r="BW246" i="21"/>
  <c r="BM250" i="35"/>
  <c r="BG250" i="21"/>
  <c r="BA246" i="20"/>
  <c r="BA251" i="35"/>
  <c r="AL250" i="35"/>
  <c r="EM246" i="20"/>
  <c r="FA245" i="21"/>
  <c r="Q251" i="31"/>
  <c r="X251" i="20"/>
  <c r="DJ245" i="21"/>
  <c r="HH245" i="21"/>
  <c r="HL245" i="20"/>
  <c r="AV245" i="21"/>
  <c r="BU250" i="21"/>
  <c r="AD251" i="21"/>
  <c r="DG246" i="21"/>
  <c r="HR250" i="21"/>
  <c r="DI246" i="20"/>
  <c r="GU246" i="21"/>
  <c r="BE245" i="35"/>
  <c r="BL250" i="20"/>
  <c r="BK246" i="31"/>
  <c r="IC250" i="20"/>
  <c r="BA250" i="21"/>
  <c r="AJ250" i="31"/>
  <c r="L246" i="21"/>
  <c r="HQ251" i="21"/>
  <c r="BY246" i="35"/>
  <c r="HD250" i="21"/>
  <c r="R246" i="35"/>
  <c r="AA246" i="21"/>
  <c r="BN251" i="35"/>
  <c r="HD245" i="21"/>
  <c r="AP245" i="31"/>
  <c r="AA250" i="20"/>
  <c r="AQ250" i="21"/>
  <c r="AE250" i="21"/>
  <c r="AB246" i="35"/>
  <c r="FP251" i="21"/>
  <c r="HS246" i="21"/>
  <c r="FH246" i="21"/>
  <c r="GV251" i="21"/>
  <c r="CA250" i="20"/>
  <c r="EF246" i="21"/>
  <c r="HT251" i="21"/>
  <c r="CN251" i="20"/>
  <c r="BE246" i="31"/>
  <c r="AW250" i="31"/>
  <c r="FC245" i="21"/>
  <c r="BV246" i="35"/>
  <c r="O246" i="21"/>
  <c r="I245" i="31"/>
  <c r="AQ250" i="20"/>
  <c r="DF250" i="20"/>
  <c r="GR246" i="20"/>
  <c r="V250" i="21"/>
  <c r="EW245" i="20"/>
  <c r="HT245" i="21"/>
  <c r="DJ246" i="21"/>
  <c r="CD250" i="20"/>
  <c r="AC246" i="20"/>
  <c r="AT251" i="20"/>
  <c r="DR246" i="21"/>
  <c r="BV245" i="35"/>
  <c r="BE245" i="31"/>
  <c r="AT250" i="20"/>
  <c r="AJ250" i="35"/>
  <c r="FG251" i="20"/>
  <c r="DL251" i="21"/>
  <c r="M245" i="21"/>
  <c r="EU246" i="20"/>
  <c r="FV251" i="21"/>
  <c r="EB246" i="21"/>
  <c r="AD246" i="21"/>
  <c r="EJ246" i="20"/>
  <c r="GK246" i="21"/>
  <c r="AU245" i="21"/>
  <c r="BP251" i="21"/>
  <c r="DW246" i="21"/>
  <c r="BD250" i="31"/>
  <c r="BH251" i="31"/>
  <c r="AA251" i="20"/>
  <c r="AB250" i="20"/>
  <c r="EC250" i="20"/>
  <c r="CG250" i="20"/>
  <c r="CF251" i="35"/>
  <c r="CL251" i="21"/>
  <c r="FW245" i="20"/>
  <c r="CB246" i="35"/>
  <c r="CV251" i="21"/>
  <c r="DP245" i="20"/>
  <c r="AP246" i="21"/>
  <c r="EF245" i="21"/>
  <c r="BH250" i="31"/>
  <c r="AG250" i="20"/>
  <c r="CF245" i="21"/>
  <c r="CF246" i="20"/>
  <c r="GD250" i="20"/>
  <c r="BW246" i="20"/>
  <c r="IB250" i="20"/>
  <c r="BO245" i="21"/>
  <c r="FU251" i="20"/>
  <c r="AQ250" i="31"/>
  <c r="BY246" i="20"/>
  <c r="HY245" i="20"/>
  <c r="EP245" i="20"/>
  <c r="FO246" i="20"/>
  <c r="CJ245" i="21"/>
  <c r="GI246" i="20"/>
  <c r="FU250" i="20"/>
  <c r="HT246" i="21"/>
  <c r="BO246" i="20"/>
  <c r="CY251" i="20"/>
  <c r="CF250" i="20"/>
  <c r="M246" i="21"/>
  <c r="BS250" i="21"/>
  <c r="EB250" i="21"/>
  <c r="BJ251" i="20"/>
  <c r="AK246" i="21"/>
  <c r="HZ245" i="20"/>
  <c r="GB245" i="21"/>
  <c r="EU245" i="20"/>
  <c r="E246" i="35"/>
  <c r="HM246" i="20"/>
  <c r="AY245" i="35"/>
  <c r="AA245" i="35"/>
  <c r="M251" i="20"/>
  <c r="CQ51" i="28"/>
  <c r="AO53" i="28"/>
  <c r="FG52" i="28"/>
  <c r="FH51" i="28"/>
  <c r="HF53" i="28"/>
  <c r="CT53" i="28"/>
  <c r="EK51" i="28"/>
  <c r="CR52" i="28"/>
  <c r="BT53" i="28"/>
  <c r="HB53" i="28"/>
  <c r="EV52" i="28"/>
  <c r="GQ51" i="28"/>
  <c r="CG51" i="28"/>
  <c r="HH53" i="28"/>
  <c r="CD53" i="28"/>
  <c r="AT53" i="28"/>
  <c r="AZ53" i="28"/>
  <c r="T51" i="28"/>
  <c r="EF52" i="28"/>
  <c r="DX51" i="28"/>
  <c r="GJ51" i="28"/>
  <c r="GV51" i="28"/>
  <c r="HB52" i="28"/>
  <c r="GI53" i="28"/>
  <c r="BT52" i="28"/>
  <c r="AN53" i="28"/>
  <c r="GN52" i="28"/>
  <c r="EB52" i="28"/>
  <c r="X53" i="28"/>
  <c r="P51" i="28"/>
  <c r="BI53" i="28"/>
  <c r="ET53" i="28"/>
  <c r="HM52" i="28"/>
  <c r="EP52" i="28"/>
  <c r="N51" i="28"/>
  <c r="HN53" i="28"/>
  <c r="FY51" i="28"/>
  <c r="EB53" i="28"/>
  <c r="EK52" i="28"/>
  <c r="E53" i="28"/>
  <c r="HC52" i="28"/>
  <c r="EF51" i="28"/>
  <c r="AA51" i="28"/>
  <c r="BV52" i="28"/>
  <c r="AY52" i="28"/>
  <c r="BG53" i="28"/>
  <c r="AI51" i="28"/>
  <c r="GU51" i="28"/>
  <c r="CN51" i="28"/>
  <c r="FL51" i="28"/>
  <c r="FT51" i="28"/>
  <c r="GT53" i="28"/>
  <c r="D52" i="28"/>
  <c r="G52" i="28"/>
  <c r="EP51" i="28"/>
  <c r="GI51" i="28"/>
  <c r="GF53" i="28"/>
  <c r="CD51" i="28"/>
  <c r="HA53" i="28"/>
  <c r="V52" i="28"/>
  <c r="X51" i="28"/>
  <c r="AR51" i="28"/>
  <c r="AF51" i="28"/>
  <c r="FA53" i="28"/>
  <c r="EM53" i="28"/>
  <c r="AT52" i="28"/>
  <c r="FF53" i="28"/>
  <c r="AG51" i="28"/>
  <c r="DM52" i="28"/>
  <c r="O52" i="28"/>
  <c r="AH53" i="28"/>
  <c r="HA51" i="28"/>
  <c r="DY51" i="28"/>
  <c r="GH53" i="28"/>
  <c r="DX52" i="28"/>
  <c r="DV52" i="28"/>
  <c r="J52" i="28"/>
  <c r="FP53" i="28"/>
  <c r="GQ52" i="28"/>
  <c r="HE53" i="28"/>
  <c r="FU53" i="28"/>
  <c r="E52" i="28"/>
  <c r="CU52" i="28"/>
  <c r="AB52" i="28"/>
  <c r="ED51" i="28"/>
  <c r="D51" i="28"/>
  <c r="F53" i="28"/>
  <c r="CT51" i="28"/>
  <c r="AI53" i="28"/>
  <c r="DA51" i="28"/>
  <c r="HN51" i="28"/>
  <c r="EF53" i="28"/>
  <c r="CL53" i="28"/>
  <c r="FA52" i="28"/>
  <c r="BJ52" i="28"/>
  <c r="AX51" i="28"/>
  <c r="AV52" i="28"/>
  <c r="FF52" i="28"/>
  <c r="AG53" i="28"/>
  <c r="BJ53" i="28"/>
  <c r="FN53" i="28"/>
  <c r="R53" i="28"/>
  <c r="R51" i="28"/>
  <c r="BE52" i="28"/>
  <c r="GG51" i="28"/>
  <c r="ET52" i="28"/>
  <c r="EV53" i="28"/>
  <c r="DY52" i="28"/>
  <c r="GY51" i="28"/>
  <c r="AW52" i="28"/>
  <c r="AL52" i="28"/>
  <c r="V51" i="28"/>
  <c r="AL51" i="28"/>
  <c r="GW53" i="28"/>
  <c r="HK52" i="28"/>
  <c r="GV52" i="28"/>
  <c r="FP52" i="28"/>
  <c r="DJ52" i="28"/>
  <c r="AV53" i="28"/>
  <c r="DJ53" i="28"/>
  <c r="GW52" i="28"/>
  <c r="BL51" i="28"/>
  <c r="CW51" i="28"/>
  <c r="HK51" i="28"/>
  <c r="BI52" i="28"/>
  <c r="EI52" i="28"/>
  <c r="AQ51" i="28"/>
  <c r="GG52" i="28"/>
  <c r="EZ51" i="28"/>
  <c r="BF53" i="28"/>
  <c r="BG52" i="28"/>
  <c r="BL52" i="28"/>
  <c r="AN52" i="28"/>
  <c r="GC51" i="28"/>
  <c r="AP53" i="28"/>
  <c r="AJ53" i="28"/>
  <c r="FT53" i="28"/>
  <c r="AK53" i="28"/>
  <c r="GE53" i="28"/>
  <c r="O51" i="28"/>
  <c r="AY53" i="28"/>
  <c r="CE52" i="28"/>
  <c r="FF51" i="28"/>
  <c r="CL52" i="28"/>
  <c r="GJ52" i="28"/>
  <c r="DW51" i="28"/>
  <c r="GF52" i="28"/>
  <c r="S53" i="28"/>
  <c r="DA52" i="28"/>
  <c r="DG51" i="28"/>
  <c r="FX52" i="28"/>
  <c r="ET51" i="28"/>
  <c r="GR52" i="28"/>
  <c r="CR53" i="28"/>
  <c r="DV53" i="28"/>
  <c r="DW52" i="28"/>
  <c r="GW51" i="28"/>
  <c r="CC52" i="28"/>
  <c r="ED52" i="28"/>
  <c r="DG53" i="28"/>
  <c r="Z51" i="28"/>
  <c r="AH51" i="28"/>
  <c r="GX51" i="28"/>
  <c r="CB53" i="28"/>
  <c r="GD52" i="28"/>
  <c r="CI53" i="28"/>
  <c r="BQ52" i="28"/>
  <c r="DQ52" i="28"/>
  <c r="DG52" i="28"/>
  <c r="CF53" i="28"/>
  <c r="S51" i="28"/>
  <c r="HF51" i="28"/>
  <c r="EE53" i="28"/>
  <c r="CV51" i="28"/>
  <c r="HI53" i="28"/>
  <c r="BT51" i="28"/>
  <c r="H51" i="28"/>
  <c r="BV53" i="28"/>
  <c r="H53" i="28"/>
  <c r="GR53" i="28"/>
  <c r="AT51" i="28"/>
  <c r="FT52" i="28"/>
  <c r="DE53" i="28"/>
  <c r="CD52" i="28"/>
  <c r="GE51" i="28"/>
  <c r="BF52" i="28"/>
  <c r="GU52" i="28"/>
  <c r="GZ51" i="28"/>
  <c r="CA53" i="28"/>
  <c r="T53" i="28"/>
  <c r="AM51" i="28"/>
  <c r="EM52" i="28"/>
  <c r="CL51" i="28"/>
  <c r="FY53" i="28"/>
  <c r="GB51" i="28"/>
  <c r="R52" i="28"/>
  <c r="FU51" i="28"/>
  <c r="U51" i="28"/>
  <c r="CG53" i="28"/>
  <c r="GX52" i="28"/>
  <c r="DP51" i="28"/>
  <c r="EP53" i="28"/>
  <c r="CW53" i="28"/>
  <c r="DW53" i="28"/>
  <c r="CE53" i="28"/>
  <c r="CQ52" i="28"/>
  <c r="HH52" i="28"/>
  <c r="GY52" i="28"/>
  <c r="GL51" i="28"/>
  <c r="AI52" i="28"/>
  <c r="G53" i="28"/>
  <c r="ED53" i="28"/>
  <c r="HM51" i="28"/>
  <c r="CI51" i="28"/>
  <c r="AJ51" i="28"/>
  <c r="GQ53" i="28"/>
  <c r="FU52" i="28"/>
  <c r="FR51" i="28"/>
  <c r="DE52" i="28"/>
  <c r="HF52" i="28"/>
  <c r="U53" i="28"/>
  <c r="AK52" i="28"/>
  <c r="CC53" i="28"/>
  <c r="GT51" i="28"/>
  <c r="GC53" i="28"/>
  <c r="HL53" i="28"/>
  <c r="FY52" i="28"/>
  <c r="EC52" i="28"/>
  <c r="V53" i="28"/>
  <c r="AK51" i="28"/>
  <c r="FN52" i="28"/>
  <c r="CQ53" i="28"/>
  <c r="AV51" i="28"/>
  <c r="G51" i="28"/>
  <c r="AL53" i="28"/>
  <c r="BE53" i="28"/>
  <c r="GR51" i="28"/>
  <c r="GB52" i="28"/>
  <c r="EX53" i="28"/>
  <c r="GM51" i="28"/>
  <c r="EI53" i="28"/>
  <c r="CV53" i="28"/>
  <c r="DX53" i="28"/>
  <c r="CE51" i="28"/>
  <c r="EX52" i="28"/>
  <c r="AN51" i="28"/>
  <c r="GI52" i="28"/>
  <c r="EE51" i="28"/>
  <c r="GE52" i="28"/>
  <c r="EJ52" i="28"/>
  <c r="GX53" i="28"/>
  <c r="CU53" i="28"/>
  <c r="EE52" i="28"/>
  <c r="GB53" i="28"/>
  <c r="CB51" i="28"/>
  <c r="HM53" i="28"/>
  <c r="S52" i="28"/>
  <c r="GZ52" i="28"/>
  <c r="X52" i="28"/>
  <c r="FJ51" i="28"/>
  <c r="CI52" i="28"/>
  <c r="CG52" i="28"/>
  <c r="AW53" i="28"/>
  <c r="U52" i="28"/>
  <c r="CT52" i="28"/>
  <c r="HC51" i="28"/>
  <c r="GN53" i="28"/>
  <c r="DZ52" i="28"/>
  <c r="HK53" i="28"/>
  <c r="DY53" i="28"/>
  <c r="T52" i="28"/>
  <c r="HB51" i="28"/>
  <c r="HE51" i="28"/>
  <c r="CF52" i="28"/>
  <c r="FX51" i="28"/>
  <c r="GN51" i="28"/>
  <c r="GH52" i="28"/>
  <c r="BV51" i="28"/>
  <c r="FS53" i="28"/>
  <c r="GV53" i="28"/>
  <c r="CA52" i="28"/>
  <c r="AG52" i="28"/>
  <c r="DQ51" i="28"/>
  <c r="EW51" i="28"/>
  <c r="BL53" i="28"/>
  <c r="GD53" i="28"/>
  <c r="AA53" i="28"/>
  <c r="CA51" i="28"/>
  <c r="D53" i="28"/>
  <c r="FS52" i="28"/>
  <c r="AZ51" i="28"/>
  <c r="HI51" i="28"/>
  <c r="EB51" i="28"/>
  <c r="GZ53" i="28"/>
  <c r="GU53" i="28"/>
  <c r="HI52" i="28"/>
  <c r="Z52" i="28"/>
  <c r="BQ53" i="28"/>
  <c r="HL52" i="28"/>
  <c r="N53" i="28"/>
  <c r="DM53" i="28"/>
  <c r="FB51" i="28"/>
  <c r="O53" i="28"/>
  <c r="GD51" i="28"/>
  <c r="HA52" i="28"/>
  <c r="DA53" i="28"/>
  <c r="AO51" i="28"/>
  <c r="HN52" i="28"/>
  <c r="H52" i="28"/>
  <c r="EJ53" i="28"/>
  <c r="DE51" i="28"/>
  <c r="DV51" i="28"/>
  <c r="GJ53" i="28"/>
  <c r="GH51" i="28"/>
  <c r="N52" i="28"/>
  <c r="FG53" i="28"/>
  <c r="DZ53" i="28"/>
  <c r="AB53" i="28"/>
  <c r="AP52" i="28"/>
  <c r="AA52" i="28"/>
  <c r="EJ51" i="28"/>
  <c r="FS51" i="28"/>
  <c r="EQ51" i="28"/>
  <c r="J53" i="28"/>
  <c r="DM51" i="28"/>
  <c r="HH51" i="28"/>
  <c r="DQ53" i="28"/>
  <c r="EC51" i="28"/>
  <c r="GC52" i="28"/>
  <c r="GY53" i="28"/>
  <c r="DZ51" i="28"/>
  <c r="FC51" i="28"/>
  <c r="Z53" i="28"/>
  <c r="EM51" i="28"/>
  <c r="AO52" i="28"/>
  <c r="GK51" i="28"/>
  <c r="AH52" i="28"/>
  <c r="HL51" i="28"/>
  <c r="CB52" i="28"/>
  <c r="EC53" i="28"/>
  <c r="CN53" i="28"/>
  <c r="AJ52" i="28"/>
  <c r="HC53" i="28"/>
  <c r="CN52" i="28"/>
  <c r="CF51" i="28"/>
  <c r="CV52" i="28"/>
  <c r="CU51" i="28"/>
  <c r="HE52" i="28"/>
  <c r="GF51" i="28"/>
  <c r="AZ52" i="28"/>
  <c r="GT52" i="28"/>
  <c r="F52" i="28"/>
  <c r="FX53" i="28"/>
  <c r="E51" i="28"/>
  <c r="EI51" i="28"/>
  <c r="GG53" i="28"/>
  <c r="CC51" i="28"/>
  <c r="EK53" i="28"/>
  <c r="EY51" i="28"/>
  <c r="DJ51" i="28"/>
  <c r="CW52" i="28"/>
  <c r="AT52" i="12" l="1"/>
  <c r="AT53" i="12"/>
  <c r="DO53" i="12"/>
  <c r="BC52" i="12"/>
  <c r="HH52" i="12"/>
  <c r="DO52" i="12"/>
  <c r="BC53" i="12"/>
  <c r="HH53" i="12"/>
  <c r="GM53" i="12"/>
  <c r="GV53" i="12"/>
  <c r="HE53" i="12"/>
  <c r="GM52" i="12"/>
  <c r="BF53" i="12"/>
  <c r="GV52" i="12"/>
  <c r="HE52" i="12"/>
  <c r="BF52" i="12"/>
  <c r="BI52" i="11"/>
  <c r="HD52" i="11"/>
  <c r="HB53" i="12"/>
  <c r="DL53" i="12"/>
  <c r="HK52" i="12"/>
  <c r="DN53" i="12"/>
  <c r="HD53" i="11"/>
  <c r="BL52" i="12"/>
  <c r="BO52" i="12"/>
  <c r="BW53" i="11"/>
  <c r="BO53" i="11"/>
  <c r="BO53" i="12"/>
  <c r="BW52" i="11"/>
  <c r="BO52" i="11"/>
  <c r="BX52" i="11"/>
  <c r="DR53" i="12"/>
  <c r="DN52" i="12"/>
  <c r="BG52" i="12"/>
  <c r="BI53" i="11"/>
  <c r="P53" i="12"/>
  <c r="Y52" i="11"/>
  <c r="CA52" i="12"/>
  <c r="DK53" i="12"/>
  <c r="BJ52" i="11"/>
  <c r="BD52" i="12"/>
  <c r="BJ53" i="11"/>
  <c r="N52" i="32"/>
  <c r="BX53" i="11"/>
  <c r="DR52" i="12"/>
  <c r="P52" i="12"/>
  <c r="BL53" i="12"/>
  <c r="Y53" i="11"/>
  <c r="HK53" i="12"/>
  <c r="DK52" i="12"/>
  <c r="N53" i="32"/>
  <c r="DL52" i="12"/>
  <c r="BG53" i="12"/>
  <c r="EO53" i="11"/>
  <c r="M52" i="12"/>
  <c r="HJ53" i="12"/>
  <c r="GY52" i="12"/>
  <c r="EO52" i="11"/>
  <c r="M53" i="12"/>
  <c r="CA53" i="12"/>
  <c r="HJ52" i="12"/>
  <c r="GY53" i="12"/>
  <c r="BS52" i="12"/>
  <c r="BP52" i="11"/>
  <c r="AS52" i="12"/>
  <c r="BA53" i="12"/>
  <c r="BD53" i="12"/>
  <c r="BS53" i="12"/>
  <c r="BP53" i="11"/>
  <c r="AS53" i="12"/>
  <c r="BA52" i="12"/>
  <c r="HB52" i="12"/>
  <c r="Q66" i="33"/>
  <c r="E66" i="33"/>
  <c r="C73" i="33"/>
  <c r="D79" i="33"/>
  <c r="E79" i="33" s="1"/>
  <c r="N66" i="33"/>
  <c r="D73" i="33"/>
  <c r="DP52" i="28"/>
  <c r="FL53" i="28"/>
  <c r="FH53" i="28"/>
  <c r="GM53" i="28"/>
  <c r="FL52" i="28"/>
  <c r="P52" i="28"/>
  <c r="EQ52" i="28"/>
  <c r="FJ53" i="28"/>
  <c r="FH52" i="28"/>
  <c r="AQ53" i="28"/>
  <c r="EQ53" i="28"/>
  <c r="AR53" i="28"/>
  <c r="FR52" i="28"/>
  <c r="FJ52" i="28"/>
  <c r="GL53" i="28"/>
  <c r="GL52" i="28"/>
  <c r="GK53" i="28"/>
  <c r="EZ53" i="28"/>
  <c r="AM52" i="28"/>
  <c r="EW53" i="28"/>
  <c r="AX53" i="28"/>
  <c r="FC53" i="28"/>
  <c r="DP53" i="28"/>
  <c r="AM53" i="28"/>
  <c r="EW52" i="28"/>
  <c r="FC52" i="28"/>
  <c r="AX52" i="28"/>
  <c r="AQ52" i="28"/>
  <c r="FR53" i="28"/>
  <c r="EY53" i="28"/>
  <c r="P53" i="28"/>
  <c r="AF53" i="28"/>
  <c r="FB53" i="28"/>
  <c r="GM52" i="28"/>
  <c r="AF52" i="28"/>
  <c r="GK52" i="28"/>
  <c r="AR52" i="28"/>
  <c r="EZ52" i="28"/>
  <c r="FB52" i="28"/>
  <c r="EY52" i="28"/>
  <c r="D86" i="33" l="1"/>
  <c r="E73" i="33"/>
  <c r="C86" i="33"/>
  <c r="E86" i="3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u855365</author>
  </authors>
  <commentList>
    <comment ref="M10" authorId="0" shapeId="0" xr:uid="{922222DD-4623-47CA-AC83-DFD5A7FEFCBA}">
      <text>
        <r>
          <rPr>
            <b/>
            <sz val="8"/>
            <color indexed="81"/>
            <rFont val="Tahoma"/>
            <family val="2"/>
          </rPr>
          <t>La corrente 119 uscente dal PTA non è esattamente uguale alla 119 entrante nel CTA: questo è dovuto alla diversa produzione che la simulazione CTA ha dato in seguito alle ultime modifiche e che non è perfettamente a convergenza con il PTA: la differenza, comunque, è dell'ordine dei 2 kg.</t>
        </r>
        <r>
          <rPr>
            <sz val="8"/>
            <color indexed="81"/>
            <rFont val="Tahoma"/>
            <family val="2"/>
          </rPr>
          <t xml:space="preserve">
</t>
        </r>
      </text>
    </comment>
    <comment ref="AL10" authorId="0" shapeId="0" xr:uid="{0F70BEFB-2C88-45A3-B3D9-B36DC0C728D4}">
      <text>
        <r>
          <rPr>
            <b/>
            <sz val="8"/>
            <color indexed="81"/>
            <rFont val="Tahoma"/>
            <family val="2"/>
          </rPr>
          <t xml:space="preserve">La corrente 136 entrante nel PTA è composta per il 96% da acido acetico e per il 4% da acqua. Non sono presenti gli HB-By products che escono nella corrente 136 del CTA: per mantenere comunque una certa congruenza, le portate delle due correnti sono state tenute uguali.
</t>
        </r>
        <r>
          <rPr>
            <sz val="8"/>
            <color indexed="81"/>
            <rFont val="Tahoma"/>
            <family val="2"/>
          </rPr>
          <t xml:space="preserve">
</t>
        </r>
      </text>
    </comment>
    <comment ref="AM19" authorId="0" shapeId="0" xr:uid="{EB14C873-F3DE-4F9F-8D06-23FE300EDCFB}">
      <text>
        <r>
          <rPr>
            <b/>
            <sz val="8"/>
            <color indexed="81"/>
            <rFont val="Tahoma"/>
            <family val="2"/>
          </rPr>
          <t>L'acido acetico uscente dal CTA (corrente 56) è stato eliminato in ingresso al PTA per non ritrovarsi questa specie in tutte le correnti.</t>
        </r>
        <r>
          <rPr>
            <sz val="8"/>
            <color indexed="81"/>
            <rFont val="Tahoma"/>
            <family val="2"/>
          </rPr>
          <t xml:space="preserve">
</t>
        </r>
      </text>
    </comment>
    <comment ref="AM21" authorId="0" shapeId="0" xr:uid="{AAC193E7-4BE5-4F0F-A5CC-9EE418C86F92}">
      <text>
        <r>
          <rPr>
            <b/>
            <sz val="8"/>
            <color indexed="81"/>
            <rFont val="Tahoma"/>
            <family val="2"/>
          </rPr>
          <t>Gli HB-By products comprendono i catalizzatori della 56 (uscita CTA) in quanto nella simulazione PTA i catalizzatori non sono presenti.</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u855365</author>
  </authors>
  <commentList>
    <comment ref="B13" authorId="0" shapeId="0" xr:uid="{2C9E4D16-6569-473B-8E4B-507AA78E5084}">
      <text>
        <r>
          <rPr>
            <b/>
            <sz val="8"/>
            <color indexed="81"/>
            <rFont val="Tahoma"/>
            <family val="2"/>
          </rPr>
          <t>Inlet stream 609 is not included:
see CTA stream 55S.</t>
        </r>
      </text>
    </comment>
    <comment ref="B22" authorId="0" shapeId="0" xr:uid="{34D1D4BB-3C05-401E-8CE6-D9B15D2E5657}">
      <text>
        <r>
          <rPr>
            <b/>
            <sz val="8"/>
            <color indexed="81"/>
            <rFont val="Tahoma"/>
            <family val="2"/>
          </rPr>
          <t>CTA simulation shows the same difference.</t>
        </r>
        <r>
          <rPr>
            <sz val="8"/>
            <color indexed="81"/>
            <rFont val="Tahoma"/>
            <family val="2"/>
          </rPr>
          <t xml:space="preserve">
</t>
        </r>
      </text>
    </comment>
    <comment ref="B29" authorId="0" shapeId="0" xr:uid="{69559410-42FC-4081-A9AD-099D28BB989B}">
      <text>
        <r>
          <rPr>
            <b/>
            <sz val="8"/>
            <color indexed="81"/>
            <rFont val="Tahoma"/>
            <family val="2"/>
          </rPr>
          <t>Not properly converged with CTA simulation.</t>
        </r>
      </text>
    </comment>
    <comment ref="B45" authorId="0" shapeId="0" xr:uid="{50DE4800-DF1A-4B2A-B9B8-F96EC3D859BF}">
      <text>
        <r>
          <rPr>
            <b/>
            <sz val="8"/>
            <color indexed="81"/>
            <rFont val="Tahoma"/>
            <family val="2"/>
          </rPr>
          <t>Acetic acid concentration in streams 67 and 112 is 0.3%, while in streams 107 and 113 is 0.2%.</t>
        </r>
      </text>
    </comment>
  </commentList>
</comments>
</file>

<file path=xl/sharedStrings.xml><?xml version="1.0" encoding="utf-8"?>
<sst xmlns="http://schemas.openxmlformats.org/spreadsheetml/2006/main" count="23163" uniqueCount="1380">
  <si>
    <t>201S</t>
  </si>
  <si>
    <t>204S</t>
  </si>
  <si>
    <t>209S</t>
  </si>
  <si>
    <t>231S</t>
  </si>
  <si>
    <t>236S</t>
  </si>
  <si>
    <t>237S</t>
  </si>
  <si>
    <t>238S</t>
  </si>
  <si>
    <t>239S</t>
  </si>
  <si>
    <t>240S</t>
  </si>
  <si>
    <t>241S</t>
  </si>
  <si>
    <t>249S</t>
  </si>
  <si>
    <t>257S</t>
  </si>
  <si>
    <t>259S</t>
  </si>
  <si>
    <t>262S</t>
  </si>
  <si>
    <t>266S</t>
  </si>
  <si>
    <t>272S</t>
  </si>
  <si>
    <t>275S</t>
  </si>
  <si>
    <t>278S</t>
  </si>
  <si>
    <t>279S</t>
  </si>
  <si>
    <t>280S</t>
  </si>
  <si>
    <t>281S</t>
  </si>
  <si>
    <t>282S</t>
  </si>
  <si>
    <t>283S</t>
  </si>
  <si>
    <t>284S</t>
  </si>
  <si>
    <t>285S</t>
  </si>
  <si>
    <t>286S</t>
  </si>
  <si>
    <t>351S</t>
  </si>
  <si>
    <t>352S</t>
  </si>
  <si>
    <t>353S</t>
  </si>
  <si>
    <t>355S</t>
  </si>
  <si>
    <t>422S</t>
  </si>
  <si>
    <t>501S</t>
  </si>
  <si>
    <t>V201</t>
  </si>
  <si>
    <t>V202</t>
  </si>
  <si>
    <t>V203</t>
  </si>
  <si>
    <t>V204</t>
  </si>
  <si>
    <t>V205</t>
  </si>
  <si>
    <t>V206</t>
  </si>
  <si>
    <t>V207</t>
  </si>
  <si>
    <t>V208</t>
  </si>
  <si>
    <t>V209</t>
  </si>
  <si>
    <t>V210</t>
  </si>
  <si>
    <t>V211</t>
  </si>
  <si>
    <t>V212</t>
  </si>
  <si>
    <t>V213</t>
  </si>
  <si>
    <t>V214</t>
  </si>
  <si>
    <t>V215</t>
  </si>
  <si>
    <t>V216</t>
  </si>
  <si>
    <t>V217</t>
  </si>
  <si>
    <t>V222</t>
  </si>
  <si>
    <t>V224</t>
  </si>
  <si>
    <t>V225</t>
  </si>
  <si>
    <t>V226</t>
  </si>
  <si>
    <t>V227</t>
  </si>
  <si>
    <t>V228</t>
  </si>
  <si>
    <t>V229</t>
  </si>
  <si>
    <t>V230</t>
  </si>
  <si>
    <t>V231</t>
  </si>
  <si>
    <t>V232</t>
  </si>
  <si>
    <t>V233</t>
  </si>
  <si>
    <t>V234</t>
  </si>
  <si>
    <t>V235</t>
  </si>
  <si>
    <t>V236</t>
  </si>
  <si>
    <t>V239</t>
  </si>
  <si>
    <t>V240</t>
  </si>
  <si>
    <t>V241</t>
  </si>
  <si>
    <t>V243</t>
  </si>
  <si>
    <t>V248</t>
  </si>
  <si>
    <t>D2102</t>
  </si>
  <si>
    <t>G2201</t>
  </si>
  <si>
    <t>G2102</t>
  </si>
  <si>
    <t>C2101</t>
  </si>
  <si>
    <t>E2201</t>
  </si>
  <si>
    <t>E2202</t>
  </si>
  <si>
    <t>E2203</t>
  </si>
  <si>
    <t>E2204</t>
  </si>
  <si>
    <t>E2205</t>
  </si>
  <si>
    <t>E2206</t>
  </si>
  <si>
    <t>E2207</t>
  </si>
  <si>
    <t>R2301</t>
  </si>
  <si>
    <t>H2301</t>
  </si>
  <si>
    <t>D2401</t>
  </si>
  <si>
    <t>D2402</t>
  </si>
  <si>
    <t>D2403</t>
  </si>
  <si>
    <t>D2404</t>
  </si>
  <si>
    <t>ME2203</t>
  </si>
  <si>
    <t>D2405</t>
  </si>
  <si>
    <t>ME2202</t>
  </si>
  <si>
    <t>G2405</t>
  </si>
  <si>
    <t>D2203</t>
  </si>
  <si>
    <t>SD2202</t>
  </si>
  <si>
    <t>SD2203</t>
  </si>
  <si>
    <t>D2202</t>
  </si>
  <si>
    <t>SD2502</t>
  </si>
  <si>
    <t>MD2204</t>
  </si>
  <si>
    <t>D2503</t>
  </si>
  <si>
    <t>D2502</t>
  </si>
  <si>
    <t>MD2406</t>
  </si>
  <si>
    <t>G2503</t>
  </si>
  <si>
    <t>D2409</t>
  </si>
  <si>
    <t>G2409</t>
  </si>
  <si>
    <t>B2402A</t>
  </si>
  <si>
    <t>D2414</t>
  </si>
  <si>
    <t>C2501</t>
  </si>
  <si>
    <t>E2501</t>
  </si>
  <si>
    <t>G2504</t>
  </si>
  <si>
    <t>P2502</t>
  </si>
  <si>
    <t>G2501</t>
  </si>
  <si>
    <t>SP2502</t>
  </si>
  <si>
    <t>S2103</t>
  </si>
  <si>
    <t>E2504</t>
  </si>
  <si>
    <t>G2502</t>
  </si>
  <si>
    <t>MP2502</t>
  </si>
  <si>
    <t>B2402C</t>
  </si>
  <si>
    <t>SE2206</t>
  </si>
  <si>
    <t>ME2207</t>
  </si>
  <si>
    <t>SD2401</t>
  </si>
  <si>
    <t>MD2401</t>
  </si>
  <si>
    <t>SD2402</t>
  </si>
  <si>
    <t>MD2402</t>
  </si>
  <si>
    <t>SD2403</t>
  </si>
  <si>
    <t>MD2403</t>
  </si>
  <si>
    <t>SD2404</t>
  </si>
  <si>
    <t>MD2404</t>
  </si>
  <si>
    <t>SD2405</t>
  </si>
  <si>
    <t>MD2405</t>
  </si>
  <si>
    <t>VSG2405</t>
  </si>
  <si>
    <t>D2204</t>
  </si>
  <si>
    <t>VR2408A</t>
  </si>
  <si>
    <t>VR2408B</t>
  </si>
  <si>
    <t>VSF2414A</t>
  </si>
  <si>
    <t>VMD2414</t>
  </si>
  <si>
    <t>VR2503</t>
  </si>
  <si>
    <t>B2402B</t>
  </si>
  <si>
    <t>MB2402</t>
  </si>
  <si>
    <t>MIXED</t>
  </si>
  <si>
    <t>MISSING</t>
  </si>
  <si>
    <t>LIQUID</t>
  </si>
  <si>
    <t>VAPOR</t>
  </si>
  <si>
    <t xml:space="preserve">Substream: MIXED          </t>
  </si>
  <si>
    <t xml:space="preserve"> </t>
  </si>
  <si>
    <t>Mass Flow   KG/HR</t>
  </si>
  <si>
    <t xml:space="preserve">  TA-LIQ                  </t>
  </si>
  <si>
    <t xml:space="preserve">  TA-SOLID                </t>
  </si>
  <si>
    <t xml:space="preserve">  4CBA-L                  </t>
  </si>
  <si>
    <t xml:space="preserve">  4CBA-S                  </t>
  </si>
  <si>
    <t xml:space="preserve">  P-TOL                   </t>
  </si>
  <si>
    <t xml:space="preserve">  P-TOL-S                 </t>
  </si>
  <si>
    <t xml:space="preserve">  HB-BYPR                 </t>
  </si>
  <si>
    <t xml:space="preserve">  HB-BYP-S                </t>
  </si>
  <si>
    <t xml:space="preserve">  WATER                   </t>
  </si>
  <si>
    <t xml:space="preserve">  HYDROGEN                </t>
  </si>
  <si>
    <t xml:space="preserve">  NITROGEN                </t>
  </si>
  <si>
    <t xml:space="preserve">  O2                      </t>
  </si>
  <si>
    <t xml:space="preserve">  CO2                     </t>
  </si>
  <si>
    <t xml:space="preserve">  CO                      </t>
  </si>
  <si>
    <t xml:space="preserve">  DOWTHERM                </t>
  </si>
  <si>
    <t>Total Flow  KG/HR</t>
  </si>
  <si>
    <t>Total Flow  CUM/HR</t>
  </si>
  <si>
    <t>Temperature C</t>
  </si>
  <si>
    <t>Pressure    BAR</t>
  </si>
  <si>
    <t xml:space="preserve">Vapor Frac                </t>
  </si>
  <si>
    <t xml:space="preserve">Liquid Frac               </t>
  </si>
  <si>
    <t xml:space="preserve">Solid Frac                </t>
  </si>
  <si>
    <t>Enthalpy    MMKCAL/HR</t>
  </si>
  <si>
    <t>Density     KG/CUM</t>
  </si>
  <si>
    <t xml:space="preserve">Average MW                </t>
  </si>
  <si>
    <t xml:space="preserve">*** VAPOR PHASE ***       </t>
  </si>
  <si>
    <t xml:space="preserve">*** LIQUID PHASE ***      </t>
  </si>
  <si>
    <t xml:space="preserve">Substream: $TOTAL         </t>
  </si>
  <si>
    <t xml:space="preserve">*** ALL PHASES ***        </t>
  </si>
  <si>
    <t xml:space="preserve">MASSVFRA                  </t>
  </si>
  <si>
    <t xml:space="preserve">MASSSFRA                  </t>
  </si>
  <si>
    <t xml:space="preserve">Substream: CISOLID        </t>
  </si>
  <si>
    <t>Stream</t>
  </si>
  <si>
    <t>Mass flow</t>
  </si>
  <si>
    <t>kg/h</t>
  </si>
  <si>
    <t>H2O</t>
  </si>
  <si>
    <t>p-Xylene</t>
  </si>
  <si>
    <t>Acetic acid</t>
  </si>
  <si>
    <t>Methyl acetate</t>
  </si>
  <si>
    <t>HB-By products</t>
  </si>
  <si>
    <t>Catalyst</t>
  </si>
  <si>
    <t>Hydrogen</t>
  </si>
  <si>
    <t>Isobutyl acetate</t>
  </si>
  <si>
    <t>Mass fraction</t>
  </si>
  <si>
    <t>Total mass flow</t>
  </si>
  <si>
    <t>Total volumetric flow</t>
  </si>
  <si>
    <t>Density</t>
  </si>
  <si>
    <t>Vapor fraction</t>
  </si>
  <si>
    <t>Solid fraction</t>
  </si>
  <si>
    <t>Temperature</t>
  </si>
  <si>
    <t>°C</t>
  </si>
  <si>
    <t>Pressure</t>
  </si>
  <si>
    <t>bar a</t>
  </si>
  <si>
    <t>Paste here!</t>
  </si>
  <si>
    <t>1S</t>
  </si>
  <si>
    <t>6S</t>
  </si>
  <si>
    <t>7S</t>
  </si>
  <si>
    <t>8S</t>
  </si>
  <si>
    <t>14S</t>
  </si>
  <si>
    <t>16S</t>
  </si>
  <si>
    <t>17S</t>
  </si>
  <si>
    <t>18S</t>
  </si>
  <si>
    <t>19S</t>
  </si>
  <si>
    <t>21S</t>
  </si>
  <si>
    <t>24S</t>
  </si>
  <si>
    <t>25S</t>
  </si>
  <si>
    <t>26S</t>
  </si>
  <si>
    <t>31S</t>
  </si>
  <si>
    <t>32S</t>
  </si>
  <si>
    <t>34S</t>
  </si>
  <si>
    <t>37S</t>
  </si>
  <si>
    <t>38S</t>
  </si>
  <si>
    <t>39S</t>
  </si>
  <si>
    <t>40S</t>
  </si>
  <si>
    <t>44S</t>
  </si>
  <si>
    <t>49S</t>
  </si>
  <si>
    <t>50S</t>
  </si>
  <si>
    <t>51S</t>
  </si>
  <si>
    <t>52S</t>
  </si>
  <si>
    <t>53S</t>
  </si>
  <si>
    <t>55S</t>
  </si>
  <si>
    <t>59S</t>
  </si>
  <si>
    <t>60S</t>
  </si>
  <si>
    <t>62S</t>
  </si>
  <si>
    <t>65S</t>
  </si>
  <si>
    <t>66S</t>
  </si>
  <si>
    <t>67S</t>
  </si>
  <si>
    <t>68S</t>
  </si>
  <si>
    <t>69S</t>
  </si>
  <si>
    <t>70S</t>
  </si>
  <si>
    <t>74S</t>
  </si>
  <si>
    <t>75S</t>
  </si>
  <si>
    <t>79S</t>
  </si>
  <si>
    <t>80S</t>
  </si>
  <si>
    <t>132S</t>
  </si>
  <si>
    <t>133S</t>
  </si>
  <si>
    <t>134S</t>
  </si>
  <si>
    <t>307S</t>
  </si>
  <si>
    <t>308S</t>
  </si>
  <si>
    <t>309S</t>
  </si>
  <si>
    <t>310S</t>
  </si>
  <si>
    <t>311S</t>
  </si>
  <si>
    <t>312S</t>
  </si>
  <si>
    <t>314S</t>
  </si>
  <si>
    <t>315S</t>
  </si>
  <si>
    <t>316S</t>
  </si>
  <si>
    <t>407S</t>
  </si>
  <si>
    <t>409S</t>
  </si>
  <si>
    <t>V2</t>
  </si>
  <si>
    <t>V3</t>
  </si>
  <si>
    <t>V4</t>
  </si>
  <si>
    <t>V5</t>
  </si>
  <si>
    <t>V12</t>
  </si>
  <si>
    <t>V13</t>
  </si>
  <si>
    <t>V14</t>
  </si>
  <si>
    <t>V15</t>
  </si>
  <si>
    <t>V16</t>
  </si>
  <si>
    <t>V17</t>
  </si>
  <si>
    <t>V18</t>
  </si>
  <si>
    <t>V19</t>
  </si>
  <si>
    <t>V20</t>
  </si>
  <si>
    <t>V21</t>
  </si>
  <si>
    <t>V29</t>
  </si>
  <si>
    <t>V30</t>
  </si>
  <si>
    <t>V31</t>
  </si>
  <si>
    <t>V32</t>
  </si>
  <si>
    <t>V33</t>
  </si>
  <si>
    <t>V34</t>
  </si>
  <si>
    <t>V35</t>
  </si>
  <si>
    <t>V36</t>
  </si>
  <si>
    <t>V37</t>
  </si>
  <si>
    <t>V41</t>
  </si>
  <si>
    <t>V43</t>
  </si>
  <si>
    <t>V44</t>
  </si>
  <si>
    <t>V45</t>
  </si>
  <si>
    <t>V46</t>
  </si>
  <si>
    <t>V48</t>
  </si>
  <si>
    <t>V49</t>
  </si>
  <si>
    <t>V50</t>
  </si>
  <si>
    <t>V55</t>
  </si>
  <si>
    <t>V56</t>
  </si>
  <si>
    <t>V57</t>
  </si>
  <si>
    <t>V58</t>
  </si>
  <si>
    <t>V60</t>
  </si>
  <si>
    <t>V66</t>
  </si>
  <si>
    <t>D1205</t>
  </si>
  <si>
    <t>E1205</t>
  </si>
  <si>
    <t>E1205A</t>
  </si>
  <si>
    <t>ME1205</t>
  </si>
  <si>
    <t>CATFEED</t>
  </si>
  <si>
    <t>G1205</t>
  </si>
  <si>
    <t>R1301B</t>
  </si>
  <si>
    <t>R1301</t>
  </si>
  <si>
    <t>SAIR</t>
  </si>
  <si>
    <t>D1401A</t>
  </si>
  <si>
    <t>E1301</t>
  </si>
  <si>
    <t>ME1302</t>
  </si>
  <si>
    <t>E1302</t>
  </si>
  <si>
    <t>E1303</t>
  </si>
  <si>
    <t>SE1303</t>
  </si>
  <si>
    <t>SC1503</t>
  </si>
  <si>
    <t>C1301B</t>
  </si>
  <si>
    <t>SE1203</t>
  </si>
  <si>
    <t>C1301A</t>
  </si>
  <si>
    <t>G1301</t>
  </si>
  <si>
    <t>D1203</t>
  </si>
  <si>
    <t>D1402</t>
  </si>
  <si>
    <t>E1401A</t>
  </si>
  <si>
    <t>ME1401AB</t>
  </si>
  <si>
    <t>E1401B</t>
  </si>
  <si>
    <t>ME1401B</t>
  </si>
  <si>
    <t>D1403</t>
  </si>
  <si>
    <t>E1403</t>
  </si>
  <si>
    <t>E1403A</t>
  </si>
  <si>
    <t>D1404</t>
  </si>
  <si>
    <t>G1403</t>
  </si>
  <si>
    <t>E1408</t>
  </si>
  <si>
    <t>J1403</t>
  </si>
  <si>
    <t>VMC1502</t>
  </si>
  <si>
    <t>MC1502</t>
  </si>
  <si>
    <t>F1404A</t>
  </si>
  <si>
    <t>VM1F1404</t>
  </si>
  <si>
    <t>F1404B</t>
  </si>
  <si>
    <t>P1402A</t>
  </si>
  <si>
    <t>D1406</t>
  </si>
  <si>
    <t>D1502</t>
  </si>
  <si>
    <t>G1406</t>
  </si>
  <si>
    <t>VMG1402A</t>
  </si>
  <si>
    <t>G1402A</t>
  </si>
  <si>
    <t>D1407</t>
  </si>
  <si>
    <t>SD1407</t>
  </si>
  <si>
    <t>E1405</t>
  </si>
  <si>
    <t>G1407</t>
  </si>
  <si>
    <t>SE1405</t>
  </si>
  <si>
    <t>P1402B</t>
  </si>
  <si>
    <t>MP1501</t>
  </si>
  <si>
    <t>C1501</t>
  </si>
  <si>
    <t>S1C1501</t>
  </si>
  <si>
    <t>G1505</t>
  </si>
  <si>
    <t>S2C1501</t>
  </si>
  <si>
    <t>E1502</t>
  </si>
  <si>
    <t>G1508</t>
  </si>
  <si>
    <t>MC1501</t>
  </si>
  <si>
    <t>P1501</t>
  </si>
  <si>
    <t>SP1501</t>
  </si>
  <si>
    <t>C1502</t>
  </si>
  <si>
    <t>E1503</t>
  </si>
  <si>
    <t>SG1506</t>
  </si>
  <si>
    <t>G1506</t>
  </si>
  <si>
    <t>SD1502</t>
  </si>
  <si>
    <t>G1502</t>
  </si>
  <si>
    <t>D1503</t>
  </si>
  <si>
    <t>E1504</t>
  </si>
  <si>
    <t>G1503</t>
  </si>
  <si>
    <t>SD1503</t>
  </si>
  <si>
    <t>C1503</t>
  </si>
  <si>
    <t>G1302</t>
  </si>
  <si>
    <t>D1602</t>
  </si>
  <si>
    <t>G1602</t>
  </si>
  <si>
    <t>E1406</t>
  </si>
  <si>
    <t>MD1602</t>
  </si>
  <si>
    <t>G1203</t>
  </si>
  <si>
    <t>R1301C</t>
  </si>
  <si>
    <t>R1301D</t>
  </si>
  <si>
    <t>VS2R1301</t>
  </si>
  <si>
    <t>VM1R1301</t>
  </si>
  <si>
    <t>E1301A</t>
  </si>
  <si>
    <t>E1302A</t>
  </si>
  <si>
    <t>E1303A</t>
  </si>
  <si>
    <t>D1401</t>
  </si>
  <si>
    <t>VMD1401</t>
  </si>
  <si>
    <t>VSD1401</t>
  </si>
  <si>
    <t>E1401AA</t>
  </si>
  <si>
    <t>E1401BB</t>
  </si>
  <si>
    <t>E1408A</t>
  </si>
  <si>
    <t>VM2F1404</t>
  </si>
  <si>
    <t>VMP1402B</t>
  </si>
  <si>
    <t>VSF1404</t>
  </si>
  <si>
    <t>VMC1501</t>
  </si>
  <si>
    <t xml:space="preserve">  TA-L                    </t>
  </si>
  <si>
    <t xml:space="preserve">  TA-S                    </t>
  </si>
  <si>
    <t xml:space="preserve">  4CBA                    </t>
  </si>
  <si>
    <t xml:space="preserve">  P-TOLUIC                </t>
  </si>
  <si>
    <t xml:space="preserve">  H2O                     </t>
  </si>
  <si>
    <t xml:space="preserve">  N2                      </t>
  </si>
  <si>
    <t xml:space="preserve">  P-XYLENE                </t>
  </si>
  <si>
    <t xml:space="preserve">  P-TOL-AL                </t>
  </si>
  <si>
    <t xml:space="preserve">  ACET-AC                 </t>
  </si>
  <si>
    <t xml:space="preserve">  MEAC                    </t>
  </si>
  <si>
    <t xml:space="preserve">  METHANOL                </t>
  </si>
  <si>
    <t xml:space="preserve">  M-XYLENE                </t>
  </si>
  <si>
    <t xml:space="preserve">  IPA                     </t>
  </si>
  <si>
    <t xml:space="preserve">  BR-FREE                 </t>
  </si>
  <si>
    <t xml:space="preserve">  CH3-BR                  </t>
  </si>
  <si>
    <t xml:space="preserve">  BR-ORGNC                </t>
  </si>
  <si>
    <t xml:space="preserve">  COBALT                  </t>
  </si>
  <si>
    <t xml:space="preserve">  MN                      </t>
  </si>
  <si>
    <t xml:space="preserve">  ETHYL-B                 </t>
  </si>
  <si>
    <t xml:space="preserve">  CH4                     </t>
  </si>
  <si>
    <t>N2</t>
  </si>
  <si>
    <t>O2</t>
  </si>
  <si>
    <t>COx</t>
  </si>
  <si>
    <t>114S</t>
  </si>
  <si>
    <t>115S</t>
  </si>
  <si>
    <t>116S</t>
  </si>
  <si>
    <t>117S</t>
  </si>
  <si>
    <t>118S</t>
  </si>
  <si>
    <t>119S</t>
  </si>
  <si>
    <t>120S</t>
  </si>
  <si>
    <t>121S</t>
  </si>
  <si>
    <t>122S</t>
  </si>
  <si>
    <t>123S</t>
  </si>
  <si>
    <t>124S</t>
  </si>
  <si>
    <t>126S</t>
  </si>
  <si>
    <t>127S</t>
  </si>
  <si>
    <t>128S</t>
  </si>
  <si>
    <t>130S</t>
  </si>
  <si>
    <t>131S</t>
  </si>
  <si>
    <t>135S</t>
  </si>
  <si>
    <t>324S</t>
  </si>
  <si>
    <t>325S</t>
  </si>
  <si>
    <t>326S</t>
  </si>
  <si>
    <t>327S</t>
  </si>
  <si>
    <t>328S</t>
  </si>
  <si>
    <t>329S</t>
  </si>
  <si>
    <t>330S</t>
  </si>
  <si>
    <t>418S</t>
  </si>
  <si>
    <t>419S</t>
  </si>
  <si>
    <t>V110</t>
  </si>
  <si>
    <t>V111</t>
  </si>
  <si>
    <t>V112</t>
  </si>
  <si>
    <t>V113</t>
  </si>
  <si>
    <t>V115</t>
  </si>
  <si>
    <t>V116</t>
  </si>
  <si>
    <t>V117</t>
  </si>
  <si>
    <t>V118</t>
  </si>
  <si>
    <t>V122</t>
  </si>
  <si>
    <t>F1901</t>
  </si>
  <si>
    <t>SG1901</t>
  </si>
  <si>
    <t>MS1901A</t>
  </si>
  <si>
    <t>SG1902</t>
  </si>
  <si>
    <t>D1903</t>
  </si>
  <si>
    <t>D1902</t>
  </si>
  <si>
    <t>E1902</t>
  </si>
  <si>
    <t>G1902</t>
  </si>
  <si>
    <t>G1901</t>
  </si>
  <si>
    <t>PIPE</t>
  </si>
  <si>
    <t>S1901A</t>
  </si>
  <si>
    <t>S1901B</t>
  </si>
  <si>
    <t>G1903</t>
  </si>
  <si>
    <t>E1905B</t>
  </si>
  <si>
    <t>E1905A</t>
  </si>
  <si>
    <t>ME1905A</t>
  </si>
  <si>
    <t>SE1905AB</t>
  </si>
  <si>
    <t>VMD1902</t>
  </si>
  <si>
    <t>SS1901AB</t>
  </si>
  <si>
    <t>VSF1901</t>
  </si>
  <si>
    <t>VSE1901A</t>
  </si>
  <si>
    <t>VMF1901</t>
  </si>
  <si>
    <t>VSE1901B</t>
  </si>
  <si>
    <t>SS1901B</t>
  </si>
  <si>
    <t>287S</t>
  </si>
  <si>
    <t>E2417</t>
  </si>
  <si>
    <t>LB-By products</t>
  </si>
  <si>
    <t>t/y</t>
  </si>
  <si>
    <t>h/y</t>
  </si>
  <si>
    <t>Capacity factor:</t>
  </si>
  <si>
    <t>3R</t>
  </si>
  <si>
    <t>9S</t>
  </si>
  <si>
    <t>12R</t>
  </si>
  <si>
    <t>22S</t>
  </si>
  <si>
    <t>23S</t>
  </si>
  <si>
    <t>24R</t>
  </si>
  <si>
    <t>25R</t>
  </si>
  <si>
    <t>36S</t>
  </si>
  <si>
    <t>39R</t>
  </si>
  <si>
    <t>42S</t>
  </si>
  <si>
    <t>43R</t>
  </si>
  <si>
    <t>43S</t>
  </si>
  <si>
    <t>44R</t>
  </si>
  <si>
    <t>74R</t>
  </si>
  <si>
    <t>112S</t>
  </si>
  <si>
    <t>133R</t>
  </si>
  <si>
    <t>V7</t>
  </si>
  <si>
    <t>V8</t>
  </si>
  <si>
    <t>V39</t>
  </si>
  <si>
    <t>V42</t>
  </si>
  <si>
    <t>V47</t>
  </si>
  <si>
    <t>V59</t>
  </si>
  <si>
    <t>V62</t>
  </si>
  <si>
    <t>V70</t>
  </si>
  <si>
    <t>V74</t>
  </si>
  <si>
    <t>V79</t>
  </si>
  <si>
    <t>V84</t>
  </si>
  <si>
    <t>V133</t>
  </si>
  <si>
    <t>VME1205</t>
  </si>
  <si>
    <t>SG1203</t>
  </si>
  <si>
    <t>SG1205</t>
  </si>
  <si>
    <t>ME1203</t>
  </si>
  <si>
    <t>SG1301</t>
  </si>
  <si>
    <t>VALVE1</t>
  </si>
  <si>
    <t>SG1403</t>
  </si>
  <si>
    <t>G1404</t>
  </si>
  <si>
    <t>SG1404</t>
  </si>
  <si>
    <t>SG1406</t>
  </si>
  <si>
    <t>SG1502</t>
  </si>
  <si>
    <t>E1507</t>
  </si>
  <si>
    <t>D1504</t>
  </si>
  <si>
    <t>SG1302</t>
  </si>
  <si>
    <t>SG1602B</t>
  </si>
  <si>
    <t>SG1602A</t>
  </si>
  <si>
    <t>SHEAD2</t>
  </si>
  <si>
    <t>SHEAD1</t>
  </si>
  <si>
    <t>UPIPE2</t>
  </si>
  <si>
    <t>SHEAD3</t>
  </si>
  <si>
    <t>SHEAD4</t>
  </si>
  <si>
    <t>SHEAD5</t>
  </si>
  <si>
    <t>SHEAD10</t>
  </si>
  <si>
    <t>SHEAD9</t>
  </si>
  <si>
    <t>SHEAD8</t>
  </si>
  <si>
    <t>SHEAD6</t>
  </si>
  <si>
    <t>SHEAD11</t>
  </si>
  <si>
    <t>SHEAD7</t>
  </si>
  <si>
    <t>Aspen final PTA stream:</t>
  </si>
  <si>
    <t>Plant annual production:</t>
  </si>
  <si>
    <t>Annual working hours:</t>
  </si>
  <si>
    <t>Plant hourly production:</t>
  </si>
  <si>
    <t>Aspen hourly production:</t>
  </si>
  <si>
    <t>202S</t>
  </si>
  <si>
    <t>203S</t>
  </si>
  <si>
    <t>255S</t>
  </si>
  <si>
    <t>260S</t>
  </si>
  <si>
    <t>SG2102</t>
  </si>
  <si>
    <t>SG2405</t>
  </si>
  <si>
    <t>Aspen file name:</t>
  </si>
  <si>
    <t>Aspen file date:</t>
  </si>
  <si>
    <t>E1905S</t>
  </si>
  <si>
    <t>MOLEFLMX    KMOL/HR</t>
  </si>
  <si>
    <t>HMX         KCAL/MOL</t>
  </si>
  <si>
    <t>HMX         KCAL/KG</t>
  </si>
  <si>
    <t>SMX         CAL/MOL-K</t>
  </si>
  <si>
    <t>SMX         CAL/GM-K</t>
  </si>
  <si>
    <t>RHOMX       MOL/CC</t>
  </si>
  <si>
    <t>VLSTDMX     CUM/HR</t>
  </si>
  <si>
    <t>KMX         WATT/M-K</t>
  </si>
  <si>
    <t>MUMX        CP</t>
  </si>
  <si>
    <t xml:space="preserve">*** SOLID PHASE ***       </t>
  </si>
  <si>
    <t xml:space="preserve">VFRAC                     </t>
  </si>
  <si>
    <t xml:space="preserve">LFRAC                     </t>
  </si>
  <si>
    <t xml:space="preserve">SFRAC                     </t>
  </si>
  <si>
    <t xml:space="preserve">VLSTDMX                   </t>
  </si>
  <si>
    <t>Molecular weight</t>
  </si>
  <si>
    <t>Terephthalic acid</t>
  </si>
  <si>
    <r>
      <t>m</t>
    </r>
    <r>
      <rPr>
        <vertAlign val="superscript"/>
        <sz val="8"/>
        <rFont val="Arial"/>
        <family val="2"/>
      </rPr>
      <t>3</t>
    </r>
    <r>
      <rPr>
        <sz val="8"/>
        <rFont val="Arial"/>
        <family val="2"/>
      </rPr>
      <t>/h</t>
    </r>
  </si>
  <si>
    <r>
      <t>kg/m</t>
    </r>
    <r>
      <rPr>
        <vertAlign val="superscript"/>
        <sz val="8"/>
        <rFont val="Arial"/>
        <family val="2"/>
      </rPr>
      <t>3</t>
    </r>
  </si>
  <si>
    <t>V51</t>
  </si>
  <si>
    <t>Total enthalpy</t>
  </si>
  <si>
    <t>Specific heat</t>
  </si>
  <si>
    <t>CTA slurry</t>
  </si>
  <si>
    <t>PTA slurry</t>
  </si>
  <si>
    <t>Solid volumetric fraction</t>
  </si>
  <si>
    <t>Thermal conductivity</t>
  </si>
  <si>
    <t>Viscosity</t>
  </si>
  <si>
    <t>Solid</t>
  </si>
  <si>
    <t>Mixed</t>
  </si>
  <si>
    <t>Surface tension</t>
  </si>
  <si>
    <t>Vapor specific heat</t>
  </si>
  <si>
    <t>Vapor thermal conductivity</t>
  </si>
  <si>
    <t>Vapor viscosity</t>
  </si>
  <si>
    <t>Liquid viscosity</t>
  </si>
  <si>
    <t>Liquid specific heat</t>
  </si>
  <si>
    <t>Liquid thermal conductivity</t>
  </si>
  <si>
    <t>Total thermal conductivity</t>
  </si>
  <si>
    <t>Total viscosity</t>
  </si>
  <si>
    <t>Properties</t>
  </si>
  <si>
    <t>State</t>
  </si>
  <si>
    <t>Total specific heat</t>
  </si>
  <si>
    <t>SE1905S</t>
  </si>
  <si>
    <t>ME1905BS</t>
  </si>
  <si>
    <t>263S</t>
  </si>
  <si>
    <t>E2502</t>
  </si>
  <si>
    <t>F2414E</t>
  </si>
  <si>
    <t>VE2414</t>
  </si>
  <si>
    <t>E2414</t>
  </si>
  <si>
    <t>VME2414</t>
  </si>
  <si>
    <t>VS2409</t>
  </si>
  <si>
    <t>F2414A</t>
  </si>
  <si>
    <t>VMF2414E</t>
  </si>
  <si>
    <t>F2414D</t>
  </si>
  <si>
    <t>VMP2414</t>
  </si>
  <si>
    <t>P2414</t>
  </si>
  <si>
    <t>VSF2414C</t>
  </si>
  <si>
    <t>D2412</t>
  </si>
  <si>
    <t>F2414B</t>
  </si>
  <si>
    <t>VMF2414B</t>
  </si>
  <si>
    <t>VMF2414A</t>
  </si>
  <si>
    <t>F2414C</t>
  </si>
  <si>
    <t>VMF2414D</t>
  </si>
  <si>
    <t>VMF2414C</t>
  </si>
  <si>
    <t>VE2502</t>
  </si>
  <si>
    <t>250S</t>
  </si>
  <si>
    <t>424S</t>
  </si>
  <si>
    <t>129S</t>
  </si>
  <si>
    <t>276S</t>
  </si>
  <si>
    <t>PV1903</t>
  </si>
  <si>
    <t>PV2201</t>
  </si>
  <si>
    <t>H2501</t>
  </si>
  <si>
    <t>222S</t>
  </si>
  <si>
    <t>223S</t>
  </si>
  <si>
    <t>224S</t>
  </si>
  <si>
    <t>225S</t>
  </si>
  <si>
    <t>V249</t>
  </si>
  <si>
    <t>V263</t>
  </si>
  <si>
    <t>SE2205</t>
  </si>
  <si>
    <t>SE2204</t>
  </si>
  <si>
    <t>VR2501</t>
  </si>
  <si>
    <t>VR2502</t>
  </si>
  <si>
    <t>PTA_GE_PF7</t>
  </si>
  <si>
    <t>CPMX        KJ/KG-K</t>
  </si>
  <si>
    <t>SIGMAMX     MN/M</t>
  </si>
  <si>
    <t>kJ/(kg °C)</t>
  </si>
  <si>
    <t>W/(m °C)</t>
  </si>
  <si>
    <t>W/( m °C)</t>
  </si>
  <si>
    <t>mPa s</t>
  </si>
  <si>
    <t>mN/m</t>
  </si>
  <si>
    <t>kW</t>
  </si>
  <si>
    <t xml:space="preserve">  IBAC                    </t>
  </si>
  <si>
    <t>V6</t>
  </si>
  <si>
    <t>SHEAD12</t>
  </si>
  <si>
    <t>D1901</t>
  </si>
  <si>
    <t>E1900</t>
  </si>
  <si>
    <t>D1900</t>
  </si>
  <si>
    <t>E1901</t>
  </si>
  <si>
    <t>234S</t>
  </si>
  <si>
    <t>235S</t>
  </si>
  <si>
    <t>SE2201</t>
  </si>
  <si>
    <t>47S</t>
  </si>
  <si>
    <t>63S</t>
  </si>
  <si>
    <t>V43R</t>
  </si>
  <si>
    <t>V67</t>
  </si>
  <si>
    <t>MD1502</t>
  </si>
  <si>
    <t>VALVE3</t>
  </si>
  <si>
    <t>E1304</t>
  </si>
  <si>
    <t>VALVE2</t>
  </si>
  <si>
    <t>VALVE4</t>
  </si>
  <si>
    <t>CTA_GE_PF5WORK</t>
  </si>
  <si>
    <t>October 23rd, 2000</t>
  </si>
  <si>
    <t>October 27th, 2000</t>
  </si>
  <si>
    <t>72S</t>
  </si>
  <si>
    <t>Caustic soda</t>
  </si>
  <si>
    <t>78S</t>
  </si>
  <si>
    <t>Diff.</t>
  </si>
  <si>
    <t>PFD</t>
  </si>
  <si>
    <t>Type</t>
  </si>
  <si>
    <t>Balance</t>
  </si>
  <si>
    <t>Process CTA</t>
  </si>
  <si>
    <t>CTA</t>
  </si>
  <si>
    <t>1</t>
  </si>
  <si>
    <t>7</t>
  </si>
  <si>
    <t>1 - 9</t>
  </si>
  <si>
    <t>1 - 6</t>
  </si>
  <si>
    <t>1 - 10</t>
  </si>
  <si>
    <t>1 - 2</t>
  </si>
  <si>
    <t>2 - 14</t>
  </si>
  <si>
    <t>2 - 3</t>
  </si>
  <si>
    <t>2 - 112</t>
  </si>
  <si>
    <t>2</t>
  </si>
  <si>
    <t>3 - 14</t>
  </si>
  <si>
    <t>3 - 8</t>
  </si>
  <si>
    <t>3 - 6</t>
  </si>
  <si>
    <t>3 - 4</t>
  </si>
  <si>
    <t>4</t>
  </si>
  <si>
    <t>4 - 5</t>
  </si>
  <si>
    <t>4 - 7</t>
  </si>
  <si>
    <t>5 - 11</t>
  </si>
  <si>
    <t>5</t>
  </si>
  <si>
    <t>2 - 5</t>
  </si>
  <si>
    <t>6 - 9</t>
  </si>
  <si>
    <t>5 - 6</t>
  </si>
  <si>
    <t>6</t>
  </si>
  <si>
    <t>6 - 13</t>
  </si>
  <si>
    <t>2 - 7</t>
  </si>
  <si>
    <t>2 - 8</t>
  </si>
  <si>
    <t>8 - 9</t>
  </si>
  <si>
    <t>8</t>
  </si>
  <si>
    <t>7 - 9</t>
  </si>
  <si>
    <t>2 - 9</t>
  </si>
  <si>
    <t>9 - 112</t>
  </si>
  <si>
    <t>PTA</t>
  </si>
  <si>
    <t>12 - 112</t>
  </si>
  <si>
    <t>13 - 14</t>
  </si>
  <si>
    <t>10 - 19</t>
  </si>
  <si>
    <t>8 - 10</t>
  </si>
  <si>
    <t>4 - 10</t>
  </si>
  <si>
    <t>2 - 10</t>
  </si>
  <si>
    <t>10 - 12</t>
  </si>
  <si>
    <t>Process PTA</t>
  </si>
  <si>
    <t>17 - 18</t>
  </si>
  <si>
    <t>17 - 19</t>
  </si>
  <si>
    <t>11 - 17</t>
  </si>
  <si>
    <t>6 - 17</t>
  </si>
  <si>
    <t>18 - 19</t>
  </si>
  <si>
    <t>19 - 20</t>
  </si>
  <si>
    <t>18 - 20</t>
  </si>
  <si>
    <t>18 - 24</t>
  </si>
  <si>
    <t>20 - 22</t>
  </si>
  <si>
    <t>22 - 23</t>
  </si>
  <si>
    <t>22 - 24</t>
  </si>
  <si>
    <t>19 - 23</t>
  </si>
  <si>
    <t>23 - 25</t>
  </si>
  <si>
    <t>23 - 24</t>
  </si>
  <si>
    <t>17 - 24</t>
  </si>
  <si>
    <t>12 - 24</t>
  </si>
  <si>
    <t>19 - 22</t>
  </si>
  <si>
    <t>19 - 24</t>
  </si>
  <si>
    <t>14 - 102</t>
  </si>
  <si>
    <t>Cooling water CTA</t>
  </si>
  <si>
    <t>13 - 102</t>
  </si>
  <si>
    <t>2 - 102</t>
  </si>
  <si>
    <t>1 - 102</t>
  </si>
  <si>
    <t>3 - 102</t>
  </si>
  <si>
    <t>4 - 102</t>
  </si>
  <si>
    <t>11 - 102</t>
  </si>
  <si>
    <t>5 - 102</t>
  </si>
  <si>
    <t>6 - 102</t>
  </si>
  <si>
    <t>8 - 102</t>
  </si>
  <si>
    <t>9 - 102</t>
  </si>
  <si>
    <t>12 - 102</t>
  </si>
  <si>
    <t>24 - 103</t>
  </si>
  <si>
    <t>Cooling water PTA</t>
  </si>
  <si>
    <t>22 - 103</t>
  </si>
  <si>
    <t>23 - 103</t>
  </si>
  <si>
    <t>25 - 103</t>
  </si>
  <si>
    <t>26 - 103</t>
  </si>
  <si>
    <t>Cooling water CTA / PTA</t>
  </si>
  <si>
    <t>14 - 105</t>
  </si>
  <si>
    <t>Steam / condensate CTA</t>
  </si>
  <si>
    <t>5 - 105</t>
  </si>
  <si>
    <t>3 - 105</t>
  </si>
  <si>
    <t>4 - 105</t>
  </si>
  <si>
    <t>7 - 105</t>
  </si>
  <si>
    <t>8 - 105</t>
  </si>
  <si>
    <t>Steam / condensate PTA</t>
  </si>
  <si>
    <t>19 - 28</t>
  </si>
  <si>
    <t>Steam / condensate CTA / PTA</t>
  </si>
  <si>
    <t>9 - 105</t>
  </si>
  <si>
    <t>12 - 105</t>
  </si>
  <si>
    <t>17 - 105</t>
  </si>
  <si>
    <t>23 - 105</t>
  </si>
  <si>
    <t>22 - 105</t>
  </si>
  <si>
    <t>13 - 105</t>
  </si>
  <si>
    <t>2 - 13</t>
  </si>
  <si>
    <t>455S</t>
  </si>
  <si>
    <t>3 - 13</t>
  </si>
  <si>
    <t>2 - 105</t>
  </si>
  <si>
    <t>13 - 28</t>
  </si>
  <si>
    <t>18 - 111</t>
  </si>
  <si>
    <t>Hot oil PTA</t>
  </si>
  <si>
    <t>Hot oil CTA</t>
  </si>
  <si>
    <t>7 - 111</t>
  </si>
  <si>
    <t>28 - 111</t>
  </si>
  <si>
    <t>Hot oil CTA / PTA</t>
  </si>
  <si>
    <t>H.P. nitrogen CTA</t>
  </si>
  <si>
    <t>L.P. nitrogen CTA / PTA</t>
  </si>
  <si>
    <t>11 - 106</t>
  </si>
  <si>
    <t>L.P. nitrogen CTA</t>
  </si>
  <si>
    <t>25 - 106</t>
  </si>
  <si>
    <t>L.P. nitrogen PTA</t>
  </si>
  <si>
    <t>26 - 106</t>
  </si>
  <si>
    <t>22 - 106</t>
  </si>
  <si>
    <t>4 - 106</t>
  </si>
  <si>
    <t>5 - 106</t>
  </si>
  <si>
    <t>23 - 106</t>
  </si>
  <si>
    <t>12 - 106</t>
  </si>
  <si>
    <t>3 - 106</t>
  </si>
  <si>
    <t>6 - 106</t>
  </si>
  <si>
    <t>2 - 106</t>
  </si>
  <si>
    <t>1 - 106</t>
  </si>
  <si>
    <t>10 - 112</t>
  </si>
  <si>
    <t>7 - 112</t>
  </si>
  <si>
    <t>Waste water CTA</t>
  </si>
  <si>
    <t>Waste water PTA</t>
  </si>
  <si>
    <t>112</t>
  </si>
  <si>
    <t>139S</t>
  </si>
  <si>
    <t>V1</t>
  </si>
  <si>
    <t>S1</t>
  </si>
  <si>
    <t>D1506</t>
  </si>
  <si>
    <t>P1506</t>
  </si>
  <si>
    <t>M1</t>
  </si>
  <si>
    <t>J1101A</t>
  </si>
  <si>
    <t>SI1810</t>
  </si>
  <si>
    <t>J1101B</t>
  </si>
  <si>
    <t>E1104</t>
  </si>
  <si>
    <t>E1102</t>
  </si>
  <si>
    <t xml:space="preserve">  COX                     </t>
  </si>
  <si>
    <t xml:space="preserve">  LB-BYPR                 </t>
  </si>
  <si>
    <t xml:space="preserve">  CATALYST                </t>
  </si>
  <si>
    <t>V9</t>
  </si>
  <si>
    <t>Z1</t>
  </si>
  <si>
    <t>Z2</t>
  </si>
  <si>
    <t>Z3</t>
  </si>
  <si>
    <t>Z4</t>
  </si>
  <si>
    <t>Z5</t>
  </si>
  <si>
    <t>Z7</t>
  </si>
  <si>
    <t>Z8</t>
  </si>
  <si>
    <t>Z9</t>
  </si>
  <si>
    <t>Z10</t>
  </si>
  <si>
    <t>Z11</t>
  </si>
  <si>
    <t>M2</t>
  </si>
  <si>
    <t>H1604</t>
  </si>
  <si>
    <t>S3</t>
  </si>
  <si>
    <t>AD3201</t>
  </si>
  <si>
    <t>AD3202</t>
  </si>
  <si>
    <t>AD3204</t>
  </si>
  <si>
    <t>D1604</t>
  </si>
  <si>
    <t>G1604</t>
  </si>
  <si>
    <t>S2</t>
  </si>
  <si>
    <t>G1504</t>
  </si>
  <si>
    <t>G3201</t>
  </si>
  <si>
    <t>AD3203</t>
  </si>
  <si>
    <t>P3202</t>
  </si>
  <si>
    <t>G3203</t>
  </si>
  <si>
    <t xml:space="preserve">  NAOH                    </t>
  </si>
  <si>
    <t>NaOH</t>
  </si>
  <si>
    <t>V10</t>
  </si>
  <si>
    <t>M3</t>
  </si>
  <si>
    <t>7 - 8</t>
  </si>
  <si>
    <t>V11</t>
  </si>
  <si>
    <t>M4</t>
  </si>
  <si>
    <t>MANUAL_JOB_002</t>
  </si>
  <si>
    <t>Inlet streams</t>
  </si>
  <si>
    <t>Outlet streams</t>
  </si>
  <si>
    <t>#1</t>
  </si>
  <si>
    <t>#2</t>
  </si>
  <si>
    <t>#3</t>
  </si>
  <si>
    <t>#4</t>
  </si>
  <si>
    <t>#5</t>
  </si>
  <si>
    <t>#6</t>
  </si>
  <si>
    <t>#7</t>
  </si>
  <si>
    <t>#8</t>
  </si>
  <si>
    <t>#9</t>
  </si>
  <si>
    <t>#10</t>
  </si>
  <si>
    <t>-</t>
  </si>
  <si>
    <t>C1301</t>
  </si>
  <si>
    <t>Tot in</t>
  </si>
  <si>
    <t>Tot out</t>
  </si>
  <si>
    <t>MANUAL</t>
  </si>
  <si>
    <t>Items</t>
  </si>
  <si>
    <t>1.930(L)</t>
  </si>
  <si>
    <t>1.880(L)</t>
  </si>
  <si>
    <t>1.810(V)</t>
  </si>
  <si>
    <t>2.520(V)</t>
  </si>
  <si>
    <t>1.850(L)</t>
  </si>
  <si>
    <t>3.270(L)</t>
  </si>
  <si>
    <t>0.236(L)</t>
  </si>
  <si>
    <t>0.561(L)</t>
  </si>
  <si>
    <t>2.010(L)</t>
  </si>
  <si>
    <t>3.933(L)</t>
  </si>
  <si>
    <t>2.650(V)</t>
  </si>
  <si>
    <t>3.764(V)</t>
  </si>
  <si>
    <t>0.021(V)</t>
  </si>
  <si>
    <t>0.015(V)</t>
  </si>
  <si>
    <t>1.743(L)</t>
  </si>
  <si>
    <t>2.096(L)</t>
  </si>
  <si>
    <t>1.840(L)</t>
  </si>
  <si>
    <t>1.760(L)</t>
  </si>
  <si>
    <t>3.410(L)</t>
  </si>
  <si>
    <t>2.547(L)</t>
  </si>
  <si>
    <t>0.142(L)</t>
  </si>
  <si>
    <t>0.322(L)</t>
  </si>
  <si>
    <t>4.157(L)</t>
  </si>
  <si>
    <t>0.614(L)</t>
  </si>
  <si>
    <t>0.772(L)</t>
  </si>
  <si>
    <t>3.242(V)</t>
  </si>
  <si>
    <t>0.036(V)</t>
  </si>
  <si>
    <t>0.018(V)</t>
  </si>
  <si>
    <t>2.747(V)</t>
  </si>
  <si>
    <t>0.033(V)</t>
  </si>
  <si>
    <t>0.016(V)</t>
  </si>
  <si>
    <t>2.447(V)</t>
  </si>
  <si>
    <t>0.030(V)</t>
  </si>
  <si>
    <t>2.309/V)</t>
  </si>
  <si>
    <t>0.029(V)</t>
  </si>
  <si>
    <t>0.014(V)</t>
  </si>
  <si>
    <t>E1401</t>
  </si>
  <si>
    <t>E1402</t>
  </si>
  <si>
    <t>CTA_FILTER</t>
  </si>
  <si>
    <t>CTA_DRYER</t>
  </si>
  <si>
    <t>CTA_DRYER_PACKAGE</t>
  </si>
  <si>
    <t>VENT_HEADER</t>
  </si>
  <si>
    <t>ACETIC_ACID</t>
  </si>
  <si>
    <t>CAUSTIC_SODA</t>
  </si>
  <si>
    <t>PLANT</t>
  </si>
  <si>
    <t>IDENTIFICATION CODE</t>
  </si>
  <si>
    <t>CLIENT</t>
  </si>
  <si>
    <t>02-PA-X-0001-X4</t>
  </si>
  <si>
    <t>Issued for Basic Engineering</t>
  </si>
  <si>
    <t>29/09/00</t>
  </si>
  <si>
    <t>GNA</t>
  </si>
  <si>
    <t>CPO</t>
  </si>
  <si>
    <t>ISSUE</t>
  </si>
  <si>
    <t>DESCRIPTION</t>
  </si>
  <si>
    <t>DATE</t>
  </si>
  <si>
    <t>PRE'D</t>
  </si>
  <si>
    <t>CHE'D</t>
  </si>
  <si>
    <t>APP'D</t>
  </si>
  <si>
    <t>PROCESS MATERIAL BALANCE</t>
  </si>
  <si>
    <t>General revision</t>
  </si>
  <si>
    <t>08/11/00</t>
  </si>
  <si>
    <t>C1601</t>
  </si>
  <si>
    <t>C1602</t>
  </si>
  <si>
    <t>C1603</t>
  </si>
  <si>
    <t>C1604</t>
  </si>
  <si>
    <t>D1605</t>
  </si>
  <si>
    <t>D1606</t>
  </si>
  <si>
    <t>D1607</t>
  </si>
  <si>
    <t>WATER</t>
  </si>
  <si>
    <t>DISTILLATION_SECTION</t>
  </si>
  <si>
    <t>DEMI_WATER</t>
  </si>
  <si>
    <t>V89</t>
  </si>
  <si>
    <t>V97</t>
  </si>
  <si>
    <t>V102</t>
  </si>
  <si>
    <t>V108</t>
  </si>
  <si>
    <t>E1603</t>
  </si>
  <si>
    <t>E1606</t>
  </si>
  <si>
    <t>E1604</t>
  </si>
  <si>
    <t>E1601A</t>
  </si>
  <si>
    <t>E1601B</t>
  </si>
  <si>
    <t>E1607A</t>
  </si>
  <si>
    <t>E1607B</t>
  </si>
  <si>
    <t>E1608A</t>
  </si>
  <si>
    <t>E1608B</t>
  </si>
  <si>
    <t>E1609A</t>
  </si>
  <si>
    <t>E1609B</t>
  </si>
  <si>
    <t>VP1601</t>
  </si>
  <si>
    <t>VP1608</t>
  </si>
  <si>
    <t>S1607</t>
  </si>
  <si>
    <t>VP1607</t>
  </si>
  <si>
    <t>VP1609</t>
  </si>
  <si>
    <t>88S</t>
  </si>
  <si>
    <t>89S</t>
  </si>
  <si>
    <t>91S</t>
  </si>
  <si>
    <t>92S</t>
  </si>
  <si>
    <t>94S</t>
  </si>
  <si>
    <t>95S</t>
  </si>
  <si>
    <t>96S</t>
  </si>
  <si>
    <t>100S</t>
  </si>
  <si>
    <t>102S</t>
  </si>
  <si>
    <t>103S</t>
  </si>
  <si>
    <t>105S</t>
  </si>
  <si>
    <t>108S</t>
  </si>
  <si>
    <t>110S</t>
  </si>
  <si>
    <t>113S</t>
  </si>
  <si>
    <t>1601A</t>
  </si>
  <si>
    <t>1601B</t>
  </si>
  <si>
    <t>1601C</t>
  </si>
  <si>
    <t>1601D</t>
  </si>
  <si>
    <t>1601E</t>
  </si>
  <si>
    <t>1601F</t>
  </si>
  <si>
    <t>1601G</t>
  </si>
  <si>
    <t>1601L</t>
  </si>
  <si>
    <t>1601V</t>
  </si>
  <si>
    <t>1607A</t>
  </si>
  <si>
    <t>1607B</t>
  </si>
  <si>
    <t>1607C</t>
  </si>
  <si>
    <t>1607D</t>
  </si>
  <si>
    <t>1607E</t>
  </si>
  <si>
    <t>1607F</t>
  </si>
  <si>
    <t>1607G</t>
  </si>
  <si>
    <t>1607L</t>
  </si>
  <si>
    <t>1607V</t>
  </si>
  <si>
    <t>1608A</t>
  </si>
  <si>
    <t>1608B</t>
  </si>
  <si>
    <t>1608C</t>
  </si>
  <si>
    <t>1608D</t>
  </si>
  <si>
    <t>1608E</t>
  </si>
  <si>
    <t>1608F</t>
  </si>
  <si>
    <t>1608G</t>
  </si>
  <si>
    <t>1608L</t>
  </si>
  <si>
    <t>1608V</t>
  </si>
  <si>
    <t>1609A</t>
  </si>
  <si>
    <t>1609B</t>
  </si>
  <si>
    <t>1609C</t>
  </si>
  <si>
    <t>1609D</t>
  </si>
  <si>
    <t>1609E</t>
  </si>
  <si>
    <t>1609F</t>
  </si>
  <si>
    <t>1609G</t>
  </si>
  <si>
    <t>1609L</t>
  </si>
  <si>
    <t>1609V</t>
  </si>
  <si>
    <t>FEED</t>
  </si>
  <si>
    <t>V93</t>
  </si>
  <si>
    <t>V96</t>
  </si>
  <si>
    <t>V104</t>
  </si>
  <si>
    <t>VBTM</t>
  </si>
  <si>
    <t>VTOP</t>
  </si>
  <si>
    <t>MFEED</t>
  </si>
  <si>
    <t>M1601</t>
  </si>
  <si>
    <t>M1605</t>
  </si>
  <si>
    <t>E1602</t>
  </si>
  <si>
    <t>G1601</t>
  </si>
  <si>
    <t>S1604</t>
  </si>
  <si>
    <t>D1601</t>
  </si>
  <si>
    <t>VS1605</t>
  </si>
  <si>
    <t>S1603</t>
  </si>
  <si>
    <t>G1606</t>
  </si>
  <si>
    <t>M1602</t>
  </si>
  <si>
    <t>G1605</t>
  </si>
  <si>
    <t>M1604</t>
  </si>
  <si>
    <t>M1603</t>
  </si>
  <si>
    <t>G1612</t>
  </si>
  <si>
    <t>E1605</t>
  </si>
  <si>
    <t>G1610</t>
  </si>
  <si>
    <t>MUL1601</t>
  </si>
  <si>
    <t>DUP1601B</t>
  </si>
  <si>
    <t>VD1601</t>
  </si>
  <si>
    <t>MUL1607</t>
  </si>
  <si>
    <t>DUP1607B</t>
  </si>
  <si>
    <t>VD1607</t>
  </si>
  <si>
    <t>MUL1608</t>
  </si>
  <si>
    <t>DUP1608B</t>
  </si>
  <si>
    <t>VD1608</t>
  </si>
  <si>
    <t>MUL1609</t>
  </si>
  <si>
    <t>DUP1609B</t>
  </si>
  <si>
    <t>VD1609</t>
  </si>
  <si>
    <t>DUP1601A</t>
  </si>
  <si>
    <t>VM1605</t>
  </si>
  <si>
    <t>DUP1608A</t>
  </si>
  <si>
    <t>DUP1607A</t>
  </si>
  <si>
    <t>DUP1609A</t>
  </si>
  <si>
    <t>VE1602</t>
  </si>
  <si>
    <t>VE1603</t>
  </si>
  <si>
    <t xml:space="preserve">Temperature               </t>
  </si>
  <si>
    <t xml:space="preserve">HMX                       </t>
  </si>
  <si>
    <t xml:space="preserve">SMX                       </t>
  </si>
  <si>
    <t xml:space="preserve">RHOMX                     </t>
  </si>
  <si>
    <t xml:space="preserve">CPMX                      </t>
  </si>
  <si>
    <t>November 24th, 2000</t>
  </si>
  <si>
    <t>DIST_JOB_002</t>
  </si>
  <si>
    <t>DIST</t>
  </si>
  <si>
    <t>November 27th, 2000</t>
  </si>
  <si>
    <t>1.345(V)</t>
  </si>
  <si>
    <t>0.024(V)</t>
  </si>
  <si>
    <t>0.017(V)</t>
  </si>
  <si>
    <t>2.222(L)</t>
  </si>
  <si>
    <t>0.102(L)</t>
  </si>
  <si>
    <t>0.218(L)</t>
  </si>
  <si>
    <t>Revised where indicated</t>
  </si>
  <si>
    <t>27/11/00</t>
  </si>
  <si>
    <t>1.323(V) 2.770(L)</t>
  </si>
  <si>
    <t>0.021(V) 0.134(L)</t>
  </si>
  <si>
    <t>0.013(V) 0.528(L)</t>
  </si>
  <si>
    <t>1.323(V)</t>
  </si>
  <si>
    <t>make up catalyst feed</t>
  </si>
  <si>
    <t>solvent from D12303</t>
  </si>
  <si>
    <t>recycle from G1203</t>
  </si>
  <si>
    <t>6s+1s</t>
  </si>
  <si>
    <t>vapors from D1203</t>
  </si>
  <si>
    <t>MLR</t>
  </si>
  <si>
    <t>recovered methyl acetate</t>
  </si>
  <si>
    <t>condensed vapors from E1205</t>
  </si>
  <si>
    <t>vapors from D1205</t>
  </si>
  <si>
    <t>same as 9, before G1203</t>
  </si>
  <si>
    <t>liquid + vapors from E1205</t>
  </si>
  <si>
    <t>feed mix to G1205</t>
  </si>
  <si>
    <t>E1205 vent</t>
  </si>
  <si>
    <t>total flow from G1203</t>
  </si>
  <si>
    <t>solvent to catalyst preparation</t>
  </si>
  <si>
    <t>total flow from G1205</t>
  </si>
  <si>
    <t>reactor feed</t>
  </si>
  <si>
    <t>G1205 recycle</t>
  </si>
  <si>
    <t>air to reactor</t>
  </si>
  <si>
    <t>total reflux to reactor</t>
  </si>
  <si>
    <t>total air from air compressor</t>
  </si>
  <si>
    <t>reactor slurry outlet to D1401</t>
  </si>
  <si>
    <t>reactor ov'head vapors</t>
  </si>
  <si>
    <t>condensed steam to E1301</t>
  </si>
  <si>
    <t>steam from E1301</t>
  </si>
  <si>
    <t>vapors to E1302</t>
  </si>
  <si>
    <t>condensed steam to E1302</t>
  </si>
  <si>
    <t>steam from E1302</t>
  </si>
  <si>
    <t>vapors to E1303</t>
  </si>
  <si>
    <t>condensed vapors from E1303</t>
  </si>
  <si>
    <t>reflux from E1301</t>
  </si>
  <si>
    <t>reflux from E1302</t>
  </si>
  <si>
    <t>reflux from E1303</t>
  </si>
  <si>
    <t>water withdrawal</t>
  </si>
  <si>
    <t>off gas to px scrubber</t>
  </si>
  <si>
    <t>same as 24R</t>
  </si>
  <si>
    <t>total flow from G1301</t>
  </si>
  <si>
    <t>solvent to px scrubber</t>
  </si>
  <si>
    <t>G 1301 recycle</t>
  </si>
  <si>
    <t>total solvent from E1304</t>
  </si>
  <si>
    <t>water to HP absorber</t>
  </si>
  <si>
    <t>G1302 recycle</t>
  </si>
  <si>
    <t>solvent from E1304 to G1301</t>
  </si>
  <si>
    <t>px scrubber bottoms to D1203</t>
  </si>
  <si>
    <t>off gas to HP absorber</t>
  </si>
  <si>
    <t>HP absorber bottoms</t>
  </si>
  <si>
    <t>px- feed</t>
  </si>
  <si>
    <t>off gas from HP absorber</t>
  </si>
  <si>
    <t>air to D1401</t>
  </si>
  <si>
    <t>slurry to D1402</t>
  </si>
  <si>
    <t>D1401 ov'head vapors to E1401A</t>
  </si>
  <si>
    <t>condensed steam to E1401A</t>
  </si>
  <si>
    <t>condensed vapors from E1401A</t>
  </si>
  <si>
    <t>steam from E1401A</t>
  </si>
  <si>
    <t>vapors to E1401B</t>
  </si>
  <si>
    <t>condensed vapors from E1401B</t>
  </si>
  <si>
    <t>condensed vapors from E1401A/B to DH tower</t>
  </si>
  <si>
    <t>vent from E1401B</t>
  </si>
  <si>
    <t>slurry o D1403</t>
  </si>
  <si>
    <t>total flow from G1403</t>
  </si>
  <si>
    <t>vapors from D1402</t>
  </si>
  <si>
    <t>vapors from 3rd crystallyzer</t>
  </si>
  <si>
    <t>condensed vapors from E1403</t>
  </si>
  <si>
    <t>gas+condensed vapors from E1403</t>
  </si>
  <si>
    <t>slurry to filter feed drum</t>
  </si>
  <si>
    <t>G1404 recycle</t>
  </si>
  <si>
    <t>total flow from G1404</t>
  </si>
  <si>
    <t>vapor+gas from J1403</t>
  </si>
  <si>
    <t>condensed vapors from E1408 (steam ej.)</t>
  </si>
  <si>
    <t>vent gas from E1403 to J1403 (steam ej.)</t>
  </si>
  <si>
    <t>vent gas from E1408 to C1502</t>
  </si>
  <si>
    <t>slurry from FFD to G1404</t>
  </si>
  <si>
    <t>slurry to RVF</t>
  </si>
  <si>
    <t>RVF overflow</t>
  </si>
  <si>
    <t>ML from D1406 to D1502</t>
  </si>
  <si>
    <t>Total flow from G1406</t>
  </si>
  <si>
    <t>G1406 recycle</t>
  </si>
  <si>
    <t>missing</t>
  </si>
  <si>
    <t>wash liquor to  RVF</t>
  </si>
  <si>
    <t>gas and vapors from D1407 to RVF</t>
  </si>
  <si>
    <t>49+53</t>
  </si>
  <si>
    <t>filtrate from RVF</t>
  </si>
  <si>
    <t>suction G1406</t>
  </si>
  <si>
    <t>Vapors to vacuum pump</t>
  </si>
  <si>
    <t>vacuum pump discharge</t>
  </si>
  <si>
    <t>equal to 51</t>
  </si>
  <si>
    <t>seal fluid to cooler</t>
  </si>
  <si>
    <t>G1407 suction</t>
  </si>
  <si>
    <t>excess seal fluid to D1502</t>
  </si>
  <si>
    <t>total flow from G1407</t>
  </si>
  <si>
    <t>seal fluid to vacuum pump</t>
  </si>
  <si>
    <t>Vapors+seal fluid to vacuum pump</t>
  </si>
  <si>
    <t>gas to dryer</t>
  </si>
  <si>
    <t>make up gas</t>
  </si>
  <si>
    <t>CTA to storage</t>
  </si>
  <si>
    <t>solvent to dryer scrubber</t>
  </si>
  <si>
    <t>total flow from G1505</t>
  </si>
  <si>
    <t>G1505 suction</t>
  </si>
  <si>
    <t>C1501 bottom recycle</t>
  </si>
  <si>
    <t>=60</t>
  </si>
  <si>
    <t>C1501 bottoms to D1203</t>
  </si>
  <si>
    <t>G1508 discharge</t>
  </si>
  <si>
    <t>G1508 suction</t>
  </si>
  <si>
    <t>recysle solvent to dryer scrubber</t>
  </si>
  <si>
    <t>recycle slovent out E1502</t>
  </si>
  <si>
    <t>make up solvent to dryer scrubber</t>
  </si>
  <si>
    <t>gas+vapors from dyer scrubber</t>
  </si>
  <si>
    <t>gas+vapors from blower</t>
  </si>
  <si>
    <t>total vent gas to C1502</t>
  </si>
  <si>
    <t>recycled gas and vapors from P1501</t>
  </si>
  <si>
    <t>distilled water to C1502</t>
  </si>
  <si>
    <t>purge gas from P1501 to C1502</t>
  </si>
  <si>
    <t>bottom recirculation to C1502</t>
  </si>
  <si>
    <t>=68 but before E1503</t>
  </si>
  <si>
    <t>C1502 bottoms to DH tower</t>
  </si>
  <si>
    <t>total flow from G1506</t>
  </si>
  <si>
    <t>gas and vapors from C1502</t>
  </si>
  <si>
    <t>G1506 suction</t>
  </si>
  <si>
    <t>totlal G1502 discharge</t>
  </si>
  <si>
    <t>total ML from D1502</t>
  </si>
  <si>
    <t>G1502 recycle</t>
  </si>
  <si>
    <t>G1502 suction</t>
  </si>
  <si>
    <t>ML to stripper still pot</t>
  </si>
  <si>
    <t>C1503 bottoms</t>
  </si>
  <si>
    <t>vapors from Luwa</t>
  </si>
  <si>
    <t>recirculation from E1504 to D1503</t>
  </si>
  <si>
    <t>recirculation from G1503 to E1504</t>
  </si>
  <si>
    <t>G1503 suction</t>
  </si>
  <si>
    <t>residue to Luwa</t>
  </si>
  <si>
    <t>total flow from G1503</t>
  </si>
  <si>
    <t>vapors to C1503</t>
  </si>
  <si>
    <t>water withdrawal to C1503</t>
  </si>
  <si>
    <t>vapors from C1503 to DH tower</t>
  </si>
  <si>
    <t>residue from Luwa to D1504</t>
  </si>
  <si>
    <t>water withdrawal to DH tower</t>
  </si>
  <si>
    <t>vent from DH section</t>
  </si>
  <si>
    <t>reslurry water to D1504</t>
  </si>
  <si>
    <t>G1302 suction</t>
  </si>
  <si>
    <t>total discharge from G1302</t>
  </si>
  <si>
    <t>make up solvent from BL</t>
  </si>
  <si>
    <t>total discharge from G1602</t>
  </si>
  <si>
    <t>Recovered solvent from DH tower</t>
  </si>
  <si>
    <t>solvent from D1602</t>
  </si>
  <si>
    <t>?</t>
  </si>
  <si>
    <t>G1602 recycle</t>
  </si>
  <si>
    <t>G1602 suction</t>
  </si>
  <si>
    <t>DH solvent to E1406</t>
  </si>
  <si>
    <t>DH solvent to E1304</t>
  </si>
  <si>
    <t>=135+pump recycle</t>
  </si>
  <si>
    <t>cW from E1304</t>
  </si>
  <si>
    <t>cW to E1304</t>
  </si>
  <si>
    <t>cW to E1205</t>
  </si>
  <si>
    <t>cW from E1205</t>
  </si>
  <si>
    <t>cW from E1303</t>
  </si>
  <si>
    <t>cW to E1303</t>
  </si>
  <si>
    <t>cW from E1401B</t>
  </si>
  <si>
    <t>cW to E1401B</t>
  </si>
  <si>
    <t>cW from E1403</t>
  </si>
  <si>
    <t>cW to E1403</t>
  </si>
  <si>
    <t>cW from E1405</t>
  </si>
  <si>
    <t>cW to E1405</t>
  </si>
  <si>
    <t>cW from E1408</t>
  </si>
  <si>
    <t>cW to E1408</t>
  </si>
  <si>
    <t>cW from E1502</t>
  </si>
  <si>
    <t>cW to E1502</t>
  </si>
  <si>
    <t>cW from E1503</t>
  </si>
  <si>
    <t>cW to E1503</t>
  </si>
  <si>
    <t>steam to J1403</t>
  </si>
  <si>
    <t>steam to E1406</t>
  </si>
  <si>
    <t>condensed steam from E1506</t>
  </si>
  <si>
    <t>steam to E1504</t>
  </si>
  <si>
    <t>condensed steam from E1504</t>
  </si>
  <si>
    <t>waste from D1504</t>
  </si>
  <si>
    <t>CTA feed</t>
  </si>
  <si>
    <t>C2101 bottoms</t>
  </si>
  <si>
    <t>G2102 discharge</t>
  </si>
  <si>
    <t>Total solvent to D2102</t>
  </si>
  <si>
    <t>G2102 recycle</t>
  </si>
  <si>
    <t>G2201 suction</t>
  </si>
  <si>
    <t>G2102 suction</t>
  </si>
  <si>
    <t>solvent to C2101</t>
  </si>
  <si>
    <t>gas+vapors to dryer scrubber</t>
  </si>
  <si>
    <t>conveyor off gas to C2101</t>
  </si>
  <si>
    <t>Vapors from D1903</t>
  </si>
  <si>
    <t>Vent gas from C2101 to C1502</t>
  </si>
  <si>
    <t>slurry feed to 1st preheater</t>
  </si>
  <si>
    <t>=209, after PCV</t>
  </si>
  <si>
    <t>Slurry feed to 2nd preheater</t>
  </si>
  <si>
    <t>Slurry feed to 3rd preheater</t>
  </si>
  <si>
    <t>Slurry feed to 4th preheater</t>
  </si>
  <si>
    <t>Slurry feed to 5th preheater</t>
  </si>
  <si>
    <t>slurry feed to 6th preheater</t>
  </si>
  <si>
    <t>slurry feed to 7th preheater</t>
  </si>
  <si>
    <t>CTA solution to hydrogenation reactor</t>
  </si>
  <si>
    <t>steam to H2 mixer</t>
  </si>
  <si>
    <t>Hydrogen to mixer</t>
  </si>
  <si>
    <t>H2+steam feed to R2201</t>
  </si>
  <si>
    <t>Feed to 1st crystallizer</t>
  </si>
  <si>
    <t>Feed to 2nd crystallizer</t>
  </si>
  <si>
    <t>Feed to 3rd crystallizer</t>
  </si>
  <si>
    <t xml:space="preserve">Flash steam from D2401 </t>
  </si>
  <si>
    <t>=222, degassed</t>
  </si>
  <si>
    <t>Flash steam from D2402</t>
  </si>
  <si>
    <t>=224, degassed</t>
  </si>
  <si>
    <t>Feed to 4th crystallizer</t>
  </si>
  <si>
    <t>Feed to 5th crystallizer</t>
  </si>
  <si>
    <t>Flash steam from D2404</t>
  </si>
  <si>
    <t>Flash steam from D2403</t>
  </si>
  <si>
    <t>Discharge from G2405</t>
  </si>
  <si>
    <t>Flash steam from D2405</t>
  </si>
  <si>
    <t>G2405 suction</t>
  </si>
  <si>
    <t>G2405 recycle</t>
  </si>
  <si>
    <t>Recovered steam to E2201</t>
  </si>
  <si>
    <t>=234, degassed</t>
  </si>
  <si>
    <t>Condensed steam from E2201</t>
  </si>
  <si>
    <t>flash steam from D2203</t>
  </si>
  <si>
    <t>condensed steam from E2202</t>
  </si>
  <si>
    <t>Recovered steam to E2202</t>
  </si>
  <si>
    <t>Condensed steam from D2202 to D2203</t>
  </si>
  <si>
    <t>Flash steam from D2202</t>
  </si>
  <si>
    <t>Condensed steam from D2203 to D2204</t>
  </si>
  <si>
    <t>Flash steam from D2203</t>
  </si>
  <si>
    <t>=239, degassed</t>
  </si>
  <si>
    <t>condensed steam from E2203</t>
  </si>
  <si>
    <t>Recovered steam to E2203</t>
  </si>
  <si>
    <t>Condensed steam from E2204</t>
  </si>
  <si>
    <t>Condensed steam from E2205</t>
  </si>
  <si>
    <t>Condensed steam from D2204</t>
  </si>
  <si>
    <t>Flash steam from D2204</t>
  </si>
  <si>
    <t>Condensed steam from D2204 to D2503</t>
  </si>
  <si>
    <t>Wash liquor from RPF</t>
  </si>
  <si>
    <t>Mother liquor from D2414 to D2502</t>
  </si>
  <si>
    <t>Gas to Dome valves</t>
  </si>
  <si>
    <t>Gas and vapors from Dome Valves</t>
  </si>
  <si>
    <t>Recycle gas blowe suction</t>
  </si>
  <si>
    <t>Flash steam from D2503</t>
  </si>
  <si>
    <t>Reflux from E2502 to D2503</t>
  </si>
  <si>
    <t>PTA from RPF to Dome Valve</t>
  </si>
  <si>
    <t>Gas &amp; liquid from cooler E2414</t>
  </si>
  <si>
    <t>Gas and vapors to cooler E2414</t>
  </si>
  <si>
    <t>Make up gas</t>
  </si>
  <si>
    <t>Recycle solvent to G2503</t>
  </si>
  <si>
    <t>Slurry to Filter Feed Drum</t>
  </si>
  <si>
    <t>G2409 suction</t>
  </si>
  <si>
    <t>Total flow from G2409</t>
  </si>
  <si>
    <t>PTA cake to dryer</t>
  </si>
  <si>
    <t>Filtrate from filter</t>
  </si>
  <si>
    <t>Slurry feed to filter</t>
  </si>
  <si>
    <t>Filter overflow</t>
  </si>
  <si>
    <t>Wash liquor from D2412 to D2503</t>
  </si>
  <si>
    <t>Mother liquor from filtrate drum</t>
  </si>
  <si>
    <t>Gas and vapors from filtrate drum</t>
  </si>
  <si>
    <t>Condensed vapors from E2414</t>
  </si>
  <si>
    <t>Gas from blower</t>
  </si>
  <si>
    <t>Solvent to Dryer scrubber</t>
  </si>
  <si>
    <t>P2414 suction</t>
  </si>
  <si>
    <t>Dried PTA to storage</t>
  </si>
  <si>
    <t>Gas and vapors from dryer</t>
  </si>
  <si>
    <t>Recycle solvent to C2501 from E2501</t>
  </si>
  <si>
    <t>G2504 discharge</t>
  </si>
  <si>
    <t>G2504 suction</t>
  </si>
  <si>
    <t>=276</t>
  </si>
  <si>
    <t>Dryer scubber bottoms to D2503</t>
  </si>
  <si>
    <t>Recycle gas to P2502</t>
  </si>
  <si>
    <t>G2501 suction</t>
  </si>
  <si>
    <t>Recycle gas to dryer</t>
  </si>
  <si>
    <t>P2502 discharge</t>
  </si>
  <si>
    <t>D2502 vent</t>
  </si>
  <si>
    <t>Recycle solvent to D2102</t>
  </si>
  <si>
    <t>G2503 discharge</t>
  </si>
  <si>
    <t>Feed to 1st MLSR crystallizer</t>
  </si>
  <si>
    <t>=282, before G2502</t>
  </si>
  <si>
    <t>Recycle gas to dryer purge</t>
  </si>
  <si>
    <t>Make up gas to dryer</t>
  </si>
  <si>
    <t>Vent from E2502</t>
  </si>
  <si>
    <t>Wash solvent to E2417</t>
  </si>
  <si>
    <t>Wash solvent from E2417</t>
  </si>
  <si>
    <t>Make up solvent to D2503</t>
  </si>
  <si>
    <t>cW from E1900</t>
  </si>
  <si>
    <t>cW to E1900</t>
  </si>
  <si>
    <t>cW from E1901</t>
  </si>
  <si>
    <t>cW to E1901</t>
  </si>
  <si>
    <t>cW from E1902</t>
  </si>
  <si>
    <t>cW to E1902</t>
  </si>
  <si>
    <t>cW to jacketed pipe from S1901B</t>
  </si>
  <si>
    <t>cW to jacketed pipe to S1901B</t>
  </si>
  <si>
    <t>cW to E1905A</t>
  </si>
  <si>
    <t>cW from E1905A</t>
  </si>
  <si>
    <t>cW from E1905B</t>
  </si>
  <si>
    <t>cW to E1905B</t>
  </si>
  <si>
    <t>cW from E1905C</t>
  </si>
  <si>
    <t>cW to E1905C</t>
  </si>
  <si>
    <t>cW from E2504</t>
  </si>
  <si>
    <t>cW to E2504</t>
  </si>
  <si>
    <t>cW from E2502</t>
  </si>
  <si>
    <t>cW to E2502</t>
  </si>
  <si>
    <t>cW from E2414</t>
  </si>
  <si>
    <t>cW to E2414</t>
  </si>
  <si>
    <t>cW from E2501</t>
  </si>
  <si>
    <t>cW to E2501</t>
  </si>
  <si>
    <t>demi water to S1901A</t>
  </si>
  <si>
    <t>demi water to S1901A/B</t>
  </si>
  <si>
    <t>demi water to S1901B</t>
  </si>
  <si>
    <t>Steam to dryer</t>
  </si>
  <si>
    <t>condensed steam from Dryer</t>
  </si>
  <si>
    <t>Steam to E2417</t>
  </si>
  <si>
    <t>condensed steam from E2417</t>
  </si>
  <si>
    <t>2nd PTA MLSR crystallizer feed</t>
  </si>
  <si>
    <t>flash steam from D1900</t>
  </si>
  <si>
    <t>reflux to D1900</t>
  </si>
  <si>
    <t>Filter feed</t>
  </si>
  <si>
    <t>G1901 discharge</t>
  </si>
  <si>
    <t>Vent from E1900</t>
  </si>
  <si>
    <t>Reflux to D1901</t>
  </si>
  <si>
    <t>Flash steam from D1901</t>
  </si>
  <si>
    <t>G1901 recycle</t>
  </si>
  <si>
    <t>MLSR to CTA</t>
  </si>
  <si>
    <t>G1902 discharge</t>
  </si>
  <si>
    <t>ML to D1903</t>
  </si>
  <si>
    <t>G1902 recycle</t>
  </si>
  <si>
    <t>G1902 suction</t>
  </si>
  <si>
    <t>Acetic acid to filter</t>
  </si>
  <si>
    <t>ML waste to cooling</t>
  </si>
  <si>
    <t>G1903 suction</t>
  </si>
  <si>
    <t>ML waste to waste water treatment</t>
  </si>
  <si>
    <t>ML cooling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</si>
</sst>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0.0000"/>
  </numFmts>
  <fonts count="15" x14ac:knownFonts="1">
    <font>
      <sz val="10"/>
      <name val="Arial"/>
    </font>
    <font>
      <sz val="8"/>
      <name val="Arial"/>
      <family val="2"/>
    </font>
    <font>
      <sz val="8"/>
      <color indexed="10"/>
      <name val="Arial"/>
      <family val="2"/>
    </font>
    <font>
      <b/>
      <sz val="10"/>
      <color indexed="10"/>
      <name val="Arial"/>
      <family val="2"/>
    </font>
    <font>
      <sz val="10"/>
      <color indexed="9"/>
      <name val="Arial"/>
      <family val="2"/>
    </font>
    <font>
      <sz val="10"/>
      <color indexed="10"/>
      <name val="Arial"/>
      <family val="2"/>
    </font>
    <font>
      <b/>
      <sz val="10"/>
      <name val="Arial"/>
      <family val="2"/>
    </font>
    <font>
      <sz val="10"/>
      <name val="Arial"/>
      <family val="2"/>
    </font>
    <font>
      <vertAlign val="superscript"/>
      <sz val="8"/>
      <name val="Arial"/>
      <family val="2"/>
    </font>
    <font>
      <sz val="8"/>
      <color indexed="9"/>
      <name val="Arial"/>
      <family val="2"/>
    </font>
    <font>
      <sz val="8"/>
      <color indexed="81"/>
      <name val="Tahoma"/>
      <family val="2"/>
    </font>
    <font>
      <b/>
      <sz val="8"/>
      <color indexed="81"/>
      <name val="Tahoma"/>
      <family val="2"/>
    </font>
    <font>
      <b/>
      <sz val="8"/>
      <color indexed="10"/>
      <name val="Arial"/>
      <family val="2"/>
    </font>
    <font>
      <b/>
      <sz val="16"/>
      <name val="Arial"/>
      <family val="2"/>
    </font>
    <font>
      <sz val="8"/>
      <name val="Arial"/>
      <family val="2"/>
    </font>
  </fonts>
  <fills count="7">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indexed="41"/>
        <bgColor indexed="64"/>
      </patternFill>
    </fill>
    <fill>
      <patternFill patternType="solid">
        <fgColor theme="3" tint="0.89999084444715716"/>
        <bgColor indexed="64"/>
      </patternFill>
    </fill>
    <fill>
      <patternFill patternType="solid">
        <fgColor rgb="FFFFC000"/>
        <bgColor indexed="64"/>
      </patternFill>
    </fill>
  </fills>
  <borders count="52">
    <border>
      <left/>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bottom style="medium">
        <color indexed="64"/>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1">
    <xf numFmtId="0" fontId="0" fillId="0" borderId="0"/>
  </cellStyleXfs>
  <cellXfs count="217">
    <xf numFmtId="0" fontId="0" fillId="0" borderId="0" xfId="0"/>
    <xf numFmtId="0" fontId="0" fillId="0" borderId="0" xfId="0" applyAlignment="1">
      <alignment horizontal="right" vertical="center"/>
    </xf>
    <xf numFmtId="0" fontId="0" fillId="0" borderId="0" xfId="0" applyAlignment="1">
      <alignment vertical="center"/>
    </xf>
    <xf numFmtId="11" fontId="0" fillId="0" borderId="0" xfId="0" applyNumberFormat="1" applyAlignment="1">
      <alignment vertical="center"/>
    </xf>
    <xf numFmtId="0" fontId="1" fillId="0" borderId="0" xfId="0" applyFont="1" applyAlignment="1">
      <alignment vertical="center"/>
    </xf>
    <xf numFmtId="0" fontId="1" fillId="0" borderId="0" xfId="0" applyFont="1" applyAlignment="1">
      <alignment horizontal="right" vertical="center"/>
    </xf>
    <xf numFmtId="0" fontId="2" fillId="2" borderId="1" xfId="0" applyFont="1" applyFill="1" applyBorder="1" applyAlignment="1">
      <alignment vertical="center"/>
    </xf>
    <xf numFmtId="0" fontId="2" fillId="2" borderId="1" xfId="0" applyFont="1" applyFill="1" applyBorder="1" applyAlignment="1">
      <alignment horizontal="center" vertical="center"/>
    </xf>
    <xf numFmtId="2" fontId="1" fillId="0" borderId="0" xfId="0" applyNumberFormat="1" applyFont="1" applyAlignment="1">
      <alignment vertical="center"/>
    </xf>
    <xf numFmtId="164" fontId="1" fillId="0" borderId="0" xfId="0" applyNumberFormat="1" applyFont="1" applyAlignment="1">
      <alignment vertical="center"/>
    </xf>
    <xf numFmtId="0" fontId="3" fillId="0" borderId="0" xfId="0" applyFont="1"/>
    <xf numFmtId="0" fontId="4" fillId="0" borderId="0" xfId="0" applyFont="1" applyAlignment="1">
      <alignment vertical="center"/>
    </xf>
    <xf numFmtId="0" fontId="1" fillId="0" borderId="2" xfId="0" applyFont="1" applyBorder="1" applyAlignment="1">
      <alignment vertical="center"/>
    </xf>
    <xf numFmtId="0" fontId="1" fillId="0" borderId="3" xfId="0" applyFont="1" applyBorder="1" applyAlignment="1">
      <alignment vertical="center"/>
    </xf>
    <xf numFmtId="2" fontId="1" fillId="0" borderId="4" xfId="0" applyNumberFormat="1" applyFont="1" applyBorder="1" applyAlignment="1">
      <alignment vertical="center"/>
    </xf>
    <xf numFmtId="0" fontId="1" fillId="0" borderId="5" xfId="0" applyFont="1" applyBorder="1" applyAlignment="1">
      <alignment vertical="center"/>
    </xf>
    <xf numFmtId="0" fontId="1" fillId="0" borderId="6" xfId="0" applyFont="1" applyBorder="1" applyAlignment="1">
      <alignment horizontal="right" vertical="center"/>
    </xf>
    <xf numFmtId="0" fontId="1" fillId="0" borderId="7" xfId="0" applyFont="1" applyBorder="1" applyAlignment="1">
      <alignment vertical="center"/>
    </xf>
    <xf numFmtId="0" fontId="1" fillId="0" borderId="6" xfId="0" applyFont="1" applyBorder="1" applyAlignment="1">
      <alignment vertical="center"/>
    </xf>
    <xf numFmtId="0" fontId="1" fillId="0" borderId="8" xfId="0" applyFont="1" applyBorder="1" applyAlignment="1">
      <alignment vertical="center"/>
    </xf>
    <xf numFmtId="0" fontId="0" fillId="0" borderId="9" xfId="0" applyBorder="1" applyAlignment="1">
      <alignment vertical="center"/>
    </xf>
    <xf numFmtId="0" fontId="1" fillId="0" borderId="10" xfId="0" applyFont="1" applyBorder="1" applyAlignment="1">
      <alignment horizontal="right" vertical="center"/>
    </xf>
    <xf numFmtId="0" fontId="1" fillId="0" borderId="11" xfId="0" applyFont="1" applyBorder="1" applyAlignment="1">
      <alignment vertical="center"/>
    </xf>
    <xf numFmtId="0" fontId="1" fillId="0" borderId="12" xfId="0" applyFont="1" applyBorder="1" applyAlignment="1">
      <alignment vertical="center"/>
    </xf>
    <xf numFmtId="0" fontId="1" fillId="0" borderId="13" xfId="0" applyFont="1" applyBorder="1" applyAlignment="1">
      <alignment vertical="center"/>
    </xf>
    <xf numFmtId="0" fontId="1" fillId="0" borderId="10" xfId="0" applyFont="1" applyBorder="1" applyAlignment="1">
      <alignment vertical="center"/>
    </xf>
    <xf numFmtId="165" fontId="1" fillId="0" borderId="4" xfId="0" applyNumberFormat="1" applyFont="1" applyBorder="1" applyAlignment="1">
      <alignment vertical="center"/>
    </xf>
    <xf numFmtId="165" fontId="1" fillId="0" borderId="0" xfId="0" applyNumberFormat="1" applyFont="1" applyAlignment="1">
      <alignment vertical="center"/>
    </xf>
    <xf numFmtId="164" fontId="1" fillId="0" borderId="4" xfId="0" applyNumberFormat="1" applyFont="1" applyBorder="1" applyAlignment="1">
      <alignment vertical="center"/>
    </xf>
    <xf numFmtId="0" fontId="6" fillId="0" borderId="0" xfId="0" applyFont="1"/>
    <xf numFmtId="0" fontId="7" fillId="0" borderId="0" xfId="0" applyFont="1" applyAlignment="1">
      <alignment vertical="center"/>
    </xf>
    <xf numFmtId="0" fontId="6" fillId="0" borderId="0" xfId="0" applyFont="1" applyAlignment="1">
      <alignment horizontal="right"/>
    </xf>
    <xf numFmtId="0" fontId="3" fillId="0" borderId="0" xfId="0" applyFont="1" applyAlignment="1">
      <alignment horizontal="right"/>
    </xf>
    <xf numFmtId="0" fontId="5" fillId="2" borderId="14" xfId="0" applyFont="1" applyFill="1" applyBorder="1" applyAlignment="1">
      <alignment vertical="center"/>
    </xf>
    <xf numFmtId="0" fontId="5" fillId="2" borderId="15" xfId="0" applyFont="1" applyFill="1" applyBorder="1" applyAlignment="1">
      <alignment vertical="center"/>
    </xf>
    <xf numFmtId="0" fontId="2" fillId="2" borderId="14" xfId="0" applyFont="1" applyFill="1" applyBorder="1" applyAlignment="1">
      <alignment vertical="center"/>
    </xf>
    <xf numFmtId="0" fontId="2" fillId="2" borderId="15" xfId="0" applyFont="1" applyFill="1" applyBorder="1" applyAlignment="1">
      <alignment vertical="center"/>
    </xf>
    <xf numFmtId="0" fontId="2" fillId="2" borderId="16" xfId="0" applyFont="1" applyFill="1" applyBorder="1" applyAlignment="1">
      <alignment vertical="center"/>
    </xf>
    <xf numFmtId="0" fontId="3" fillId="2" borderId="17" xfId="0" applyFont="1" applyFill="1" applyBorder="1" applyAlignment="1">
      <alignment horizontal="center" vertical="center"/>
    </xf>
    <xf numFmtId="0" fontId="3" fillId="2" borderId="18" xfId="0" applyFont="1" applyFill="1" applyBorder="1" applyAlignment="1">
      <alignment horizontal="center" vertical="center"/>
    </xf>
    <xf numFmtId="0" fontId="6" fillId="0" borderId="0" xfId="0" applyFont="1" applyAlignment="1">
      <alignment vertical="center"/>
    </xf>
    <xf numFmtId="0" fontId="6" fillId="0" borderId="0" xfId="0" applyFont="1" applyAlignment="1">
      <alignment horizontal="left" vertical="center"/>
    </xf>
    <xf numFmtId="11" fontId="0" fillId="0" borderId="0" xfId="0" applyNumberFormat="1"/>
    <xf numFmtId="2" fontId="1" fillId="0" borderId="19" xfId="0" applyNumberFormat="1" applyFont="1" applyBorder="1" applyAlignment="1">
      <alignment vertical="center"/>
    </xf>
    <xf numFmtId="0" fontId="0" fillId="0" borderId="2" xfId="0" applyBorder="1" applyAlignment="1">
      <alignment vertical="center"/>
    </xf>
    <xf numFmtId="0" fontId="0" fillId="0" borderId="10" xfId="0" applyBorder="1" applyAlignment="1">
      <alignment vertical="center"/>
    </xf>
    <xf numFmtId="165" fontId="1" fillId="0" borderId="19" xfId="0" applyNumberFormat="1" applyFont="1" applyBorder="1" applyAlignment="1">
      <alignment vertical="center"/>
    </xf>
    <xf numFmtId="165" fontId="1" fillId="0" borderId="0" xfId="0" applyNumberFormat="1" applyFont="1" applyAlignment="1">
      <alignment horizontal="right" vertical="center"/>
    </xf>
    <xf numFmtId="0" fontId="0" fillId="2" borderId="1" xfId="0" applyFill="1" applyBorder="1" applyAlignment="1">
      <alignment vertical="center"/>
    </xf>
    <xf numFmtId="165" fontId="1" fillId="2" borderId="1" xfId="0" applyNumberFormat="1" applyFont="1" applyFill="1" applyBorder="1" applyAlignment="1">
      <alignment horizontal="right" vertical="center"/>
    </xf>
    <xf numFmtId="0" fontId="1" fillId="2" borderId="1" xfId="0" applyFont="1" applyFill="1" applyBorder="1" applyAlignment="1">
      <alignment horizontal="right" vertical="center"/>
    </xf>
    <xf numFmtId="2" fontId="1" fillId="2" borderId="1" xfId="0" applyNumberFormat="1" applyFont="1" applyFill="1" applyBorder="1" applyAlignment="1">
      <alignment vertical="center"/>
    </xf>
    <xf numFmtId="165" fontId="0" fillId="2" borderId="1" xfId="0" applyNumberFormat="1" applyFill="1" applyBorder="1" applyAlignment="1">
      <alignment vertical="center"/>
    </xf>
    <xf numFmtId="0" fontId="0" fillId="0" borderId="20" xfId="0" applyBorder="1" applyAlignment="1">
      <alignment vertical="center"/>
    </xf>
    <xf numFmtId="2" fontId="1" fillId="0" borderId="21" xfId="0" applyNumberFormat="1" applyFont="1" applyBorder="1" applyAlignment="1">
      <alignment vertical="center"/>
    </xf>
    <xf numFmtId="165" fontId="1" fillId="0" borderId="21" xfId="0" applyNumberFormat="1" applyFont="1" applyBorder="1" applyAlignment="1">
      <alignment vertical="center"/>
    </xf>
    <xf numFmtId="166" fontId="1" fillId="0" borderId="21" xfId="0" applyNumberFormat="1" applyFont="1" applyBorder="1" applyAlignment="1">
      <alignment vertical="center"/>
    </xf>
    <xf numFmtId="166" fontId="1" fillId="0" borderId="0" xfId="0" applyNumberFormat="1" applyFont="1" applyAlignment="1">
      <alignment vertical="center"/>
    </xf>
    <xf numFmtId="166" fontId="1" fillId="0" borderId="0" xfId="0" applyNumberFormat="1" applyFont="1" applyAlignment="1">
      <alignment horizontal="right" vertical="center"/>
    </xf>
    <xf numFmtId="166" fontId="1" fillId="0" borderId="2" xfId="0" applyNumberFormat="1" applyFont="1" applyBorder="1" applyAlignment="1">
      <alignment horizontal="right" vertical="center"/>
    </xf>
    <xf numFmtId="0" fontId="1" fillId="2" borderId="16" xfId="0" applyFont="1" applyFill="1" applyBorder="1" applyAlignment="1">
      <alignment horizontal="right" vertical="center"/>
    </xf>
    <xf numFmtId="165" fontId="1" fillId="0" borderId="21" xfId="0" applyNumberFormat="1" applyFont="1" applyBorder="1" applyAlignment="1">
      <alignment horizontal="right" vertical="center"/>
    </xf>
    <xf numFmtId="165" fontId="1" fillId="0" borderId="2" xfId="0" applyNumberFormat="1" applyFont="1" applyBorder="1" applyAlignment="1">
      <alignment horizontal="right" vertical="center"/>
    </xf>
    <xf numFmtId="0" fontId="9" fillId="0" borderId="8" xfId="0" applyFont="1" applyBorder="1" applyAlignment="1">
      <alignment vertical="center"/>
    </xf>
    <xf numFmtId="0" fontId="9" fillId="0" borderId="11" xfId="0" applyFont="1" applyBorder="1" applyAlignment="1">
      <alignment vertical="center"/>
    </xf>
    <xf numFmtId="0" fontId="9" fillId="0" borderId="12" xfId="0" applyFont="1" applyBorder="1" applyAlignment="1">
      <alignment horizontal="right" vertical="center"/>
    </xf>
    <xf numFmtId="0" fontId="9" fillId="0" borderId="13" xfId="0" applyFont="1" applyBorder="1" applyAlignment="1">
      <alignment horizontal="right" vertical="center"/>
    </xf>
    <xf numFmtId="0" fontId="4" fillId="0" borderId="13" xfId="0" applyFont="1" applyBorder="1" applyAlignment="1">
      <alignment vertical="center"/>
    </xf>
    <xf numFmtId="2" fontId="0" fillId="0" borderId="0" xfId="0" applyNumberFormat="1" applyAlignment="1">
      <alignment vertical="center"/>
    </xf>
    <xf numFmtId="10" fontId="1" fillId="0" borderId="4" xfId="0" applyNumberFormat="1" applyFont="1" applyBorder="1" applyAlignment="1">
      <alignment vertical="center"/>
    </xf>
    <xf numFmtId="0" fontId="3" fillId="3" borderId="18" xfId="0" applyFont="1" applyFill="1" applyBorder="1" applyAlignment="1">
      <alignment horizontal="center" vertical="center"/>
    </xf>
    <xf numFmtId="0" fontId="1" fillId="0" borderId="11" xfId="0" applyFont="1" applyBorder="1" applyAlignment="1">
      <alignment horizontal="right" vertical="center"/>
    </xf>
    <xf numFmtId="2" fontId="1" fillId="2" borderId="4" xfId="0" applyNumberFormat="1" applyFont="1" applyFill="1" applyBorder="1" applyAlignment="1">
      <alignment vertical="center"/>
    </xf>
    <xf numFmtId="2" fontId="1" fillId="0" borderId="3" xfId="0" applyNumberFormat="1" applyFont="1" applyBorder="1" applyAlignment="1">
      <alignment vertical="center"/>
    </xf>
    <xf numFmtId="2" fontId="1" fillId="0" borderId="2" xfId="0" applyNumberFormat="1" applyFont="1" applyBorder="1" applyAlignment="1">
      <alignment vertical="center"/>
    </xf>
    <xf numFmtId="0" fontId="3" fillId="4" borderId="18" xfId="0" applyFont="1" applyFill="1" applyBorder="1" applyAlignment="1">
      <alignment horizontal="center" vertical="center"/>
    </xf>
    <xf numFmtId="0" fontId="3" fillId="2" borderId="22" xfId="0" applyFont="1" applyFill="1" applyBorder="1" applyAlignment="1">
      <alignment horizontal="center"/>
    </xf>
    <xf numFmtId="49" fontId="3" fillId="2" borderId="22" xfId="0" applyNumberFormat="1" applyFont="1" applyFill="1" applyBorder="1" applyAlignment="1">
      <alignment horizontal="center"/>
    </xf>
    <xf numFmtId="0" fontId="3" fillId="2" borderId="22" xfId="0" applyFont="1" applyFill="1" applyBorder="1" applyAlignment="1">
      <alignment horizontal="centerContinuous"/>
    </xf>
    <xf numFmtId="0" fontId="3" fillId="2" borderId="20" xfId="0" applyFont="1" applyFill="1" applyBorder="1" applyAlignment="1">
      <alignment horizontal="centerContinuous"/>
    </xf>
    <xf numFmtId="0" fontId="3" fillId="2" borderId="3" xfId="0" applyFont="1" applyFill="1" applyBorder="1" applyAlignment="1">
      <alignment horizontal="center"/>
    </xf>
    <xf numFmtId="0" fontId="0" fillId="0" borderId="23" xfId="0" applyBorder="1"/>
    <xf numFmtId="0" fontId="0" fillId="0" borderId="23" xfId="0" applyBorder="1" applyAlignment="1">
      <alignment horizontal="center"/>
    </xf>
    <xf numFmtId="49" fontId="0" fillId="0" borderId="23" xfId="0" applyNumberFormat="1" applyBorder="1" applyAlignment="1">
      <alignment horizontal="center"/>
    </xf>
    <xf numFmtId="0" fontId="2" fillId="2" borderId="16" xfId="0" applyFont="1" applyFill="1" applyBorder="1" applyAlignment="1">
      <alignment horizontal="center" vertical="center"/>
    </xf>
    <xf numFmtId="2" fontId="1" fillId="0" borderId="12" xfId="0" applyNumberFormat="1" applyFont="1" applyBorder="1" applyAlignment="1">
      <alignment vertical="center"/>
    </xf>
    <xf numFmtId="2" fontId="1" fillId="2" borderId="19" xfId="0" applyNumberFormat="1" applyFont="1" applyFill="1" applyBorder="1" applyAlignment="1">
      <alignment vertical="center"/>
    </xf>
    <xf numFmtId="0" fontId="3" fillId="4" borderId="24" xfId="0" applyFont="1" applyFill="1" applyBorder="1" applyAlignment="1">
      <alignment horizontal="center" vertical="center"/>
    </xf>
    <xf numFmtId="0" fontId="1" fillId="3" borderId="18" xfId="0" applyFont="1" applyFill="1" applyBorder="1" applyAlignment="1">
      <alignment vertical="center"/>
    </xf>
    <xf numFmtId="0" fontId="1" fillId="4" borderId="18" xfId="0" applyFont="1" applyFill="1" applyBorder="1" applyAlignment="1">
      <alignment vertical="center"/>
    </xf>
    <xf numFmtId="0" fontId="7" fillId="4" borderId="18" xfId="0" applyFont="1" applyFill="1" applyBorder="1" applyAlignment="1">
      <alignment vertical="center"/>
    </xf>
    <xf numFmtId="0" fontId="7" fillId="4" borderId="24" xfId="0" applyFont="1" applyFill="1" applyBorder="1" applyAlignment="1">
      <alignment vertical="center"/>
    </xf>
    <xf numFmtId="2" fontId="1" fillId="0" borderId="25" xfId="0" applyNumberFormat="1" applyFont="1" applyBorder="1" applyAlignment="1">
      <alignment vertical="center"/>
    </xf>
    <xf numFmtId="2" fontId="1" fillId="0" borderId="26" xfId="0" applyNumberFormat="1" applyFont="1" applyBorder="1" applyAlignment="1">
      <alignment vertical="center"/>
    </xf>
    <xf numFmtId="0" fontId="3" fillId="2" borderId="14" xfId="0" applyFont="1" applyFill="1" applyBorder="1" applyAlignment="1">
      <alignment vertical="center"/>
    </xf>
    <xf numFmtId="0" fontId="5" fillId="2" borderId="17" xfId="0" applyFont="1" applyFill="1" applyBorder="1" applyAlignment="1">
      <alignment vertical="center"/>
    </xf>
    <xf numFmtId="0" fontId="3" fillId="2" borderId="24" xfId="0" applyFont="1" applyFill="1" applyBorder="1" applyAlignment="1">
      <alignment horizontal="center" vertical="center"/>
    </xf>
    <xf numFmtId="0" fontId="0" fillId="2" borderId="14" xfId="0" applyFill="1" applyBorder="1" applyAlignment="1">
      <alignment vertical="center"/>
    </xf>
    <xf numFmtId="0" fontId="0" fillId="2" borderId="17" xfId="0" applyFill="1" applyBorder="1" applyAlignment="1">
      <alignment vertical="center"/>
    </xf>
    <xf numFmtId="0" fontId="0" fillId="3" borderId="18" xfId="0" applyFill="1" applyBorder="1" applyAlignment="1">
      <alignment vertical="center"/>
    </xf>
    <xf numFmtId="0" fontId="0" fillId="4" borderId="18" xfId="0" applyFill="1" applyBorder="1" applyAlignment="1">
      <alignment vertical="center"/>
    </xf>
    <xf numFmtId="0" fontId="0" fillId="2" borderId="24" xfId="0" applyFill="1" applyBorder="1" applyAlignment="1">
      <alignment vertical="center"/>
    </xf>
    <xf numFmtId="0" fontId="1" fillId="0" borderId="4" xfId="0" applyFont="1" applyBorder="1" applyAlignment="1">
      <alignment horizontal="right" vertical="center"/>
    </xf>
    <xf numFmtId="0" fontId="1" fillId="0" borderId="21" xfId="0" applyFont="1" applyBorder="1" applyAlignment="1">
      <alignment horizontal="right" vertical="center"/>
    </xf>
    <xf numFmtId="0" fontId="3" fillId="3" borderId="18" xfId="0" applyFont="1" applyFill="1" applyBorder="1" applyAlignment="1">
      <alignment horizontal="centerContinuous" vertical="center"/>
    </xf>
    <xf numFmtId="0" fontId="3" fillId="4" borderId="18" xfId="0" applyFont="1" applyFill="1" applyBorder="1" applyAlignment="1">
      <alignment horizontal="centerContinuous" vertical="center"/>
    </xf>
    <xf numFmtId="0" fontId="3" fillId="4" borderId="24" xfId="0" applyFont="1" applyFill="1" applyBorder="1" applyAlignment="1">
      <alignment horizontal="centerContinuous" vertical="center"/>
    </xf>
    <xf numFmtId="0" fontId="1" fillId="2" borderId="17" xfId="0" applyFont="1" applyFill="1" applyBorder="1" applyAlignment="1">
      <alignment vertical="center"/>
    </xf>
    <xf numFmtId="0" fontId="7" fillId="2" borderId="17" xfId="0" applyFont="1" applyFill="1" applyBorder="1" applyAlignment="1">
      <alignment horizontal="centerContinuous" vertical="center"/>
    </xf>
    <xf numFmtId="0" fontId="12" fillId="2" borderId="14" xfId="0" applyFont="1" applyFill="1" applyBorder="1" applyAlignment="1">
      <alignment vertical="center"/>
    </xf>
    <xf numFmtId="0" fontId="1" fillId="2" borderId="17" xfId="0" applyFont="1" applyFill="1" applyBorder="1" applyAlignment="1">
      <alignment horizontal="center"/>
    </xf>
    <xf numFmtId="0" fontId="12" fillId="3" borderId="18" xfId="0" applyFont="1" applyFill="1" applyBorder="1" applyAlignment="1">
      <alignment horizontal="center"/>
    </xf>
    <xf numFmtId="0" fontId="12" fillId="4" borderId="18" xfId="0" applyFont="1" applyFill="1" applyBorder="1" applyAlignment="1">
      <alignment horizontal="center"/>
    </xf>
    <xf numFmtId="0" fontId="12" fillId="4" borderId="24" xfId="0" applyFont="1" applyFill="1" applyBorder="1" applyAlignment="1">
      <alignment horizontal="center"/>
    </xf>
    <xf numFmtId="0" fontId="1" fillId="0" borderId="4" xfId="0" applyFont="1" applyBorder="1" applyAlignment="1">
      <alignment horizontal="center"/>
    </xf>
    <xf numFmtId="0" fontId="1" fillId="0" borderId="3" xfId="0" applyFont="1" applyBorder="1" applyAlignment="1">
      <alignment horizontal="center"/>
    </xf>
    <xf numFmtId="0" fontId="1" fillId="0" borderId="25" xfId="0" applyFont="1" applyBorder="1" applyAlignment="1">
      <alignment horizontal="center"/>
    </xf>
    <xf numFmtId="0" fontId="1" fillId="0" borderId="21" xfId="0" applyFont="1" applyBorder="1" applyAlignment="1">
      <alignment horizontal="center"/>
    </xf>
    <xf numFmtId="0" fontId="1" fillId="0" borderId="2" xfId="0" applyFont="1" applyBorder="1" applyAlignment="1">
      <alignment horizontal="center"/>
    </xf>
    <xf numFmtId="0" fontId="1" fillId="0" borderId="26" xfId="0" applyFont="1" applyBorder="1" applyAlignment="1">
      <alignment horizont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27" xfId="0" applyFont="1" applyBorder="1" applyAlignment="1">
      <alignment horizontal="center"/>
    </xf>
    <xf numFmtId="165" fontId="1" fillId="2" borderId="2" xfId="0" applyNumberFormat="1" applyFont="1" applyFill="1" applyBorder="1" applyAlignment="1">
      <alignment horizontal="right" vertical="center"/>
    </xf>
    <xf numFmtId="165" fontId="1" fillId="2" borderId="19" xfId="0" applyNumberFormat="1" applyFont="1" applyFill="1" applyBorder="1" applyAlignment="1">
      <alignment vertical="center"/>
    </xf>
    <xf numFmtId="2" fontId="1" fillId="0" borderId="28" xfId="0" applyNumberFormat="1" applyFont="1" applyBorder="1" applyAlignment="1">
      <alignment vertical="center"/>
    </xf>
    <xf numFmtId="2" fontId="1" fillId="0" borderId="29" xfId="0" applyNumberFormat="1" applyFont="1" applyBorder="1" applyAlignment="1">
      <alignment vertical="center"/>
    </xf>
    <xf numFmtId="2" fontId="1" fillId="0" borderId="18" xfId="0" applyNumberFormat="1" applyFont="1" applyBorder="1" applyAlignment="1">
      <alignment vertical="center"/>
    </xf>
    <xf numFmtId="2" fontId="1" fillId="0" borderId="24" xfId="0" applyNumberFormat="1" applyFont="1" applyBorder="1" applyAlignment="1">
      <alignment vertical="center"/>
    </xf>
    <xf numFmtId="0" fontId="1" fillId="0" borderId="30" xfId="0" applyFont="1" applyBorder="1" applyAlignment="1">
      <alignment vertical="center"/>
    </xf>
    <xf numFmtId="0" fontId="1" fillId="0" borderId="14" xfId="0" applyFont="1" applyBorder="1" applyAlignment="1">
      <alignment vertical="center"/>
    </xf>
    <xf numFmtId="0" fontId="1" fillId="0" borderId="31" xfId="0" applyFont="1" applyBorder="1" applyAlignment="1">
      <alignment horizontal="right" vertical="center"/>
    </xf>
    <xf numFmtId="0" fontId="1" fillId="0" borderId="17" xfId="0" applyFont="1" applyBorder="1" applyAlignment="1">
      <alignment horizontal="right" vertical="center"/>
    </xf>
    <xf numFmtId="165" fontId="0" fillId="0" borderId="0" xfId="0" applyNumberFormat="1" applyAlignment="1">
      <alignment vertical="center"/>
    </xf>
    <xf numFmtId="0" fontId="1" fillId="0" borderId="7" xfId="0" applyFont="1" applyBorder="1"/>
    <xf numFmtId="0" fontId="1" fillId="0" borderId="32" xfId="0" applyFont="1" applyBorder="1" applyAlignment="1">
      <alignment horizontal="center"/>
    </xf>
    <xf numFmtId="0" fontId="1" fillId="0" borderId="33" xfId="0" applyFont="1" applyBorder="1" applyAlignment="1">
      <alignment horizontal="center"/>
    </xf>
    <xf numFmtId="0" fontId="1" fillId="0" borderId="34" xfId="0" applyFont="1" applyBorder="1" applyAlignment="1">
      <alignment horizontal="center"/>
    </xf>
    <xf numFmtId="0" fontId="1" fillId="0" borderId="35" xfId="0" applyFont="1" applyBorder="1" applyAlignment="1">
      <alignment vertical="center"/>
    </xf>
    <xf numFmtId="0" fontId="1" fillId="0" borderId="5" xfId="0" applyFont="1" applyBorder="1"/>
    <xf numFmtId="0" fontId="1" fillId="0" borderId="8" xfId="0" applyFont="1" applyBorder="1"/>
    <xf numFmtId="0" fontId="4" fillId="0" borderId="36" xfId="0" applyFont="1" applyBorder="1" applyAlignment="1">
      <alignment vertical="center"/>
    </xf>
    <xf numFmtId="0" fontId="0" fillId="0" borderId="37" xfId="0" applyBorder="1" applyAlignment="1">
      <alignment vertical="center"/>
    </xf>
    <xf numFmtId="0" fontId="0" fillId="0" borderId="38" xfId="0" applyBorder="1" applyAlignment="1">
      <alignment vertical="center"/>
    </xf>
    <xf numFmtId="0" fontId="0" fillId="0" borderId="36" xfId="0" applyBorder="1"/>
    <xf numFmtId="0" fontId="0" fillId="0" borderId="39" xfId="0" applyBorder="1"/>
    <xf numFmtId="0" fontId="0" fillId="0" borderId="40" xfId="0" applyBorder="1"/>
    <xf numFmtId="0" fontId="0" fillId="0" borderId="37" xfId="0" applyBorder="1"/>
    <xf numFmtId="0" fontId="0" fillId="0" borderId="41" xfId="0" applyBorder="1"/>
    <xf numFmtId="0" fontId="0" fillId="0" borderId="35" xfId="0" applyBorder="1" applyAlignment="1">
      <alignment horizontal="center"/>
    </xf>
    <xf numFmtId="0" fontId="0" fillId="0" borderId="33" xfId="0" applyBorder="1" applyAlignment="1">
      <alignment horizontal="center"/>
    </xf>
    <xf numFmtId="0" fontId="0" fillId="0" borderId="42" xfId="0" applyBorder="1" applyAlignment="1">
      <alignment horizontal="center"/>
    </xf>
    <xf numFmtId="0" fontId="0" fillId="0" borderId="34" xfId="0" applyBorder="1" applyAlignment="1">
      <alignment horizontal="center"/>
    </xf>
    <xf numFmtId="0" fontId="0" fillId="0" borderId="7" xfId="0" applyBorder="1" applyAlignment="1">
      <alignment horizontal="center"/>
    </xf>
    <xf numFmtId="0" fontId="0" fillId="0" borderId="2" xfId="0" applyBorder="1" applyAlignment="1">
      <alignment horizontal="center"/>
    </xf>
    <xf numFmtId="0" fontId="0" fillId="0" borderId="1" xfId="0" applyBorder="1" applyAlignment="1">
      <alignment horizontal="center"/>
    </xf>
    <xf numFmtId="0" fontId="0" fillId="0" borderId="26" xfId="0" applyBorder="1" applyAlignment="1">
      <alignment horizontal="center"/>
    </xf>
    <xf numFmtId="0" fontId="6" fillId="0" borderId="38" xfId="0" applyFont="1" applyBorder="1" applyAlignment="1">
      <alignment horizontal="center"/>
    </xf>
    <xf numFmtId="0" fontId="6" fillId="0" borderId="43" xfId="0" applyFont="1" applyBorder="1" applyAlignment="1">
      <alignment horizontal="center"/>
    </xf>
    <xf numFmtId="0" fontId="6" fillId="0" borderId="9" xfId="0" applyFont="1" applyBorder="1" applyAlignment="1">
      <alignment horizontal="center"/>
    </xf>
    <xf numFmtId="0" fontId="6" fillId="0" borderId="44" xfId="0" applyFont="1" applyBorder="1" applyAlignment="1">
      <alignment horizontal="center"/>
    </xf>
    <xf numFmtId="49" fontId="0" fillId="0" borderId="2" xfId="0" applyNumberFormat="1" applyBorder="1" applyAlignment="1">
      <alignment horizontal="center"/>
    </xf>
    <xf numFmtId="164" fontId="1" fillId="2" borderId="4" xfId="0" applyNumberFormat="1" applyFont="1" applyFill="1" applyBorder="1" applyAlignment="1">
      <alignment vertical="center"/>
    </xf>
    <xf numFmtId="0" fontId="1" fillId="0" borderId="0" xfId="0" applyFont="1"/>
    <xf numFmtId="0" fontId="1" fillId="0" borderId="0" xfId="0" applyFont="1" applyAlignment="1">
      <alignment horizontal="center"/>
    </xf>
    <xf numFmtId="0" fontId="1" fillId="0" borderId="30" xfId="0" applyFont="1" applyBorder="1"/>
    <xf numFmtId="0" fontId="1" fillId="0" borderId="31" xfId="0" applyFont="1" applyBorder="1" applyAlignment="1">
      <alignment horizontal="center"/>
    </xf>
    <xf numFmtId="0" fontId="1" fillId="0" borderId="28" xfId="0" applyFont="1" applyBorder="1" applyAlignment="1">
      <alignment horizontal="center"/>
    </xf>
    <xf numFmtId="0" fontId="1" fillId="0" borderId="29" xfId="0" applyFont="1" applyBorder="1" applyAlignment="1">
      <alignment horizontal="center"/>
    </xf>
    <xf numFmtId="0" fontId="0" fillId="0" borderId="45" xfId="0" applyBorder="1"/>
    <xf numFmtId="165" fontId="1" fillId="2" borderId="4" xfId="0" applyNumberFormat="1" applyFont="1" applyFill="1" applyBorder="1" applyAlignment="1">
      <alignment vertical="center"/>
    </xf>
    <xf numFmtId="10" fontId="1" fillId="2" borderId="4" xfId="0" applyNumberFormat="1" applyFont="1" applyFill="1" applyBorder="1" applyAlignment="1">
      <alignment vertical="center"/>
    </xf>
    <xf numFmtId="166" fontId="1" fillId="2" borderId="2" xfId="0" applyNumberFormat="1" applyFont="1" applyFill="1" applyBorder="1" applyAlignment="1">
      <alignment horizontal="right" vertical="center"/>
    </xf>
    <xf numFmtId="0" fontId="0" fillId="0" borderId="0" xfId="0" applyAlignment="1">
      <alignment horizontal="center" vertical="center" wrapText="1"/>
    </xf>
    <xf numFmtId="0" fontId="0" fillId="0" borderId="0" xfId="0" applyAlignment="1">
      <alignment vertical="center" wrapText="1"/>
    </xf>
    <xf numFmtId="0" fontId="0" fillId="5" borderId="0" xfId="0" applyFill="1"/>
    <xf numFmtId="11" fontId="0" fillId="5" borderId="0" xfId="0" applyNumberFormat="1" applyFill="1"/>
    <xf numFmtId="0" fontId="0" fillId="5" borderId="0" xfId="0" applyFill="1" applyAlignment="1">
      <alignment vertical="center"/>
    </xf>
    <xf numFmtId="0" fontId="0" fillId="6" borderId="0" xfId="0" applyFill="1"/>
    <xf numFmtId="0" fontId="0" fillId="6" borderId="0" xfId="0" applyFill="1" applyAlignment="1">
      <alignment vertical="center"/>
    </xf>
    <xf numFmtId="0" fontId="0" fillId="0" borderId="0" xfId="0" applyAlignment="1">
      <alignment horizontal="center" vertical="center" wrapText="1"/>
    </xf>
    <xf numFmtId="0" fontId="0" fillId="0" borderId="0" xfId="0" quotePrefix="1" applyAlignment="1">
      <alignment horizontal="center" vertical="center" wrapText="1"/>
    </xf>
    <xf numFmtId="0" fontId="0" fillId="0" borderId="19" xfId="0" applyBorder="1"/>
    <xf numFmtId="0" fontId="0" fillId="0" borderId="1" xfId="0" applyBorder="1"/>
    <xf numFmtId="0" fontId="0" fillId="0" borderId="21" xfId="0" applyBorder="1"/>
    <xf numFmtId="0" fontId="6" fillId="0" borderId="46" xfId="0" applyFont="1" applyBorder="1" applyAlignment="1">
      <alignment horizontal="center"/>
    </xf>
    <xf numFmtId="0" fontId="6" fillId="0" borderId="47" xfId="0" applyFont="1" applyBorder="1" applyAlignment="1">
      <alignment horizontal="center"/>
    </xf>
    <xf numFmtId="0" fontId="6" fillId="0" borderId="12" xfId="0" applyFont="1" applyBorder="1" applyAlignment="1">
      <alignment horizontal="center"/>
    </xf>
    <xf numFmtId="0" fontId="0" fillId="0" borderId="48" xfId="0" applyBorder="1"/>
    <xf numFmtId="0" fontId="0" fillId="0" borderId="42" xfId="0" applyBorder="1"/>
    <xf numFmtId="0" fontId="0" fillId="0" borderId="32" xfId="0" applyBorder="1"/>
    <xf numFmtId="0" fontId="0" fillId="0" borderId="36" xfId="0" applyBorder="1" applyAlignment="1">
      <alignment horizontal="center" vertical="center"/>
    </xf>
    <xf numFmtId="0" fontId="0" fillId="0" borderId="40" xfId="0" applyBorder="1" applyAlignment="1">
      <alignment horizontal="center" vertical="center"/>
    </xf>
    <xf numFmtId="0" fontId="0" fillId="0" borderId="37" xfId="0" applyBorder="1" applyAlignment="1">
      <alignment horizontal="center" vertical="center"/>
    </xf>
    <xf numFmtId="0" fontId="0" fillId="0" borderId="41" xfId="0" applyBorder="1" applyAlignment="1">
      <alignment horizontal="center" vertical="center"/>
    </xf>
    <xf numFmtId="0" fontId="0" fillId="0" borderId="38" xfId="0" applyBorder="1" applyAlignment="1">
      <alignment horizontal="center" vertical="center"/>
    </xf>
    <xf numFmtId="0" fontId="0" fillId="0" borderId="49" xfId="0" applyBorder="1" applyAlignment="1">
      <alignment horizontal="center" vertical="center"/>
    </xf>
    <xf numFmtId="0" fontId="7" fillId="0" borderId="50" xfId="0" applyFont="1" applyBorder="1" applyAlignment="1">
      <alignment horizontal="center" vertical="center"/>
    </xf>
    <xf numFmtId="0" fontId="7" fillId="0" borderId="51" xfId="0" applyFont="1" applyBorder="1" applyAlignment="1">
      <alignment horizontal="center" vertical="center"/>
    </xf>
    <xf numFmtId="0" fontId="0" fillId="0" borderId="36" xfId="0" applyBorder="1" applyAlignment="1">
      <alignment horizontal="left" vertical="center"/>
    </xf>
    <xf numFmtId="0" fontId="0" fillId="0" borderId="39" xfId="0" applyBorder="1" applyAlignment="1">
      <alignment horizontal="left" vertical="center"/>
    </xf>
    <xf numFmtId="0" fontId="0" fillId="0" borderId="38" xfId="0" applyBorder="1" applyAlignment="1">
      <alignment horizontal="left" vertical="center"/>
    </xf>
    <xf numFmtId="0" fontId="0" fillId="0" borderId="9" xfId="0" applyBorder="1" applyAlignment="1">
      <alignment horizontal="left" vertical="center"/>
    </xf>
    <xf numFmtId="0" fontId="0" fillId="0" borderId="0" xfId="0" applyAlignment="1">
      <alignment horizontal="left" vertical="center"/>
    </xf>
    <xf numFmtId="0" fontId="13" fillId="0" borderId="36" xfId="0" applyFont="1" applyBorder="1" applyAlignment="1">
      <alignment horizontal="center" vertical="center" wrapText="1"/>
    </xf>
    <xf numFmtId="0" fontId="13" fillId="0" borderId="39" xfId="0" applyFont="1" applyBorder="1" applyAlignment="1">
      <alignment horizontal="center" vertical="center" wrapText="1"/>
    </xf>
    <xf numFmtId="0" fontId="13" fillId="0" borderId="40" xfId="0" applyFont="1" applyBorder="1" applyAlignment="1">
      <alignment horizontal="center" vertical="center" wrapText="1"/>
    </xf>
    <xf numFmtId="0" fontId="13" fillId="0" borderId="37" xfId="0" applyFont="1" applyBorder="1" applyAlignment="1">
      <alignment horizontal="center" vertical="center" wrapText="1"/>
    </xf>
    <xf numFmtId="0" fontId="13" fillId="0" borderId="0" xfId="0" applyFont="1" applyAlignment="1">
      <alignment horizontal="center" vertical="center" wrapText="1"/>
    </xf>
    <xf numFmtId="0" fontId="13" fillId="0" borderId="41"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49" xfId="0" applyFont="1" applyBorder="1" applyAlignment="1">
      <alignment horizontal="center" vertical="center" wrapText="1"/>
    </xf>
    <xf numFmtId="0" fontId="7" fillId="0" borderId="36" xfId="0" applyFont="1" applyBorder="1" applyAlignment="1">
      <alignment horizontal="center" vertical="center"/>
    </xf>
    <xf numFmtId="0" fontId="7" fillId="0" borderId="40" xfId="0" applyFont="1" applyBorder="1" applyAlignment="1">
      <alignment horizontal="center" vertical="center"/>
    </xf>
    <xf numFmtId="0" fontId="7" fillId="0" borderId="38" xfId="0" applyFont="1" applyBorder="1" applyAlignment="1">
      <alignment horizontal="center" vertical="center"/>
    </xf>
    <xf numFmtId="0" fontId="7" fillId="0" borderId="49" xfId="0"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wmf"/></Relationships>
</file>

<file path=xl/drawings/_rels/drawing4.xml.rels><?xml version="1.0" encoding="UTF-8" standalone="yes"?>
<Relationships xmlns="http://schemas.openxmlformats.org/package/2006/relationships"><Relationship Id="rId1" Type="http://schemas.openxmlformats.org/officeDocument/2006/relationships/image" Target="../media/image1.wmf"/></Relationships>
</file>

<file path=xl/drawings/_rels/drawing6.xml.rels><?xml version="1.0" encoding="UTF-8" standalone="yes"?>
<Relationships xmlns="http://schemas.openxmlformats.org/package/2006/relationships"><Relationship Id="rId1" Type="http://schemas.openxmlformats.org/officeDocument/2006/relationships/image" Target="../media/image1.wmf"/></Relationships>
</file>

<file path=xl/drawings/_rels/drawing8.xml.rels><?xml version="1.0" encoding="UTF-8" standalone="yes"?>
<Relationships xmlns="http://schemas.openxmlformats.org/package/2006/relationships"><Relationship Id="rId1" Type="http://schemas.openxmlformats.org/officeDocument/2006/relationships/image" Target="../media/image1.wmf"/></Relationships>
</file>

<file path=xl/drawings/_rels/drawing9.xml.rels><?xml version="1.0" encoding="UTF-8" standalone="yes"?>
<Relationships xmlns="http://schemas.openxmlformats.org/package/2006/relationships"><Relationship Id="rId1" Type="http://schemas.openxmlformats.org/officeDocument/2006/relationships/image" Target="../media/image1.wmf"/></Relationships>
</file>

<file path=xl/drawings/_rels/drawing10.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0</xdr:col>
      <xdr:colOff>952500</xdr:colOff>
      <xdr:row>0</xdr:row>
      <xdr:rowOff>76200</xdr:rowOff>
    </xdr:from>
    <xdr:to>
      <xdr:col>1</xdr:col>
      <xdr:colOff>0</xdr:colOff>
      <xdr:row>0</xdr:row>
      <xdr:rowOff>76200</xdr:rowOff>
    </xdr:to>
    <xdr:sp macro="" textlink="">
      <xdr:nvSpPr>
        <xdr:cNvPr id="23553" name="Line 1">
          <a:extLst>
            <a:ext uri="{FF2B5EF4-FFF2-40B4-BE49-F238E27FC236}">
              <a16:creationId xmlns:a16="http://schemas.microsoft.com/office/drawing/2014/main" id="{53BE3329-267C-5FB3-7489-6DE0EA98D83E}"/>
            </a:ext>
          </a:extLst>
        </xdr:cNvPr>
        <xdr:cNvSpPr>
          <a:spLocks noChangeShapeType="1"/>
        </xdr:cNvSpPr>
      </xdr:nvSpPr>
      <xdr:spPr bwMode="auto">
        <a:xfrm>
          <a:off x="952500" y="76200"/>
          <a:ext cx="4286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952500</xdr:colOff>
      <xdr:row>0</xdr:row>
      <xdr:rowOff>76200</xdr:rowOff>
    </xdr:from>
    <xdr:to>
      <xdr:col>1</xdr:col>
      <xdr:colOff>0</xdr:colOff>
      <xdr:row>0</xdr:row>
      <xdr:rowOff>76200</xdr:rowOff>
    </xdr:to>
    <xdr:sp macro="" textlink="">
      <xdr:nvSpPr>
        <xdr:cNvPr id="22529" name="Line 1">
          <a:extLst>
            <a:ext uri="{FF2B5EF4-FFF2-40B4-BE49-F238E27FC236}">
              <a16:creationId xmlns:a16="http://schemas.microsoft.com/office/drawing/2014/main" id="{F0877D35-BA2D-053D-D123-A0BDDAFFEBB8}"/>
            </a:ext>
          </a:extLst>
        </xdr:cNvPr>
        <xdr:cNvSpPr>
          <a:spLocks noChangeShapeType="1"/>
        </xdr:cNvSpPr>
      </xdr:nvSpPr>
      <xdr:spPr bwMode="auto">
        <a:xfrm>
          <a:off x="952500" y="76200"/>
          <a:ext cx="4286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1323975</xdr:colOff>
      <xdr:row>3</xdr:row>
      <xdr:rowOff>76200</xdr:rowOff>
    </xdr:to>
    <xdr:grpSp>
      <xdr:nvGrpSpPr>
        <xdr:cNvPr id="14347" name="Group 11">
          <a:extLst>
            <a:ext uri="{FF2B5EF4-FFF2-40B4-BE49-F238E27FC236}">
              <a16:creationId xmlns:a16="http://schemas.microsoft.com/office/drawing/2014/main" id="{3B9DA2DD-378A-FEAA-3990-1EC9AD1F2FAF}"/>
            </a:ext>
          </a:extLst>
        </xdr:cNvPr>
        <xdr:cNvGrpSpPr>
          <a:grpSpLocks/>
        </xdr:cNvGrpSpPr>
      </xdr:nvGrpSpPr>
      <xdr:grpSpPr bwMode="auto">
        <a:xfrm>
          <a:off x="0" y="0"/>
          <a:ext cx="1323975" cy="533400"/>
          <a:chOff x="298" y="85"/>
          <a:chExt cx="139" cy="56"/>
        </a:xfrm>
      </xdr:grpSpPr>
      <xdr:pic>
        <xdr:nvPicPr>
          <xdr:cNvPr id="14348" name="Picture 12">
            <a:extLst>
              <a:ext uri="{FF2B5EF4-FFF2-40B4-BE49-F238E27FC236}">
                <a16:creationId xmlns:a16="http://schemas.microsoft.com/office/drawing/2014/main" id="{3B6195A9-F910-955B-46CD-43C947CB48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8" y="85"/>
            <a:ext cx="138" cy="46"/>
          </a:xfrm>
          <a:prstGeom prst="rect">
            <a:avLst/>
          </a:prstGeom>
          <a:noFill/>
          <a:ln>
            <a:noFill/>
          </a:ln>
          <a:effectLst/>
          <a:extLst>
            <a:ext uri="{909E8E84-426E-40DD-AFC4-6F175D3DCCD1}">
              <a14:hiddenFill xmlns:a14="http://schemas.microsoft.com/office/drawing/2010/main">
                <a:solidFill>
                  <a:srgbClr val="00CC99"/>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sp macro="" textlink="">
        <xdr:nvSpPr>
          <xdr:cNvPr id="14349" name="Rectangle 13">
            <a:extLst>
              <a:ext uri="{FF2B5EF4-FFF2-40B4-BE49-F238E27FC236}">
                <a16:creationId xmlns:a16="http://schemas.microsoft.com/office/drawing/2014/main" id="{09CF5963-EFB8-78FF-4AE0-C01092CE8708}"/>
              </a:ext>
            </a:extLst>
          </xdr:cNvPr>
          <xdr:cNvSpPr>
            <a:spLocks noChangeArrowheads="1"/>
          </xdr:cNvSpPr>
        </xdr:nvSpPr>
        <xdr:spPr bwMode="auto">
          <a:xfrm>
            <a:off x="298" y="132"/>
            <a:ext cx="139" cy="9"/>
          </a:xfrm>
          <a:prstGeom prst="rect">
            <a:avLst/>
          </a:prstGeom>
          <a:noFill/>
          <a:ln>
            <a:noFill/>
          </a:ln>
          <a:effectLst/>
          <a:extLst>
            <a:ext uri="{909E8E84-426E-40DD-AFC4-6F175D3DCCD1}">
              <a14:hiddenFill xmlns:a14="http://schemas.microsoft.com/office/drawing/2010/main">
                <a:solidFill>
                  <a:srgbClr val="00CC99"/>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t" upright="1"/>
          <a:lstStyle/>
          <a:p>
            <a:pPr algn="l" rtl="0">
              <a:defRPr sz="1000"/>
            </a:pPr>
            <a:r>
              <a:rPr lang="it-IT" sz="400" b="0" i="0" u="none" strike="noStrike" baseline="0">
                <a:solidFill>
                  <a:srgbClr val="000000"/>
                </a:solidFill>
                <a:latin typeface="Arial"/>
                <a:cs typeface="Arial"/>
              </a:rPr>
              <a:t> A  SUBSIDIARY  OF  THE  DOW  CHEMICAL  COMPANY</a:t>
            </a:r>
          </a:p>
          <a:p>
            <a:pPr algn="l" rtl="0">
              <a:defRPr sz="1000"/>
            </a:pPr>
            <a:endParaRPr lang="it-IT" sz="400" b="0" i="0" u="none" strike="noStrike" baseline="0">
              <a:solidFill>
                <a:srgbClr val="000000"/>
              </a:solidFill>
              <a:latin typeface="Arial"/>
              <a:cs typeface="Arial"/>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1323975</xdr:colOff>
      <xdr:row>3</xdr:row>
      <xdr:rowOff>76200</xdr:rowOff>
    </xdr:to>
    <xdr:grpSp>
      <xdr:nvGrpSpPr>
        <xdr:cNvPr id="15369" name="Group 9">
          <a:extLst>
            <a:ext uri="{FF2B5EF4-FFF2-40B4-BE49-F238E27FC236}">
              <a16:creationId xmlns:a16="http://schemas.microsoft.com/office/drawing/2014/main" id="{331DC380-E42C-D3CD-DD83-032AFFAC3485}"/>
            </a:ext>
          </a:extLst>
        </xdr:cNvPr>
        <xdr:cNvGrpSpPr>
          <a:grpSpLocks/>
        </xdr:cNvGrpSpPr>
      </xdr:nvGrpSpPr>
      <xdr:grpSpPr bwMode="auto">
        <a:xfrm>
          <a:off x="0" y="0"/>
          <a:ext cx="1323975" cy="538018"/>
          <a:chOff x="298" y="85"/>
          <a:chExt cx="139" cy="56"/>
        </a:xfrm>
      </xdr:grpSpPr>
      <xdr:pic>
        <xdr:nvPicPr>
          <xdr:cNvPr id="15370" name="Picture 10">
            <a:extLst>
              <a:ext uri="{FF2B5EF4-FFF2-40B4-BE49-F238E27FC236}">
                <a16:creationId xmlns:a16="http://schemas.microsoft.com/office/drawing/2014/main" id="{CB7ED59A-A47B-380A-2EE5-EDB0E256E6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8" y="85"/>
            <a:ext cx="138" cy="46"/>
          </a:xfrm>
          <a:prstGeom prst="rect">
            <a:avLst/>
          </a:prstGeom>
          <a:noFill/>
          <a:ln>
            <a:noFill/>
          </a:ln>
          <a:effectLst/>
          <a:extLst>
            <a:ext uri="{909E8E84-426E-40DD-AFC4-6F175D3DCCD1}">
              <a14:hiddenFill xmlns:a14="http://schemas.microsoft.com/office/drawing/2010/main">
                <a:solidFill>
                  <a:srgbClr val="00CC99"/>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sp macro="" textlink="">
        <xdr:nvSpPr>
          <xdr:cNvPr id="15371" name="Rectangle 11">
            <a:extLst>
              <a:ext uri="{FF2B5EF4-FFF2-40B4-BE49-F238E27FC236}">
                <a16:creationId xmlns:a16="http://schemas.microsoft.com/office/drawing/2014/main" id="{76BB5A16-C022-5AC9-BE12-1792E51BC814}"/>
              </a:ext>
            </a:extLst>
          </xdr:cNvPr>
          <xdr:cNvSpPr>
            <a:spLocks noChangeArrowheads="1"/>
          </xdr:cNvSpPr>
        </xdr:nvSpPr>
        <xdr:spPr bwMode="auto">
          <a:xfrm>
            <a:off x="298" y="132"/>
            <a:ext cx="139" cy="9"/>
          </a:xfrm>
          <a:prstGeom prst="rect">
            <a:avLst/>
          </a:prstGeom>
          <a:noFill/>
          <a:ln>
            <a:noFill/>
          </a:ln>
          <a:effectLst/>
          <a:extLst>
            <a:ext uri="{909E8E84-426E-40DD-AFC4-6F175D3DCCD1}">
              <a14:hiddenFill xmlns:a14="http://schemas.microsoft.com/office/drawing/2010/main">
                <a:solidFill>
                  <a:srgbClr val="00CC99"/>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t" upright="1"/>
          <a:lstStyle/>
          <a:p>
            <a:pPr algn="l" rtl="0">
              <a:defRPr sz="1000"/>
            </a:pPr>
            <a:r>
              <a:rPr lang="it-IT" sz="400" b="0" i="0" u="none" strike="noStrike" baseline="0">
                <a:solidFill>
                  <a:srgbClr val="000000"/>
                </a:solidFill>
                <a:latin typeface="Arial"/>
                <a:cs typeface="Arial"/>
              </a:rPr>
              <a:t> A  SUBSIDIARY  OF  THE  DOW  CHEMICAL  COMPANY</a:t>
            </a:r>
          </a:p>
          <a:p>
            <a:pPr algn="l" rtl="0">
              <a:defRPr sz="1000"/>
            </a:pPr>
            <a:endParaRPr lang="it-IT" sz="400" b="0" i="0" u="none" strike="noStrike" baseline="0">
              <a:solidFill>
                <a:srgbClr val="000000"/>
              </a:solidFill>
              <a:latin typeface="Arial"/>
              <a:cs typeface="Arial"/>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952500</xdr:colOff>
      <xdr:row>0</xdr:row>
      <xdr:rowOff>76200</xdr:rowOff>
    </xdr:from>
    <xdr:to>
      <xdr:col>1</xdr:col>
      <xdr:colOff>0</xdr:colOff>
      <xdr:row>0</xdr:row>
      <xdr:rowOff>76200</xdr:rowOff>
    </xdr:to>
    <xdr:sp macro="" textlink="">
      <xdr:nvSpPr>
        <xdr:cNvPr id="36865" name="Line 1">
          <a:extLst>
            <a:ext uri="{FF2B5EF4-FFF2-40B4-BE49-F238E27FC236}">
              <a16:creationId xmlns:a16="http://schemas.microsoft.com/office/drawing/2014/main" id="{453F9700-CB11-BBB7-D3D3-3513DDD6DA98}"/>
            </a:ext>
          </a:extLst>
        </xdr:cNvPr>
        <xdr:cNvSpPr>
          <a:spLocks noChangeShapeType="1"/>
        </xdr:cNvSpPr>
      </xdr:nvSpPr>
      <xdr:spPr bwMode="auto">
        <a:xfrm>
          <a:off x="952500" y="76200"/>
          <a:ext cx="4286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1323975</xdr:colOff>
      <xdr:row>3</xdr:row>
      <xdr:rowOff>76200</xdr:rowOff>
    </xdr:to>
    <xdr:grpSp>
      <xdr:nvGrpSpPr>
        <xdr:cNvPr id="37889" name="Group 1">
          <a:extLst>
            <a:ext uri="{FF2B5EF4-FFF2-40B4-BE49-F238E27FC236}">
              <a16:creationId xmlns:a16="http://schemas.microsoft.com/office/drawing/2014/main" id="{5F01FBE8-98C4-8CD7-75A6-EB35390EF047}"/>
            </a:ext>
          </a:extLst>
        </xdr:cNvPr>
        <xdr:cNvGrpSpPr>
          <a:grpSpLocks/>
        </xdr:cNvGrpSpPr>
      </xdr:nvGrpSpPr>
      <xdr:grpSpPr bwMode="auto">
        <a:xfrm>
          <a:off x="0" y="0"/>
          <a:ext cx="1323975" cy="538018"/>
          <a:chOff x="298" y="85"/>
          <a:chExt cx="139" cy="56"/>
        </a:xfrm>
      </xdr:grpSpPr>
      <xdr:pic>
        <xdr:nvPicPr>
          <xdr:cNvPr id="37890" name="Picture 2">
            <a:extLst>
              <a:ext uri="{FF2B5EF4-FFF2-40B4-BE49-F238E27FC236}">
                <a16:creationId xmlns:a16="http://schemas.microsoft.com/office/drawing/2014/main" id="{A0742CE0-A784-8252-41F8-4F47BC116D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8" y="85"/>
            <a:ext cx="138" cy="46"/>
          </a:xfrm>
          <a:prstGeom prst="rect">
            <a:avLst/>
          </a:prstGeom>
          <a:noFill/>
          <a:ln>
            <a:noFill/>
          </a:ln>
          <a:effectLst/>
          <a:extLst>
            <a:ext uri="{909E8E84-426E-40DD-AFC4-6F175D3DCCD1}">
              <a14:hiddenFill xmlns:a14="http://schemas.microsoft.com/office/drawing/2010/main">
                <a:solidFill>
                  <a:srgbClr val="00CC99"/>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sp macro="" textlink="">
        <xdr:nvSpPr>
          <xdr:cNvPr id="37891" name="Rectangle 3">
            <a:extLst>
              <a:ext uri="{FF2B5EF4-FFF2-40B4-BE49-F238E27FC236}">
                <a16:creationId xmlns:a16="http://schemas.microsoft.com/office/drawing/2014/main" id="{8AEC37B2-3B41-9C5D-4103-655D921FCFED}"/>
              </a:ext>
            </a:extLst>
          </xdr:cNvPr>
          <xdr:cNvSpPr>
            <a:spLocks noChangeArrowheads="1"/>
          </xdr:cNvSpPr>
        </xdr:nvSpPr>
        <xdr:spPr bwMode="auto">
          <a:xfrm>
            <a:off x="298" y="132"/>
            <a:ext cx="139" cy="9"/>
          </a:xfrm>
          <a:prstGeom prst="rect">
            <a:avLst/>
          </a:prstGeom>
          <a:noFill/>
          <a:ln>
            <a:noFill/>
          </a:ln>
          <a:effectLst/>
          <a:extLst>
            <a:ext uri="{909E8E84-426E-40DD-AFC4-6F175D3DCCD1}">
              <a14:hiddenFill xmlns:a14="http://schemas.microsoft.com/office/drawing/2010/main">
                <a:solidFill>
                  <a:srgbClr val="00CC99"/>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t" upright="1"/>
          <a:lstStyle/>
          <a:p>
            <a:pPr algn="l" rtl="0">
              <a:defRPr sz="1000"/>
            </a:pPr>
            <a:r>
              <a:rPr lang="it-IT" sz="400" b="0" i="0" u="none" strike="noStrike" baseline="0">
                <a:solidFill>
                  <a:srgbClr val="000000"/>
                </a:solidFill>
                <a:latin typeface="Arial"/>
                <a:cs typeface="Arial"/>
              </a:rPr>
              <a:t> A  SUBSIDIARY  OF  THE  DOW  CHEMICAL  COMPANY</a:t>
            </a:r>
          </a:p>
          <a:p>
            <a:pPr algn="l" rtl="0">
              <a:defRPr sz="1000"/>
            </a:pPr>
            <a:endParaRPr lang="it-IT" sz="400" b="0" i="0" u="none" strike="noStrike" baseline="0">
              <a:solidFill>
                <a:srgbClr val="000000"/>
              </a:solidFill>
              <a:latin typeface="Arial"/>
              <a:cs typeface="Arial"/>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952500</xdr:colOff>
      <xdr:row>0</xdr:row>
      <xdr:rowOff>76200</xdr:rowOff>
    </xdr:from>
    <xdr:to>
      <xdr:col>1</xdr:col>
      <xdr:colOff>0</xdr:colOff>
      <xdr:row>0</xdr:row>
      <xdr:rowOff>76200</xdr:rowOff>
    </xdr:to>
    <xdr:sp macro="" textlink="">
      <xdr:nvSpPr>
        <xdr:cNvPr id="32769" name="Line 1">
          <a:extLst>
            <a:ext uri="{FF2B5EF4-FFF2-40B4-BE49-F238E27FC236}">
              <a16:creationId xmlns:a16="http://schemas.microsoft.com/office/drawing/2014/main" id="{9B74781F-F199-4810-B905-EFAC6516F0A1}"/>
            </a:ext>
          </a:extLst>
        </xdr:cNvPr>
        <xdr:cNvSpPr>
          <a:spLocks noChangeShapeType="1"/>
        </xdr:cNvSpPr>
      </xdr:nvSpPr>
      <xdr:spPr bwMode="auto">
        <a:xfrm>
          <a:off x="952500" y="76200"/>
          <a:ext cx="4286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1323975</xdr:colOff>
      <xdr:row>3</xdr:row>
      <xdr:rowOff>76200</xdr:rowOff>
    </xdr:to>
    <xdr:grpSp>
      <xdr:nvGrpSpPr>
        <xdr:cNvPr id="33796" name="Group 4">
          <a:extLst>
            <a:ext uri="{FF2B5EF4-FFF2-40B4-BE49-F238E27FC236}">
              <a16:creationId xmlns:a16="http://schemas.microsoft.com/office/drawing/2014/main" id="{37A3F15E-A86D-84A5-703B-41F4B4ACB1D1}"/>
            </a:ext>
          </a:extLst>
        </xdr:cNvPr>
        <xdr:cNvGrpSpPr>
          <a:grpSpLocks/>
        </xdr:cNvGrpSpPr>
      </xdr:nvGrpSpPr>
      <xdr:grpSpPr bwMode="auto">
        <a:xfrm>
          <a:off x="0" y="0"/>
          <a:ext cx="1323975" cy="538018"/>
          <a:chOff x="298" y="85"/>
          <a:chExt cx="139" cy="56"/>
        </a:xfrm>
      </xdr:grpSpPr>
      <xdr:pic>
        <xdr:nvPicPr>
          <xdr:cNvPr id="33797" name="Picture 5">
            <a:extLst>
              <a:ext uri="{FF2B5EF4-FFF2-40B4-BE49-F238E27FC236}">
                <a16:creationId xmlns:a16="http://schemas.microsoft.com/office/drawing/2014/main" id="{96447A51-C699-3876-364B-901B42FBED2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8" y="85"/>
            <a:ext cx="138" cy="46"/>
          </a:xfrm>
          <a:prstGeom prst="rect">
            <a:avLst/>
          </a:prstGeom>
          <a:noFill/>
          <a:ln>
            <a:noFill/>
          </a:ln>
          <a:effectLst/>
          <a:extLst>
            <a:ext uri="{909E8E84-426E-40DD-AFC4-6F175D3DCCD1}">
              <a14:hiddenFill xmlns:a14="http://schemas.microsoft.com/office/drawing/2010/main">
                <a:solidFill>
                  <a:srgbClr val="00CC99"/>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sp macro="" textlink="">
        <xdr:nvSpPr>
          <xdr:cNvPr id="33798" name="Rectangle 6">
            <a:extLst>
              <a:ext uri="{FF2B5EF4-FFF2-40B4-BE49-F238E27FC236}">
                <a16:creationId xmlns:a16="http://schemas.microsoft.com/office/drawing/2014/main" id="{0BB5420C-3B67-ECBD-3FEA-817DB1855B3E}"/>
              </a:ext>
            </a:extLst>
          </xdr:cNvPr>
          <xdr:cNvSpPr>
            <a:spLocks noChangeArrowheads="1"/>
          </xdr:cNvSpPr>
        </xdr:nvSpPr>
        <xdr:spPr bwMode="auto">
          <a:xfrm>
            <a:off x="298" y="132"/>
            <a:ext cx="139" cy="9"/>
          </a:xfrm>
          <a:prstGeom prst="rect">
            <a:avLst/>
          </a:prstGeom>
          <a:noFill/>
          <a:ln>
            <a:noFill/>
          </a:ln>
          <a:effectLst/>
          <a:extLst>
            <a:ext uri="{909E8E84-426E-40DD-AFC4-6F175D3DCCD1}">
              <a14:hiddenFill xmlns:a14="http://schemas.microsoft.com/office/drawing/2010/main">
                <a:solidFill>
                  <a:srgbClr val="00CC99"/>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t" upright="1"/>
          <a:lstStyle/>
          <a:p>
            <a:pPr algn="l" rtl="0">
              <a:defRPr sz="1000"/>
            </a:pPr>
            <a:r>
              <a:rPr lang="it-IT" sz="400" b="0" i="0" u="none" strike="noStrike" baseline="0">
                <a:solidFill>
                  <a:srgbClr val="000000"/>
                </a:solidFill>
                <a:latin typeface="Arial"/>
                <a:cs typeface="Arial"/>
              </a:rPr>
              <a:t> A  SUBSIDIARY  OF  THE  DOW  CHEMICAL  COMPANY</a:t>
            </a:r>
          </a:p>
          <a:p>
            <a:pPr algn="l" rtl="0">
              <a:defRPr sz="1000"/>
            </a:pPr>
            <a:endParaRPr lang="it-IT" sz="400" b="0" i="0" u="none" strike="noStrike" baseline="0">
              <a:solidFill>
                <a:srgbClr val="000000"/>
              </a:solidFill>
              <a:latin typeface="Arial"/>
              <a:cs typeface="Arial"/>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28575</xdr:colOff>
      <xdr:row>0</xdr:row>
      <xdr:rowOff>57150</xdr:rowOff>
    </xdr:from>
    <xdr:to>
      <xdr:col>1</xdr:col>
      <xdr:colOff>1352550</xdr:colOff>
      <xdr:row>3</xdr:row>
      <xdr:rowOff>133350</xdr:rowOff>
    </xdr:to>
    <xdr:grpSp>
      <xdr:nvGrpSpPr>
        <xdr:cNvPr id="35841" name="Group 1">
          <a:extLst>
            <a:ext uri="{FF2B5EF4-FFF2-40B4-BE49-F238E27FC236}">
              <a16:creationId xmlns:a16="http://schemas.microsoft.com/office/drawing/2014/main" id="{4C6AD7EA-DC58-3060-9D18-80D17AAD9878}"/>
            </a:ext>
          </a:extLst>
        </xdr:cNvPr>
        <xdr:cNvGrpSpPr>
          <a:grpSpLocks/>
        </xdr:cNvGrpSpPr>
      </xdr:nvGrpSpPr>
      <xdr:grpSpPr bwMode="auto">
        <a:xfrm>
          <a:off x="721302" y="57150"/>
          <a:ext cx="1323975" cy="538018"/>
          <a:chOff x="298" y="85"/>
          <a:chExt cx="139" cy="56"/>
        </a:xfrm>
      </xdr:grpSpPr>
      <xdr:pic>
        <xdr:nvPicPr>
          <xdr:cNvPr id="35842" name="Picture 2">
            <a:extLst>
              <a:ext uri="{FF2B5EF4-FFF2-40B4-BE49-F238E27FC236}">
                <a16:creationId xmlns:a16="http://schemas.microsoft.com/office/drawing/2014/main" id="{E33CEAA1-14E8-AAD9-3F1C-643C169D92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8" y="85"/>
            <a:ext cx="138" cy="46"/>
          </a:xfrm>
          <a:prstGeom prst="rect">
            <a:avLst/>
          </a:prstGeom>
          <a:noFill/>
          <a:ln>
            <a:noFill/>
          </a:ln>
          <a:effectLst/>
          <a:extLst>
            <a:ext uri="{909E8E84-426E-40DD-AFC4-6F175D3DCCD1}">
              <a14:hiddenFill xmlns:a14="http://schemas.microsoft.com/office/drawing/2010/main">
                <a:solidFill>
                  <a:srgbClr val="00CC99"/>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sp macro="" textlink="">
        <xdr:nvSpPr>
          <xdr:cNvPr id="35843" name="Rectangle 3">
            <a:extLst>
              <a:ext uri="{FF2B5EF4-FFF2-40B4-BE49-F238E27FC236}">
                <a16:creationId xmlns:a16="http://schemas.microsoft.com/office/drawing/2014/main" id="{6BDFADC8-526B-9521-2B19-8086692A17B1}"/>
              </a:ext>
            </a:extLst>
          </xdr:cNvPr>
          <xdr:cNvSpPr>
            <a:spLocks noChangeArrowheads="1"/>
          </xdr:cNvSpPr>
        </xdr:nvSpPr>
        <xdr:spPr bwMode="auto">
          <a:xfrm>
            <a:off x="298" y="132"/>
            <a:ext cx="139" cy="9"/>
          </a:xfrm>
          <a:prstGeom prst="rect">
            <a:avLst/>
          </a:prstGeom>
          <a:noFill/>
          <a:ln>
            <a:noFill/>
          </a:ln>
          <a:effectLst/>
          <a:extLst>
            <a:ext uri="{909E8E84-426E-40DD-AFC4-6F175D3DCCD1}">
              <a14:hiddenFill xmlns:a14="http://schemas.microsoft.com/office/drawing/2010/main">
                <a:solidFill>
                  <a:srgbClr val="00CC99"/>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t" upright="1"/>
          <a:lstStyle/>
          <a:p>
            <a:pPr algn="l" rtl="0">
              <a:defRPr sz="1000"/>
            </a:pPr>
            <a:r>
              <a:rPr lang="it-IT" sz="400" b="0" i="0" u="none" strike="noStrike" baseline="0">
                <a:solidFill>
                  <a:srgbClr val="000000"/>
                </a:solidFill>
                <a:latin typeface="Arial"/>
                <a:cs typeface="Arial"/>
              </a:rPr>
              <a:t> A  SUBSIDIARY  OF  THE  DOW  CHEMICAL  COMPANY</a:t>
            </a:r>
          </a:p>
          <a:p>
            <a:pPr algn="l" rtl="0">
              <a:defRPr sz="1000"/>
            </a:pPr>
            <a:endParaRPr lang="it-IT" sz="400" b="0" i="0" u="none" strike="noStrike" baseline="0">
              <a:solidFill>
                <a:srgbClr val="000000"/>
              </a:solidFill>
              <a:latin typeface="Arial"/>
              <a:cs typeface="Arial"/>
            </a:endParaRPr>
          </a:p>
        </xdr:txBody>
      </xdr:sp>
    </xdr:grpSp>
    <xdr:clientData/>
  </xdr:twoCellAnchor>
  <xdr:twoCellAnchor>
    <xdr:from>
      <xdr:col>6</xdr:col>
      <xdr:colOff>0</xdr:colOff>
      <xdr:row>25</xdr:row>
      <xdr:rowOff>0</xdr:rowOff>
    </xdr:from>
    <xdr:to>
      <xdr:col>10</xdr:col>
      <xdr:colOff>0</xdr:colOff>
      <xdr:row>27</xdr:row>
      <xdr:rowOff>0</xdr:rowOff>
    </xdr:to>
    <xdr:sp macro="" textlink="">
      <xdr:nvSpPr>
        <xdr:cNvPr id="35844" name="Text Box 4">
          <a:extLst>
            <a:ext uri="{FF2B5EF4-FFF2-40B4-BE49-F238E27FC236}">
              <a16:creationId xmlns:a16="http://schemas.microsoft.com/office/drawing/2014/main" id="{B9EE6B81-3BBA-8EB3-87F6-3E742ABF0C96}"/>
            </a:ext>
          </a:extLst>
        </xdr:cNvPr>
        <xdr:cNvSpPr txBox="1">
          <a:spLocks noChangeArrowheads="1"/>
        </xdr:cNvSpPr>
      </xdr:nvSpPr>
      <xdr:spPr bwMode="auto">
        <a:xfrm>
          <a:off x="5114925" y="4048125"/>
          <a:ext cx="3390900" cy="3238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32004" rIns="36576" bIns="0" anchor="t" upright="1"/>
        <a:lstStyle/>
        <a:p>
          <a:pPr algn="ctr" rtl="0">
            <a:defRPr sz="1000"/>
          </a:pPr>
          <a:r>
            <a:rPr lang="it-IT" sz="1600" b="1" i="0" u="sng" strike="noStrike" baseline="0">
              <a:solidFill>
                <a:srgbClr val="000000"/>
              </a:solidFill>
              <a:latin typeface="Arial"/>
              <a:cs typeface="Arial"/>
            </a:rPr>
            <a:t>PROCESS MATERIAL BALANCE</a:t>
          </a:r>
        </a:p>
      </xdr:txBody>
    </xdr:sp>
    <xdr:clientData/>
  </xdr:twoCellAnchor>
  <xdr:twoCellAnchor>
    <xdr:from>
      <xdr:col>0</xdr:col>
      <xdr:colOff>190500</xdr:colOff>
      <xdr:row>11</xdr:row>
      <xdr:rowOff>0</xdr:rowOff>
    </xdr:from>
    <xdr:to>
      <xdr:col>0</xdr:col>
      <xdr:colOff>504825</xdr:colOff>
      <xdr:row>45</xdr:row>
      <xdr:rowOff>0</xdr:rowOff>
    </xdr:to>
    <xdr:sp macro="" textlink="">
      <xdr:nvSpPr>
        <xdr:cNvPr id="35845" name="Text Box 5">
          <a:extLst>
            <a:ext uri="{FF2B5EF4-FFF2-40B4-BE49-F238E27FC236}">
              <a16:creationId xmlns:a16="http://schemas.microsoft.com/office/drawing/2014/main" id="{C1EB2821-56FB-AEBC-BCBC-3FCC0DEFE8FB}"/>
            </a:ext>
          </a:extLst>
        </xdr:cNvPr>
        <xdr:cNvSpPr txBox="1">
          <a:spLocks noChangeArrowheads="1"/>
        </xdr:cNvSpPr>
      </xdr:nvSpPr>
      <xdr:spPr bwMode="auto">
        <a:xfrm>
          <a:off x="190500" y="1781175"/>
          <a:ext cx="314325" cy="55054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18288" tIns="0" rIns="0" bIns="18288" anchor="t" upright="1"/>
        <a:lstStyle/>
        <a:p>
          <a:pPr algn="l" rtl="0">
            <a:defRPr sz="1000"/>
          </a:pPr>
          <a:r>
            <a:rPr lang="it-IT" sz="800" b="0" i="0" u="none" strike="noStrike" baseline="0">
              <a:solidFill>
                <a:srgbClr val="000000"/>
              </a:solidFill>
              <a:latin typeface="Arial"/>
              <a:cs typeface="Arial"/>
            </a:rPr>
            <a:t>This document is INCA international's property and it shall neither by reproduced, copied, disclosed to others, not used for any purpose other than that for which it is specifically furnished without the prior written consent of INCA.</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1323975</xdr:colOff>
      <xdr:row>3</xdr:row>
      <xdr:rowOff>76200</xdr:rowOff>
    </xdr:to>
    <xdr:grpSp>
      <xdr:nvGrpSpPr>
        <xdr:cNvPr id="30721" name="Group 1">
          <a:extLst>
            <a:ext uri="{FF2B5EF4-FFF2-40B4-BE49-F238E27FC236}">
              <a16:creationId xmlns:a16="http://schemas.microsoft.com/office/drawing/2014/main" id="{7A583E38-D496-B61C-36BE-D7FC5907F655}"/>
            </a:ext>
          </a:extLst>
        </xdr:cNvPr>
        <xdr:cNvGrpSpPr>
          <a:grpSpLocks/>
        </xdr:cNvGrpSpPr>
      </xdr:nvGrpSpPr>
      <xdr:grpSpPr bwMode="auto">
        <a:xfrm>
          <a:off x="0" y="0"/>
          <a:ext cx="1323975" cy="538018"/>
          <a:chOff x="298" y="85"/>
          <a:chExt cx="139" cy="56"/>
        </a:xfrm>
      </xdr:grpSpPr>
      <xdr:pic>
        <xdr:nvPicPr>
          <xdr:cNvPr id="30722" name="Picture 2">
            <a:extLst>
              <a:ext uri="{FF2B5EF4-FFF2-40B4-BE49-F238E27FC236}">
                <a16:creationId xmlns:a16="http://schemas.microsoft.com/office/drawing/2014/main" id="{A38D1398-AF56-BDE7-3D39-523BFBA6C2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8" y="85"/>
            <a:ext cx="138" cy="46"/>
          </a:xfrm>
          <a:prstGeom prst="rect">
            <a:avLst/>
          </a:prstGeom>
          <a:noFill/>
          <a:ln>
            <a:noFill/>
          </a:ln>
          <a:effectLst/>
          <a:extLst>
            <a:ext uri="{909E8E84-426E-40DD-AFC4-6F175D3DCCD1}">
              <a14:hiddenFill xmlns:a14="http://schemas.microsoft.com/office/drawing/2010/main">
                <a:solidFill>
                  <a:srgbClr val="00CC99"/>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sp macro="" textlink="">
        <xdr:nvSpPr>
          <xdr:cNvPr id="30723" name="Rectangle 3">
            <a:extLst>
              <a:ext uri="{FF2B5EF4-FFF2-40B4-BE49-F238E27FC236}">
                <a16:creationId xmlns:a16="http://schemas.microsoft.com/office/drawing/2014/main" id="{27604B84-5E42-612C-2E89-DCD9EFC13D57}"/>
              </a:ext>
            </a:extLst>
          </xdr:cNvPr>
          <xdr:cNvSpPr>
            <a:spLocks noChangeArrowheads="1"/>
          </xdr:cNvSpPr>
        </xdr:nvSpPr>
        <xdr:spPr bwMode="auto">
          <a:xfrm>
            <a:off x="298" y="132"/>
            <a:ext cx="139" cy="9"/>
          </a:xfrm>
          <a:prstGeom prst="rect">
            <a:avLst/>
          </a:prstGeom>
          <a:noFill/>
          <a:ln>
            <a:noFill/>
          </a:ln>
          <a:effectLst/>
          <a:extLst>
            <a:ext uri="{909E8E84-426E-40DD-AFC4-6F175D3DCCD1}">
              <a14:hiddenFill xmlns:a14="http://schemas.microsoft.com/office/drawing/2010/main">
                <a:solidFill>
                  <a:srgbClr val="00CC99"/>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t" upright="1"/>
          <a:lstStyle/>
          <a:p>
            <a:pPr algn="l" rtl="0">
              <a:defRPr sz="1000"/>
            </a:pPr>
            <a:r>
              <a:rPr lang="it-IT" sz="400" b="0" i="0" u="none" strike="noStrike" baseline="0">
                <a:solidFill>
                  <a:srgbClr val="000000"/>
                </a:solidFill>
                <a:latin typeface="Arial"/>
                <a:cs typeface="Arial"/>
              </a:rPr>
              <a:t> A  SUBSIDIARY  OF  THE  DOW  CHEMICAL  COMPANY</a:t>
            </a:r>
          </a:p>
          <a:p>
            <a:pPr algn="l" rtl="0">
              <a:defRPr sz="1000"/>
            </a:pPr>
            <a:endParaRPr lang="it-IT" sz="400" b="0" i="0" u="none" strike="noStrike" baseline="0">
              <a:solidFill>
                <a:srgbClr val="000000"/>
              </a:solidFill>
              <a:latin typeface="Arial"/>
              <a:cs typeface="Arial"/>
            </a:endParaRPr>
          </a:p>
        </xdr:txBody>
      </xdr:sp>
    </xdr:grpSp>
    <xdr:clientData/>
  </xdr:twoCellAnchor>
  <xdr:twoCellAnchor>
    <xdr:from>
      <xdr:col>7</xdr:col>
      <xdr:colOff>257175</xdr:colOff>
      <xdr:row>5</xdr:row>
      <xdr:rowOff>142875</xdr:rowOff>
    </xdr:from>
    <xdr:to>
      <xdr:col>7</xdr:col>
      <xdr:colOff>571500</xdr:colOff>
      <xdr:row>8</xdr:row>
      <xdr:rowOff>0</xdr:rowOff>
    </xdr:to>
    <xdr:grpSp>
      <xdr:nvGrpSpPr>
        <xdr:cNvPr id="30726" name="Group 6">
          <a:extLst>
            <a:ext uri="{FF2B5EF4-FFF2-40B4-BE49-F238E27FC236}">
              <a16:creationId xmlns:a16="http://schemas.microsoft.com/office/drawing/2014/main" id="{5848B466-5976-AC2C-717A-1AED726249B1}"/>
            </a:ext>
          </a:extLst>
        </xdr:cNvPr>
        <xdr:cNvGrpSpPr>
          <a:grpSpLocks/>
        </xdr:cNvGrpSpPr>
      </xdr:nvGrpSpPr>
      <xdr:grpSpPr bwMode="auto">
        <a:xfrm>
          <a:off x="7299902" y="912572"/>
          <a:ext cx="314325" cy="318943"/>
          <a:chOff x="5524" y="54"/>
          <a:chExt cx="33" cy="33"/>
        </a:xfrm>
      </xdr:grpSpPr>
      <xdr:sp macro="" textlink="">
        <xdr:nvSpPr>
          <xdr:cNvPr id="30724" name="AutoShape 4">
            <a:extLst>
              <a:ext uri="{FF2B5EF4-FFF2-40B4-BE49-F238E27FC236}">
                <a16:creationId xmlns:a16="http://schemas.microsoft.com/office/drawing/2014/main" id="{D9D802D0-D900-DFF1-78B1-01145F2FCE3D}"/>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25" name="Text Box 5">
            <a:extLst>
              <a:ext uri="{FF2B5EF4-FFF2-40B4-BE49-F238E27FC236}">
                <a16:creationId xmlns:a16="http://schemas.microsoft.com/office/drawing/2014/main" id="{E0E102A9-96C9-EEDC-6B67-542B33645FAB}"/>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14</xdr:col>
      <xdr:colOff>257175</xdr:colOff>
      <xdr:row>5</xdr:row>
      <xdr:rowOff>142875</xdr:rowOff>
    </xdr:from>
    <xdr:to>
      <xdr:col>14</xdr:col>
      <xdr:colOff>571500</xdr:colOff>
      <xdr:row>8</xdr:row>
      <xdr:rowOff>0</xdr:rowOff>
    </xdr:to>
    <xdr:grpSp>
      <xdr:nvGrpSpPr>
        <xdr:cNvPr id="30727" name="Group 7">
          <a:extLst>
            <a:ext uri="{FF2B5EF4-FFF2-40B4-BE49-F238E27FC236}">
              <a16:creationId xmlns:a16="http://schemas.microsoft.com/office/drawing/2014/main" id="{49A1D053-1473-4C57-E36A-BFC725D944FE}"/>
            </a:ext>
          </a:extLst>
        </xdr:cNvPr>
        <xdr:cNvGrpSpPr>
          <a:grpSpLocks/>
        </xdr:cNvGrpSpPr>
      </xdr:nvGrpSpPr>
      <xdr:grpSpPr bwMode="auto">
        <a:xfrm>
          <a:off x="14034751" y="912572"/>
          <a:ext cx="314325" cy="318943"/>
          <a:chOff x="5524" y="54"/>
          <a:chExt cx="33" cy="33"/>
        </a:xfrm>
      </xdr:grpSpPr>
      <xdr:sp macro="" textlink="">
        <xdr:nvSpPr>
          <xdr:cNvPr id="30728" name="AutoShape 8">
            <a:extLst>
              <a:ext uri="{FF2B5EF4-FFF2-40B4-BE49-F238E27FC236}">
                <a16:creationId xmlns:a16="http://schemas.microsoft.com/office/drawing/2014/main" id="{6A544053-D59E-22ED-3C8E-60FC66BCF94B}"/>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29" name="Text Box 9">
            <a:extLst>
              <a:ext uri="{FF2B5EF4-FFF2-40B4-BE49-F238E27FC236}">
                <a16:creationId xmlns:a16="http://schemas.microsoft.com/office/drawing/2014/main" id="{45798EAC-A840-34FD-2D7E-BEF892C72103}"/>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53</xdr:col>
      <xdr:colOff>257175</xdr:colOff>
      <xdr:row>5</xdr:row>
      <xdr:rowOff>142875</xdr:rowOff>
    </xdr:from>
    <xdr:to>
      <xdr:col>53</xdr:col>
      <xdr:colOff>571500</xdr:colOff>
      <xdr:row>8</xdr:row>
      <xdr:rowOff>0</xdr:rowOff>
    </xdr:to>
    <xdr:grpSp>
      <xdr:nvGrpSpPr>
        <xdr:cNvPr id="30730" name="Group 10">
          <a:extLst>
            <a:ext uri="{FF2B5EF4-FFF2-40B4-BE49-F238E27FC236}">
              <a16:creationId xmlns:a16="http://schemas.microsoft.com/office/drawing/2014/main" id="{7E51365C-C542-824B-A7B0-BB2FA4787BFA}"/>
            </a:ext>
          </a:extLst>
        </xdr:cNvPr>
        <xdr:cNvGrpSpPr>
          <a:grpSpLocks/>
        </xdr:cNvGrpSpPr>
      </xdr:nvGrpSpPr>
      <xdr:grpSpPr bwMode="auto">
        <a:xfrm>
          <a:off x="51557478" y="912572"/>
          <a:ext cx="314325" cy="318943"/>
          <a:chOff x="5524" y="54"/>
          <a:chExt cx="33" cy="33"/>
        </a:xfrm>
      </xdr:grpSpPr>
      <xdr:sp macro="" textlink="">
        <xdr:nvSpPr>
          <xdr:cNvPr id="30731" name="AutoShape 11">
            <a:extLst>
              <a:ext uri="{FF2B5EF4-FFF2-40B4-BE49-F238E27FC236}">
                <a16:creationId xmlns:a16="http://schemas.microsoft.com/office/drawing/2014/main" id="{FCB73CED-59E1-D92A-CC73-C706C9AB86E7}"/>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32" name="Text Box 12">
            <a:extLst>
              <a:ext uri="{FF2B5EF4-FFF2-40B4-BE49-F238E27FC236}">
                <a16:creationId xmlns:a16="http://schemas.microsoft.com/office/drawing/2014/main" id="{44E0DB36-075C-74B2-F30A-E63D5E7E95DF}"/>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66</xdr:col>
      <xdr:colOff>257175</xdr:colOff>
      <xdr:row>5</xdr:row>
      <xdr:rowOff>142875</xdr:rowOff>
    </xdr:from>
    <xdr:to>
      <xdr:col>66</xdr:col>
      <xdr:colOff>571500</xdr:colOff>
      <xdr:row>8</xdr:row>
      <xdr:rowOff>0</xdr:rowOff>
    </xdr:to>
    <xdr:grpSp>
      <xdr:nvGrpSpPr>
        <xdr:cNvPr id="30733" name="Group 13">
          <a:extLst>
            <a:ext uri="{FF2B5EF4-FFF2-40B4-BE49-F238E27FC236}">
              <a16:creationId xmlns:a16="http://schemas.microsoft.com/office/drawing/2014/main" id="{D4359119-D8C2-55C6-45D8-C5DBE1162DEC}"/>
            </a:ext>
          </a:extLst>
        </xdr:cNvPr>
        <xdr:cNvGrpSpPr>
          <a:grpSpLocks/>
        </xdr:cNvGrpSpPr>
      </xdr:nvGrpSpPr>
      <xdr:grpSpPr bwMode="auto">
        <a:xfrm>
          <a:off x="64065054" y="912572"/>
          <a:ext cx="314325" cy="318943"/>
          <a:chOff x="5524" y="54"/>
          <a:chExt cx="33" cy="33"/>
        </a:xfrm>
      </xdr:grpSpPr>
      <xdr:sp macro="" textlink="">
        <xdr:nvSpPr>
          <xdr:cNvPr id="30734" name="AutoShape 14">
            <a:extLst>
              <a:ext uri="{FF2B5EF4-FFF2-40B4-BE49-F238E27FC236}">
                <a16:creationId xmlns:a16="http://schemas.microsoft.com/office/drawing/2014/main" id="{A9075804-3754-63FF-943C-3CD53A32E4D4}"/>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35" name="Text Box 15">
            <a:extLst>
              <a:ext uri="{FF2B5EF4-FFF2-40B4-BE49-F238E27FC236}">
                <a16:creationId xmlns:a16="http://schemas.microsoft.com/office/drawing/2014/main" id="{9532595C-C497-5A16-1E91-B37BE91657B5}"/>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85</xdr:col>
      <xdr:colOff>247650</xdr:colOff>
      <xdr:row>5</xdr:row>
      <xdr:rowOff>142875</xdr:rowOff>
    </xdr:from>
    <xdr:to>
      <xdr:col>85</xdr:col>
      <xdr:colOff>561975</xdr:colOff>
      <xdr:row>8</xdr:row>
      <xdr:rowOff>0</xdr:rowOff>
    </xdr:to>
    <xdr:grpSp>
      <xdr:nvGrpSpPr>
        <xdr:cNvPr id="30736" name="Group 16">
          <a:extLst>
            <a:ext uri="{FF2B5EF4-FFF2-40B4-BE49-F238E27FC236}">
              <a16:creationId xmlns:a16="http://schemas.microsoft.com/office/drawing/2014/main" id="{09FABF3D-E0BB-43F8-15FA-1E98E0FF511A}"/>
            </a:ext>
          </a:extLst>
        </xdr:cNvPr>
        <xdr:cNvGrpSpPr>
          <a:grpSpLocks/>
        </xdr:cNvGrpSpPr>
      </xdr:nvGrpSpPr>
      <xdr:grpSpPr bwMode="auto">
        <a:xfrm>
          <a:off x="82335832" y="912572"/>
          <a:ext cx="314325" cy="318943"/>
          <a:chOff x="5524" y="54"/>
          <a:chExt cx="33" cy="33"/>
        </a:xfrm>
      </xdr:grpSpPr>
      <xdr:sp macro="" textlink="">
        <xdr:nvSpPr>
          <xdr:cNvPr id="30737" name="AutoShape 17">
            <a:extLst>
              <a:ext uri="{FF2B5EF4-FFF2-40B4-BE49-F238E27FC236}">
                <a16:creationId xmlns:a16="http://schemas.microsoft.com/office/drawing/2014/main" id="{D46B9677-739A-AA12-49BA-759AF22F6E34}"/>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38" name="Text Box 18">
            <a:extLst>
              <a:ext uri="{FF2B5EF4-FFF2-40B4-BE49-F238E27FC236}">
                <a16:creationId xmlns:a16="http://schemas.microsoft.com/office/drawing/2014/main" id="{A22D4B9E-8435-5883-A901-5A133399810C}"/>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86</xdr:col>
      <xdr:colOff>257175</xdr:colOff>
      <xdr:row>5</xdr:row>
      <xdr:rowOff>142875</xdr:rowOff>
    </xdr:from>
    <xdr:to>
      <xdr:col>86</xdr:col>
      <xdr:colOff>571500</xdr:colOff>
      <xdr:row>8</xdr:row>
      <xdr:rowOff>0</xdr:rowOff>
    </xdr:to>
    <xdr:grpSp>
      <xdr:nvGrpSpPr>
        <xdr:cNvPr id="30739" name="Group 19">
          <a:extLst>
            <a:ext uri="{FF2B5EF4-FFF2-40B4-BE49-F238E27FC236}">
              <a16:creationId xmlns:a16="http://schemas.microsoft.com/office/drawing/2014/main" id="{C28582E6-E002-F757-DC08-A5835690482F}"/>
            </a:ext>
          </a:extLst>
        </xdr:cNvPr>
        <xdr:cNvGrpSpPr>
          <a:grpSpLocks/>
        </xdr:cNvGrpSpPr>
      </xdr:nvGrpSpPr>
      <xdr:grpSpPr bwMode="auto">
        <a:xfrm>
          <a:off x="83307478" y="912572"/>
          <a:ext cx="314325" cy="318943"/>
          <a:chOff x="5524" y="54"/>
          <a:chExt cx="33" cy="33"/>
        </a:xfrm>
      </xdr:grpSpPr>
      <xdr:sp macro="" textlink="">
        <xdr:nvSpPr>
          <xdr:cNvPr id="30740" name="AutoShape 20">
            <a:extLst>
              <a:ext uri="{FF2B5EF4-FFF2-40B4-BE49-F238E27FC236}">
                <a16:creationId xmlns:a16="http://schemas.microsoft.com/office/drawing/2014/main" id="{DA876FAB-6623-520E-4DAD-7C70A1F9CA7A}"/>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41" name="Text Box 21">
            <a:extLst>
              <a:ext uri="{FF2B5EF4-FFF2-40B4-BE49-F238E27FC236}">
                <a16:creationId xmlns:a16="http://schemas.microsoft.com/office/drawing/2014/main" id="{14019CDE-B283-BCB6-F334-F1342D869FCB}"/>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87</xdr:col>
      <xdr:colOff>257175</xdr:colOff>
      <xdr:row>5</xdr:row>
      <xdr:rowOff>142875</xdr:rowOff>
    </xdr:from>
    <xdr:to>
      <xdr:col>87</xdr:col>
      <xdr:colOff>571500</xdr:colOff>
      <xdr:row>8</xdr:row>
      <xdr:rowOff>0</xdr:rowOff>
    </xdr:to>
    <xdr:grpSp>
      <xdr:nvGrpSpPr>
        <xdr:cNvPr id="30742" name="Group 22">
          <a:extLst>
            <a:ext uri="{FF2B5EF4-FFF2-40B4-BE49-F238E27FC236}">
              <a16:creationId xmlns:a16="http://schemas.microsoft.com/office/drawing/2014/main" id="{3424E5D2-3D0F-EFFA-99D6-1658ADE9DF3B}"/>
            </a:ext>
          </a:extLst>
        </xdr:cNvPr>
        <xdr:cNvGrpSpPr>
          <a:grpSpLocks/>
        </xdr:cNvGrpSpPr>
      </xdr:nvGrpSpPr>
      <xdr:grpSpPr bwMode="auto">
        <a:xfrm>
          <a:off x="84269599" y="912572"/>
          <a:ext cx="314325" cy="318943"/>
          <a:chOff x="5524" y="54"/>
          <a:chExt cx="33" cy="33"/>
        </a:xfrm>
      </xdr:grpSpPr>
      <xdr:sp macro="" textlink="">
        <xdr:nvSpPr>
          <xdr:cNvPr id="30743" name="AutoShape 23">
            <a:extLst>
              <a:ext uri="{FF2B5EF4-FFF2-40B4-BE49-F238E27FC236}">
                <a16:creationId xmlns:a16="http://schemas.microsoft.com/office/drawing/2014/main" id="{958FD722-7B14-025E-0BB6-E383724F6B43}"/>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44" name="Text Box 24">
            <a:extLst>
              <a:ext uri="{FF2B5EF4-FFF2-40B4-BE49-F238E27FC236}">
                <a16:creationId xmlns:a16="http://schemas.microsoft.com/office/drawing/2014/main" id="{EC9C58F4-602B-6FEC-A481-B204C183961A}"/>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88</xdr:col>
      <xdr:colOff>257175</xdr:colOff>
      <xdr:row>5</xdr:row>
      <xdr:rowOff>142875</xdr:rowOff>
    </xdr:from>
    <xdr:to>
      <xdr:col>88</xdr:col>
      <xdr:colOff>571500</xdr:colOff>
      <xdr:row>8</xdr:row>
      <xdr:rowOff>0</xdr:rowOff>
    </xdr:to>
    <xdr:grpSp>
      <xdr:nvGrpSpPr>
        <xdr:cNvPr id="30745" name="Group 25">
          <a:extLst>
            <a:ext uri="{FF2B5EF4-FFF2-40B4-BE49-F238E27FC236}">
              <a16:creationId xmlns:a16="http://schemas.microsoft.com/office/drawing/2014/main" id="{136F7AC6-CC6B-74AB-7809-BE3CDAA45FE5}"/>
            </a:ext>
          </a:extLst>
        </xdr:cNvPr>
        <xdr:cNvGrpSpPr>
          <a:grpSpLocks/>
        </xdr:cNvGrpSpPr>
      </xdr:nvGrpSpPr>
      <xdr:grpSpPr bwMode="auto">
        <a:xfrm>
          <a:off x="85231720" y="912572"/>
          <a:ext cx="314325" cy="318943"/>
          <a:chOff x="5524" y="54"/>
          <a:chExt cx="33" cy="33"/>
        </a:xfrm>
      </xdr:grpSpPr>
      <xdr:sp macro="" textlink="">
        <xdr:nvSpPr>
          <xdr:cNvPr id="30746" name="AutoShape 26">
            <a:extLst>
              <a:ext uri="{FF2B5EF4-FFF2-40B4-BE49-F238E27FC236}">
                <a16:creationId xmlns:a16="http://schemas.microsoft.com/office/drawing/2014/main" id="{E1FBF4DB-E51B-87F4-EEFA-4E0B9A872B8F}"/>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47" name="Text Box 27">
            <a:extLst>
              <a:ext uri="{FF2B5EF4-FFF2-40B4-BE49-F238E27FC236}">
                <a16:creationId xmlns:a16="http://schemas.microsoft.com/office/drawing/2014/main" id="{9C8DC178-C595-3D65-B9B4-FD1CCBC4A410}"/>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89</xdr:col>
      <xdr:colOff>247650</xdr:colOff>
      <xdr:row>5</xdr:row>
      <xdr:rowOff>142875</xdr:rowOff>
    </xdr:from>
    <xdr:to>
      <xdr:col>89</xdr:col>
      <xdr:colOff>561975</xdr:colOff>
      <xdr:row>8</xdr:row>
      <xdr:rowOff>0</xdr:rowOff>
    </xdr:to>
    <xdr:grpSp>
      <xdr:nvGrpSpPr>
        <xdr:cNvPr id="30748" name="Group 28">
          <a:extLst>
            <a:ext uri="{FF2B5EF4-FFF2-40B4-BE49-F238E27FC236}">
              <a16:creationId xmlns:a16="http://schemas.microsoft.com/office/drawing/2014/main" id="{4B2BA82D-98DD-1546-1BAC-48B6CD38EFF2}"/>
            </a:ext>
          </a:extLst>
        </xdr:cNvPr>
        <xdr:cNvGrpSpPr>
          <a:grpSpLocks/>
        </xdr:cNvGrpSpPr>
      </xdr:nvGrpSpPr>
      <xdr:grpSpPr bwMode="auto">
        <a:xfrm>
          <a:off x="86184317" y="912572"/>
          <a:ext cx="314325" cy="318943"/>
          <a:chOff x="5524" y="54"/>
          <a:chExt cx="33" cy="33"/>
        </a:xfrm>
      </xdr:grpSpPr>
      <xdr:sp macro="" textlink="">
        <xdr:nvSpPr>
          <xdr:cNvPr id="30749" name="AutoShape 29">
            <a:extLst>
              <a:ext uri="{FF2B5EF4-FFF2-40B4-BE49-F238E27FC236}">
                <a16:creationId xmlns:a16="http://schemas.microsoft.com/office/drawing/2014/main" id="{E8FD74B7-9404-2808-B929-F2C8B54B2BA9}"/>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50" name="Text Box 30">
            <a:extLst>
              <a:ext uri="{FF2B5EF4-FFF2-40B4-BE49-F238E27FC236}">
                <a16:creationId xmlns:a16="http://schemas.microsoft.com/office/drawing/2014/main" id="{E0292D14-1FF2-C2FC-F015-75B1754BA978}"/>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90</xdr:col>
      <xdr:colOff>257175</xdr:colOff>
      <xdr:row>5</xdr:row>
      <xdr:rowOff>142875</xdr:rowOff>
    </xdr:from>
    <xdr:to>
      <xdr:col>90</xdr:col>
      <xdr:colOff>571500</xdr:colOff>
      <xdr:row>8</xdr:row>
      <xdr:rowOff>0</xdr:rowOff>
    </xdr:to>
    <xdr:grpSp>
      <xdr:nvGrpSpPr>
        <xdr:cNvPr id="30751" name="Group 31">
          <a:extLst>
            <a:ext uri="{FF2B5EF4-FFF2-40B4-BE49-F238E27FC236}">
              <a16:creationId xmlns:a16="http://schemas.microsoft.com/office/drawing/2014/main" id="{09DE3BA1-926B-88D5-3AD0-615CCE50AAEE}"/>
            </a:ext>
          </a:extLst>
        </xdr:cNvPr>
        <xdr:cNvGrpSpPr>
          <a:grpSpLocks/>
        </xdr:cNvGrpSpPr>
      </xdr:nvGrpSpPr>
      <xdr:grpSpPr bwMode="auto">
        <a:xfrm>
          <a:off x="87155963" y="912572"/>
          <a:ext cx="314325" cy="318943"/>
          <a:chOff x="5524" y="54"/>
          <a:chExt cx="33" cy="33"/>
        </a:xfrm>
      </xdr:grpSpPr>
      <xdr:sp macro="" textlink="">
        <xdr:nvSpPr>
          <xdr:cNvPr id="30752" name="AutoShape 32">
            <a:extLst>
              <a:ext uri="{FF2B5EF4-FFF2-40B4-BE49-F238E27FC236}">
                <a16:creationId xmlns:a16="http://schemas.microsoft.com/office/drawing/2014/main" id="{69AF6ABE-B7E3-6705-49CF-19D88B61197A}"/>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53" name="Text Box 33">
            <a:extLst>
              <a:ext uri="{FF2B5EF4-FFF2-40B4-BE49-F238E27FC236}">
                <a16:creationId xmlns:a16="http://schemas.microsoft.com/office/drawing/2014/main" id="{D8607A98-B161-D00C-CA70-7797E7FFFC3D}"/>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91</xdr:col>
      <xdr:colOff>257175</xdr:colOff>
      <xdr:row>5</xdr:row>
      <xdr:rowOff>142875</xdr:rowOff>
    </xdr:from>
    <xdr:to>
      <xdr:col>91</xdr:col>
      <xdr:colOff>571500</xdr:colOff>
      <xdr:row>8</xdr:row>
      <xdr:rowOff>0</xdr:rowOff>
    </xdr:to>
    <xdr:grpSp>
      <xdr:nvGrpSpPr>
        <xdr:cNvPr id="30754" name="Group 34">
          <a:extLst>
            <a:ext uri="{FF2B5EF4-FFF2-40B4-BE49-F238E27FC236}">
              <a16:creationId xmlns:a16="http://schemas.microsoft.com/office/drawing/2014/main" id="{AA017D08-29B6-483F-BE18-DAC7430498F5}"/>
            </a:ext>
          </a:extLst>
        </xdr:cNvPr>
        <xdr:cNvGrpSpPr>
          <a:grpSpLocks/>
        </xdr:cNvGrpSpPr>
      </xdr:nvGrpSpPr>
      <xdr:grpSpPr bwMode="auto">
        <a:xfrm>
          <a:off x="88118084" y="912572"/>
          <a:ext cx="314325" cy="318943"/>
          <a:chOff x="5524" y="54"/>
          <a:chExt cx="33" cy="33"/>
        </a:xfrm>
      </xdr:grpSpPr>
      <xdr:sp macro="" textlink="">
        <xdr:nvSpPr>
          <xdr:cNvPr id="30755" name="AutoShape 35">
            <a:extLst>
              <a:ext uri="{FF2B5EF4-FFF2-40B4-BE49-F238E27FC236}">
                <a16:creationId xmlns:a16="http://schemas.microsoft.com/office/drawing/2014/main" id="{9937C603-7B0A-21E3-EC40-B470B808ABDD}"/>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56" name="Text Box 36">
            <a:extLst>
              <a:ext uri="{FF2B5EF4-FFF2-40B4-BE49-F238E27FC236}">
                <a16:creationId xmlns:a16="http://schemas.microsoft.com/office/drawing/2014/main" id="{765D5945-66BD-2EED-209C-8635CF683663}"/>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92</xdr:col>
      <xdr:colOff>257175</xdr:colOff>
      <xdr:row>5</xdr:row>
      <xdr:rowOff>142875</xdr:rowOff>
    </xdr:from>
    <xdr:to>
      <xdr:col>92</xdr:col>
      <xdr:colOff>571500</xdr:colOff>
      <xdr:row>8</xdr:row>
      <xdr:rowOff>0</xdr:rowOff>
    </xdr:to>
    <xdr:grpSp>
      <xdr:nvGrpSpPr>
        <xdr:cNvPr id="30757" name="Group 37">
          <a:extLst>
            <a:ext uri="{FF2B5EF4-FFF2-40B4-BE49-F238E27FC236}">
              <a16:creationId xmlns:a16="http://schemas.microsoft.com/office/drawing/2014/main" id="{47F87AC2-664B-7919-F9A0-2C4EA7B7F019}"/>
            </a:ext>
          </a:extLst>
        </xdr:cNvPr>
        <xdr:cNvGrpSpPr>
          <a:grpSpLocks/>
        </xdr:cNvGrpSpPr>
      </xdr:nvGrpSpPr>
      <xdr:grpSpPr bwMode="auto">
        <a:xfrm>
          <a:off x="89080205" y="912572"/>
          <a:ext cx="314325" cy="318943"/>
          <a:chOff x="5524" y="54"/>
          <a:chExt cx="33" cy="33"/>
        </a:xfrm>
      </xdr:grpSpPr>
      <xdr:sp macro="" textlink="">
        <xdr:nvSpPr>
          <xdr:cNvPr id="30758" name="AutoShape 38">
            <a:extLst>
              <a:ext uri="{FF2B5EF4-FFF2-40B4-BE49-F238E27FC236}">
                <a16:creationId xmlns:a16="http://schemas.microsoft.com/office/drawing/2014/main" id="{2A604488-0D30-C93D-0E05-9C24DE738DBD}"/>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59" name="Text Box 39">
            <a:extLst>
              <a:ext uri="{FF2B5EF4-FFF2-40B4-BE49-F238E27FC236}">
                <a16:creationId xmlns:a16="http://schemas.microsoft.com/office/drawing/2014/main" id="{3C7BECF8-0E49-2A97-F1E4-485DB0E3B9B2}"/>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93</xdr:col>
      <xdr:colOff>257175</xdr:colOff>
      <xdr:row>5</xdr:row>
      <xdr:rowOff>142875</xdr:rowOff>
    </xdr:from>
    <xdr:to>
      <xdr:col>93</xdr:col>
      <xdr:colOff>571500</xdr:colOff>
      <xdr:row>8</xdr:row>
      <xdr:rowOff>0</xdr:rowOff>
    </xdr:to>
    <xdr:grpSp>
      <xdr:nvGrpSpPr>
        <xdr:cNvPr id="30760" name="Group 40">
          <a:extLst>
            <a:ext uri="{FF2B5EF4-FFF2-40B4-BE49-F238E27FC236}">
              <a16:creationId xmlns:a16="http://schemas.microsoft.com/office/drawing/2014/main" id="{40EA8A7D-F2F3-1B59-1934-465074CFDA44}"/>
            </a:ext>
          </a:extLst>
        </xdr:cNvPr>
        <xdr:cNvGrpSpPr>
          <a:grpSpLocks/>
        </xdr:cNvGrpSpPr>
      </xdr:nvGrpSpPr>
      <xdr:grpSpPr bwMode="auto">
        <a:xfrm>
          <a:off x="90042327" y="912572"/>
          <a:ext cx="314325" cy="318943"/>
          <a:chOff x="5524" y="54"/>
          <a:chExt cx="33" cy="33"/>
        </a:xfrm>
      </xdr:grpSpPr>
      <xdr:sp macro="" textlink="">
        <xdr:nvSpPr>
          <xdr:cNvPr id="30761" name="AutoShape 41">
            <a:extLst>
              <a:ext uri="{FF2B5EF4-FFF2-40B4-BE49-F238E27FC236}">
                <a16:creationId xmlns:a16="http://schemas.microsoft.com/office/drawing/2014/main" id="{50622F27-56E9-EAC3-C518-5E2491520988}"/>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62" name="Text Box 42">
            <a:extLst>
              <a:ext uri="{FF2B5EF4-FFF2-40B4-BE49-F238E27FC236}">
                <a16:creationId xmlns:a16="http://schemas.microsoft.com/office/drawing/2014/main" id="{253FE38E-0565-9CC7-62DE-12BF634B5DCD}"/>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94</xdr:col>
      <xdr:colOff>257175</xdr:colOff>
      <xdr:row>5</xdr:row>
      <xdr:rowOff>142875</xdr:rowOff>
    </xdr:from>
    <xdr:to>
      <xdr:col>94</xdr:col>
      <xdr:colOff>571500</xdr:colOff>
      <xdr:row>8</xdr:row>
      <xdr:rowOff>0</xdr:rowOff>
    </xdr:to>
    <xdr:grpSp>
      <xdr:nvGrpSpPr>
        <xdr:cNvPr id="30763" name="Group 43">
          <a:extLst>
            <a:ext uri="{FF2B5EF4-FFF2-40B4-BE49-F238E27FC236}">
              <a16:creationId xmlns:a16="http://schemas.microsoft.com/office/drawing/2014/main" id="{E79F82E1-C632-4667-FD4F-8A53C9C29247}"/>
            </a:ext>
          </a:extLst>
        </xdr:cNvPr>
        <xdr:cNvGrpSpPr>
          <a:grpSpLocks/>
        </xdr:cNvGrpSpPr>
      </xdr:nvGrpSpPr>
      <xdr:grpSpPr bwMode="auto">
        <a:xfrm>
          <a:off x="91004448" y="912572"/>
          <a:ext cx="314325" cy="318943"/>
          <a:chOff x="5524" y="54"/>
          <a:chExt cx="33" cy="33"/>
        </a:xfrm>
      </xdr:grpSpPr>
      <xdr:sp macro="" textlink="">
        <xdr:nvSpPr>
          <xdr:cNvPr id="30764" name="AutoShape 44">
            <a:extLst>
              <a:ext uri="{FF2B5EF4-FFF2-40B4-BE49-F238E27FC236}">
                <a16:creationId xmlns:a16="http://schemas.microsoft.com/office/drawing/2014/main" id="{E05B1FC1-C2F0-7E07-0AA3-4513148F17ED}"/>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65" name="Text Box 45">
            <a:extLst>
              <a:ext uri="{FF2B5EF4-FFF2-40B4-BE49-F238E27FC236}">
                <a16:creationId xmlns:a16="http://schemas.microsoft.com/office/drawing/2014/main" id="{C4569510-E952-5866-9306-83999EED860C}"/>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95</xdr:col>
      <xdr:colOff>257175</xdr:colOff>
      <xdr:row>5</xdr:row>
      <xdr:rowOff>142875</xdr:rowOff>
    </xdr:from>
    <xdr:to>
      <xdr:col>95</xdr:col>
      <xdr:colOff>571500</xdr:colOff>
      <xdr:row>8</xdr:row>
      <xdr:rowOff>0</xdr:rowOff>
    </xdr:to>
    <xdr:grpSp>
      <xdr:nvGrpSpPr>
        <xdr:cNvPr id="30766" name="Group 46">
          <a:extLst>
            <a:ext uri="{FF2B5EF4-FFF2-40B4-BE49-F238E27FC236}">
              <a16:creationId xmlns:a16="http://schemas.microsoft.com/office/drawing/2014/main" id="{3EF0325B-CDB6-73AA-2CA9-43AB9446CAA3}"/>
            </a:ext>
          </a:extLst>
        </xdr:cNvPr>
        <xdr:cNvGrpSpPr>
          <a:grpSpLocks/>
        </xdr:cNvGrpSpPr>
      </xdr:nvGrpSpPr>
      <xdr:grpSpPr bwMode="auto">
        <a:xfrm>
          <a:off x="91966569" y="912572"/>
          <a:ext cx="314325" cy="318943"/>
          <a:chOff x="5524" y="54"/>
          <a:chExt cx="33" cy="33"/>
        </a:xfrm>
      </xdr:grpSpPr>
      <xdr:sp macro="" textlink="">
        <xdr:nvSpPr>
          <xdr:cNvPr id="30767" name="AutoShape 47">
            <a:extLst>
              <a:ext uri="{FF2B5EF4-FFF2-40B4-BE49-F238E27FC236}">
                <a16:creationId xmlns:a16="http://schemas.microsoft.com/office/drawing/2014/main" id="{243450EE-29A8-A639-C3BF-4032B83F344A}"/>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68" name="Text Box 48">
            <a:extLst>
              <a:ext uri="{FF2B5EF4-FFF2-40B4-BE49-F238E27FC236}">
                <a16:creationId xmlns:a16="http://schemas.microsoft.com/office/drawing/2014/main" id="{AF16B297-7711-A6BD-9956-AE7CFDAB8146}"/>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96</xdr:col>
      <xdr:colOff>257175</xdr:colOff>
      <xdr:row>5</xdr:row>
      <xdr:rowOff>142875</xdr:rowOff>
    </xdr:from>
    <xdr:to>
      <xdr:col>96</xdr:col>
      <xdr:colOff>571500</xdr:colOff>
      <xdr:row>8</xdr:row>
      <xdr:rowOff>0</xdr:rowOff>
    </xdr:to>
    <xdr:grpSp>
      <xdr:nvGrpSpPr>
        <xdr:cNvPr id="30769" name="Group 49">
          <a:extLst>
            <a:ext uri="{FF2B5EF4-FFF2-40B4-BE49-F238E27FC236}">
              <a16:creationId xmlns:a16="http://schemas.microsoft.com/office/drawing/2014/main" id="{AE60A08F-CE81-5CC7-769D-5C26B40FDD27}"/>
            </a:ext>
          </a:extLst>
        </xdr:cNvPr>
        <xdr:cNvGrpSpPr>
          <a:grpSpLocks/>
        </xdr:cNvGrpSpPr>
      </xdr:nvGrpSpPr>
      <xdr:grpSpPr bwMode="auto">
        <a:xfrm>
          <a:off x="92928690" y="912572"/>
          <a:ext cx="314325" cy="318943"/>
          <a:chOff x="5524" y="54"/>
          <a:chExt cx="33" cy="33"/>
        </a:xfrm>
      </xdr:grpSpPr>
      <xdr:sp macro="" textlink="">
        <xdr:nvSpPr>
          <xdr:cNvPr id="30770" name="AutoShape 50">
            <a:extLst>
              <a:ext uri="{FF2B5EF4-FFF2-40B4-BE49-F238E27FC236}">
                <a16:creationId xmlns:a16="http://schemas.microsoft.com/office/drawing/2014/main" id="{A8991DA6-8087-9EC2-73F0-FFD4B6BFA54A}"/>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71" name="Text Box 51">
            <a:extLst>
              <a:ext uri="{FF2B5EF4-FFF2-40B4-BE49-F238E27FC236}">
                <a16:creationId xmlns:a16="http://schemas.microsoft.com/office/drawing/2014/main" id="{B71BC714-34B4-20E8-E7C5-A141938C0F53}"/>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97</xdr:col>
      <xdr:colOff>257175</xdr:colOff>
      <xdr:row>5</xdr:row>
      <xdr:rowOff>142875</xdr:rowOff>
    </xdr:from>
    <xdr:to>
      <xdr:col>97</xdr:col>
      <xdr:colOff>571500</xdr:colOff>
      <xdr:row>8</xdr:row>
      <xdr:rowOff>0</xdr:rowOff>
    </xdr:to>
    <xdr:grpSp>
      <xdr:nvGrpSpPr>
        <xdr:cNvPr id="30772" name="Group 52">
          <a:extLst>
            <a:ext uri="{FF2B5EF4-FFF2-40B4-BE49-F238E27FC236}">
              <a16:creationId xmlns:a16="http://schemas.microsoft.com/office/drawing/2014/main" id="{883A794C-23D2-45CB-71F7-6596866C62EB}"/>
            </a:ext>
          </a:extLst>
        </xdr:cNvPr>
        <xdr:cNvGrpSpPr>
          <a:grpSpLocks/>
        </xdr:cNvGrpSpPr>
      </xdr:nvGrpSpPr>
      <xdr:grpSpPr bwMode="auto">
        <a:xfrm>
          <a:off x="93890811" y="912572"/>
          <a:ext cx="314325" cy="318943"/>
          <a:chOff x="5524" y="54"/>
          <a:chExt cx="33" cy="33"/>
        </a:xfrm>
      </xdr:grpSpPr>
      <xdr:sp macro="" textlink="">
        <xdr:nvSpPr>
          <xdr:cNvPr id="30773" name="AutoShape 53">
            <a:extLst>
              <a:ext uri="{FF2B5EF4-FFF2-40B4-BE49-F238E27FC236}">
                <a16:creationId xmlns:a16="http://schemas.microsoft.com/office/drawing/2014/main" id="{350D7AE4-C44B-0DBC-371A-4889407F7AEB}"/>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74" name="Text Box 54">
            <a:extLst>
              <a:ext uri="{FF2B5EF4-FFF2-40B4-BE49-F238E27FC236}">
                <a16:creationId xmlns:a16="http://schemas.microsoft.com/office/drawing/2014/main" id="{74CB9CCD-E616-933A-F6DA-07695214AEE7}"/>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98</xdr:col>
      <xdr:colOff>257175</xdr:colOff>
      <xdr:row>5</xdr:row>
      <xdr:rowOff>142875</xdr:rowOff>
    </xdr:from>
    <xdr:to>
      <xdr:col>98</xdr:col>
      <xdr:colOff>571500</xdr:colOff>
      <xdr:row>8</xdr:row>
      <xdr:rowOff>0</xdr:rowOff>
    </xdr:to>
    <xdr:grpSp>
      <xdr:nvGrpSpPr>
        <xdr:cNvPr id="30775" name="Group 55">
          <a:extLst>
            <a:ext uri="{FF2B5EF4-FFF2-40B4-BE49-F238E27FC236}">
              <a16:creationId xmlns:a16="http://schemas.microsoft.com/office/drawing/2014/main" id="{1F2F8E94-5984-ECA3-7602-4247BCD44A38}"/>
            </a:ext>
          </a:extLst>
        </xdr:cNvPr>
        <xdr:cNvGrpSpPr>
          <a:grpSpLocks/>
        </xdr:cNvGrpSpPr>
      </xdr:nvGrpSpPr>
      <xdr:grpSpPr bwMode="auto">
        <a:xfrm>
          <a:off x="94852933" y="912572"/>
          <a:ext cx="314325" cy="318943"/>
          <a:chOff x="5524" y="54"/>
          <a:chExt cx="33" cy="33"/>
        </a:xfrm>
      </xdr:grpSpPr>
      <xdr:sp macro="" textlink="">
        <xdr:nvSpPr>
          <xdr:cNvPr id="30776" name="AutoShape 56">
            <a:extLst>
              <a:ext uri="{FF2B5EF4-FFF2-40B4-BE49-F238E27FC236}">
                <a16:creationId xmlns:a16="http://schemas.microsoft.com/office/drawing/2014/main" id="{057B75BD-41A0-B489-1CA9-7551E17F1810}"/>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77" name="Text Box 57">
            <a:extLst>
              <a:ext uri="{FF2B5EF4-FFF2-40B4-BE49-F238E27FC236}">
                <a16:creationId xmlns:a16="http://schemas.microsoft.com/office/drawing/2014/main" id="{C9DBA63D-E997-8C0B-FF8B-3C5F5EAD090B}"/>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99</xdr:col>
      <xdr:colOff>276225</xdr:colOff>
      <xdr:row>5</xdr:row>
      <xdr:rowOff>142875</xdr:rowOff>
    </xdr:from>
    <xdr:to>
      <xdr:col>99</xdr:col>
      <xdr:colOff>590550</xdr:colOff>
      <xdr:row>8</xdr:row>
      <xdr:rowOff>0</xdr:rowOff>
    </xdr:to>
    <xdr:grpSp>
      <xdr:nvGrpSpPr>
        <xdr:cNvPr id="30778" name="Group 58">
          <a:extLst>
            <a:ext uri="{FF2B5EF4-FFF2-40B4-BE49-F238E27FC236}">
              <a16:creationId xmlns:a16="http://schemas.microsoft.com/office/drawing/2014/main" id="{34B288A2-CCF2-926A-C6A2-3968AA7D6BB5}"/>
            </a:ext>
          </a:extLst>
        </xdr:cNvPr>
        <xdr:cNvGrpSpPr>
          <a:grpSpLocks/>
        </xdr:cNvGrpSpPr>
      </xdr:nvGrpSpPr>
      <xdr:grpSpPr bwMode="auto">
        <a:xfrm>
          <a:off x="95834104" y="912572"/>
          <a:ext cx="314325" cy="318943"/>
          <a:chOff x="5524" y="54"/>
          <a:chExt cx="33" cy="33"/>
        </a:xfrm>
      </xdr:grpSpPr>
      <xdr:sp macro="" textlink="">
        <xdr:nvSpPr>
          <xdr:cNvPr id="30779" name="AutoShape 59">
            <a:extLst>
              <a:ext uri="{FF2B5EF4-FFF2-40B4-BE49-F238E27FC236}">
                <a16:creationId xmlns:a16="http://schemas.microsoft.com/office/drawing/2014/main" id="{27C36C6A-582D-6BD5-1ED8-3A42ECF62F50}"/>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80" name="Text Box 60">
            <a:extLst>
              <a:ext uri="{FF2B5EF4-FFF2-40B4-BE49-F238E27FC236}">
                <a16:creationId xmlns:a16="http://schemas.microsoft.com/office/drawing/2014/main" id="{C5DA7D95-68E3-DCBE-108B-4095A39147FA}"/>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100</xdr:col>
      <xdr:colOff>257175</xdr:colOff>
      <xdr:row>5</xdr:row>
      <xdr:rowOff>142875</xdr:rowOff>
    </xdr:from>
    <xdr:to>
      <xdr:col>100</xdr:col>
      <xdr:colOff>571500</xdr:colOff>
      <xdr:row>8</xdr:row>
      <xdr:rowOff>0</xdr:rowOff>
    </xdr:to>
    <xdr:grpSp>
      <xdr:nvGrpSpPr>
        <xdr:cNvPr id="30781" name="Group 61">
          <a:extLst>
            <a:ext uri="{FF2B5EF4-FFF2-40B4-BE49-F238E27FC236}">
              <a16:creationId xmlns:a16="http://schemas.microsoft.com/office/drawing/2014/main" id="{C4E71584-A3DB-26E9-FA1B-D9AA7D3D93A7}"/>
            </a:ext>
          </a:extLst>
        </xdr:cNvPr>
        <xdr:cNvGrpSpPr>
          <a:grpSpLocks/>
        </xdr:cNvGrpSpPr>
      </xdr:nvGrpSpPr>
      <xdr:grpSpPr bwMode="auto">
        <a:xfrm>
          <a:off x="96777175" y="912572"/>
          <a:ext cx="314325" cy="318943"/>
          <a:chOff x="5524" y="54"/>
          <a:chExt cx="33" cy="33"/>
        </a:xfrm>
      </xdr:grpSpPr>
      <xdr:sp macro="" textlink="">
        <xdr:nvSpPr>
          <xdr:cNvPr id="30782" name="AutoShape 62">
            <a:extLst>
              <a:ext uri="{FF2B5EF4-FFF2-40B4-BE49-F238E27FC236}">
                <a16:creationId xmlns:a16="http://schemas.microsoft.com/office/drawing/2014/main" id="{0BD245DD-F10D-1948-CAE4-EF83E2E6856A}"/>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83" name="Text Box 63">
            <a:extLst>
              <a:ext uri="{FF2B5EF4-FFF2-40B4-BE49-F238E27FC236}">
                <a16:creationId xmlns:a16="http://schemas.microsoft.com/office/drawing/2014/main" id="{20E78126-740F-F370-B212-761AB65E9B73}"/>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101</xdr:col>
      <xdr:colOff>257175</xdr:colOff>
      <xdr:row>5</xdr:row>
      <xdr:rowOff>142875</xdr:rowOff>
    </xdr:from>
    <xdr:to>
      <xdr:col>101</xdr:col>
      <xdr:colOff>571500</xdr:colOff>
      <xdr:row>8</xdr:row>
      <xdr:rowOff>0</xdr:rowOff>
    </xdr:to>
    <xdr:grpSp>
      <xdr:nvGrpSpPr>
        <xdr:cNvPr id="30784" name="Group 64">
          <a:extLst>
            <a:ext uri="{FF2B5EF4-FFF2-40B4-BE49-F238E27FC236}">
              <a16:creationId xmlns:a16="http://schemas.microsoft.com/office/drawing/2014/main" id="{A05D23E4-EEA7-48AD-0477-71D59104B6F5}"/>
            </a:ext>
          </a:extLst>
        </xdr:cNvPr>
        <xdr:cNvGrpSpPr>
          <a:grpSpLocks/>
        </xdr:cNvGrpSpPr>
      </xdr:nvGrpSpPr>
      <xdr:grpSpPr bwMode="auto">
        <a:xfrm>
          <a:off x="97739296" y="912572"/>
          <a:ext cx="314325" cy="318943"/>
          <a:chOff x="5524" y="54"/>
          <a:chExt cx="33" cy="33"/>
        </a:xfrm>
      </xdr:grpSpPr>
      <xdr:sp macro="" textlink="">
        <xdr:nvSpPr>
          <xdr:cNvPr id="30785" name="AutoShape 65">
            <a:extLst>
              <a:ext uri="{FF2B5EF4-FFF2-40B4-BE49-F238E27FC236}">
                <a16:creationId xmlns:a16="http://schemas.microsoft.com/office/drawing/2014/main" id="{4FF2929C-8444-64DA-61C3-FEB00DC24E8C}"/>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86" name="Text Box 66">
            <a:extLst>
              <a:ext uri="{FF2B5EF4-FFF2-40B4-BE49-F238E27FC236}">
                <a16:creationId xmlns:a16="http://schemas.microsoft.com/office/drawing/2014/main" id="{10B15EB2-F700-7469-8171-45FD0598EB71}"/>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102</xdr:col>
      <xdr:colOff>257175</xdr:colOff>
      <xdr:row>5</xdr:row>
      <xdr:rowOff>142875</xdr:rowOff>
    </xdr:from>
    <xdr:to>
      <xdr:col>102</xdr:col>
      <xdr:colOff>571500</xdr:colOff>
      <xdr:row>8</xdr:row>
      <xdr:rowOff>0</xdr:rowOff>
    </xdr:to>
    <xdr:grpSp>
      <xdr:nvGrpSpPr>
        <xdr:cNvPr id="30787" name="Group 67">
          <a:extLst>
            <a:ext uri="{FF2B5EF4-FFF2-40B4-BE49-F238E27FC236}">
              <a16:creationId xmlns:a16="http://schemas.microsoft.com/office/drawing/2014/main" id="{EBBB0A2C-33D8-4B12-445D-C77A2F3FD6CB}"/>
            </a:ext>
          </a:extLst>
        </xdr:cNvPr>
        <xdr:cNvGrpSpPr>
          <a:grpSpLocks/>
        </xdr:cNvGrpSpPr>
      </xdr:nvGrpSpPr>
      <xdr:grpSpPr bwMode="auto">
        <a:xfrm>
          <a:off x="98701417" y="912572"/>
          <a:ext cx="314325" cy="318943"/>
          <a:chOff x="5524" y="54"/>
          <a:chExt cx="33" cy="33"/>
        </a:xfrm>
      </xdr:grpSpPr>
      <xdr:sp macro="" textlink="">
        <xdr:nvSpPr>
          <xdr:cNvPr id="30788" name="AutoShape 68">
            <a:extLst>
              <a:ext uri="{FF2B5EF4-FFF2-40B4-BE49-F238E27FC236}">
                <a16:creationId xmlns:a16="http://schemas.microsoft.com/office/drawing/2014/main" id="{E8C9C75D-94EF-C7E4-73EA-CAEF89FE8B4C}"/>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89" name="Text Box 69">
            <a:extLst>
              <a:ext uri="{FF2B5EF4-FFF2-40B4-BE49-F238E27FC236}">
                <a16:creationId xmlns:a16="http://schemas.microsoft.com/office/drawing/2014/main" id="{1B594185-9AB8-2437-CC4A-D1BF4D720D44}"/>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103</xdr:col>
      <xdr:colOff>257175</xdr:colOff>
      <xdr:row>5</xdr:row>
      <xdr:rowOff>142875</xdr:rowOff>
    </xdr:from>
    <xdr:to>
      <xdr:col>103</xdr:col>
      <xdr:colOff>571500</xdr:colOff>
      <xdr:row>8</xdr:row>
      <xdr:rowOff>0</xdr:rowOff>
    </xdr:to>
    <xdr:grpSp>
      <xdr:nvGrpSpPr>
        <xdr:cNvPr id="30790" name="Group 70">
          <a:extLst>
            <a:ext uri="{FF2B5EF4-FFF2-40B4-BE49-F238E27FC236}">
              <a16:creationId xmlns:a16="http://schemas.microsoft.com/office/drawing/2014/main" id="{56A07DF0-7335-83B4-4303-75141C9068EE}"/>
            </a:ext>
          </a:extLst>
        </xdr:cNvPr>
        <xdr:cNvGrpSpPr>
          <a:grpSpLocks/>
        </xdr:cNvGrpSpPr>
      </xdr:nvGrpSpPr>
      <xdr:grpSpPr bwMode="auto">
        <a:xfrm>
          <a:off x="99663539" y="912572"/>
          <a:ext cx="314325" cy="318943"/>
          <a:chOff x="5524" y="54"/>
          <a:chExt cx="33" cy="33"/>
        </a:xfrm>
      </xdr:grpSpPr>
      <xdr:sp macro="" textlink="">
        <xdr:nvSpPr>
          <xdr:cNvPr id="30791" name="AutoShape 71">
            <a:extLst>
              <a:ext uri="{FF2B5EF4-FFF2-40B4-BE49-F238E27FC236}">
                <a16:creationId xmlns:a16="http://schemas.microsoft.com/office/drawing/2014/main" id="{3E480515-C730-2A87-51AD-7798D8E02D50}"/>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92" name="Text Box 72">
            <a:extLst>
              <a:ext uri="{FF2B5EF4-FFF2-40B4-BE49-F238E27FC236}">
                <a16:creationId xmlns:a16="http://schemas.microsoft.com/office/drawing/2014/main" id="{D0FDB17E-A8D4-E732-69F7-0D261C216931}"/>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104</xdr:col>
      <xdr:colOff>257175</xdr:colOff>
      <xdr:row>5</xdr:row>
      <xdr:rowOff>142875</xdr:rowOff>
    </xdr:from>
    <xdr:to>
      <xdr:col>104</xdr:col>
      <xdr:colOff>571500</xdr:colOff>
      <xdr:row>8</xdr:row>
      <xdr:rowOff>0</xdr:rowOff>
    </xdr:to>
    <xdr:grpSp>
      <xdr:nvGrpSpPr>
        <xdr:cNvPr id="30793" name="Group 73">
          <a:extLst>
            <a:ext uri="{FF2B5EF4-FFF2-40B4-BE49-F238E27FC236}">
              <a16:creationId xmlns:a16="http://schemas.microsoft.com/office/drawing/2014/main" id="{9A1EFA54-D639-68B2-1BFE-AEE948AA022B}"/>
            </a:ext>
          </a:extLst>
        </xdr:cNvPr>
        <xdr:cNvGrpSpPr>
          <a:grpSpLocks/>
        </xdr:cNvGrpSpPr>
      </xdr:nvGrpSpPr>
      <xdr:grpSpPr bwMode="auto">
        <a:xfrm>
          <a:off x="100625660" y="912572"/>
          <a:ext cx="314325" cy="318943"/>
          <a:chOff x="5524" y="54"/>
          <a:chExt cx="33" cy="33"/>
        </a:xfrm>
      </xdr:grpSpPr>
      <xdr:sp macro="" textlink="">
        <xdr:nvSpPr>
          <xdr:cNvPr id="30794" name="AutoShape 74">
            <a:extLst>
              <a:ext uri="{FF2B5EF4-FFF2-40B4-BE49-F238E27FC236}">
                <a16:creationId xmlns:a16="http://schemas.microsoft.com/office/drawing/2014/main" id="{9F9F0D3E-D138-6020-F373-8222D4A75EC1}"/>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95" name="Text Box 75">
            <a:extLst>
              <a:ext uri="{FF2B5EF4-FFF2-40B4-BE49-F238E27FC236}">
                <a16:creationId xmlns:a16="http://schemas.microsoft.com/office/drawing/2014/main" id="{97F0D08F-31BA-4725-5479-CE0F9A758A68}"/>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106</xdr:col>
      <xdr:colOff>257175</xdr:colOff>
      <xdr:row>5</xdr:row>
      <xdr:rowOff>142875</xdr:rowOff>
    </xdr:from>
    <xdr:to>
      <xdr:col>106</xdr:col>
      <xdr:colOff>571500</xdr:colOff>
      <xdr:row>8</xdr:row>
      <xdr:rowOff>0</xdr:rowOff>
    </xdr:to>
    <xdr:grpSp>
      <xdr:nvGrpSpPr>
        <xdr:cNvPr id="30796" name="Group 76">
          <a:extLst>
            <a:ext uri="{FF2B5EF4-FFF2-40B4-BE49-F238E27FC236}">
              <a16:creationId xmlns:a16="http://schemas.microsoft.com/office/drawing/2014/main" id="{46D348DD-1804-65CD-3C3F-EF5AD04F4CE5}"/>
            </a:ext>
          </a:extLst>
        </xdr:cNvPr>
        <xdr:cNvGrpSpPr>
          <a:grpSpLocks/>
        </xdr:cNvGrpSpPr>
      </xdr:nvGrpSpPr>
      <xdr:grpSpPr bwMode="auto">
        <a:xfrm>
          <a:off x="102549902" y="912572"/>
          <a:ext cx="314325" cy="318943"/>
          <a:chOff x="5524" y="54"/>
          <a:chExt cx="33" cy="33"/>
        </a:xfrm>
      </xdr:grpSpPr>
      <xdr:sp macro="" textlink="">
        <xdr:nvSpPr>
          <xdr:cNvPr id="30797" name="AutoShape 77">
            <a:extLst>
              <a:ext uri="{FF2B5EF4-FFF2-40B4-BE49-F238E27FC236}">
                <a16:creationId xmlns:a16="http://schemas.microsoft.com/office/drawing/2014/main" id="{F41E88DD-69EB-0416-E3FD-F35F0D4E3DC9}"/>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98" name="Text Box 78">
            <a:extLst>
              <a:ext uri="{FF2B5EF4-FFF2-40B4-BE49-F238E27FC236}">
                <a16:creationId xmlns:a16="http://schemas.microsoft.com/office/drawing/2014/main" id="{8A871619-0EFF-91FF-C89F-F8AC24F73610}"/>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107</xdr:col>
      <xdr:colOff>257175</xdr:colOff>
      <xdr:row>5</xdr:row>
      <xdr:rowOff>142875</xdr:rowOff>
    </xdr:from>
    <xdr:to>
      <xdr:col>107</xdr:col>
      <xdr:colOff>571500</xdr:colOff>
      <xdr:row>8</xdr:row>
      <xdr:rowOff>0</xdr:rowOff>
    </xdr:to>
    <xdr:grpSp>
      <xdr:nvGrpSpPr>
        <xdr:cNvPr id="30799" name="Group 79">
          <a:extLst>
            <a:ext uri="{FF2B5EF4-FFF2-40B4-BE49-F238E27FC236}">
              <a16:creationId xmlns:a16="http://schemas.microsoft.com/office/drawing/2014/main" id="{824FD2A2-BEBA-94B2-D9F0-E8EC945F4FC6}"/>
            </a:ext>
          </a:extLst>
        </xdr:cNvPr>
        <xdr:cNvGrpSpPr>
          <a:grpSpLocks/>
        </xdr:cNvGrpSpPr>
      </xdr:nvGrpSpPr>
      <xdr:grpSpPr bwMode="auto">
        <a:xfrm>
          <a:off x="103512023" y="912572"/>
          <a:ext cx="314325" cy="318943"/>
          <a:chOff x="5524" y="54"/>
          <a:chExt cx="33" cy="33"/>
        </a:xfrm>
      </xdr:grpSpPr>
      <xdr:sp macro="" textlink="">
        <xdr:nvSpPr>
          <xdr:cNvPr id="30800" name="AutoShape 80">
            <a:extLst>
              <a:ext uri="{FF2B5EF4-FFF2-40B4-BE49-F238E27FC236}">
                <a16:creationId xmlns:a16="http://schemas.microsoft.com/office/drawing/2014/main" id="{89DC7A77-7685-164F-0F01-E880C652A321}"/>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801" name="Text Box 81">
            <a:extLst>
              <a:ext uri="{FF2B5EF4-FFF2-40B4-BE49-F238E27FC236}">
                <a16:creationId xmlns:a16="http://schemas.microsoft.com/office/drawing/2014/main" id="{E08ADDDD-38E8-8E54-2FB9-1AEF57450A14}"/>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108</xdr:col>
      <xdr:colOff>257175</xdr:colOff>
      <xdr:row>5</xdr:row>
      <xdr:rowOff>142875</xdr:rowOff>
    </xdr:from>
    <xdr:to>
      <xdr:col>108</xdr:col>
      <xdr:colOff>571500</xdr:colOff>
      <xdr:row>8</xdr:row>
      <xdr:rowOff>0</xdr:rowOff>
    </xdr:to>
    <xdr:grpSp>
      <xdr:nvGrpSpPr>
        <xdr:cNvPr id="30802" name="Group 82">
          <a:extLst>
            <a:ext uri="{FF2B5EF4-FFF2-40B4-BE49-F238E27FC236}">
              <a16:creationId xmlns:a16="http://schemas.microsoft.com/office/drawing/2014/main" id="{3E47E6B5-4A22-AA90-48F2-09F95BD816DC}"/>
            </a:ext>
          </a:extLst>
        </xdr:cNvPr>
        <xdr:cNvGrpSpPr>
          <a:grpSpLocks/>
        </xdr:cNvGrpSpPr>
      </xdr:nvGrpSpPr>
      <xdr:grpSpPr bwMode="auto">
        <a:xfrm>
          <a:off x="104474145" y="912572"/>
          <a:ext cx="314325" cy="318943"/>
          <a:chOff x="5524" y="54"/>
          <a:chExt cx="33" cy="33"/>
        </a:xfrm>
      </xdr:grpSpPr>
      <xdr:sp macro="" textlink="">
        <xdr:nvSpPr>
          <xdr:cNvPr id="30803" name="AutoShape 83">
            <a:extLst>
              <a:ext uri="{FF2B5EF4-FFF2-40B4-BE49-F238E27FC236}">
                <a16:creationId xmlns:a16="http://schemas.microsoft.com/office/drawing/2014/main" id="{542D9297-CEE7-3A9F-1A57-991A520F88BD}"/>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804" name="Text Box 84">
            <a:extLst>
              <a:ext uri="{FF2B5EF4-FFF2-40B4-BE49-F238E27FC236}">
                <a16:creationId xmlns:a16="http://schemas.microsoft.com/office/drawing/2014/main" id="{364ED26D-47AB-88B2-FE1C-E9A4D70A523C}"/>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109</xdr:col>
      <xdr:colOff>257175</xdr:colOff>
      <xdr:row>5</xdr:row>
      <xdr:rowOff>142875</xdr:rowOff>
    </xdr:from>
    <xdr:to>
      <xdr:col>109</xdr:col>
      <xdr:colOff>571500</xdr:colOff>
      <xdr:row>8</xdr:row>
      <xdr:rowOff>0</xdr:rowOff>
    </xdr:to>
    <xdr:grpSp>
      <xdr:nvGrpSpPr>
        <xdr:cNvPr id="30805" name="Group 85">
          <a:extLst>
            <a:ext uri="{FF2B5EF4-FFF2-40B4-BE49-F238E27FC236}">
              <a16:creationId xmlns:a16="http://schemas.microsoft.com/office/drawing/2014/main" id="{CBD00FB1-7D8B-9457-DB39-78CDDFE551C3}"/>
            </a:ext>
          </a:extLst>
        </xdr:cNvPr>
        <xdr:cNvGrpSpPr>
          <a:grpSpLocks/>
        </xdr:cNvGrpSpPr>
      </xdr:nvGrpSpPr>
      <xdr:grpSpPr bwMode="auto">
        <a:xfrm>
          <a:off x="105436266" y="912572"/>
          <a:ext cx="314325" cy="318943"/>
          <a:chOff x="5524" y="54"/>
          <a:chExt cx="33" cy="33"/>
        </a:xfrm>
      </xdr:grpSpPr>
      <xdr:sp macro="" textlink="">
        <xdr:nvSpPr>
          <xdr:cNvPr id="30806" name="AutoShape 86">
            <a:extLst>
              <a:ext uri="{FF2B5EF4-FFF2-40B4-BE49-F238E27FC236}">
                <a16:creationId xmlns:a16="http://schemas.microsoft.com/office/drawing/2014/main" id="{9826FA1B-703A-9D34-960C-383994A4734F}"/>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807" name="Text Box 87">
            <a:extLst>
              <a:ext uri="{FF2B5EF4-FFF2-40B4-BE49-F238E27FC236}">
                <a16:creationId xmlns:a16="http://schemas.microsoft.com/office/drawing/2014/main" id="{04AED963-DD2C-11AB-06FF-7DA72D87DDC6}"/>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111</xdr:col>
      <xdr:colOff>257175</xdr:colOff>
      <xdr:row>5</xdr:row>
      <xdr:rowOff>142875</xdr:rowOff>
    </xdr:from>
    <xdr:to>
      <xdr:col>111</xdr:col>
      <xdr:colOff>571500</xdr:colOff>
      <xdr:row>8</xdr:row>
      <xdr:rowOff>0</xdr:rowOff>
    </xdr:to>
    <xdr:grpSp>
      <xdr:nvGrpSpPr>
        <xdr:cNvPr id="30808" name="Group 88">
          <a:extLst>
            <a:ext uri="{FF2B5EF4-FFF2-40B4-BE49-F238E27FC236}">
              <a16:creationId xmlns:a16="http://schemas.microsoft.com/office/drawing/2014/main" id="{86B61300-5A4F-4CAE-2232-C2D8B0FD9F56}"/>
            </a:ext>
          </a:extLst>
        </xdr:cNvPr>
        <xdr:cNvGrpSpPr>
          <a:grpSpLocks/>
        </xdr:cNvGrpSpPr>
      </xdr:nvGrpSpPr>
      <xdr:grpSpPr bwMode="auto">
        <a:xfrm>
          <a:off x="107360508" y="912572"/>
          <a:ext cx="314325" cy="318943"/>
          <a:chOff x="5524" y="54"/>
          <a:chExt cx="33" cy="33"/>
        </a:xfrm>
      </xdr:grpSpPr>
      <xdr:sp macro="" textlink="">
        <xdr:nvSpPr>
          <xdr:cNvPr id="30809" name="AutoShape 89">
            <a:extLst>
              <a:ext uri="{FF2B5EF4-FFF2-40B4-BE49-F238E27FC236}">
                <a16:creationId xmlns:a16="http://schemas.microsoft.com/office/drawing/2014/main" id="{B89333C6-1BC0-F146-2D13-56ADA845FDC7}"/>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810" name="Text Box 90">
            <a:extLst>
              <a:ext uri="{FF2B5EF4-FFF2-40B4-BE49-F238E27FC236}">
                <a16:creationId xmlns:a16="http://schemas.microsoft.com/office/drawing/2014/main" id="{06BA39C2-3280-4D78-F147-790A748C5D86}"/>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121</xdr:col>
      <xdr:colOff>247650</xdr:colOff>
      <xdr:row>5</xdr:row>
      <xdr:rowOff>142875</xdr:rowOff>
    </xdr:from>
    <xdr:to>
      <xdr:col>121</xdr:col>
      <xdr:colOff>561975</xdr:colOff>
      <xdr:row>8</xdr:row>
      <xdr:rowOff>0</xdr:rowOff>
    </xdr:to>
    <xdr:grpSp>
      <xdr:nvGrpSpPr>
        <xdr:cNvPr id="30811" name="Group 91">
          <a:extLst>
            <a:ext uri="{FF2B5EF4-FFF2-40B4-BE49-F238E27FC236}">
              <a16:creationId xmlns:a16="http://schemas.microsoft.com/office/drawing/2014/main" id="{2CCEB838-0823-3499-5DC0-C4DE5A79F474}"/>
            </a:ext>
          </a:extLst>
        </xdr:cNvPr>
        <xdr:cNvGrpSpPr>
          <a:grpSpLocks/>
        </xdr:cNvGrpSpPr>
      </xdr:nvGrpSpPr>
      <xdr:grpSpPr bwMode="auto">
        <a:xfrm>
          <a:off x="116972195" y="912572"/>
          <a:ext cx="314325" cy="318943"/>
          <a:chOff x="5524" y="54"/>
          <a:chExt cx="33" cy="33"/>
        </a:xfrm>
      </xdr:grpSpPr>
      <xdr:sp macro="" textlink="">
        <xdr:nvSpPr>
          <xdr:cNvPr id="30812" name="AutoShape 92">
            <a:extLst>
              <a:ext uri="{FF2B5EF4-FFF2-40B4-BE49-F238E27FC236}">
                <a16:creationId xmlns:a16="http://schemas.microsoft.com/office/drawing/2014/main" id="{2F56FCA3-3958-5871-9A8A-CAEF5807FC47}"/>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813" name="Text Box 93">
            <a:extLst>
              <a:ext uri="{FF2B5EF4-FFF2-40B4-BE49-F238E27FC236}">
                <a16:creationId xmlns:a16="http://schemas.microsoft.com/office/drawing/2014/main" id="{80D9B26A-1A98-690E-488C-FE9CB07B2FF0}"/>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133</xdr:col>
      <xdr:colOff>257175</xdr:colOff>
      <xdr:row>5</xdr:row>
      <xdr:rowOff>142875</xdr:rowOff>
    </xdr:from>
    <xdr:to>
      <xdr:col>133</xdr:col>
      <xdr:colOff>571500</xdr:colOff>
      <xdr:row>8</xdr:row>
      <xdr:rowOff>0</xdr:rowOff>
    </xdr:to>
    <xdr:grpSp>
      <xdr:nvGrpSpPr>
        <xdr:cNvPr id="30814" name="Group 94">
          <a:extLst>
            <a:ext uri="{FF2B5EF4-FFF2-40B4-BE49-F238E27FC236}">
              <a16:creationId xmlns:a16="http://schemas.microsoft.com/office/drawing/2014/main" id="{FE1DCC03-9EFB-3443-B0E3-FF8AEA4DA766}"/>
            </a:ext>
          </a:extLst>
        </xdr:cNvPr>
        <xdr:cNvGrpSpPr>
          <a:grpSpLocks/>
        </xdr:cNvGrpSpPr>
      </xdr:nvGrpSpPr>
      <xdr:grpSpPr bwMode="auto">
        <a:xfrm>
          <a:off x="128527175" y="912572"/>
          <a:ext cx="314325" cy="318943"/>
          <a:chOff x="5524" y="54"/>
          <a:chExt cx="33" cy="33"/>
        </a:xfrm>
      </xdr:grpSpPr>
      <xdr:sp macro="" textlink="">
        <xdr:nvSpPr>
          <xdr:cNvPr id="30815" name="AutoShape 95">
            <a:extLst>
              <a:ext uri="{FF2B5EF4-FFF2-40B4-BE49-F238E27FC236}">
                <a16:creationId xmlns:a16="http://schemas.microsoft.com/office/drawing/2014/main" id="{9C2F8E37-EBB6-F090-60AC-EEC7F89E08D9}"/>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816" name="Text Box 96">
            <a:extLst>
              <a:ext uri="{FF2B5EF4-FFF2-40B4-BE49-F238E27FC236}">
                <a16:creationId xmlns:a16="http://schemas.microsoft.com/office/drawing/2014/main" id="{59708CAF-9384-4B84-088E-7676735D1AC6}"/>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159</xdr:col>
      <xdr:colOff>257175</xdr:colOff>
      <xdr:row>5</xdr:row>
      <xdr:rowOff>142875</xdr:rowOff>
    </xdr:from>
    <xdr:to>
      <xdr:col>159</xdr:col>
      <xdr:colOff>571500</xdr:colOff>
      <xdr:row>8</xdr:row>
      <xdr:rowOff>0</xdr:rowOff>
    </xdr:to>
    <xdr:grpSp>
      <xdr:nvGrpSpPr>
        <xdr:cNvPr id="30817" name="Group 97">
          <a:extLst>
            <a:ext uri="{FF2B5EF4-FFF2-40B4-BE49-F238E27FC236}">
              <a16:creationId xmlns:a16="http://schemas.microsoft.com/office/drawing/2014/main" id="{B2AC2483-6900-0E3A-6060-C5FC11E252D0}"/>
            </a:ext>
          </a:extLst>
        </xdr:cNvPr>
        <xdr:cNvGrpSpPr>
          <a:grpSpLocks/>
        </xdr:cNvGrpSpPr>
      </xdr:nvGrpSpPr>
      <xdr:grpSpPr bwMode="auto">
        <a:xfrm>
          <a:off x="153542327" y="912572"/>
          <a:ext cx="314325" cy="318943"/>
          <a:chOff x="5524" y="54"/>
          <a:chExt cx="33" cy="33"/>
        </a:xfrm>
      </xdr:grpSpPr>
      <xdr:sp macro="" textlink="">
        <xdr:nvSpPr>
          <xdr:cNvPr id="30818" name="AutoShape 98">
            <a:extLst>
              <a:ext uri="{FF2B5EF4-FFF2-40B4-BE49-F238E27FC236}">
                <a16:creationId xmlns:a16="http://schemas.microsoft.com/office/drawing/2014/main" id="{C8BDE1A4-8049-57CC-0FE9-57012A4D0452}"/>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819" name="Text Box 99">
            <a:extLst>
              <a:ext uri="{FF2B5EF4-FFF2-40B4-BE49-F238E27FC236}">
                <a16:creationId xmlns:a16="http://schemas.microsoft.com/office/drawing/2014/main" id="{B1177175-808C-10D0-40D5-C9162AE63832}"/>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163</xdr:col>
      <xdr:colOff>257175</xdr:colOff>
      <xdr:row>5</xdr:row>
      <xdr:rowOff>142875</xdr:rowOff>
    </xdr:from>
    <xdr:to>
      <xdr:col>163</xdr:col>
      <xdr:colOff>571500</xdr:colOff>
      <xdr:row>8</xdr:row>
      <xdr:rowOff>0</xdr:rowOff>
    </xdr:to>
    <xdr:grpSp>
      <xdr:nvGrpSpPr>
        <xdr:cNvPr id="30820" name="Group 100">
          <a:extLst>
            <a:ext uri="{FF2B5EF4-FFF2-40B4-BE49-F238E27FC236}">
              <a16:creationId xmlns:a16="http://schemas.microsoft.com/office/drawing/2014/main" id="{8F17F7D5-77F2-8314-A96A-9FA140D26D6E}"/>
            </a:ext>
          </a:extLst>
        </xdr:cNvPr>
        <xdr:cNvGrpSpPr>
          <a:grpSpLocks/>
        </xdr:cNvGrpSpPr>
      </xdr:nvGrpSpPr>
      <xdr:grpSpPr bwMode="auto">
        <a:xfrm>
          <a:off x="157390811" y="912572"/>
          <a:ext cx="314325" cy="318943"/>
          <a:chOff x="5524" y="54"/>
          <a:chExt cx="33" cy="33"/>
        </a:xfrm>
      </xdr:grpSpPr>
      <xdr:sp macro="" textlink="">
        <xdr:nvSpPr>
          <xdr:cNvPr id="30821" name="AutoShape 101">
            <a:extLst>
              <a:ext uri="{FF2B5EF4-FFF2-40B4-BE49-F238E27FC236}">
                <a16:creationId xmlns:a16="http://schemas.microsoft.com/office/drawing/2014/main" id="{6804D62C-2823-B9D5-29DF-3828ADCF1BC4}"/>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822" name="Text Box 102">
            <a:extLst>
              <a:ext uri="{FF2B5EF4-FFF2-40B4-BE49-F238E27FC236}">
                <a16:creationId xmlns:a16="http://schemas.microsoft.com/office/drawing/2014/main" id="{3175542E-DB2A-2E9D-D077-B4419F823882}"/>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210</xdr:col>
      <xdr:colOff>247650</xdr:colOff>
      <xdr:row>5</xdr:row>
      <xdr:rowOff>142875</xdr:rowOff>
    </xdr:from>
    <xdr:to>
      <xdr:col>210</xdr:col>
      <xdr:colOff>561975</xdr:colOff>
      <xdr:row>8</xdr:row>
      <xdr:rowOff>0</xdr:rowOff>
    </xdr:to>
    <xdr:grpSp>
      <xdr:nvGrpSpPr>
        <xdr:cNvPr id="30823" name="Group 103">
          <a:extLst>
            <a:ext uri="{FF2B5EF4-FFF2-40B4-BE49-F238E27FC236}">
              <a16:creationId xmlns:a16="http://schemas.microsoft.com/office/drawing/2014/main" id="{2242E4FB-E41E-5BBB-2FE7-0D718778D44A}"/>
            </a:ext>
          </a:extLst>
        </xdr:cNvPr>
        <xdr:cNvGrpSpPr>
          <a:grpSpLocks/>
        </xdr:cNvGrpSpPr>
      </xdr:nvGrpSpPr>
      <xdr:grpSpPr bwMode="auto">
        <a:xfrm>
          <a:off x="202600983" y="912572"/>
          <a:ext cx="314325" cy="318943"/>
          <a:chOff x="5524" y="54"/>
          <a:chExt cx="33" cy="33"/>
        </a:xfrm>
      </xdr:grpSpPr>
      <xdr:sp macro="" textlink="">
        <xdr:nvSpPr>
          <xdr:cNvPr id="30824" name="AutoShape 104">
            <a:extLst>
              <a:ext uri="{FF2B5EF4-FFF2-40B4-BE49-F238E27FC236}">
                <a16:creationId xmlns:a16="http://schemas.microsoft.com/office/drawing/2014/main" id="{57349BF9-3FFE-5AB7-46AA-9F51D6B517D9}"/>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825" name="Text Box 105">
            <a:extLst>
              <a:ext uri="{FF2B5EF4-FFF2-40B4-BE49-F238E27FC236}">
                <a16:creationId xmlns:a16="http://schemas.microsoft.com/office/drawing/2014/main" id="{8D7CCD7F-31DB-6430-71B4-0503E4156EB5}"/>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222</xdr:col>
      <xdr:colOff>257175</xdr:colOff>
      <xdr:row>5</xdr:row>
      <xdr:rowOff>142875</xdr:rowOff>
    </xdr:from>
    <xdr:to>
      <xdr:col>222</xdr:col>
      <xdr:colOff>571500</xdr:colOff>
      <xdr:row>8</xdr:row>
      <xdr:rowOff>0</xdr:rowOff>
    </xdr:to>
    <xdr:grpSp>
      <xdr:nvGrpSpPr>
        <xdr:cNvPr id="30826" name="Group 106">
          <a:extLst>
            <a:ext uri="{FF2B5EF4-FFF2-40B4-BE49-F238E27FC236}">
              <a16:creationId xmlns:a16="http://schemas.microsoft.com/office/drawing/2014/main" id="{BA286A14-749A-84E5-8836-E1FE5E5C1AED}"/>
            </a:ext>
          </a:extLst>
        </xdr:cNvPr>
        <xdr:cNvGrpSpPr>
          <a:grpSpLocks/>
        </xdr:cNvGrpSpPr>
      </xdr:nvGrpSpPr>
      <xdr:grpSpPr bwMode="auto">
        <a:xfrm>
          <a:off x="214155963" y="912572"/>
          <a:ext cx="314325" cy="318943"/>
          <a:chOff x="5524" y="54"/>
          <a:chExt cx="33" cy="33"/>
        </a:xfrm>
      </xdr:grpSpPr>
      <xdr:sp macro="" textlink="">
        <xdr:nvSpPr>
          <xdr:cNvPr id="30827" name="AutoShape 107">
            <a:extLst>
              <a:ext uri="{FF2B5EF4-FFF2-40B4-BE49-F238E27FC236}">
                <a16:creationId xmlns:a16="http://schemas.microsoft.com/office/drawing/2014/main" id="{0F2BB849-F246-11DB-C752-9D0EF641A354}"/>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828" name="Text Box 108">
            <a:extLst>
              <a:ext uri="{FF2B5EF4-FFF2-40B4-BE49-F238E27FC236}">
                <a16:creationId xmlns:a16="http://schemas.microsoft.com/office/drawing/2014/main" id="{D8D70A1F-23AD-7637-3537-F4722BEC33B7}"/>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New%20folder/Technical/6_PDP_&amp;_Basic/Basic/Calcolo_CRU/Balance_JOB_00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sheetName val="CTA_Manual"/>
      <sheetName val="CTA_Aspen"/>
      <sheetName val="CTA"/>
    </sheetNames>
    <sheetDataSet>
      <sheetData sheetId="0">
        <row r="7">
          <cell r="D7">
            <v>1</v>
          </cell>
        </row>
      </sheetData>
      <sheetData sheetId="1"/>
      <sheetData sheetId="2">
        <row r="200">
          <cell r="A200" t="str">
            <v>Stream</v>
          </cell>
          <cell r="C200">
            <v>1</v>
          </cell>
          <cell r="D200" t="str">
            <v>1S</v>
          </cell>
          <cell r="E200">
            <v>2</v>
          </cell>
          <cell r="F200">
            <v>3</v>
          </cell>
          <cell r="G200">
            <v>4</v>
          </cell>
          <cell r="H200">
            <v>5</v>
          </cell>
          <cell r="I200">
            <v>6</v>
          </cell>
          <cell r="J200" t="str">
            <v>8S</v>
          </cell>
          <cell r="K200" t="str">
            <v>9S</v>
          </cell>
          <cell r="L200">
            <v>10</v>
          </cell>
          <cell r="M200">
            <v>12</v>
          </cell>
          <cell r="N200">
            <v>13</v>
          </cell>
          <cell r="O200">
            <v>14</v>
          </cell>
          <cell r="P200">
            <v>15</v>
          </cell>
          <cell r="Q200">
            <v>16</v>
          </cell>
          <cell r="R200">
            <v>17</v>
          </cell>
          <cell r="S200">
            <v>18</v>
          </cell>
          <cell r="T200">
            <v>19</v>
          </cell>
          <cell r="U200">
            <v>20</v>
          </cell>
          <cell r="V200">
            <v>21</v>
          </cell>
          <cell r="W200">
            <v>22</v>
          </cell>
          <cell r="X200">
            <v>23</v>
          </cell>
          <cell r="Y200">
            <v>24</v>
          </cell>
          <cell r="Z200">
            <v>25</v>
          </cell>
          <cell r="AA200">
            <v>26</v>
          </cell>
          <cell r="AB200">
            <v>27</v>
          </cell>
          <cell r="AC200">
            <v>28</v>
          </cell>
          <cell r="AD200">
            <v>29</v>
          </cell>
          <cell r="AE200">
            <v>30</v>
          </cell>
          <cell r="AF200">
            <v>31</v>
          </cell>
          <cell r="AG200">
            <v>32</v>
          </cell>
          <cell r="AH200">
            <v>33</v>
          </cell>
          <cell r="AI200">
            <v>34</v>
          </cell>
          <cell r="AJ200" t="str">
            <v>34S</v>
          </cell>
          <cell r="AK200">
            <v>35</v>
          </cell>
          <cell r="AL200">
            <v>36</v>
          </cell>
          <cell r="AM200">
            <v>37</v>
          </cell>
          <cell r="AN200" t="str">
            <v>37S</v>
          </cell>
          <cell r="AO200">
            <v>38</v>
          </cell>
          <cell r="AP200">
            <v>39</v>
          </cell>
          <cell r="AQ200" t="str">
            <v>39R</v>
          </cell>
          <cell r="AR200">
            <v>40</v>
          </cell>
          <cell r="AS200" t="str">
            <v>40S</v>
          </cell>
          <cell r="AT200">
            <v>41</v>
          </cell>
          <cell r="AU200">
            <v>42</v>
          </cell>
          <cell r="AV200" t="str">
            <v>42S</v>
          </cell>
          <cell r="AW200" t="str">
            <v>43R</v>
          </cell>
          <cell r="AX200" t="str">
            <v>44S</v>
          </cell>
          <cell r="AY200">
            <v>47</v>
          </cell>
          <cell r="AZ200" t="str">
            <v>47S</v>
          </cell>
          <cell r="BA200">
            <v>55</v>
          </cell>
          <cell r="BB200">
            <v>56</v>
          </cell>
          <cell r="BC200">
            <v>57</v>
          </cell>
          <cell r="BD200">
            <v>58</v>
          </cell>
          <cell r="BE200">
            <v>59</v>
          </cell>
          <cell r="BF200">
            <v>60</v>
          </cell>
          <cell r="BG200">
            <v>61</v>
          </cell>
          <cell r="BH200">
            <v>62</v>
          </cell>
          <cell r="BI200">
            <v>63</v>
          </cell>
          <cell r="BJ200">
            <v>64</v>
          </cell>
          <cell r="BK200">
            <v>65</v>
          </cell>
          <cell r="BL200">
            <v>66</v>
          </cell>
          <cell r="BM200">
            <v>67</v>
          </cell>
          <cell r="BN200" t="str">
            <v>67S</v>
          </cell>
          <cell r="BO200">
            <v>68</v>
          </cell>
          <cell r="BP200">
            <v>69</v>
          </cell>
          <cell r="BQ200">
            <v>70</v>
          </cell>
          <cell r="BR200">
            <v>72</v>
          </cell>
          <cell r="BS200" t="str">
            <v>72S</v>
          </cell>
          <cell r="BT200">
            <v>74</v>
          </cell>
          <cell r="BU200">
            <v>75</v>
          </cell>
          <cell r="BV200">
            <v>76</v>
          </cell>
          <cell r="BW200">
            <v>77</v>
          </cell>
          <cell r="BX200">
            <v>78</v>
          </cell>
          <cell r="BY200" t="str">
            <v>78S</v>
          </cell>
          <cell r="BZ200">
            <v>79</v>
          </cell>
          <cell r="CA200">
            <v>80</v>
          </cell>
          <cell r="CB200">
            <v>81</v>
          </cell>
          <cell r="CC200">
            <v>82</v>
          </cell>
          <cell r="CD200">
            <v>83</v>
          </cell>
          <cell r="CE200">
            <v>84</v>
          </cell>
          <cell r="CF200">
            <v>85</v>
          </cell>
          <cell r="CG200">
            <v>86</v>
          </cell>
          <cell r="CH200">
            <v>87</v>
          </cell>
          <cell r="CI200">
            <v>88</v>
          </cell>
          <cell r="CJ200">
            <v>89</v>
          </cell>
          <cell r="CK200">
            <v>90</v>
          </cell>
          <cell r="CL200">
            <v>91</v>
          </cell>
          <cell r="CM200">
            <v>92</v>
          </cell>
          <cell r="CN200">
            <v>93</v>
          </cell>
          <cell r="CO200">
            <v>94</v>
          </cell>
          <cell r="CP200">
            <v>95</v>
          </cell>
          <cell r="CQ200">
            <v>96</v>
          </cell>
          <cell r="CR200">
            <v>97</v>
          </cell>
          <cell r="CS200">
            <v>98</v>
          </cell>
          <cell r="CT200">
            <v>99</v>
          </cell>
          <cell r="CU200">
            <v>100</v>
          </cell>
          <cell r="CV200">
            <v>101</v>
          </cell>
          <cell r="CW200">
            <v>102</v>
          </cell>
          <cell r="CX200">
            <v>103</v>
          </cell>
          <cell r="CY200">
            <v>105</v>
          </cell>
          <cell r="CZ200">
            <v>106</v>
          </cell>
          <cell r="DA200">
            <v>107</v>
          </cell>
          <cell r="DB200">
            <v>108</v>
          </cell>
          <cell r="DC200">
            <v>109</v>
          </cell>
          <cell r="DD200">
            <v>110</v>
          </cell>
          <cell r="DE200">
            <v>111</v>
          </cell>
          <cell r="DF200">
            <v>112</v>
          </cell>
          <cell r="DG200">
            <v>113</v>
          </cell>
          <cell r="DH200">
            <v>119</v>
          </cell>
          <cell r="DI200">
            <v>130</v>
          </cell>
          <cell r="DJ200" t="str">
            <v>130S</v>
          </cell>
          <cell r="DK200" t="str">
            <v>131S</v>
          </cell>
          <cell r="DL200">
            <v>132</v>
          </cell>
          <cell r="DM200" t="str">
            <v>132S</v>
          </cell>
          <cell r="DN200">
            <v>133</v>
          </cell>
          <cell r="DO200">
            <v>134</v>
          </cell>
          <cell r="DP200">
            <v>135</v>
          </cell>
          <cell r="DQ200">
            <v>136</v>
          </cell>
          <cell r="DR200">
            <v>137</v>
          </cell>
          <cell r="DS200">
            <v>138</v>
          </cell>
          <cell r="DT200">
            <v>139</v>
          </cell>
          <cell r="DU200">
            <v>140</v>
          </cell>
          <cell r="DV200">
            <v>141</v>
          </cell>
          <cell r="DW200">
            <v>206</v>
          </cell>
          <cell r="DX200">
            <v>208</v>
          </cell>
          <cell r="DY200" t="str">
            <v>VOUT</v>
          </cell>
        </row>
        <row r="201">
          <cell r="A201" t="str">
            <v>Mass flow</v>
          </cell>
        </row>
        <row r="202">
          <cell r="A202" t="str">
            <v>Terephthalic acid</v>
          </cell>
          <cell r="B202" t="str">
            <v>kg/h</v>
          </cell>
          <cell r="C202">
            <v>0</v>
          </cell>
          <cell r="D202">
            <v>0</v>
          </cell>
          <cell r="E202">
            <v>0</v>
          </cell>
          <cell r="F202">
            <v>657.39</v>
          </cell>
          <cell r="G202">
            <v>225.97</v>
          </cell>
          <cell r="H202">
            <v>0</v>
          </cell>
          <cell r="I202">
            <v>0</v>
          </cell>
          <cell r="J202">
            <v>0</v>
          </cell>
          <cell r="K202">
            <v>0</v>
          </cell>
          <cell r="L202">
            <v>0</v>
          </cell>
          <cell r="M202">
            <v>883.51</v>
          </cell>
          <cell r="N202">
            <v>0</v>
          </cell>
          <cell r="O202">
            <v>0.02</v>
          </cell>
          <cell r="P202">
            <v>62063.549999999996</v>
          </cell>
          <cell r="Q202">
            <v>0.02</v>
          </cell>
          <cell r="R202">
            <v>0.02</v>
          </cell>
          <cell r="S202">
            <v>0</v>
          </cell>
          <cell r="T202">
            <v>0</v>
          </cell>
          <cell r="U202">
            <v>0</v>
          </cell>
          <cell r="V202">
            <v>0</v>
          </cell>
          <cell r="W202">
            <v>0</v>
          </cell>
          <cell r="X202">
            <v>0</v>
          </cell>
          <cell r="Y202">
            <v>0</v>
          </cell>
          <cell r="Z202">
            <v>0</v>
          </cell>
          <cell r="AA202">
            <v>0</v>
          </cell>
          <cell r="AB202">
            <v>0</v>
          </cell>
          <cell r="AC202">
            <v>0</v>
          </cell>
          <cell r="AD202">
            <v>0</v>
          </cell>
          <cell r="AE202">
            <v>63517.47</v>
          </cell>
          <cell r="AF202">
            <v>0</v>
          </cell>
          <cell r="AG202">
            <v>0</v>
          </cell>
          <cell r="AH202">
            <v>0</v>
          </cell>
          <cell r="AI202">
            <v>0</v>
          </cell>
          <cell r="AJ202">
            <v>0</v>
          </cell>
          <cell r="AK202">
            <v>0</v>
          </cell>
          <cell r="AL202">
            <v>63517.46</v>
          </cell>
          <cell r="AM202">
            <v>0</v>
          </cell>
          <cell r="AN202">
            <v>0</v>
          </cell>
          <cell r="AO202">
            <v>0</v>
          </cell>
          <cell r="AP202">
            <v>63517.47</v>
          </cell>
          <cell r="AQ202">
            <v>31758.73</v>
          </cell>
          <cell r="AR202">
            <v>0</v>
          </cell>
          <cell r="AS202">
            <v>0</v>
          </cell>
          <cell r="AT202">
            <v>0</v>
          </cell>
          <cell r="AU202">
            <v>0</v>
          </cell>
          <cell r="AV202">
            <v>94802.18</v>
          </cell>
          <cell r="AW202">
            <v>31600.73</v>
          </cell>
          <cell r="AX202">
            <v>0</v>
          </cell>
          <cell r="AY202">
            <v>63251.63</v>
          </cell>
          <cell r="AZ202">
            <v>265.85000000000002</v>
          </cell>
          <cell r="BA202">
            <v>0</v>
          </cell>
          <cell r="BB202">
            <v>62935.38</v>
          </cell>
          <cell r="BC202">
            <v>316.24400000000003</v>
          </cell>
          <cell r="BD202">
            <v>0</v>
          </cell>
          <cell r="BE202">
            <v>1317.85</v>
          </cell>
          <cell r="BF202">
            <v>1001.5999999999999</v>
          </cell>
          <cell r="BG202">
            <v>316.24</v>
          </cell>
          <cell r="BH202">
            <v>0</v>
          </cell>
          <cell r="BI202">
            <v>0</v>
          </cell>
          <cell r="BJ202">
            <v>0</v>
          </cell>
          <cell r="BK202">
            <v>0</v>
          </cell>
          <cell r="BL202">
            <v>0</v>
          </cell>
          <cell r="BM202">
            <v>0</v>
          </cell>
          <cell r="BN202">
            <v>0</v>
          </cell>
          <cell r="BO202">
            <v>0</v>
          </cell>
          <cell r="BP202">
            <v>0</v>
          </cell>
          <cell r="BQ202">
            <v>0</v>
          </cell>
          <cell r="BR202">
            <v>0</v>
          </cell>
          <cell r="BS202">
            <v>0</v>
          </cell>
          <cell r="BT202">
            <v>265.85599999999999</v>
          </cell>
          <cell r="BU202">
            <v>39.879999999999995</v>
          </cell>
          <cell r="BV202">
            <v>0</v>
          </cell>
          <cell r="BW202">
            <v>0</v>
          </cell>
          <cell r="BX202">
            <v>17668.07</v>
          </cell>
          <cell r="BY202">
            <v>5.0000000000000004E-6</v>
          </cell>
          <cell r="BZ202">
            <v>17668.060000000001</v>
          </cell>
          <cell r="CA202">
            <v>39.900000000000006</v>
          </cell>
          <cell r="CB202">
            <v>0</v>
          </cell>
          <cell r="CC202">
            <v>0</v>
          </cell>
          <cell r="CD202">
            <v>0</v>
          </cell>
          <cell r="CE202">
            <v>39.9</v>
          </cell>
          <cell r="CF202">
            <v>0</v>
          </cell>
          <cell r="CG202">
            <v>0</v>
          </cell>
          <cell r="CH202">
            <v>0</v>
          </cell>
          <cell r="CI202">
            <v>0</v>
          </cell>
          <cell r="CJ202">
            <v>0</v>
          </cell>
          <cell r="CK202">
            <v>0</v>
          </cell>
          <cell r="CL202">
            <v>0</v>
          </cell>
          <cell r="CM202">
            <v>0</v>
          </cell>
          <cell r="CN202">
            <v>0</v>
          </cell>
          <cell r="CO202">
            <v>0</v>
          </cell>
          <cell r="CP202">
            <v>0</v>
          </cell>
          <cell r="CQ202">
            <v>0</v>
          </cell>
          <cell r="CR202">
            <v>0</v>
          </cell>
          <cell r="CS202">
            <v>0</v>
          </cell>
          <cell r="CT202">
            <v>0</v>
          </cell>
          <cell r="CU202">
            <v>0</v>
          </cell>
          <cell r="CV202">
            <v>0</v>
          </cell>
          <cell r="CW202">
            <v>0</v>
          </cell>
          <cell r="CX202">
            <v>0</v>
          </cell>
          <cell r="CY202">
            <v>0</v>
          </cell>
          <cell r="CZ202">
            <v>0</v>
          </cell>
          <cell r="DA202">
            <v>0</v>
          </cell>
          <cell r="DB202">
            <v>0</v>
          </cell>
          <cell r="DC202">
            <v>0</v>
          </cell>
          <cell r="DD202">
            <v>0</v>
          </cell>
          <cell r="DE202">
            <v>0</v>
          </cell>
          <cell r="DF202">
            <v>0</v>
          </cell>
          <cell r="DG202">
            <v>0</v>
          </cell>
          <cell r="DH202">
            <v>341.15</v>
          </cell>
          <cell r="DI202">
            <v>0</v>
          </cell>
          <cell r="DJ202">
            <v>0</v>
          </cell>
          <cell r="DK202">
            <v>0</v>
          </cell>
          <cell r="DL202">
            <v>0</v>
          </cell>
          <cell r="DM202">
            <v>0</v>
          </cell>
          <cell r="DN202">
            <v>0</v>
          </cell>
          <cell r="DO202">
            <v>0</v>
          </cell>
          <cell r="DP202">
            <v>0</v>
          </cell>
          <cell r="DQ202">
            <v>0</v>
          </cell>
          <cell r="DR202">
            <v>0</v>
          </cell>
          <cell r="DS202">
            <v>0</v>
          </cell>
          <cell r="DT202">
            <v>0</v>
          </cell>
          <cell r="DU202">
            <v>0</v>
          </cell>
          <cell r="DV202">
            <v>0</v>
          </cell>
          <cell r="DW202">
            <v>0</v>
          </cell>
          <cell r="DX202">
            <v>0</v>
          </cell>
          <cell r="DY202">
            <v>578012.43999999994</v>
          </cell>
        </row>
        <row r="203">
          <cell r="A203" t="str">
            <v>H2O</v>
          </cell>
          <cell r="B203" t="str">
            <v>kg/h</v>
          </cell>
          <cell r="C203">
            <v>0</v>
          </cell>
          <cell r="D203">
            <v>22.61</v>
          </cell>
          <cell r="E203">
            <v>1.85</v>
          </cell>
          <cell r="F203">
            <v>3280.64</v>
          </cell>
          <cell r="G203">
            <v>4405</v>
          </cell>
          <cell r="H203">
            <v>124.19</v>
          </cell>
          <cell r="I203">
            <v>12.21</v>
          </cell>
          <cell r="J203">
            <v>10.4</v>
          </cell>
          <cell r="K203">
            <v>22.6</v>
          </cell>
          <cell r="L203">
            <v>1.85</v>
          </cell>
          <cell r="M203">
            <v>7629.08</v>
          </cell>
          <cell r="N203">
            <v>1265.99</v>
          </cell>
          <cell r="O203">
            <v>110386</v>
          </cell>
          <cell r="P203">
            <v>13209.21</v>
          </cell>
          <cell r="Q203">
            <v>121611</v>
          </cell>
          <cell r="R203">
            <v>70790.83</v>
          </cell>
          <cell r="S203">
            <v>50820.38</v>
          </cell>
          <cell r="T203">
            <v>29555.13</v>
          </cell>
          <cell r="U203">
            <v>21265.23</v>
          </cell>
          <cell r="V203">
            <v>10040.36</v>
          </cell>
          <cell r="W203">
            <v>10494.83</v>
          </cell>
          <cell r="X203">
            <v>730.05</v>
          </cell>
          <cell r="Y203">
            <v>961.08</v>
          </cell>
          <cell r="Z203">
            <v>5501.57</v>
          </cell>
          <cell r="AA203">
            <v>1505.47</v>
          </cell>
          <cell r="AB203">
            <v>4871.58</v>
          </cell>
          <cell r="AC203">
            <v>815.76</v>
          </cell>
          <cell r="AD203">
            <v>11.44</v>
          </cell>
          <cell r="AE203">
            <v>7253.33</v>
          </cell>
          <cell r="AF203">
            <v>6065.6</v>
          </cell>
          <cell r="AG203">
            <v>5040.58</v>
          </cell>
          <cell r="AH203">
            <v>1025.02</v>
          </cell>
          <cell r="AI203">
            <v>975.65</v>
          </cell>
          <cell r="AJ203">
            <v>6016.23</v>
          </cell>
          <cell r="AK203">
            <v>49.36</v>
          </cell>
          <cell r="AL203">
            <v>4378.46</v>
          </cell>
          <cell r="AM203">
            <v>2874.87</v>
          </cell>
          <cell r="AN203">
            <v>3343.84</v>
          </cell>
          <cell r="AO203">
            <v>3340.43</v>
          </cell>
          <cell r="AP203">
            <v>4375.08</v>
          </cell>
          <cell r="AQ203">
            <v>2187.54</v>
          </cell>
          <cell r="AR203">
            <v>237.39</v>
          </cell>
          <cell r="AS203">
            <v>3.41</v>
          </cell>
          <cell r="AT203">
            <v>236.1</v>
          </cell>
          <cell r="AU203">
            <v>1.29</v>
          </cell>
          <cell r="AV203">
            <v>6529.97</v>
          </cell>
          <cell r="AW203">
            <v>2176.66</v>
          </cell>
          <cell r="AX203">
            <v>2.5</v>
          </cell>
          <cell r="AY203">
            <v>399.78</v>
          </cell>
          <cell r="AZ203">
            <v>5182.3500000000004</v>
          </cell>
          <cell r="BA203">
            <v>32.49</v>
          </cell>
          <cell r="BB203">
            <v>0.47</v>
          </cell>
          <cell r="BC203">
            <v>431.8</v>
          </cell>
          <cell r="BD203">
            <v>5383.41</v>
          </cell>
          <cell r="BE203">
            <v>4697.33</v>
          </cell>
          <cell r="BF203">
            <v>3570.11</v>
          </cell>
          <cell r="BG203">
            <v>1127.22</v>
          </cell>
          <cell r="BH203">
            <v>4653.2</v>
          </cell>
          <cell r="BI203">
            <v>4653.2</v>
          </cell>
          <cell r="BJ203">
            <v>729.73</v>
          </cell>
          <cell r="BK203">
            <v>34.75</v>
          </cell>
          <cell r="BL203">
            <v>81.06</v>
          </cell>
          <cell r="BM203">
            <v>1925.2</v>
          </cell>
          <cell r="BN203">
            <v>2.2599999999999998</v>
          </cell>
          <cell r="BO203">
            <v>45024.959999999999</v>
          </cell>
          <cell r="BP203">
            <v>6892.4</v>
          </cell>
          <cell r="BQ203">
            <v>221.56</v>
          </cell>
          <cell r="BR203">
            <v>400.54</v>
          </cell>
          <cell r="BS203">
            <v>400.54</v>
          </cell>
          <cell r="BT203">
            <v>5182.3500000000004</v>
          </cell>
          <cell r="BU203">
            <v>777.35</v>
          </cell>
          <cell r="BV203">
            <v>3797.24</v>
          </cell>
          <cell r="BW203">
            <v>78.349999999999994</v>
          </cell>
          <cell r="BX203">
            <v>34803.25</v>
          </cell>
          <cell r="BY203">
            <v>4.0000000000000003E-5</v>
          </cell>
          <cell r="BZ203">
            <v>34803.25</v>
          </cell>
          <cell r="CA203">
            <v>78.59</v>
          </cell>
          <cell r="CB203">
            <v>4577.8500000000004</v>
          </cell>
          <cell r="CC203">
            <v>10294.790000000001</v>
          </cell>
          <cell r="CD203">
            <v>11075.3</v>
          </cell>
          <cell r="CE203">
            <v>0.24</v>
          </cell>
          <cell r="CF203">
            <v>200.04</v>
          </cell>
          <cell r="CG203">
            <v>25.68</v>
          </cell>
          <cell r="CH203">
            <v>26212.52</v>
          </cell>
          <cell r="CI203">
            <v>2278.5100000000002</v>
          </cell>
          <cell r="CJ203">
            <v>3124.83</v>
          </cell>
          <cell r="CK203">
            <v>26238.2</v>
          </cell>
          <cell r="CL203">
            <v>25.68</v>
          </cell>
          <cell r="CM203">
            <v>0</v>
          </cell>
          <cell r="CN203">
            <v>26238.2</v>
          </cell>
          <cell r="CO203">
            <v>2304.1999999999998</v>
          </cell>
          <cell r="CP203">
            <v>23918.76</v>
          </cell>
          <cell r="CQ203">
            <v>15.24</v>
          </cell>
          <cell r="CR203">
            <v>0</v>
          </cell>
          <cell r="CS203">
            <v>366.21</v>
          </cell>
          <cell r="CT203">
            <v>490.41</v>
          </cell>
          <cell r="CU203">
            <v>294.10000000000002</v>
          </cell>
          <cell r="CV203">
            <v>124.2</v>
          </cell>
          <cell r="CW203">
            <v>366.2</v>
          </cell>
          <cell r="CX203">
            <v>418.31</v>
          </cell>
          <cell r="CY203">
            <v>124.21</v>
          </cell>
          <cell r="CZ203">
            <v>24906.76</v>
          </cell>
          <cell r="DA203">
            <v>1287.1600000000001</v>
          </cell>
          <cell r="DB203">
            <v>23794.560000000001</v>
          </cell>
          <cell r="DC203">
            <v>1112.2</v>
          </cell>
          <cell r="DD203">
            <v>1112.2</v>
          </cell>
          <cell r="DE203">
            <v>988</v>
          </cell>
          <cell r="DF203">
            <v>5501.57</v>
          </cell>
          <cell r="DG203">
            <v>15080.63</v>
          </cell>
          <cell r="DH203">
            <v>360.03</v>
          </cell>
          <cell r="DI203">
            <v>792.32</v>
          </cell>
          <cell r="DJ203">
            <v>15481.17</v>
          </cell>
          <cell r="DK203">
            <v>6636</v>
          </cell>
          <cell r="DL203">
            <v>3124.83</v>
          </cell>
          <cell r="DM203">
            <v>17.2</v>
          </cell>
          <cell r="DN203">
            <v>3142.03</v>
          </cell>
          <cell r="DO203">
            <v>1210.76</v>
          </cell>
          <cell r="DP203">
            <v>1805.85</v>
          </cell>
          <cell r="DQ203">
            <v>123.57</v>
          </cell>
          <cell r="DR203">
            <v>792.32</v>
          </cell>
          <cell r="DS203">
            <v>23.44</v>
          </cell>
          <cell r="DT203">
            <v>792.32</v>
          </cell>
          <cell r="DU203">
            <v>792.32</v>
          </cell>
          <cell r="DV203">
            <v>115.04</v>
          </cell>
          <cell r="DW203">
            <v>23.44</v>
          </cell>
          <cell r="DX203">
            <v>178.98</v>
          </cell>
          <cell r="DY203">
            <v>938733</v>
          </cell>
        </row>
        <row r="204">
          <cell r="A204" t="str">
            <v>N2</v>
          </cell>
          <cell r="B204" t="str">
            <v>kg/h</v>
          </cell>
          <cell r="C204">
            <v>0</v>
          </cell>
          <cell r="D204">
            <v>20.39</v>
          </cell>
          <cell r="E204">
            <v>0</v>
          </cell>
          <cell r="F204">
            <v>96.85</v>
          </cell>
          <cell r="G204">
            <v>0.26</v>
          </cell>
          <cell r="H204">
            <v>0</v>
          </cell>
          <cell r="I204">
            <v>0.87</v>
          </cell>
          <cell r="J204">
            <v>117.5</v>
          </cell>
          <cell r="K204">
            <v>118.37</v>
          </cell>
          <cell r="L204">
            <v>0</v>
          </cell>
          <cell r="M204">
            <v>0</v>
          </cell>
          <cell r="N204">
            <v>155632</v>
          </cell>
          <cell r="O204">
            <v>292.72000000000003</v>
          </cell>
          <cell r="P204">
            <v>864.05</v>
          </cell>
          <cell r="Q204">
            <v>154999</v>
          </cell>
          <cell r="R204">
            <v>145.47999999999999</v>
          </cell>
          <cell r="S204">
            <v>154854</v>
          </cell>
          <cell r="T204">
            <v>63.97</v>
          </cell>
          <cell r="U204">
            <v>154789</v>
          </cell>
          <cell r="V204">
            <v>23.04</v>
          </cell>
          <cell r="W204">
            <v>24.07</v>
          </cell>
          <cell r="X204">
            <v>154743</v>
          </cell>
          <cell r="Y204">
            <v>0</v>
          </cell>
          <cell r="Z204">
            <v>0</v>
          </cell>
          <cell r="AA204">
            <v>96.81</v>
          </cell>
          <cell r="AB204">
            <v>48.33</v>
          </cell>
          <cell r="AC204">
            <v>154598</v>
          </cell>
          <cell r="AD204">
            <v>1405.75</v>
          </cell>
          <cell r="AE204">
            <v>28.46</v>
          </cell>
          <cell r="AF204">
            <v>2241.33</v>
          </cell>
          <cell r="AG204">
            <v>0</v>
          </cell>
          <cell r="AH204">
            <v>2241.37</v>
          </cell>
          <cell r="AI204">
            <v>5.6</v>
          </cell>
          <cell r="AJ204">
            <v>5.6</v>
          </cell>
          <cell r="AK204">
            <v>2235.8000000000002</v>
          </cell>
          <cell r="AL204">
            <v>0</v>
          </cell>
          <cell r="AM204">
            <v>28.53</v>
          </cell>
          <cell r="AN204">
            <v>56.48</v>
          </cell>
          <cell r="AO204">
            <v>44.87</v>
          </cell>
          <cell r="AP204">
            <v>0.81</v>
          </cell>
          <cell r="AQ204">
            <v>0.41</v>
          </cell>
          <cell r="AR204">
            <v>11.61</v>
          </cell>
          <cell r="AS204">
            <v>11.61</v>
          </cell>
          <cell r="AT204">
            <v>0</v>
          </cell>
          <cell r="AU204">
            <v>11.61</v>
          </cell>
          <cell r="AV204">
            <v>1.22</v>
          </cell>
          <cell r="AW204">
            <v>0.41</v>
          </cell>
          <cell r="AX204">
            <v>28.2</v>
          </cell>
          <cell r="AY204">
            <v>0.49</v>
          </cell>
          <cell r="AZ204">
            <v>0.31</v>
          </cell>
          <cell r="BA204">
            <v>2818.97</v>
          </cell>
          <cell r="BB204">
            <v>0.15</v>
          </cell>
          <cell r="BC204">
            <v>2819.31</v>
          </cell>
          <cell r="BD204">
            <v>265.70999999999998</v>
          </cell>
          <cell r="BE204">
            <v>85.15</v>
          </cell>
          <cell r="BF204">
            <v>64.709999999999994</v>
          </cell>
          <cell r="BG204">
            <v>20.43</v>
          </cell>
          <cell r="BH204">
            <v>265.72000000000003</v>
          </cell>
          <cell r="BI204">
            <v>265.72000000000003</v>
          </cell>
          <cell r="BJ204">
            <v>0</v>
          </cell>
          <cell r="BK204">
            <v>2798.88</v>
          </cell>
          <cell r="BL204">
            <v>2633.2</v>
          </cell>
          <cell r="BM204">
            <v>0</v>
          </cell>
          <cell r="BN204">
            <v>181.79</v>
          </cell>
          <cell r="BO204">
            <v>0.53</v>
          </cell>
          <cell r="BP204">
            <v>0.08</v>
          </cell>
          <cell r="BQ204">
            <v>2681.4</v>
          </cell>
          <cell r="BR204">
            <v>7120.95</v>
          </cell>
          <cell r="BS204">
            <v>7120.95</v>
          </cell>
          <cell r="BT204">
            <v>0.31</v>
          </cell>
          <cell r="BU204">
            <v>0.05</v>
          </cell>
          <cell r="BV204">
            <v>0.04</v>
          </cell>
          <cell r="BW204">
            <v>0</v>
          </cell>
          <cell r="BX204">
            <v>0</v>
          </cell>
          <cell r="BY204">
            <v>0</v>
          </cell>
          <cell r="BZ204">
            <v>0</v>
          </cell>
          <cell r="CA204">
            <v>0</v>
          </cell>
          <cell r="CB204">
            <v>0.08</v>
          </cell>
          <cell r="CC204">
            <v>23.59</v>
          </cell>
          <cell r="CD204">
            <v>23.63</v>
          </cell>
          <cell r="CE204">
            <v>0</v>
          </cell>
          <cell r="CF204">
            <v>0.48</v>
          </cell>
          <cell r="CG204">
            <v>0</v>
          </cell>
          <cell r="CH204">
            <v>58.32</v>
          </cell>
          <cell r="CI204">
            <v>0</v>
          </cell>
          <cell r="CJ204">
            <v>0</v>
          </cell>
          <cell r="CK204">
            <v>58.32</v>
          </cell>
          <cell r="CL204">
            <v>0</v>
          </cell>
          <cell r="CM204">
            <v>0</v>
          </cell>
          <cell r="CN204">
            <v>58.32</v>
          </cell>
          <cell r="CO204">
            <v>0</v>
          </cell>
          <cell r="CP204">
            <v>0</v>
          </cell>
          <cell r="CQ204">
            <v>58.32</v>
          </cell>
          <cell r="CR204">
            <v>0</v>
          </cell>
          <cell r="CS204">
            <v>0</v>
          </cell>
          <cell r="CT204">
            <v>0</v>
          </cell>
          <cell r="CU204">
            <v>0</v>
          </cell>
          <cell r="CV204">
            <v>0</v>
          </cell>
          <cell r="CW204">
            <v>0</v>
          </cell>
          <cell r="CX204">
            <v>0</v>
          </cell>
          <cell r="CY204">
            <v>0</v>
          </cell>
          <cell r="CZ204">
            <v>0</v>
          </cell>
          <cell r="DA204">
            <v>0</v>
          </cell>
          <cell r="DB204">
            <v>0</v>
          </cell>
          <cell r="DC204">
            <v>0</v>
          </cell>
          <cell r="DD204">
            <v>0</v>
          </cell>
          <cell r="DE204">
            <v>0</v>
          </cell>
          <cell r="DF204">
            <v>0</v>
          </cell>
          <cell r="DG204">
            <v>0</v>
          </cell>
          <cell r="DH204">
            <v>0</v>
          </cell>
          <cell r="DI204">
            <v>150158</v>
          </cell>
          <cell r="DJ204">
            <v>7120.95</v>
          </cell>
          <cell r="DK204">
            <v>0</v>
          </cell>
          <cell r="DL204">
            <v>0</v>
          </cell>
          <cell r="DM204">
            <v>0</v>
          </cell>
          <cell r="DN204">
            <v>0</v>
          </cell>
          <cell r="DO204">
            <v>0</v>
          </cell>
          <cell r="DP204">
            <v>0</v>
          </cell>
          <cell r="DQ204">
            <v>0</v>
          </cell>
          <cell r="DR204">
            <v>150158</v>
          </cell>
          <cell r="DS204">
            <v>4439.71</v>
          </cell>
          <cell r="DT204">
            <v>150158</v>
          </cell>
          <cell r="DU204">
            <v>150158</v>
          </cell>
          <cell r="DV204">
            <v>0</v>
          </cell>
          <cell r="DW204">
            <v>4439.71</v>
          </cell>
          <cell r="DX204">
            <v>4439.55</v>
          </cell>
          <cell r="DY204">
            <v>1590390</v>
          </cell>
        </row>
        <row r="205">
          <cell r="A205" t="str">
            <v>O2</v>
          </cell>
          <cell r="B205" t="str">
            <v>kg/h</v>
          </cell>
          <cell r="C205">
            <v>0</v>
          </cell>
          <cell r="D205">
            <v>0.35</v>
          </cell>
          <cell r="E205">
            <v>0</v>
          </cell>
          <cell r="F205">
            <v>10.44</v>
          </cell>
          <cell r="G205">
            <v>2.39</v>
          </cell>
          <cell r="H205">
            <v>0</v>
          </cell>
          <cell r="I205">
            <v>0.2</v>
          </cell>
          <cell r="J205">
            <v>13.18</v>
          </cell>
          <cell r="K205">
            <v>13.38</v>
          </cell>
          <cell r="L205">
            <v>0</v>
          </cell>
          <cell r="M205">
            <v>0</v>
          </cell>
          <cell r="N205">
            <v>47262.94</v>
          </cell>
          <cell r="O205">
            <v>22.34</v>
          </cell>
          <cell r="P205">
            <v>27.65</v>
          </cell>
          <cell r="Q205">
            <v>7392.89</v>
          </cell>
          <cell r="R205">
            <v>15.54</v>
          </cell>
          <cell r="S205">
            <v>7377.36</v>
          </cell>
          <cell r="T205">
            <v>4.82</v>
          </cell>
          <cell r="U205">
            <v>7372.53</v>
          </cell>
          <cell r="V205">
            <v>1.96</v>
          </cell>
          <cell r="W205">
            <v>2.0499999999999998</v>
          </cell>
          <cell r="X205">
            <v>7368.52</v>
          </cell>
          <cell r="Y205">
            <v>0</v>
          </cell>
          <cell r="Z205">
            <v>0</v>
          </cell>
          <cell r="AA205">
            <v>10.45</v>
          </cell>
          <cell r="AB205">
            <v>3.58</v>
          </cell>
          <cell r="AC205">
            <v>7354.45</v>
          </cell>
          <cell r="AD205">
            <v>426.65</v>
          </cell>
          <cell r="AE205">
            <v>7.74</v>
          </cell>
          <cell r="AF205">
            <v>136.15</v>
          </cell>
          <cell r="AG205">
            <v>0</v>
          </cell>
          <cell r="AH205">
            <v>136.18</v>
          </cell>
          <cell r="AI205">
            <v>1.63</v>
          </cell>
          <cell r="AJ205">
            <v>1.63</v>
          </cell>
          <cell r="AK205">
            <v>134.57</v>
          </cell>
          <cell r="AL205">
            <v>0</v>
          </cell>
          <cell r="AM205">
            <v>7.79</v>
          </cell>
          <cell r="AN205">
            <v>76.7</v>
          </cell>
          <cell r="AO205">
            <v>72.14</v>
          </cell>
          <cell r="AP205">
            <v>4.08</v>
          </cell>
          <cell r="AQ205">
            <v>2.04</v>
          </cell>
          <cell r="AR205">
            <v>4.5599999999999996</v>
          </cell>
          <cell r="AS205">
            <v>4.5599999999999996</v>
          </cell>
          <cell r="AT205">
            <v>0</v>
          </cell>
          <cell r="AU205">
            <v>4.5599999999999996</v>
          </cell>
          <cell r="AV205">
            <v>6.1</v>
          </cell>
          <cell r="AW205">
            <v>2.0299999999999998</v>
          </cell>
          <cell r="AX205">
            <v>0</v>
          </cell>
          <cell r="AY205">
            <v>1.23</v>
          </cell>
          <cell r="AZ205">
            <v>2.81</v>
          </cell>
          <cell r="BA205">
            <v>12.71</v>
          </cell>
          <cell r="BB205">
            <v>0</v>
          </cell>
          <cell r="BC205">
            <v>13.95</v>
          </cell>
          <cell r="BD205">
            <v>6.93</v>
          </cell>
          <cell r="BE205">
            <v>1.43</v>
          </cell>
          <cell r="BF205">
            <v>1.0900000000000001</v>
          </cell>
          <cell r="BG205">
            <v>0.34</v>
          </cell>
          <cell r="BH205">
            <v>6.93</v>
          </cell>
          <cell r="BI205">
            <v>6.93</v>
          </cell>
          <cell r="BJ205">
            <v>0</v>
          </cell>
          <cell r="BK205">
            <v>13.6</v>
          </cell>
          <cell r="BL205">
            <v>163.75</v>
          </cell>
          <cell r="BM205">
            <v>0</v>
          </cell>
          <cell r="BN205">
            <v>0.88</v>
          </cell>
          <cell r="BO205">
            <v>0.13</v>
          </cell>
          <cell r="BP205">
            <v>0.02</v>
          </cell>
          <cell r="BQ205">
            <v>167.35</v>
          </cell>
          <cell r="BR205">
            <v>378.54</v>
          </cell>
          <cell r="BS205">
            <v>378.54</v>
          </cell>
          <cell r="BT205">
            <v>2.81</v>
          </cell>
          <cell r="BU205">
            <v>0.42</v>
          </cell>
          <cell r="BV205">
            <v>0.04</v>
          </cell>
          <cell r="BW205">
            <v>0</v>
          </cell>
          <cell r="BX205">
            <v>0.12</v>
          </cell>
          <cell r="BY205">
            <v>0</v>
          </cell>
          <cell r="BZ205">
            <v>0.12</v>
          </cell>
          <cell r="CA205">
            <v>0</v>
          </cell>
          <cell r="CB205">
            <v>0.46</v>
          </cell>
          <cell r="CC205">
            <v>1.97</v>
          </cell>
          <cell r="CD205">
            <v>2.09</v>
          </cell>
          <cell r="CE205">
            <v>0</v>
          </cell>
          <cell r="CF205">
            <v>0.08</v>
          </cell>
          <cell r="CG205">
            <v>0</v>
          </cell>
          <cell r="CH205">
            <v>11.61</v>
          </cell>
          <cell r="CI205">
            <v>0</v>
          </cell>
          <cell r="CJ205">
            <v>0</v>
          </cell>
          <cell r="CK205">
            <v>11.61</v>
          </cell>
          <cell r="CL205">
            <v>0</v>
          </cell>
          <cell r="CM205">
            <v>0</v>
          </cell>
          <cell r="CN205">
            <v>11.61</v>
          </cell>
          <cell r="CO205">
            <v>0</v>
          </cell>
          <cell r="CP205">
            <v>0</v>
          </cell>
          <cell r="CQ205">
            <v>11.61</v>
          </cell>
          <cell r="CR205">
            <v>0</v>
          </cell>
          <cell r="CS205">
            <v>0</v>
          </cell>
          <cell r="CT205">
            <v>0</v>
          </cell>
          <cell r="CU205">
            <v>0</v>
          </cell>
          <cell r="CV205">
            <v>0</v>
          </cell>
          <cell r="CW205">
            <v>0</v>
          </cell>
          <cell r="CX205">
            <v>0</v>
          </cell>
          <cell r="CY205">
            <v>0</v>
          </cell>
          <cell r="CZ205">
            <v>0</v>
          </cell>
          <cell r="DA205">
            <v>0</v>
          </cell>
          <cell r="DB205">
            <v>0</v>
          </cell>
          <cell r="DC205">
            <v>0</v>
          </cell>
          <cell r="DD205">
            <v>0</v>
          </cell>
          <cell r="DE205">
            <v>0</v>
          </cell>
          <cell r="DF205">
            <v>0</v>
          </cell>
          <cell r="DG205">
            <v>0</v>
          </cell>
          <cell r="DH205">
            <v>0</v>
          </cell>
          <cell r="DI205">
            <v>7143.26</v>
          </cell>
          <cell r="DJ205">
            <v>378.54</v>
          </cell>
          <cell r="DK205">
            <v>0</v>
          </cell>
          <cell r="DL205">
            <v>0</v>
          </cell>
          <cell r="DM205">
            <v>0</v>
          </cell>
          <cell r="DN205">
            <v>0</v>
          </cell>
          <cell r="DO205">
            <v>0</v>
          </cell>
          <cell r="DP205">
            <v>0</v>
          </cell>
          <cell r="DQ205">
            <v>0</v>
          </cell>
          <cell r="DR205">
            <v>7143.26</v>
          </cell>
          <cell r="DS205">
            <v>211.19</v>
          </cell>
          <cell r="DT205">
            <v>7143.26</v>
          </cell>
          <cell r="DU205">
            <v>7143.26</v>
          </cell>
          <cell r="DV205">
            <v>0</v>
          </cell>
          <cell r="DW205">
            <v>211.19</v>
          </cell>
          <cell r="DX205">
            <v>211.19</v>
          </cell>
          <cell r="DY205">
            <v>116083</v>
          </cell>
        </row>
        <row r="206">
          <cell r="A206" t="str">
            <v>COx</v>
          </cell>
          <cell r="B206" t="str">
            <v>kg/h</v>
          </cell>
          <cell r="C206">
            <v>0</v>
          </cell>
          <cell r="D206">
            <v>0</v>
          </cell>
          <cell r="E206">
            <v>0</v>
          </cell>
          <cell r="F206">
            <v>8.2799999999999994</v>
          </cell>
          <cell r="G206">
            <v>0.19</v>
          </cell>
          <cell r="H206">
            <v>0</v>
          </cell>
          <cell r="I206">
            <v>0.1</v>
          </cell>
          <cell r="J206">
            <v>8.4700000000000006</v>
          </cell>
          <cell r="K206">
            <v>8.57</v>
          </cell>
          <cell r="L206">
            <v>0</v>
          </cell>
          <cell r="M206">
            <v>0</v>
          </cell>
          <cell r="N206">
            <v>0</v>
          </cell>
          <cell r="O206">
            <v>11.38</v>
          </cell>
          <cell r="P206">
            <v>26.83</v>
          </cell>
          <cell r="Q206">
            <v>4682.1000000000004</v>
          </cell>
          <cell r="R206">
            <v>5.67</v>
          </cell>
          <cell r="S206">
            <v>4676.43</v>
          </cell>
          <cell r="T206">
            <v>2.67</v>
          </cell>
          <cell r="U206">
            <v>4673.75</v>
          </cell>
          <cell r="V206">
            <v>3.03</v>
          </cell>
          <cell r="W206">
            <v>3.16</v>
          </cell>
          <cell r="X206">
            <v>4667.57</v>
          </cell>
          <cell r="Y206">
            <v>0</v>
          </cell>
          <cell r="Z206">
            <v>0</v>
          </cell>
          <cell r="AA206">
            <v>8.24</v>
          </cell>
          <cell r="AB206">
            <v>11.43</v>
          </cell>
          <cell r="AC206">
            <v>4647.8900000000003</v>
          </cell>
          <cell r="AD206">
            <v>0</v>
          </cell>
          <cell r="AE206">
            <v>0.71</v>
          </cell>
          <cell r="AF206">
            <v>102.92</v>
          </cell>
          <cell r="AG206">
            <v>0</v>
          </cell>
          <cell r="AH206">
            <v>102.91</v>
          </cell>
          <cell r="AI206">
            <v>0.38</v>
          </cell>
          <cell r="AJ206">
            <v>0.38</v>
          </cell>
          <cell r="AK206">
            <v>95.88</v>
          </cell>
          <cell r="AL206">
            <v>0</v>
          </cell>
          <cell r="AM206">
            <v>0.75</v>
          </cell>
          <cell r="AN206">
            <v>5.33</v>
          </cell>
          <cell r="AO206">
            <v>4.9800000000000004</v>
          </cell>
          <cell r="AP206">
            <v>0.32</v>
          </cell>
          <cell r="AQ206">
            <v>0.16</v>
          </cell>
          <cell r="AR206">
            <v>0.34</v>
          </cell>
          <cell r="AS206">
            <v>0.34</v>
          </cell>
          <cell r="AT206">
            <v>0</v>
          </cell>
          <cell r="AU206">
            <v>0.34</v>
          </cell>
          <cell r="AV206">
            <v>0.47</v>
          </cell>
          <cell r="AW206">
            <v>0.16</v>
          </cell>
          <cell r="AX206">
            <v>0</v>
          </cell>
          <cell r="AY206">
            <v>0.09</v>
          </cell>
          <cell r="AZ206">
            <v>0.22</v>
          </cell>
          <cell r="BA206">
            <v>0.88</v>
          </cell>
          <cell r="BB206">
            <v>0</v>
          </cell>
          <cell r="BC206">
            <v>0.97</v>
          </cell>
          <cell r="BD206">
            <v>0.56000000000000005</v>
          </cell>
          <cell r="BE206">
            <v>0.11</v>
          </cell>
          <cell r="BF206">
            <v>0.08</v>
          </cell>
          <cell r="BG206">
            <v>0.03</v>
          </cell>
          <cell r="BH206">
            <v>0.56000000000000005</v>
          </cell>
          <cell r="BI206">
            <v>0.56000000000000005</v>
          </cell>
          <cell r="BJ206">
            <v>0</v>
          </cell>
          <cell r="BK206">
            <v>0.94</v>
          </cell>
          <cell r="BL206">
            <v>108.75</v>
          </cell>
          <cell r="BM206">
            <v>0</v>
          </cell>
          <cell r="BN206">
            <v>0.06</v>
          </cell>
          <cell r="BO206">
            <v>0.59</v>
          </cell>
          <cell r="BP206">
            <v>0.09</v>
          </cell>
          <cell r="BQ206">
            <v>120.05</v>
          </cell>
          <cell r="BR206">
            <v>253.54</v>
          </cell>
          <cell r="BS206">
            <v>253.54</v>
          </cell>
          <cell r="BT206">
            <v>0.22</v>
          </cell>
          <cell r="BU206">
            <v>0.03</v>
          </cell>
          <cell r="BV206">
            <v>0</v>
          </cell>
          <cell r="BW206">
            <v>0</v>
          </cell>
          <cell r="BX206">
            <v>0</v>
          </cell>
          <cell r="BY206">
            <v>0</v>
          </cell>
          <cell r="BZ206">
            <v>0</v>
          </cell>
          <cell r="CA206">
            <v>0</v>
          </cell>
          <cell r="CB206">
            <v>0.04</v>
          </cell>
          <cell r="CC206">
            <v>3.07</v>
          </cell>
          <cell r="CD206">
            <v>3.1</v>
          </cell>
          <cell r="CE206">
            <v>0</v>
          </cell>
          <cell r="CF206">
            <v>0.09</v>
          </cell>
          <cell r="CG206">
            <v>0</v>
          </cell>
          <cell r="CH206">
            <v>4.41</v>
          </cell>
          <cell r="CI206">
            <v>0</v>
          </cell>
          <cell r="CJ206">
            <v>0</v>
          </cell>
          <cell r="CK206">
            <v>4.41</v>
          </cell>
          <cell r="CL206">
            <v>0</v>
          </cell>
          <cell r="CM206">
            <v>0</v>
          </cell>
          <cell r="CN206">
            <v>4.41</v>
          </cell>
          <cell r="CO206">
            <v>0</v>
          </cell>
          <cell r="CP206">
            <v>0</v>
          </cell>
          <cell r="CQ206">
            <v>4.41</v>
          </cell>
          <cell r="CR206">
            <v>0</v>
          </cell>
          <cell r="CS206">
            <v>0</v>
          </cell>
          <cell r="CT206">
            <v>0</v>
          </cell>
          <cell r="CU206">
            <v>0</v>
          </cell>
          <cell r="CV206">
            <v>0</v>
          </cell>
          <cell r="CW206">
            <v>0</v>
          </cell>
          <cell r="CX206">
            <v>0</v>
          </cell>
          <cell r="CY206">
            <v>0</v>
          </cell>
          <cell r="CZ206">
            <v>0</v>
          </cell>
          <cell r="DA206">
            <v>0</v>
          </cell>
          <cell r="DB206">
            <v>0</v>
          </cell>
          <cell r="DC206">
            <v>0</v>
          </cell>
          <cell r="DD206">
            <v>0</v>
          </cell>
          <cell r="DE206">
            <v>0</v>
          </cell>
          <cell r="DF206">
            <v>0</v>
          </cell>
          <cell r="DG206">
            <v>0</v>
          </cell>
          <cell r="DH206">
            <v>0</v>
          </cell>
          <cell r="DI206">
            <v>4514.3999999999996</v>
          </cell>
          <cell r="DJ206">
            <v>253.54</v>
          </cell>
          <cell r="DK206">
            <v>0</v>
          </cell>
          <cell r="DL206">
            <v>0</v>
          </cell>
          <cell r="DM206">
            <v>0</v>
          </cell>
          <cell r="DN206">
            <v>0</v>
          </cell>
          <cell r="DO206">
            <v>0</v>
          </cell>
          <cell r="DP206">
            <v>0</v>
          </cell>
          <cell r="DQ206">
            <v>0</v>
          </cell>
          <cell r="DR206">
            <v>4514.3999999999996</v>
          </cell>
          <cell r="DS206">
            <v>133.49</v>
          </cell>
          <cell r="DT206">
            <v>4514.3999999999996</v>
          </cell>
          <cell r="DU206">
            <v>4514.3999999999996</v>
          </cell>
          <cell r="DV206">
            <v>0</v>
          </cell>
          <cell r="DW206">
            <v>133.49</v>
          </cell>
          <cell r="DX206">
            <v>133.49</v>
          </cell>
          <cell r="DY206">
            <v>43239.55</v>
          </cell>
        </row>
        <row r="207">
          <cell r="A207" t="str">
            <v>LB-By products</v>
          </cell>
          <cell r="B207" t="str">
            <v>kg/h</v>
          </cell>
          <cell r="C207">
            <v>0</v>
          </cell>
          <cell r="D207">
            <v>0.31</v>
          </cell>
          <cell r="E207">
            <v>0</v>
          </cell>
          <cell r="F207">
            <v>5.44</v>
          </cell>
          <cell r="G207">
            <v>2.79</v>
          </cell>
          <cell r="H207">
            <v>0</v>
          </cell>
          <cell r="I207">
            <v>0.03</v>
          </cell>
          <cell r="J207">
            <v>0</v>
          </cell>
          <cell r="K207">
            <v>0.03</v>
          </cell>
          <cell r="L207">
            <v>0</v>
          </cell>
          <cell r="M207">
            <v>8.25</v>
          </cell>
          <cell r="N207">
            <v>0</v>
          </cell>
          <cell r="O207">
            <v>121.52</v>
          </cell>
          <cell r="P207">
            <v>12.91</v>
          </cell>
          <cell r="Q207">
            <v>161.84</v>
          </cell>
          <cell r="R207">
            <v>69.63</v>
          </cell>
          <cell r="S207">
            <v>92.21</v>
          </cell>
          <cell r="T207">
            <v>32.22</v>
          </cell>
          <cell r="U207">
            <v>59.99</v>
          </cell>
          <cell r="V207">
            <v>19.670000000000002</v>
          </cell>
          <cell r="W207">
            <v>20.56</v>
          </cell>
          <cell r="X207">
            <v>19.760000000000002</v>
          </cell>
          <cell r="Y207">
            <v>0</v>
          </cell>
          <cell r="Z207">
            <v>0</v>
          </cell>
          <cell r="AA207">
            <v>5.61</v>
          </cell>
          <cell r="AB207">
            <v>0.27</v>
          </cell>
          <cell r="AC207">
            <v>13.88</v>
          </cell>
          <cell r="AD207">
            <v>0</v>
          </cell>
          <cell r="AE207">
            <v>6.55</v>
          </cell>
          <cell r="AF207">
            <v>6.36</v>
          </cell>
          <cell r="AG207">
            <v>4.79</v>
          </cell>
          <cell r="AH207">
            <v>1.56</v>
          </cell>
          <cell r="AI207">
            <v>1.4</v>
          </cell>
          <cell r="AJ207">
            <v>6.19</v>
          </cell>
          <cell r="AK207">
            <v>0.16</v>
          </cell>
          <cell r="AL207">
            <v>3.46</v>
          </cell>
          <cell r="AM207">
            <v>3.1</v>
          </cell>
          <cell r="AN207">
            <v>4.45</v>
          </cell>
          <cell r="AO207">
            <v>4.42</v>
          </cell>
          <cell r="AP207">
            <v>3.43</v>
          </cell>
          <cell r="AQ207">
            <v>1.72</v>
          </cell>
          <cell r="AR207">
            <v>0.03</v>
          </cell>
          <cell r="AS207">
            <v>0.03</v>
          </cell>
          <cell r="AT207">
            <v>0</v>
          </cell>
          <cell r="AU207">
            <v>0.02</v>
          </cell>
          <cell r="AV207">
            <v>5.12</v>
          </cell>
          <cell r="AW207">
            <v>1.71</v>
          </cell>
          <cell r="AX207">
            <v>0</v>
          </cell>
          <cell r="AY207">
            <v>0.14000000000000001</v>
          </cell>
          <cell r="AZ207">
            <v>3.28</v>
          </cell>
          <cell r="BA207">
            <v>0.05</v>
          </cell>
          <cell r="BB207">
            <v>0</v>
          </cell>
          <cell r="BC207">
            <v>0.19</v>
          </cell>
          <cell r="BD207">
            <v>0.48</v>
          </cell>
          <cell r="BE207">
            <v>0.57999999999999996</v>
          </cell>
          <cell r="BF207">
            <v>0.44</v>
          </cell>
          <cell r="BG207">
            <v>0.14000000000000001</v>
          </cell>
          <cell r="BH207">
            <v>0.48</v>
          </cell>
          <cell r="BI207">
            <v>0.48</v>
          </cell>
          <cell r="BJ207">
            <v>0</v>
          </cell>
          <cell r="BK207">
            <v>0.05</v>
          </cell>
          <cell r="BL207">
            <v>58.5</v>
          </cell>
          <cell r="BM207">
            <v>0</v>
          </cell>
          <cell r="BN207">
            <v>0</v>
          </cell>
          <cell r="BO207">
            <v>184.22</v>
          </cell>
          <cell r="BP207">
            <v>28.2</v>
          </cell>
          <cell r="BQ207">
            <v>30.6</v>
          </cell>
          <cell r="BR207">
            <v>31</v>
          </cell>
          <cell r="BS207">
            <v>31</v>
          </cell>
          <cell r="BT207">
            <v>3.28</v>
          </cell>
          <cell r="BU207">
            <v>0.49</v>
          </cell>
          <cell r="BV207">
            <v>2.88</v>
          </cell>
          <cell r="BW207">
            <v>0.04</v>
          </cell>
          <cell r="BX207">
            <v>19.59</v>
          </cell>
          <cell r="BY207">
            <v>0</v>
          </cell>
          <cell r="BZ207">
            <v>19.59</v>
          </cell>
          <cell r="CA207">
            <v>0.04</v>
          </cell>
          <cell r="CB207">
            <v>3.37</v>
          </cell>
          <cell r="CC207">
            <v>20.170000000000002</v>
          </cell>
          <cell r="CD207">
            <v>20.66</v>
          </cell>
          <cell r="CE207">
            <v>0</v>
          </cell>
          <cell r="CF207">
            <v>0.39</v>
          </cell>
          <cell r="CG207">
            <v>0.23</v>
          </cell>
          <cell r="CH207">
            <v>143.71</v>
          </cell>
          <cell r="CI207">
            <v>85.17</v>
          </cell>
          <cell r="CJ207">
            <v>0</v>
          </cell>
          <cell r="CK207">
            <v>143.94</v>
          </cell>
          <cell r="CL207">
            <v>0.23</v>
          </cell>
          <cell r="CM207">
            <v>0</v>
          </cell>
          <cell r="CN207">
            <v>143.94</v>
          </cell>
          <cell r="CO207">
            <v>20.6</v>
          </cell>
          <cell r="CP207">
            <v>64.8</v>
          </cell>
          <cell r="CQ207">
            <v>58.54</v>
          </cell>
          <cell r="CR207">
            <v>0</v>
          </cell>
          <cell r="CS207">
            <v>3.27</v>
          </cell>
          <cell r="CT207">
            <v>68.069999999999993</v>
          </cell>
          <cell r="CU207">
            <v>0</v>
          </cell>
          <cell r="CV207">
            <v>64.8</v>
          </cell>
          <cell r="CW207">
            <v>68.069999999999993</v>
          </cell>
          <cell r="CX207">
            <v>0</v>
          </cell>
          <cell r="CY207">
            <v>0</v>
          </cell>
          <cell r="CZ207">
            <v>134.6</v>
          </cell>
          <cell r="DA207">
            <v>0</v>
          </cell>
          <cell r="DB207">
            <v>0</v>
          </cell>
          <cell r="DC207">
            <v>134.6</v>
          </cell>
          <cell r="DD207">
            <v>134.6</v>
          </cell>
          <cell r="DE207">
            <v>69.799980000000005</v>
          </cell>
          <cell r="DF207">
            <v>0</v>
          </cell>
          <cell r="DG207">
            <v>0</v>
          </cell>
          <cell r="DH207">
            <v>0</v>
          </cell>
          <cell r="DI207">
            <v>13.48</v>
          </cell>
          <cell r="DJ207">
            <v>31</v>
          </cell>
          <cell r="DK207">
            <v>0</v>
          </cell>
          <cell r="DL207">
            <v>0</v>
          </cell>
          <cell r="DM207">
            <v>0</v>
          </cell>
          <cell r="DN207">
            <v>0</v>
          </cell>
          <cell r="DO207">
            <v>0</v>
          </cell>
          <cell r="DP207">
            <v>0</v>
          </cell>
          <cell r="DQ207">
            <v>0</v>
          </cell>
          <cell r="DR207">
            <v>13.48</v>
          </cell>
          <cell r="DS207">
            <v>0.4</v>
          </cell>
          <cell r="DT207">
            <v>13.48</v>
          </cell>
          <cell r="DU207">
            <v>13.48</v>
          </cell>
          <cell r="DV207">
            <v>0</v>
          </cell>
          <cell r="DW207">
            <v>0.4</v>
          </cell>
          <cell r="DX207">
            <v>0.4</v>
          </cell>
          <cell r="DY207">
            <v>2586.84</v>
          </cell>
        </row>
        <row r="208">
          <cell r="A208" t="str">
            <v>p-Xylene</v>
          </cell>
          <cell r="B208" t="str">
            <v>kg/h</v>
          </cell>
          <cell r="C208">
            <v>41080.980000000003</v>
          </cell>
          <cell r="D208">
            <v>0.02</v>
          </cell>
          <cell r="E208">
            <v>0</v>
          </cell>
          <cell r="F208">
            <v>97.11</v>
          </cell>
          <cell r="G208">
            <v>4.12</v>
          </cell>
          <cell r="H208">
            <v>15.68</v>
          </cell>
          <cell r="I208">
            <v>0.02</v>
          </cell>
          <cell r="J208">
            <v>0</v>
          </cell>
          <cell r="K208">
            <v>0.02</v>
          </cell>
          <cell r="L208">
            <v>0</v>
          </cell>
          <cell r="M208">
            <v>41104.800000000003</v>
          </cell>
          <cell r="N208">
            <v>0</v>
          </cell>
          <cell r="O208">
            <v>443.34</v>
          </cell>
          <cell r="P208">
            <v>68.39</v>
          </cell>
          <cell r="Q208">
            <v>496.71</v>
          </cell>
          <cell r="R208">
            <v>291.41000000000003</v>
          </cell>
          <cell r="S208">
            <v>205.3</v>
          </cell>
          <cell r="T208">
            <v>185.59</v>
          </cell>
          <cell r="U208">
            <v>19.7</v>
          </cell>
          <cell r="V208">
            <v>8.11</v>
          </cell>
          <cell r="W208">
            <v>8.48</v>
          </cell>
          <cell r="X208">
            <v>3.12</v>
          </cell>
          <cell r="Y208">
            <v>0</v>
          </cell>
          <cell r="Z208">
            <v>0</v>
          </cell>
          <cell r="AA208">
            <v>3.11</v>
          </cell>
          <cell r="AB208">
            <v>0</v>
          </cell>
          <cell r="AC208">
            <v>0</v>
          </cell>
          <cell r="AD208">
            <v>0</v>
          </cell>
          <cell r="AE208">
            <v>8.1</v>
          </cell>
          <cell r="AF208">
            <v>25.22</v>
          </cell>
          <cell r="AG208">
            <v>3.6</v>
          </cell>
          <cell r="AH208">
            <v>3.89</v>
          </cell>
          <cell r="AI208">
            <v>0.63</v>
          </cell>
          <cell r="AJ208">
            <v>4.2300000000000004</v>
          </cell>
          <cell r="AK208">
            <v>0.02</v>
          </cell>
          <cell r="AL208">
            <v>5.83</v>
          </cell>
          <cell r="AM208">
            <v>2.27</v>
          </cell>
          <cell r="AN208">
            <v>3.89</v>
          </cell>
          <cell r="AO208">
            <v>3.87</v>
          </cell>
          <cell r="AP208">
            <v>5.81</v>
          </cell>
          <cell r="AQ208">
            <v>2.91</v>
          </cell>
          <cell r="AR208">
            <v>0.02</v>
          </cell>
          <cell r="AS208">
            <v>0.02</v>
          </cell>
          <cell r="AT208">
            <v>0</v>
          </cell>
          <cell r="AU208">
            <v>0.02</v>
          </cell>
          <cell r="AV208">
            <v>44.33</v>
          </cell>
          <cell r="AW208">
            <v>14.78</v>
          </cell>
          <cell r="AX208">
            <v>0</v>
          </cell>
          <cell r="AY208">
            <v>0.94</v>
          </cell>
          <cell r="AZ208">
            <v>4.8499999999999996</v>
          </cell>
          <cell r="BA208">
            <v>0</v>
          </cell>
          <cell r="BB208">
            <v>0</v>
          </cell>
          <cell r="BC208">
            <v>0.95</v>
          </cell>
          <cell r="BD208">
            <v>1.3</v>
          </cell>
          <cell r="BE208">
            <v>3.92</v>
          </cell>
          <cell r="BF208">
            <v>2.98</v>
          </cell>
          <cell r="BG208">
            <v>0.94</v>
          </cell>
          <cell r="BH208">
            <v>1.3</v>
          </cell>
          <cell r="BI208">
            <v>1.3</v>
          </cell>
          <cell r="BJ208">
            <v>0</v>
          </cell>
          <cell r="BK208">
            <v>0</v>
          </cell>
          <cell r="BL208">
            <v>0.02</v>
          </cell>
          <cell r="BM208">
            <v>0</v>
          </cell>
          <cell r="BN208">
            <v>0</v>
          </cell>
          <cell r="BO208">
            <v>0</v>
          </cell>
          <cell r="BP208">
            <v>0</v>
          </cell>
          <cell r="BQ208">
            <v>0.02</v>
          </cell>
          <cell r="BR208">
            <v>0.02</v>
          </cell>
          <cell r="BS208">
            <v>0.02</v>
          </cell>
          <cell r="BT208">
            <v>4.8499999999999996</v>
          </cell>
          <cell r="BU208">
            <v>0.73</v>
          </cell>
          <cell r="BV208">
            <v>3.34</v>
          </cell>
          <cell r="BW208">
            <v>0.12</v>
          </cell>
          <cell r="BX208">
            <v>51.35</v>
          </cell>
          <cell r="BY208">
            <v>2.13E-4</v>
          </cell>
          <cell r="BZ208">
            <v>51.35</v>
          </cell>
          <cell r="CA208">
            <v>0.12</v>
          </cell>
          <cell r="CB208">
            <v>4.05</v>
          </cell>
          <cell r="CC208">
            <v>8.32</v>
          </cell>
          <cell r="CD208">
            <v>9.0399999999999991</v>
          </cell>
          <cell r="CE208">
            <v>0</v>
          </cell>
          <cell r="CF208">
            <v>0.16</v>
          </cell>
          <cell r="CG208">
            <v>80.099999999999994</v>
          </cell>
          <cell r="CH208">
            <v>8515.1</v>
          </cell>
          <cell r="CI208">
            <v>8499.4</v>
          </cell>
          <cell r="CJ208">
            <v>0</v>
          </cell>
          <cell r="CK208">
            <v>8595.2000000000007</v>
          </cell>
          <cell r="CL208">
            <v>95.8</v>
          </cell>
          <cell r="CM208">
            <v>0</v>
          </cell>
          <cell r="CN208">
            <v>8595.2000000000007</v>
          </cell>
          <cell r="CO208">
            <v>8595.2000000000007</v>
          </cell>
          <cell r="CP208">
            <v>0</v>
          </cell>
          <cell r="CQ208">
            <v>0</v>
          </cell>
          <cell r="CR208">
            <v>15.7</v>
          </cell>
          <cell r="CS208">
            <v>1366.04</v>
          </cell>
          <cell r="CT208">
            <v>1366.04</v>
          </cell>
          <cell r="CU208">
            <v>2.5</v>
          </cell>
          <cell r="CV208">
            <v>0</v>
          </cell>
          <cell r="CW208">
            <v>1366.04</v>
          </cell>
          <cell r="CX208">
            <v>2.5</v>
          </cell>
          <cell r="CY208">
            <v>0</v>
          </cell>
          <cell r="CZ208">
            <v>0</v>
          </cell>
          <cell r="DA208">
            <v>0</v>
          </cell>
          <cell r="DB208">
            <v>0</v>
          </cell>
          <cell r="DC208">
            <v>0</v>
          </cell>
          <cell r="DD208">
            <v>0</v>
          </cell>
          <cell r="DE208">
            <v>0</v>
          </cell>
          <cell r="DF208">
            <v>0</v>
          </cell>
          <cell r="DG208">
            <v>0</v>
          </cell>
          <cell r="DH208">
            <v>0</v>
          </cell>
          <cell r="DI208">
            <v>0</v>
          </cell>
          <cell r="DJ208">
            <v>0.02</v>
          </cell>
          <cell r="DK208">
            <v>0</v>
          </cell>
          <cell r="DL208">
            <v>0</v>
          </cell>
          <cell r="DM208">
            <v>0</v>
          </cell>
          <cell r="DN208">
            <v>0</v>
          </cell>
          <cell r="DO208">
            <v>0</v>
          </cell>
          <cell r="DP208">
            <v>0</v>
          </cell>
          <cell r="DQ208">
            <v>0</v>
          </cell>
          <cell r="DR208">
            <v>0</v>
          </cell>
          <cell r="DS208">
            <v>0</v>
          </cell>
          <cell r="DT208">
            <v>0</v>
          </cell>
          <cell r="DU208">
            <v>0</v>
          </cell>
          <cell r="DV208">
            <v>0</v>
          </cell>
          <cell r="DW208">
            <v>0</v>
          </cell>
          <cell r="DX208">
            <v>0</v>
          </cell>
          <cell r="DY208">
            <v>131412</v>
          </cell>
        </row>
        <row r="209">
          <cell r="A209" t="str">
            <v>Acetic acid</v>
          </cell>
          <cell r="B209" t="str">
            <v>kg/h</v>
          </cell>
          <cell r="C209">
            <v>0</v>
          </cell>
          <cell r="D209">
            <v>196.74</v>
          </cell>
          <cell r="E209">
            <v>46.03</v>
          </cell>
          <cell r="F209">
            <v>55246.77</v>
          </cell>
          <cell r="G209">
            <v>80000.039999999994</v>
          </cell>
          <cell r="H209">
            <v>0</v>
          </cell>
          <cell r="I209">
            <v>138.07</v>
          </cell>
          <cell r="J209">
            <v>58.68</v>
          </cell>
          <cell r="K209">
            <v>196.74</v>
          </cell>
          <cell r="L209">
            <v>46.03</v>
          </cell>
          <cell r="M209">
            <v>133661</v>
          </cell>
          <cell r="N209">
            <v>0</v>
          </cell>
          <cell r="O209">
            <v>419882</v>
          </cell>
          <cell r="P209">
            <v>118733</v>
          </cell>
          <cell r="Q209">
            <v>432015</v>
          </cell>
          <cell r="R209">
            <v>334010</v>
          </cell>
          <cell r="S209">
            <v>98005.759999999995</v>
          </cell>
          <cell r="T209">
            <v>74563.34</v>
          </cell>
          <cell r="U209">
            <v>23442.41</v>
          </cell>
          <cell r="V209">
            <v>11307.52</v>
          </cell>
          <cell r="W209">
            <v>11819.35</v>
          </cell>
          <cell r="X209">
            <v>315.54000000000002</v>
          </cell>
          <cell r="Y209">
            <v>23859.07</v>
          </cell>
          <cell r="Z209">
            <v>11.02</v>
          </cell>
          <cell r="AA209">
            <v>21596.15</v>
          </cell>
          <cell r="AB209">
            <v>2586.25</v>
          </cell>
          <cell r="AC209">
            <v>3.12</v>
          </cell>
          <cell r="AD209">
            <v>0</v>
          </cell>
          <cell r="AE209">
            <v>90112.95</v>
          </cell>
          <cell r="AF209">
            <v>28569.48</v>
          </cell>
          <cell r="AG209">
            <v>26379.74</v>
          </cell>
          <cell r="AH209">
            <v>2189.7399999999998</v>
          </cell>
          <cell r="AI209">
            <v>2153.41</v>
          </cell>
          <cell r="AJ209">
            <v>28533.15</v>
          </cell>
          <cell r="AK209">
            <v>36.32</v>
          </cell>
          <cell r="AL209">
            <v>72189.600000000006</v>
          </cell>
          <cell r="AM209">
            <v>17923.349999999999</v>
          </cell>
          <cell r="AN209">
            <v>23810.61</v>
          </cell>
          <cell r="AO209">
            <v>23799.01</v>
          </cell>
          <cell r="AP209">
            <v>72176.31</v>
          </cell>
          <cell r="AQ209">
            <v>36088.160000000003</v>
          </cell>
          <cell r="AR209">
            <v>11.6</v>
          </cell>
          <cell r="AS209">
            <v>11.6</v>
          </cell>
          <cell r="AT209">
            <v>11.51</v>
          </cell>
          <cell r="AU209">
            <v>0.09</v>
          </cell>
          <cell r="AV209">
            <v>107726</v>
          </cell>
          <cell r="AW209">
            <v>35908.67</v>
          </cell>
          <cell r="AX209">
            <v>25.2</v>
          </cell>
          <cell r="AY209">
            <v>8091.77</v>
          </cell>
          <cell r="AZ209">
            <v>94117.71</v>
          </cell>
          <cell r="BA209">
            <v>378.01</v>
          </cell>
          <cell r="BB209">
            <v>33.299999999999997</v>
          </cell>
          <cell r="BC209">
            <v>8436.48</v>
          </cell>
          <cell r="BD209">
            <v>104680</v>
          </cell>
          <cell r="BE209">
            <v>108964</v>
          </cell>
          <cell r="BF209">
            <v>82815.679999999993</v>
          </cell>
          <cell r="BG209">
            <v>26148.02</v>
          </cell>
          <cell r="BH209">
            <v>86565.23</v>
          </cell>
          <cell r="BI209">
            <v>86565.23</v>
          </cell>
          <cell r="BJ209">
            <v>18115.669999999998</v>
          </cell>
          <cell r="BK209">
            <v>404.27</v>
          </cell>
          <cell r="BL209">
            <v>146.30000000000001</v>
          </cell>
          <cell r="BM209">
            <v>1.8</v>
          </cell>
          <cell r="BN209">
            <v>26.26</v>
          </cell>
          <cell r="BO209">
            <v>17963.2</v>
          </cell>
          <cell r="BP209">
            <v>2749.8</v>
          </cell>
          <cell r="BQ209">
            <v>3.62</v>
          </cell>
          <cell r="BR209">
            <v>3.71</v>
          </cell>
          <cell r="BS209">
            <v>3.71</v>
          </cell>
          <cell r="BT209">
            <v>94117.71</v>
          </cell>
          <cell r="BU209">
            <v>14117.66</v>
          </cell>
          <cell r="BV209">
            <v>57914.42</v>
          </cell>
          <cell r="BW209">
            <v>3195.48</v>
          </cell>
          <cell r="BX209">
            <v>1498850</v>
          </cell>
          <cell r="BY209">
            <v>6.9399999999999996E-4</v>
          </cell>
          <cell r="BZ209">
            <v>1498850</v>
          </cell>
          <cell r="CA209">
            <v>3384.48</v>
          </cell>
          <cell r="CB209">
            <v>71874.37</v>
          </cell>
          <cell r="CC209">
            <v>11594.07</v>
          </cell>
          <cell r="CD209">
            <v>25553.86</v>
          </cell>
          <cell r="CE209">
            <v>189</v>
          </cell>
          <cell r="CF209">
            <v>225.28</v>
          </cell>
          <cell r="CG209">
            <v>1.1100000000000001</v>
          </cell>
          <cell r="CH209">
            <v>146.49</v>
          </cell>
          <cell r="CI209">
            <v>98.89</v>
          </cell>
          <cell r="CJ209">
            <v>74937.84</v>
          </cell>
          <cell r="CK209">
            <v>147.6</v>
          </cell>
          <cell r="CL209">
            <v>1.1100000000000001</v>
          </cell>
          <cell r="CM209">
            <v>0</v>
          </cell>
          <cell r="CN209">
            <v>147.6</v>
          </cell>
          <cell r="CO209">
            <v>100</v>
          </cell>
          <cell r="CP209">
            <v>47.6</v>
          </cell>
          <cell r="CQ209">
            <v>0</v>
          </cell>
          <cell r="CR209">
            <v>0</v>
          </cell>
          <cell r="CS209">
            <v>15.89</v>
          </cell>
          <cell r="CT209">
            <v>15.89</v>
          </cell>
          <cell r="CU209">
            <v>0</v>
          </cell>
          <cell r="CV209">
            <v>0</v>
          </cell>
          <cell r="CW209">
            <v>15.89</v>
          </cell>
          <cell r="CX209">
            <v>0</v>
          </cell>
          <cell r="CY209">
            <v>0</v>
          </cell>
          <cell r="CZ209">
            <v>47.6</v>
          </cell>
          <cell r="DA209">
            <v>2.58</v>
          </cell>
          <cell r="DB209">
            <v>47.6</v>
          </cell>
          <cell r="DC209">
            <v>0</v>
          </cell>
          <cell r="DD209">
            <v>0</v>
          </cell>
          <cell r="DE209">
            <v>0</v>
          </cell>
          <cell r="DF209">
            <v>11.02</v>
          </cell>
          <cell r="DG209">
            <v>32.200000000000003</v>
          </cell>
          <cell r="DH209">
            <v>3073.4</v>
          </cell>
          <cell r="DI209">
            <v>3.03</v>
          </cell>
          <cell r="DJ209">
            <v>35.909999999999997</v>
          </cell>
          <cell r="DK209">
            <v>0</v>
          </cell>
          <cell r="DL209">
            <v>74937.84</v>
          </cell>
          <cell r="DM209">
            <v>3069.77</v>
          </cell>
          <cell r="DN209">
            <v>78007.61</v>
          </cell>
          <cell r="DO209">
            <v>30057.38</v>
          </cell>
          <cell r="DP209">
            <v>44830.8</v>
          </cell>
          <cell r="DQ209">
            <v>3073.4</v>
          </cell>
          <cell r="DR209">
            <v>3.03</v>
          </cell>
          <cell r="DS209">
            <v>0.09</v>
          </cell>
          <cell r="DT209">
            <v>3.03</v>
          </cell>
          <cell r="DU209">
            <v>3.03</v>
          </cell>
          <cell r="DV209">
            <v>2856.05</v>
          </cell>
          <cell r="DW209">
            <v>0.09</v>
          </cell>
          <cell r="DX209">
            <v>0.09</v>
          </cell>
          <cell r="DY209">
            <v>6651250</v>
          </cell>
        </row>
        <row r="210">
          <cell r="A210" t="str">
            <v>Methyl acetate</v>
          </cell>
          <cell r="B210" t="str">
            <v>kg/h</v>
          </cell>
          <cell r="C210">
            <v>0</v>
          </cell>
          <cell r="D210">
            <v>48.78</v>
          </cell>
          <cell r="E210">
            <v>0</v>
          </cell>
          <cell r="F210">
            <v>4750.2299999999996</v>
          </cell>
          <cell r="G210">
            <v>215.58</v>
          </cell>
          <cell r="H210">
            <v>2915.71</v>
          </cell>
          <cell r="I210">
            <v>9.75</v>
          </cell>
          <cell r="J210">
            <v>39.020000000000003</v>
          </cell>
          <cell r="K210">
            <v>48.77</v>
          </cell>
          <cell r="L210">
            <v>0</v>
          </cell>
          <cell r="M210">
            <v>4975.57</v>
          </cell>
          <cell r="N210">
            <v>0</v>
          </cell>
          <cell r="O210">
            <v>9871.33</v>
          </cell>
          <cell r="P210">
            <v>1145.3900000000001</v>
          </cell>
          <cell r="Q210">
            <v>13988.89</v>
          </cell>
          <cell r="R210">
            <v>5652.81</v>
          </cell>
          <cell r="S210">
            <v>8336.08</v>
          </cell>
          <cell r="T210">
            <v>2274.7600000000002</v>
          </cell>
          <cell r="U210">
            <v>6061.31</v>
          </cell>
          <cell r="V210">
            <v>1943.69</v>
          </cell>
          <cell r="W210">
            <v>2031.67</v>
          </cell>
          <cell r="X210">
            <v>2085.96</v>
          </cell>
          <cell r="Y210">
            <v>0</v>
          </cell>
          <cell r="Z210">
            <v>0</v>
          </cell>
          <cell r="AA210">
            <v>1869.12</v>
          </cell>
          <cell r="AB210">
            <v>23.29</v>
          </cell>
          <cell r="AC210">
            <v>193.66</v>
          </cell>
          <cell r="AD210">
            <v>0</v>
          </cell>
          <cell r="AE210">
            <v>540.13</v>
          </cell>
          <cell r="AF210">
            <v>605.26</v>
          </cell>
          <cell r="AG210">
            <v>404.58</v>
          </cell>
          <cell r="AH210">
            <v>200.69</v>
          </cell>
          <cell r="AI210">
            <v>147.01</v>
          </cell>
          <cell r="AJ210">
            <v>551.59</v>
          </cell>
          <cell r="AK210">
            <v>53.68</v>
          </cell>
          <cell r="AL210">
            <v>271.19</v>
          </cell>
          <cell r="AM210">
            <v>268.93</v>
          </cell>
          <cell r="AN210">
            <v>548.91999999999996</v>
          </cell>
          <cell r="AO210">
            <v>545.96</v>
          </cell>
          <cell r="AP210">
            <v>268.3</v>
          </cell>
          <cell r="AQ210">
            <v>134.15</v>
          </cell>
          <cell r="AR210">
            <v>2.95</v>
          </cell>
          <cell r="AS210">
            <v>2.95</v>
          </cell>
          <cell r="AT210">
            <v>1.05</v>
          </cell>
          <cell r="AU210">
            <v>1.9</v>
          </cell>
          <cell r="AV210">
            <v>400.44</v>
          </cell>
          <cell r="AW210">
            <v>133.47999999999999</v>
          </cell>
          <cell r="AX210">
            <v>0.3</v>
          </cell>
          <cell r="AY210">
            <v>14.36</v>
          </cell>
          <cell r="AZ210">
            <v>253.62</v>
          </cell>
          <cell r="BA210">
            <v>2.39</v>
          </cell>
          <cell r="BB210">
            <v>0</v>
          </cell>
          <cell r="BC210">
            <v>16.739999999999998</v>
          </cell>
          <cell r="BD210">
            <v>73.650000000000006</v>
          </cell>
          <cell r="BE210">
            <v>59.07</v>
          </cell>
          <cell r="BF210">
            <v>44.9</v>
          </cell>
          <cell r="BG210">
            <v>14.18</v>
          </cell>
          <cell r="BH210">
            <v>73.650000000000006</v>
          </cell>
          <cell r="BI210">
            <v>73.650000000000006</v>
          </cell>
          <cell r="BJ210">
            <v>0</v>
          </cell>
          <cell r="BK210">
            <v>2.56</v>
          </cell>
          <cell r="BL210">
            <v>94.96</v>
          </cell>
          <cell r="BM210">
            <v>0</v>
          </cell>
          <cell r="BN210">
            <v>0.17</v>
          </cell>
          <cell r="BO210">
            <v>166.58</v>
          </cell>
          <cell r="BP210">
            <v>25.5</v>
          </cell>
          <cell r="BQ210">
            <v>93.93</v>
          </cell>
          <cell r="BR210">
            <v>99.51</v>
          </cell>
          <cell r="BS210">
            <v>99.51</v>
          </cell>
          <cell r="BT210">
            <v>253.62</v>
          </cell>
          <cell r="BU210">
            <v>38.04</v>
          </cell>
          <cell r="BV210">
            <v>101.26</v>
          </cell>
          <cell r="BW210">
            <v>1.58</v>
          </cell>
          <cell r="BX210">
            <v>703.96</v>
          </cell>
          <cell r="BY210">
            <v>2.5999999999999998E-5</v>
          </cell>
          <cell r="BZ210">
            <v>703.96</v>
          </cell>
          <cell r="CA210">
            <v>1.59</v>
          </cell>
          <cell r="CB210">
            <v>139.29</v>
          </cell>
          <cell r="CC210">
            <v>1992.94</v>
          </cell>
          <cell r="CD210">
            <v>2030.97</v>
          </cell>
          <cell r="CE210">
            <v>0</v>
          </cell>
          <cell r="CF210">
            <v>38.72</v>
          </cell>
          <cell r="CG210">
            <v>196.34</v>
          </cell>
          <cell r="CH210">
            <v>18118.16</v>
          </cell>
          <cell r="CI210">
            <v>15202.45</v>
          </cell>
          <cell r="CJ210">
            <v>0</v>
          </cell>
          <cell r="CK210">
            <v>18314.5</v>
          </cell>
          <cell r="CL210">
            <v>196.34</v>
          </cell>
          <cell r="CM210">
            <v>0</v>
          </cell>
          <cell r="CN210">
            <v>18314.5</v>
          </cell>
          <cell r="CO210">
            <v>17615.7</v>
          </cell>
          <cell r="CP210">
            <v>698.8</v>
          </cell>
          <cell r="CQ210">
            <v>0</v>
          </cell>
          <cell r="CR210">
            <v>0</v>
          </cell>
          <cell r="CS210">
            <v>2799.66</v>
          </cell>
          <cell r="CT210">
            <v>3498.46</v>
          </cell>
          <cell r="CU210">
            <v>10313.200000000001</v>
          </cell>
          <cell r="CV210">
            <v>698.8</v>
          </cell>
          <cell r="CW210">
            <v>582.75</v>
          </cell>
          <cell r="CX210">
            <v>13228.91</v>
          </cell>
          <cell r="CY210">
            <v>2915.71</v>
          </cell>
          <cell r="CZ210">
            <v>1044.0999999999999</v>
          </cell>
          <cell r="DA210">
            <v>0</v>
          </cell>
          <cell r="DB210">
            <v>0</v>
          </cell>
          <cell r="DC210">
            <v>1044.0999999999999</v>
          </cell>
          <cell r="DD210">
            <v>1044.0999999999999</v>
          </cell>
          <cell r="DE210">
            <v>345.29989999999998</v>
          </cell>
          <cell r="DF210">
            <v>0</v>
          </cell>
          <cell r="DG210">
            <v>0</v>
          </cell>
          <cell r="DH210">
            <v>0</v>
          </cell>
          <cell r="DI210">
            <v>188.08</v>
          </cell>
          <cell r="DJ210">
            <v>99.51</v>
          </cell>
          <cell r="DK210">
            <v>0</v>
          </cell>
          <cell r="DL210">
            <v>0</v>
          </cell>
          <cell r="DM210">
            <v>0</v>
          </cell>
          <cell r="DN210">
            <v>0</v>
          </cell>
          <cell r="DO210">
            <v>0</v>
          </cell>
          <cell r="DP210">
            <v>0</v>
          </cell>
          <cell r="DQ210">
            <v>0</v>
          </cell>
          <cell r="DR210">
            <v>188.08</v>
          </cell>
          <cell r="DS210">
            <v>5.58</v>
          </cell>
          <cell r="DT210">
            <v>188.08</v>
          </cell>
          <cell r="DU210">
            <v>188.08</v>
          </cell>
          <cell r="DV210">
            <v>0</v>
          </cell>
          <cell r="DW210">
            <v>5.58</v>
          </cell>
          <cell r="DX210">
            <v>5.58</v>
          </cell>
          <cell r="DY210">
            <v>207820</v>
          </cell>
        </row>
        <row r="211">
          <cell r="A211" t="str">
            <v>HB-By products</v>
          </cell>
          <cell r="B211" t="str">
            <v>kg/h</v>
          </cell>
          <cell r="C211">
            <v>41.19</v>
          </cell>
          <cell r="D211">
            <v>0</v>
          </cell>
          <cell r="E211">
            <v>0.03</v>
          </cell>
          <cell r="F211">
            <v>196.52</v>
          </cell>
          <cell r="G211">
            <v>3986.09</v>
          </cell>
          <cell r="H211">
            <v>0</v>
          </cell>
          <cell r="I211">
            <v>0</v>
          </cell>
          <cell r="J211">
            <v>0</v>
          </cell>
          <cell r="K211">
            <v>0</v>
          </cell>
          <cell r="L211">
            <v>0.03</v>
          </cell>
          <cell r="M211">
            <v>4222.28</v>
          </cell>
          <cell r="N211">
            <v>0</v>
          </cell>
          <cell r="O211">
            <v>736.41</v>
          </cell>
          <cell r="P211">
            <v>6284.5</v>
          </cell>
          <cell r="Q211">
            <v>736.42</v>
          </cell>
          <cell r="R211">
            <v>729.79</v>
          </cell>
          <cell r="S211">
            <v>6.63</v>
          </cell>
          <cell r="T211">
            <v>6.58</v>
          </cell>
          <cell r="U211">
            <v>0.05</v>
          </cell>
          <cell r="V211">
            <v>0.03</v>
          </cell>
          <cell r="W211">
            <v>0.03</v>
          </cell>
          <cell r="X211">
            <v>0</v>
          </cell>
          <cell r="Y211">
            <v>17.77</v>
          </cell>
          <cell r="Z211">
            <v>0</v>
          </cell>
          <cell r="AA211">
            <v>17.77</v>
          </cell>
          <cell r="AB211">
            <v>0</v>
          </cell>
          <cell r="AC211">
            <v>0</v>
          </cell>
          <cell r="AD211">
            <v>0</v>
          </cell>
          <cell r="AE211">
            <v>4982.8599999999997</v>
          </cell>
          <cell r="AF211">
            <v>40.42</v>
          </cell>
          <cell r="AG211">
            <v>40.369999999999997</v>
          </cell>
          <cell r="AH211">
            <v>0.05</v>
          </cell>
          <cell r="AI211">
            <v>0.05</v>
          </cell>
          <cell r="AJ211">
            <v>40.42</v>
          </cell>
          <cell r="AK211">
            <v>0</v>
          </cell>
          <cell r="AL211">
            <v>4965.2700000000004</v>
          </cell>
          <cell r="AM211">
            <v>17.59</v>
          </cell>
          <cell r="AN211">
            <v>4.93</v>
          </cell>
          <cell r="AO211">
            <v>4.93</v>
          </cell>
          <cell r="AP211">
            <v>4965.2700000000004</v>
          </cell>
          <cell r="AQ211">
            <v>2482.64</v>
          </cell>
          <cell r="AR211">
            <v>0</v>
          </cell>
          <cell r="AS211">
            <v>0</v>
          </cell>
          <cell r="AT211">
            <v>0</v>
          </cell>
          <cell r="AU211">
            <v>0</v>
          </cell>
          <cell r="AV211">
            <v>7410.85</v>
          </cell>
          <cell r="AW211">
            <v>2470.2800000000002</v>
          </cell>
          <cell r="AX211">
            <v>0</v>
          </cell>
          <cell r="AY211">
            <v>298.08999999999997</v>
          </cell>
          <cell r="AZ211">
            <v>4689.5200000000004</v>
          </cell>
          <cell r="BA211">
            <v>0</v>
          </cell>
          <cell r="BB211">
            <v>236.21</v>
          </cell>
          <cell r="BC211">
            <v>61.89</v>
          </cell>
          <cell r="BD211">
            <v>62.88</v>
          </cell>
          <cell r="BE211">
            <v>314.18</v>
          </cell>
          <cell r="BF211">
            <v>238.79</v>
          </cell>
          <cell r="BG211">
            <v>75.39</v>
          </cell>
          <cell r="BH211">
            <v>49.37</v>
          </cell>
          <cell r="BI211">
            <v>49.37</v>
          </cell>
          <cell r="BJ211">
            <v>13.5</v>
          </cell>
          <cell r="BK211">
            <v>0</v>
          </cell>
          <cell r="BL211">
            <v>0.02</v>
          </cell>
          <cell r="BM211">
            <v>0</v>
          </cell>
          <cell r="BN211">
            <v>0</v>
          </cell>
          <cell r="BO211">
            <v>0.13</v>
          </cell>
          <cell r="BP211">
            <v>0.02</v>
          </cell>
          <cell r="BQ211">
            <v>0</v>
          </cell>
          <cell r="BR211">
            <v>0</v>
          </cell>
          <cell r="BS211">
            <v>0</v>
          </cell>
          <cell r="BT211">
            <v>4689.5200000000004</v>
          </cell>
          <cell r="BU211">
            <v>703.43</v>
          </cell>
          <cell r="BV211">
            <v>114.81</v>
          </cell>
          <cell r="BW211">
            <v>10.82</v>
          </cell>
          <cell r="BX211">
            <v>313542</v>
          </cell>
          <cell r="BY211">
            <v>2.1999999999999999E-5</v>
          </cell>
          <cell r="BZ211">
            <v>313542</v>
          </cell>
          <cell r="CA211">
            <v>708</v>
          </cell>
          <cell r="CB211">
            <v>114.79</v>
          </cell>
          <cell r="CC211">
            <v>0.03</v>
          </cell>
          <cell r="CD211">
            <v>0</v>
          </cell>
          <cell r="CE211">
            <v>697.18</v>
          </cell>
          <cell r="CF211">
            <v>0</v>
          </cell>
          <cell r="CG211">
            <v>0</v>
          </cell>
          <cell r="CH211">
            <v>0</v>
          </cell>
          <cell r="CI211">
            <v>0</v>
          </cell>
          <cell r="CJ211">
            <v>58.03</v>
          </cell>
          <cell r="CK211">
            <v>0</v>
          </cell>
          <cell r="CL211">
            <v>0</v>
          </cell>
          <cell r="CM211">
            <v>0</v>
          </cell>
          <cell r="CN211">
            <v>0</v>
          </cell>
          <cell r="CO211">
            <v>0</v>
          </cell>
          <cell r="CP211">
            <v>0</v>
          </cell>
          <cell r="CQ211">
            <v>0</v>
          </cell>
          <cell r="CR211">
            <v>0</v>
          </cell>
          <cell r="CS211">
            <v>0</v>
          </cell>
          <cell r="CT211">
            <v>0</v>
          </cell>
          <cell r="CU211">
            <v>0</v>
          </cell>
          <cell r="CV211">
            <v>0</v>
          </cell>
          <cell r="CW211">
            <v>0</v>
          </cell>
          <cell r="CX211">
            <v>0</v>
          </cell>
          <cell r="CY211">
            <v>0</v>
          </cell>
          <cell r="CZ211">
            <v>0</v>
          </cell>
          <cell r="DA211">
            <v>0</v>
          </cell>
          <cell r="DB211">
            <v>0</v>
          </cell>
          <cell r="DC211">
            <v>0</v>
          </cell>
          <cell r="DD211">
            <v>0</v>
          </cell>
          <cell r="DE211">
            <v>0</v>
          </cell>
          <cell r="DF211">
            <v>0</v>
          </cell>
          <cell r="DG211">
            <v>0</v>
          </cell>
          <cell r="DH211">
            <v>99.91</v>
          </cell>
          <cell r="DI211">
            <v>0</v>
          </cell>
          <cell r="DJ211">
            <v>0</v>
          </cell>
          <cell r="DK211">
            <v>0</v>
          </cell>
          <cell r="DL211">
            <v>58.03</v>
          </cell>
          <cell r="DM211">
            <v>0.08</v>
          </cell>
          <cell r="DN211">
            <v>58.11</v>
          </cell>
          <cell r="DO211">
            <v>22.39</v>
          </cell>
          <cell r="DP211">
            <v>33.4</v>
          </cell>
          <cell r="DQ211">
            <v>2.29</v>
          </cell>
          <cell r="DR211">
            <v>0</v>
          </cell>
          <cell r="DS211">
            <v>0</v>
          </cell>
          <cell r="DT211">
            <v>0</v>
          </cell>
          <cell r="DU211">
            <v>0</v>
          </cell>
          <cell r="DV211">
            <v>2.13</v>
          </cell>
          <cell r="DW211">
            <v>0</v>
          </cell>
          <cell r="DX211">
            <v>0</v>
          </cell>
          <cell r="DY211">
            <v>684955</v>
          </cell>
        </row>
        <row r="212">
          <cell r="A212" t="str">
            <v>Catalyst</v>
          </cell>
          <cell r="B212" t="str">
            <v>kg/h</v>
          </cell>
          <cell r="C212">
            <v>0</v>
          </cell>
          <cell r="D212">
            <v>0</v>
          </cell>
          <cell r="E212">
            <v>29.22</v>
          </cell>
          <cell r="F212">
            <v>0</v>
          </cell>
          <cell r="G212">
            <v>86.19</v>
          </cell>
          <cell r="H212">
            <v>0</v>
          </cell>
          <cell r="I212">
            <v>0</v>
          </cell>
          <cell r="J212">
            <v>0</v>
          </cell>
          <cell r="K212">
            <v>0</v>
          </cell>
          <cell r="L212">
            <v>0</v>
          </cell>
          <cell r="M212">
            <v>115.05</v>
          </cell>
          <cell r="N212">
            <v>0</v>
          </cell>
          <cell r="O212">
            <v>0</v>
          </cell>
          <cell r="P212">
            <v>103.6</v>
          </cell>
          <cell r="Q212">
            <v>0</v>
          </cell>
          <cell r="R212">
            <v>0</v>
          </cell>
          <cell r="S212">
            <v>0</v>
          </cell>
          <cell r="T212">
            <v>0</v>
          </cell>
          <cell r="U212">
            <v>0</v>
          </cell>
          <cell r="V212">
            <v>0</v>
          </cell>
          <cell r="W212">
            <v>0</v>
          </cell>
          <cell r="X212">
            <v>0</v>
          </cell>
          <cell r="Y212">
            <v>0</v>
          </cell>
          <cell r="Z212">
            <v>0</v>
          </cell>
          <cell r="AA212">
            <v>0</v>
          </cell>
          <cell r="AB212">
            <v>0</v>
          </cell>
          <cell r="AC212">
            <v>0</v>
          </cell>
          <cell r="AD212">
            <v>0</v>
          </cell>
          <cell r="AE212">
            <v>103.6</v>
          </cell>
          <cell r="AF212">
            <v>0</v>
          </cell>
          <cell r="AG212">
            <v>0</v>
          </cell>
          <cell r="AH212">
            <v>0</v>
          </cell>
          <cell r="AI212">
            <v>0</v>
          </cell>
          <cell r="AJ212">
            <v>0</v>
          </cell>
          <cell r="AK212">
            <v>0</v>
          </cell>
          <cell r="AL212">
            <v>103.6</v>
          </cell>
          <cell r="AM212">
            <v>0</v>
          </cell>
          <cell r="AN212">
            <v>0</v>
          </cell>
          <cell r="AO212">
            <v>0</v>
          </cell>
          <cell r="AP212">
            <v>103.6</v>
          </cell>
          <cell r="AQ212">
            <v>51.8</v>
          </cell>
          <cell r="AR212">
            <v>0</v>
          </cell>
          <cell r="AS212">
            <v>0</v>
          </cell>
          <cell r="AT212">
            <v>0</v>
          </cell>
          <cell r="AU212">
            <v>0</v>
          </cell>
          <cell r="AV212">
            <v>154.63</v>
          </cell>
          <cell r="AW212">
            <v>51.54</v>
          </cell>
          <cell r="AX212">
            <v>0</v>
          </cell>
          <cell r="AY212">
            <v>2.2000000000000002</v>
          </cell>
          <cell r="AZ212">
            <v>101.41</v>
          </cell>
          <cell r="BA212">
            <v>0</v>
          </cell>
          <cell r="BB212">
            <v>2.2000000000000002</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101.41</v>
          </cell>
          <cell r="BU212">
            <v>15.21</v>
          </cell>
          <cell r="BV212">
            <v>0</v>
          </cell>
          <cell r="BW212">
            <v>0</v>
          </cell>
          <cell r="BX212">
            <v>6717.91</v>
          </cell>
          <cell r="BY212">
            <v>0</v>
          </cell>
          <cell r="BZ212">
            <v>6717.91</v>
          </cell>
          <cell r="CA212">
            <v>15.17</v>
          </cell>
          <cell r="CB212">
            <v>0</v>
          </cell>
          <cell r="CC212">
            <v>0</v>
          </cell>
          <cell r="CD212">
            <v>0</v>
          </cell>
          <cell r="CE212">
            <v>15.17</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14591.42</v>
          </cell>
        </row>
        <row r="213">
          <cell r="A213" t="str">
            <v>Hydrogen</v>
          </cell>
          <cell r="B213" t="str">
            <v>kg/h</v>
          </cell>
          <cell r="C213">
            <v>0</v>
          </cell>
          <cell r="D213">
            <v>0</v>
          </cell>
          <cell r="E213">
            <v>0</v>
          </cell>
          <cell r="F213">
            <v>0</v>
          </cell>
          <cell r="G213">
            <v>0</v>
          </cell>
          <cell r="H213">
            <v>0</v>
          </cell>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0</v>
          </cell>
          <cell r="Z213">
            <v>0</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cell r="BL213">
            <v>0</v>
          </cell>
          <cell r="BM213">
            <v>0</v>
          </cell>
          <cell r="BN213">
            <v>0</v>
          </cell>
          <cell r="BO213">
            <v>0</v>
          </cell>
          <cell r="BP213">
            <v>0</v>
          </cell>
          <cell r="BQ213">
            <v>0</v>
          </cell>
          <cell r="BR213">
            <v>0</v>
          </cell>
          <cell r="BS213">
            <v>0</v>
          </cell>
          <cell r="BT213">
            <v>0</v>
          </cell>
          <cell r="BU213">
            <v>0</v>
          </cell>
          <cell r="BV213">
            <v>0</v>
          </cell>
          <cell r="BW213">
            <v>0</v>
          </cell>
          <cell r="BX213">
            <v>0</v>
          </cell>
          <cell r="BY213">
            <v>0</v>
          </cell>
          <cell r="BZ213">
            <v>0</v>
          </cell>
          <cell r="CA213">
            <v>0</v>
          </cell>
          <cell r="CB213">
            <v>0</v>
          </cell>
          <cell r="CC213">
            <v>0</v>
          </cell>
          <cell r="CD213">
            <v>0</v>
          </cell>
          <cell r="CE213">
            <v>0</v>
          </cell>
          <cell r="CF213">
            <v>0</v>
          </cell>
          <cell r="CG213">
            <v>0</v>
          </cell>
          <cell r="CH213">
            <v>0</v>
          </cell>
          <cell r="CI213">
            <v>0</v>
          </cell>
          <cell r="CJ213">
            <v>0</v>
          </cell>
          <cell r="CK213">
            <v>0</v>
          </cell>
          <cell r="CL213">
            <v>0</v>
          </cell>
          <cell r="CM213">
            <v>0</v>
          </cell>
          <cell r="CN213">
            <v>0</v>
          </cell>
          <cell r="CO213">
            <v>0</v>
          </cell>
          <cell r="CP213">
            <v>0</v>
          </cell>
          <cell r="CQ213">
            <v>0</v>
          </cell>
          <cell r="CR213">
            <v>0</v>
          </cell>
          <cell r="CS213">
            <v>0</v>
          </cell>
          <cell r="CT213">
            <v>0</v>
          </cell>
          <cell r="CU213">
            <v>0</v>
          </cell>
          <cell r="CV213">
            <v>0</v>
          </cell>
          <cell r="CW213">
            <v>0</v>
          </cell>
          <cell r="CX213">
            <v>0</v>
          </cell>
          <cell r="CY213">
            <v>0</v>
          </cell>
          <cell r="CZ213">
            <v>0</v>
          </cell>
          <cell r="DA213">
            <v>0</v>
          </cell>
          <cell r="DB213">
            <v>0</v>
          </cell>
          <cell r="DC213">
            <v>0</v>
          </cell>
          <cell r="DD213">
            <v>0</v>
          </cell>
          <cell r="DE213">
            <v>0</v>
          </cell>
          <cell r="DF213">
            <v>0</v>
          </cell>
          <cell r="DG213">
            <v>0</v>
          </cell>
          <cell r="DH213">
            <v>0</v>
          </cell>
          <cell r="DI213">
            <v>0</v>
          </cell>
          <cell r="DJ213">
            <v>0</v>
          </cell>
          <cell r="DK213">
            <v>0</v>
          </cell>
          <cell r="DL213">
            <v>0</v>
          </cell>
          <cell r="DM213">
            <v>0</v>
          </cell>
          <cell r="DN213">
            <v>0</v>
          </cell>
          <cell r="DO213">
            <v>0</v>
          </cell>
          <cell r="DP213">
            <v>0</v>
          </cell>
          <cell r="DQ213">
            <v>0</v>
          </cell>
          <cell r="DR213">
            <v>0</v>
          </cell>
          <cell r="DS213">
            <v>0</v>
          </cell>
          <cell r="DT213">
            <v>0</v>
          </cell>
          <cell r="DU213">
            <v>0</v>
          </cell>
          <cell r="DV213">
            <v>0</v>
          </cell>
          <cell r="DW213">
            <v>0</v>
          </cell>
          <cell r="DX213">
            <v>0</v>
          </cell>
          <cell r="DY213">
            <v>0</v>
          </cell>
        </row>
        <row r="214">
          <cell r="A214" t="str">
            <v>Isobutyl acetate</v>
          </cell>
          <cell r="B214" t="str">
            <v>kg/h</v>
          </cell>
          <cell r="C214">
            <v>0</v>
          </cell>
          <cell r="D214">
            <v>0</v>
          </cell>
          <cell r="E214">
            <v>0</v>
          </cell>
          <cell r="F214">
            <v>58.6</v>
          </cell>
          <cell r="G214">
            <v>0</v>
          </cell>
          <cell r="H214">
            <v>41.7</v>
          </cell>
          <cell r="I214">
            <v>0</v>
          </cell>
          <cell r="J214">
            <v>0</v>
          </cell>
          <cell r="K214">
            <v>0</v>
          </cell>
          <cell r="L214">
            <v>0</v>
          </cell>
          <cell r="M214">
            <v>58.6</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cell r="BL214">
            <v>28.2</v>
          </cell>
          <cell r="BM214">
            <v>0</v>
          </cell>
          <cell r="BN214">
            <v>0</v>
          </cell>
          <cell r="BO214">
            <v>65.33</v>
          </cell>
          <cell r="BP214">
            <v>10</v>
          </cell>
          <cell r="BQ214">
            <v>18.2</v>
          </cell>
          <cell r="BR214">
            <v>18.2</v>
          </cell>
          <cell r="BS214">
            <v>18.2</v>
          </cell>
          <cell r="BT214">
            <v>0</v>
          </cell>
          <cell r="BU214">
            <v>0</v>
          </cell>
          <cell r="BV214">
            <v>0</v>
          </cell>
          <cell r="BW214">
            <v>0</v>
          </cell>
          <cell r="BX214">
            <v>0</v>
          </cell>
          <cell r="BY214">
            <v>0</v>
          </cell>
          <cell r="BZ214">
            <v>0</v>
          </cell>
          <cell r="CA214">
            <v>0</v>
          </cell>
          <cell r="CB214">
            <v>0</v>
          </cell>
          <cell r="CC214">
            <v>0</v>
          </cell>
          <cell r="CD214">
            <v>0</v>
          </cell>
          <cell r="CE214">
            <v>0</v>
          </cell>
          <cell r="CF214">
            <v>0</v>
          </cell>
          <cell r="CG214">
            <v>952.75</v>
          </cell>
          <cell r="CH214">
            <v>85009.66</v>
          </cell>
          <cell r="CI214">
            <v>84999.66</v>
          </cell>
          <cell r="CJ214">
            <v>0</v>
          </cell>
          <cell r="CK214">
            <v>85962.4</v>
          </cell>
          <cell r="CL214">
            <v>956.25</v>
          </cell>
          <cell r="CM214">
            <v>59.95</v>
          </cell>
          <cell r="CN214">
            <v>85962.4</v>
          </cell>
          <cell r="CO214">
            <v>85793.5</v>
          </cell>
          <cell r="CP214">
            <v>200.6</v>
          </cell>
          <cell r="CQ214">
            <v>28.25</v>
          </cell>
          <cell r="CR214">
            <v>3.5</v>
          </cell>
          <cell r="CS214">
            <v>13635.17</v>
          </cell>
          <cell r="CT214">
            <v>13835.77</v>
          </cell>
          <cell r="CU214">
            <v>262.60000000000002</v>
          </cell>
          <cell r="CV214">
            <v>200.6</v>
          </cell>
          <cell r="CW214">
            <v>13797.57</v>
          </cell>
          <cell r="CX214">
            <v>300.8</v>
          </cell>
          <cell r="CY214">
            <v>38.200000000000003</v>
          </cell>
          <cell r="CZ214">
            <v>214.7</v>
          </cell>
          <cell r="DA214">
            <v>0</v>
          </cell>
          <cell r="DB214">
            <v>0</v>
          </cell>
          <cell r="DC214">
            <v>214.7</v>
          </cell>
          <cell r="DD214">
            <v>214.7</v>
          </cell>
          <cell r="DE214">
            <v>14.1</v>
          </cell>
          <cell r="DF214">
            <v>0</v>
          </cell>
          <cell r="DG214">
            <v>0</v>
          </cell>
          <cell r="DH214">
            <v>0</v>
          </cell>
          <cell r="DI214">
            <v>0</v>
          </cell>
          <cell r="DJ214">
            <v>18.2</v>
          </cell>
          <cell r="DK214">
            <v>0</v>
          </cell>
          <cell r="DL214">
            <v>0</v>
          </cell>
          <cell r="DM214">
            <v>0</v>
          </cell>
          <cell r="DN214">
            <v>0</v>
          </cell>
          <cell r="DO214">
            <v>0</v>
          </cell>
          <cell r="DP214">
            <v>0</v>
          </cell>
          <cell r="DQ214">
            <v>0</v>
          </cell>
          <cell r="DR214">
            <v>0</v>
          </cell>
          <cell r="DS214">
            <v>0</v>
          </cell>
          <cell r="DT214">
            <v>0</v>
          </cell>
          <cell r="DU214">
            <v>0</v>
          </cell>
          <cell r="DV214">
            <v>0</v>
          </cell>
          <cell r="DW214">
            <v>0</v>
          </cell>
          <cell r="DX214">
            <v>0</v>
          </cell>
          <cell r="DY214">
            <v>472993</v>
          </cell>
        </row>
        <row r="216">
          <cell r="A216" t="str">
            <v>Mass fraction</v>
          </cell>
        </row>
        <row r="217">
          <cell r="A217" t="str">
            <v>Terephthalic acid</v>
          </cell>
          <cell r="C217">
            <v>0</v>
          </cell>
          <cell r="D217">
            <v>0</v>
          </cell>
          <cell r="E217">
            <v>0</v>
          </cell>
          <cell r="F217">
            <v>1.0206608561291897E-2</v>
          </cell>
          <cell r="G217">
            <v>2.5410267245797812E-3</v>
          </cell>
          <cell r="H217">
            <v>0</v>
          </cell>
          <cell r="I217">
            <v>0</v>
          </cell>
          <cell r="J217">
            <v>0</v>
          </cell>
          <cell r="K217">
            <v>0</v>
          </cell>
          <cell r="L217">
            <v>0</v>
          </cell>
          <cell r="M217">
            <v>4.5858949951452866E-3</v>
          </cell>
          <cell r="N217">
            <v>0</v>
          </cell>
          <cell r="O217">
            <v>3.6916234811322779E-8</v>
          </cell>
          <cell r="P217">
            <v>0.30642752993644479</v>
          </cell>
          <cell r="Q217">
            <v>2.7170816825533749E-8</v>
          </cell>
          <cell r="R217">
            <v>4.8577743261671937E-8</v>
          </cell>
          <cell r="S217">
            <v>0</v>
          </cell>
          <cell r="T217">
            <v>0</v>
          </cell>
          <cell r="U217">
            <v>0</v>
          </cell>
          <cell r="V217">
            <v>0</v>
          </cell>
          <cell r="W217">
            <v>0</v>
          </cell>
          <cell r="X217">
            <v>0</v>
          </cell>
          <cell r="Y217">
            <v>0</v>
          </cell>
          <cell r="Z217">
            <v>0</v>
          </cell>
          <cell r="AA217">
            <v>0</v>
          </cell>
          <cell r="AB217">
            <v>0</v>
          </cell>
          <cell r="AC217">
            <v>0</v>
          </cell>
          <cell r="AD217">
            <v>0</v>
          </cell>
          <cell r="AE217">
            <v>0.38134453317355282</v>
          </cell>
          <cell r="AF217">
            <v>0</v>
          </cell>
          <cell r="AG217">
            <v>0</v>
          </cell>
          <cell r="AH217">
            <v>0</v>
          </cell>
          <cell r="AI217">
            <v>0</v>
          </cell>
          <cell r="AJ217">
            <v>0</v>
          </cell>
          <cell r="AK217">
            <v>0</v>
          </cell>
          <cell r="AL217">
            <v>0.43674161499233299</v>
          </cell>
          <cell r="AM217">
            <v>0</v>
          </cell>
          <cell r="AN217">
            <v>0</v>
          </cell>
          <cell r="AO217">
            <v>0</v>
          </cell>
          <cell r="AP217">
            <v>0.43678490127387842</v>
          </cell>
          <cell r="AQ217">
            <v>0.43678471236383964</v>
          </cell>
          <cell r="AR217">
            <v>0</v>
          </cell>
          <cell r="AS217">
            <v>0</v>
          </cell>
          <cell r="AT217">
            <v>0</v>
          </cell>
          <cell r="AU217">
            <v>0</v>
          </cell>
          <cell r="AV217">
            <v>0.43671276905413914</v>
          </cell>
          <cell r="AW217">
            <v>0.43671273464993665</v>
          </cell>
          <cell r="AX217">
            <v>0</v>
          </cell>
          <cell r="AY217">
            <v>0.87775462138041371</v>
          </cell>
          <cell r="AZ217">
            <v>2.541054251245413E-3</v>
          </cell>
          <cell r="BA217">
            <v>0</v>
          </cell>
          <cell r="BB217">
            <v>0.99569150662158146</v>
          </cell>
          <cell r="BC217">
            <v>2.6139056301413301E-2</v>
          </cell>
          <cell r="BD217">
            <v>0</v>
          </cell>
          <cell r="BE217">
            <v>1.1415529069514626E-2</v>
          </cell>
          <cell r="BF217">
            <v>1.1415496490897351E-2</v>
          </cell>
          <cell r="BG217">
            <v>1.1415399020969984E-2</v>
          </cell>
          <cell r="BH217">
            <v>0</v>
          </cell>
          <cell r="BI217">
            <v>0</v>
          </cell>
          <cell r="BJ217">
            <v>0</v>
          </cell>
          <cell r="BK217">
            <v>0</v>
          </cell>
          <cell r="BL217">
            <v>0</v>
          </cell>
          <cell r="BM217">
            <v>0</v>
          </cell>
          <cell r="BN217">
            <v>0</v>
          </cell>
          <cell r="BO217">
            <v>0</v>
          </cell>
          <cell r="BP217">
            <v>0</v>
          </cell>
          <cell r="BQ217">
            <v>0</v>
          </cell>
          <cell r="BR217">
            <v>0</v>
          </cell>
          <cell r="BS217">
            <v>0</v>
          </cell>
          <cell r="BT217">
            <v>2.5411114548673612E-3</v>
          </cell>
          <cell r="BU217">
            <v>2.5412134740389041E-3</v>
          </cell>
          <cell r="BV217">
            <v>0</v>
          </cell>
          <cell r="BW217">
            <v>0</v>
          </cell>
          <cell r="BX217">
            <v>9.4362758155666169E-3</v>
          </cell>
          <cell r="BY217">
            <v>5.0000000000000001E-3</v>
          </cell>
          <cell r="BZ217">
            <v>9.4362705251005013E-3</v>
          </cell>
          <cell r="CA217">
            <v>9.4373316240488753E-3</v>
          </cell>
          <cell r="CB217">
            <v>0</v>
          </cell>
          <cell r="CC217">
            <v>0</v>
          </cell>
          <cell r="CD217">
            <v>0</v>
          </cell>
          <cell r="CE217">
            <v>4.2379632284995063E-2</v>
          </cell>
          <cell r="CF217">
            <v>0</v>
          </cell>
          <cell r="CG217">
            <v>0</v>
          </cell>
          <cell r="CH217">
            <v>0</v>
          </cell>
          <cell r="CI217">
            <v>0</v>
          </cell>
          <cell r="CJ217">
            <v>0</v>
          </cell>
          <cell r="CK217">
            <v>0</v>
          </cell>
          <cell r="CL217">
            <v>0</v>
          </cell>
          <cell r="CM217">
            <v>0</v>
          </cell>
          <cell r="CN217">
            <v>0</v>
          </cell>
          <cell r="CO217">
            <v>0</v>
          </cell>
          <cell r="CP217">
            <v>0</v>
          </cell>
          <cell r="CQ217">
            <v>0</v>
          </cell>
          <cell r="CR217">
            <v>0</v>
          </cell>
          <cell r="CS217">
            <v>0</v>
          </cell>
          <cell r="CT217">
            <v>0</v>
          </cell>
          <cell r="CU217">
            <v>0</v>
          </cell>
          <cell r="CV217">
            <v>0</v>
          </cell>
          <cell r="CW217">
            <v>0</v>
          </cell>
          <cell r="CX217">
            <v>0</v>
          </cell>
          <cell r="CY217">
            <v>0</v>
          </cell>
          <cell r="CZ217">
            <v>0</v>
          </cell>
          <cell r="DA217">
            <v>0</v>
          </cell>
          <cell r="DB217">
            <v>0</v>
          </cell>
          <cell r="DC217">
            <v>0</v>
          </cell>
          <cell r="DD217">
            <v>0</v>
          </cell>
          <cell r="DE217">
            <v>0</v>
          </cell>
          <cell r="DF217">
            <v>0</v>
          </cell>
          <cell r="DG217">
            <v>0</v>
          </cell>
          <cell r="DH217">
            <v>8.8050298232799667E-2</v>
          </cell>
          <cell r="DI217">
            <v>0</v>
          </cell>
          <cell r="DJ217">
            <v>0</v>
          </cell>
          <cell r="DK217">
            <v>0</v>
          </cell>
          <cell r="DL217">
            <v>0</v>
          </cell>
          <cell r="DM217">
            <v>0</v>
          </cell>
          <cell r="DN217">
            <v>0</v>
          </cell>
          <cell r="DO217">
            <v>0</v>
          </cell>
          <cell r="DP217">
            <v>0</v>
          </cell>
          <cell r="DQ217">
            <v>0</v>
          </cell>
          <cell r="DR217">
            <v>0</v>
          </cell>
          <cell r="DS217">
            <v>0</v>
          </cell>
          <cell r="DT217">
            <v>0</v>
          </cell>
          <cell r="DU217">
            <v>0</v>
          </cell>
          <cell r="DV217">
            <v>0</v>
          </cell>
          <cell r="DW217">
            <v>0</v>
          </cell>
          <cell r="DX217">
            <v>0</v>
          </cell>
          <cell r="DY217">
            <v>5.056062721819863E-2</v>
          </cell>
        </row>
        <row r="218">
          <cell r="A218" t="str">
            <v>H2O</v>
          </cell>
          <cell r="C218">
            <v>0</v>
          </cell>
          <cell r="D218">
            <v>7.8181189488243416E-2</v>
          </cell>
          <cell r="E218">
            <v>2.3985479061325039E-2</v>
          </cell>
          <cell r="F218">
            <v>5.0935074020774046E-2</v>
          </cell>
          <cell r="G218">
            <v>4.9534109491410079E-2</v>
          </cell>
          <cell r="H218">
            <v>4.0096471742948656E-2</v>
          </cell>
          <cell r="I218">
            <v>7.5720930232558145E-2</v>
          </cell>
          <cell r="J218">
            <v>4.2062689585439836E-2</v>
          </cell>
          <cell r="K218">
            <v>5.5327066196631414E-2</v>
          </cell>
          <cell r="L218">
            <v>3.8614068044249633E-2</v>
          </cell>
          <cell r="M218">
            <v>3.9599053535967904E-2</v>
          </cell>
          <cell r="N218">
            <v>6.2009415807422119E-3</v>
          </cell>
          <cell r="O218">
            <v>0.20375177479413384</v>
          </cell>
          <cell r="P218">
            <v>6.5218080382314358E-2</v>
          </cell>
          <cell r="Q218">
            <v>0.16521351024849923</v>
          </cell>
          <cell r="R218">
            <v>0.17194293825103318</v>
          </cell>
          <cell r="S218">
            <v>0.15667210226215622</v>
          </cell>
          <cell r="T218">
            <v>0.27702113468407458</v>
          </cell>
          <cell r="U218">
            <v>9.7688543625881127E-2</v>
          </cell>
          <cell r="V218">
            <v>0.43004170484006582</v>
          </cell>
          <cell r="W218">
            <v>0.43004195999049349</v>
          </cell>
          <cell r="X218">
            <v>4.2960917893067833E-3</v>
          </cell>
          <cell r="Y218">
            <v>3.8694061338469567E-2</v>
          </cell>
          <cell r="Z218">
            <v>0.99800093966719805</v>
          </cell>
          <cell r="AA218">
            <v>5.9948480312574541E-2</v>
          </cell>
          <cell r="AB218">
            <v>0.64569308643251644</v>
          </cell>
          <cell r="AC218">
            <v>4.8665260844986792E-3</v>
          </cell>
          <cell r="AD218">
            <v>6.2044429017702176E-3</v>
          </cell>
          <cell r="AE218">
            <v>4.3547353866640562E-2</v>
          </cell>
          <cell r="AF218">
            <v>0.16049643397118071</v>
          </cell>
          <cell r="AG218">
            <v>0.15814249132355679</v>
          </cell>
          <cell r="AH218">
            <v>0.173690694257813</v>
          </cell>
          <cell r="AI218">
            <v>0.29693282528243081</v>
          </cell>
          <cell r="AJ218">
            <v>0.1711128909407493</v>
          </cell>
          <cell r="AK218">
            <v>1.8942432045560075E-2</v>
          </cell>
          <cell r="AL218">
            <v>3.0105984898944799E-2</v>
          </cell>
          <cell r="AM218">
            <v>0.13607447846802082</v>
          </cell>
          <cell r="AN218">
            <v>0.12004386980504504</v>
          </cell>
          <cell r="AO218">
            <v>0.12007033634417075</v>
          </cell>
          <cell r="AP218">
            <v>3.0085721075875975E-2</v>
          </cell>
          <cell r="AQ218">
            <v>3.0085712800366822E-2</v>
          </cell>
          <cell r="AR218">
            <v>0.8841340782122904</v>
          </cell>
          <cell r="AS218">
            <v>9.8783314020857466E-2</v>
          </cell>
          <cell r="AT218">
            <v>0.94948926244671439</v>
          </cell>
          <cell r="AU218">
            <v>6.505295007564299E-2</v>
          </cell>
          <cell r="AV218">
            <v>3.0080756376493212E-2</v>
          </cell>
          <cell r="AW218">
            <v>3.0080796899411216E-2</v>
          </cell>
          <cell r="AX218">
            <v>4.4483985765124558E-2</v>
          </cell>
          <cell r="AY218">
            <v>5.5478213373388449E-3</v>
          </cell>
          <cell r="AZ218">
            <v>4.9534069960284616E-2</v>
          </cell>
          <cell r="BA218">
            <v>1.00107841626868E-2</v>
          </cell>
          <cell r="BB218">
            <v>7.4358017400092487E-6</v>
          </cell>
          <cell r="BC218">
            <v>3.5690304040393687E-2</v>
          </cell>
          <cell r="BD218">
            <v>4.8729702632959587E-2</v>
          </cell>
          <cell r="BE218">
            <v>4.0689385866451523E-2</v>
          </cell>
          <cell r="BF218">
            <v>4.0689475017090207E-2</v>
          </cell>
          <cell r="BG218">
            <v>4.0689558830058772E-2</v>
          </cell>
          <cell r="BH218">
            <v>5.0790011050418464E-2</v>
          </cell>
          <cell r="BI218">
            <v>5.0790011050418464E-2</v>
          </cell>
          <cell r="BJ218">
            <v>3.8694197434632989E-2</v>
          </cell>
          <cell r="BK218">
            <v>1.0675719266985146E-2</v>
          </cell>
          <cell r="BL218">
            <v>2.4454259131882854E-2</v>
          </cell>
          <cell r="BM218">
            <v>0.99906590555267261</v>
          </cell>
          <cell r="BN218">
            <v>1.0689622552265634E-2</v>
          </cell>
          <cell r="BO218">
            <v>0.71010936403637093</v>
          </cell>
          <cell r="BP218">
            <v>0.71010940531273592</v>
          </cell>
          <cell r="BQ218">
            <v>6.6400338055521438E-2</v>
          </cell>
          <cell r="BR218">
            <v>4.8222913288088989E-2</v>
          </cell>
          <cell r="BS218">
            <v>4.8222913288088989E-2</v>
          </cell>
          <cell r="BT218">
            <v>4.9534067119537908E-2</v>
          </cell>
          <cell r="BU218">
            <v>4.9533909078338573E-2</v>
          </cell>
          <cell r="BV218">
            <v>6.1311043379544329E-2</v>
          </cell>
          <cell r="BW218">
            <v>2.3840749271997537E-2</v>
          </cell>
          <cell r="BX218">
            <v>1.8587942332021486E-2</v>
          </cell>
          <cell r="BY218">
            <v>0.04</v>
          </cell>
          <cell r="BZ218">
            <v>1.8587942431297154E-2</v>
          </cell>
          <cell r="CA218">
            <v>1.8588468479548901E-2</v>
          </cell>
          <cell r="CB218">
            <v>5.9674011233889913E-2</v>
          </cell>
          <cell r="CC218">
            <v>0.43004350650300044</v>
          </cell>
          <cell r="CD218">
            <v>0.28604561367712972</v>
          </cell>
          <cell r="CE218">
            <v>2.5491508141350412E-4</v>
          </cell>
          <cell r="CF218">
            <v>0.42997162754707247</v>
          </cell>
          <cell r="CG218">
            <v>2.0442441948400347E-2</v>
          </cell>
          <cell r="CH218">
            <v>0.18964349437758568</v>
          </cell>
          <cell r="CI218">
            <v>2.0496818756562372E-2</v>
          </cell>
          <cell r="CJ218">
            <v>4.0000025601409105E-2</v>
          </cell>
          <cell r="CK218">
            <v>0.18811957712062377</v>
          </cell>
          <cell r="CL218">
            <v>2.0134701782172009E-2</v>
          </cell>
          <cell r="CM218">
            <v>0</v>
          </cell>
          <cell r="CN218">
            <v>0.18811957712062377</v>
          </cell>
          <cell r="CO218">
            <v>2.0136468663592859E-2</v>
          </cell>
          <cell r="CP218">
            <v>0.95941527185911601</v>
          </cell>
          <cell r="CQ218">
            <v>8.6409253274366382E-2</v>
          </cell>
          <cell r="CR218">
            <v>0</v>
          </cell>
          <cell r="CS218">
            <v>2.01366527660473E-2</v>
          </cell>
          <cell r="CT218">
            <v>2.5443276761589324E-2</v>
          </cell>
          <cell r="CU218">
            <v>2.7050145322099994E-2</v>
          </cell>
          <cell r="CV218">
            <v>0.1141124586549063</v>
          </cell>
          <cell r="CW218">
            <v>2.26097951905718E-2</v>
          </cell>
          <cell r="CX218">
            <v>2.9985262198111616E-2</v>
          </cell>
          <cell r="CY218">
            <v>4.0352552856938652E-2</v>
          </cell>
          <cell r="CZ218">
            <v>0.94530844367794464</v>
          </cell>
          <cell r="DA218">
            <v>0.99799959681796335</v>
          </cell>
          <cell r="DB218">
            <v>0.99800353659232222</v>
          </cell>
          <cell r="DC218">
            <v>0.44388569604086858</v>
          </cell>
          <cell r="DD218">
            <v>0.44388569604086858</v>
          </cell>
          <cell r="DE218">
            <v>0.69714936752605428</v>
          </cell>
          <cell r="DF218">
            <v>0.99800093966719805</v>
          </cell>
          <cell r="DG218">
            <v>0.99786936000735793</v>
          </cell>
          <cell r="DH218">
            <v>9.2923197633753091E-2</v>
          </cell>
          <cell r="DI218">
            <v>4.8664547215242658E-3</v>
          </cell>
          <cell r="DJ218">
            <v>0.66105622652531038</v>
          </cell>
          <cell r="DK218">
            <v>1</v>
          </cell>
          <cell r="DL218">
            <v>4.0000025601409105E-2</v>
          </cell>
          <cell r="DM218">
            <v>5.5716622665651673E-3</v>
          </cell>
          <cell r="DN218">
            <v>3.8691257915654607E-2</v>
          </cell>
          <cell r="DO218">
            <v>3.8694135254340532E-2</v>
          </cell>
          <cell r="DP218">
            <v>3.8693980400706658E-2</v>
          </cell>
          <cell r="DQ218">
            <v>3.8624556928789779E-2</v>
          </cell>
          <cell r="DR218">
            <v>4.8664547215242658E-3</v>
          </cell>
          <cell r="DS218">
            <v>4.8692328465485381E-3</v>
          </cell>
          <cell r="DT218">
            <v>4.8664547215242658E-3</v>
          </cell>
          <cell r="DU218">
            <v>4.8664547215242658E-3</v>
          </cell>
          <cell r="DV218">
            <v>3.8692057769018101E-2</v>
          </cell>
          <cell r="DW218">
            <v>4.8692328465485381E-3</v>
          </cell>
          <cell r="DX218">
            <v>3.6017290231180381E-2</v>
          </cell>
          <cell r="DY218">
            <v>8.211402728706195E-2</v>
          </cell>
        </row>
        <row r="219">
          <cell r="A219" t="str">
            <v>N2</v>
          </cell>
          <cell r="C219">
            <v>0</v>
          </cell>
          <cell r="D219">
            <v>7.0504840940525573E-2</v>
          </cell>
          <cell r="E219">
            <v>0</v>
          </cell>
          <cell r="F219">
            <v>1.5036888896410353E-3</v>
          </cell>
          <cell r="G219">
            <v>2.9236931822398684E-6</v>
          </cell>
          <cell r="H219">
            <v>0</v>
          </cell>
          <cell r="I219">
            <v>5.3953488372093022E-3</v>
          </cell>
          <cell r="J219">
            <v>0.47522750252780582</v>
          </cell>
          <cell r="K219">
            <v>0.28978162945554248</v>
          </cell>
          <cell r="L219">
            <v>0</v>
          </cell>
          <cell r="M219">
            <v>0</v>
          </cell>
          <cell r="N219">
            <v>0.76230060276469158</v>
          </cell>
          <cell r="O219">
            <v>5.4030601269852024E-4</v>
          </cell>
          <cell r="P219">
            <v>4.2660902774911387E-3</v>
          </cell>
          <cell r="Q219">
            <v>0.21057247185704528</v>
          </cell>
          <cell r="R219">
            <v>3.5335450448540159E-4</v>
          </cell>
          <cell r="S219">
            <v>0.47739315848688935</v>
          </cell>
          <cell r="T219">
            <v>5.9959276057118505E-4</v>
          </cell>
          <cell r="U219">
            <v>0.71107211063818798</v>
          </cell>
          <cell r="V219">
            <v>9.8683322903910962E-4</v>
          </cell>
          <cell r="W219">
            <v>9.863056359151294E-4</v>
          </cell>
          <cell r="X219">
            <v>0.91060904287747357</v>
          </cell>
          <cell r="Y219">
            <v>0</v>
          </cell>
          <cell r="Z219">
            <v>0</v>
          </cell>
          <cell r="AA219">
            <v>3.8550169575350831E-3</v>
          </cell>
          <cell r="AB219">
            <v>6.4057958336481216E-3</v>
          </cell>
          <cell r="AC219">
            <v>0.92227517849775276</v>
          </cell>
          <cell r="AD219">
            <v>0.76240346233946543</v>
          </cell>
          <cell r="AE219">
            <v>1.7086740725219871E-4</v>
          </cell>
          <cell r="AF219">
            <v>5.9305834930200883E-2</v>
          </cell>
          <cell r="AG219">
            <v>0</v>
          </cell>
          <cell r="AH219">
            <v>0.37980245398980927</v>
          </cell>
          <cell r="AI219">
            <v>1.7043241137514606E-3</v>
          </cell>
          <cell r="AJ219">
            <v>1.592745272817356E-4</v>
          </cell>
          <cell r="AK219">
            <v>0.85801234942186433</v>
          </cell>
          <cell r="AL219">
            <v>0</v>
          </cell>
          <cell r="AM219">
            <v>1.350393190193864E-3</v>
          </cell>
          <cell r="AN219">
            <v>2.0276322331777069E-3</v>
          </cell>
          <cell r="AO219">
            <v>1.6128330759102695E-3</v>
          </cell>
          <cell r="AP219">
            <v>5.5700545067654859E-6</v>
          </cell>
          <cell r="AQ219">
            <v>5.638819060748785E-6</v>
          </cell>
          <cell r="AR219">
            <v>4.3240223463687145E-2</v>
          </cell>
          <cell r="AS219">
            <v>0.33632676709154108</v>
          </cell>
          <cell r="AT219">
            <v>0</v>
          </cell>
          <cell r="AU219">
            <v>0.58547655068078686</v>
          </cell>
          <cell r="AV219">
            <v>5.620013993834844E-6</v>
          </cell>
          <cell r="AW219">
            <v>5.6660786382616481E-6</v>
          </cell>
          <cell r="AX219">
            <v>0.50177935943060503</v>
          </cell>
          <cell r="AY219">
            <v>6.7998210398119822E-6</v>
          </cell>
          <cell r="AZ219">
            <v>2.9630499074142484E-6</v>
          </cell>
          <cell r="BA219">
            <v>0.86857803112001242</v>
          </cell>
          <cell r="BB219">
            <v>2.3731282148965685E-6</v>
          </cell>
          <cell r="BC219">
            <v>0.23302925216332174</v>
          </cell>
          <cell r="BD219">
            <v>2.4051612800443756E-3</v>
          </cell>
          <cell r="BE219">
            <v>7.3758948307407551E-4</v>
          </cell>
          <cell r="BF219">
            <v>7.3751675112416896E-4</v>
          </cell>
          <cell r="BG219">
            <v>7.3746711990392349E-4</v>
          </cell>
          <cell r="BH219">
            <v>2.9003528187735747E-3</v>
          </cell>
          <cell r="BI219">
            <v>2.9003528187735747E-3</v>
          </cell>
          <cell r="BJ219">
            <v>0</v>
          </cell>
          <cell r="BK219">
            <v>0.85985775948142118</v>
          </cell>
          <cell r="BL219">
            <v>0.79438632057826208</v>
          </cell>
          <cell r="BM219">
            <v>0</v>
          </cell>
          <cell r="BN219">
            <v>0.85985242644972104</v>
          </cell>
          <cell r="BO219">
            <v>8.3588738988169367E-6</v>
          </cell>
          <cell r="BP219">
            <v>8.2422309246443731E-6</v>
          </cell>
          <cell r="BQ219">
            <v>0.80360113044807358</v>
          </cell>
          <cell r="BR219">
            <v>0.857324997200822</v>
          </cell>
          <cell r="BS219">
            <v>0.857324997200822</v>
          </cell>
          <cell r="BT219">
            <v>2.9630497374852628E-6</v>
          </cell>
          <cell r="BU219">
            <v>3.1860750677518863E-6</v>
          </cell>
          <cell r="BV219">
            <v>6.4584849395397008E-7</v>
          </cell>
          <cell r="BW219">
            <v>0</v>
          </cell>
          <cell r="BX219">
            <v>0</v>
          </cell>
          <cell r="BY219">
            <v>0</v>
          </cell>
          <cell r="BZ219">
            <v>0</v>
          </cell>
          <cell r="CA219">
            <v>0</v>
          </cell>
          <cell r="CB219">
            <v>1.0428303458416491E-6</v>
          </cell>
          <cell r="CC219">
            <v>9.8542333728087492E-4</v>
          </cell>
          <cell r="CD219">
            <v>6.1030020416517612E-4</v>
          </cell>
          <cell r="CE219">
            <v>0</v>
          </cell>
          <cell r="CF219">
            <v>1.0317255610007737E-3</v>
          </cell>
          <cell r="CG219">
            <v>0</v>
          </cell>
          <cell r="CH219">
            <v>4.2193610504067509E-4</v>
          </cell>
          <cell r="CI219">
            <v>0</v>
          </cell>
          <cell r="CJ219">
            <v>0</v>
          </cell>
          <cell r="CK219">
            <v>4.1813591396036229E-4</v>
          </cell>
          <cell r="CL219">
            <v>0</v>
          </cell>
          <cell r="CM219">
            <v>0</v>
          </cell>
          <cell r="CN219">
            <v>4.1813591396036229E-4</v>
          </cell>
          <cell r="CO219">
            <v>0</v>
          </cell>
          <cell r="CP219">
            <v>0</v>
          </cell>
          <cell r="CQ219">
            <v>0.3306684810341895</v>
          </cell>
          <cell r="CR219">
            <v>0</v>
          </cell>
          <cell r="CS219">
            <v>0</v>
          </cell>
          <cell r="CT219">
            <v>0</v>
          </cell>
          <cell r="CU219">
            <v>0</v>
          </cell>
          <cell r="CV219">
            <v>0</v>
          </cell>
          <cell r="CW219">
            <v>0</v>
          </cell>
          <cell r="CX219">
            <v>0</v>
          </cell>
          <cell r="CY219">
            <v>0</v>
          </cell>
          <cell r="CZ219">
            <v>0</v>
          </cell>
          <cell r="DA219">
            <v>0</v>
          </cell>
          <cell r="DB219">
            <v>0</v>
          </cell>
          <cell r="DC219">
            <v>0</v>
          </cell>
          <cell r="DD219">
            <v>0</v>
          </cell>
          <cell r="DE219">
            <v>0</v>
          </cell>
          <cell r="DF219">
            <v>0</v>
          </cell>
          <cell r="DG219">
            <v>0</v>
          </cell>
          <cell r="DH219">
            <v>0</v>
          </cell>
          <cell r="DI219">
            <v>0.92227522727514222</v>
          </cell>
          <cell r="DJ219">
            <v>0.30406928780417819</v>
          </cell>
          <cell r="DK219">
            <v>0</v>
          </cell>
          <cell r="DL219">
            <v>0</v>
          </cell>
          <cell r="DM219">
            <v>0</v>
          </cell>
          <cell r="DN219">
            <v>0</v>
          </cell>
          <cell r="DO219">
            <v>0</v>
          </cell>
          <cell r="DP219">
            <v>0</v>
          </cell>
          <cell r="DQ219">
            <v>0</v>
          </cell>
          <cell r="DR219">
            <v>0.92227522727514222</v>
          </cell>
          <cell r="DS219">
            <v>0.92226884646544405</v>
          </cell>
          <cell r="DT219">
            <v>0.92227522727514222</v>
          </cell>
          <cell r="DU219">
            <v>0.92227522727514222</v>
          </cell>
          <cell r="DV219">
            <v>0</v>
          </cell>
          <cell r="DW219">
            <v>0.92226884646544405</v>
          </cell>
          <cell r="DX219">
            <v>0.89339904372464451</v>
          </cell>
          <cell r="DY219">
            <v>0.1391165835834795</v>
          </cell>
        </row>
        <row r="220">
          <cell r="A220" t="str">
            <v>O2</v>
          </cell>
          <cell r="C220">
            <v>0</v>
          </cell>
          <cell r="D220">
            <v>1.2102351313969569E-3</v>
          </cell>
          <cell r="E220">
            <v>0</v>
          </cell>
          <cell r="F220">
            <v>1.6209098614199699E-4</v>
          </cell>
          <cell r="G220">
            <v>2.6875487329051099E-5</v>
          </cell>
          <cell r="H220">
            <v>0</v>
          </cell>
          <cell r="I220">
            <v>1.2403100775193799E-3</v>
          </cell>
          <cell r="J220">
            <v>5.3306370070778555E-2</v>
          </cell>
          <cell r="K220">
            <v>3.2755581668625147E-2</v>
          </cell>
          <cell r="L220">
            <v>0</v>
          </cell>
          <cell r="M220">
            <v>0</v>
          </cell>
          <cell r="N220">
            <v>0.23149845565456625</v>
          </cell>
          <cell r="O220">
            <v>4.1235434284247548E-5</v>
          </cell>
          <cell r="P220">
            <v>1.3651686380722179E-4</v>
          </cell>
          <cell r="Q220">
            <v>1.004354300006601E-2</v>
          </cell>
          <cell r="R220">
            <v>3.7744906514319091E-5</v>
          </cell>
          <cell r="S220">
            <v>2.274336595564104E-2</v>
          </cell>
          <cell r="T220">
            <v>4.5178006971285169E-5</v>
          </cell>
          <cell r="U220">
            <v>3.386804274104336E-2</v>
          </cell>
          <cell r="V220">
            <v>8.3949354553674267E-5</v>
          </cell>
          <cell r="W220">
            <v>8.4001934093311812E-5</v>
          </cell>
          <cell r="X220">
            <v>4.3361192070875722E-2</v>
          </cell>
          <cell r="Y220">
            <v>0</v>
          </cell>
          <cell r="Z220">
            <v>0</v>
          </cell>
          <cell r="AA220">
            <v>4.1612361539346775E-4</v>
          </cell>
          <cell r="AB220">
            <v>4.7450339508504609E-4</v>
          </cell>
          <cell r="AC220">
            <v>4.3873961412843616E-2</v>
          </cell>
          <cell r="AD220">
            <v>0.23139209475876429</v>
          </cell>
          <cell r="AE220">
            <v>4.6469210545749053E-5</v>
          </cell>
          <cell r="AF220">
            <v>3.6025437689884356E-3</v>
          </cell>
          <cell r="AG220">
            <v>0</v>
          </cell>
          <cell r="AH220">
            <v>2.3075841197273201E-2</v>
          </cell>
          <cell r="AI220">
            <v>4.9608005453837152E-4</v>
          </cell>
          <cell r="AJ220">
            <v>4.6360264190933754E-5</v>
          </cell>
          <cell r="AK220">
            <v>5.1642688013999585E-2</v>
          </cell>
          <cell r="AL220">
            <v>0</v>
          </cell>
          <cell r="AM220">
            <v>3.6871934635857696E-4</v>
          </cell>
          <cell r="AN220">
            <v>2.7535303166559867E-3</v>
          </cell>
          <cell r="AO220">
            <v>2.5930416335227737E-3</v>
          </cell>
          <cell r="AP220">
            <v>2.8056570848892814E-5</v>
          </cell>
          <cell r="AQ220">
            <v>2.8056563131530539E-5</v>
          </cell>
          <cell r="AR220">
            <v>1.6983240223463685E-2</v>
          </cell>
          <cell r="AS220">
            <v>0.13209733487833139</v>
          </cell>
          <cell r="AT220">
            <v>0</v>
          </cell>
          <cell r="AU220">
            <v>0.22995461422087751</v>
          </cell>
          <cell r="AV220">
            <v>2.8100069969174218E-5</v>
          </cell>
          <cell r="AW220">
            <v>2.8053999111393039E-5</v>
          </cell>
          <cell r="AX220">
            <v>0</v>
          </cell>
          <cell r="AY220">
            <v>1.706893852850763E-5</v>
          </cell>
          <cell r="AZ220">
            <v>2.6858613676883994E-5</v>
          </cell>
          <cell r="BA220">
            <v>3.916191649976892E-3</v>
          </cell>
          <cell r="BB220">
            <v>0</v>
          </cell>
          <cell r="BC220">
            <v>1.1530332129770541E-3</v>
          </cell>
          <cell r="BD220">
            <v>6.2729169661313172E-5</v>
          </cell>
          <cell r="BE220">
            <v>1.2386998952389053E-5</v>
          </cell>
          <cell r="BF220">
            <v>1.2423014352114731E-5</v>
          </cell>
          <cell r="BG220">
            <v>1.2273070032664415E-5</v>
          </cell>
          <cell r="BH220">
            <v>7.5641446011218087E-5</v>
          </cell>
          <cell r="BI220">
            <v>7.5641446011218087E-5</v>
          </cell>
          <cell r="BJ220">
            <v>0</v>
          </cell>
          <cell r="BK220">
            <v>4.1781232239136105E-3</v>
          </cell>
          <cell r="BL220">
            <v>4.9400258238907195E-2</v>
          </cell>
          <cell r="BM220">
            <v>0</v>
          </cell>
          <cell r="BN220">
            <v>4.1623309053069732E-3</v>
          </cell>
          <cell r="BO220">
            <v>2.0502898242381167E-6</v>
          </cell>
          <cell r="BP220">
            <v>2.0605577311610933E-6</v>
          </cell>
          <cell r="BQ220">
            <v>5.0153893182846687E-2</v>
          </cell>
          <cell r="BR220">
            <v>4.5574228781328219E-2</v>
          </cell>
          <cell r="BS220">
            <v>4.5574228781328219E-2</v>
          </cell>
          <cell r="BT220">
            <v>2.6858612136559963E-5</v>
          </cell>
          <cell r="BU220">
            <v>2.6763030569115843E-5</v>
          </cell>
          <cell r="BV220">
            <v>6.4584849395397008E-7</v>
          </cell>
          <cell r="BW220">
            <v>0</v>
          </cell>
          <cell r="BX220">
            <v>6.4090367418059472E-8</v>
          </cell>
          <cell r="BY220">
            <v>0</v>
          </cell>
          <cell r="BZ220">
            <v>6.4090367760357397E-8</v>
          </cell>
          <cell r="CA220">
            <v>0</v>
          </cell>
          <cell r="CB220">
            <v>5.9962744885894819E-6</v>
          </cell>
          <cell r="CC220">
            <v>8.2292665300691983E-5</v>
          </cell>
          <cell r="CD220">
            <v>5.3979154748422267E-5</v>
          </cell>
          <cell r="CE220">
            <v>0</v>
          </cell>
          <cell r="CF220">
            <v>1.7195426016679562E-4</v>
          </cell>
          <cell r="CG220">
            <v>0</v>
          </cell>
          <cell r="CH220">
            <v>8.399653942939365E-5</v>
          </cell>
          <cell r="CI220">
            <v>0</v>
          </cell>
          <cell r="CJ220">
            <v>0</v>
          </cell>
          <cell r="CK220">
            <v>8.3240019908775823E-5</v>
          </cell>
          <cell r="CL220">
            <v>0</v>
          </cell>
          <cell r="CM220">
            <v>0</v>
          </cell>
          <cell r="CN220">
            <v>8.3240019908775823E-5</v>
          </cell>
          <cell r="CO220">
            <v>0</v>
          </cell>
          <cell r="CP220">
            <v>0</v>
          </cell>
          <cell r="CQ220">
            <v>6.5827521687361792E-2</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4.3874130848742206E-2</v>
          </cell>
          <cell r="DJ220">
            <v>1.6163909057835487E-2</v>
          </cell>
          <cell r="DK220">
            <v>0</v>
          </cell>
          <cell r="DL220">
            <v>0</v>
          </cell>
          <cell r="DM220">
            <v>0</v>
          </cell>
          <cell r="DN220">
            <v>0</v>
          </cell>
          <cell r="DO220">
            <v>0</v>
          </cell>
          <cell r="DP220">
            <v>0</v>
          </cell>
          <cell r="DQ220">
            <v>0</v>
          </cell>
          <cell r="DR220">
            <v>4.3874130848742206E-2</v>
          </cell>
          <cell r="DS220">
            <v>4.3870873927584715E-2</v>
          </cell>
          <cell r="DT220">
            <v>4.3874130848742206E-2</v>
          </cell>
          <cell r="DU220">
            <v>4.3874130848742206E-2</v>
          </cell>
          <cell r="DV220">
            <v>0</v>
          </cell>
          <cell r="DW220">
            <v>4.3870873927584715E-2</v>
          </cell>
          <cell r="DX220">
            <v>4.2499114559855763E-2</v>
          </cell>
          <cell r="DY220">
            <v>1.0154157390401757E-2</v>
          </cell>
        </row>
        <row r="221">
          <cell r="A221" t="str">
            <v>COx</v>
          </cell>
          <cell r="C221">
            <v>0</v>
          </cell>
          <cell r="D221">
            <v>0</v>
          </cell>
          <cell r="E221">
            <v>0</v>
          </cell>
          <cell r="F221">
            <v>1.285549200436528E-4</v>
          </cell>
          <cell r="G221">
            <v>2.136545017790673E-6</v>
          </cell>
          <cell r="H221">
            <v>0</v>
          </cell>
          <cell r="I221">
            <v>6.2015503875968996E-4</v>
          </cell>
          <cell r="J221">
            <v>3.4256825075834177E-2</v>
          </cell>
          <cell r="K221">
            <v>2.0980219349784567E-2</v>
          </cell>
          <cell r="L221">
            <v>0</v>
          </cell>
          <cell r="M221">
            <v>0</v>
          </cell>
          <cell r="N221">
            <v>0</v>
          </cell>
          <cell r="O221">
            <v>2.1005337607642664E-5</v>
          </cell>
          <cell r="P221">
            <v>1.3246826242125715E-4</v>
          </cell>
          <cell r="Q221">
            <v>6.3608240729415792E-3</v>
          </cell>
          <cell r="R221">
            <v>1.3771790214683992E-5</v>
          </cell>
          <cell r="S221">
            <v>1.44167776624617E-2</v>
          </cell>
          <cell r="T221">
            <v>2.502599141355423E-5</v>
          </cell>
          <cell r="U221">
            <v>2.1470345290009182E-2</v>
          </cell>
          <cell r="V221">
            <v>1.297788491314454E-4</v>
          </cell>
          <cell r="W221">
            <v>1.2948590816334895E-4</v>
          </cell>
          <cell r="X221">
            <v>2.7467035344174592E-2</v>
          </cell>
          <cell r="Y221">
            <v>0</v>
          </cell>
          <cell r="Z221">
            <v>0</v>
          </cell>
          <cell r="AA221">
            <v>3.2812043931504061E-4</v>
          </cell>
          <cell r="AB221">
            <v>1.5149647502296303E-3</v>
          </cell>
          <cell r="AC221">
            <v>2.772761341924165E-2</v>
          </cell>
          <cell r="AD221">
            <v>0</v>
          </cell>
          <cell r="AE221">
            <v>4.2626795203464891E-6</v>
          </cell>
          <cell r="AF221">
            <v>2.7232743643355842E-3</v>
          </cell>
          <cell r="AG221">
            <v>0</v>
          </cell>
          <cell r="AH221">
            <v>1.7438205445817187E-2</v>
          </cell>
          <cell r="AI221">
            <v>1.1565056486170627E-4</v>
          </cell>
          <cell r="AJ221">
            <v>1.080791435126063E-5</v>
          </cell>
          <cell r="AK221">
            <v>3.6794983479098459E-2</v>
          </cell>
          <cell r="AL221">
            <v>0</v>
          </cell>
          <cell r="AM221">
            <v>3.5499295220658887E-5</v>
          </cell>
          <cell r="AN221">
            <v>1.9134702200490755E-4</v>
          </cell>
          <cell r="AO221">
            <v>1.7900398301834506E-4</v>
          </cell>
          <cell r="AP221">
            <v>2.2005153606974755E-6</v>
          </cell>
          <cell r="AQ221">
            <v>2.2005147554141599E-6</v>
          </cell>
          <cell r="AR221">
            <v>1.266294227188082E-3</v>
          </cell>
          <cell r="AS221">
            <v>9.8493626882966388E-3</v>
          </cell>
          <cell r="AT221">
            <v>0</v>
          </cell>
          <cell r="AU221">
            <v>1.7145738779626832E-2</v>
          </cell>
          <cell r="AV221">
            <v>2.1650873582806363E-6</v>
          </cell>
          <cell r="AW221">
            <v>2.2111526393216188E-6</v>
          </cell>
          <cell r="AX221">
            <v>0</v>
          </cell>
          <cell r="AY221">
            <v>1.2489467215981192E-6</v>
          </cell>
          <cell r="AZ221">
            <v>2.1028096117133375E-6</v>
          </cell>
          <cell r="BA221">
            <v>2.7114466183947007E-4</v>
          </cell>
          <cell r="BB221">
            <v>0</v>
          </cell>
          <cell r="BC221">
            <v>8.0175069289443904E-5</v>
          </cell>
          <cell r="BD221">
            <v>5.069023811015207E-6</v>
          </cell>
          <cell r="BE221">
            <v>9.5284607326069647E-7</v>
          </cell>
          <cell r="BF221">
            <v>9.1178086987998026E-7</v>
          </cell>
          <cell r="BG221">
            <v>1.0829179440586248E-6</v>
          </cell>
          <cell r="BH221">
            <v>6.1124400817145936E-6</v>
          </cell>
          <cell r="BI221">
            <v>6.1124400817145936E-6</v>
          </cell>
          <cell r="BJ221">
            <v>0</v>
          </cell>
          <cell r="BK221">
            <v>2.8878204635873484E-4</v>
          </cell>
          <cell r="BL221">
            <v>3.2807805089961263E-2</v>
          </cell>
          <cell r="BM221">
            <v>0</v>
          </cell>
          <cell r="BN221">
            <v>2.8379528899820269E-4</v>
          </cell>
          <cell r="BO221">
            <v>9.3051615100037589E-6</v>
          </cell>
          <cell r="BP221">
            <v>9.2725097902249185E-6</v>
          </cell>
          <cell r="BQ221">
            <v>3.5978338073503105E-2</v>
          </cell>
          <cell r="BR221">
            <v>3.0524884992914766E-2</v>
          </cell>
          <cell r="BS221">
            <v>3.0524884992914766E-2</v>
          </cell>
          <cell r="BT221">
            <v>2.1028094911185734E-6</v>
          </cell>
          <cell r="BU221">
            <v>1.9116450406511315E-6</v>
          </cell>
          <cell r="BV221">
            <v>0</v>
          </cell>
          <cell r="BW221">
            <v>0</v>
          </cell>
          <cell r="BX221">
            <v>0</v>
          </cell>
          <cell r="BY221">
            <v>0</v>
          </cell>
          <cell r="BZ221">
            <v>0</v>
          </cell>
          <cell r="CA221">
            <v>0</v>
          </cell>
          <cell r="CB221">
            <v>5.2141517292082453E-7</v>
          </cell>
          <cell r="CC221">
            <v>1.2824288450412403E-4</v>
          </cell>
          <cell r="CD221">
            <v>8.0064774985698104E-5</v>
          </cell>
          <cell r="CE221">
            <v>0</v>
          </cell>
          <cell r="CF221">
            <v>1.9344854268764507E-4</v>
          </cell>
          <cell r="CG221">
            <v>0</v>
          </cell>
          <cell r="CH221">
            <v>3.1905662263878212E-5</v>
          </cell>
          <cell r="CI221">
            <v>0</v>
          </cell>
          <cell r="CJ221">
            <v>0</v>
          </cell>
          <cell r="CK221">
            <v>3.161830213589159E-5</v>
          </cell>
          <cell r="CL221">
            <v>0</v>
          </cell>
          <cell r="CM221">
            <v>0</v>
          </cell>
          <cell r="CN221">
            <v>3.161830213589159E-5</v>
          </cell>
          <cell r="CO221">
            <v>0</v>
          </cell>
          <cell r="CP221">
            <v>0</v>
          </cell>
          <cell r="CQ221">
            <v>2.5004252423881611E-2</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2.7727588846487711E-2</v>
          </cell>
          <cell r="DJ221">
            <v>1.0826326154497832E-2</v>
          </cell>
          <cell r="DK221">
            <v>0</v>
          </cell>
          <cell r="DL221">
            <v>0</v>
          </cell>
          <cell r="DM221">
            <v>0</v>
          </cell>
          <cell r="DN221">
            <v>0</v>
          </cell>
          <cell r="DO221">
            <v>0</v>
          </cell>
          <cell r="DP221">
            <v>0</v>
          </cell>
          <cell r="DQ221">
            <v>0</v>
          </cell>
          <cell r="DR221">
            <v>2.7727588846487711E-2</v>
          </cell>
          <cell r="DS221">
            <v>2.7730114875672542E-2</v>
          </cell>
          <cell r="DT221">
            <v>2.7727588846487711E-2</v>
          </cell>
          <cell r="DU221">
            <v>2.7727588846487711E-2</v>
          </cell>
          <cell r="DV221">
            <v>0</v>
          </cell>
          <cell r="DW221">
            <v>2.7730114875672542E-2</v>
          </cell>
          <cell r="DX221">
            <v>2.6863046558052685E-2</v>
          </cell>
          <cell r="DY221">
            <v>3.7823040082539763E-3</v>
          </cell>
        </row>
        <row r="222">
          <cell r="A222" t="str">
            <v>LB-By products</v>
          </cell>
          <cell r="C222">
            <v>0</v>
          </cell>
          <cell r="D222">
            <v>1.0719225449515905E-3</v>
          </cell>
          <cell r="E222">
            <v>0</v>
          </cell>
          <cell r="F222">
            <v>8.4461203506940971E-5</v>
          </cell>
          <cell r="G222">
            <v>3.1373476840189356E-5</v>
          </cell>
          <cell r="H222">
            <v>0</v>
          </cell>
          <cell r="I222">
            <v>1.8604651162790697E-4</v>
          </cell>
          <cell r="J222">
            <v>0</v>
          </cell>
          <cell r="K222">
            <v>7.3443008225616919E-5</v>
          </cell>
          <cell r="L222">
            <v>0</v>
          </cell>
          <cell r="M222">
            <v>4.2821964335376637E-5</v>
          </cell>
          <cell r="N222">
            <v>0</v>
          </cell>
          <cell r="O222">
            <v>2.2430304271359722E-4</v>
          </cell>
          <cell r="P222">
            <v>6.3740785235125982E-5</v>
          </cell>
          <cell r="Q222">
            <v>2.1986624975221911E-4</v>
          </cell>
          <cell r="R222">
            <v>1.6912341316551084E-4</v>
          </cell>
          <cell r="S222">
            <v>2.8427049442749985E-4</v>
          </cell>
          <cell r="T222">
            <v>3.0199904245120499E-4</v>
          </cell>
          <cell r="U222">
            <v>2.7558299308855862E-4</v>
          </cell>
          <cell r="V222">
            <v>8.4249173677080247E-4</v>
          </cell>
          <cell r="W222">
            <v>8.4247793412609311E-4</v>
          </cell>
          <cell r="X222">
            <v>1.1628076673748654E-4</v>
          </cell>
          <cell r="Y222">
            <v>0</v>
          </cell>
          <cell r="Z222">
            <v>0</v>
          </cell>
          <cell r="AA222">
            <v>2.2339267773754587E-4</v>
          </cell>
          <cell r="AB222">
            <v>3.5786568903062137E-5</v>
          </cell>
          <cell r="AC222">
            <v>8.280300830249297E-5</v>
          </cell>
          <cell r="AD222">
            <v>0</v>
          </cell>
          <cell r="AE222">
            <v>3.932471951868944E-5</v>
          </cell>
          <cell r="AF222">
            <v>1.6828628990647412E-4</v>
          </cell>
          <cell r="AG222">
            <v>1.5028082749204202E-4</v>
          </cell>
          <cell r="AH222">
            <v>2.6434360601957843E-4</v>
          </cell>
          <cell r="AI222">
            <v>4.2608102843786516E-4</v>
          </cell>
          <cell r="AJ222">
            <v>1.7605523640606133E-4</v>
          </cell>
          <cell r="AK222">
            <v>6.1401724620940281E-5</v>
          </cell>
          <cell r="AL222">
            <v>2.3790718140704497E-5</v>
          </cell>
          <cell r="AM222">
            <v>1.4673042024539005E-4</v>
          </cell>
          <cell r="AN222">
            <v>1.5975501837182712E-4</v>
          </cell>
          <cell r="AO222">
            <v>1.5887502107250705E-4</v>
          </cell>
          <cell r="AP222">
            <v>2.3586774022476068E-5</v>
          </cell>
          <cell r="AQ222">
            <v>2.3655533620702218E-5</v>
          </cell>
          <cell r="AR222">
            <v>1.11731843575419E-4</v>
          </cell>
          <cell r="AS222">
            <v>8.6906141367323279E-4</v>
          </cell>
          <cell r="AT222">
            <v>0</v>
          </cell>
          <cell r="AU222">
            <v>1.0085728693898137E-3</v>
          </cell>
          <cell r="AV222">
            <v>2.3585632498716724E-5</v>
          </cell>
          <cell r="AW222">
            <v>2.36316938327498E-5</v>
          </cell>
          <cell r="AX222">
            <v>0</v>
          </cell>
          <cell r="AY222">
            <v>1.942806011374852E-6</v>
          </cell>
          <cell r="AZ222">
            <v>3.1350979665544301E-5</v>
          </cell>
          <cell r="BA222">
            <v>1.5405946695424438E-5</v>
          </cell>
          <cell r="BB222">
            <v>0</v>
          </cell>
          <cell r="BC222">
            <v>1.5704395015458085E-5</v>
          </cell>
          <cell r="BD222">
            <v>4.3448775522987481E-6</v>
          </cell>
          <cell r="BE222">
            <v>5.0240974771927626E-6</v>
          </cell>
          <cell r="BF222">
            <v>5.0147947843398918E-6</v>
          </cell>
          <cell r="BG222">
            <v>5.0536170722735826E-6</v>
          </cell>
          <cell r="BH222">
            <v>5.2392343557553653E-6</v>
          </cell>
          <cell r="BI222">
            <v>5.2392343557553653E-6</v>
          </cell>
          <cell r="BJ222">
            <v>0</v>
          </cell>
          <cell r="BK222">
            <v>1.5360747146741216E-5</v>
          </cell>
          <cell r="BL222">
            <v>1.7648336531151578E-2</v>
          </cell>
          <cell r="BM222">
            <v>0</v>
          </cell>
          <cell r="BN222">
            <v>0</v>
          </cell>
          <cell r="BO222">
            <v>2.9054183955472754E-3</v>
          </cell>
          <cell r="BP222">
            <v>2.9053864009371414E-3</v>
          </cell>
          <cell r="BQ222">
            <v>9.1706551024506051E-3</v>
          </cell>
          <cell r="BR222">
            <v>3.7322372595265355E-3</v>
          </cell>
          <cell r="BS222">
            <v>3.7322372595265355E-3</v>
          </cell>
          <cell r="BT222">
            <v>3.1350977867586001E-5</v>
          </cell>
          <cell r="BU222">
            <v>3.1223535663968486E-5</v>
          </cell>
          <cell r="BV222">
            <v>4.6501091564685841E-5</v>
          </cell>
          <cell r="BW222">
            <v>1.217140996655905E-5</v>
          </cell>
          <cell r="BX222">
            <v>1.0462752480998209E-5</v>
          </cell>
          <cell r="BY222">
            <v>0</v>
          </cell>
          <cell r="BZ222">
            <v>1.0462752536878345E-5</v>
          </cell>
          <cell r="CA222">
            <v>9.4609840842595233E-6</v>
          </cell>
          <cell r="CB222">
            <v>4.3929228318579462E-5</v>
          </cell>
          <cell r="CC222">
            <v>8.4255992848474991E-4</v>
          </cell>
          <cell r="CD222">
            <v>5.3359298425952354E-4</v>
          </cell>
          <cell r="CE222">
            <v>0</v>
          </cell>
          <cell r="CF222">
            <v>8.3827701831312869E-4</v>
          </cell>
          <cell r="CG222">
            <v>1.8309040685872587E-4</v>
          </cell>
          <cell r="CH222">
            <v>1.0397194385355867E-3</v>
          </cell>
          <cell r="CI222">
            <v>7.661647539385024E-4</v>
          </cell>
          <cell r="CJ222">
            <v>0</v>
          </cell>
          <cell r="CK222">
            <v>1.032004174476244E-3</v>
          </cell>
          <cell r="CL222">
            <v>1.8033416705216365E-4</v>
          </cell>
          <cell r="CM222">
            <v>0</v>
          </cell>
          <cell r="CN222">
            <v>1.032004174476244E-3</v>
          </cell>
          <cell r="CO222">
            <v>1.8002397989324404E-4</v>
          </cell>
          <cell r="CP222">
            <v>2.5992195923396832E-3</v>
          </cell>
          <cell r="CQ222">
            <v>0.33191585870612916</v>
          </cell>
          <cell r="CR222">
            <v>0</v>
          </cell>
          <cell r="CS222">
            <v>1.798062711148649E-4</v>
          </cell>
          <cell r="CT222">
            <v>3.531583469263239E-3</v>
          </cell>
          <cell r="CU222">
            <v>0</v>
          </cell>
          <cell r="CV222">
            <v>5.9536934950385895E-2</v>
          </cell>
          <cell r="CW222">
            <v>4.2027546658171006E-3</v>
          </cell>
          <cell r="CX222">
            <v>0</v>
          </cell>
          <cell r="CY222">
            <v>0</v>
          </cell>
          <cell r="CZ222">
            <v>5.1085936717201012E-3</v>
          </cell>
          <cell r="DA222">
            <v>0</v>
          </cell>
          <cell r="DB222">
            <v>0</v>
          </cell>
          <cell r="DC222">
            <v>5.3719667943805886E-2</v>
          </cell>
          <cell r="DD222">
            <v>5.3719667943805886E-2</v>
          </cell>
          <cell r="DE222">
            <v>4.9252036346489114E-2</v>
          </cell>
          <cell r="DF222">
            <v>0</v>
          </cell>
          <cell r="DG222">
            <v>0</v>
          </cell>
          <cell r="DH222">
            <v>0</v>
          </cell>
          <cell r="DI222">
            <v>8.2794590122863357E-5</v>
          </cell>
          <cell r="DJ222">
            <v>1.3237205600277384E-3</v>
          </cell>
          <cell r="DK222">
            <v>0</v>
          </cell>
          <cell r="DL222">
            <v>0</v>
          </cell>
          <cell r="DM222">
            <v>0</v>
          </cell>
          <cell r="DN222">
            <v>0</v>
          </cell>
          <cell r="DO222">
            <v>0</v>
          </cell>
          <cell r="DP222">
            <v>0</v>
          </cell>
          <cell r="DQ222">
            <v>0</v>
          </cell>
          <cell r="DR222">
            <v>8.2794590122863357E-5</v>
          </cell>
          <cell r="DS222">
            <v>8.3092710691954569E-5</v>
          </cell>
          <cell r="DT222">
            <v>8.2794590122863357E-5</v>
          </cell>
          <cell r="DU222">
            <v>8.2794590122863357E-5</v>
          </cell>
          <cell r="DV222">
            <v>0</v>
          </cell>
          <cell r="DW222">
            <v>8.3092710691954569E-5</v>
          </cell>
          <cell r="DX222">
            <v>8.0494558567840844E-5</v>
          </cell>
          <cell r="DY222">
            <v>2.2627930449580801E-4</v>
          </cell>
        </row>
        <row r="223">
          <cell r="A223" t="str">
            <v>p-Xylene</v>
          </cell>
          <cell r="C223">
            <v>0.9989983505247898</v>
          </cell>
          <cell r="D223">
            <v>6.9156293222683249E-5</v>
          </cell>
          <cell r="E223">
            <v>0</v>
          </cell>
          <cell r="F223">
            <v>1.5077256383380583E-3</v>
          </cell>
          <cell r="G223">
            <v>4.6329291964724068E-5</v>
          </cell>
          <cell r="H223">
            <v>5.0625064572786451E-3</v>
          </cell>
          <cell r="I223">
            <v>1.2403100775193799E-4</v>
          </cell>
          <cell r="J223">
            <v>0</v>
          </cell>
          <cell r="K223">
            <v>4.8962005483744613E-5</v>
          </cell>
          <cell r="L223">
            <v>0</v>
          </cell>
          <cell r="M223">
            <v>0.21335615510458059</v>
          </cell>
          <cell r="N223">
            <v>0</v>
          </cell>
          <cell r="O223">
            <v>8.1832217706259204E-4</v>
          </cell>
          <cell r="P223">
            <v>3.3766323022697641E-4</v>
          </cell>
          <cell r="Q223">
            <v>6.7480082127054336E-4</v>
          </cell>
          <cell r="R223">
            <v>7.0780200819419098E-4</v>
          </cell>
          <cell r="S223">
            <v>6.3291109972850811E-4</v>
          </cell>
          <cell r="T223">
            <v>1.7395407290043182E-3</v>
          </cell>
          <cell r="U223">
            <v>9.0498165758369798E-5</v>
          </cell>
          <cell r="V223">
            <v>3.4736187011749907E-4</v>
          </cell>
          <cell r="W223">
            <v>3.4748117127379719E-4</v>
          </cell>
          <cell r="X223">
            <v>1.8360121063813661E-5</v>
          </cell>
          <cell r="Y223">
            <v>0</v>
          </cell>
          <cell r="Z223">
            <v>0</v>
          </cell>
          <cell r="AA223">
            <v>1.2384157357642916E-4</v>
          </cell>
          <cell r="AB223">
            <v>0</v>
          </cell>
          <cell r="AC223">
            <v>0</v>
          </cell>
          <cell r="AD223">
            <v>0</v>
          </cell>
          <cell r="AE223">
            <v>4.863056917578389E-5</v>
          </cell>
          <cell r="AF223">
            <v>6.6732393576120707E-4</v>
          </cell>
          <cell r="AG223">
            <v>1.1294592462867458E-4</v>
          </cell>
          <cell r="AH223">
            <v>6.5916450475394877E-4</v>
          </cell>
          <cell r="AI223">
            <v>1.9173646279703935E-4</v>
          </cell>
          <cell r="AJ223">
            <v>1.2030915185745386E-4</v>
          </cell>
          <cell r="AK223">
            <v>7.6752155776175352E-6</v>
          </cell>
          <cell r="AL223">
            <v>4.0086672474077233E-5</v>
          </cell>
          <cell r="AM223">
            <v>1.0744453353452756E-4</v>
          </cell>
          <cell r="AN223">
            <v>1.3965101605986686E-4</v>
          </cell>
          <cell r="AO223">
            <v>1.3910550487570189E-4</v>
          </cell>
          <cell r="AP223">
            <v>3.9953107017663538E-5</v>
          </cell>
          <cell r="AQ223">
            <v>4.002186211409504E-5</v>
          </cell>
          <cell r="AR223">
            <v>7.4487895716946002E-5</v>
          </cell>
          <cell r="AS223">
            <v>5.7937427578215526E-4</v>
          </cell>
          <cell r="AT223">
            <v>0</v>
          </cell>
          <cell r="AU223">
            <v>1.0085728693898137E-3</v>
          </cell>
          <cell r="AV223">
            <v>2.0420919700549068E-4</v>
          </cell>
          <cell r="AW223">
            <v>2.0425522505733453E-4</v>
          </cell>
          <cell r="AX223">
            <v>0</v>
          </cell>
          <cell r="AY223">
            <v>1.3044554647802576E-5</v>
          </cell>
          <cell r="AZ223">
            <v>4.6357393712771305E-5</v>
          </cell>
          <cell r="BA223">
            <v>0</v>
          </cell>
          <cell r="BB223">
            <v>0</v>
          </cell>
          <cell r="BC223">
            <v>7.8521975077290425E-5</v>
          </cell>
          <cell r="BD223">
            <v>1.1767376704142443E-5</v>
          </cell>
          <cell r="BE223">
            <v>3.3955969156199367E-5</v>
          </cell>
          <cell r="BF223">
            <v>3.3963837403029264E-5</v>
          </cell>
          <cell r="BG223">
            <v>3.3931428913836913E-5</v>
          </cell>
          <cell r="BH223">
            <v>1.4189593046837447E-5</v>
          </cell>
          <cell r="BI223">
            <v>1.4189593046837447E-5</v>
          </cell>
          <cell r="BJ223">
            <v>0</v>
          </cell>
          <cell r="BK223">
            <v>0</v>
          </cell>
          <cell r="BL223">
            <v>6.0336193268894288E-6</v>
          </cell>
          <cell r="BM223">
            <v>0</v>
          </cell>
          <cell r="BN223">
            <v>0</v>
          </cell>
          <cell r="BO223">
            <v>0</v>
          </cell>
          <cell r="BP223">
            <v>0</v>
          </cell>
          <cell r="BQ223">
            <v>5.9938922238239239E-6</v>
          </cell>
          <cell r="BR223">
            <v>2.4078950061461519E-6</v>
          </cell>
          <cell r="BS223">
            <v>2.4078950061461519E-6</v>
          </cell>
          <cell r="BT223">
            <v>4.6357391054204911E-5</v>
          </cell>
          <cell r="BU223">
            <v>4.6516695989177538E-5</v>
          </cell>
          <cell r="BV223">
            <v>5.3928349245156499E-5</v>
          </cell>
          <cell r="BW223">
            <v>3.6514229899677146E-5</v>
          </cell>
          <cell r="BX223">
            <v>2.7425336390977949E-5</v>
          </cell>
          <cell r="BY223">
            <v>0.21299999999999999</v>
          </cell>
          <cell r="BZ223">
            <v>2.7425336537452937E-5</v>
          </cell>
          <cell r="CA223">
            <v>2.838295225277857E-5</v>
          </cell>
          <cell r="CB223">
            <v>5.2793286258233474E-5</v>
          </cell>
          <cell r="CC223">
            <v>3.4755074888414075E-4</v>
          </cell>
          <cell r="CD223">
            <v>2.3347921479700349E-4</v>
          </cell>
          <cell r="CE223">
            <v>0</v>
          </cell>
          <cell r="CF223">
            <v>3.4390852033359124E-4</v>
          </cell>
          <cell r="CG223">
            <v>6.3763224301669294E-2</v>
          </cell>
          <cell r="CH223">
            <v>6.1605420576677852E-2</v>
          </cell>
          <cell r="CI223">
            <v>7.6458150870317099E-2</v>
          </cell>
          <cell r="CJ223">
            <v>0</v>
          </cell>
          <cell r="CK223">
            <v>6.1624859527985361E-2</v>
          </cell>
          <cell r="CL223">
            <v>7.511310088520555E-2</v>
          </cell>
          <cell r="CM223">
            <v>0</v>
          </cell>
          <cell r="CN223">
            <v>6.1624859527985361E-2</v>
          </cell>
          <cell r="CO223">
            <v>7.5113694756233557E-2</v>
          </cell>
          <cell r="CP223">
            <v>0</v>
          </cell>
          <cell r="CQ223">
            <v>0</v>
          </cell>
          <cell r="CR223">
            <v>0.81770833333333337</v>
          </cell>
          <cell r="CS223">
            <v>7.5113932291666671E-2</v>
          </cell>
          <cell r="CT223">
            <v>7.0872400210846995E-2</v>
          </cell>
          <cell r="CU223">
            <v>2.2994003163974831E-4</v>
          </cell>
          <cell r="CV223">
            <v>0</v>
          </cell>
          <cell r="CW223">
            <v>8.4341574609854461E-2</v>
          </cell>
          <cell r="CX223">
            <v>1.7920478949888608E-4</v>
          </cell>
          <cell r="CY223">
            <v>0</v>
          </cell>
          <cell r="CZ223">
            <v>0</v>
          </cell>
          <cell r="DA223">
            <v>0</v>
          </cell>
          <cell r="DB223">
            <v>0</v>
          </cell>
          <cell r="DC223">
            <v>0</v>
          </cell>
          <cell r="DD223">
            <v>0</v>
          </cell>
          <cell r="DE223">
            <v>0</v>
          </cell>
          <cell r="DF223">
            <v>0</v>
          </cell>
          <cell r="DG223">
            <v>0</v>
          </cell>
          <cell r="DH223">
            <v>0</v>
          </cell>
          <cell r="DI223">
            <v>0</v>
          </cell>
          <cell r="DJ223">
            <v>8.5401326453402478E-7</v>
          </cell>
          <cell r="DK223">
            <v>0</v>
          </cell>
          <cell r="DL223">
            <v>0</v>
          </cell>
          <cell r="DM223">
            <v>0</v>
          </cell>
          <cell r="DN223">
            <v>0</v>
          </cell>
          <cell r="DO223">
            <v>0</v>
          </cell>
          <cell r="DP223">
            <v>0</v>
          </cell>
          <cell r="DQ223">
            <v>0</v>
          </cell>
          <cell r="DR223">
            <v>0</v>
          </cell>
          <cell r="DS223">
            <v>0</v>
          </cell>
          <cell r="DT223">
            <v>0</v>
          </cell>
          <cell r="DU223">
            <v>0</v>
          </cell>
          <cell r="DV223">
            <v>0</v>
          </cell>
          <cell r="DW223">
            <v>0</v>
          </cell>
          <cell r="DX223">
            <v>0</v>
          </cell>
          <cell r="DY223">
            <v>1.149503485426355E-2</v>
          </cell>
        </row>
        <row r="224">
          <cell r="A224" t="str">
            <v>Acetic acid</v>
          </cell>
          <cell r="C224">
            <v>0</v>
          </cell>
          <cell r="D224">
            <v>0.68029045643153518</v>
          </cell>
          <cell r="E224">
            <v>0.5967846492934008</v>
          </cell>
          <cell r="F224">
            <v>0.85775894927778695</v>
          </cell>
          <cell r="G224">
            <v>0.89959835202660288</v>
          </cell>
          <cell r="H224">
            <v>0</v>
          </cell>
          <cell r="I224">
            <v>0.85624806201550385</v>
          </cell>
          <cell r="J224">
            <v>0.23733063700707782</v>
          </cell>
          <cell r="K224">
            <v>0.48163924794359575</v>
          </cell>
          <cell r="L224">
            <v>0.96075975787935708</v>
          </cell>
          <cell r="M224">
            <v>0.69377291818554876</v>
          </cell>
          <cell r="N224">
            <v>0</v>
          </cell>
          <cell r="O224">
            <v>0.77502312525239159</v>
          </cell>
          <cell r="P224">
            <v>0.58622266873138751</v>
          </cell>
          <cell r="Q224">
            <v>0.58691002154414817</v>
          </cell>
          <cell r="R224">
            <v>0.8112726013415521</v>
          </cell>
          <cell r="S224">
            <v>0.30213800945605562</v>
          </cell>
          <cell r="T224">
            <v>0.69888445940296795</v>
          </cell>
          <cell r="U224">
            <v>0.10769010690130283</v>
          </cell>
          <cell r="V224">
            <v>0.4843158191850831</v>
          </cell>
          <cell r="W224">
            <v>0.48431622425648052</v>
          </cell>
          <cell r="X224">
            <v>1.8568437822037702E-3</v>
          </cell>
          <cell r="Y224">
            <v>0.96059050033175075</v>
          </cell>
          <cell r="Z224">
            <v>1.9990603328018225E-3</v>
          </cell>
          <cell r="AA224">
            <v>0.85996823125164013</v>
          </cell>
          <cell r="AB224">
            <v>0.34278894009460908</v>
          </cell>
          <cell r="AC224">
            <v>1.8612779964249143E-5</v>
          </cell>
          <cell r="AD224">
            <v>0</v>
          </cell>
          <cell r="AE224">
            <v>0.54101778377888332</v>
          </cell>
          <cell r="AF224">
            <v>0.75595153989893304</v>
          </cell>
          <cell r="AG224">
            <v>0.82763447937889778</v>
          </cell>
          <cell r="AH224">
            <v>0.37105369733673821</v>
          </cell>
          <cell r="AI224">
            <v>0.65537653389170225</v>
          </cell>
          <cell r="AJ224">
            <v>0.81153642466229547</v>
          </cell>
          <cell r="AK224">
            <v>1.3938191488953445E-2</v>
          </cell>
          <cell r="AL224">
            <v>0.49637064343647441</v>
          </cell>
          <cell r="AM224">
            <v>0.84835505732426186</v>
          </cell>
          <cell r="AN224">
            <v>0.85480099730211478</v>
          </cell>
          <cell r="AO224">
            <v>0.85544529756896059</v>
          </cell>
          <cell r="AP224">
            <v>0.49632837135457131</v>
          </cell>
          <cell r="AQ224">
            <v>0.49632830359841923</v>
          </cell>
          <cell r="AR224">
            <v>4.3202979515828674E-2</v>
          </cell>
          <cell r="AS224">
            <v>0.33603707995365001</v>
          </cell>
          <cell r="AT224">
            <v>4.6288104238719534E-2</v>
          </cell>
          <cell r="AU224">
            <v>4.5385779122541613E-3</v>
          </cell>
          <cell r="AV224">
            <v>0.49624723565561674</v>
          </cell>
          <cell r="AW224">
            <v>0.49624719028143144</v>
          </cell>
          <cell r="AX224">
            <v>0.44839857651245552</v>
          </cell>
          <cell r="AY224">
            <v>0.11229099570473348</v>
          </cell>
          <cell r="AZ224">
            <v>0.89959829645658418</v>
          </cell>
          <cell r="BA224">
            <v>0.11647203820674781</v>
          </cell>
          <cell r="BB224">
            <v>5.2683446370703827E-4</v>
          </cell>
          <cell r="BC224">
            <v>0.69731481294743058</v>
          </cell>
          <cell r="BD224">
            <v>0.94754537953048534</v>
          </cell>
          <cell r="BE224">
            <v>0.94387199569798663</v>
          </cell>
          <cell r="BF224">
            <v>0.94387190937627596</v>
          </cell>
          <cell r="BG224">
            <v>0.94387200198679344</v>
          </cell>
          <cell r="BH224">
            <v>0.94486568131221871</v>
          </cell>
          <cell r="BI224">
            <v>0.94486568131221871</v>
          </cell>
          <cell r="BJ224">
            <v>0.96058996017795317</v>
          </cell>
          <cell r="BK224">
            <v>0.12419778498026143</v>
          </cell>
          <cell r="BL224">
            <v>4.4135925376196171E-2</v>
          </cell>
          <cell r="BM224">
            <v>9.3409444732745199E-4</v>
          </cell>
          <cell r="BN224">
            <v>0.12420773815154672</v>
          </cell>
          <cell r="BO224">
            <v>0.28330589362118569</v>
          </cell>
          <cell r="BP224">
            <v>0.28330608245733874</v>
          </cell>
          <cell r="BQ224">
            <v>1.0848944925121303E-3</v>
          </cell>
          <cell r="BR224">
            <v>4.4666452364011119E-4</v>
          </cell>
          <cell r="BS224">
            <v>4.4666452364011119E-4</v>
          </cell>
          <cell r="BT224">
            <v>0.89959824486520679</v>
          </cell>
          <cell r="BU224">
            <v>0.89959849081996179</v>
          </cell>
          <cell r="BV224">
            <v>0.93509852338044208</v>
          </cell>
          <cell r="BW224">
            <v>0.97233742799850287</v>
          </cell>
          <cell r="BX224">
            <v>0.80051539337132038</v>
          </cell>
          <cell r="BY224">
            <v>0.69399999999999995</v>
          </cell>
          <cell r="BZ224">
            <v>0.80051539764676405</v>
          </cell>
          <cell r="CA224">
            <v>0.80051278533736681</v>
          </cell>
          <cell r="CB224">
            <v>0.93690967655313295</v>
          </cell>
          <cell r="CC224">
            <v>0.48431823450903239</v>
          </cell>
          <cell r="CD224">
            <v>0.6599884035213005</v>
          </cell>
          <cell r="CE224">
            <v>0.20074562661313453</v>
          </cell>
          <cell r="CF224">
            <v>0.48422319662969648</v>
          </cell>
          <cell r="CG224">
            <v>8.8361022440515522E-4</v>
          </cell>
          <cell r="CH224">
            <v>1.0598323049967164E-3</v>
          </cell>
          <cell r="CI224">
            <v>8.8958591660183754E-4</v>
          </cell>
          <cell r="CJ224">
            <v>0.95925714951350927</v>
          </cell>
          <cell r="CK224">
            <v>1.0582452143441266E-3</v>
          </cell>
          <cell r="CL224">
            <v>8.7030837142565941E-4</v>
          </cell>
          <cell r="CM224">
            <v>0</v>
          </cell>
          <cell r="CN224">
            <v>1.0582452143441266E-3</v>
          </cell>
          <cell r="CO224">
            <v>8.7390281501574778E-4</v>
          </cell>
          <cell r="CP224">
            <v>1.9093032807927304E-3</v>
          </cell>
          <cell r="CQ224">
            <v>0</v>
          </cell>
          <cell r="CR224">
            <v>0</v>
          </cell>
          <cell r="CS224">
            <v>8.7373750703828839E-4</v>
          </cell>
          <cell r="CT224">
            <v>8.2439931433220032E-4</v>
          </cell>
          <cell r="CU224">
            <v>0</v>
          </cell>
          <cell r="CV224">
            <v>0</v>
          </cell>
          <cell r="CW224">
            <v>9.8107494696391567E-4</v>
          </cell>
          <cell r="CX224">
            <v>0</v>
          </cell>
          <cell r="CY224">
            <v>0</v>
          </cell>
          <cell r="CZ224">
            <v>1.8066051914849691E-3</v>
          </cell>
          <cell r="DA224">
            <v>2.0004031820366895E-3</v>
          </cell>
          <cell r="DB224">
            <v>1.9964634076778281E-3</v>
          </cell>
          <cell r="DC224">
            <v>0</v>
          </cell>
          <cell r="DD224">
            <v>0</v>
          </cell>
          <cell r="DE224">
            <v>0</v>
          </cell>
          <cell r="DF224">
            <v>1.9990603328018225E-3</v>
          </cell>
          <cell r="DG224">
            <v>2.1306399926420134E-3</v>
          </cell>
          <cell r="DH224">
            <v>0.79323988447511806</v>
          </cell>
          <cell r="DI224">
            <v>1.8610356681919582E-5</v>
          </cell>
          <cell r="DJ224">
            <v>1.5333808164708412E-3</v>
          </cell>
          <cell r="DK224">
            <v>0</v>
          </cell>
          <cell r="DL224">
            <v>0.95925714951350927</v>
          </cell>
          <cell r="DM224">
            <v>0.99440242302521831</v>
          </cell>
          <cell r="DN224">
            <v>0.96059316998685473</v>
          </cell>
          <cell r="DO224">
            <v>0.96059031278792661</v>
          </cell>
          <cell r="DP224">
            <v>0.96059035719910302</v>
          </cell>
          <cell r="DQ224">
            <v>0.96065965254465091</v>
          </cell>
          <cell r="DR224">
            <v>1.8610356681919582E-5</v>
          </cell>
          <cell r="DS224">
            <v>1.8695859905689778E-5</v>
          </cell>
          <cell r="DT224">
            <v>1.8610356681919582E-5</v>
          </cell>
          <cell r="DU224">
            <v>1.8610356681919582E-5</v>
          </cell>
          <cell r="DV224">
            <v>0.9605915472114408</v>
          </cell>
          <cell r="DW224">
            <v>1.8695859905689778E-5</v>
          </cell>
          <cell r="DX224">
            <v>1.8111275677764186E-5</v>
          </cell>
          <cell r="DY224">
            <v>0.58180646040255413</v>
          </cell>
        </row>
        <row r="225">
          <cell r="A225" t="str">
            <v>Methyl acetate</v>
          </cell>
          <cell r="C225">
            <v>0</v>
          </cell>
          <cell r="D225">
            <v>0.16867219917012446</v>
          </cell>
          <cell r="E225">
            <v>0</v>
          </cell>
          <cell r="F225">
            <v>7.3751864473304438E-2</v>
          </cell>
          <cell r="G225">
            <v>2.424191447027965E-3</v>
          </cell>
          <cell r="H225">
            <v>0.94137759582601521</v>
          </cell>
          <cell r="I225">
            <v>6.0465116279069767E-2</v>
          </cell>
          <cell r="J225">
            <v>0.15781597573306369</v>
          </cell>
          <cell r="K225">
            <v>0.11939385037211124</v>
          </cell>
          <cell r="L225">
            <v>0</v>
          </cell>
          <cell r="M225">
            <v>2.5825900737959991E-2</v>
          </cell>
          <cell r="N225">
            <v>0</v>
          </cell>
          <cell r="O225">
            <v>1.8220616809002745E-2</v>
          </cell>
          <cell r="P225">
            <v>5.655155538378075E-3</v>
          </cell>
          <cell r="Q225">
            <v>1.9004478389127041E-2</v>
          </cell>
          <cell r="R225">
            <v>1.3730037644350587E-2</v>
          </cell>
          <cell r="S225">
            <v>2.5698965222721974E-2</v>
          </cell>
          <cell r="T225">
            <v>2.1321394841908849E-2</v>
          </cell>
          <cell r="U225">
            <v>2.7844539953952512E-2</v>
          </cell>
          <cell r="V225">
            <v>8.3250775996138338E-2</v>
          </cell>
          <cell r="W225">
            <v>8.3250833872857963E-2</v>
          </cell>
          <cell r="X225">
            <v>1.2275153248164342E-2</v>
          </cell>
          <cell r="Y225">
            <v>0</v>
          </cell>
          <cell r="Z225">
            <v>0</v>
          </cell>
          <cell r="AA225">
            <v>7.4429183923850575E-2</v>
          </cell>
          <cell r="AB225">
            <v>3.0869229250085816E-3</v>
          </cell>
          <cell r="AC225">
            <v>1.1553047973963104E-3</v>
          </cell>
          <cell r="AD225">
            <v>0</v>
          </cell>
          <cell r="AE225">
            <v>3.242818435668661E-3</v>
          </cell>
          <cell r="AF225">
            <v>1.6015245256099452E-2</v>
          </cell>
          <cell r="AG225">
            <v>1.2693239496185877E-2</v>
          </cell>
          <cell r="AH225">
            <v>3.4007127110300767E-2</v>
          </cell>
          <cell r="AI225">
            <v>4.4741551421893254E-2</v>
          </cell>
          <cell r="AJ225">
            <v>1.5688256518452241E-2</v>
          </cell>
          <cell r="AK225">
            <v>2.0600278610325463E-2</v>
          </cell>
          <cell r="AL225">
            <v>1.8646834834039458E-3</v>
          </cell>
          <cell r="AM225">
            <v>1.2729100618255726E-2</v>
          </cell>
          <cell r="AN225">
            <v>1.9706230266216481E-2</v>
          </cell>
          <cell r="AO225">
            <v>1.9624300114195917E-2</v>
          </cell>
          <cell r="AP225">
            <v>1.8449945977347898E-3</v>
          </cell>
          <cell r="AQ225">
            <v>1.8449940902425599E-3</v>
          </cell>
          <cell r="AR225">
            <v>1.0986964618249535E-2</v>
          </cell>
          <cell r="AS225">
            <v>8.5457705677867896E-2</v>
          </cell>
          <cell r="AT225">
            <v>4.2226333145660745E-3</v>
          </cell>
          <cell r="AU225">
            <v>9.5814422592032295E-2</v>
          </cell>
          <cell r="AV225">
            <v>1.8446544292551024E-3</v>
          </cell>
          <cell r="AW225">
            <v>1.8446540893540604E-3</v>
          </cell>
          <cell r="AX225">
            <v>5.3380782918149468E-3</v>
          </cell>
          <cell r="AY225">
            <v>1.9927638802387767E-4</v>
          </cell>
          <cell r="AZ225">
            <v>2.4241571532851668E-3</v>
          </cell>
          <cell r="BA225">
            <v>7.3640425204128809E-4</v>
          </cell>
          <cell r="BB225">
            <v>0</v>
          </cell>
          <cell r="BC225">
            <v>1.3836398555724647E-3</v>
          </cell>
          <cell r="BD225">
            <v>6.6666714943083925E-4</v>
          </cell>
          <cell r="BE225">
            <v>5.1167834134099399E-4</v>
          </cell>
          <cell r="BF225">
            <v>5.1173701322013892E-4</v>
          </cell>
          <cell r="BG225">
            <v>5.1185921489171004E-4</v>
          </cell>
          <cell r="BH225">
            <v>8.0389502146121388E-4</v>
          </cell>
          <cell r="BI225">
            <v>8.0389502146121388E-4</v>
          </cell>
          <cell r="BJ225">
            <v>0</v>
          </cell>
          <cell r="BK225">
            <v>7.8647025391315032E-4</v>
          </cell>
          <cell r="BL225">
            <v>2.8647624564071005E-2</v>
          </cell>
          <cell r="BM225">
            <v>0</v>
          </cell>
          <cell r="BN225">
            <v>8.0408665216157428E-4</v>
          </cell>
          <cell r="BO225">
            <v>2.6272098378583497E-3</v>
          </cell>
          <cell r="BP225">
            <v>2.6272111072303938E-3</v>
          </cell>
          <cell r="BQ225">
            <v>2.815031482918906E-2</v>
          </cell>
          <cell r="BR225">
            <v>1.1980481603080179E-2</v>
          </cell>
          <cell r="BS225">
            <v>1.1980481603080179E-2</v>
          </cell>
          <cell r="BT225">
            <v>2.4241570142613301E-3</v>
          </cell>
          <cell r="BU225">
            <v>2.4239659115456351E-3</v>
          </cell>
          <cell r="BV225">
            <v>1.6349654624444752E-3</v>
          </cell>
          <cell r="BW225">
            <v>4.8077069367908248E-4</v>
          </cell>
          <cell r="BX225">
            <v>3.7597545873014292E-4</v>
          </cell>
          <cell r="BY225">
            <v>2.5999999999999999E-2</v>
          </cell>
          <cell r="BZ225">
            <v>3.7597546073817663E-4</v>
          </cell>
          <cell r="CA225">
            <v>3.7607411734931609E-4</v>
          </cell>
          <cell r="CB225">
            <v>1.8156979859035409E-3</v>
          </cell>
          <cell r="CC225">
            <v>8.3250936235716277E-2</v>
          </cell>
          <cell r="CD225">
            <v>5.2454566468613961E-2</v>
          </cell>
          <cell r="CE225">
            <v>0</v>
          </cell>
          <cell r="CF225">
            <v>8.3225861920729088E-2</v>
          </cell>
          <cell r="CG225">
            <v>0.15629552383757492</v>
          </cell>
          <cell r="CH225">
            <v>0.13108206208682713</v>
          </cell>
          <cell r="CI225">
            <v>0.13675685527195475</v>
          </cell>
          <cell r="CJ225">
            <v>0</v>
          </cell>
          <cell r="CK225">
            <v>0.13130915974326227</v>
          </cell>
          <cell r="CL225">
            <v>0.15394265373487742</v>
          </cell>
          <cell r="CM225">
            <v>0</v>
          </cell>
          <cell r="CN225">
            <v>0.13130915974326227</v>
          </cell>
          <cell r="CO225">
            <v>0.15394409818472909</v>
          </cell>
          <cell r="CP225">
            <v>2.8029855727268065E-2</v>
          </cell>
          <cell r="CQ225">
            <v>0</v>
          </cell>
          <cell r="CR225">
            <v>0</v>
          </cell>
          <cell r="CS225">
            <v>0.15394386085304054</v>
          </cell>
          <cell r="CT225">
            <v>0.18150585432464628</v>
          </cell>
          <cell r="CU225">
            <v>0.94856701372282104</v>
          </cell>
          <cell r="CV225">
            <v>0.64204336640940829</v>
          </cell>
          <cell r="CW225">
            <v>3.5979951248786772E-2</v>
          </cell>
          <cell r="CX225">
            <v>0.94827361273988364</v>
          </cell>
          <cell r="CY225">
            <v>0.94723727470014174</v>
          </cell>
          <cell r="CZ225">
            <v>3.9627657151879332E-2</v>
          </cell>
          <cell r="DA225">
            <v>0</v>
          </cell>
          <cell r="DB225">
            <v>0</v>
          </cell>
          <cell r="DC225">
            <v>0.41670657726692217</v>
          </cell>
          <cell r="DD225">
            <v>0.41670657726692217</v>
          </cell>
          <cell r="DE225">
            <v>0.24364939968806659</v>
          </cell>
          <cell r="DF225">
            <v>0</v>
          </cell>
          <cell r="DG225">
            <v>0</v>
          </cell>
          <cell r="DH225">
            <v>0</v>
          </cell>
          <cell r="DI225">
            <v>1.1551933612988236E-3</v>
          </cell>
          <cell r="DJ225">
            <v>4.2491429976890399E-3</v>
          </cell>
          <cell r="DK225">
            <v>0</v>
          </cell>
          <cell r="DL225">
            <v>0</v>
          </cell>
          <cell r="DM225">
            <v>0</v>
          </cell>
          <cell r="DN225">
            <v>0</v>
          </cell>
          <cell r="DO225">
            <v>0</v>
          </cell>
          <cell r="DP225">
            <v>0</v>
          </cell>
          <cell r="DQ225">
            <v>0</v>
          </cell>
          <cell r="DR225">
            <v>1.1551933612988236E-3</v>
          </cell>
          <cell r="DS225">
            <v>1.1591433141527664E-3</v>
          </cell>
          <cell r="DT225">
            <v>1.1551933612988236E-3</v>
          </cell>
          <cell r="DU225">
            <v>1.1551933612988236E-3</v>
          </cell>
          <cell r="DV225">
            <v>0</v>
          </cell>
          <cell r="DW225">
            <v>1.1591433141527664E-3</v>
          </cell>
          <cell r="DX225">
            <v>1.1228990920213796E-3</v>
          </cell>
          <cell r="DY225">
            <v>1.8178691013096604E-2</v>
          </cell>
        </row>
        <row r="226">
          <cell r="A226" t="str">
            <v>HB-By products</v>
          </cell>
          <cell r="C226">
            <v>1.0016494752100873E-3</v>
          </cell>
          <cell r="D226">
            <v>0</v>
          </cell>
          <cell r="E226">
            <v>3.8895371450797355E-4</v>
          </cell>
          <cell r="F226">
            <v>3.0511609766882427E-3</v>
          </cell>
          <cell r="G226">
            <v>4.4823477526132763E-2</v>
          </cell>
          <cell r="H226">
            <v>0</v>
          </cell>
          <cell r="I226">
            <v>0</v>
          </cell>
          <cell r="J226">
            <v>0</v>
          </cell>
          <cell r="K226">
            <v>0</v>
          </cell>
          <cell r="L226">
            <v>6.2617407639323729E-4</v>
          </cell>
          <cell r="M226">
            <v>2.1915918008966553E-2</v>
          </cell>
          <cell r="N226">
            <v>0</v>
          </cell>
          <cell r="O226">
            <v>1.3592742238703105E-3</v>
          </cell>
          <cell r="P226">
            <v>3.102857976840815E-2</v>
          </cell>
          <cell r="Q226">
            <v>1.0004566463329781E-3</v>
          </cell>
          <cell r="R226">
            <v>1.772577562746778E-3</v>
          </cell>
          <cell r="S226">
            <v>2.0439359918168574E-5</v>
          </cell>
          <cell r="T226">
            <v>6.1674540637148622E-5</v>
          </cell>
          <cell r="U226">
            <v>2.2969077603647159E-7</v>
          </cell>
          <cell r="V226">
            <v>1.2849391003113407E-6</v>
          </cell>
          <cell r="W226">
            <v>1.2292965964874899E-6</v>
          </cell>
          <cell r="X226">
            <v>0</v>
          </cell>
          <cell r="Y226">
            <v>7.1543832977962721E-4</v>
          </cell>
          <cell r="Z226">
            <v>0</v>
          </cell>
          <cell r="AA226">
            <v>7.0760924837721744E-4</v>
          </cell>
          <cell r="AB226">
            <v>0</v>
          </cell>
          <cell r="AC226">
            <v>0</v>
          </cell>
          <cell r="AD226">
            <v>0</v>
          </cell>
          <cell r="AE226">
            <v>2.9915965175709446E-2</v>
          </cell>
          <cell r="AF226">
            <v>1.0695175845942899E-3</v>
          </cell>
          <cell r="AG226">
            <v>1.2665630492387757E-3</v>
          </cell>
          <cell r="AH226">
            <v>8.4725514749864884E-6</v>
          </cell>
          <cell r="AI226">
            <v>1.5217179587066614E-5</v>
          </cell>
          <cell r="AJ226">
            <v>1.1496207844156703E-3</v>
          </cell>
          <cell r="AK226">
            <v>0</v>
          </cell>
          <cell r="AL226">
            <v>3.4140849440027696E-2</v>
          </cell>
          <cell r="AM226">
            <v>8.3257680390851974E-4</v>
          </cell>
          <cell r="AN226">
            <v>1.7698702035350735E-4</v>
          </cell>
          <cell r="AO226">
            <v>1.7720675427318093E-4</v>
          </cell>
          <cell r="AP226">
            <v>3.4144227828157361E-2</v>
          </cell>
          <cell r="AQ226">
            <v>3.4144287202383813E-2</v>
          </cell>
          <cell r="AR226">
            <v>0</v>
          </cell>
          <cell r="AS226">
            <v>0</v>
          </cell>
          <cell r="AT226">
            <v>0</v>
          </cell>
          <cell r="AU226">
            <v>0</v>
          </cell>
          <cell r="AV226">
            <v>3.4138590742795863E-2</v>
          </cell>
          <cell r="AW226">
            <v>3.4138538386646308E-2</v>
          </cell>
          <cell r="AX226">
            <v>0</v>
          </cell>
          <cell r="AY226">
            <v>4.1366503137909259E-3</v>
          </cell>
          <cell r="AZ226">
            <v>4.4823489683281509E-2</v>
          </cell>
          <cell r="BA226">
            <v>0</v>
          </cell>
          <cell r="BB226">
            <v>3.737044104271457E-3</v>
          </cell>
          <cell r="BC226">
            <v>5.1155000395089519E-3</v>
          </cell>
          <cell r="BD226">
            <v>5.6917895935113601E-4</v>
          </cell>
          <cell r="BE226">
            <v>2.7215016299731421E-3</v>
          </cell>
          <cell r="BF226">
            <v>2.721551923983006E-3</v>
          </cell>
          <cell r="BG226">
            <v>2.7213727934193243E-3</v>
          </cell>
          <cell r="BH226">
            <v>5.3887708363258827E-4</v>
          </cell>
          <cell r="BI226">
            <v>5.3887708363258827E-4</v>
          </cell>
          <cell r="BJ226">
            <v>7.1584238741390018E-4</v>
          </cell>
          <cell r="BK226">
            <v>0</v>
          </cell>
          <cell r="BL226">
            <v>6.0336193268894288E-6</v>
          </cell>
          <cell r="BM226">
            <v>0</v>
          </cell>
          <cell r="BN226">
            <v>0</v>
          </cell>
          <cell r="BO226">
            <v>2.0502898242381167E-6</v>
          </cell>
          <cell r="BP226">
            <v>2.0605577311610933E-6</v>
          </cell>
          <cell r="BQ226">
            <v>0</v>
          </cell>
          <cell r="BR226">
            <v>0</v>
          </cell>
          <cell r="BS226">
            <v>0</v>
          </cell>
          <cell r="BT226">
            <v>4.4823487112683517E-2</v>
          </cell>
          <cell r="BU226">
            <v>4.4823615698174182E-2</v>
          </cell>
          <cell r="BV226">
            <v>1.8537466397713827E-3</v>
          </cell>
          <cell r="BW226">
            <v>3.2923663959542231E-3</v>
          </cell>
          <cell r="BX226">
            <v>0.1674585165082767</v>
          </cell>
          <cell r="BY226">
            <v>2.1999999999999999E-2</v>
          </cell>
          <cell r="BZ226">
            <v>0.16745851740264983</v>
          </cell>
          <cell r="CA226">
            <v>0.16745941829139357</v>
          </cell>
          <cell r="CB226">
            <v>1.4963311924895361E-3</v>
          </cell>
          <cell r="CC226">
            <v>1.2531877964572382E-6</v>
          </cell>
          <cell r="CD226">
            <v>0</v>
          </cell>
          <cell r="CE226">
            <v>0.74050706858277837</v>
          </cell>
          <cell r="CF226">
            <v>0</v>
          </cell>
          <cell r="CG226">
            <v>0</v>
          </cell>
          <cell r="CH226">
            <v>0</v>
          </cell>
          <cell r="CI226">
            <v>0</v>
          </cell>
          <cell r="CJ226">
            <v>7.4282488508167494E-4</v>
          </cell>
          <cell r="CK226">
            <v>0</v>
          </cell>
          <cell r="CL226">
            <v>0</v>
          </cell>
          <cell r="CM226">
            <v>0</v>
          </cell>
          <cell r="CN226">
            <v>0</v>
          </cell>
          <cell r="CO226">
            <v>0</v>
          </cell>
          <cell r="CP226">
            <v>0</v>
          </cell>
          <cell r="CQ226">
            <v>0</v>
          </cell>
          <cell r="CR226">
            <v>0</v>
          </cell>
          <cell r="CS226">
            <v>0</v>
          </cell>
          <cell r="CT226">
            <v>0</v>
          </cell>
          <cell r="CU226">
            <v>0</v>
          </cell>
          <cell r="CV226">
            <v>0</v>
          </cell>
          <cell r="CW226">
            <v>0</v>
          </cell>
          <cell r="CX226">
            <v>0</v>
          </cell>
          <cell r="CY226">
            <v>0</v>
          </cell>
          <cell r="CZ226">
            <v>0</v>
          </cell>
          <cell r="DA226">
            <v>0</v>
          </cell>
          <cell r="DB226">
            <v>0</v>
          </cell>
          <cell r="DC226">
            <v>0</v>
          </cell>
          <cell r="DD226">
            <v>0</v>
          </cell>
          <cell r="DE226">
            <v>0</v>
          </cell>
          <cell r="DF226">
            <v>0</v>
          </cell>
          <cell r="DG226">
            <v>0</v>
          </cell>
          <cell r="DH226">
            <v>2.5786619658329225E-2</v>
          </cell>
          <cell r="DI226">
            <v>0</v>
          </cell>
          <cell r="DJ226">
            <v>0</v>
          </cell>
          <cell r="DK226">
            <v>0</v>
          </cell>
          <cell r="DL226">
            <v>7.4282488508167494E-4</v>
          </cell>
          <cell r="DM226">
            <v>2.5914708216582177E-5</v>
          </cell>
          <cell r="DN226">
            <v>7.1557209749069514E-4</v>
          </cell>
          <cell r="DO226">
            <v>7.1555195773289877E-4</v>
          </cell>
          <cell r="DP226">
            <v>7.1566240019027181E-4</v>
          </cell>
          <cell r="DQ226">
            <v>7.1579052655926679E-4</v>
          </cell>
          <cell r="DR226">
            <v>0</v>
          </cell>
          <cell r="DS226">
            <v>0</v>
          </cell>
          <cell r="DT226">
            <v>0</v>
          </cell>
          <cell r="DU226">
            <v>0</v>
          </cell>
          <cell r="DV226">
            <v>7.1639501954110353E-4</v>
          </cell>
          <cell r="DW226">
            <v>0</v>
          </cell>
          <cell r="DX226">
            <v>0</v>
          </cell>
          <cell r="DY226">
            <v>5.9915240606657608E-2</v>
          </cell>
        </row>
        <row r="227">
          <cell r="A227" t="str">
            <v>Catalyst</v>
          </cell>
          <cell r="C227">
            <v>0</v>
          </cell>
          <cell r="D227">
            <v>0</v>
          </cell>
          <cell r="E227">
            <v>0.37884091793076624</v>
          </cell>
          <cell r="F227">
            <v>0</v>
          </cell>
          <cell r="G227">
            <v>9.692042899125164E-4</v>
          </cell>
          <cell r="H227">
            <v>0</v>
          </cell>
          <cell r="I227">
            <v>0</v>
          </cell>
          <cell r="J227">
            <v>0</v>
          </cell>
          <cell r="K227">
            <v>0</v>
          </cell>
          <cell r="L227">
            <v>0</v>
          </cell>
          <cell r="M227">
            <v>5.9717175718607054E-4</v>
          </cell>
          <cell r="N227">
            <v>0</v>
          </cell>
          <cell r="O227">
            <v>0</v>
          </cell>
          <cell r="P227">
            <v>5.1150622388528662E-4</v>
          </cell>
          <cell r="Q227">
            <v>0</v>
          </cell>
          <cell r="R227">
            <v>0</v>
          </cell>
          <cell r="S227">
            <v>0</v>
          </cell>
          <cell r="T227">
            <v>0</v>
          </cell>
          <cell r="U227">
            <v>0</v>
          </cell>
          <cell r="V227">
            <v>0</v>
          </cell>
          <cell r="W227">
            <v>0</v>
          </cell>
          <cell r="X227">
            <v>0</v>
          </cell>
          <cell r="Y227">
            <v>0</v>
          </cell>
          <cell r="Z227">
            <v>0</v>
          </cell>
          <cell r="AA227">
            <v>0</v>
          </cell>
          <cell r="AB227">
            <v>0</v>
          </cell>
          <cell r="AC227">
            <v>0</v>
          </cell>
          <cell r="AD227">
            <v>0</v>
          </cell>
          <cell r="AE227">
            <v>6.2199098353224827E-4</v>
          </cell>
          <cell r="AF227">
            <v>0</v>
          </cell>
          <cell r="AG227">
            <v>0</v>
          </cell>
          <cell r="AH227">
            <v>0</v>
          </cell>
          <cell r="AI227">
            <v>0</v>
          </cell>
          <cell r="AJ227">
            <v>0</v>
          </cell>
          <cell r="AK227">
            <v>0</v>
          </cell>
          <cell r="AL227">
            <v>7.1234635820144093E-4</v>
          </cell>
          <cell r="AM227">
            <v>0</v>
          </cell>
          <cell r="AN227">
            <v>0</v>
          </cell>
          <cell r="AO227">
            <v>0</v>
          </cell>
          <cell r="AP227">
            <v>7.1241684802580767E-4</v>
          </cell>
          <cell r="AQ227">
            <v>7.1241665206533424E-4</v>
          </cell>
          <cell r="AR227">
            <v>0</v>
          </cell>
          <cell r="AS227">
            <v>0</v>
          </cell>
          <cell r="AT227">
            <v>0</v>
          </cell>
          <cell r="AU227">
            <v>0</v>
          </cell>
          <cell r="AV227">
            <v>7.1231374087432945E-4</v>
          </cell>
          <cell r="AW227">
            <v>7.1226754394147643E-4</v>
          </cell>
          <cell r="AX227">
            <v>0</v>
          </cell>
          <cell r="AY227">
            <v>3.052980875017625E-5</v>
          </cell>
          <cell r="AZ227">
            <v>9.6929964874477076E-4</v>
          </cell>
          <cell r="BA227">
            <v>0</v>
          </cell>
          <cell r="BB227">
            <v>3.4805880485149678E-5</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9.69299593156066E-4</v>
          </cell>
          <cell r="BU227">
            <v>9.6920403561012378E-4</v>
          </cell>
          <cell r="BV227">
            <v>0</v>
          </cell>
          <cell r="BW227">
            <v>0</v>
          </cell>
          <cell r="BX227">
            <v>3.5879443348454656E-3</v>
          </cell>
          <cell r="BY227">
            <v>0</v>
          </cell>
          <cell r="BZ227">
            <v>3.5879443540081882E-3</v>
          </cell>
          <cell r="CA227">
            <v>3.5880782139554243E-3</v>
          </cell>
          <cell r="CB227">
            <v>0</v>
          </cell>
          <cell r="CC227">
            <v>0</v>
          </cell>
          <cell r="CD227">
            <v>0</v>
          </cell>
          <cell r="CE227">
            <v>1.6112757437678576E-2</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1.2763589434237228E-3</v>
          </cell>
        </row>
        <row r="228">
          <cell r="A228" t="str">
            <v>Hydrogen</v>
          </cell>
          <cell r="C228">
            <v>0</v>
          </cell>
          <cell r="D228">
            <v>0</v>
          </cell>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0</v>
          </cell>
          <cell r="AZ228">
            <v>0</v>
          </cell>
          <cell r="BA228">
            <v>0</v>
          </cell>
          <cell r="BB228">
            <v>0</v>
          </cell>
          <cell r="BC228">
            <v>0</v>
          </cell>
          <cell r="BD228">
            <v>0</v>
          </cell>
          <cell r="BE228">
            <v>0</v>
          </cell>
          <cell r="BF228">
            <v>0</v>
          </cell>
          <cell r="BG228">
            <v>0</v>
          </cell>
          <cell r="BH228">
            <v>0</v>
          </cell>
          <cell r="BI228">
            <v>0</v>
          </cell>
          <cell r="BJ228">
            <v>0</v>
          </cell>
          <cell r="BK228">
            <v>0</v>
          </cell>
          <cell r="BL228">
            <v>0</v>
          </cell>
          <cell r="BM228">
            <v>0</v>
          </cell>
          <cell r="BN228">
            <v>0</v>
          </cell>
          <cell r="BO228">
            <v>0</v>
          </cell>
          <cell r="BP228">
            <v>0</v>
          </cell>
          <cell r="BQ228">
            <v>0</v>
          </cell>
          <cell r="BR228">
            <v>0</v>
          </cell>
          <cell r="BS228">
            <v>0</v>
          </cell>
          <cell r="BT228">
            <v>0</v>
          </cell>
          <cell r="BU228">
            <v>0</v>
          </cell>
          <cell r="BV228">
            <v>0</v>
          </cell>
          <cell r="BW228">
            <v>0</v>
          </cell>
          <cell r="BX228">
            <v>0</v>
          </cell>
          <cell r="BY228">
            <v>0</v>
          </cell>
          <cell r="BZ228">
            <v>0</v>
          </cell>
          <cell r="CA228">
            <v>0</v>
          </cell>
          <cell r="CB228">
            <v>0</v>
          </cell>
          <cell r="CC228">
            <v>0</v>
          </cell>
          <cell r="CD228">
            <v>0</v>
          </cell>
          <cell r="CE228">
            <v>0</v>
          </cell>
          <cell r="CF228">
            <v>0</v>
          </cell>
          <cell r="CG228">
            <v>0</v>
          </cell>
          <cell r="CH228">
            <v>0</v>
          </cell>
          <cell r="CI228">
            <v>0</v>
          </cell>
          <cell r="CJ228">
            <v>0</v>
          </cell>
          <cell r="CK228">
            <v>0</v>
          </cell>
          <cell r="CL228">
            <v>0</v>
          </cell>
          <cell r="CM228">
            <v>0</v>
          </cell>
          <cell r="CN228">
            <v>0</v>
          </cell>
          <cell r="CO228">
            <v>0</v>
          </cell>
          <cell r="CP228">
            <v>0</v>
          </cell>
          <cell r="CQ228">
            <v>0</v>
          </cell>
          <cell r="CR228">
            <v>0</v>
          </cell>
          <cell r="CS228">
            <v>0</v>
          </cell>
          <cell r="CT228">
            <v>0</v>
          </cell>
          <cell r="CU228">
            <v>0</v>
          </cell>
          <cell r="CV228">
            <v>0</v>
          </cell>
          <cell r="CW228">
            <v>0</v>
          </cell>
          <cell r="CX228">
            <v>0</v>
          </cell>
          <cell r="CY228">
            <v>0</v>
          </cell>
          <cell r="CZ228">
            <v>0</v>
          </cell>
          <cell r="DA228">
            <v>0</v>
          </cell>
          <cell r="DB228">
            <v>0</v>
          </cell>
          <cell r="DC228">
            <v>0</v>
          </cell>
          <cell r="DD228">
            <v>0</v>
          </cell>
          <cell r="DE228">
            <v>0</v>
          </cell>
          <cell r="DF228">
            <v>0</v>
          </cell>
          <cell r="DG228">
            <v>0</v>
          </cell>
          <cell r="DH228">
            <v>0</v>
          </cell>
          <cell r="DI228">
            <v>0</v>
          </cell>
          <cell r="DJ228">
            <v>0</v>
          </cell>
          <cell r="DK228">
            <v>0</v>
          </cell>
          <cell r="DL228">
            <v>0</v>
          </cell>
          <cell r="DM228">
            <v>0</v>
          </cell>
          <cell r="DN228">
            <v>0</v>
          </cell>
          <cell r="DO228">
            <v>0</v>
          </cell>
          <cell r="DP228">
            <v>0</v>
          </cell>
          <cell r="DQ228">
            <v>0</v>
          </cell>
          <cell r="DR228">
            <v>0</v>
          </cell>
          <cell r="DS228">
            <v>0</v>
          </cell>
          <cell r="DT228">
            <v>0</v>
          </cell>
          <cell r="DU228">
            <v>0</v>
          </cell>
          <cell r="DV228">
            <v>0</v>
          </cell>
          <cell r="DW228">
            <v>0</v>
          </cell>
          <cell r="DX228">
            <v>0</v>
          </cell>
          <cell r="DY228">
            <v>0</v>
          </cell>
        </row>
        <row r="229">
          <cell r="A229" t="str">
            <v>Isobutyl acetate</v>
          </cell>
          <cell r="C229">
            <v>0</v>
          </cell>
          <cell r="D229">
            <v>0</v>
          </cell>
          <cell r="E229">
            <v>0</v>
          </cell>
          <cell r="F229">
            <v>9.0982105248285682E-4</v>
          </cell>
          <cell r="G229">
            <v>0</v>
          </cell>
          <cell r="H229">
            <v>1.3463425973757621E-2</v>
          </cell>
          <cell r="I229">
            <v>0</v>
          </cell>
          <cell r="J229">
            <v>0</v>
          </cell>
          <cell r="K229">
            <v>0</v>
          </cell>
          <cell r="L229">
            <v>0</v>
          </cell>
          <cell r="M229">
            <v>3.0416571030946317E-4</v>
          </cell>
          <cell r="N229">
            <v>0</v>
          </cell>
          <cell r="O229">
            <v>0</v>
          </cell>
          <cell r="P229">
            <v>0</v>
          </cell>
          <cell r="Q229">
            <v>0</v>
          </cell>
          <cell r="R229">
            <v>0</v>
          </cell>
          <cell r="S229">
            <v>0</v>
          </cell>
          <cell r="T229">
            <v>0</v>
          </cell>
          <cell r="U229">
            <v>0</v>
          </cell>
          <cell r="V229">
            <v>0</v>
          </cell>
          <cell r="W229">
            <v>0</v>
          </cell>
          <cell r="X229">
            <v>0</v>
          </cell>
          <cell r="Y229">
            <v>0</v>
          </cell>
          <cell r="Z229">
            <v>0</v>
          </cell>
          <cell r="AA229">
            <v>0</v>
          </cell>
          <cell r="AB229">
            <v>0</v>
          </cell>
          <cell r="AC229">
            <v>0</v>
          </cell>
          <cell r="AD229">
            <v>0</v>
          </cell>
          <cell r="AE229">
            <v>0</v>
          </cell>
          <cell r="AF229">
            <v>0</v>
          </cell>
          <cell r="AG229">
            <v>0</v>
          </cell>
          <cell r="AH229">
            <v>0</v>
          </cell>
          <cell r="AI229">
            <v>0</v>
          </cell>
          <cell r="AJ229">
            <v>0</v>
          </cell>
          <cell r="AK229">
            <v>0</v>
          </cell>
          <cell r="AL229">
            <v>0</v>
          </cell>
          <cell r="AM229">
            <v>0</v>
          </cell>
          <cell r="AN229">
            <v>0</v>
          </cell>
          <cell r="AO229">
            <v>0</v>
          </cell>
          <cell r="AP229">
            <v>0</v>
          </cell>
          <cell r="AQ229">
            <v>0</v>
          </cell>
          <cell r="AR229">
            <v>0</v>
          </cell>
          <cell r="AS229">
            <v>0</v>
          </cell>
          <cell r="AT229">
            <v>0</v>
          </cell>
          <cell r="AU229">
            <v>0</v>
          </cell>
          <cell r="AV229">
            <v>0</v>
          </cell>
          <cell r="AW229">
            <v>0</v>
          </cell>
          <cell r="AX229">
            <v>0</v>
          </cell>
          <cell r="AY229">
            <v>0</v>
          </cell>
          <cell r="AZ229">
            <v>0</v>
          </cell>
          <cell r="BA229">
            <v>0</v>
          </cell>
          <cell r="BB229">
            <v>0</v>
          </cell>
          <cell r="BC229">
            <v>0</v>
          </cell>
          <cell r="BD229">
            <v>0</v>
          </cell>
          <cell r="BE229">
            <v>0</v>
          </cell>
          <cell r="BF229">
            <v>0</v>
          </cell>
          <cell r="BG229">
            <v>0</v>
          </cell>
          <cell r="BH229">
            <v>0</v>
          </cell>
          <cell r="BI229">
            <v>0</v>
          </cell>
          <cell r="BJ229">
            <v>0</v>
          </cell>
          <cell r="BK229">
            <v>0</v>
          </cell>
          <cell r="BL229">
            <v>8.5074032509140935E-3</v>
          </cell>
          <cell r="BM229">
            <v>0</v>
          </cell>
          <cell r="BN229">
            <v>0</v>
          </cell>
          <cell r="BO229">
            <v>1.0303494939805857E-3</v>
          </cell>
          <cell r="BP229">
            <v>1.0302788655805466E-3</v>
          </cell>
          <cell r="BQ229">
            <v>5.4544419236797707E-3</v>
          </cell>
          <cell r="BR229">
            <v>2.1911844555929983E-3</v>
          </cell>
          <cell r="BS229">
            <v>2.1911844555929983E-3</v>
          </cell>
          <cell r="BT229">
            <v>0</v>
          </cell>
          <cell r="BU229">
            <v>0</v>
          </cell>
          <cell r="BV229">
            <v>0</v>
          </cell>
          <cell r="BW229">
            <v>0</v>
          </cell>
          <cell r="BX229">
            <v>0</v>
          </cell>
          <cell r="BY229">
            <v>0</v>
          </cell>
          <cell r="BZ229">
            <v>0</v>
          </cell>
          <cell r="CA229">
            <v>0</v>
          </cell>
          <cell r="CB229">
            <v>0</v>
          </cell>
          <cell r="CC229">
            <v>0</v>
          </cell>
          <cell r="CD229">
            <v>0</v>
          </cell>
          <cell r="CE229">
            <v>0</v>
          </cell>
          <cell r="CF229">
            <v>0</v>
          </cell>
          <cell r="CG229">
            <v>0.7584321092810915</v>
          </cell>
          <cell r="CH229">
            <v>0.61503163290864327</v>
          </cell>
          <cell r="CI229">
            <v>0.7646324244306254</v>
          </cell>
          <cell r="CJ229">
            <v>0</v>
          </cell>
          <cell r="CK229">
            <v>0.61632315998330323</v>
          </cell>
          <cell r="CL229">
            <v>0.74975890105926735</v>
          </cell>
          <cell r="CM229">
            <v>1</v>
          </cell>
          <cell r="CN229">
            <v>0.61632315998330323</v>
          </cell>
          <cell r="CO229">
            <v>0.7497518116005355</v>
          </cell>
          <cell r="CP229">
            <v>8.0463495404836487E-3</v>
          </cell>
          <cell r="CQ229">
            <v>0.16017463287407155</v>
          </cell>
          <cell r="CR229">
            <v>0.18229166666666669</v>
          </cell>
          <cell r="CS229">
            <v>0.7497520103110924</v>
          </cell>
          <cell r="CT229">
            <v>0.71782248591932196</v>
          </cell>
          <cell r="CU229">
            <v>2.4152900923439167E-2</v>
          </cell>
          <cell r="CV229">
            <v>0.18430723998529955</v>
          </cell>
          <cell r="CW229">
            <v>0.8518848493380059</v>
          </cell>
          <cell r="CX229">
            <v>2.1561920272505974E-2</v>
          </cell>
          <cell r="CY229">
            <v>1.2410172442919705E-2</v>
          </cell>
          <cell r="CZ229">
            <v>8.1487003069710684E-3</v>
          </cell>
          <cell r="DA229">
            <v>0</v>
          </cell>
          <cell r="DB229">
            <v>0</v>
          </cell>
          <cell r="DC229">
            <v>8.5688058748403587E-2</v>
          </cell>
          <cell r="DD229">
            <v>8.5688058748403587E-2</v>
          </cell>
          <cell r="DE229">
            <v>9.9491964393900456E-3</v>
          </cell>
          <cell r="DF229">
            <v>0</v>
          </cell>
          <cell r="DG229">
            <v>0</v>
          </cell>
          <cell r="DH229">
            <v>0</v>
          </cell>
          <cell r="DI229">
            <v>0</v>
          </cell>
          <cell r="DJ229">
            <v>7.7715207072596244E-4</v>
          </cell>
          <cell r="DK229">
            <v>0</v>
          </cell>
          <cell r="DL229">
            <v>0</v>
          </cell>
          <cell r="DM229">
            <v>0</v>
          </cell>
          <cell r="DN229">
            <v>0</v>
          </cell>
          <cell r="DO229">
            <v>0</v>
          </cell>
          <cell r="DP229">
            <v>0</v>
          </cell>
          <cell r="DQ229">
            <v>0</v>
          </cell>
          <cell r="DR229">
            <v>0</v>
          </cell>
          <cell r="DS229">
            <v>0</v>
          </cell>
          <cell r="DT229">
            <v>0</v>
          </cell>
          <cell r="DU229">
            <v>0</v>
          </cell>
          <cell r="DV229">
            <v>0</v>
          </cell>
          <cell r="DW229">
            <v>0</v>
          </cell>
          <cell r="DX229">
            <v>0</v>
          </cell>
          <cell r="DY229">
            <v>4.1374235388112801E-2</v>
          </cell>
        </row>
        <row r="232">
          <cell r="A232" t="str">
            <v>Total mass flow</v>
          </cell>
          <cell r="B232" t="str">
            <v>kg/h</v>
          </cell>
          <cell r="C232">
            <v>41122.170000000006</v>
          </cell>
          <cell r="D232">
            <v>289.20000000000005</v>
          </cell>
          <cell r="E232">
            <v>77.13</v>
          </cell>
          <cell r="F232">
            <v>64408.26999999999</v>
          </cell>
          <cell r="G232">
            <v>88928.62</v>
          </cell>
          <cell r="H232">
            <v>3097.2799999999997</v>
          </cell>
          <cell r="I232">
            <v>161.25</v>
          </cell>
          <cell r="J232">
            <v>247.25000000000003</v>
          </cell>
          <cell r="K232">
            <v>408.48</v>
          </cell>
          <cell r="L232">
            <v>47.910000000000004</v>
          </cell>
          <cell r="M232">
            <v>192658.14</v>
          </cell>
          <cell r="N232">
            <v>204160.93</v>
          </cell>
          <cell r="O232">
            <v>541767.06000000006</v>
          </cell>
          <cell r="P232">
            <v>202539.08000000002</v>
          </cell>
          <cell r="Q232">
            <v>736083.87000000011</v>
          </cell>
          <cell r="R232">
            <v>411711.18</v>
          </cell>
          <cell r="S232">
            <v>324374.14999999997</v>
          </cell>
          <cell r="T232">
            <v>106689.07999999999</v>
          </cell>
          <cell r="U232">
            <v>217683.97</v>
          </cell>
          <cell r="V232">
            <v>23347.41</v>
          </cell>
          <cell r="W232">
            <v>24404.199999999997</v>
          </cell>
          <cell r="X232">
            <v>169933.52</v>
          </cell>
          <cell r="Y232">
            <v>24837.920000000002</v>
          </cell>
          <cell r="Z232">
            <v>5512.59</v>
          </cell>
          <cell r="AA232">
            <v>25112.73</v>
          </cell>
          <cell r="AB232">
            <v>7544.7300000000005</v>
          </cell>
          <cell r="AC232">
            <v>167626.76000000004</v>
          </cell>
          <cell r="AD232">
            <v>1843.8400000000001</v>
          </cell>
          <cell r="AE232">
            <v>166561.90000000002</v>
          </cell>
          <cell r="AF232">
            <v>37792.74</v>
          </cell>
          <cell r="AG232">
            <v>31873.660000000003</v>
          </cell>
          <cell r="AH232">
            <v>5901.4099999999989</v>
          </cell>
          <cell r="AI232">
            <v>3285.76</v>
          </cell>
          <cell r="AJ232">
            <v>35159.42</v>
          </cell>
          <cell r="AK232">
            <v>2605.7900000000004</v>
          </cell>
          <cell r="AL232">
            <v>145434.87</v>
          </cell>
          <cell r="AM232">
            <v>21127.18</v>
          </cell>
          <cell r="AN232">
            <v>27855.149999999998</v>
          </cell>
          <cell r="AO232">
            <v>27820.609999999997</v>
          </cell>
          <cell r="AP232">
            <v>145420.47999999998</v>
          </cell>
          <cell r="AQ232">
            <v>72710.260000000009</v>
          </cell>
          <cell r="AR232">
            <v>268.5</v>
          </cell>
          <cell r="AS232">
            <v>34.520000000000003</v>
          </cell>
          <cell r="AT232">
            <v>248.66</v>
          </cell>
          <cell r="AU232">
            <v>19.829999999999995</v>
          </cell>
          <cell r="AV232">
            <v>217081.31000000003</v>
          </cell>
          <cell r="AW232">
            <v>72360.449999999983</v>
          </cell>
          <cell r="AX232">
            <v>56.199999999999996</v>
          </cell>
          <cell r="AY232">
            <v>72060.719999999987</v>
          </cell>
          <cell r="AZ232">
            <v>104621.93000000001</v>
          </cell>
          <cell r="BA232">
            <v>3245.4999999999995</v>
          </cell>
          <cell r="BB232">
            <v>63207.71</v>
          </cell>
          <cell r="BC232">
            <v>12098.523999999999</v>
          </cell>
          <cell r="BD232">
            <v>110474.92</v>
          </cell>
          <cell r="BE232">
            <v>115443.62</v>
          </cell>
          <cell r="BF232">
            <v>87740.379999999976</v>
          </cell>
          <cell r="BG232">
            <v>27702.93</v>
          </cell>
          <cell r="BH232">
            <v>91616.439999999988</v>
          </cell>
          <cell r="BI232">
            <v>91616.439999999988</v>
          </cell>
          <cell r="BJ232">
            <v>18858.899999999998</v>
          </cell>
          <cell r="BK232">
            <v>3255.05</v>
          </cell>
          <cell r="BL232">
            <v>3314.7599999999998</v>
          </cell>
          <cell r="BM232">
            <v>1927</v>
          </cell>
          <cell r="BN232">
            <v>211.41999999999996</v>
          </cell>
          <cell r="BO232">
            <v>63405.669999999991</v>
          </cell>
          <cell r="BP232">
            <v>9706.11</v>
          </cell>
          <cell r="BQ232">
            <v>3336.7299999999996</v>
          </cell>
          <cell r="BR232">
            <v>8306.01</v>
          </cell>
          <cell r="BS232">
            <v>8306.01</v>
          </cell>
          <cell r="BT232">
            <v>104621.93600000002</v>
          </cell>
          <cell r="BU232">
            <v>15693.29</v>
          </cell>
          <cell r="BV232">
            <v>61934.03</v>
          </cell>
          <cell r="BW232">
            <v>3286.3900000000003</v>
          </cell>
          <cell r="BX232">
            <v>1872356.2499999998</v>
          </cell>
          <cell r="BY232">
            <v>1E-3</v>
          </cell>
          <cell r="BZ232">
            <v>1872356.24</v>
          </cell>
          <cell r="CA232">
            <v>4227.8900000000003</v>
          </cell>
          <cell r="CB232">
            <v>76714.299999999988</v>
          </cell>
          <cell r="CC232">
            <v>23938.949999999997</v>
          </cell>
          <cell r="CD232">
            <v>38718.65</v>
          </cell>
          <cell r="CE232">
            <v>941.4899999999999</v>
          </cell>
          <cell r="CF232">
            <v>465.24</v>
          </cell>
          <cell r="CG232">
            <v>1256.21</v>
          </cell>
          <cell r="CH232">
            <v>138219.97999999998</v>
          </cell>
          <cell r="CI232">
            <v>111164.08</v>
          </cell>
          <cell r="CJ232">
            <v>78120.7</v>
          </cell>
          <cell r="CK232">
            <v>139476.18</v>
          </cell>
          <cell r="CL232">
            <v>1275.4099999999999</v>
          </cell>
          <cell r="CM232">
            <v>59.95</v>
          </cell>
          <cell r="CN232">
            <v>139476.18</v>
          </cell>
          <cell r="CO232">
            <v>114429.2</v>
          </cell>
          <cell r="CP232">
            <v>24930.559999999994</v>
          </cell>
          <cell r="CQ232">
            <v>176.37</v>
          </cell>
          <cell r="CR232">
            <v>19.2</v>
          </cell>
          <cell r="CS232">
            <v>18186.239999999998</v>
          </cell>
          <cell r="CT232">
            <v>19274.64</v>
          </cell>
          <cell r="CU232">
            <v>10872.400000000001</v>
          </cell>
          <cell r="CV232">
            <v>1088.3999999999999</v>
          </cell>
          <cell r="CW232">
            <v>16196.52</v>
          </cell>
          <cell r="CX232">
            <v>13950.519999999999</v>
          </cell>
          <cell r="CY232">
            <v>3078.12</v>
          </cell>
          <cell r="CZ232">
            <v>26347.759999999995</v>
          </cell>
          <cell r="DA232">
            <v>1289.74</v>
          </cell>
          <cell r="DB232">
            <v>23842.16</v>
          </cell>
          <cell r="DC232">
            <v>2505.5999999999995</v>
          </cell>
          <cell r="DD232">
            <v>2505.5999999999995</v>
          </cell>
          <cell r="DE232">
            <v>1417.1998799999999</v>
          </cell>
          <cell r="DF232">
            <v>5512.59</v>
          </cell>
          <cell r="DG232">
            <v>15112.83</v>
          </cell>
          <cell r="DH232">
            <v>3874.49</v>
          </cell>
          <cell r="DI232">
            <v>162812.57</v>
          </cell>
          <cell r="DJ232">
            <v>23418.84</v>
          </cell>
          <cell r="DK232">
            <v>6636</v>
          </cell>
          <cell r="DL232">
            <v>78120.7</v>
          </cell>
          <cell r="DM232">
            <v>3087.0499999999997</v>
          </cell>
          <cell r="DN232">
            <v>81207.75</v>
          </cell>
          <cell r="DO232">
            <v>31290.53</v>
          </cell>
          <cell r="DP232">
            <v>46670.05</v>
          </cell>
          <cell r="DQ232">
            <v>3199.26</v>
          </cell>
          <cell r="DR232">
            <v>162812.57</v>
          </cell>
          <cell r="DS232">
            <v>4813.8999999999987</v>
          </cell>
          <cell r="DT232">
            <v>162812.57</v>
          </cell>
          <cell r="DU232">
            <v>162812.57</v>
          </cell>
          <cell r="DV232">
            <v>2973.2200000000003</v>
          </cell>
          <cell r="DW232">
            <v>4813.8999999999987</v>
          </cell>
          <cell r="DX232">
            <v>4969.2799999999988</v>
          </cell>
          <cell r="DY232">
            <v>11432066.25</v>
          </cell>
        </row>
        <row r="233">
          <cell r="A233" t="str">
            <v>Total volumetric flow</v>
          </cell>
          <cell r="B233" t="str">
            <v>m3/h</v>
          </cell>
          <cell r="C233">
            <v>48.329090000000001</v>
          </cell>
          <cell r="D233">
            <v>33.33211</v>
          </cell>
          <cell r="E233">
            <v>6.0066799999999997E-2</v>
          </cell>
          <cell r="F233">
            <v>65.065150000000003</v>
          </cell>
          <cell r="G233">
            <v>90.165660000000003</v>
          </cell>
          <cell r="H233">
            <v>3.5000249999999999</v>
          </cell>
          <cell r="I233">
            <v>0.28747719999999999</v>
          </cell>
          <cell r="J233">
            <v>150.24279999999999</v>
          </cell>
          <cell r="K233">
            <v>189.3691</v>
          </cell>
          <cell r="L233">
            <v>4.8922500000000001E-2</v>
          </cell>
          <cell r="M233">
            <v>197.57470000000001</v>
          </cell>
          <cell r="N233">
            <v>12666.37</v>
          </cell>
          <cell r="O233">
            <v>634.64350000000002</v>
          </cell>
          <cell r="P233">
            <v>254.5669</v>
          </cell>
          <cell r="Q233">
            <v>38957.07</v>
          </cell>
          <cell r="R233">
            <v>490.14659999999998</v>
          </cell>
          <cell r="S233">
            <v>20203.54</v>
          </cell>
          <cell r="T233">
            <v>121.7397</v>
          </cell>
          <cell r="U233">
            <v>14137.5</v>
          </cell>
          <cell r="V233">
            <v>24.233750000000001</v>
          </cell>
          <cell r="W233">
            <v>25.330649999999999</v>
          </cell>
          <cell r="X233">
            <v>8919.982</v>
          </cell>
          <cell r="Y233">
            <v>23.858989999999999</v>
          </cell>
          <cell r="Z233">
            <v>5.5744179999999997</v>
          </cell>
          <cell r="AA233">
            <v>25.081389999999999</v>
          </cell>
          <cell r="AB233">
            <v>7.8380400000000003</v>
          </cell>
          <cell r="AC233">
            <v>9052.2579999999998</v>
          </cell>
          <cell r="AD233">
            <v>114.39570000000001</v>
          </cell>
          <cell r="AE233">
            <v>164.24770000000001</v>
          </cell>
          <cell r="AF233">
            <v>2118.223</v>
          </cell>
          <cell r="AG233">
            <v>36.003010000000003</v>
          </cell>
          <cell r="AH233">
            <v>435.02589999999998</v>
          </cell>
          <cell r="AI233">
            <v>3.3983829999999999</v>
          </cell>
          <cell r="AJ233">
            <v>84.39058</v>
          </cell>
          <cell r="AK233">
            <v>230.76079999999999</v>
          </cell>
          <cell r="AL233">
            <v>133.59360000000001</v>
          </cell>
          <cell r="AM233">
            <v>3145.067</v>
          </cell>
          <cell r="AN233">
            <v>22634.81</v>
          </cell>
          <cell r="AO233">
            <v>71.16028</v>
          </cell>
          <cell r="AP233">
            <v>125.414</v>
          </cell>
          <cell r="AQ233">
            <v>62.707050000000002</v>
          </cell>
          <cell r="AR233">
            <v>416.72879999999998</v>
          </cell>
          <cell r="AS233">
            <v>62.054720000000003</v>
          </cell>
          <cell r="AT233">
            <v>0.25364550000000002</v>
          </cell>
          <cell r="AU233">
            <v>17.304500000000001</v>
          </cell>
          <cell r="AV233">
            <v>187.22669999999999</v>
          </cell>
          <cell r="AW233">
            <v>62.408940000000001</v>
          </cell>
          <cell r="AX233">
            <v>30.949100000000001</v>
          </cell>
          <cell r="AY233">
            <v>50.847009999999997</v>
          </cell>
          <cell r="AZ233">
            <v>106.07729999999999</v>
          </cell>
          <cell r="BA233">
            <v>2648.605</v>
          </cell>
          <cell r="BB233">
            <v>41.92698</v>
          </cell>
          <cell r="BC233">
            <v>6916.1729999999998</v>
          </cell>
          <cell r="BD233">
            <v>106.8596</v>
          </cell>
          <cell r="BE233">
            <v>118.59229999999999</v>
          </cell>
          <cell r="BF233">
            <v>90.133480000000006</v>
          </cell>
          <cell r="BG233">
            <v>28.45852</v>
          </cell>
          <cell r="BH233">
            <v>91.010189999999994</v>
          </cell>
          <cell r="BI233">
            <v>88.740899999999996</v>
          </cell>
          <cell r="BJ233">
            <v>18.11562</v>
          </cell>
          <cell r="BK233">
            <v>2689.9</v>
          </cell>
          <cell r="BL233">
            <v>2888.1770000000001</v>
          </cell>
          <cell r="BM233">
            <v>1.9484809999999999</v>
          </cell>
          <cell r="BN233">
            <v>171.40119999999999</v>
          </cell>
          <cell r="BO233">
            <v>65.55659</v>
          </cell>
          <cell r="BP233">
            <v>10.03537</v>
          </cell>
          <cell r="BQ233">
            <v>2807.665</v>
          </cell>
          <cell r="BR233">
            <v>7267.5230000000001</v>
          </cell>
          <cell r="BS233">
            <v>7069.384</v>
          </cell>
          <cell r="BT233">
            <v>106.07729999999999</v>
          </cell>
          <cell r="BU233">
            <v>15.911580000000001</v>
          </cell>
          <cell r="BV233">
            <v>2985.9609999999998</v>
          </cell>
          <cell r="BW233">
            <v>825.22429999999997</v>
          </cell>
          <cell r="BX233">
            <v>1959.3150000000001</v>
          </cell>
          <cell r="BY233">
            <v>1.02573E-6</v>
          </cell>
          <cell r="BZ233">
            <v>1934.4359999999999</v>
          </cell>
          <cell r="CA233">
            <v>4.3680519999999996</v>
          </cell>
          <cell r="CB233">
            <v>20929.04</v>
          </cell>
          <cell r="CC233">
            <v>24.847719999999999</v>
          </cell>
          <cell r="CD233">
            <v>18704.89</v>
          </cell>
          <cell r="CE233">
            <v>0.90551170000000003</v>
          </cell>
          <cell r="CF233">
            <v>0.48292230000000003</v>
          </cell>
          <cell r="CG233">
            <v>393.94900000000001</v>
          </cell>
          <cell r="CH233">
            <v>60689.46</v>
          </cell>
          <cell r="CI233">
            <v>130.38640000000001</v>
          </cell>
          <cell r="CJ233">
            <v>988.37990000000002</v>
          </cell>
          <cell r="CK233">
            <v>61395.6</v>
          </cell>
          <cell r="CL233">
            <v>1.4787920000000001</v>
          </cell>
          <cell r="CM233">
            <v>6.9090600000000002E-2</v>
          </cell>
          <cell r="CN233">
            <v>155.50989999999999</v>
          </cell>
          <cell r="CO233">
            <v>132.67609999999999</v>
          </cell>
          <cell r="CP233">
            <v>25.448260000000001</v>
          </cell>
          <cell r="CQ233">
            <v>181.8939</v>
          </cell>
          <cell r="CR233">
            <v>2.5631899999999999E-2</v>
          </cell>
          <cell r="CS233">
            <v>21.086220000000001</v>
          </cell>
          <cell r="CT233">
            <v>73.203760000000003</v>
          </cell>
          <cell r="CU233">
            <v>11.978400000000001</v>
          </cell>
          <cell r="CV233">
            <v>189.5188</v>
          </cell>
          <cell r="CW233">
            <v>20.375959999999999</v>
          </cell>
          <cell r="CX233">
            <v>1703.2909999999999</v>
          </cell>
          <cell r="CY233">
            <v>3.3757259999999998</v>
          </cell>
          <cell r="CZ233">
            <v>27.01783</v>
          </cell>
          <cell r="DA233">
            <v>1.304206</v>
          </cell>
          <cell r="DB233">
            <v>25.117619999999999</v>
          </cell>
          <cell r="DC233">
            <v>2456.1880000000001</v>
          </cell>
          <cell r="DD233">
            <v>631.60659999999996</v>
          </cell>
          <cell r="DE233">
            <v>225.08539999999999</v>
          </cell>
          <cell r="DF233">
            <v>5.5744179999999997</v>
          </cell>
          <cell r="DG233">
            <v>15.28246</v>
          </cell>
          <cell r="DH233">
            <v>3.8119160000000001</v>
          </cell>
          <cell r="DI233">
            <v>122358</v>
          </cell>
          <cell r="DJ233">
            <v>6268.3879999999999</v>
          </cell>
          <cell r="DK233">
            <v>6.6915089999999999</v>
          </cell>
          <cell r="DL233">
            <v>79.965620000000001</v>
          </cell>
          <cell r="DM233">
            <v>2.8900450000000002</v>
          </cell>
          <cell r="DN233">
            <v>82.924090000000007</v>
          </cell>
          <cell r="DO233">
            <v>31.951889999999999</v>
          </cell>
          <cell r="DP233">
            <v>47.656469999999999</v>
          </cell>
          <cell r="DQ233">
            <v>3.2694670000000001</v>
          </cell>
          <cell r="DR233">
            <v>11618.7</v>
          </cell>
          <cell r="DS233">
            <v>259.9622</v>
          </cell>
          <cell r="DT233">
            <v>48889.99</v>
          </cell>
          <cell r="DU233">
            <v>8792.2960000000003</v>
          </cell>
          <cell r="DV233">
            <v>2.8560349999999999</v>
          </cell>
          <cell r="DW233">
            <v>4969.3599999999997</v>
          </cell>
          <cell r="DX233">
            <v>4474.3180000000002</v>
          </cell>
          <cell r="DY233">
            <v>8513200</v>
          </cell>
        </row>
        <row r="234">
          <cell r="A234" t="str">
            <v>Density</v>
          </cell>
          <cell r="B234" t="str">
            <v>kg/m3</v>
          </cell>
          <cell r="C234">
            <v>850.87819999999999</v>
          </cell>
          <cell r="D234">
            <v>8.6763180000000002</v>
          </cell>
          <cell r="E234">
            <v>1284.069</v>
          </cell>
          <cell r="F234">
            <v>989.90419999999995</v>
          </cell>
          <cell r="G234">
            <v>986.28030000000001</v>
          </cell>
          <cell r="H234">
            <v>884.93079999999998</v>
          </cell>
          <cell r="I234">
            <v>560.91409999999996</v>
          </cell>
          <cell r="J234">
            <v>1.645669</v>
          </cell>
          <cell r="K234">
            <v>2.157057</v>
          </cell>
          <cell r="L234">
            <v>979.30359999999996</v>
          </cell>
          <cell r="M234">
            <v>975.11530000000005</v>
          </cell>
          <cell r="N234">
            <v>16.11834</v>
          </cell>
          <cell r="O234">
            <v>853.6558</v>
          </cell>
          <cell r="P234">
            <v>795.6223</v>
          </cell>
          <cell r="Q234">
            <v>18.894760000000002</v>
          </cell>
          <cell r="R234">
            <v>839.97559999999999</v>
          </cell>
          <cell r="S234">
            <v>16.055319999999998</v>
          </cell>
          <cell r="T234">
            <v>876.37049999999999</v>
          </cell>
          <cell r="U234">
            <v>15.397650000000001</v>
          </cell>
          <cell r="V234">
            <v>963.42529999999999</v>
          </cell>
          <cell r="W234">
            <v>963.42570000000001</v>
          </cell>
          <cell r="X234">
            <v>19.05087</v>
          </cell>
          <cell r="Y234">
            <v>1041.03</v>
          </cell>
          <cell r="Z234">
            <v>988.9085</v>
          </cell>
          <cell r="AA234">
            <v>1001.25</v>
          </cell>
          <cell r="AB234">
            <v>962.57860000000005</v>
          </cell>
          <cell r="AC234">
            <v>18.517659999999999</v>
          </cell>
          <cell r="AD234">
            <v>16.118079999999999</v>
          </cell>
          <cell r="AE234">
            <v>1014.09</v>
          </cell>
          <cell r="AF234">
            <v>17.841719999999999</v>
          </cell>
          <cell r="AG234">
            <v>885.30539999999996</v>
          </cell>
          <cell r="AH234">
            <v>13.56565</v>
          </cell>
          <cell r="AI234">
            <v>966.85979999999995</v>
          </cell>
          <cell r="AJ234">
            <v>416.62729999999999</v>
          </cell>
          <cell r="AK234">
            <v>11.29217</v>
          </cell>
          <cell r="AL234">
            <v>1088.6369999999999</v>
          </cell>
          <cell r="AM234">
            <v>6.7175599999999998</v>
          </cell>
          <cell r="AN234">
            <v>1.2306330000000001</v>
          </cell>
          <cell r="AO234">
            <v>390.95699999999999</v>
          </cell>
          <cell r="AP234">
            <v>1159.5229999999999</v>
          </cell>
          <cell r="AQ234">
            <v>1159.5229999999999</v>
          </cell>
          <cell r="AR234">
            <v>0.64430390000000004</v>
          </cell>
          <cell r="AS234">
            <v>0.55628319999999998</v>
          </cell>
          <cell r="AT234">
            <v>980.34460000000001</v>
          </cell>
          <cell r="AU234">
            <v>1.145945</v>
          </cell>
          <cell r="AV234">
            <v>1159.4570000000001</v>
          </cell>
          <cell r="AW234">
            <v>1159.4559999999999</v>
          </cell>
          <cell r="AX234">
            <v>1.815885</v>
          </cell>
          <cell r="AY234">
            <v>1417.2059999999999</v>
          </cell>
          <cell r="AZ234">
            <v>986.28049999999996</v>
          </cell>
          <cell r="BA234">
            <v>1.2253620000000001</v>
          </cell>
          <cell r="BB234">
            <v>1507.566</v>
          </cell>
          <cell r="BC234">
            <v>1.749309</v>
          </cell>
          <cell r="BD234">
            <v>1033.8320000000001</v>
          </cell>
          <cell r="BE234">
            <v>973.44920000000002</v>
          </cell>
          <cell r="BF234">
            <v>973.44929999999999</v>
          </cell>
          <cell r="BG234">
            <v>973.44920000000002</v>
          </cell>
          <cell r="BH234">
            <v>1006.6609999999999</v>
          </cell>
          <cell r="BI234">
            <v>1032.404</v>
          </cell>
          <cell r="BJ234">
            <v>1041.03</v>
          </cell>
          <cell r="BK234">
            <v>1.2101010000000001</v>
          </cell>
          <cell r="BL234">
            <v>1.147699</v>
          </cell>
          <cell r="BM234">
            <v>988.97569999999996</v>
          </cell>
          <cell r="BN234">
            <v>1.2334799999999999</v>
          </cell>
          <cell r="BO234">
            <v>967.18979999999999</v>
          </cell>
          <cell r="BP234">
            <v>967.18989999999997</v>
          </cell>
          <cell r="BQ234">
            <v>1.188436</v>
          </cell>
          <cell r="BR234">
            <v>1.1428940000000001</v>
          </cell>
          <cell r="BS234">
            <v>1.1749270000000001</v>
          </cell>
          <cell r="BT234">
            <v>986.28049999999996</v>
          </cell>
          <cell r="BU234">
            <v>986.28070000000002</v>
          </cell>
          <cell r="BV234">
            <v>20.74174</v>
          </cell>
          <cell r="BW234">
            <v>3.9824199999999998</v>
          </cell>
          <cell r="BX234">
            <v>955.61779999999999</v>
          </cell>
          <cell r="BY234">
            <v>974.91959999999995</v>
          </cell>
          <cell r="BZ234">
            <v>967.90809999999999</v>
          </cell>
          <cell r="CA234">
            <v>967.91189999999995</v>
          </cell>
          <cell r="CB234">
            <v>3.665448</v>
          </cell>
          <cell r="CC234">
            <v>963.42650000000003</v>
          </cell>
          <cell r="CD234">
            <v>2.0699749999999999</v>
          </cell>
          <cell r="CE234">
            <v>1039.732</v>
          </cell>
          <cell r="CF234">
            <v>963.38480000000004</v>
          </cell>
          <cell r="CG234">
            <v>3.1887629999999998</v>
          </cell>
          <cell r="CH234">
            <v>2.277495</v>
          </cell>
          <cell r="CI234">
            <v>852.57410000000004</v>
          </cell>
          <cell r="CJ234">
            <v>79.039140000000003</v>
          </cell>
          <cell r="CK234">
            <v>2.2717619999999998</v>
          </cell>
          <cell r="CL234">
            <v>862.46749999999997</v>
          </cell>
          <cell r="CM234">
            <v>867.70100000000002</v>
          </cell>
          <cell r="CN234">
            <v>896.89580000000001</v>
          </cell>
          <cell r="CO234">
            <v>862.47</v>
          </cell>
          <cell r="CP234">
            <v>979.65679999999998</v>
          </cell>
          <cell r="CQ234">
            <v>0.96963120000000003</v>
          </cell>
          <cell r="CR234">
            <v>749.06479999999999</v>
          </cell>
          <cell r="CS234">
            <v>862.47050000000002</v>
          </cell>
          <cell r="CT234">
            <v>263.30119999999999</v>
          </cell>
          <cell r="CU234">
            <v>907.66700000000003</v>
          </cell>
          <cell r="CV234">
            <v>5.742966</v>
          </cell>
          <cell r="CW234">
            <v>794.8836</v>
          </cell>
          <cell r="CX234">
            <v>8.1903299999999994</v>
          </cell>
          <cell r="CY234">
            <v>911.83939999999996</v>
          </cell>
          <cell r="CZ234">
            <v>975.19880000000001</v>
          </cell>
          <cell r="DA234">
            <v>988.90840000000003</v>
          </cell>
          <cell r="DB234">
            <v>949.22059999999999</v>
          </cell>
          <cell r="DC234">
            <v>1.0201169999999999</v>
          </cell>
          <cell r="DD234">
            <v>3.9670260000000002</v>
          </cell>
          <cell r="DE234">
            <v>6.2962759999999998</v>
          </cell>
          <cell r="DF234">
            <v>988.9085</v>
          </cell>
          <cell r="DG234">
            <v>988.90020000000004</v>
          </cell>
          <cell r="DH234">
            <v>1016.415</v>
          </cell>
          <cell r="DI234">
            <v>1.3306229999999999</v>
          </cell>
          <cell r="DJ234">
            <v>3.7360220000000002</v>
          </cell>
          <cell r="DK234">
            <v>991.70450000000005</v>
          </cell>
          <cell r="DL234">
            <v>976.92849999999999</v>
          </cell>
          <cell r="DM234">
            <v>1068.1669999999999</v>
          </cell>
          <cell r="DN234">
            <v>979.30229999999995</v>
          </cell>
          <cell r="DO234">
            <v>979.30139999999994</v>
          </cell>
          <cell r="DP234">
            <v>979.30150000000003</v>
          </cell>
          <cell r="DQ234">
            <v>978.52629999999999</v>
          </cell>
          <cell r="DR234">
            <v>14.01299</v>
          </cell>
          <cell r="DS234">
            <v>18.517690000000002</v>
          </cell>
          <cell r="DT234">
            <v>3.3301850000000002</v>
          </cell>
          <cell r="DU234">
            <v>18.517659999999999</v>
          </cell>
          <cell r="DV234">
            <v>1041.0309999999999</v>
          </cell>
          <cell r="DW234">
            <v>0.96871620000000003</v>
          </cell>
          <cell r="DX234">
            <v>1.1106229999999999</v>
          </cell>
          <cell r="DY234">
            <v>1.3428629999999999</v>
          </cell>
        </row>
        <row r="235">
          <cell r="A235" t="str">
            <v>Vapor fraction</v>
          </cell>
          <cell r="C235">
            <v>0</v>
          </cell>
          <cell r="D235">
            <v>0.17610709999999999</v>
          </cell>
          <cell r="E235">
            <v>0</v>
          </cell>
          <cell r="F235">
            <v>0</v>
          </cell>
          <cell r="G235">
            <v>0</v>
          </cell>
          <cell r="H235">
            <v>0</v>
          </cell>
          <cell r="I235">
            <v>1.0166999999999999E-3</v>
          </cell>
          <cell r="J235">
            <v>0.80507209999999996</v>
          </cell>
          <cell r="K235">
            <v>0.67632099999999995</v>
          </cell>
          <cell r="L235">
            <v>0</v>
          </cell>
          <cell r="M235">
            <v>0</v>
          </cell>
          <cell r="N235">
            <v>1</v>
          </cell>
          <cell r="O235">
            <v>0</v>
          </cell>
          <cell r="P235">
            <v>3.7624199999999998E-3</v>
          </cell>
          <cell r="Q235">
            <v>1</v>
          </cell>
          <cell r="R235">
            <v>0</v>
          </cell>
          <cell r="S235">
            <v>1</v>
          </cell>
          <cell r="T235">
            <v>0</v>
          </cell>
          <cell r="U235">
            <v>1</v>
          </cell>
          <cell r="V235">
            <v>0</v>
          </cell>
          <cell r="W235">
            <v>0</v>
          </cell>
          <cell r="X235">
            <v>1</v>
          </cell>
          <cell r="Y235">
            <v>0</v>
          </cell>
          <cell r="Z235">
            <v>0</v>
          </cell>
          <cell r="AA235">
            <v>0</v>
          </cell>
          <cell r="AB235">
            <v>0</v>
          </cell>
          <cell r="AC235">
            <v>1</v>
          </cell>
          <cell r="AD235">
            <v>1</v>
          </cell>
          <cell r="AE235">
            <v>0</v>
          </cell>
          <cell r="AF235">
            <v>0.71449629999999997</v>
          </cell>
          <cell r="AG235">
            <v>0</v>
          </cell>
          <cell r="AH235">
            <v>0.70677900000000005</v>
          </cell>
          <cell r="AI235">
            <v>0</v>
          </cell>
          <cell r="AJ235">
            <v>2.5059000000000001E-3</v>
          </cell>
          <cell r="AK235">
            <v>0.97942030000000002</v>
          </cell>
          <cell r="AL235">
            <v>0</v>
          </cell>
          <cell r="AM235">
            <v>0.98526219999999998</v>
          </cell>
          <cell r="AN235">
            <v>1</v>
          </cell>
          <cell r="AO235">
            <v>8.4553500000000001E-4</v>
          </cell>
          <cell r="AP235">
            <v>0</v>
          </cell>
          <cell r="AQ235">
            <v>0</v>
          </cell>
          <cell r="AR235">
            <v>1</v>
          </cell>
          <cell r="AS235">
            <v>0.99888460000000001</v>
          </cell>
          <cell r="AT235">
            <v>0</v>
          </cell>
          <cell r="AU235">
            <v>1</v>
          </cell>
          <cell r="AV235">
            <v>0</v>
          </cell>
          <cell r="AW235">
            <v>0</v>
          </cell>
          <cell r="AX235">
            <v>1</v>
          </cell>
          <cell r="AY235">
            <v>0</v>
          </cell>
          <cell r="AZ235">
            <v>0</v>
          </cell>
          <cell r="BA235">
            <v>1</v>
          </cell>
          <cell r="BB235">
            <v>0</v>
          </cell>
          <cell r="BC235">
            <v>0.96991320000000003</v>
          </cell>
          <cell r="BD235">
            <v>0</v>
          </cell>
          <cell r="BE235">
            <v>0</v>
          </cell>
          <cell r="BF235">
            <v>0</v>
          </cell>
          <cell r="BG235">
            <v>0</v>
          </cell>
          <cell r="BH235">
            <v>0</v>
          </cell>
          <cell r="BI235">
            <v>0</v>
          </cell>
          <cell r="BJ235">
            <v>0</v>
          </cell>
          <cell r="BK235">
            <v>0.99978529999999999</v>
          </cell>
          <cell r="BL235">
            <v>1</v>
          </cell>
          <cell r="BM235">
            <v>0</v>
          </cell>
          <cell r="BN235">
            <v>0.99833099999999997</v>
          </cell>
          <cell r="BO235">
            <v>0</v>
          </cell>
          <cell r="BP235">
            <v>0</v>
          </cell>
          <cell r="BQ235">
            <v>0.9631284</v>
          </cell>
          <cell r="BR235">
            <v>0.98472029999999999</v>
          </cell>
          <cell r="BS235">
            <v>1</v>
          </cell>
          <cell r="BT235">
            <v>0</v>
          </cell>
          <cell r="BU235">
            <v>0</v>
          </cell>
          <cell r="BV235">
            <v>0.152145</v>
          </cell>
          <cell r="BW235">
            <v>1</v>
          </cell>
          <cell r="BX235">
            <v>0</v>
          </cell>
          <cell r="BY235">
            <v>0</v>
          </cell>
          <cell r="BZ235">
            <v>0</v>
          </cell>
          <cell r="CA235">
            <v>0</v>
          </cell>
          <cell r="CB235">
            <v>1</v>
          </cell>
          <cell r="CC235">
            <v>0</v>
          </cell>
          <cell r="CD235">
            <v>1</v>
          </cell>
          <cell r="CE235">
            <v>0</v>
          </cell>
          <cell r="CF235">
            <v>0</v>
          </cell>
          <cell r="CG235">
            <v>1</v>
          </cell>
          <cell r="CH235">
            <v>0.77306949999999997</v>
          </cell>
          <cell r="CI235">
            <v>0</v>
          </cell>
          <cell r="CJ235">
            <v>3.8446500000000002E-2</v>
          </cell>
          <cell r="CK235">
            <v>0.78059699999999999</v>
          </cell>
          <cell r="CL235">
            <v>0</v>
          </cell>
          <cell r="CM235">
            <v>0</v>
          </cell>
          <cell r="CN235">
            <v>0</v>
          </cell>
          <cell r="CO235">
            <v>0</v>
          </cell>
          <cell r="CP235">
            <v>0</v>
          </cell>
          <cell r="CQ235">
            <v>0.98098969999999996</v>
          </cell>
          <cell r="CR235">
            <v>0</v>
          </cell>
          <cell r="CS235">
            <v>0</v>
          </cell>
          <cell r="CT235">
            <v>3.1120700000000002E-3</v>
          </cell>
          <cell r="CU235">
            <v>0</v>
          </cell>
          <cell r="CV235">
            <v>0.26211800000000002</v>
          </cell>
          <cell r="CW235">
            <v>0</v>
          </cell>
          <cell r="CX235">
            <v>0.32977869999999998</v>
          </cell>
          <cell r="CY235">
            <v>0</v>
          </cell>
          <cell r="CZ235">
            <v>0</v>
          </cell>
          <cell r="DA235">
            <v>0</v>
          </cell>
          <cell r="DB235">
            <v>0</v>
          </cell>
          <cell r="DC235">
            <v>1</v>
          </cell>
          <cell r="DD235">
            <v>0.53248879999999998</v>
          </cell>
          <cell r="DE235">
            <v>0.26967249999999998</v>
          </cell>
          <cell r="DF235">
            <v>0</v>
          </cell>
          <cell r="DG235">
            <v>0</v>
          </cell>
          <cell r="DH235">
            <v>0</v>
          </cell>
          <cell r="DI235">
            <v>1</v>
          </cell>
          <cell r="DJ235">
            <v>0.34909050000000003</v>
          </cell>
          <cell r="DK235">
            <v>0</v>
          </cell>
          <cell r="DL235">
            <v>0</v>
          </cell>
          <cell r="DM235">
            <v>0</v>
          </cell>
          <cell r="DN235">
            <v>0</v>
          </cell>
          <cell r="DO235">
            <v>0</v>
          </cell>
          <cell r="DP235">
            <v>0</v>
          </cell>
          <cell r="DQ235">
            <v>0</v>
          </cell>
          <cell r="DR235">
            <v>1</v>
          </cell>
          <cell r="DS235">
            <v>1</v>
          </cell>
          <cell r="DT235">
            <v>1</v>
          </cell>
          <cell r="DU235">
            <v>1</v>
          </cell>
          <cell r="DV235">
            <v>0</v>
          </cell>
          <cell r="DW235">
            <v>1</v>
          </cell>
          <cell r="DX235">
            <v>1</v>
          </cell>
          <cell r="DY235">
            <v>0.45256370000000001</v>
          </cell>
        </row>
        <row r="236">
          <cell r="A236" t="str">
            <v>Solid fraction</v>
          </cell>
          <cell r="C236">
            <v>0</v>
          </cell>
          <cell r="D236">
            <v>0</v>
          </cell>
          <cell r="E236">
            <v>0</v>
          </cell>
          <cell r="F236">
            <v>9.3460100000000001E-3</v>
          </cell>
          <cell r="G236">
            <v>1.1678999999999999E-3</v>
          </cell>
          <cell r="H236">
            <v>0</v>
          </cell>
          <cell r="I236">
            <v>0</v>
          </cell>
          <cell r="J236">
            <v>0</v>
          </cell>
          <cell r="K236">
            <v>0</v>
          </cell>
          <cell r="L236">
            <v>0</v>
          </cell>
          <cell r="M236">
            <v>3.8976800000000002E-3</v>
          </cell>
          <cell r="N236">
            <v>0</v>
          </cell>
          <cell r="O236">
            <v>0</v>
          </cell>
          <cell r="P236">
            <v>0.2944715</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0.37390990000000002</v>
          </cell>
          <cell r="AF236">
            <v>0</v>
          </cell>
          <cell r="AG236">
            <v>0</v>
          </cell>
          <cell r="AH236">
            <v>0</v>
          </cell>
          <cell r="AI236">
            <v>0</v>
          </cell>
          <cell r="AJ236">
            <v>0</v>
          </cell>
          <cell r="AK236">
            <v>0</v>
          </cell>
          <cell r="AL236">
            <v>0.4332279</v>
          </cell>
          <cell r="AM236">
            <v>0</v>
          </cell>
          <cell r="AN236">
            <v>0</v>
          </cell>
          <cell r="AO236">
            <v>0</v>
          </cell>
          <cell r="AP236">
            <v>0.43594640000000001</v>
          </cell>
          <cell r="AQ236">
            <v>0.43594620000000001</v>
          </cell>
          <cell r="AR236">
            <v>0</v>
          </cell>
          <cell r="AS236">
            <v>0</v>
          </cell>
          <cell r="AT236">
            <v>0</v>
          </cell>
          <cell r="AU236">
            <v>0</v>
          </cell>
          <cell r="AV236">
            <v>0.43587429999999999</v>
          </cell>
          <cell r="AW236">
            <v>0.43587429999999999</v>
          </cell>
          <cell r="AX236">
            <v>0</v>
          </cell>
          <cell r="AY236">
            <v>0.87758320000000001</v>
          </cell>
          <cell r="AZ236">
            <v>1.16792E-3</v>
          </cell>
          <cell r="BA236">
            <v>0</v>
          </cell>
          <cell r="BB236">
            <v>0.99568990000000002</v>
          </cell>
          <cell r="BC236">
            <v>2.4063600000000001E-2</v>
          </cell>
          <cell r="BD236">
            <v>0</v>
          </cell>
          <cell r="BE236">
            <v>9.8064299999999997E-3</v>
          </cell>
          <cell r="BF236">
            <v>9.8064299999999997E-3</v>
          </cell>
          <cell r="BG236">
            <v>9.8061799999999994E-3</v>
          </cell>
          <cell r="BH236">
            <v>0</v>
          </cell>
          <cell r="BI236">
            <v>0</v>
          </cell>
          <cell r="BJ236">
            <v>0</v>
          </cell>
          <cell r="BK236">
            <v>0</v>
          </cell>
          <cell r="BL236">
            <v>0</v>
          </cell>
          <cell r="BM236">
            <v>0</v>
          </cell>
          <cell r="BN236">
            <v>0</v>
          </cell>
          <cell r="BO236">
            <v>0</v>
          </cell>
          <cell r="BP236">
            <v>0</v>
          </cell>
          <cell r="BQ236">
            <v>0</v>
          </cell>
          <cell r="BR236">
            <v>0</v>
          </cell>
          <cell r="BS236">
            <v>0</v>
          </cell>
          <cell r="BT236">
            <v>1.16792E-3</v>
          </cell>
          <cell r="BU236">
            <v>1.1680200000000001E-3</v>
          </cell>
          <cell r="BV236">
            <v>0</v>
          </cell>
          <cell r="BW236">
            <v>0</v>
          </cell>
          <cell r="BX236">
            <v>5.3414400000000003E-3</v>
          </cell>
          <cell r="BY236">
            <v>0</v>
          </cell>
          <cell r="BZ236">
            <v>6.0712400000000003E-3</v>
          </cell>
          <cell r="CA236">
            <v>6.07159E-3</v>
          </cell>
          <cell r="CB236">
            <v>0</v>
          </cell>
          <cell r="CC236">
            <v>0</v>
          </cell>
          <cell r="CD236">
            <v>0</v>
          </cell>
          <cell r="CE236">
            <v>3.9618E-2</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8.7159799999999996E-2</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4.8845E-2</v>
          </cell>
        </row>
        <row r="237">
          <cell r="A237" t="str">
            <v>Temperature</v>
          </cell>
          <cell r="B237" t="str">
            <v>°C</v>
          </cell>
          <cell r="C237">
            <v>32</v>
          </cell>
          <cell r="D237">
            <v>70.2</v>
          </cell>
          <cell r="E237">
            <v>81.400000000000006</v>
          </cell>
          <cell r="F237">
            <v>71.5</v>
          </cell>
          <cell r="G237">
            <v>90.1</v>
          </cell>
          <cell r="H237">
            <v>64.900000000000006</v>
          </cell>
          <cell r="I237">
            <v>50</v>
          </cell>
          <cell r="J237">
            <v>50</v>
          </cell>
          <cell r="K237">
            <v>71.099999999999994</v>
          </cell>
          <cell r="L237">
            <v>88.6</v>
          </cell>
          <cell r="M237">
            <v>71</v>
          </cell>
          <cell r="N237">
            <v>175</v>
          </cell>
          <cell r="O237">
            <v>161.69999999999999</v>
          </cell>
          <cell r="P237">
            <v>205</v>
          </cell>
          <cell r="Q237">
            <v>205</v>
          </cell>
          <cell r="R237">
            <v>173</v>
          </cell>
          <cell r="S237">
            <v>173</v>
          </cell>
          <cell r="T237">
            <v>141.69999999999999</v>
          </cell>
          <cell r="U237">
            <v>141.69999999999999</v>
          </cell>
          <cell r="V237">
            <v>50</v>
          </cell>
          <cell r="W237">
            <v>50</v>
          </cell>
          <cell r="X237">
            <v>50</v>
          </cell>
          <cell r="Y237">
            <v>40</v>
          </cell>
          <cell r="Z237">
            <v>40</v>
          </cell>
          <cell r="AA237">
            <v>54.6</v>
          </cell>
          <cell r="AB237">
            <v>51.3</v>
          </cell>
          <cell r="AC237">
            <v>50.7</v>
          </cell>
          <cell r="AD237">
            <v>175</v>
          </cell>
          <cell r="AE237">
            <v>187.5</v>
          </cell>
          <cell r="AF237">
            <v>187.5</v>
          </cell>
          <cell r="AG237">
            <v>142</v>
          </cell>
          <cell r="AH237">
            <v>142</v>
          </cell>
          <cell r="AI237">
            <v>55</v>
          </cell>
          <cell r="AJ237">
            <v>111</v>
          </cell>
          <cell r="AK237">
            <v>55</v>
          </cell>
          <cell r="AL237">
            <v>158.1</v>
          </cell>
          <cell r="AM237">
            <v>158.1</v>
          </cell>
          <cell r="AN237">
            <v>94.6</v>
          </cell>
          <cell r="AO237">
            <v>55</v>
          </cell>
          <cell r="AP237">
            <v>94.6</v>
          </cell>
          <cell r="AQ237">
            <v>94.6</v>
          </cell>
          <cell r="AR237">
            <v>125.7</v>
          </cell>
          <cell r="AS237">
            <v>55</v>
          </cell>
          <cell r="AT237">
            <v>50</v>
          </cell>
          <cell r="AU237">
            <v>50</v>
          </cell>
          <cell r="AV237">
            <v>94.6</v>
          </cell>
          <cell r="AW237">
            <v>94.6</v>
          </cell>
          <cell r="AX237">
            <v>94.6</v>
          </cell>
          <cell r="AY237">
            <v>90.1</v>
          </cell>
          <cell r="AZ237">
            <v>90.1</v>
          </cell>
          <cell r="BA237">
            <v>41</v>
          </cell>
          <cell r="BB237">
            <v>119.9</v>
          </cell>
          <cell r="BC237">
            <v>119.7</v>
          </cell>
          <cell r="BD237">
            <v>40</v>
          </cell>
          <cell r="BE237">
            <v>95</v>
          </cell>
          <cell r="BF237">
            <v>95</v>
          </cell>
          <cell r="BG237">
            <v>95</v>
          </cell>
          <cell r="BH237">
            <v>61.1</v>
          </cell>
          <cell r="BI237">
            <v>40</v>
          </cell>
          <cell r="BJ237">
            <v>40</v>
          </cell>
          <cell r="BK237">
            <v>40.799999999999997</v>
          </cell>
          <cell r="BL237">
            <v>44.3</v>
          </cell>
          <cell r="BM237">
            <v>40</v>
          </cell>
          <cell r="BN237">
            <v>41</v>
          </cell>
          <cell r="BO237">
            <v>45</v>
          </cell>
          <cell r="BP237">
            <v>45</v>
          </cell>
          <cell r="BQ237">
            <v>33</v>
          </cell>
          <cell r="BR237">
            <v>34</v>
          </cell>
          <cell r="BS237">
            <v>70</v>
          </cell>
          <cell r="BT237">
            <v>90.1</v>
          </cell>
          <cell r="BU237">
            <v>90.1</v>
          </cell>
          <cell r="BV237">
            <v>126.5</v>
          </cell>
          <cell r="BW237">
            <v>143.19999999999999</v>
          </cell>
          <cell r="BX237">
            <v>143.69999999999999</v>
          </cell>
          <cell r="BY237">
            <v>71.099999999999994</v>
          </cell>
          <cell r="BZ237">
            <v>135</v>
          </cell>
          <cell r="CA237">
            <v>135</v>
          </cell>
          <cell r="CB237">
            <v>134.9</v>
          </cell>
          <cell r="CC237">
            <v>50</v>
          </cell>
          <cell r="CD237">
            <v>117.9</v>
          </cell>
          <cell r="CE237">
            <v>187.5</v>
          </cell>
          <cell r="CF237">
            <v>50</v>
          </cell>
          <cell r="CG237">
            <v>119</v>
          </cell>
          <cell r="CH237">
            <v>85</v>
          </cell>
          <cell r="CI237">
            <v>52.5</v>
          </cell>
          <cell r="CJ237">
            <v>126.4</v>
          </cell>
          <cell r="CK237">
            <v>85.3</v>
          </cell>
          <cell r="CL237">
            <v>45</v>
          </cell>
          <cell r="CM237">
            <v>25</v>
          </cell>
          <cell r="CN237">
            <v>45</v>
          </cell>
          <cell r="CO237">
            <v>45</v>
          </cell>
          <cell r="CP237">
            <v>45</v>
          </cell>
          <cell r="CQ237">
            <v>45</v>
          </cell>
          <cell r="CR237">
            <v>139.4</v>
          </cell>
          <cell r="CS237">
            <v>45</v>
          </cell>
          <cell r="CT237">
            <v>45</v>
          </cell>
          <cell r="CU237">
            <v>45</v>
          </cell>
          <cell r="CV237">
            <v>45</v>
          </cell>
          <cell r="CW237">
            <v>95.2</v>
          </cell>
          <cell r="CX237">
            <v>58.7</v>
          </cell>
          <cell r="CY237">
            <v>45</v>
          </cell>
          <cell r="CZ237">
            <v>45</v>
          </cell>
          <cell r="DA237">
            <v>40</v>
          </cell>
          <cell r="DB237">
            <v>104.7</v>
          </cell>
          <cell r="DC237">
            <v>93</v>
          </cell>
          <cell r="DD237">
            <v>45</v>
          </cell>
          <cell r="DE237">
            <v>45</v>
          </cell>
          <cell r="DF237">
            <v>40</v>
          </cell>
          <cell r="DG237">
            <v>40</v>
          </cell>
          <cell r="DH237">
            <v>76.5</v>
          </cell>
          <cell r="DI237">
            <v>35</v>
          </cell>
          <cell r="DJ237">
            <v>37.5</v>
          </cell>
          <cell r="DK237">
            <v>35</v>
          </cell>
          <cell r="DL237">
            <v>90.1</v>
          </cell>
          <cell r="DM237">
            <v>30</v>
          </cell>
          <cell r="DN237">
            <v>88.6</v>
          </cell>
          <cell r="DO237">
            <v>88.6</v>
          </cell>
          <cell r="DP237">
            <v>88.6</v>
          </cell>
          <cell r="DQ237">
            <v>89.2</v>
          </cell>
          <cell r="DR237">
            <v>147</v>
          </cell>
          <cell r="DS237">
            <v>50.7</v>
          </cell>
          <cell r="DT237">
            <v>147</v>
          </cell>
          <cell r="DU237">
            <v>50.7</v>
          </cell>
          <cell r="DV237">
            <v>40</v>
          </cell>
          <cell r="DW237">
            <v>90</v>
          </cell>
          <cell r="DX237">
            <v>35.200000000000003</v>
          </cell>
          <cell r="DY237">
            <v>65.300039999999996</v>
          </cell>
        </row>
        <row r="238">
          <cell r="A238" t="str">
            <v>Pressure</v>
          </cell>
          <cell r="B238" t="str">
            <v>bar a</v>
          </cell>
          <cell r="C238">
            <v>4</v>
          </cell>
          <cell r="D238">
            <v>1.05</v>
          </cell>
          <cell r="E238">
            <v>2</v>
          </cell>
          <cell r="F238">
            <v>3.8</v>
          </cell>
          <cell r="G238">
            <v>5.7</v>
          </cell>
          <cell r="H238">
            <v>4</v>
          </cell>
          <cell r="I238">
            <v>1.05</v>
          </cell>
          <cell r="J238">
            <v>1.03</v>
          </cell>
          <cell r="K238">
            <v>1.05</v>
          </cell>
          <cell r="L238">
            <v>10</v>
          </cell>
          <cell r="M238">
            <v>23</v>
          </cell>
          <cell r="N238">
            <v>21</v>
          </cell>
          <cell r="O238">
            <v>11.86</v>
          </cell>
          <cell r="P238">
            <v>18.399999999999999</v>
          </cell>
          <cell r="Q238">
            <v>18.399999999999999</v>
          </cell>
          <cell r="R238">
            <v>18.2</v>
          </cell>
          <cell r="S238">
            <v>18.2</v>
          </cell>
          <cell r="T238">
            <v>18</v>
          </cell>
          <cell r="U238">
            <v>18</v>
          </cell>
          <cell r="V238">
            <v>17.8</v>
          </cell>
          <cell r="W238">
            <v>17.8</v>
          </cell>
          <cell r="X238">
            <v>17.8</v>
          </cell>
          <cell r="Y238">
            <v>24</v>
          </cell>
          <cell r="Z238">
            <v>24</v>
          </cell>
          <cell r="AA238">
            <v>17.8</v>
          </cell>
          <cell r="AB238">
            <v>17.649999999999999</v>
          </cell>
          <cell r="AC238">
            <v>17.5</v>
          </cell>
          <cell r="AD238">
            <v>21</v>
          </cell>
          <cell r="AE238">
            <v>10.81</v>
          </cell>
          <cell r="AF238">
            <v>10.81</v>
          </cell>
          <cell r="AG238">
            <v>10.61</v>
          </cell>
          <cell r="AH238">
            <v>10.61</v>
          </cell>
          <cell r="AI238">
            <v>10.41</v>
          </cell>
          <cell r="AJ238">
            <v>1.5</v>
          </cell>
          <cell r="AK238">
            <v>10.41</v>
          </cell>
          <cell r="AL238">
            <v>4.1399999999999997</v>
          </cell>
          <cell r="AM238">
            <v>4.1399999999999997</v>
          </cell>
          <cell r="AN238">
            <v>0.6</v>
          </cell>
          <cell r="AO238">
            <v>0.4</v>
          </cell>
          <cell r="AP238">
            <v>3.8</v>
          </cell>
          <cell r="AQ238">
            <v>3.8</v>
          </cell>
          <cell r="AR238">
            <v>1.1000000000000001</v>
          </cell>
          <cell r="AS238">
            <v>0.4</v>
          </cell>
          <cell r="AT238">
            <v>1.03</v>
          </cell>
          <cell r="AU238">
            <v>1.03</v>
          </cell>
          <cell r="AV238">
            <v>1.5</v>
          </cell>
          <cell r="AW238">
            <v>1.05</v>
          </cell>
          <cell r="AX238">
            <v>1.4</v>
          </cell>
          <cell r="AY238">
            <v>1.05</v>
          </cell>
          <cell r="AZ238">
            <v>1.03</v>
          </cell>
          <cell r="BA238">
            <v>1.05</v>
          </cell>
          <cell r="BB238">
            <v>1.05</v>
          </cell>
          <cell r="BC238">
            <v>1.05</v>
          </cell>
          <cell r="BD238">
            <v>3</v>
          </cell>
          <cell r="BE238">
            <v>5</v>
          </cell>
          <cell r="BF238">
            <v>5</v>
          </cell>
          <cell r="BG238">
            <v>5</v>
          </cell>
          <cell r="BH238">
            <v>4.8</v>
          </cell>
          <cell r="BI238">
            <v>3</v>
          </cell>
          <cell r="BJ238">
            <v>9.5</v>
          </cell>
          <cell r="BK238">
            <v>1.03</v>
          </cell>
          <cell r="BL238">
            <v>1.03</v>
          </cell>
          <cell r="BM238">
            <v>5.9</v>
          </cell>
          <cell r="BN238">
            <v>1.05</v>
          </cell>
          <cell r="BO238">
            <v>4.8</v>
          </cell>
          <cell r="BP238">
            <v>5</v>
          </cell>
          <cell r="BQ238">
            <v>1.02</v>
          </cell>
          <cell r="BR238">
            <v>1.02</v>
          </cell>
          <cell r="BS238">
            <v>1.2</v>
          </cell>
          <cell r="BT238">
            <v>5.7</v>
          </cell>
          <cell r="BU238">
            <v>5.7</v>
          </cell>
          <cell r="BV238">
            <v>1.7</v>
          </cell>
          <cell r="BW238">
            <v>1.7</v>
          </cell>
          <cell r="BX238">
            <v>5</v>
          </cell>
          <cell r="BY238">
            <v>4</v>
          </cell>
          <cell r="BZ238">
            <v>6</v>
          </cell>
          <cell r="CA238">
            <v>6</v>
          </cell>
          <cell r="CB238">
            <v>1.7</v>
          </cell>
          <cell r="CC238">
            <v>17.8</v>
          </cell>
          <cell r="CD238">
            <v>1.6</v>
          </cell>
          <cell r="CE238">
            <v>1.75</v>
          </cell>
          <cell r="CF238">
            <v>17.8</v>
          </cell>
          <cell r="CG238">
            <v>1.05</v>
          </cell>
          <cell r="CH238">
            <v>1.05</v>
          </cell>
          <cell r="CI238">
            <v>1.05</v>
          </cell>
          <cell r="CJ238">
            <v>1.6</v>
          </cell>
          <cell r="CK238">
            <v>1.05</v>
          </cell>
          <cell r="CL238">
            <v>6.7</v>
          </cell>
          <cell r="CM238">
            <v>4</v>
          </cell>
          <cell r="CN238">
            <v>1.03</v>
          </cell>
          <cell r="CO238">
            <v>6.7</v>
          </cell>
          <cell r="CP238">
            <v>6.9</v>
          </cell>
          <cell r="CQ238">
            <v>1.03</v>
          </cell>
          <cell r="CR238">
            <v>1.2</v>
          </cell>
          <cell r="CS238">
            <v>6.7</v>
          </cell>
          <cell r="CT238">
            <v>1.1000000000000001</v>
          </cell>
          <cell r="CU238">
            <v>1.05</v>
          </cell>
          <cell r="CV238">
            <v>1.03</v>
          </cell>
          <cell r="CW238">
            <v>6.8</v>
          </cell>
          <cell r="CX238">
            <v>1.05</v>
          </cell>
          <cell r="CY238">
            <v>1.03</v>
          </cell>
          <cell r="CZ238">
            <v>1.05</v>
          </cell>
          <cell r="DA238">
            <v>5.9</v>
          </cell>
          <cell r="DB238">
            <v>6.4</v>
          </cell>
          <cell r="DC238">
            <v>1.05</v>
          </cell>
          <cell r="DD238">
            <v>1.03</v>
          </cell>
          <cell r="DE238">
            <v>1.03</v>
          </cell>
          <cell r="DF238">
            <v>5.9</v>
          </cell>
          <cell r="DG238">
            <v>5.9</v>
          </cell>
          <cell r="DH238">
            <v>2</v>
          </cell>
          <cell r="DI238">
            <v>1.2</v>
          </cell>
          <cell r="DJ238">
            <v>1.2</v>
          </cell>
          <cell r="DK238">
            <v>11</v>
          </cell>
          <cell r="DL238">
            <v>3.5</v>
          </cell>
          <cell r="DM238">
            <v>4</v>
          </cell>
          <cell r="DN238">
            <v>10</v>
          </cell>
          <cell r="DO238">
            <v>10</v>
          </cell>
          <cell r="DP238">
            <v>10</v>
          </cell>
          <cell r="DQ238">
            <v>10</v>
          </cell>
          <cell r="DR238">
            <v>17.3</v>
          </cell>
          <cell r="DS238">
            <v>17.5</v>
          </cell>
          <cell r="DT238">
            <v>4.0999999999999996</v>
          </cell>
          <cell r="DU238">
            <v>17.5</v>
          </cell>
          <cell r="DV238">
            <v>9.5</v>
          </cell>
          <cell r="DW238">
            <v>1.03</v>
          </cell>
          <cell r="DX238">
            <v>1.02</v>
          </cell>
          <cell r="DY238">
            <v>0.4</v>
          </cell>
        </row>
        <row r="239">
          <cell r="A239" t="str">
            <v>Total enthalpy</v>
          </cell>
          <cell r="B239" t="str">
            <v>kW</v>
          </cell>
          <cell r="C239">
            <v>-2513.3686040000002</v>
          </cell>
          <cell r="D239">
            <v>-608.03547319999996</v>
          </cell>
          <cell r="E239">
            <v>-107.65867739999999</v>
          </cell>
          <cell r="F239">
            <v>-145239.0453</v>
          </cell>
          <cell r="G239">
            <v>-198805.66230000003</v>
          </cell>
          <cell r="H239">
            <v>-5365.1178730000001</v>
          </cell>
          <cell r="I239">
            <v>-376.25678379999999</v>
          </cell>
          <cell r="J239">
            <v>-249.8734575</v>
          </cell>
          <cell r="K239">
            <v>-609.409674</v>
          </cell>
          <cell r="L239">
            <v>-109.24954509999999</v>
          </cell>
          <cell r="M239">
            <v>-342590.37609999999</v>
          </cell>
          <cell r="N239">
            <v>3975.9446109999999</v>
          </cell>
          <cell r="O239">
            <v>-1387158.946</v>
          </cell>
          <cell r="P239">
            <v>-396602.88730000006</v>
          </cell>
          <cell r="Q239">
            <v>-1332828.2380000001</v>
          </cell>
          <cell r="R239">
            <v>-1023731.4478</v>
          </cell>
          <cell r="S239">
            <v>-401211.15849999996</v>
          </cell>
          <cell r="T239">
            <v>-291139.83759999997</v>
          </cell>
          <cell r="U239">
            <v>-141164.24220000001</v>
          </cell>
          <cell r="V239">
            <v>-72206.459940000001</v>
          </cell>
          <cell r="W239">
            <v>-75474.815579999995</v>
          </cell>
          <cell r="X239">
            <v>-17166.63595</v>
          </cell>
          <cell r="Y239">
            <v>-57245.988469999997</v>
          </cell>
          <cell r="Z239">
            <v>-24173.327159999997</v>
          </cell>
          <cell r="AA239">
            <v>-57570.581769999997</v>
          </cell>
          <cell r="AB239">
            <v>-27105.436239999999</v>
          </cell>
          <cell r="AC239">
            <v>-13843.293670000001</v>
          </cell>
          <cell r="AD239">
            <v>35.884946499999998</v>
          </cell>
          <cell r="AE239">
            <v>-313751.69769999996</v>
          </cell>
          <cell r="AF239">
            <v>-82520.327730000005</v>
          </cell>
          <cell r="AG239">
            <v>-79303.202239999999</v>
          </cell>
          <cell r="AH239">
            <v>-9107.1727169999995</v>
          </cell>
          <cell r="AI239">
            <v>-9278.3197970000001</v>
          </cell>
          <cell r="AJ239">
            <v>-89175.525450000001</v>
          </cell>
          <cell r="AK239">
            <v>-580.46993090000001</v>
          </cell>
          <cell r="AL239">
            <v>-266173.484</v>
          </cell>
          <cell r="AM239">
            <v>-47579.702340000003</v>
          </cell>
          <cell r="AN239">
            <v>-62780.089080000005</v>
          </cell>
          <cell r="AO239">
            <v>-68278.904269999999</v>
          </cell>
          <cell r="AP239">
            <v>-271604.11249999999</v>
          </cell>
          <cell r="AQ239">
            <v>-135802.11439999999</v>
          </cell>
          <cell r="AR239">
            <v>-901.29418049999992</v>
          </cell>
          <cell r="AS239">
            <v>-42.293541699999999</v>
          </cell>
          <cell r="AT239">
            <v>-1060.7943970000001</v>
          </cell>
          <cell r="AU239">
            <v>-8.6377173000000003</v>
          </cell>
          <cell r="AV239">
            <v>-405384.93290000001</v>
          </cell>
          <cell r="AW239">
            <v>-135128.62109999999</v>
          </cell>
          <cell r="AX239">
            <v>-61.487344800000002</v>
          </cell>
          <cell r="AY239">
            <v>-109302.24062999999</v>
          </cell>
          <cell r="AZ239">
            <v>-233896.97759999998</v>
          </cell>
          <cell r="BA239">
            <v>-912.32221170000003</v>
          </cell>
          <cell r="BB239">
            <v>-88508.975260000007</v>
          </cell>
          <cell r="BC239">
            <v>-19367.07847</v>
          </cell>
          <cell r="BD239">
            <v>-256501.62710000001</v>
          </cell>
          <cell r="BE239">
            <v>-261745.12890000001</v>
          </cell>
          <cell r="BF239">
            <v>-198933.59229999999</v>
          </cell>
          <cell r="BG239">
            <v>-62810.827170000004</v>
          </cell>
          <cell r="BH239">
            <v>-212063.3971</v>
          </cell>
          <cell r="BI239">
            <v>-213028.10560000001</v>
          </cell>
          <cell r="BJ239">
            <v>-43470.625630000002</v>
          </cell>
          <cell r="BK239">
            <v>-977.22621790000005</v>
          </cell>
          <cell r="BL239">
            <v>-1116.3595132</v>
          </cell>
          <cell r="BM239">
            <v>-8455.41705</v>
          </cell>
          <cell r="BN239">
            <v>-63.515035299999994</v>
          </cell>
          <cell r="BO239">
            <v>-237662.53900000002</v>
          </cell>
          <cell r="BP239">
            <v>-36381.233489999999</v>
          </cell>
          <cell r="BQ239">
            <v>-1411.4435489999998</v>
          </cell>
          <cell r="BR239">
            <v>-2409.0207549999996</v>
          </cell>
          <cell r="BS239">
            <v>-2234.0683389999999</v>
          </cell>
          <cell r="BT239">
            <v>-233888.9529</v>
          </cell>
          <cell r="BU239">
            <v>-35083.337119999997</v>
          </cell>
          <cell r="BV239">
            <v>-140985.83799999999</v>
          </cell>
          <cell r="BW239">
            <v>-6849.2372919999998</v>
          </cell>
          <cell r="BX239">
            <v>-3662377.7140000002</v>
          </cell>
          <cell r="BY239">
            <v>-1.7809019E-3</v>
          </cell>
          <cell r="BZ239">
            <v>-3673543.6770000001</v>
          </cell>
          <cell r="CA239">
            <v>-8295.0649360000007</v>
          </cell>
          <cell r="CB239">
            <v>-164992.3677</v>
          </cell>
          <cell r="CC239">
            <v>-74036.114799999996</v>
          </cell>
          <cell r="CD239">
            <v>-96545.944910000006</v>
          </cell>
          <cell r="CE239">
            <v>-985.68367020000005</v>
          </cell>
          <cell r="CF239">
            <v>-1438.682172</v>
          </cell>
          <cell r="CG239">
            <v>-1489.7157750000001</v>
          </cell>
          <cell r="CH239">
            <v>-227665.5073</v>
          </cell>
          <cell r="CI239">
            <v>-144583.92740000002</v>
          </cell>
          <cell r="CJ239">
            <v>-176080.29340000002</v>
          </cell>
          <cell r="CK239">
            <v>-229047.50020000001</v>
          </cell>
          <cell r="CL239">
            <v>-1672.919676</v>
          </cell>
          <cell r="CM239">
            <v>-77.87692229999999</v>
          </cell>
          <cell r="CN239">
            <v>-256032.2403</v>
          </cell>
          <cell r="CO239">
            <v>-150094.57029999999</v>
          </cell>
          <cell r="CP239">
            <v>-106441.22574000001</v>
          </cell>
          <cell r="CQ239">
            <v>-178.1841604</v>
          </cell>
          <cell r="CR239">
            <v>-4.3492711000000002</v>
          </cell>
          <cell r="CS239">
            <v>-23854.537229999998</v>
          </cell>
          <cell r="CT239">
            <v>-25884.41417</v>
          </cell>
          <cell r="CU239">
            <v>-18611.093579999997</v>
          </cell>
          <cell r="CV239">
            <v>-2000.5925999999999</v>
          </cell>
          <cell r="CW239">
            <v>-19989.958009999998</v>
          </cell>
          <cell r="CX239">
            <v>-23315.800739999999</v>
          </cell>
          <cell r="CY239">
            <v>-5394.7069190000002</v>
          </cell>
          <cell r="CZ239">
            <v>-111447.67324999999</v>
          </cell>
          <cell r="DA239">
            <v>-5656.1935130000002</v>
          </cell>
          <cell r="DB239">
            <v>-102809.97921</v>
          </cell>
          <cell r="DC239">
            <v>-6114.2410630000004</v>
          </cell>
          <cell r="DD239">
            <v>-6883.4073950000002</v>
          </cell>
          <cell r="DE239">
            <v>-4961.7883099999999</v>
          </cell>
          <cell r="DF239">
            <v>-24175.641530000001</v>
          </cell>
          <cell r="DG239">
            <v>-66273.461960000001</v>
          </cell>
          <cell r="DH239">
            <v>-8908.455559</v>
          </cell>
          <cell r="DI239">
            <v>-14023.372590000001</v>
          </cell>
          <cell r="DJ239">
            <v>-68712.877720000004</v>
          </cell>
          <cell r="DK239">
            <v>-29168.109779999999</v>
          </cell>
          <cell r="DL239">
            <v>-178300.57670000001</v>
          </cell>
          <cell r="DM239">
            <v>-6910.2680429999991</v>
          </cell>
          <cell r="DN239">
            <v>-185182.0477</v>
          </cell>
          <cell r="DO239">
            <v>-71353.515740000003</v>
          </cell>
          <cell r="DP239">
            <v>-106424.2692</v>
          </cell>
          <cell r="DQ239">
            <v>-7293.8998750000001</v>
          </cell>
          <cell r="DR239">
            <v>-8794.0140329999995</v>
          </cell>
          <cell r="DS239">
            <v>-397.66075209999997</v>
          </cell>
          <cell r="DT239">
            <v>-8721.4730710000003</v>
          </cell>
          <cell r="DU239">
            <v>-13445.629079999999</v>
          </cell>
          <cell r="DV239">
            <v>-6853.3903650000002</v>
          </cell>
          <cell r="DW239">
            <v>-337.77032260000004</v>
          </cell>
          <cell r="DX239">
            <v>-993.8711902</v>
          </cell>
          <cell r="DY239">
            <v>-20536544.75</v>
          </cell>
        </row>
        <row r="240">
          <cell r="A240" t="str">
            <v>Molecular weight</v>
          </cell>
          <cell r="C240">
            <v>106.18129999999999</v>
          </cell>
          <cell r="D240">
            <v>48.62162</v>
          </cell>
          <cell r="E240">
            <v>73.298270000000002</v>
          </cell>
          <cell r="F240">
            <v>54.699339999999999</v>
          </cell>
          <cell r="G240">
            <v>55.083530000000003</v>
          </cell>
          <cell r="H240">
            <v>66.238510000000005</v>
          </cell>
          <cell r="I240">
            <v>51.187820000000002</v>
          </cell>
          <cell r="J240">
            <v>35.937919999999998</v>
          </cell>
          <cell r="K240">
            <v>40.728409999999997</v>
          </cell>
          <cell r="L240">
            <v>55.104979999999998</v>
          </cell>
          <cell r="M240">
            <v>61.255090000000003</v>
          </cell>
          <cell r="N240">
            <v>28.743289999999998</v>
          </cell>
          <cell r="O240">
            <v>40.790480000000002</v>
          </cell>
          <cell r="P240">
            <v>63.585799999999999</v>
          </cell>
          <cell r="Q240">
            <v>36.759219999999999</v>
          </cell>
          <cell r="R240">
            <v>42.946420000000003</v>
          </cell>
          <cell r="S240">
            <v>31.076650000000001</v>
          </cell>
          <cell r="T240">
            <v>36.5473</v>
          </cell>
          <cell r="U240">
            <v>28.95262</v>
          </cell>
          <cell r="V240">
            <v>30.160260000000001</v>
          </cell>
          <cell r="W240">
            <v>30.160270000000001</v>
          </cell>
          <cell r="X240">
            <v>28.630479999999999</v>
          </cell>
          <cell r="Y240">
            <v>55.097830000000002</v>
          </cell>
          <cell r="Z240">
            <v>18.04053</v>
          </cell>
          <cell r="AA240">
            <v>53.102269999999997</v>
          </cell>
          <cell r="AB240">
            <v>23.882660000000001</v>
          </cell>
          <cell r="AC240">
            <v>28.397079999999999</v>
          </cell>
          <cell r="AD240">
            <v>28.742850000000001</v>
          </cell>
          <cell r="AE240">
            <v>71.301649999999995</v>
          </cell>
          <cell r="AF240">
            <v>41.61412</v>
          </cell>
          <cell r="AG240">
            <v>43.951740000000001</v>
          </cell>
          <cell r="AH240">
            <v>32.281849999999999</v>
          </cell>
          <cell r="AI240">
            <v>35.578220000000002</v>
          </cell>
          <cell r="AJ240">
            <v>43.005839999999999</v>
          </cell>
          <cell r="AK240">
            <v>28.864979999999999</v>
          </cell>
          <cell r="AL240">
            <v>77.659930000000003</v>
          </cell>
          <cell r="AM240">
            <v>45.600679999999997</v>
          </cell>
          <cell r="AN240">
            <v>46.862160000000003</v>
          </cell>
          <cell r="AO240">
            <v>46.882089999999998</v>
          </cell>
          <cell r="AP240">
            <v>77.664119999999997</v>
          </cell>
          <cell r="AQ240">
            <v>77.664090000000002</v>
          </cell>
          <cell r="AR240">
            <v>19.21031</v>
          </cell>
          <cell r="AS240">
            <v>34.903849999999998</v>
          </cell>
          <cell r="AT240">
            <v>18.680260000000001</v>
          </cell>
          <cell r="AU240">
            <v>29.82574</v>
          </cell>
          <cell r="AV240">
            <v>77.667509999999993</v>
          </cell>
          <cell r="AW240">
            <v>77.667490000000001</v>
          </cell>
          <cell r="AX240">
            <v>35.816450000000003</v>
          </cell>
          <cell r="AY240">
            <v>133.34989999999999</v>
          </cell>
          <cell r="AZ240">
            <v>55.083539999999999</v>
          </cell>
          <cell r="BA240">
            <v>29.726209999999998</v>
          </cell>
          <cell r="BB240">
            <v>165.74350000000001</v>
          </cell>
          <cell r="BC240">
            <v>45.108440000000002</v>
          </cell>
          <cell r="BD240">
            <v>53.805430000000001</v>
          </cell>
          <cell r="BE240">
            <v>55.244610000000002</v>
          </cell>
          <cell r="BF240">
            <v>55.244610000000002</v>
          </cell>
          <cell r="BG240">
            <v>55.244590000000002</v>
          </cell>
          <cell r="BH240">
            <v>53.54748</v>
          </cell>
          <cell r="BI240">
            <v>53.54748</v>
          </cell>
          <cell r="BJ240">
            <v>55.097830000000002</v>
          </cell>
          <cell r="BK240">
            <v>29.847290000000001</v>
          </cell>
          <cell r="BL240">
            <v>29.1553</v>
          </cell>
          <cell r="BM240">
            <v>18.027069999999998</v>
          </cell>
          <cell r="BN240">
            <v>29.847809999999999</v>
          </cell>
          <cell r="BO240">
            <v>22.542459999999998</v>
          </cell>
          <cell r="BP240">
            <v>22.542470000000002</v>
          </cell>
          <cell r="BQ240">
            <v>27.953569999999999</v>
          </cell>
          <cell r="BR240">
            <v>27.91789</v>
          </cell>
          <cell r="BS240">
            <v>27.91789</v>
          </cell>
          <cell r="BT240">
            <v>55.083539999999999</v>
          </cell>
          <cell r="BU240">
            <v>55.083579999999998</v>
          </cell>
          <cell r="BV240">
            <v>52.589190000000002</v>
          </cell>
          <cell r="BW240">
            <v>56.982149999999997</v>
          </cell>
          <cell r="BX240">
            <v>63.217140000000001</v>
          </cell>
          <cell r="BY240">
            <v>61.18318</v>
          </cell>
          <cell r="BZ240">
            <v>63.217140000000001</v>
          </cell>
          <cell r="CA240">
            <v>63.217350000000003</v>
          </cell>
          <cell r="CB240">
            <v>52.758920000000003</v>
          </cell>
          <cell r="CC240">
            <v>30.160250000000001</v>
          </cell>
          <cell r="CD240">
            <v>36.183430000000001</v>
          </cell>
          <cell r="CE240">
            <v>102.2861</v>
          </cell>
          <cell r="CF240">
            <v>30.160509999999999</v>
          </cell>
          <cell r="CG240">
            <v>96.149410000000003</v>
          </cell>
          <cell r="CH240">
            <v>54.728189999999998</v>
          </cell>
          <cell r="CI240">
            <v>96.626369999999994</v>
          </cell>
          <cell r="CJ240">
            <v>54.94491</v>
          </cell>
          <cell r="CK240">
            <v>54.941360000000003</v>
          </cell>
          <cell r="CL240">
            <v>96.306799999999996</v>
          </cell>
          <cell r="CM240">
            <v>116.1601</v>
          </cell>
          <cell r="CN240">
            <v>54.941360000000003</v>
          </cell>
          <cell r="CO240">
            <v>96.305850000000007</v>
          </cell>
          <cell r="CP240">
            <v>18.55387</v>
          </cell>
          <cell r="CQ240">
            <v>24.216560000000001</v>
          </cell>
          <cell r="CR240">
            <v>107.8588</v>
          </cell>
          <cell r="CS240">
            <v>96.305899999999994</v>
          </cell>
          <cell r="CT240">
            <v>91.378590000000003</v>
          </cell>
          <cell r="CU240">
            <v>68.887929999999997</v>
          </cell>
          <cell r="CV240">
            <v>49.263590000000001</v>
          </cell>
          <cell r="CW240">
            <v>98.549620000000004</v>
          </cell>
          <cell r="CX240">
            <v>68.247680000000003</v>
          </cell>
          <cell r="CY240">
            <v>66.078479999999999</v>
          </cell>
          <cell r="CZ240">
            <v>18.717410000000001</v>
          </cell>
          <cell r="DA240">
            <v>18.04054</v>
          </cell>
          <cell r="DB240">
            <v>18.040489999999998</v>
          </cell>
          <cell r="DC240">
            <v>29.111460000000001</v>
          </cell>
          <cell r="DD240">
            <v>29.111460000000001</v>
          </cell>
          <cell r="DE240">
            <v>22.15212</v>
          </cell>
          <cell r="DF240">
            <v>18.04053</v>
          </cell>
          <cell r="DG240">
            <v>18.042190000000002</v>
          </cell>
          <cell r="DH240">
            <v>52.333370000000002</v>
          </cell>
          <cell r="DI240">
            <v>28.397069999999999</v>
          </cell>
          <cell r="DJ240">
            <v>20.63054</v>
          </cell>
          <cell r="DK240">
            <v>18.015280000000001</v>
          </cell>
          <cell r="DL240">
            <v>54.94491</v>
          </cell>
          <cell r="DM240">
            <v>59.282600000000002</v>
          </cell>
          <cell r="DN240">
            <v>55.098170000000003</v>
          </cell>
          <cell r="DO240">
            <v>55.097830000000002</v>
          </cell>
          <cell r="DP240">
            <v>55.097850000000001</v>
          </cell>
          <cell r="DQ240">
            <v>55.10604</v>
          </cell>
          <cell r="DR240">
            <v>28.397069999999999</v>
          </cell>
          <cell r="DS240">
            <v>28.397110000000001</v>
          </cell>
          <cell r="DT240">
            <v>28.397069999999999</v>
          </cell>
          <cell r="DU240">
            <v>28.397069999999999</v>
          </cell>
          <cell r="DV240">
            <v>55.098089999999999</v>
          </cell>
          <cell r="DW240">
            <v>28.397110000000001</v>
          </cell>
          <cell r="DX240">
            <v>27.893979999999999</v>
          </cell>
          <cell r="DY240">
            <v>47.298029999999997</v>
          </cell>
        </row>
        <row r="241">
          <cell r="A241" t="str">
            <v>State</v>
          </cell>
          <cell r="C241" t="str">
            <v>Mixed</v>
          </cell>
          <cell r="D241" t="str">
            <v>Mixed</v>
          </cell>
          <cell r="E241" t="str">
            <v>Mixed</v>
          </cell>
          <cell r="F241" t="str">
            <v>Mixed</v>
          </cell>
          <cell r="G241" t="str">
            <v>Mixed</v>
          </cell>
          <cell r="H241" t="str">
            <v>Mixed</v>
          </cell>
          <cell r="I241" t="str">
            <v>Mixed</v>
          </cell>
          <cell r="J241" t="str">
            <v>Mixed</v>
          </cell>
          <cell r="K241" t="str">
            <v>Mixed</v>
          </cell>
          <cell r="L241" t="str">
            <v>Mixed</v>
          </cell>
          <cell r="M241" t="str">
            <v>Mixed</v>
          </cell>
          <cell r="N241" t="str">
            <v>Mixed</v>
          </cell>
          <cell r="O241" t="str">
            <v>Mixed</v>
          </cell>
          <cell r="P241" t="str">
            <v>CTA_Slurry</v>
          </cell>
          <cell r="Q241" t="str">
            <v>Mixed</v>
          </cell>
          <cell r="R241" t="str">
            <v>Mixed</v>
          </cell>
          <cell r="S241" t="str">
            <v>Mixed</v>
          </cell>
          <cell r="T241" t="str">
            <v>Mixed</v>
          </cell>
          <cell r="U241" t="str">
            <v>Mixed</v>
          </cell>
          <cell r="V241" t="str">
            <v>Mixed</v>
          </cell>
          <cell r="W241" t="str">
            <v>Mixed</v>
          </cell>
          <cell r="X241" t="str">
            <v>Mixed</v>
          </cell>
          <cell r="Y241" t="str">
            <v>Mixed</v>
          </cell>
          <cell r="Z241" t="str">
            <v>Mixed</v>
          </cell>
          <cell r="AA241" t="str">
            <v>Mixed</v>
          </cell>
          <cell r="AB241" t="str">
            <v>Mixed</v>
          </cell>
          <cell r="AC241" t="str">
            <v>Mixed</v>
          </cell>
          <cell r="AD241" t="str">
            <v>Mixed</v>
          </cell>
          <cell r="AE241" t="str">
            <v>CTA_Slurry</v>
          </cell>
          <cell r="AF241" t="str">
            <v>Mixed</v>
          </cell>
          <cell r="AG241" t="str">
            <v>Mixed</v>
          </cell>
          <cell r="AH241" t="str">
            <v>Mixed</v>
          </cell>
          <cell r="AI241" t="str">
            <v>Mixed</v>
          </cell>
          <cell r="AJ241" t="str">
            <v>Mixed</v>
          </cell>
          <cell r="AK241" t="str">
            <v>Mixed</v>
          </cell>
          <cell r="AL241" t="str">
            <v>CTA_Slurry</v>
          </cell>
          <cell r="AM241" t="str">
            <v>Mixed</v>
          </cell>
          <cell r="AN241" t="str">
            <v>Mixed</v>
          </cell>
          <cell r="AO241" t="str">
            <v>Mixed</v>
          </cell>
          <cell r="AP241" t="str">
            <v>CTA_Slurry</v>
          </cell>
          <cell r="AQ241" t="str">
            <v>CTA_Slurry</v>
          </cell>
          <cell r="AR241" t="str">
            <v>Mixed</v>
          </cell>
          <cell r="AS241" t="str">
            <v>Mixed</v>
          </cell>
          <cell r="AT241" t="str">
            <v>Mixed</v>
          </cell>
          <cell r="AU241" t="str">
            <v>Mixed</v>
          </cell>
          <cell r="AV241" t="str">
            <v>CTA_Slurry</v>
          </cell>
          <cell r="AW241" t="str">
            <v>CTA_Slurry</v>
          </cell>
          <cell r="AX241" t="str">
            <v>Mixed</v>
          </cell>
          <cell r="AY241" t="str">
            <v>Solid</v>
          </cell>
          <cell r="AZ241" t="str">
            <v>Mixed</v>
          </cell>
          <cell r="BA241" t="str">
            <v>Mixed</v>
          </cell>
          <cell r="BB241" t="str">
            <v>Solid</v>
          </cell>
          <cell r="BC241" t="str">
            <v>Mixed</v>
          </cell>
          <cell r="BD241" t="str">
            <v>Mixed</v>
          </cell>
          <cell r="BE241" t="str">
            <v>Mixed</v>
          </cell>
          <cell r="BF241" t="str">
            <v>Mixed</v>
          </cell>
          <cell r="BG241" t="str">
            <v>Mixed</v>
          </cell>
          <cell r="BH241" t="str">
            <v>Mixed</v>
          </cell>
          <cell r="BI241" t="str">
            <v>Mixed</v>
          </cell>
          <cell r="BJ241" t="str">
            <v>Mixed</v>
          </cell>
          <cell r="BK241" t="str">
            <v>Mixed</v>
          </cell>
          <cell r="BL241" t="str">
            <v>Mixed</v>
          </cell>
          <cell r="BM241" t="str">
            <v>Mixed</v>
          </cell>
          <cell r="BN241" t="str">
            <v>Mixed</v>
          </cell>
          <cell r="BO241" t="str">
            <v>Mixed</v>
          </cell>
          <cell r="BP241" t="str">
            <v>Mixed</v>
          </cell>
          <cell r="BQ241" t="str">
            <v>Mixed</v>
          </cell>
          <cell r="BR241" t="str">
            <v>Mixed</v>
          </cell>
          <cell r="BS241" t="str">
            <v>Mixed</v>
          </cell>
          <cell r="BT241" t="str">
            <v>Mixed</v>
          </cell>
          <cell r="BU241" t="str">
            <v>Mixed</v>
          </cell>
          <cell r="BV241" t="str">
            <v>Mixed</v>
          </cell>
          <cell r="BW241" t="str">
            <v>Mixed</v>
          </cell>
          <cell r="BX241" t="str">
            <v>Mixed</v>
          </cell>
          <cell r="BY241" t="str">
            <v>Mixed</v>
          </cell>
          <cell r="BZ241" t="str">
            <v>Mixed</v>
          </cell>
          <cell r="CA241" t="str">
            <v>Mixed</v>
          </cell>
          <cell r="CB241" t="str">
            <v>Mixed</v>
          </cell>
          <cell r="CC241" t="str">
            <v>Mixed</v>
          </cell>
          <cell r="CD241" t="str">
            <v>Mixed</v>
          </cell>
          <cell r="CE241" t="str">
            <v>Mixed</v>
          </cell>
          <cell r="CF241" t="str">
            <v>Mixed</v>
          </cell>
          <cell r="CG241" t="str">
            <v>Mixed</v>
          </cell>
          <cell r="CH241" t="str">
            <v>Mixed</v>
          </cell>
          <cell r="CI241" t="str">
            <v>Mixed</v>
          </cell>
          <cell r="CJ241" t="str">
            <v>Mixed</v>
          </cell>
          <cell r="CK241" t="str">
            <v>Mixed</v>
          </cell>
          <cell r="CL241" t="str">
            <v>Mixed</v>
          </cell>
          <cell r="CM241" t="str">
            <v>Mixed</v>
          </cell>
          <cell r="CN241" t="str">
            <v>Mixed</v>
          </cell>
          <cell r="CO241" t="str">
            <v>Mixed</v>
          </cell>
          <cell r="CP241" t="str">
            <v>Mixed</v>
          </cell>
          <cell r="CQ241" t="str">
            <v>Mixed</v>
          </cell>
          <cell r="CR241" t="str">
            <v>Mixed</v>
          </cell>
          <cell r="CS241" t="str">
            <v>Mixed</v>
          </cell>
          <cell r="CT241" t="str">
            <v>Mixed</v>
          </cell>
          <cell r="CU241" t="str">
            <v>Mixed</v>
          </cell>
          <cell r="CV241" t="str">
            <v>Mixed</v>
          </cell>
          <cell r="CW241" t="str">
            <v>Mixed</v>
          </cell>
          <cell r="CX241" t="str">
            <v>Mixed</v>
          </cell>
          <cell r="CY241" t="str">
            <v>Mixed</v>
          </cell>
          <cell r="CZ241" t="str">
            <v>Mixed</v>
          </cell>
          <cell r="DA241" t="str">
            <v>Mixed</v>
          </cell>
          <cell r="DB241" t="str">
            <v>Mixed</v>
          </cell>
          <cell r="DC241" t="str">
            <v>Mixed</v>
          </cell>
          <cell r="DD241" t="str">
            <v>Mixed</v>
          </cell>
          <cell r="DE241" t="str">
            <v>Mixed</v>
          </cell>
          <cell r="DF241" t="str">
            <v>Mixed</v>
          </cell>
          <cell r="DG241" t="str">
            <v>Mixed</v>
          </cell>
          <cell r="DH241" t="str">
            <v>CTA_Slurry</v>
          </cell>
          <cell r="DI241" t="str">
            <v>Mixed</v>
          </cell>
          <cell r="DJ241" t="str">
            <v>Mixed</v>
          </cell>
          <cell r="DK241" t="str">
            <v>Mixed</v>
          </cell>
          <cell r="DL241" t="str">
            <v>Mixed</v>
          </cell>
          <cell r="DM241" t="str">
            <v>Mixed</v>
          </cell>
          <cell r="DN241" t="str">
            <v>Mixed</v>
          </cell>
          <cell r="DO241" t="str">
            <v>Mixed</v>
          </cell>
          <cell r="DP241" t="str">
            <v>Mixed</v>
          </cell>
          <cell r="DQ241" t="str">
            <v>Mixed</v>
          </cell>
          <cell r="DR241" t="str">
            <v>Mixed</v>
          </cell>
          <cell r="DS241" t="str">
            <v>Mixed</v>
          </cell>
          <cell r="DT241" t="str">
            <v>Mixed</v>
          </cell>
          <cell r="DU241" t="str">
            <v>Mixed</v>
          </cell>
          <cell r="DV241" t="str">
            <v>Mixed</v>
          </cell>
          <cell r="DW241" t="str">
            <v>Mixed</v>
          </cell>
          <cell r="DX241" t="str">
            <v>Mixed</v>
          </cell>
          <cell r="DY241" t="str">
            <v>CTA_Slurry</v>
          </cell>
        </row>
        <row r="242">
          <cell r="A242" t="str">
            <v>CTA slurry</v>
          </cell>
        </row>
        <row r="243">
          <cell r="A243" t="str">
            <v>Solid volumetric fraction</v>
          </cell>
          <cell r="C243">
            <v>0</v>
          </cell>
          <cell r="D243">
            <v>0</v>
          </cell>
          <cell r="E243">
            <v>0</v>
          </cell>
          <cell r="F243">
            <v>6.6884979874643879E-3</v>
          </cell>
          <cell r="G243">
            <v>1.6202083836431519E-3</v>
          </cell>
          <cell r="H243">
            <v>0</v>
          </cell>
          <cell r="I243">
            <v>0</v>
          </cell>
          <cell r="J243">
            <v>0</v>
          </cell>
          <cell r="K243">
            <v>0</v>
          </cell>
          <cell r="L243">
            <v>0</v>
          </cell>
          <cell r="M243">
            <v>3.0012418629771494E-3</v>
          </cell>
          <cell r="N243">
            <v>0</v>
          </cell>
          <cell r="O243">
            <v>2.1355288843227418E-8</v>
          </cell>
          <cell r="P243">
            <v>0.19358025586633182</v>
          </cell>
          <cell r="Q243">
            <v>1.4762729874036961E-8</v>
          </cell>
          <cell r="R243">
            <v>2.7677984850404135E-8</v>
          </cell>
          <cell r="S243">
            <v>0</v>
          </cell>
          <cell r="T243">
            <v>0</v>
          </cell>
          <cell r="U243">
            <v>0</v>
          </cell>
          <cell r="V243">
            <v>0</v>
          </cell>
          <cell r="W243">
            <v>0</v>
          </cell>
          <cell r="X243">
            <v>0</v>
          </cell>
          <cell r="Y243">
            <v>0</v>
          </cell>
          <cell r="Z243">
            <v>0</v>
          </cell>
          <cell r="AA243">
            <v>0</v>
          </cell>
          <cell r="AB243">
            <v>0</v>
          </cell>
          <cell r="AC243">
            <v>0</v>
          </cell>
          <cell r="AD243">
            <v>0</v>
          </cell>
          <cell r="AE243">
            <v>0.25602939207989556</v>
          </cell>
          <cell r="AF243">
            <v>0</v>
          </cell>
          <cell r="AG243">
            <v>0</v>
          </cell>
          <cell r="AH243">
            <v>0</v>
          </cell>
          <cell r="AI243">
            <v>0</v>
          </cell>
          <cell r="AJ243">
            <v>0</v>
          </cell>
          <cell r="AK243">
            <v>0</v>
          </cell>
          <cell r="AL243">
            <v>0.31067354654728108</v>
          </cell>
          <cell r="AM243">
            <v>0</v>
          </cell>
          <cell r="AN243">
            <v>0</v>
          </cell>
          <cell r="AO243">
            <v>0</v>
          </cell>
          <cell r="AP243">
            <v>0.32931462260070493</v>
          </cell>
          <cell r="AQ243">
            <v>0.3293144529940269</v>
          </cell>
          <cell r="AR243">
            <v>0</v>
          </cell>
          <cell r="AS243">
            <v>0</v>
          </cell>
          <cell r="AT243">
            <v>0</v>
          </cell>
          <cell r="AU243">
            <v>0</v>
          </cell>
          <cell r="AV243">
            <v>0.32924986309004223</v>
          </cell>
          <cell r="AW243">
            <v>0.32924983220330273</v>
          </cell>
          <cell r="AX243">
            <v>0</v>
          </cell>
          <cell r="AY243">
            <v>0.82059745870429746</v>
          </cell>
          <cell r="AZ243">
            <v>1.6202259513871593E-3</v>
          </cell>
          <cell r="BA243">
            <v>0</v>
          </cell>
          <cell r="BB243">
            <v>0.99297489246645743</v>
          </cell>
          <cell r="BC243">
            <v>1.6155602716481431E-2</v>
          </cell>
          <cell r="BD243">
            <v>0</v>
          </cell>
          <cell r="BE243">
            <v>7.2540745680175914E-3</v>
          </cell>
          <cell r="BF243">
            <v>7.2540537785703218E-3</v>
          </cell>
          <cell r="BG243">
            <v>7.2539915799263053E-3</v>
          </cell>
          <cell r="BH243">
            <v>0</v>
          </cell>
          <cell r="BI243">
            <v>0</v>
          </cell>
          <cell r="BJ243">
            <v>0</v>
          </cell>
          <cell r="BK243">
            <v>0</v>
          </cell>
          <cell r="BL243">
            <v>0</v>
          </cell>
          <cell r="BM243">
            <v>0</v>
          </cell>
          <cell r="BN243">
            <v>0</v>
          </cell>
          <cell r="BO243">
            <v>0</v>
          </cell>
          <cell r="BP243">
            <v>0</v>
          </cell>
          <cell r="BQ243">
            <v>0</v>
          </cell>
          <cell r="BR243">
            <v>0</v>
          </cell>
          <cell r="BS243">
            <v>0</v>
          </cell>
          <cell r="BT243">
            <v>1.6202624592094668E-3</v>
          </cell>
          <cell r="BU243">
            <v>1.6203275686881202E-3</v>
          </cell>
          <cell r="BV243">
            <v>0</v>
          </cell>
          <cell r="BW243">
            <v>0</v>
          </cell>
          <cell r="BX243">
            <v>5.6118823717948114E-3</v>
          </cell>
          <cell r="BY243">
            <v>3.2723036379290367E-3</v>
          </cell>
          <cell r="BZ243">
            <v>5.6768074846917007E-3</v>
          </cell>
          <cell r="CA243">
            <v>5.6774482588672079E-3</v>
          </cell>
          <cell r="CB243">
            <v>0</v>
          </cell>
          <cell r="CC243">
            <v>0</v>
          </cell>
          <cell r="CD243">
            <v>0</v>
          </cell>
          <cell r="CE243">
            <v>2.4111779445651984E-2</v>
          </cell>
          <cell r="CF243">
            <v>0</v>
          </cell>
          <cell r="CG243">
            <v>0</v>
          </cell>
          <cell r="CH243">
            <v>0</v>
          </cell>
          <cell r="CI243">
            <v>0</v>
          </cell>
          <cell r="CJ243">
            <v>0</v>
          </cell>
          <cell r="CK243">
            <v>0</v>
          </cell>
          <cell r="CL243">
            <v>0</v>
          </cell>
          <cell r="CM243">
            <v>0</v>
          </cell>
          <cell r="CN243">
            <v>0</v>
          </cell>
          <cell r="CO243">
            <v>0</v>
          </cell>
          <cell r="CP243">
            <v>0</v>
          </cell>
          <cell r="CQ243">
            <v>0</v>
          </cell>
          <cell r="CR243">
            <v>0</v>
          </cell>
          <cell r="CS243">
            <v>0</v>
          </cell>
          <cell r="CT243">
            <v>0</v>
          </cell>
          <cell r="CU243">
            <v>0</v>
          </cell>
          <cell r="CV243">
            <v>0</v>
          </cell>
          <cell r="CW243">
            <v>0</v>
          </cell>
          <cell r="CX243">
            <v>0</v>
          </cell>
          <cell r="CY243">
            <v>0</v>
          </cell>
          <cell r="CZ243">
            <v>0</v>
          </cell>
          <cell r="DA243">
            <v>0</v>
          </cell>
          <cell r="DB243">
            <v>0</v>
          </cell>
          <cell r="DC243">
            <v>0</v>
          </cell>
          <cell r="DD243">
            <v>0</v>
          </cell>
          <cell r="DE243">
            <v>0</v>
          </cell>
          <cell r="DF243">
            <v>0</v>
          </cell>
          <cell r="DG243">
            <v>0</v>
          </cell>
          <cell r="DH243">
            <v>5.8945508425073873E-2</v>
          </cell>
          <cell r="DI243">
            <v>0</v>
          </cell>
          <cell r="DJ243">
            <v>0</v>
          </cell>
          <cell r="DK243">
            <v>0</v>
          </cell>
          <cell r="DL243">
            <v>0</v>
          </cell>
          <cell r="DM243">
            <v>0</v>
          </cell>
          <cell r="DN243">
            <v>0</v>
          </cell>
          <cell r="DO243">
            <v>0</v>
          </cell>
          <cell r="DP243">
            <v>0</v>
          </cell>
          <cell r="DQ243">
            <v>0</v>
          </cell>
          <cell r="DR243">
            <v>0</v>
          </cell>
          <cell r="DS243">
            <v>0</v>
          </cell>
          <cell r="DT243">
            <v>0</v>
          </cell>
          <cell r="DU243">
            <v>0</v>
          </cell>
          <cell r="DV243">
            <v>0</v>
          </cell>
          <cell r="DW243">
            <v>0</v>
          </cell>
          <cell r="DX243">
            <v>0</v>
          </cell>
          <cell r="DY243">
            <v>3.3862006987453418E-2</v>
          </cell>
        </row>
        <row r="244">
          <cell r="A244" t="str">
            <v>Specific heat</v>
          </cell>
          <cell r="B244" t="str">
            <v>kJ/(kg °C)</v>
          </cell>
          <cell r="C244">
            <v>2.06786052</v>
          </cell>
          <cell r="D244">
            <v>2.1998075220000004</v>
          </cell>
          <cell r="E244">
            <v>2.2384935539999997</v>
          </cell>
          <cell r="F244">
            <v>2.1964175740055025</v>
          </cell>
          <cell r="G244">
            <v>2.2666408168286756</v>
          </cell>
          <cell r="H244">
            <v>2.1815007390000001</v>
          </cell>
          <cell r="I244">
            <v>2.1300345000000003</v>
          </cell>
          <cell r="J244">
            <v>2.1300345000000003</v>
          </cell>
          <cell r="K244">
            <v>2.2029162210000002</v>
          </cell>
          <cell r="L244">
            <v>2.2633631460000001</v>
          </cell>
          <cell r="M244">
            <v>2.199027312444549</v>
          </cell>
          <cell r="N244">
            <v>2.5617982500000003</v>
          </cell>
          <cell r="O244">
            <v>2.5158585626105228</v>
          </cell>
          <cell r="P244">
            <v>2.4793616127914451</v>
          </cell>
          <cell r="Q244">
            <v>2.6654215335021334</v>
          </cell>
          <cell r="R244">
            <v>2.5548899985840907</v>
          </cell>
          <cell r="S244">
            <v>2.5548900300000001</v>
          </cell>
          <cell r="T244">
            <v>2.4467763870000003</v>
          </cell>
          <cell r="U244">
            <v>2.4467763870000003</v>
          </cell>
          <cell r="V244">
            <v>2.1300345000000003</v>
          </cell>
          <cell r="W244">
            <v>2.1300345000000003</v>
          </cell>
          <cell r="X244">
            <v>2.1300345000000003</v>
          </cell>
          <cell r="Y244">
            <v>2.0954934000000001</v>
          </cell>
          <cell r="Z244">
            <v>2.0954934000000001</v>
          </cell>
          <cell r="AA244">
            <v>2.1459234060000001</v>
          </cell>
          <cell r="AB244">
            <v>2.1345248430000003</v>
          </cell>
          <cell r="AC244">
            <v>2.1324523769999999</v>
          </cell>
          <cell r="AD244">
            <v>2.5617982500000003</v>
          </cell>
          <cell r="AE244">
            <v>2.3651832662841907</v>
          </cell>
          <cell r="AF244">
            <v>2.6049746250000001</v>
          </cell>
          <cell r="AG244">
            <v>2.4478126200000001</v>
          </cell>
          <cell r="AH244">
            <v>2.4478126200000001</v>
          </cell>
          <cell r="AI244">
            <v>2.1473050499999999</v>
          </cell>
          <cell r="AJ244">
            <v>2.3407352100000001</v>
          </cell>
          <cell r="AK244">
            <v>2.1473050499999999</v>
          </cell>
          <cell r="AL244">
            <v>2.2129394565058798</v>
          </cell>
          <cell r="AM244">
            <v>2.5034237909999999</v>
          </cell>
          <cell r="AN244">
            <v>2.2840878060000001</v>
          </cell>
          <cell r="AO244">
            <v>2.1473050499999999</v>
          </cell>
          <cell r="AP244">
            <v>1.9593179771387152</v>
          </cell>
          <cell r="AQ244">
            <v>1.9593181176020895</v>
          </cell>
          <cell r="AR244">
            <v>2.3915106270000002</v>
          </cell>
          <cell r="AS244">
            <v>2.1473050499999999</v>
          </cell>
          <cell r="AT244">
            <v>2.1300345000000003</v>
          </cell>
          <cell r="AU244">
            <v>2.1300345000000003</v>
          </cell>
          <cell r="AV244">
            <v>1.9593716107890358</v>
          </cell>
          <cell r="AW244">
            <v>1.9593716363701559</v>
          </cell>
          <cell r="AX244">
            <v>2.2840878060000001</v>
          </cell>
          <cell r="AY244">
            <v>1.6110145064179822</v>
          </cell>
          <cell r="AZ244">
            <v>2.266640796208331</v>
          </cell>
          <cell r="BA244">
            <v>2.0989475099999999</v>
          </cell>
          <cell r="BB244">
            <v>1.6622475304376594</v>
          </cell>
          <cell r="BC244">
            <v>2.3521607075914579</v>
          </cell>
          <cell r="BD244">
            <v>2.0954934000000001</v>
          </cell>
          <cell r="BE244">
            <v>2.2769871145267144</v>
          </cell>
          <cell r="BF244">
            <v>2.2769871387343321</v>
          </cell>
          <cell r="BG244">
            <v>2.2769872111595881</v>
          </cell>
          <cell r="BH244">
            <v>2.1683751210000004</v>
          </cell>
          <cell r="BI244">
            <v>2.0954934000000001</v>
          </cell>
          <cell r="BJ244">
            <v>2.0954934000000001</v>
          </cell>
          <cell r="BK244">
            <v>2.0982566880000002</v>
          </cell>
          <cell r="BL244">
            <v>2.1103460729999997</v>
          </cell>
          <cell r="BM244">
            <v>2.0954934000000001</v>
          </cell>
          <cell r="BN244">
            <v>2.0989475099999999</v>
          </cell>
          <cell r="BO244">
            <v>2.1127639499999997</v>
          </cell>
          <cell r="BP244">
            <v>2.1127639499999997</v>
          </cell>
          <cell r="BQ244">
            <v>2.0713146299999998</v>
          </cell>
          <cell r="BR244">
            <v>2.0747687400000001</v>
          </cell>
          <cell r="BS244">
            <v>2.1991166999999998</v>
          </cell>
          <cell r="BT244">
            <v>2.2666407533568491</v>
          </cell>
          <cell r="BU244">
            <v>2.2666406769338439</v>
          </cell>
          <cell r="BV244">
            <v>2.3942739150000003</v>
          </cell>
          <cell r="BW244">
            <v>2.4519575520000001</v>
          </cell>
          <cell r="BX244">
            <v>2.4472405490714531</v>
          </cell>
          <cell r="BY244">
            <v>2.1990533641830003</v>
          </cell>
          <cell r="BZ244">
            <v>2.4170883989735401</v>
          </cell>
          <cell r="CA244">
            <v>2.4170876629442817</v>
          </cell>
          <cell r="CB244">
            <v>2.4232884390000002</v>
          </cell>
          <cell r="CC244">
            <v>2.1300345000000003</v>
          </cell>
          <cell r="CD244">
            <v>2.3645685690000002</v>
          </cell>
          <cell r="CE244">
            <v>2.5783260992615431</v>
          </cell>
          <cell r="CF244">
            <v>2.1300345000000003</v>
          </cell>
          <cell r="CG244">
            <v>2.3683680900000001</v>
          </cell>
          <cell r="CH244">
            <v>2.2509283500000001</v>
          </cell>
          <cell r="CI244">
            <v>2.1386697749999999</v>
          </cell>
          <cell r="CJ244">
            <v>2.3939285040000002</v>
          </cell>
          <cell r="CK244">
            <v>2.2519645829999999</v>
          </cell>
          <cell r="CL244">
            <v>2.1127639499999997</v>
          </cell>
          <cell r="CM244">
            <v>2.0436817500000002</v>
          </cell>
          <cell r="CN244">
            <v>2.1127639499999997</v>
          </cell>
          <cell r="CO244">
            <v>2.1127639499999997</v>
          </cell>
          <cell r="CP244">
            <v>2.1127639499999997</v>
          </cell>
          <cell r="CQ244">
            <v>2.1127639499999997</v>
          </cell>
          <cell r="CR244">
            <v>2.438831934</v>
          </cell>
          <cell r="CS244">
            <v>2.1127639499999997</v>
          </cell>
          <cell r="CT244">
            <v>2.1127639499999997</v>
          </cell>
          <cell r="CU244">
            <v>2.1127639499999997</v>
          </cell>
          <cell r="CV244">
            <v>2.1127639499999997</v>
          </cell>
          <cell r="CW244">
            <v>2.286160272</v>
          </cell>
          <cell r="CX244">
            <v>2.160085257</v>
          </cell>
          <cell r="CY244">
            <v>2.1127639499999997</v>
          </cell>
          <cell r="CZ244">
            <v>2.1127639499999997</v>
          </cell>
          <cell r="DA244">
            <v>2.0954934000000001</v>
          </cell>
          <cell r="DB244">
            <v>2.3189743169999999</v>
          </cell>
          <cell r="DC244">
            <v>2.2785612300000002</v>
          </cell>
          <cell r="DD244">
            <v>2.1127639499999997</v>
          </cell>
          <cell r="DE244">
            <v>2.1127639499999997</v>
          </cell>
          <cell r="DF244">
            <v>2.0954934000000001</v>
          </cell>
          <cell r="DG244">
            <v>2.0954934000000001</v>
          </cell>
          <cell r="DH244">
            <v>2.1541305338854149</v>
          </cell>
          <cell r="DI244">
            <v>2.07822285</v>
          </cell>
          <cell r="DJ244">
            <v>2.086858125</v>
          </cell>
          <cell r="DK244">
            <v>2.07822285</v>
          </cell>
          <cell r="DL244">
            <v>2.2685443110000003</v>
          </cell>
          <cell r="DM244">
            <v>2.0609522999999998</v>
          </cell>
          <cell r="DN244">
            <v>2.2633631460000001</v>
          </cell>
          <cell r="DO244">
            <v>2.2633631460000001</v>
          </cell>
          <cell r="DP244">
            <v>2.2633631460000001</v>
          </cell>
          <cell r="DQ244">
            <v>2.2654356120000001</v>
          </cell>
          <cell r="DR244">
            <v>2.4650831700000002</v>
          </cell>
          <cell r="DS244">
            <v>2.1324523769999999</v>
          </cell>
          <cell r="DT244">
            <v>2.4650831700000002</v>
          </cell>
          <cell r="DU244">
            <v>2.1324523769999999</v>
          </cell>
          <cell r="DV244">
            <v>2.0954934000000001</v>
          </cell>
          <cell r="DW244">
            <v>2.2681989000000002</v>
          </cell>
          <cell r="DX244">
            <v>2.0789136720000001</v>
          </cell>
          <cell r="DY244">
            <v>2.1434586341005488</v>
          </cell>
        </row>
        <row r="245">
          <cell r="A245" t="str">
            <v>Thermal conductivity</v>
          </cell>
          <cell r="B245" t="str">
            <v>W/(m °C)</v>
          </cell>
          <cell r="C245">
            <v>0.15836133915396605</v>
          </cell>
          <cell r="D245">
            <v>0.15072045215911739</v>
          </cell>
          <cell r="E245">
            <v>0.1484801920978005</v>
          </cell>
          <cell r="F245">
            <v>0.15045189851500676</v>
          </cell>
          <cell r="G245">
            <v>0.14674115329028228</v>
          </cell>
          <cell r="H245">
            <v>0.15178057522384769</v>
          </cell>
          <cell r="I245">
            <v>0.1547609211982782</v>
          </cell>
          <cell r="J245">
            <v>0.1547609211982782</v>
          </cell>
          <cell r="K245">
            <v>0.15054043126133299</v>
          </cell>
          <cell r="L245">
            <v>0.14704002491552531</v>
          </cell>
          <cell r="M245">
            <v>0.15055644746626662</v>
          </cell>
          <cell r="N245">
            <v>0.12975801872822371</v>
          </cell>
          <cell r="O245">
            <v>0.1324183277262794</v>
          </cell>
          <cell r="P245">
            <v>0.12620685967857026</v>
          </cell>
          <cell r="Q245">
            <v>0.12375732232099174</v>
          </cell>
          <cell r="R245">
            <v>0.13015806542676142</v>
          </cell>
          <cell r="S245">
            <v>0.13015806516774459</v>
          </cell>
          <cell r="T245">
            <v>0.13641879194624623</v>
          </cell>
          <cell r="U245">
            <v>0.13641879194624623</v>
          </cell>
          <cell r="V245">
            <v>0.1547609211982782</v>
          </cell>
          <cell r="W245">
            <v>0.1547609211982782</v>
          </cell>
          <cell r="X245">
            <v>0.1547609211982782</v>
          </cell>
          <cell r="Y245">
            <v>0.15676115339588254</v>
          </cell>
          <cell r="Z245">
            <v>0.15676115339588254</v>
          </cell>
          <cell r="AA245">
            <v>0.15384081438738018</v>
          </cell>
          <cell r="AB245">
            <v>0.15450089101258965</v>
          </cell>
          <cell r="AC245">
            <v>0.15462090494444589</v>
          </cell>
          <cell r="AD245">
            <v>0.12975801872822371</v>
          </cell>
          <cell r="AE245">
            <v>0.1300491157292708</v>
          </cell>
          <cell r="AF245">
            <v>0.12725772848121825</v>
          </cell>
          <cell r="AG245">
            <v>0.13635878498031809</v>
          </cell>
          <cell r="AH245">
            <v>0.13635878498031809</v>
          </cell>
          <cell r="AI245">
            <v>0.15376080509947601</v>
          </cell>
          <cell r="AJ245">
            <v>0.14255950479289159</v>
          </cell>
          <cell r="AK245">
            <v>0.15376080509947601</v>
          </cell>
          <cell r="AL245">
            <v>0.13558812753897276</v>
          </cell>
          <cell r="AM245">
            <v>0.13313841114217506</v>
          </cell>
          <cell r="AN245">
            <v>0.14583988559696276</v>
          </cell>
          <cell r="AO245">
            <v>0.15376080509947601</v>
          </cell>
          <cell r="AP245">
            <v>0.14623451157366779</v>
          </cell>
          <cell r="AQ245">
            <v>0.14623451137024054</v>
          </cell>
          <cell r="AR245">
            <v>0.13961916346241321</v>
          </cell>
          <cell r="AS245">
            <v>0.15376080509947601</v>
          </cell>
          <cell r="AT245">
            <v>0.1547609211982782</v>
          </cell>
          <cell r="AU245">
            <v>0.1547609211982782</v>
          </cell>
          <cell r="AV245">
            <v>0.14623443390073987</v>
          </cell>
          <cell r="AW245">
            <v>0.14623443386369414</v>
          </cell>
          <cell r="AX245">
            <v>0.14583988559696276</v>
          </cell>
          <cell r="AY245">
            <v>0.14732991369045975</v>
          </cell>
          <cell r="AZ245">
            <v>0.14674115330289481</v>
          </cell>
          <cell r="BA245">
            <v>0.15656113017612211</v>
          </cell>
          <cell r="BB245">
            <v>0.14465880332225176</v>
          </cell>
          <cell r="BC245">
            <v>0.14088151736029339</v>
          </cell>
          <cell r="BD245">
            <v>0.15676115339588254</v>
          </cell>
          <cell r="BE245">
            <v>0.14576887008518924</v>
          </cell>
          <cell r="BF245">
            <v>0.14576887005941344</v>
          </cell>
          <cell r="BG245">
            <v>0.14576886998229649</v>
          </cell>
          <cell r="BH245">
            <v>0.15254066345893738</v>
          </cell>
          <cell r="BI245">
            <v>0.15676115339588254</v>
          </cell>
          <cell r="BJ245">
            <v>0.15676115339588254</v>
          </cell>
          <cell r="BK245">
            <v>0.15660113482007423</v>
          </cell>
          <cell r="BL245">
            <v>0.15590105355091269</v>
          </cell>
          <cell r="BM245">
            <v>0.15676115339588254</v>
          </cell>
          <cell r="BN245">
            <v>0.15656113017612211</v>
          </cell>
          <cell r="BO245">
            <v>0.15576103729708038</v>
          </cell>
          <cell r="BP245">
            <v>0.15576103729708038</v>
          </cell>
          <cell r="BQ245">
            <v>0.15816131593420563</v>
          </cell>
          <cell r="BR245">
            <v>0.15796129271444517</v>
          </cell>
          <cell r="BS245">
            <v>0.15076045680306949</v>
          </cell>
          <cell r="BT245">
            <v>0.14674115332910512</v>
          </cell>
          <cell r="BU245">
            <v>0.14674115337584961</v>
          </cell>
          <cell r="BV245">
            <v>0.13945914488660485</v>
          </cell>
          <cell r="BW245">
            <v>0.13611875711660554</v>
          </cell>
          <cell r="BX245">
            <v>0.13605440054513451</v>
          </cell>
          <cell r="BY245">
            <v>0.15053612034662994</v>
          </cell>
          <cell r="BZ245">
            <v>0.1377898874478527</v>
          </cell>
          <cell r="CA245">
            <v>0.13778989094048338</v>
          </cell>
          <cell r="CB245">
            <v>0.1377789498406172</v>
          </cell>
          <cell r="CC245">
            <v>0.1547609211982782</v>
          </cell>
          <cell r="CD245">
            <v>0.14117934457654457</v>
          </cell>
          <cell r="CE245">
            <v>0.12751888005851084</v>
          </cell>
          <cell r="CF245">
            <v>0.1547609211982782</v>
          </cell>
          <cell r="CG245">
            <v>0.1409593190348081</v>
          </cell>
          <cell r="CH245">
            <v>0.14776010850666291</v>
          </cell>
          <cell r="CI245">
            <v>0.15426086314887713</v>
          </cell>
          <cell r="CJ245">
            <v>0.1394791472085809</v>
          </cell>
          <cell r="CK245">
            <v>0.14770010154073482</v>
          </cell>
          <cell r="CL245">
            <v>0.15576103729708038</v>
          </cell>
          <cell r="CM245">
            <v>0.15976150169228912</v>
          </cell>
          <cell r="CN245">
            <v>0.15576103729708038</v>
          </cell>
          <cell r="CO245">
            <v>0.15576103729708038</v>
          </cell>
          <cell r="CP245">
            <v>0.15576103729708038</v>
          </cell>
          <cell r="CQ245">
            <v>0.15576103729708038</v>
          </cell>
          <cell r="CR245">
            <v>0.13687884535169523</v>
          </cell>
          <cell r="CS245">
            <v>0.15576103729708038</v>
          </cell>
          <cell r="CT245">
            <v>0.15576103729708038</v>
          </cell>
          <cell r="CU245">
            <v>0.15576103729708038</v>
          </cell>
          <cell r="CV245">
            <v>0.15576103729708038</v>
          </cell>
          <cell r="CW245">
            <v>0.1457198716651065</v>
          </cell>
          <cell r="CX245">
            <v>0.15302071918636242</v>
          </cell>
          <cell r="CY245">
            <v>0.15576103729708038</v>
          </cell>
          <cell r="CZ245">
            <v>0.15576103729708038</v>
          </cell>
          <cell r="DA245">
            <v>0.15676115339588254</v>
          </cell>
          <cell r="DB245">
            <v>0.14381965107738234</v>
          </cell>
          <cell r="DC245">
            <v>0.14615992274857945</v>
          </cell>
          <cell r="DD245">
            <v>0.15576103729708038</v>
          </cell>
          <cell r="DE245">
            <v>0.15576103729708038</v>
          </cell>
          <cell r="DF245">
            <v>0.15676115339588254</v>
          </cell>
          <cell r="DG245">
            <v>0.15676115339588254</v>
          </cell>
          <cell r="DH245">
            <v>0.14941686279200991</v>
          </cell>
          <cell r="DI245">
            <v>0.15776126949468472</v>
          </cell>
          <cell r="DJ245">
            <v>0.15726121144528366</v>
          </cell>
          <cell r="DK245">
            <v>0.15776126949468472</v>
          </cell>
          <cell r="DL245">
            <v>0.1467399900858847</v>
          </cell>
          <cell r="DM245">
            <v>0.1587613855934869</v>
          </cell>
          <cell r="DN245">
            <v>0.14704002491552531</v>
          </cell>
          <cell r="DO245">
            <v>0.14704002491552531</v>
          </cell>
          <cell r="DP245">
            <v>0.14704002491552531</v>
          </cell>
          <cell r="DQ245">
            <v>0.14692001098366911</v>
          </cell>
          <cell r="DR245">
            <v>0.1353586688815159</v>
          </cell>
          <cell r="DS245">
            <v>0.15462090494444589</v>
          </cell>
          <cell r="DT245">
            <v>0.1353586688815159</v>
          </cell>
          <cell r="DU245">
            <v>0.15462090494444589</v>
          </cell>
          <cell r="DV245">
            <v>0.15676115339588254</v>
          </cell>
          <cell r="DW245">
            <v>0.14675999240786075</v>
          </cell>
          <cell r="DX245">
            <v>0.15772126485073265</v>
          </cell>
          <cell r="DY245">
            <v>0.15163479631156909</v>
          </cell>
        </row>
        <row r="246">
          <cell r="A246" t="str">
            <v>Viscosity</v>
          </cell>
          <cell r="B246" t="str">
            <v>mPa s</v>
          </cell>
          <cell r="C246">
            <v>1.0002680551729877</v>
          </cell>
          <cell r="D246">
            <v>0.64051568533120529</v>
          </cell>
          <cell r="E246">
            <v>0.56204538464811193</v>
          </cell>
          <cell r="F246">
            <v>0.6502043204128326</v>
          </cell>
          <cell r="G246">
            <v>0.51150612496292613</v>
          </cell>
          <cell r="H246">
            <v>0.68137884763349399</v>
          </cell>
          <cell r="I246">
            <v>0.81076980933512166</v>
          </cell>
          <cell r="J246">
            <v>0.81076980933512166</v>
          </cell>
          <cell r="K246">
            <v>0.63382421604522354</v>
          </cell>
          <cell r="L246">
            <v>0.5167540077595012</v>
          </cell>
          <cell r="M246">
            <v>0.64320343146728154</v>
          </cell>
          <cell r="N246">
            <v>0.18855300825070248</v>
          </cell>
          <cell r="O246">
            <v>0.22020850473853809</v>
          </cell>
          <cell r="P246">
            <v>0.24943858008702016</v>
          </cell>
          <cell r="Q246">
            <v>0.13286240511061168</v>
          </cell>
          <cell r="R246">
            <v>0.19300517128827419</v>
          </cell>
          <cell r="S246">
            <v>0.19300514724930146</v>
          </cell>
          <cell r="T246">
            <v>0.2780918765381119</v>
          </cell>
          <cell r="U246">
            <v>0.2780918765381119</v>
          </cell>
          <cell r="V246">
            <v>0.81076980933512166</v>
          </cell>
          <cell r="W246">
            <v>0.81076980933512166</v>
          </cell>
          <cell r="X246">
            <v>0.81076980933512166</v>
          </cell>
          <cell r="Y246">
            <v>0.91111814702858573</v>
          </cell>
          <cell r="Z246">
            <v>0.91111814702858573</v>
          </cell>
          <cell r="AA246">
            <v>0.76839775884199646</v>
          </cell>
          <cell r="AB246">
            <v>0.79856365782320338</v>
          </cell>
          <cell r="AC246">
            <v>0.80417426261136116</v>
          </cell>
          <cell r="AD246">
            <v>0.18855300825070248</v>
          </cell>
          <cell r="AE246">
            <v>0.37943474080077283</v>
          </cell>
          <cell r="AF246">
            <v>0.16296226618904594</v>
          </cell>
          <cell r="AG246">
            <v>0.2771200756151635</v>
          </cell>
          <cell r="AH246">
            <v>0.2771200756151635</v>
          </cell>
          <cell r="AI246">
            <v>0.76481959174827208</v>
          </cell>
          <cell r="AJ246">
            <v>0.39789372150660013</v>
          </cell>
          <cell r="AK246">
            <v>0.76481959174827208</v>
          </cell>
          <cell r="AL246">
            <v>0.64076860742094488</v>
          </cell>
          <cell r="AM246">
            <v>0.22965600851786877</v>
          </cell>
          <cell r="AN246">
            <v>0.48181196037766189</v>
          </cell>
          <cell r="AO246">
            <v>0.76481959174827208</v>
          </cell>
          <cell r="AP246">
            <v>1.4271230870634062</v>
          </cell>
          <cell r="AQ246">
            <v>1.42712231763402</v>
          </cell>
          <cell r="AR246">
            <v>0.33517506929647678</v>
          </cell>
          <cell r="AS246">
            <v>0.76481959174827208</v>
          </cell>
          <cell r="AT246">
            <v>0.81076980933512166</v>
          </cell>
          <cell r="AU246">
            <v>0.81076980933512166</v>
          </cell>
          <cell r="AV246">
            <v>1.4268293233856477</v>
          </cell>
          <cell r="AW246">
            <v>1.4268291832865876</v>
          </cell>
          <cell r="AX246">
            <v>0.48181196037766189</v>
          </cell>
          <cell r="AY246">
            <v>5.1398210759193281</v>
          </cell>
          <cell r="AZ246">
            <v>0.51150616545466132</v>
          </cell>
          <cell r="BA246">
            <v>0.90054824433598024</v>
          </cell>
          <cell r="BB246">
            <v>4.9620032704083936</v>
          </cell>
          <cell r="BC246">
            <v>0.38678210175392358</v>
          </cell>
          <cell r="BD246">
            <v>0.91111814702858573</v>
          </cell>
          <cell r="BE246">
            <v>0.49553050051221098</v>
          </cell>
          <cell r="BF246">
            <v>0.49553045387160055</v>
          </cell>
          <cell r="BG246">
            <v>0.49553031433051342</v>
          </cell>
          <cell r="BH246">
            <v>0.71227213768423903</v>
          </cell>
          <cell r="BI246">
            <v>0.91111814702858573</v>
          </cell>
          <cell r="BJ246">
            <v>0.91111814702858573</v>
          </cell>
          <cell r="BK246">
            <v>0.90265236932584747</v>
          </cell>
          <cell r="BL246">
            <v>0.86652985757343515</v>
          </cell>
          <cell r="BM246">
            <v>0.91111814702858573</v>
          </cell>
          <cell r="BN246">
            <v>0.90054824433598024</v>
          </cell>
          <cell r="BO246">
            <v>0.85948070737401439</v>
          </cell>
          <cell r="BP246">
            <v>0.85948070737401439</v>
          </cell>
          <cell r="BQ246">
            <v>0.98866392233447375</v>
          </cell>
          <cell r="BR246">
            <v>0.9771944093093563</v>
          </cell>
          <cell r="BS246">
            <v>0.64201224597455098</v>
          </cell>
          <cell r="BT246">
            <v>0.51150624960122515</v>
          </cell>
          <cell r="BU246">
            <v>0.51150639967154021</v>
          </cell>
          <cell r="BV246">
            <v>0.33206074473009878</v>
          </cell>
          <cell r="BW246">
            <v>0.27326671334953356</v>
          </cell>
          <cell r="BX246">
            <v>0.27864167425187458</v>
          </cell>
          <cell r="BY246">
            <v>0.64323951201145169</v>
          </cell>
          <cell r="BZ246">
            <v>0.30850532017796428</v>
          </cell>
          <cell r="CA246">
            <v>0.30850621398427619</v>
          </cell>
          <cell r="CB246">
            <v>0.30105701404223761</v>
          </cell>
          <cell r="CC246">
            <v>0.81076980933512166</v>
          </cell>
          <cell r="CD246">
            <v>0.36711308798410841</v>
          </cell>
          <cell r="CE246">
            <v>0.18184076446121641</v>
          </cell>
          <cell r="CF246">
            <v>0.81076980933512166</v>
          </cell>
          <cell r="CG246">
            <v>0.36243103873861648</v>
          </cell>
          <cell r="CH246">
            <v>0.53892411809051777</v>
          </cell>
          <cell r="CI246">
            <v>0.78745960821969285</v>
          </cell>
          <cell r="CJ246">
            <v>0.3324484472580988</v>
          </cell>
          <cell r="CK246">
            <v>0.53704083058899399</v>
          </cell>
          <cell r="CL246">
            <v>0.85948070737401439</v>
          </cell>
          <cell r="CM246">
            <v>1.0854014290444978</v>
          </cell>
          <cell r="CN246">
            <v>0.85948070737401439</v>
          </cell>
          <cell r="CO246">
            <v>0.85948070737401439</v>
          </cell>
          <cell r="CP246">
            <v>0.85948070737401439</v>
          </cell>
          <cell r="CQ246">
            <v>0.85948070737401439</v>
          </cell>
          <cell r="CR246">
            <v>0.28565645492434366</v>
          </cell>
          <cell r="CS246">
            <v>0.85948070737401439</v>
          </cell>
          <cell r="CT246">
            <v>0.85948070737401439</v>
          </cell>
          <cell r="CU246">
            <v>0.85948070737401439</v>
          </cell>
          <cell r="CV246">
            <v>0.85948070737401439</v>
          </cell>
          <cell r="CW246">
            <v>0.47845042965283052</v>
          </cell>
          <cell r="CX246">
            <v>0.73250141324550155</v>
          </cell>
          <cell r="CY246">
            <v>0.85948070737401439</v>
          </cell>
          <cell r="CZ246">
            <v>0.85948070737401439</v>
          </cell>
          <cell r="DA246">
            <v>0.91111814702858573</v>
          </cell>
          <cell r="DB246">
            <v>0.4282463569058188</v>
          </cell>
          <cell r="DC246">
            <v>0.49089195773499839</v>
          </cell>
          <cell r="DD246">
            <v>0.85948070737401439</v>
          </cell>
          <cell r="DE246">
            <v>0.85948070737401439</v>
          </cell>
          <cell r="DF246">
            <v>0.91111814702858573</v>
          </cell>
          <cell r="DG246">
            <v>0.91111814702858573</v>
          </cell>
          <cell r="DH246">
            <v>0.78119408865751516</v>
          </cell>
          <cell r="DI246">
            <v>0.96585795437006727</v>
          </cell>
          <cell r="DJ246">
            <v>0.93808886022512594</v>
          </cell>
          <cell r="DK246">
            <v>0.96585795437006727</v>
          </cell>
          <cell r="DL246">
            <v>0.5077878256227506</v>
          </cell>
          <cell r="DM246">
            <v>1.0238865190670625</v>
          </cell>
          <cell r="DN246">
            <v>0.5167540077595012</v>
          </cell>
          <cell r="DO246">
            <v>0.5167540077595012</v>
          </cell>
          <cell r="DP246">
            <v>0.5167540077595012</v>
          </cell>
          <cell r="DQ246">
            <v>0.51314869154256515</v>
          </cell>
          <cell r="DR246">
            <v>0.2614143504813633</v>
          </cell>
          <cell r="DS246">
            <v>0.80417426261136116</v>
          </cell>
          <cell r="DT246">
            <v>0.2614143504813633</v>
          </cell>
          <cell r="DU246">
            <v>0.80417426261136116</v>
          </cell>
          <cell r="DV246">
            <v>0.91111814702858573</v>
          </cell>
          <cell r="DW246">
            <v>0.50838070095296051</v>
          </cell>
          <cell r="DX246">
            <v>0.96360649419834021</v>
          </cell>
          <cell r="DY246">
            <v>0.79158253559228764</v>
          </cell>
        </row>
        <row r="247">
          <cell r="A247" t="str">
            <v>PTA slurry</v>
          </cell>
        </row>
        <row r="248">
          <cell r="A248" t="str">
            <v>Solid volumetric fraction</v>
          </cell>
          <cell r="C248">
            <v>0</v>
          </cell>
          <cell r="D248">
            <v>0</v>
          </cell>
          <cell r="E248">
            <v>0</v>
          </cell>
          <cell r="F248">
            <v>6.6333634336471926E-3</v>
          </cell>
          <cell r="G248">
            <v>1.6280426780338026E-3</v>
          </cell>
          <cell r="H248">
            <v>0</v>
          </cell>
          <cell r="I248">
            <v>0</v>
          </cell>
          <cell r="J248">
            <v>0</v>
          </cell>
          <cell r="K248">
            <v>0</v>
          </cell>
          <cell r="L248">
            <v>0</v>
          </cell>
          <cell r="M248">
            <v>2.9753097487922992E-3</v>
          </cell>
          <cell r="N248">
            <v>0</v>
          </cell>
          <cell r="O248">
            <v>2.2143245032111665E-8</v>
          </cell>
          <cell r="P248">
            <v>0.20078432499542159</v>
          </cell>
          <cell r="Q248">
            <v>1.5450145635057294E-8</v>
          </cell>
          <cell r="R248">
            <v>2.8766642887498008E-8</v>
          </cell>
          <cell r="S248">
            <v>0</v>
          </cell>
          <cell r="T248">
            <v>0</v>
          </cell>
          <cell r="U248">
            <v>0</v>
          </cell>
          <cell r="V248">
            <v>0</v>
          </cell>
          <cell r="W248">
            <v>0</v>
          </cell>
          <cell r="X248">
            <v>0</v>
          </cell>
          <cell r="Y248">
            <v>0</v>
          </cell>
          <cell r="Z248">
            <v>0</v>
          </cell>
          <cell r="AA248">
            <v>0</v>
          </cell>
          <cell r="AB248">
            <v>0</v>
          </cell>
          <cell r="AC248">
            <v>0</v>
          </cell>
          <cell r="AD248">
            <v>0</v>
          </cell>
          <cell r="AE248">
            <v>0.26398701257698926</v>
          </cell>
          <cell r="AF248">
            <v>0</v>
          </cell>
          <cell r="AG248">
            <v>0</v>
          </cell>
          <cell r="AH248">
            <v>0</v>
          </cell>
          <cell r="AI248">
            <v>0</v>
          </cell>
          <cell r="AJ248">
            <v>0</v>
          </cell>
          <cell r="AK248">
            <v>0</v>
          </cell>
          <cell r="AL248">
            <v>0.31830422775996431</v>
          </cell>
          <cell r="AM248">
            <v>0</v>
          </cell>
          <cell r="AN248">
            <v>0</v>
          </cell>
          <cell r="AO248">
            <v>0</v>
          </cell>
          <cell r="AP248">
            <v>0.33103430615999874</v>
          </cell>
          <cell r="AQ248">
            <v>0.33103413610478721</v>
          </cell>
          <cell r="AR248">
            <v>0</v>
          </cell>
          <cell r="AS248">
            <v>0</v>
          </cell>
          <cell r="AT248">
            <v>0</v>
          </cell>
          <cell r="AU248">
            <v>0</v>
          </cell>
          <cell r="AV248">
            <v>0.33096937535687487</v>
          </cell>
          <cell r="AW248">
            <v>0.33096934438842263</v>
          </cell>
          <cell r="AX248">
            <v>0</v>
          </cell>
          <cell r="AY248">
            <v>0.82130764579927873</v>
          </cell>
          <cell r="AZ248">
            <v>1.6280603305856931E-3</v>
          </cell>
          <cell r="BA248">
            <v>0</v>
          </cell>
          <cell r="BB248">
            <v>0.99312676017778168</v>
          </cell>
          <cell r="BC248">
            <v>1.6507606905533944E-2</v>
          </cell>
          <cell r="BD248">
            <v>0</v>
          </cell>
          <cell r="BE248">
            <v>7.3121467879031718E-3</v>
          </cell>
          <cell r="BF248">
            <v>7.3121258332526085E-3</v>
          </cell>
          <cell r="BG248">
            <v>7.3120631403471798E-3</v>
          </cell>
          <cell r="BH248">
            <v>0</v>
          </cell>
          <cell r="BI248">
            <v>0</v>
          </cell>
          <cell r="BJ248">
            <v>0</v>
          </cell>
          <cell r="BK248">
            <v>0</v>
          </cell>
          <cell r="BL248">
            <v>0</v>
          </cell>
          <cell r="BM248">
            <v>0</v>
          </cell>
          <cell r="BN248">
            <v>0</v>
          </cell>
          <cell r="BO248">
            <v>0</v>
          </cell>
          <cell r="BP248">
            <v>0</v>
          </cell>
          <cell r="BQ248">
            <v>0</v>
          </cell>
          <cell r="BR248">
            <v>0</v>
          </cell>
          <cell r="BS248">
            <v>0</v>
          </cell>
          <cell r="BT248">
            <v>1.6280970146486701E-3</v>
          </cell>
          <cell r="BU248">
            <v>1.6281624384417959E-3</v>
          </cell>
          <cell r="BV248">
            <v>0</v>
          </cell>
          <cell r="BW248">
            <v>0</v>
          </cell>
          <cell r="BX248">
            <v>5.7899565719539796E-3</v>
          </cell>
          <cell r="BY248">
            <v>3.2442772598636756E-3</v>
          </cell>
          <cell r="BZ248">
            <v>5.8395111025985819E-3</v>
          </cell>
          <cell r="CA248">
            <v>5.8401701342059827E-3</v>
          </cell>
          <cell r="CB248">
            <v>0</v>
          </cell>
          <cell r="CC248">
            <v>0</v>
          </cell>
          <cell r="CD248">
            <v>0</v>
          </cell>
          <cell r="CE248">
            <v>2.510442746698701E-2</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5.8687419802167191E-2</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3.3439997545838117E-2</v>
          </cell>
        </row>
        <row r="249">
          <cell r="A249" t="str">
            <v>Specific heat</v>
          </cell>
          <cell r="B249" t="str">
            <v>kJ/(kg °C)</v>
          </cell>
          <cell r="C249">
            <v>4.1775826451437608</v>
          </cell>
          <cell r="D249">
            <v>4.1905119102047204</v>
          </cell>
          <cell r="E249">
            <v>4.1985505560826413</v>
          </cell>
          <cell r="F249">
            <v>4.1631958158571365</v>
          </cell>
          <cell r="G249">
            <v>4.1992613599560897</v>
          </cell>
          <cell r="H249">
            <v>4.1872942662084895</v>
          </cell>
          <cell r="I249">
            <v>4.1803149328044205</v>
          </cell>
          <cell r="J249">
            <v>4.1803149328044205</v>
          </cell>
          <cell r="K249">
            <v>4.1910947696941303</v>
          </cell>
          <cell r="L249">
            <v>4.2046989866130602</v>
          </cell>
          <cell r="M249">
            <v>4.1783671208118012</v>
          </cell>
          <cell r="N249">
            <v>4.3871792538989105</v>
          </cell>
          <cell r="O249">
            <v>4.3415849278611756</v>
          </cell>
          <cell r="P249">
            <v>3.7673694428440756</v>
          </cell>
          <cell r="Q249">
            <v>4.5224845667831106</v>
          </cell>
          <cell r="R249">
            <v>4.379816763968952</v>
          </cell>
          <cell r="S249">
            <v>4.3798168840356899</v>
          </cell>
          <cell r="T249">
            <v>4.2868370899061032</v>
          </cell>
          <cell r="U249">
            <v>4.2868370899061032</v>
          </cell>
          <cell r="V249">
            <v>4.1803149328044205</v>
          </cell>
          <cell r="W249">
            <v>4.1803149328044205</v>
          </cell>
          <cell r="X249">
            <v>4.1803149328044205</v>
          </cell>
          <cell r="Y249">
            <v>4.1777786957546947</v>
          </cell>
          <cell r="Z249">
            <v>4.1777786957546947</v>
          </cell>
          <cell r="AA249">
            <v>4.1821176214153599</v>
          </cell>
          <cell r="AB249">
            <v>4.1807888516196279</v>
          </cell>
          <cell r="AC249">
            <v>4.1805665008772186</v>
          </cell>
          <cell r="AD249">
            <v>4.3871792538989105</v>
          </cell>
          <cell r="AE249">
            <v>3.4989306583408406</v>
          </cell>
          <cell r="AF249">
            <v>4.4375736285657474</v>
          </cell>
          <cell r="AG249">
            <v>4.2875451477645132</v>
          </cell>
          <cell r="AH249">
            <v>4.2875451477645132</v>
          </cell>
          <cell r="AI249">
            <v>4.1822903658523947</v>
          </cell>
          <cell r="AJ249">
            <v>4.2301559209071771</v>
          </cell>
          <cell r="AK249">
            <v>4.1822903658523947</v>
          </cell>
          <cell r="AL249">
            <v>3.2420866071918621</v>
          </cell>
          <cell r="AM249">
            <v>4.3305553137237558</v>
          </cell>
          <cell r="AN249">
            <v>4.2104997873545775</v>
          </cell>
          <cell r="AO249">
            <v>4.1822903658523947</v>
          </cell>
          <cell r="AP249">
            <v>3.0443022914045175</v>
          </cell>
          <cell r="AQ249">
            <v>3.0443027957864537</v>
          </cell>
          <cell r="AR249">
            <v>4.2536094299300027</v>
          </cell>
          <cell r="AS249">
            <v>4.1822903658523947</v>
          </cell>
          <cell r="AT249">
            <v>4.1803149328044205</v>
          </cell>
          <cell r="AU249">
            <v>4.1803149328044205</v>
          </cell>
          <cell r="AV249">
            <v>3.0444948814271848</v>
          </cell>
          <cell r="AW249">
            <v>3.0444949732849729</v>
          </cell>
          <cell r="AX249">
            <v>4.2104997873545775</v>
          </cell>
          <cell r="AY249">
            <v>1.8478702933249853</v>
          </cell>
          <cell r="AZ249">
            <v>4.1992612860016223</v>
          </cell>
          <cell r="BA249">
            <v>4.1779317967569201</v>
          </cell>
          <cell r="BB249">
            <v>1.6703136152196518</v>
          </cell>
          <cell r="BC249">
            <v>4.1757151744567098</v>
          </cell>
          <cell r="BD249">
            <v>4.1777786957546947</v>
          </cell>
          <cell r="BE249">
            <v>4.1804481246863014</v>
          </cell>
          <cell r="BF249">
            <v>4.1804482116221227</v>
          </cell>
          <cell r="BG249">
            <v>4.1804484717199673</v>
          </cell>
          <cell r="BH249">
            <v>4.1852141385162742</v>
          </cell>
          <cell r="BI249">
            <v>4.1777786957546947</v>
          </cell>
          <cell r="BJ249">
            <v>4.1777786957546947</v>
          </cell>
          <cell r="BK249">
            <v>4.1778991640811762</v>
          </cell>
          <cell r="BL249">
            <v>4.1786072967229773</v>
          </cell>
          <cell r="BM249">
            <v>4.1777786957546947</v>
          </cell>
          <cell r="BN249">
            <v>4.1779317967569201</v>
          </cell>
          <cell r="BO249">
            <v>4.1787819961332069</v>
          </cell>
          <cell r="BP249">
            <v>4.1787819961332069</v>
          </cell>
          <cell r="BQ249">
            <v>4.1774951645956264</v>
          </cell>
          <cell r="BR249">
            <v>4.1774424603642872</v>
          </cell>
          <cell r="BS249">
            <v>4.1903838310180674</v>
          </cell>
          <cell r="BT249">
            <v>4.1992611323156108</v>
          </cell>
          <cell r="BU249">
            <v>4.1992608582259834</v>
          </cell>
          <cell r="BV249">
            <v>4.2550693097475429</v>
          </cell>
          <cell r="BW249">
            <v>4.2904102718748724</v>
          </cell>
          <cell r="BX249">
            <v>4.2678323679630141</v>
          </cell>
          <cell r="BY249">
            <v>4.1772910201336595</v>
          </cell>
          <cell r="BZ249">
            <v>4.2478760772074198</v>
          </cell>
          <cell r="CA249">
            <v>4.2478733800253128</v>
          </cell>
          <cell r="CB249">
            <v>4.2716503071009466</v>
          </cell>
          <cell r="CC249">
            <v>4.1803149328044205</v>
          </cell>
          <cell r="CD249">
            <v>4.2403966991295761</v>
          </cell>
          <cell r="CE249">
            <v>4.3332602309303256</v>
          </cell>
          <cell r="CF249">
            <v>4.1803149328044205</v>
          </cell>
          <cell r="CG249">
            <v>4.2421511790651483</v>
          </cell>
          <cell r="CH249">
            <v>4.201520680360173</v>
          </cell>
          <cell r="CI249">
            <v>4.1812516845368197</v>
          </cell>
          <cell r="CJ249">
            <v>4.2548857240320661</v>
          </cell>
          <cell r="CK249">
            <v>4.2017773933890048</v>
          </cell>
          <cell r="CL249">
            <v>4.1787819961332069</v>
          </cell>
          <cell r="CM249">
            <v>4.1793063457907005</v>
          </cell>
          <cell r="CN249">
            <v>4.1787819961332069</v>
          </cell>
          <cell r="CO249">
            <v>4.1787819961332069</v>
          </cell>
          <cell r="CP249">
            <v>4.1787819961332069</v>
          </cell>
          <cell r="CQ249">
            <v>4.1787819961332069</v>
          </cell>
          <cell r="CR249">
            <v>4.281516816649801</v>
          </cell>
          <cell r="CS249">
            <v>4.1787819961332069</v>
          </cell>
          <cell r="CT249">
            <v>4.1787819961332069</v>
          </cell>
          <cell r="CU249">
            <v>4.1787819961332069</v>
          </cell>
          <cell r="CV249">
            <v>4.1787819961332069</v>
          </cell>
          <cell r="CW249">
            <v>4.2111168548533113</v>
          </cell>
          <cell r="CX249">
            <v>4.184000783251836</v>
          </cell>
          <cell r="CY249">
            <v>4.1787819961332069</v>
          </cell>
          <cell r="CZ249">
            <v>4.1787819961332069</v>
          </cell>
          <cell r="DA249">
            <v>4.1777786957546947</v>
          </cell>
          <cell r="DB249">
            <v>4.2218804565599743</v>
          </cell>
          <cell r="DC249">
            <v>4.2088880920026224</v>
          </cell>
          <cell r="DD249">
            <v>4.1787819961332069</v>
          </cell>
          <cell r="DE249">
            <v>4.1787819961332069</v>
          </cell>
          <cell r="DF249">
            <v>4.1777786957546947</v>
          </cell>
          <cell r="DG249">
            <v>4.1777786957546947</v>
          </cell>
          <cell r="DH249">
            <v>3.9536359724753694</v>
          </cell>
          <cell r="DI249">
            <v>4.1774230633833138</v>
          </cell>
          <cell r="DJ249">
            <v>4.1775112263720109</v>
          </cell>
          <cell r="DK249">
            <v>4.1774230633833138</v>
          </cell>
          <cell r="DL249">
            <v>4.2060882049419668</v>
          </cell>
          <cell r="DM249">
            <v>4.1778681420762043</v>
          </cell>
          <cell r="DN249">
            <v>4.2046989866130602</v>
          </cell>
          <cell r="DO249">
            <v>4.2046989866130602</v>
          </cell>
          <cell r="DP249">
            <v>4.2046989866130602</v>
          </cell>
          <cell r="DQ249">
            <v>4.2052499656066722</v>
          </cell>
          <cell r="DR249">
            <v>4.2998351930616927</v>
          </cell>
          <cell r="DS249">
            <v>4.1805665008772186</v>
          </cell>
          <cell r="DT249">
            <v>4.2998351930616927</v>
          </cell>
          <cell r="DU249">
            <v>4.1805665008772186</v>
          </cell>
          <cell r="DV249">
            <v>4.1777786957546947</v>
          </cell>
          <cell r="DW249">
            <v>4.2059943633199524</v>
          </cell>
          <cell r="DX249">
            <v>4.1774230561274708</v>
          </cell>
          <cell r="DY249">
            <v>4.0467445081058209</v>
          </cell>
        </row>
        <row r="250">
          <cell r="A250" t="str">
            <v>Thermal conductivity</v>
          </cell>
          <cell r="B250" t="str">
            <v>W/(m °C)</v>
          </cell>
          <cell r="C250">
            <v>0.62889862486549064</v>
          </cell>
          <cell r="D250">
            <v>0.66998746396908881</v>
          </cell>
          <cell r="E250">
            <v>0.6780238858676777</v>
          </cell>
          <cell r="F250">
            <v>0.6663476278002769</v>
          </cell>
          <cell r="G250">
            <v>0.68191403075915435</v>
          </cell>
          <cell r="H250">
            <v>0.6655733930011084</v>
          </cell>
          <cell r="I250">
            <v>0.65098327740556805</v>
          </cell>
          <cell r="J250">
            <v>0.65098327740556805</v>
          </cell>
          <cell r="K250">
            <v>0.67069754423743178</v>
          </cell>
          <cell r="L250">
            <v>0.68229123429595662</v>
          </cell>
          <cell r="M250">
            <v>0.6685274573591522</v>
          </cell>
          <cell r="N250">
            <v>0.68558310501898734</v>
          </cell>
          <cell r="O250">
            <v>0.69028931726491904</v>
          </cell>
          <cell r="P250">
            <v>0.53307613893084227</v>
          </cell>
          <cell r="Q250">
            <v>0.66856230566974628</v>
          </cell>
          <cell r="R250">
            <v>0.6864026982076451</v>
          </cell>
          <cell r="S250">
            <v>0.68640271961652177</v>
          </cell>
          <cell r="T250">
            <v>0.69400003066533256</v>
          </cell>
          <cell r="U250">
            <v>0.69400003066533256</v>
          </cell>
          <cell r="V250">
            <v>0.65098327740556805</v>
          </cell>
          <cell r="W250">
            <v>0.65098327740556805</v>
          </cell>
          <cell r="X250">
            <v>0.65098327740556805</v>
          </cell>
          <cell r="Y250">
            <v>0.63933003091804552</v>
          </cell>
          <cell r="Z250">
            <v>0.63933003091804552</v>
          </cell>
          <cell r="AA250">
            <v>0.65583669739136552</v>
          </cell>
          <cell r="AB250">
            <v>0.65238694414426868</v>
          </cell>
          <cell r="AC250">
            <v>0.65174224745975107</v>
          </cell>
          <cell r="AD250">
            <v>0.68558310501898734</v>
          </cell>
          <cell r="AE250">
            <v>0.50201834123376599</v>
          </cell>
          <cell r="AF250">
            <v>0.6795698347828979</v>
          </cell>
          <cell r="AG250">
            <v>0.69397509520008616</v>
          </cell>
          <cell r="AH250">
            <v>0.69397509520008616</v>
          </cell>
          <cell r="AI250">
            <v>0.65624384760707866</v>
          </cell>
          <cell r="AJ250">
            <v>0.69130420189490793</v>
          </cell>
          <cell r="AK250">
            <v>0.65624384760707866</v>
          </cell>
          <cell r="AL250">
            <v>0.47749478649455773</v>
          </cell>
          <cell r="AM250">
            <v>0.69125950246461243</v>
          </cell>
          <cell r="AN250">
            <v>0.68532678854802176</v>
          </cell>
          <cell r="AO250">
            <v>0.65624384760707866</v>
          </cell>
          <cell r="AP250">
            <v>0.46929936358628876</v>
          </cell>
          <cell r="AQ250">
            <v>0.46929946290100533</v>
          </cell>
          <cell r="AR250">
            <v>0.69391900820885832</v>
          </cell>
          <cell r="AS250">
            <v>0.65624384760707866</v>
          </cell>
          <cell r="AT250">
            <v>0.65098327740556805</v>
          </cell>
          <cell r="AU250">
            <v>0.65098327740556805</v>
          </cell>
          <cell r="AV250">
            <v>0.46933728489905308</v>
          </cell>
          <cell r="AW250">
            <v>0.46933730298582421</v>
          </cell>
          <cell r="AX250">
            <v>0.68532678854802176</v>
          </cell>
          <cell r="AY250">
            <v>0.22161929557759075</v>
          </cell>
          <cell r="AZ250">
            <v>0.68191401797261053</v>
          </cell>
          <cell r="BA250">
            <v>0.64056414504751036</v>
          </cell>
          <cell r="BB250">
            <v>0.14746715674812694</v>
          </cell>
          <cell r="BC250">
            <v>0.68092967667070436</v>
          </cell>
          <cell r="BD250">
            <v>0.63933003091804552</v>
          </cell>
          <cell r="BE250">
            <v>0.68019192278866958</v>
          </cell>
          <cell r="BF250">
            <v>0.68019193799696009</v>
          </cell>
          <cell r="BG250">
            <v>0.68019198349769305</v>
          </cell>
          <cell r="BH250">
            <v>0.66216108701419152</v>
          </cell>
          <cell r="BI250">
            <v>0.63933003091804552</v>
          </cell>
          <cell r="BJ250">
            <v>0.63933003091804552</v>
          </cell>
          <cell r="BK250">
            <v>0.64031855475656263</v>
          </cell>
          <cell r="BL250">
            <v>0.64452772879144493</v>
          </cell>
          <cell r="BM250">
            <v>0.63933003091804552</v>
          </cell>
          <cell r="BN250">
            <v>0.64056414504751036</v>
          </cell>
          <cell r="BO250">
            <v>0.64534707321932916</v>
          </cell>
          <cell r="BP250">
            <v>0.64534707321932916</v>
          </cell>
          <cell r="BQ250">
            <v>0.63025717737993558</v>
          </cell>
          <cell r="BR250">
            <v>0.63160005408609132</v>
          </cell>
          <cell r="BS250">
            <v>0.66982812117744595</v>
          </cell>
          <cell r="BT250">
            <v>0.68191399140068065</v>
          </cell>
          <cell r="BU250">
            <v>0.68191394401126326</v>
          </cell>
          <cell r="BV250">
            <v>0.69399011788857679</v>
          </cell>
          <cell r="BW250">
            <v>0.69386581594412655</v>
          </cell>
          <cell r="BX250">
            <v>0.68948230609185046</v>
          </cell>
          <cell r="BY250">
            <v>0.66841648954936894</v>
          </cell>
          <cell r="BZ250">
            <v>0.68994010048667409</v>
          </cell>
          <cell r="CA250">
            <v>0.68993960878911498</v>
          </cell>
          <cell r="CB250">
            <v>0.69430695935656495</v>
          </cell>
          <cell r="CC250">
            <v>0.65098327740556805</v>
          </cell>
          <cell r="CD250">
            <v>0.69284417194050063</v>
          </cell>
          <cell r="CE250">
            <v>0.6612406991936961</v>
          </cell>
          <cell r="CF250">
            <v>0.65098327740556805</v>
          </cell>
          <cell r="CG250">
            <v>0.69303809283791729</v>
          </cell>
          <cell r="CH250">
            <v>0.68024383314008463</v>
          </cell>
          <cell r="CI250">
            <v>0.65366017918716834</v>
          </cell>
          <cell r="CJ250">
            <v>0.6939816228070731</v>
          </cell>
          <cell r="CK250">
            <v>0.68042100646272485</v>
          </cell>
          <cell r="CL250">
            <v>0.64534707321932916</v>
          </cell>
          <cell r="CM250">
            <v>0.61894719105295504</v>
          </cell>
          <cell r="CN250">
            <v>0.64534707321932916</v>
          </cell>
          <cell r="CO250">
            <v>0.64534707321932916</v>
          </cell>
          <cell r="CP250">
            <v>0.64534707321932916</v>
          </cell>
          <cell r="CQ250">
            <v>0.64534707321932916</v>
          </cell>
          <cell r="CR250">
            <v>0.69415938029002811</v>
          </cell>
          <cell r="CS250">
            <v>0.64534707321932916</v>
          </cell>
          <cell r="CT250">
            <v>0.64534707321932916</v>
          </cell>
          <cell r="CU250">
            <v>0.64534707321932916</v>
          </cell>
          <cell r="CV250">
            <v>0.64534707321932916</v>
          </cell>
          <cell r="CW250">
            <v>0.68560479403778896</v>
          </cell>
          <cell r="CX250">
            <v>0.65989806448152799</v>
          </cell>
          <cell r="CY250">
            <v>0.64534707321932916</v>
          </cell>
          <cell r="CZ250">
            <v>0.64534707321932916</v>
          </cell>
          <cell r="DA250">
            <v>0.63933003091804552</v>
          </cell>
          <cell r="DB250">
            <v>0.68940094728190815</v>
          </cell>
          <cell r="DC250">
            <v>0.68456286507065534</v>
          </cell>
          <cell r="DD250">
            <v>0.64534707321932916</v>
          </cell>
          <cell r="DE250">
            <v>0.64534707321932916</v>
          </cell>
          <cell r="DF250">
            <v>0.63933003091804552</v>
          </cell>
          <cell r="DG250">
            <v>0.63933003091804552</v>
          </cell>
          <cell r="DH250">
            <v>0.63385527315413837</v>
          </cell>
          <cell r="DI250">
            <v>0.63292728822597433</v>
          </cell>
          <cell r="DJ250">
            <v>0.63617716161480486</v>
          </cell>
          <cell r="DK250">
            <v>0.63292728822597433</v>
          </cell>
          <cell r="DL250">
            <v>0.68309397529869431</v>
          </cell>
          <cell r="DM250">
            <v>0.62613436292421121</v>
          </cell>
          <cell r="DN250">
            <v>0.68229123429595662</v>
          </cell>
          <cell r="DO250">
            <v>0.68229123429595662</v>
          </cell>
          <cell r="DP250">
            <v>0.68229123429595662</v>
          </cell>
          <cell r="DQ250">
            <v>0.68261586443973477</v>
          </cell>
          <cell r="DR250">
            <v>0.69341967863271914</v>
          </cell>
          <cell r="DS250">
            <v>0.65174224745975107</v>
          </cell>
          <cell r="DT250">
            <v>0.69341967863271914</v>
          </cell>
          <cell r="DU250">
            <v>0.65174224745975107</v>
          </cell>
          <cell r="DV250">
            <v>0.63933003091804552</v>
          </cell>
          <cell r="DW250">
            <v>0.6830413744059084</v>
          </cell>
          <cell r="DX250">
            <v>0.63319086091940679</v>
          </cell>
          <cell r="DY250">
            <v>0.64291533132524248</v>
          </cell>
        </row>
        <row r="251">
          <cell r="A251" t="str">
            <v>Viscosity</v>
          </cell>
          <cell r="B251" t="str">
            <v>mPa s</v>
          </cell>
          <cell r="C251">
            <v>0.88723330681753643</v>
          </cell>
          <cell r="D251">
            <v>0.39778507875151209</v>
          </cell>
          <cell r="E251">
            <v>0.34198270025285316</v>
          </cell>
          <cell r="F251">
            <v>0.40235325201285138</v>
          </cell>
          <cell r="G251">
            <v>0.3105582548801657</v>
          </cell>
          <cell r="H251">
            <v>0.4309834268605609</v>
          </cell>
          <cell r="I251">
            <v>0.56250502917120415</v>
          </cell>
          <cell r="J251">
            <v>0.56250502917120415</v>
          </cell>
          <cell r="K251">
            <v>0.39264422378122599</v>
          </cell>
          <cell r="L251">
            <v>0.31363014724351002</v>
          </cell>
          <cell r="M251">
            <v>0.39855705284525689</v>
          </cell>
          <cell r="N251">
            <v>0.1565213123727523</v>
          </cell>
          <cell r="O251">
            <v>0.16967825583046711</v>
          </cell>
          <cell r="P251">
            <v>0.25638749483285189</v>
          </cell>
          <cell r="Q251">
            <v>0.1331702318785464</v>
          </cell>
          <cell r="R251">
            <v>0.15836924886793557</v>
          </cell>
          <cell r="S251">
            <v>0.15836922905669407</v>
          </cell>
          <cell r="T251">
            <v>0.19416758487926999</v>
          </cell>
          <cell r="U251">
            <v>0.19416758487926999</v>
          </cell>
          <cell r="V251">
            <v>0.56250502917120415</v>
          </cell>
          <cell r="W251">
            <v>0.56250502917120415</v>
          </cell>
          <cell r="X251">
            <v>0.56250502917120415</v>
          </cell>
          <cell r="Y251">
            <v>0.70645112862324899</v>
          </cell>
          <cell r="Z251">
            <v>0.70645112862324899</v>
          </cell>
          <cell r="AA251">
            <v>0.51415838047482076</v>
          </cell>
          <cell r="AB251">
            <v>0.54795353893340371</v>
          </cell>
          <cell r="AC251">
            <v>0.55457590654672506</v>
          </cell>
          <cell r="AD251">
            <v>0.1565213123727523</v>
          </cell>
          <cell r="AE251">
            <v>0.34888725106886087</v>
          </cell>
          <cell r="AF251">
            <v>0.14587395408982209</v>
          </cell>
          <cell r="AG251">
            <v>0.19374872171300683</v>
          </cell>
          <cell r="AH251">
            <v>0.19374872171300683</v>
          </cell>
          <cell r="AI251">
            <v>0.5103404059492288</v>
          </cell>
          <cell r="AJ251">
            <v>0.24915073535931334</v>
          </cell>
          <cell r="AK251">
            <v>0.5103404059492288</v>
          </cell>
          <cell r="AL251">
            <v>0.49649544049594757</v>
          </cell>
          <cell r="AM251">
            <v>0.17362438046295714</v>
          </cell>
          <cell r="AN251">
            <v>0.29333215436128629</v>
          </cell>
          <cell r="AO251">
            <v>0.5103404059492288</v>
          </cell>
          <cell r="AP251">
            <v>0.87360614579828588</v>
          </cell>
          <cell r="AQ251">
            <v>0.87360567432140368</v>
          </cell>
          <cell r="AR251">
            <v>0.21943692745669302</v>
          </cell>
          <cell r="AS251">
            <v>0.5103404059492288</v>
          </cell>
          <cell r="AT251">
            <v>0.56250502917120415</v>
          </cell>
          <cell r="AU251">
            <v>0.56250502917120415</v>
          </cell>
          <cell r="AV251">
            <v>0.87342613855289464</v>
          </cell>
          <cell r="AW251">
            <v>0.87342605270545115</v>
          </cell>
          <cell r="AX251">
            <v>0.29333215436128629</v>
          </cell>
          <cell r="AY251">
            <v>3.1249252134696097</v>
          </cell>
          <cell r="AZ251">
            <v>0.31055827947765735</v>
          </cell>
          <cell r="BA251">
            <v>0.68886145529492004</v>
          </cell>
          <cell r="BB251">
            <v>3.1868587135866941</v>
          </cell>
          <cell r="BC251">
            <v>0.24823523589097099</v>
          </cell>
          <cell r="BD251">
            <v>0.70645112862324899</v>
          </cell>
          <cell r="BE251">
            <v>0.30180121574036956</v>
          </cell>
          <cell r="BF251">
            <v>0.30180118730931166</v>
          </cell>
          <cell r="BG251">
            <v>0.30180110224823109</v>
          </cell>
          <cell r="BH251">
            <v>0.45837106355936019</v>
          </cell>
          <cell r="BI251">
            <v>0.70645112862324899</v>
          </cell>
          <cell r="BJ251">
            <v>0.70645112862324899</v>
          </cell>
          <cell r="BK251">
            <v>0.69230968646909674</v>
          </cell>
          <cell r="BL251">
            <v>0.63650573943081645</v>
          </cell>
          <cell r="BM251">
            <v>0.70645112862324899</v>
          </cell>
          <cell r="BN251">
            <v>0.68886145529492004</v>
          </cell>
          <cell r="BO251">
            <v>0.62639720024610224</v>
          </cell>
          <cell r="BP251">
            <v>0.62639720024610224</v>
          </cell>
          <cell r="BQ251">
            <v>0.85978877671003318</v>
          </cell>
          <cell r="BR251">
            <v>0.83397515595829186</v>
          </cell>
          <cell r="BS251">
            <v>0.39894563381674453</v>
          </cell>
          <cell r="BT251">
            <v>0.31055833059412336</v>
          </cell>
          <cell r="BU251">
            <v>0.31055842175725351</v>
          </cell>
          <cell r="BV251">
            <v>0.21801998455885604</v>
          </cell>
          <cell r="BW251">
            <v>0.19209100323664585</v>
          </cell>
          <cell r="BX251">
            <v>0.19633289603317097</v>
          </cell>
          <cell r="BY251">
            <v>0.39847127808604871</v>
          </cell>
          <cell r="BZ251">
            <v>0.20932098778565325</v>
          </cell>
          <cell r="CA251">
            <v>0.20932159613345616</v>
          </cell>
          <cell r="CB251">
            <v>0.20416696796626485</v>
          </cell>
          <cell r="CC251">
            <v>0.56250502917120415</v>
          </cell>
          <cell r="CD251">
            <v>0.23427097095376428</v>
          </cell>
          <cell r="CE251">
            <v>0.16285266843863927</v>
          </cell>
          <cell r="CF251">
            <v>0.56250502917120415</v>
          </cell>
          <cell r="CG251">
            <v>0.23205994458252743</v>
          </cell>
          <cell r="CH251">
            <v>0.32719968545093481</v>
          </cell>
          <cell r="CI251">
            <v>0.53516760883876124</v>
          </cell>
          <cell r="CJ251">
            <v>0.2181961112106906</v>
          </cell>
          <cell r="CK251">
            <v>0.32602467647538319</v>
          </cell>
          <cell r="CL251">
            <v>0.62639720024610224</v>
          </cell>
          <cell r="CM251">
            <v>1.1415920397734636</v>
          </cell>
          <cell r="CN251">
            <v>0.62639720024610224</v>
          </cell>
          <cell r="CO251">
            <v>0.62639720024610224</v>
          </cell>
          <cell r="CP251">
            <v>0.62639720024610224</v>
          </cell>
          <cell r="CQ251">
            <v>0.62639720024610224</v>
          </cell>
          <cell r="CR251">
            <v>0.19743940360384629</v>
          </cell>
          <cell r="CS251">
            <v>0.62639720024610224</v>
          </cell>
          <cell r="CT251">
            <v>0.62639720024610224</v>
          </cell>
          <cell r="CU251">
            <v>0.62639720024610224</v>
          </cell>
          <cell r="CV251">
            <v>0.62639720024610224</v>
          </cell>
          <cell r="CW251">
            <v>0.29144452272742011</v>
          </cell>
          <cell r="CX251">
            <v>0.47751571572442553</v>
          </cell>
          <cell r="CY251">
            <v>0.62639720024610224</v>
          </cell>
          <cell r="CZ251">
            <v>0.62639720024610224</v>
          </cell>
          <cell r="DA251">
            <v>0.70645112862324899</v>
          </cell>
          <cell r="DB251">
            <v>0.26446861799371341</v>
          </cell>
          <cell r="DC251">
            <v>0.29848618913722413</v>
          </cell>
          <cell r="DD251">
            <v>0.62639720024610224</v>
          </cell>
          <cell r="DE251">
            <v>0.62639720024610224</v>
          </cell>
          <cell r="DF251">
            <v>0.70645112862324899</v>
          </cell>
          <cell r="DG251">
            <v>0.70645112862324899</v>
          </cell>
          <cell r="DH251">
            <v>0.47823086623720651</v>
          </cell>
          <cell r="DI251">
            <v>0.80965171198310981</v>
          </cell>
          <cell r="DJ251">
            <v>0.75457517492122994</v>
          </cell>
          <cell r="DK251">
            <v>0.80965171198310981</v>
          </cell>
          <cell r="DL251">
            <v>0.30829950230517872</v>
          </cell>
          <cell r="DM251">
            <v>0.94767238746223359</v>
          </cell>
          <cell r="DN251">
            <v>0.31363014724351002</v>
          </cell>
          <cell r="DO251">
            <v>0.31363014724351002</v>
          </cell>
          <cell r="DP251">
            <v>0.31363014724351002</v>
          </cell>
          <cell r="DQ251">
            <v>0.31147614813497077</v>
          </cell>
          <cell r="DR251">
            <v>0.18702196009420183</v>
          </cell>
          <cell r="DS251">
            <v>0.55457590654672506</v>
          </cell>
          <cell r="DT251">
            <v>0.18702196009420183</v>
          </cell>
          <cell r="DU251">
            <v>0.55457590654672506</v>
          </cell>
          <cell r="DV251">
            <v>0.70645112862324899</v>
          </cell>
          <cell r="DW251">
            <v>0.30864929249779521</v>
          </cell>
          <cell r="DX251">
            <v>0.80495459149953064</v>
          </cell>
          <cell r="DY251">
            <v>0.49978153505608169</v>
          </cell>
        </row>
        <row r="252">
          <cell r="A252" t="str">
            <v>Solid</v>
          </cell>
        </row>
        <row r="253">
          <cell r="A253" t="str">
            <v>Specific heat</v>
          </cell>
          <cell r="B253" t="str">
            <v>kJ/(kg °C)</v>
          </cell>
          <cell r="C253">
            <v>1.2469965119999999</v>
          </cell>
          <cell r="D253">
            <v>1.4261245632000001</v>
          </cell>
          <cell r="E253">
            <v>1.4786437824000001</v>
          </cell>
          <cell r="F253">
            <v>1.432220544</v>
          </cell>
          <cell r="G253">
            <v>1.5194399616000001</v>
          </cell>
          <cell r="H253">
            <v>1.4012717183999999</v>
          </cell>
          <cell r="I253">
            <v>1.3314024</v>
          </cell>
          <cell r="J253">
            <v>1.3314024</v>
          </cell>
          <cell r="K253">
            <v>1.4303448576</v>
          </cell>
          <cell r="L253">
            <v>1.5124061376</v>
          </cell>
          <cell r="M253">
            <v>1.429875936</v>
          </cell>
          <cell r="N253">
            <v>1.9175543999999998</v>
          </cell>
          <cell r="O253">
            <v>1.8551878271999998</v>
          </cell>
          <cell r="P253">
            <v>2.05823088</v>
          </cell>
          <cell r="Q253">
            <v>2.05823088</v>
          </cell>
          <cell r="R253">
            <v>1.9081759679999999</v>
          </cell>
          <cell r="S253">
            <v>1.9081759679999999</v>
          </cell>
          <cell r="T253">
            <v>1.7614035071999998</v>
          </cell>
          <cell r="U253">
            <v>1.7614035071999998</v>
          </cell>
          <cell r="V253">
            <v>1.3314024</v>
          </cell>
          <cell r="W253">
            <v>1.3314024</v>
          </cell>
          <cell r="X253">
            <v>1.3314024</v>
          </cell>
          <cell r="Y253">
            <v>1.2845102400000001</v>
          </cell>
          <cell r="Z253">
            <v>1.2845102400000001</v>
          </cell>
          <cell r="AA253">
            <v>1.3529727936</v>
          </cell>
          <cell r="AB253">
            <v>1.3374983808000001</v>
          </cell>
          <cell r="AC253">
            <v>1.3346848512</v>
          </cell>
          <cell r="AD253">
            <v>1.9175543999999998</v>
          </cell>
          <cell r="AE253">
            <v>1.9761695999999997</v>
          </cell>
          <cell r="AF253">
            <v>1.9761695999999997</v>
          </cell>
          <cell r="AG253">
            <v>1.7628102719999998</v>
          </cell>
          <cell r="AH253">
            <v>1.7628102719999998</v>
          </cell>
          <cell r="AI253">
            <v>1.35484848</v>
          </cell>
          <cell r="AJ253">
            <v>1.617444576</v>
          </cell>
          <cell r="AK253">
            <v>1.35484848</v>
          </cell>
          <cell r="AL253">
            <v>1.8383066496</v>
          </cell>
          <cell r="AM253">
            <v>1.8383066496</v>
          </cell>
          <cell r="AN253">
            <v>1.5405414335999998</v>
          </cell>
          <cell r="AO253">
            <v>1.35484848</v>
          </cell>
          <cell r="AP253">
            <v>1.5405414335999998</v>
          </cell>
          <cell r="AQ253">
            <v>1.5405414335999998</v>
          </cell>
          <cell r="AR253">
            <v>1.6863760512000001</v>
          </cell>
          <cell r="AS253">
            <v>1.35484848</v>
          </cell>
          <cell r="AT253">
            <v>1.3314024</v>
          </cell>
          <cell r="AU253">
            <v>1.3314024</v>
          </cell>
          <cell r="AV253">
            <v>1.5405414335999998</v>
          </cell>
          <cell r="AW253">
            <v>1.5405414335999998</v>
          </cell>
          <cell r="AX253">
            <v>1.5405414335999998</v>
          </cell>
          <cell r="AY253">
            <v>1.5194399616000001</v>
          </cell>
          <cell r="AZ253">
            <v>1.5194399616000001</v>
          </cell>
          <cell r="BA253">
            <v>1.289199456</v>
          </cell>
          <cell r="BB253">
            <v>1.6591785983999998</v>
          </cell>
          <cell r="BC253">
            <v>1.6582407551999998</v>
          </cell>
          <cell r="BD253">
            <v>1.2845102400000001</v>
          </cell>
          <cell r="BE253">
            <v>1.5424171199999999</v>
          </cell>
          <cell r="BF253">
            <v>1.5424171199999999</v>
          </cell>
          <cell r="BG253">
            <v>1.5424171199999999</v>
          </cell>
          <cell r="BH253">
            <v>1.3834526975999999</v>
          </cell>
          <cell r="BI253">
            <v>1.2845102400000001</v>
          </cell>
          <cell r="BJ253">
            <v>1.2845102400000001</v>
          </cell>
          <cell r="BK253">
            <v>1.2882616128</v>
          </cell>
          <cell r="BL253">
            <v>1.3046738687999999</v>
          </cell>
          <cell r="BM253">
            <v>1.2845102400000001</v>
          </cell>
          <cell r="BN253">
            <v>1.289199456</v>
          </cell>
          <cell r="BO253">
            <v>1.30795632</v>
          </cell>
          <cell r="BP253">
            <v>1.30795632</v>
          </cell>
          <cell r="BQ253">
            <v>1.251685728</v>
          </cell>
          <cell r="BR253">
            <v>1.256374944</v>
          </cell>
          <cell r="BS253">
            <v>1.4251867200000001</v>
          </cell>
          <cell r="BT253">
            <v>1.5194399616000001</v>
          </cell>
          <cell r="BU253">
            <v>1.5194399616000001</v>
          </cell>
          <cell r="BV253">
            <v>1.6901274240000002</v>
          </cell>
          <cell r="BW253">
            <v>1.7684373311999999</v>
          </cell>
          <cell r="BX253">
            <v>1.7707819391999999</v>
          </cell>
          <cell r="BY253">
            <v>1.4303448576</v>
          </cell>
          <cell r="BZ253">
            <v>1.7299857599999999</v>
          </cell>
          <cell r="CA253">
            <v>1.7299857599999999</v>
          </cell>
          <cell r="CB253">
            <v>1.7295168383999999</v>
          </cell>
          <cell r="CC253">
            <v>1.3314024</v>
          </cell>
          <cell r="CD253">
            <v>1.6498001663999999</v>
          </cell>
          <cell r="CE253">
            <v>1.9761695999999997</v>
          </cell>
          <cell r="CF253">
            <v>1.3314024</v>
          </cell>
          <cell r="CG253">
            <v>1.6549583039999998</v>
          </cell>
          <cell r="CH253">
            <v>1.49552496</v>
          </cell>
          <cell r="CI253">
            <v>1.3431254400000001</v>
          </cell>
          <cell r="CJ253">
            <v>1.6896585024000002</v>
          </cell>
          <cell r="CK253">
            <v>1.4969317247999998</v>
          </cell>
          <cell r="CL253">
            <v>1.30795632</v>
          </cell>
          <cell r="CM253">
            <v>1.214172</v>
          </cell>
          <cell r="CN253">
            <v>1.30795632</v>
          </cell>
          <cell r="CO253">
            <v>1.30795632</v>
          </cell>
          <cell r="CP253">
            <v>1.30795632</v>
          </cell>
          <cell r="CQ253">
            <v>1.30795632</v>
          </cell>
          <cell r="CR253">
            <v>1.7506183103999999</v>
          </cell>
          <cell r="CS253">
            <v>1.30795632</v>
          </cell>
          <cell r="CT253">
            <v>1.30795632</v>
          </cell>
          <cell r="CU253">
            <v>1.30795632</v>
          </cell>
          <cell r="CV253">
            <v>1.30795632</v>
          </cell>
          <cell r="CW253">
            <v>1.5433549631999999</v>
          </cell>
          <cell r="CX253">
            <v>1.3721985792</v>
          </cell>
          <cell r="CY253">
            <v>1.30795632</v>
          </cell>
          <cell r="CZ253">
            <v>1.30795632</v>
          </cell>
          <cell r="DA253">
            <v>1.2845102400000001</v>
          </cell>
          <cell r="DB253">
            <v>1.5879025151999999</v>
          </cell>
          <cell r="DC253">
            <v>1.533038688</v>
          </cell>
          <cell r="DD253">
            <v>1.30795632</v>
          </cell>
          <cell r="DE253">
            <v>1.30795632</v>
          </cell>
          <cell r="DF253">
            <v>1.2845102400000001</v>
          </cell>
          <cell r="DG253">
            <v>1.2845102400000001</v>
          </cell>
          <cell r="DH253">
            <v>1.4556666239999998</v>
          </cell>
          <cell r="DI253">
            <v>1.2610641600000001</v>
          </cell>
          <cell r="DJ253">
            <v>1.2727872</v>
          </cell>
          <cell r="DK253">
            <v>1.2610641600000001</v>
          </cell>
          <cell r="DL253">
            <v>1.5194399616000001</v>
          </cell>
          <cell r="DM253">
            <v>1.2376180800000001</v>
          </cell>
          <cell r="DN253">
            <v>1.5124061376</v>
          </cell>
          <cell r="DO253">
            <v>1.5124061376</v>
          </cell>
          <cell r="DP253">
            <v>1.5124061376</v>
          </cell>
          <cell r="DQ253">
            <v>1.5152196672</v>
          </cell>
          <cell r="DR253">
            <v>1.7862563520000001</v>
          </cell>
          <cell r="DS253">
            <v>1.3346848512</v>
          </cell>
          <cell r="DT253">
            <v>1.7862563520000001</v>
          </cell>
          <cell r="DU253">
            <v>1.3346848512</v>
          </cell>
          <cell r="DV253">
            <v>1.2845102400000001</v>
          </cell>
          <cell r="DW253">
            <v>1.5189710400000001</v>
          </cell>
          <cell r="DX253">
            <v>1.2620020032000001</v>
          </cell>
          <cell r="DY253">
            <v>1.4031475923686401</v>
          </cell>
        </row>
        <row r="254">
          <cell r="A254" t="str">
            <v>Thermal conductivity</v>
          </cell>
          <cell r="B254" t="str">
            <v>W/(m °C)</v>
          </cell>
          <cell r="C254">
            <v>0.15286472000000001</v>
          </cell>
          <cell r="D254">
            <v>0.14931059199999999</v>
          </cell>
          <cell r="E254">
            <v>0.148268544</v>
          </cell>
          <cell r="F254">
            <v>0.14918964000000001</v>
          </cell>
          <cell r="G254">
            <v>0.14745909600000001</v>
          </cell>
          <cell r="H254">
            <v>0.14980370400000001</v>
          </cell>
          <cell r="I254">
            <v>0.15119000000000002</v>
          </cell>
          <cell r="J254">
            <v>0.15119000000000002</v>
          </cell>
          <cell r="K254">
            <v>0.14922685600000002</v>
          </cell>
          <cell r="L254">
            <v>0.14759865599999999</v>
          </cell>
          <cell r="M254">
            <v>0.14923616000000003</v>
          </cell>
          <cell r="N254">
            <v>0.13956000000000002</v>
          </cell>
          <cell r="O254">
            <v>0.140797432</v>
          </cell>
          <cell r="P254">
            <v>0.13676880000000002</v>
          </cell>
          <cell r="Q254">
            <v>0.13676880000000002</v>
          </cell>
          <cell r="R254">
            <v>0.13974607999999999</v>
          </cell>
          <cell r="S254">
            <v>0.13974607999999999</v>
          </cell>
          <cell r="T254">
            <v>0.14265823200000002</v>
          </cell>
          <cell r="U254">
            <v>0.14265823200000002</v>
          </cell>
          <cell r="V254">
            <v>0.15119000000000002</v>
          </cell>
          <cell r="W254">
            <v>0.15119000000000002</v>
          </cell>
          <cell r="X254">
            <v>0.15119000000000002</v>
          </cell>
          <cell r="Y254">
            <v>0.15212040000000002</v>
          </cell>
          <cell r="Z254">
            <v>0.15212040000000002</v>
          </cell>
          <cell r="AA254">
            <v>0.150762016</v>
          </cell>
          <cell r="AB254">
            <v>0.15106904800000001</v>
          </cell>
          <cell r="AC254">
            <v>0.15112487200000002</v>
          </cell>
          <cell r="AD254">
            <v>0.13956000000000002</v>
          </cell>
          <cell r="AE254">
            <v>0.13839700000000002</v>
          </cell>
          <cell r="AF254">
            <v>0.13839700000000002</v>
          </cell>
          <cell r="AG254">
            <v>0.14263032</v>
          </cell>
          <cell r="AH254">
            <v>0.14263032</v>
          </cell>
          <cell r="AI254">
            <v>0.15072479999999999</v>
          </cell>
          <cell r="AJ254">
            <v>0.14551456000000002</v>
          </cell>
          <cell r="AK254">
            <v>0.15072479999999999</v>
          </cell>
          <cell r="AL254">
            <v>0.141132376</v>
          </cell>
          <cell r="AM254">
            <v>0.141132376</v>
          </cell>
          <cell r="AN254">
            <v>0.14704041600000003</v>
          </cell>
          <cell r="AO254">
            <v>0.15072479999999999</v>
          </cell>
          <cell r="AP254">
            <v>0.14704041600000003</v>
          </cell>
          <cell r="AQ254">
            <v>0.14704041600000003</v>
          </cell>
          <cell r="AR254">
            <v>0.14414687200000001</v>
          </cell>
          <cell r="AS254">
            <v>0.15072479999999999</v>
          </cell>
          <cell r="AT254">
            <v>0.15119000000000002</v>
          </cell>
          <cell r="AU254">
            <v>0.15119000000000002</v>
          </cell>
          <cell r="AV254">
            <v>0.14704041600000003</v>
          </cell>
          <cell r="AW254">
            <v>0.14704041600000003</v>
          </cell>
          <cell r="AX254">
            <v>0.14704041600000003</v>
          </cell>
          <cell r="AY254">
            <v>0.14745909600000001</v>
          </cell>
          <cell r="AZ254">
            <v>0.14745909600000001</v>
          </cell>
          <cell r="BA254">
            <v>0.15202736</v>
          </cell>
          <cell r="BB254">
            <v>0.14468650400000002</v>
          </cell>
          <cell r="BC254">
            <v>0.14470511200000002</v>
          </cell>
          <cell r="BD254">
            <v>0.15212040000000002</v>
          </cell>
          <cell r="BE254">
            <v>0.14700320000000003</v>
          </cell>
          <cell r="BF254">
            <v>0.14700320000000003</v>
          </cell>
          <cell r="BG254">
            <v>0.14700320000000003</v>
          </cell>
          <cell r="BH254">
            <v>0.15015725600000002</v>
          </cell>
          <cell r="BI254">
            <v>0.15212040000000002</v>
          </cell>
          <cell r="BJ254">
            <v>0.15212040000000002</v>
          </cell>
          <cell r="BK254">
            <v>0.152045968</v>
          </cell>
          <cell r="BL254">
            <v>0.15172032800000002</v>
          </cell>
          <cell r="BM254">
            <v>0.15212040000000002</v>
          </cell>
          <cell r="BN254">
            <v>0.15202736</v>
          </cell>
          <cell r="BO254">
            <v>0.15165520000000002</v>
          </cell>
          <cell r="BP254">
            <v>0.15165520000000002</v>
          </cell>
          <cell r="BQ254">
            <v>0.15277168000000002</v>
          </cell>
          <cell r="BR254">
            <v>0.15267864</v>
          </cell>
          <cell r="BS254">
            <v>0.14932920000000002</v>
          </cell>
          <cell r="BT254">
            <v>0.14745909600000001</v>
          </cell>
          <cell r="BU254">
            <v>0.14745909600000001</v>
          </cell>
          <cell r="BV254">
            <v>0.14407244</v>
          </cell>
          <cell r="BW254">
            <v>0.14251867200000001</v>
          </cell>
          <cell r="BX254">
            <v>0.14247215200000002</v>
          </cell>
          <cell r="BY254">
            <v>0.14922685600000002</v>
          </cell>
          <cell r="BZ254">
            <v>0.14328160000000001</v>
          </cell>
          <cell r="CA254">
            <v>0.14328160000000001</v>
          </cell>
          <cell r="CB254">
            <v>0.143290904</v>
          </cell>
          <cell r="CC254">
            <v>0.15119000000000002</v>
          </cell>
          <cell r="CD254">
            <v>0.144872584</v>
          </cell>
          <cell r="CE254">
            <v>0.13839700000000002</v>
          </cell>
          <cell r="CF254">
            <v>0.15119000000000002</v>
          </cell>
          <cell r="CG254">
            <v>0.14477024000000002</v>
          </cell>
          <cell r="CH254">
            <v>0.14793360000000003</v>
          </cell>
          <cell r="CI254">
            <v>0.15095739999999999</v>
          </cell>
          <cell r="CJ254">
            <v>0.14408174400000001</v>
          </cell>
          <cell r="CK254">
            <v>0.14790568800000001</v>
          </cell>
          <cell r="CL254">
            <v>0.15165520000000002</v>
          </cell>
          <cell r="CM254">
            <v>0.15351600000000001</v>
          </cell>
          <cell r="CN254">
            <v>0.15165520000000002</v>
          </cell>
          <cell r="CO254">
            <v>0.15165520000000002</v>
          </cell>
          <cell r="CP254">
            <v>0.15165520000000002</v>
          </cell>
          <cell r="CQ254">
            <v>0.15165520000000002</v>
          </cell>
          <cell r="CR254">
            <v>0.14287222399999999</v>
          </cell>
          <cell r="CS254">
            <v>0.15165520000000002</v>
          </cell>
          <cell r="CT254">
            <v>0.15165520000000002</v>
          </cell>
          <cell r="CU254">
            <v>0.15165520000000002</v>
          </cell>
          <cell r="CV254">
            <v>0.15165520000000002</v>
          </cell>
          <cell r="CW254">
            <v>0.146984592</v>
          </cell>
          <cell r="CX254">
            <v>0.150380552</v>
          </cell>
          <cell r="CY254">
            <v>0.15165520000000002</v>
          </cell>
          <cell r="CZ254">
            <v>0.15165520000000002</v>
          </cell>
          <cell r="DA254">
            <v>0.15212040000000002</v>
          </cell>
          <cell r="DB254">
            <v>0.14610071200000002</v>
          </cell>
          <cell r="DC254">
            <v>0.14718928000000001</v>
          </cell>
          <cell r="DD254">
            <v>0.15165520000000002</v>
          </cell>
          <cell r="DE254">
            <v>0.15165520000000002</v>
          </cell>
          <cell r="DF254">
            <v>0.15212040000000002</v>
          </cell>
          <cell r="DG254">
            <v>0.15212040000000002</v>
          </cell>
          <cell r="DH254">
            <v>0.14872443999999999</v>
          </cell>
          <cell r="DI254">
            <v>0.15258560000000002</v>
          </cell>
          <cell r="DJ254">
            <v>0.15235300000000002</v>
          </cell>
          <cell r="DK254">
            <v>0.15258560000000002</v>
          </cell>
          <cell r="DL254">
            <v>0.14745909600000001</v>
          </cell>
          <cell r="DM254">
            <v>0.15305079999999999</v>
          </cell>
          <cell r="DN254">
            <v>0.14759865599999999</v>
          </cell>
          <cell r="DO254">
            <v>0.14759865599999999</v>
          </cell>
          <cell r="DP254">
            <v>0.14759865599999999</v>
          </cell>
          <cell r="DQ254">
            <v>0.14754283200000001</v>
          </cell>
          <cell r="DR254">
            <v>0.14216512000000001</v>
          </cell>
          <cell r="DS254">
            <v>0.15112487200000002</v>
          </cell>
          <cell r="DT254">
            <v>0.14216512000000001</v>
          </cell>
          <cell r="DU254">
            <v>0.15112487200000002</v>
          </cell>
          <cell r="DV254">
            <v>0.15212040000000002</v>
          </cell>
          <cell r="DW254">
            <v>0.1474684</v>
          </cell>
          <cell r="DX254">
            <v>0.15256699200000001</v>
          </cell>
          <cell r="DY254">
            <v>0.14976648427840003</v>
          </cell>
        </row>
        <row r="255">
          <cell r="A255" t="str">
            <v>Mixed</v>
          </cell>
        </row>
        <row r="256">
          <cell r="A256" t="str">
            <v>Vapor specific heat</v>
          </cell>
          <cell r="B256" t="str">
            <v>kJ/(kg °C)</v>
          </cell>
          <cell r="C256">
            <v>0</v>
          </cell>
          <cell r="D256">
            <v>1.8340160000000001</v>
          </cell>
          <cell r="E256">
            <v>0</v>
          </cell>
          <cell r="F256">
            <v>0</v>
          </cell>
          <cell r="G256">
            <v>0</v>
          </cell>
          <cell r="H256">
            <v>0</v>
          </cell>
          <cell r="I256">
            <v>1.4669129999999999</v>
          </cell>
          <cell r="J256">
            <v>1.394209</v>
          </cell>
          <cell r="K256">
            <v>1.966018</v>
          </cell>
          <cell r="L256">
            <v>0</v>
          </cell>
          <cell r="M256">
            <v>0</v>
          </cell>
          <cell r="N256">
            <v>1.062532</v>
          </cell>
          <cell r="O256">
            <v>0</v>
          </cell>
          <cell r="P256">
            <v>3.2040359999999999</v>
          </cell>
          <cell r="Q256">
            <v>3.122379</v>
          </cell>
          <cell r="R256">
            <v>0</v>
          </cell>
          <cell r="S256">
            <v>2.2749649999999999</v>
          </cell>
          <cell r="T256">
            <v>0</v>
          </cell>
          <cell r="U256">
            <v>1.586117</v>
          </cell>
          <cell r="V256">
            <v>0</v>
          </cell>
          <cell r="W256">
            <v>0</v>
          </cell>
          <cell r="X256">
            <v>1.0768059999999999</v>
          </cell>
          <cell r="Y256">
            <v>0</v>
          </cell>
          <cell r="Z256">
            <v>0</v>
          </cell>
          <cell r="AA256">
            <v>0</v>
          </cell>
          <cell r="AB256">
            <v>0</v>
          </cell>
          <cell r="AC256">
            <v>1.0671170000000001</v>
          </cell>
          <cell r="AD256">
            <v>1.0625450000000001</v>
          </cell>
          <cell r="AE256">
            <v>0</v>
          </cell>
          <cell r="AF256">
            <v>3.5707300000000002</v>
          </cell>
          <cell r="AG256">
            <v>0</v>
          </cell>
          <cell r="AH256">
            <v>2.0223930000000001</v>
          </cell>
          <cell r="AI256">
            <v>0</v>
          </cell>
          <cell r="AJ256">
            <v>3.4859309999999999</v>
          </cell>
          <cell r="AK256">
            <v>1.0843510000000001</v>
          </cell>
          <cell r="AL256">
            <v>0</v>
          </cell>
          <cell r="AM256">
            <v>4.0170870000000001</v>
          </cell>
          <cell r="AN256">
            <v>3.8181660000000002</v>
          </cell>
          <cell r="AO256">
            <v>2.2062240000000002</v>
          </cell>
          <cell r="AP256">
            <v>0</v>
          </cell>
          <cell r="AQ256">
            <v>0</v>
          </cell>
          <cell r="AR256">
            <v>2.02441</v>
          </cell>
          <cell r="AS256">
            <v>2.1376680000000001</v>
          </cell>
          <cell r="AT256">
            <v>0</v>
          </cell>
          <cell r="AU256">
            <v>1.1230309999999999</v>
          </cell>
          <cell r="AV256">
            <v>0</v>
          </cell>
          <cell r="AW256">
            <v>0</v>
          </cell>
          <cell r="AX256">
            <v>2.5576409999999998</v>
          </cell>
          <cell r="AY256">
            <v>0</v>
          </cell>
          <cell r="AZ256">
            <v>0</v>
          </cell>
          <cell r="BA256">
            <v>1.3435239999999999</v>
          </cell>
          <cell r="BB256">
            <v>0</v>
          </cell>
          <cell r="BC256">
            <v>3.7648519999999999</v>
          </cell>
          <cell r="BD256">
            <v>0</v>
          </cell>
          <cell r="BE256">
            <v>0</v>
          </cell>
          <cell r="BF256">
            <v>0</v>
          </cell>
          <cell r="BG256">
            <v>0</v>
          </cell>
          <cell r="BH256">
            <v>0</v>
          </cell>
          <cell r="BI256">
            <v>0</v>
          </cell>
          <cell r="BJ256">
            <v>0</v>
          </cell>
          <cell r="BK256">
            <v>1.3549089999999999</v>
          </cell>
          <cell r="BL256">
            <v>1.2613380000000001</v>
          </cell>
          <cell r="BM256">
            <v>0</v>
          </cell>
          <cell r="BN256">
            <v>1.3524670000000001</v>
          </cell>
          <cell r="BO256">
            <v>0</v>
          </cell>
          <cell r="BP256">
            <v>0</v>
          </cell>
          <cell r="BQ256">
            <v>1.084352</v>
          </cell>
          <cell r="BR256">
            <v>1.0770500000000001</v>
          </cell>
          <cell r="BS256">
            <v>1.0937950000000001</v>
          </cell>
          <cell r="BT256">
            <v>0</v>
          </cell>
          <cell r="BU256">
            <v>0</v>
          </cell>
          <cell r="BV256">
            <v>3.9969190000000001</v>
          </cell>
          <cell r="BW256">
            <v>4.4299249999999999</v>
          </cell>
          <cell r="BX256">
            <v>0</v>
          </cell>
          <cell r="BY256">
            <v>0</v>
          </cell>
          <cell r="BZ256">
            <v>0</v>
          </cell>
          <cell r="CA256">
            <v>0</v>
          </cell>
          <cell r="CB256">
            <v>4.2123929999999996</v>
          </cell>
          <cell r="CC256">
            <v>0</v>
          </cell>
          <cell r="CD256">
            <v>3.7113900000000002</v>
          </cell>
          <cell r="CE256">
            <v>0</v>
          </cell>
          <cell r="CF256">
            <v>0</v>
          </cell>
          <cell r="CG256">
            <v>1.643411</v>
          </cell>
          <cell r="CH256">
            <v>1.6689510000000001</v>
          </cell>
          <cell r="CI256">
            <v>0</v>
          </cell>
          <cell r="CJ256">
            <v>4.0360250000000004</v>
          </cell>
          <cell r="CK256">
            <v>1.667065</v>
          </cell>
          <cell r="CL256">
            <v>0</v>
          </cell>
          <cell r="CM256">
            <v>0</v>
          </cell>
          <cell r="CN256">
            <v>0</v>
          </cell>
          <cell r="CO256">
            <v>0</v>
          </cell>
          <cell r="CP256">
            <v>0</v>
          </cell>
          <cell r="CQ256">
            <v>1.6348849999999999</v>
          </cell>
          <cell r="CR256">
            <v>0</v>
          </cell>
          <cell r="CS256">
            <v>0</v>
          </cell>
          <cell r="CT256">
            <v>1.78413</v>
          </cell>
          <cell r="CU256">
            <v>0</v>
          </cell>
          <cell r="CV256">
            <v>1.51291</v>
          </cell>
          <cell r="CW256">
            <v>0</v>
          </cell>
          <cell r="CX256">
            <v>1.254794</v>
          </cell>
          <cell r="CY256">
            <v>0</v>
          </cell>
          <cell r="CZ256">
            <v>0</v>
          </cell>
          <cell r="DA256">
            <v>0</v>
          </cell>
          <cell r="DB256">
            <v>0</v>
          </cell>
          <cell r="DC256">
            <v>1.781296</v>
          </cell>
          <cell r="DD256">
            <v>1.3834610000000001</v>
          </cell>
          <cell r="DE256">
            <v>1.436823</v>
          </cell>
          <cell r="DF256">
            <v>0</v>
          </cell>
          <cell r="DG256">
            <v>0</v>
          </cell>
          <cell r="DH256">
            <v>0</v>
          </cell>
          <cell r="DI256">
            <v>1.0428500000000001</v>
          </cell>
          <cell r="DJ256">
            <v>1.0780050000000001</v>
          </cell>
          <cell r="DK256">
            <v>0</v>
          </cell>
          <cell r="DL256">
            <v>0</v>
          </cell>
          <cell r="DM256">
            <v>0</v>
          </cell>
          <cell r="DN256">
            <v>0</v>
          </cell>
          <cell r="DO256">
            <v>0</v>
          </cell>
          <cell r="DP256">
            <v>0</v>
          </cell>
          <cell r="DQ256">
            <v>0</v>
          </cell>
          <cell r="DR256">
            <v>1.070589</v>
          </cell>
          <cell r="DS256">
            <v>1.0671219999999999</v>
          </cell>
          <cell r="DT256">
            <v>1.060532</v>
          </cell>
          <cell r="DU256">
            <v>1.0671170000000001</v>
          </cell>
          <cell r="DV256">
            <v>0</v>
          </cell>
          <cell r="DW256">
            <v>1.0493250000000001</v>
          </cell>
          <cell r="DX256">
            <v>1.0730599999999999</v>
          </cell>
          <cell r="DY256">
            <v>2.627087</v>
          </cell>
        </row>
        <row r="257">
          <cell r="A257" t="str">
            <v>Vapor thermal conductivity</v>
          </cell>
          <cell r="B257" t="str">
            <v>W/(m °C)</v>
          </cell>
          <cell r="C257">
            <v>0</v>
          </cell>
          <cell r="D257">
            <v>2.05364E-2</v>
          </cell>
          <cell r="E257">
            <v>0</v>
          </cell>
          <cell r="F257">
            <v>0</v>
          </cell>
          <cell r="G257">
            <v>0</v>
          </cell>
          <cell r="H257">
            <v>0</v>
          </cell>
          <cell r="I257">
            <v>2.33137E-2</v>
          </cell>
          <cell r="J257">
            <v>2.2460299999999999E-2</v>
          </cell>
          <cell r="K257">
            <v>2.12275E-2</v>
          </cell>
          <cell r="L257">
            <v>0</v>
          </cell>
          <cell r="M257">
            <v>0</v>
          </cell>
          <cell r="N257">
            <v>3.5881400000000001E-2</v>
          </cell>
          <cell r="O257">
            <v>0</v>
          </cell>
          <cell r="P257">
            <v>3.0722300000000001E-2</v>
          </cell>
          <cell r="Q257">
            <v>3.0846999999999999E-2</v>
          </cell>
          <cell r="R257">
            <v>0</v>
          </cell>
          <cell r="S257">
            <v>3.0750099999999999E-2</v>
          </cell>
          <cell r="T257">
            <v>0</v>
          </cell>
          <cell r="U257">
            <v>3.0804499999999999E-2</v>
          </cell>
          <cell r="V257">
            <v>0</v>
          </cell>
          <cell r="W257">
            <v>0</v>
          </cell>
          <cell r="X257">
            <v>2.6673100000000002E-2</v>
          </cell>
          <cell r="Y257">
            <v>0</v>
          </cell>
          <cell r="Z257">
            <v>0</v>
          </cell>
          <cell r="AA257">
            <v>0</v>
          </cell>
          <cell r="AB257">
            <v>0</v>
          </cell>
          <cell r="AC257">
            <v>2.6897999999999998E-2</v>
          </cell>
          <cell r="AD257">
            <v>3.5881200000000002E-2</v>
          </cell>
          <cell r="AE257">
            <v>0</v>
          </cell>
          <cell r="AF257">
            <v>2.8060000000000002E-2</v>
          </cell>
          <cell r="AG257">
            <v>0</v>
          </cell>
          <cell r="AH257">
            <v>2.9010299999999999E-2</v>
          </cell>
          <cell r="AI257">
            <v>0</v>
          </cell>
          <cell r="AJ257">
            <v>2.16423E-2</v>
          </cell>
          <cell r="AK257">
            <v>2.6761500000000001E-2</v>
          </cell>
          <cell r="AL257">
            <v>0</v>
          </cell>
          <cell r="AM257">
            <v>2.3504500000000001E-2</v>
          </cell>
          <cell r="AN257">
            <v>1.71526E-2</v>
          </cell>
          <cell r="AO257">
            <v>2.06064E-2</v>
          </cell>
          <cell r="AP257">
            <v>0</v>
          </cell>
          <cell r="AQ257">
            <v>0</v>
          </cell>
          <cell r="AR257">
            <v>2.67716E-2</v>
          </cell>
          <cell r="AS257">
            <v>2.0044800000000002E-2</v>
          </cell>
          <cell r="AT257">
            <v>0</v>
          </cell>
          <cell r="AU257">
            <v>2.5126099999999998E-2</v>
          </cell>
          <cell r="AV257">
            <v>0</v>
          </cell>
          <cell r="AW257">
            <v>0</v>
          </cell>
          <cell r="AX257">
            <v>2.2819800000000001E-2</v>
          </cell>
          <cell r="AY257">
            <v>0</v>
          </cell>
          <cell r="AZ257">
            <v>0</v>
          </cell>
          <cell r="BA257">
            <v>2.4207699999999999E-2</v>
          </cell>
          <cell r="BB257">
            <v>0</v>
          </cell>
          <cell r="BC257">
            <v>2.1238400000000001E-2</v>
          </cell>
          <cell r="BD257">
            <v>0</v>
          </cell>
          <cell r="BE257">
            <v>0</v>
          </cell>
          <cell r="BF257">
            <v>0</v>
          </cell>
          <cell r="BG257">
            <v>0</v>
          </cell>
          <cell r="BH257">
            <v>0</v>
          </cell>
          <cell r="BI257">
            <v>0</v>
          </cell>
          <cell r="BJ257">
            <v>0</v>
          </cell>
          <cell r="BK257">
            <v>2.40521E-2</v>
          </cell>
          <cell r="BL257">
            <v>2.5325500000000001E-2</v>
          </cell>
          <cell r="BM257">
            <v>0</v>
          </cell>
          <cell r="BN257">
            <v>2.4088100000000001E-2</v>
          </cell>
          <cell r="BO257">
            <v>0</v>
          </cell>
          <cell r="BP257">
            <v>0</v>
          </cell>
          <cell r="BQ257">
            <v>2.50259E-2</v>
          </cell>
          <cell r="BR257">
            <v>2.5268599999999999E-2</v>
          </cell>
          <cell r="BS257">
            <v>2.7760199999999999E-2</v>
          </cell>
          <cell r="BT257">
            <v>0</v>
          </cell>
          <cell r="BU257">
            <v>0</v>
          </cell>
          <cell r="BV257">
            <v>1.99984E-2</v>
          </cell>
          <cell r="BW257">
            <v>2.0162300000000001E-2</v>
          </cell>
          <cell r="BX257">
            <v>0</v>
          </cell>
          <cell r="BY257">
            <v>0</v>
          </cell>
          <cell r="BZ257">
            <v>0</v>
          </cell>
          <cell r="CA257">
            <v>0</v>
          </cell>
          <cell r="CB257">
            <v>1.9957300000000001E-2</v>
          </cell>
          <cell r="CC257">
            <v>0</v>
          </cell>
          <cell r="CD257">
            <v>2.14478E-2</v>
          </cell>
          <cell r="CE257">
            <v>0</v>
          </cell>
          <cell r="CF257">
            <v>0</v>
          </cell>
          <cell r="CG257">
            <v>2.41982E-2</v>
          </cell>
          <cell r="CH257">
            <v>2.26255E-2</v>
          </cell>
          <cell r="CI257">
            <v>0</v>
          </cell>
          <cell r="CJ257">
            <v>1.9528500000000001E-2</v>
          </cell>
          <cell r="CK257">
            <v>2.2640500000000001E-2</v>
          </cell>
          <cell r="CL257">
            <v>0</v>
          </cell>
          <cell r="CM257">
            <v>0</v>
          </cell>
          <cell r="CN257">
            <v>0</v>
          </cell>
          <cell r="CO257">
            <v>0</v>
          </cell>
          <cell r="CP257">
            <v>0</v>
          </cell>
          <cell r="CQ257">
            <v>3.0325700000000001E-2</v>
          </cell>
          <cell r="CR257">
            <v>0</v>
          </cell>
          <cell r="CS257">
            <v>0</v>
          </cell>
          <cell r="CT257">
            <v>2.84704E-2</v>
          </cell>
          <cell r="CU257">
            <v>0</v>
          </cell>
          <cell r="CV257">
            <v>2.25314E-2</v>
          </cell>
          <cell r="CW257">
            <v>0</v>
          </cell>
          <cell r="CX257">
            <v>1.4842899999999999E-2</v>
          </cell>
          <cell r="CY257">
            <v>0</v>
          </cell>
          <cell r="CZ257">
            <v>0</v>
          </cell>
          <cell r="DA257">
            <v>0</v>
          </cell>
          <cell r="DB257">
            <v>0</v>
          </cell>
          <cell r="DC257">
            <v>2.4033100000000002E-2</v>
          </cell>
          <cell r="DD257">
            <v>1.8779000000000001E-2</v>
          </cell>
          <cell r="DE257">
            <v>2.0844600000000001E-2</v>
          </cell>
          <cell r="DF257">
            <v>0</v>
          </cell>
          <cell r="DG257">
            <v>0</v>
          </cell>
          <cell r="DH257">
            <v>0</v>
          </cell>
          <cell r="DI257">
            <v>2.57597E-2</v>
          </cell>
          <cell r="DJ257">
            <v>2.5530199999999999E-2</v>
          </cell>
          <cell r="DK257">
            <v>0</v>
          </cell>
          <cell r="DL257">
            <v>0</v>
          </cell>
          <cell r="DM257">
            <v>0</v>
          </cell>
          <cell r="DN257">
            <v>0</v>
          </cell>
          <cell r="DO257">
            <v>0</v>
          </cell>
          <cell r="DP257">
            <v>0</v>
          </cell>
          <cell r="DQ257">
            <v>0</v>
          </cell>
          <cell r="DR257">
            <v>3.3565900000000003E-2</v>
          </cell>
          <cell r="DS257">
            <v>2.6897899999999999E-2</v>
          </cell>
          <cell r="DT257">
            <v>3.3565900000000003E-2</v>
          </cell>
          <cell r="DU257">
            <v>2.6897999999999998E-2</v>
          </cell>
          <cell r="DV257">
            <v>0</v>
          </cell>
          <cell r="DW257">
            <v>2.9683600000000001E-2</v>
          </cell>
          <cell r="DX257">
            <v>2.5459300000000001E-2</v>
          </cell>
          <cell r="DY257">
            <v>1.9073099999999999E-2</v>
          </cell>
        </row>
        <row r="258">
          <cell r="A258" t="str">
            <v>Vapor viscosity</v>
          </cell>
          <cell r="B258" t="str">
            <v>mPa s</v>
          </cell>
          <cell r="C258">
            <v>0</v>
          </cell>
          <cell r="D258">
            <v>1.4800300000000001E-2</v>
          </cell>
          <cell r="E258">
            <v>0</v>
          </cell>
          <cell r="F258">
            <v>0</v>
          </cell>
          <cell r="G258">
            <v>0</v>
          </cell>
          <cell r="H258">
            <v>0</v>
          </cell>
          <cell r="I258">
            <v>1.68145E-2</v>
          </cell>
          <cell r="J258">
            <v>1.6810599999999998E-2</v>
          </cell>
          <cell r="K258">
            <v>1.5837899999999999E-2</v>
          </cell>
          <cell r="L258">
            <v>0</v>
          </cell>
          <cell r="M258">
            <v>0</v>
          </cell>
          <cell r="N258">
            <v>2.48711E-2</v>
          </cell>
          <cell r="O258">
            <v>0</v>
          </cell>
          <cell r="P258">
            <v>1.8082299999999999E-2</v>
          </cell>
          <cell r="Q258">
            <v>1.85665E-2</v>
          </cell>
          <cell r="R258">
            <v>0</v>
          </cell>
          <cell r="S258">
            <v>2.0579099999999999E-2</v>
          </cell>
          <cell r="T258">
            <v>0</v>
          </cell>
          <cell r="U258">
            <v>2.1534600000000001E-2</v>
          </cell>
          <cell r="V258">
            <v>0</v>
          </cell>
          <cell r="W258">
            <v>0</v>
          </cell>
          <cell r="X258">
            <v>1.90882E-2</v>
          </cell>
          <cell r="Y258">
            <v>0</v>
          </cell>
          <cell r="Z258">
            <v>0</v>
          </cell>
          <cell r="AA258">
            <v>0</v>
          </cell>
          <cell r="AB258">
            <v>0</v>
          </cell>
          <cell r="AC258">
            <v>1.9188799999999999E-2</v>
          </cell>
          <cell r="AD258">
            <v>2.4870699999999999E-2</v>
          </cell>
          <cell r="AE258">
            <v>0</v>
          </cell>
          <cell r="AF258">
            <v>1.5975300000000001E-2</v>
          </cell>
          <cell r="AG258">
            <v>0</v>
          </cell>
          <cell r="AH258">
            <v>1.99621E-2</v>
          </cell>
          <cell r="AI258">
            <v>0</v>
          </cell>
          <cell r="AJ258">
            <v>1.23702E-2</v>
          </cell>
          <cell r="AK258">
            <v>1.9115400000000001E-2</v>
          </cell>
          <cell r="AL258">
            <v>0</v>
          </cell>
          <cell r="AM258">
            <v>1.32347E-2</v>
          </cell>
          <cell r="AN258">
            <v>1.07969E-2</v>
          </cell>
          <cell r="AO258">
            <v>1.46932E-2</v>
          </cell>
          <cell r="AP258">
            <v>0</v>
          </cell>
          <cell r="AQ258">
            <v>0</v>
          </cell>
          <cell r="AR258">
            <v>1.36486E-2</v>
          </cell>
          <cell r="AS258">
            <v>1.51828E-2</v>
          </cell>
          <cell r="AT258">
            <v>0</v>
          </cell>
          <cell r="AU258">
            <v>1.8505299999999999E-2</v>
          </cell>
          <cell r="AV258">
            <v>0</v>
          </cell>
          <cell r="AW258">
            <v>0</v>
          </cell>
          <cell r="AX258">
            <v>1.6617400000000001E-2</v>
          </cell>
          <cell r="AY258">
            <v>0</v>
          </cell>
          <cell r="AZ258">
            <v>0</v>
          </cell>
          <cell r="BA258">
            <v>1.7552999999999999E-2</v>
          </cell>
          <cell r="BB258">
            <v>0</v>
          </cell>
          <cell r="BC258">
            <v>1.45611E-2</v>
          </cell>
          <cell r="BD258">
            <v>0</v>
          </cell>
          <cell r="BE258">
            <v>0</v>
          </cell>
          <cell r="BF258">
            <v>0</v>
          </cell>
          <cell r="BG258">
            <v>0</v>
          </cell>
          <cell r="BH258">
            <v>0</v>
          </cell>
          <cell r="BI258">
            <v>0</v>
          </cell>
          <cell r="BJ258">
            <v>0</v>
          </cell>
          <cell r="BK258">
            <v>1.7480599999999999E-2</v>
          </cell>
          <cell r="BL258">
            <v>1.7868100000000001E-2</v>
          </cell>
          <cell r="BM258">
            <v>0</v>
          </cell>
          <cell r="BN258">
            <v>1.7499600000000001E-2</v>
          </cell>
          <cell r="BO258">
            <v>0</v>
          </cell>
          <cell r="BP258">
            <v>0</v>
          </cell>
          <cell r="BQ258">
            <v>1.7781999999999999E-2</v>
          </cell>
          <cell r="BR258">
            <v>1.79956E-2</v>
          </cell>
          <cell r="BS258">
            <v>1.95158E-2</v>
          </cell>
          <cell r="BT258">
            <v>0</v>
          </cell>
          <cell r="BU258">
            <v>0</v>
          </cell>
          <cell r="BV258">
            <v>1.1878100000000001E-2</v>
          </cell>
          <cell r="BW258">
            <v>1.18738E-2</v>
          </cell>
          <cell r="BX258">
            <v>0</v>
          </cell>
          <cell r="BY258">
            <v>0</v>
          </cell>
          <cell r="BZ258">
            <v>0</v>
          </cell>
          <cell r="CA258">
            <v>0</v>
          </cell>
          <cell r="CB258">
            <v>1.18437E-2</v>
          </cell>
          <cell r="CC258">
            <v>0</v>
          </cell>
          <cell r="CD258">
            <v>1.22769E-2</v>
          </cell>
          <cell r="CE258">
            <v>0</v>
          </cell>
          <cell r="CF258">
            <v>0</v>
          </cell>
          <cell r="CG258">
            <v>1.14831E-2</v>
          </cell>
          <cell r="CH258">
            <v>1.1859E-2</v>
          </cell>
          <cell r="CI258">
            <v>0</v>
          </cell>
          <cell r="CJ258">
            <v>1.16992E-2</v>
          </cell>
          <cell r="CK258">
            <v>1.1860000000000001E-2</v>
          </cell>
          <cell r="CL258">
            <v>0</v>
          </cell>
          <cell r="CM258">
            <v>0</v>
          </cell>
          <cell r="CN258">
            <v>0</v>
          </cell>
          <cell r="CO258">
            <v>0</v>
          </cell>
          <cell r="CP258">
            <v>0</v>
          </cell>
          <cell r="CQ258">
            <v>1.47349E-2</v>
          </cell>
          <cell r="CR258">
            <v>0</v>
          </cell>
          <cell r="CS258">
            <v>0</v>
          </cell>
          <cell r="CT258">
            <v>1.16971E-2</v>
          </cell>
          <cell r="CU258">
            <v>0</v>
          </cell>
          <cell r="CV258">
            <v>1.0924100000000001E-2</v>
          </cell>
          <cell r="CW258">
            <v>0</v>
          </cell>
          <cell r="CX258">
            <v>9.5050499999999993E-3</v>
          </cell>
          <cell r="CY258">
            <v>0</v>
          </cell>
          <cell r="CZ258">
            <v>0</v>
          </cell>
          <cell r="DA258">
            <v>0</v>
          </cell>
          <cell r="DB258">
            <v>0</v>
          </cell>
          <cell r="DC258">
            <v>1.2447E-2</v>
          </cell>
          <cell r="DD258">
            <v>1.01881E-2</v>
          </cell>
          <cell r="DE258">
            <v>1.05979E-2</v>
          </cell>
          <cell r="DF258">
            <v>0</v>
          </cell>
          <cell r="DG258">
            <v>0</v>
          </cell>
          <cell r="DH258">
            <v>0</v>
          </cell>
          <cell r="DI258">
            <v>1.8253599999999998E-2</v>
          </cell>
          <cell r="DJ258">
            <v>1.8160599999999999E-2</v>
          </cell>
          <cell r="DK258">
            <v>0</v>
          </cell>
          <cell r="DL258">
            <v>0</v>
          </cell>
          <cell r="DM258">
            <v>0</v>
          </cell>
          <cell r="DN258">
            <v>0</v>
          </cell>
          <cell r="DO258">
            <v>0</v>
          </cell>
          <cell r="DP258">
            <v>0</v>
          </cell>
          <cell r="DQ258">
            <v>0</v>
          </cell>
          <cell r="DR258">
            <v>2.3062800000000001E-2</v>
          </cell>
          <cell r="DS258">
            <v>1.91887E-2</v>
          </cell>
          <cell r="DT258">
            <v>2.29147E-2</v>
          </cell>
          <cell r="DU258">
            <v>1.9188799999999999E-2</v>
          </cell>
          <cell r="DV258">
            <v>0</v>
          </cell>
          <cell r="DW258">
            <v>2.0611500000000001E-2</v>
          </cell>
          <cell r="DX258">
            <v>1.8155299999999999E-2</v>
          </cell>
          <cell r="DY258">
            <v>1.3908500000000001E-2</v>
          </cell>
        </row>
        <row r="259">
          <cell r="A259" t="str">
            <v>Liquid specific heat</v>
          </cell>
          <cell r="B259" t="str">
            <v>kJ/(kg °C)</v>
          </cell>
          <cell r="C259">
            <v>1.6892050000000001</v>
          </cell>
          <cell r="D259">
            <v>2.025045</v>
          </cell>
          <cell r="E259">
            <v>1.418174</v>
          </cell>
          <cell r="F259">
            <v>1.9227320000000001</v>
          </cell>
          <cell r="G259">
            <v>2.0408909999999998</v>
          </cell>
          <cell r="H259">
            <v>2.0506259999999998</v>
          </cell>
          <cell r="I259">
            <v>1.877243</v>
          </cell>
          <cell r="J259">
            <v>1.955406</v>
          </cell>
          <cell r="K259">
            <v>1.964019</v>
          </cell>
          <cell r="L259">
            <v>2.009836</v>
          </cell>
          <cell r="M259">
            <v>1.8862639999999999</v>
          </cell>
          <cell r="N259">
            <v>0</v>
          </cell>
          <cell r="O259">
            <v>3.240974</v>
          </cell>
          <cell r="P259">
            <v>3.55952</v>
          </cell>
          <cell r="Q259">
            <v>0</v>
          </cell>
          <cell r="R259">
            <v>3.333869</v>
          </cell>
          <cell r="S259">
            <v>0</v>
          </cell>
          <cell r="T259">
            <v>3.1208979999999999</v>
          </cell>
          <cell r="U259">
            <v>0</v>
          </cell>
          <cell r="V259">
            <v>2.802978</v>
          </cell>
          <cell r="W259">
            <v>2.8029739999999999</v>
          </cell>
          <cell r="X259">
            <v>0</v>
          </cell>
          <cell r="Y259">
            <v>1.7087859999999999</v>
          </cell>
          <cell r="Z259">
            <v>4.0548260000000003</v>
          </cell>
          <cell r="AA259">
            <v>1.8516619999999999</v>
          </cell>
          <cell r="AB259">
            <v>3.3182320000000001</v>
          </cell>
          <cell r="AC259">
            <v>0</v>
          </cell>
          <cell r="AD259">
            <v>0</v>
          </cell>
          <cell r="AE259">
            <v>3.2925059999999999</v>
          </cell>
          <cell r="AF259">
            <v>3.4093089999999999</v>
          </cell>
          <cell r="AG259">
            <v>2.9069470000000002</v>
          </cell>
          <cell r="AH259">
            <v>3.0298639999999999</v>
          </cell>
          <cell r="AI259">
            <v>2.4833319999999999</v>
          </cell>
          <cell r="AJ259">
            <v>2.5685690000000001</v>
          </cell>
          <cell r="AK259">
            <v>3.0117579999999999</v>
          </cell>
          <cell r="AL259">
            <v>2.8573200000000001</v>
          </cell>
          <cell r="AM259">
            <v>2.9051089999999999</v>
          </cell>
          <cell r="AN259">
            <v>0</v>
          </cell>
          <cell r="AO259">
            <v>2.0068299999999999</v>
          </cell>
          <cell r="AP259">
            <v>2.0902620000000001</v>
          </cell>
          <cell r="AQ259">
            <v>2.0902620000000001</v>
          </cell>
          <cell r="AR259">
            <v>0</v>
          </cell>
          <cell r="AS259">
            <v>2.0083850000000001</v>
          </cell>
          <cell r="AT259">
            <v>3.9415339999999999</v>
          </cell>
          <cell r="AU259">
            <v>0</v>
          </cell>
          <cell r="AV259">
            <v>2.0906509999999998</v>
          </cell>
          <cell r="AW259">
            <v>2.0907339999999999</v>
          </cell>
          <cell r="AX259">
            <v>0</v>
          </cell>
          <cell r="AY259">
            <v>2.0346340000000001</v>
          </cell>
          <cell r="AZ259">
            <v>2.0417190000000001</v>
          </cell>
          <cell r="BA259">
            <v>0</v>
          </cell>
          <cell r="BB259">
            <v>1.767034</v>
          </cell>
          <cell r="BC259">
            <v>1.9208639999999999</v>
          </cell>
          <cell r="BD259">
            <v>1.7463569999999999</v>
          </cell>
          <cell r="BE259">
            <v>2.082884</v>
          </cell>
          <cell r="BF259">
            <v>2.0828850000000001</v>
          </cell>
          <cell r="BG259">
            <v>2.082884</v>
          </cell>
          <cell r="BH259">
            <v>1.8335840000000001</v>
          </cell>
          <cell r="BI259">
            <v>1.7532430000000001</v>
          </cell>
          <cell r="BJ259">
            <v>1.710318</v>
          </cell>
          <cell r="BK259">
            <v>1.7501260000000001</v>
          </cell>
          <cell r="BL259">
            <v>0</v>
          </cell>
          <cell r="BM259">
            <v>4.0589500000000003</v>
          </cell>
          <cell r="BN259">
            <v>1.751285</v>
          </cell>
          <cell r="BO259">
            <v>3.3859780000000002</v>
          </cell>
          <cell r="BP259">
            <v>3.385958</v>
          </cell>
          <cell r="BQ259">
            <v>4.0271270000000001</v>
          </cell>
          <cell r="BR259">
            <v>4.0442330000000002</v>
          </cell>
          <cell r="BS259">
            <v>0</v>
          </cell>
          <cell r="BT259">
            <v>2.0408909999999998</v>
          </cell>
          <cell r="BU259">
            <v>2.0408919999999999</v>
          </cell>
          <cell r="BV259">
            <v>2.4884040000000001</v>
          </cell>
          <cell r="BW259">
            <v>0</v>
          </cell>
          <cell r="BX259">
            <v>2.5037560000000001</v>
          </cell>
          <cell r="BY259">
            <v>1.889756</v>
          </cell>
          <cell r="BZ259">
            <v>2.3990309999999999</v>
          </cell>
          <cell r="CA259">
            <v>2.399035</v>
          </cell>
          <cell r="CB259">
            <v>0</v>
          </cell>
          <cell r="CC259">
            <v>2.802956</v>
          </cell>
          <cell r="CD259">
            <v>0</v>
          </cell>
          <cell r="CE259">
            <v>2.189492</v>
          </cell>
          <cell r="CF259">
            <v>2.8039329999999998</v>
          </cell>
          <cell r="CG259">
            <v>0</v>
          </cell>
          <cell r="CH259">
            <v>2.452922</v>
          </cell>
          <cell r="CI259">
            <v>2.1516009999999999</v>
          </cell>
          <cell r="CJ259">
            <v>2.4571489999999998</v>
          </cell>
          <cell r="CK259">
            <v>2.4452379999999998</v>
          </cell>
          <cell r="CL259">
            <v>2.113639</v>
          </cell>
          <cell r="CM259">
            <v>1.9393199999999999</v>
          </cell>
          <cell r="CN259">
            <v>2.7580279999999999</v>
          </cell>
          <cell r="CO259">
            <v>2.113648</v>
          </cell>
          <cell r="CP259">
            <v>3.9736769999999999</v>
          </cell>
          <cell r="CQ259">
            <v>4.0276350000000001</v>
          </cell>
          <cell r="CR259">
            <v>2.207201</v>
          </cell>
          <cell r="CS259">
            <v>2.1136499999999998</v>
          </cell>
          <cell r="CT259">
            <v>2.1304630000000002</v>
          </cell>
          <cell r="CU259">
            <v>1.958534</v>
          </cell>
          <cell r="CV259">
            <v>2.361799</v>
          </cell>
          <cell r="CW259">
            <v>2.3596189999999999</v>
          </cell>
          <cell r="CX259">
            <v>2.0142319999999998</v>
          </cell>
          <cell r="CY259">
            <v>1.9929399999999999</v>
          </cell>
          <cell r="CZ259">
            <v>3.9376799999999998</v>
          </cell>
          <cell r="DA259">
            <v>4.0563640000000003</v>
          </cell>
          <cell r="DB259">
            <v>4.1584459999999996</v>
          </cell>
          <cell r="DC259">
            <v>0</v>
          </cell>
          <cell r="DD259">
            <v>3.882288</v>
          </cell>
          <cell r="DE259">
            <v>3.9208810000000001</v>
          </cell>
          <cell r="DF259">
            <v>4.0563669999999998</v>
          </cell>
          <cell r="DG259">
            <v>4.0560479999999997</v>
          </cell>
          <cell r="DH259">
            <v>2.0660769999999999</v>
          </cell>
          <cell r="DI259">
            <v>0</v>
          </cell>
          <cell r="DJ259">
            <v>4.0558639999999997</v>
          </cell>
          <cell r="DK259">
            <v>4.0640900000000002</v>
          </cell>
          <cell r="DL259">
            <v>2.0296660000000002</v>
          </cell>
          <cell r="DM259">
            <v>1.602373</v>
          </cell>
          <cell r="DN259">
            <v>2.0100159999999998</v>
          </cell>
          <cell r="DO259">
            <v>2.010024</v>
          </cell>
          <cell r="DP259">
            <v>2.0100229999999999</v>
          </cell>
          <cell r="DQ259">
            <v>2.0158209999999999</v>
          </cell>
          <cell r="DR259">
            <v>0</v>
          </cell>
          <cell r="DS259">
            <v>0</v>
          </cell>
          <cell r="DT259">
            <v>0</v>
          </cell>
          <cell r="DU259">
            <v>0</v>
          </cell>
          <cell r="DV259">
            <v>1.7103109999999999</v>
          </cell>
          <cell r="DW259">
            <v>0</v>
          </cell>
          <cell r="DX259">
            <v>0</v>
          </cell>
          <cell r="DY259">
            <v>1.9235370000000001</v>
          </cell>
        </row>
        <row r="260">
          <cell r="A260" t="str">
            <v>Liquid thermal conductivity</v>
          </cell>
          <cell r="B260" t="str">
            <v>W/(m °C)</v>
          </cell>
          <cell r="C260">
            <v>0.1284575</v>
          </cell>
          <cell r="D260">
            <v>0.1470455</v>
          </cell>
          <cell r="E260">
            <v>0.1298059</v>
          </cell>
          <cell r="F260">
            <v>0.14795910000000001</v>
          </cell>
          <cell r="G260">
            <v>0.1480612</v>
          </cell>
          <cell r="H260">
            <v>0.13051960000000001</v>
          </cell>
          <cell r="I260">
            <v>0.15120420000000001</v>
          </cell>
          <cell r="J260">
            <v>0.15020610000000001</v>
          </cell>
          <cell r="K260">
            <v>0.14833959999999999</v>
          </cell>
          <cell r="L260">
            <v>0.14703720000000001</v>
          </cell>
          <cell r="M260">
            <v>0.14186019999999999</v>
          </cell>
          <cell r="N260">
            <v>0</v>
          </cell>
          <cell r="O260">
            <v>0.1434822</v>
          </cell>
          <cell r="P260">
            <v>0.124832</v>
          </cell>
          <cell r="Q260">
            <v>0</v>
          </cell>
          <cell r="R260">
            <v>0.13874149999999999</v>
          </cell>
          <cell r="S260">
            <v>0</v>
          </cell>
          <cell r="T260">
            <v>0.15439600000000001</v>
          </cell>
          <cell r="U260">
            <v>0</v>
          </cell>
          <cell r="V260">
            <v>0.19075039999999999</v>
          </cell>
          <cell r="W260">
            <v>0.19075130000000001</v>
          </cell>
          <cell r="X260">
            <v>0</v>
          </cell>
          <cell r="Y260">
            <v>0.15668170000000001</v>
          </cell>
          <cell r="Z260">
            <v>0.61518910000000004</v>
          </cell>
          <cell r="AA260">
            <v>0.15002119999999999</v>
          </cell>
          <cell r="AB260">
            <v>0.22184390000000001</v>
          </cell>
          <cell r="AC260">
            <v>0</v>
          </cell>
          <cell r="AD260">
            <v>0</v>
          </cell>
          <cell r="AE260">
            <v>0.12939490000000001</v>
          </cell>
          <cell r="AF260">
            <v>0.1294942</v>
          </cell>
          <cell r="AG260">
            <v>0.14471059999999999</v>
          </cell>
          <cell r="AH260">
            <v>0.1428828</v>
          </cell>
          <cell r="AI260">
            <v>0.17345959999999999</v>
          </cell>
          <cell r="AJ260">
            <v>0.15220839999999999</v>
          </cell>
          <cell r="AK260">
            <v>0.1824163</v>
          </cell>
          <cell r="AL260">
            <v>0.13472020000000001</v>
          </cell>
          <cell r="AM260">
            <v>0.134575</v>
          </cell>
          <cell r="AN260">
            <v>0</v>
          </cell>
          <cell r="AO260">
            <v>0.1568977</v>
          </cell>
          <cell r="AP260">
            <v>0.1476095</v>
          </cell>
          <cell r="AQ260">
            <v>0.1476094</v>
          </cell>
          <cell r="AR260">
            <v>0</v>
          </cell>
          <cell r="AS260">
            <v>0.15658859999999999</v>
          </cell>
          <cell r="AT260">
            <v>0.46565099999999998</v>
          </cell>
          <cell r="AU260">
            <v>0</v>
          </cell>
          <cell r="AV260">
            <v>0.14759439999999999</v>
          </cell>
          <cell r="AW260">
            <v>0.14759439999999999</v>
          </cell>
          <cell r="AX260">
            <v>0</v>
          </cell>
          <cell r="AY260">
            <v>0.14755080000000001</v>
          </cell>
          <cell r="AZ260">
            <v>0.1480611</v>
          </cell>
          <cell r="BA260">
            <v>0</v>
          </cell>
          <cell r="BB260">
            <v>0.15065580000000001</v>
          </cell>
          <cell r="BC260">
            <v>0.14297570000000001</v>
          </cell>
          <cell r="BD260">
            <v>0.1552539</v>
          </cell>
          <cell r="BE260">
            <v>0.1454192</v>
          </cell>
          <cell r="BF260">
            <v>0.1454193</v>
          </cell>
          <cell r="BG260">
            <v>0.1454193</v>
          </cell>
          <cell r="BH260">
            <v>0.15096989999999999</v>
          </cell>
          <cell r="BI260">
            <v>0.1549643</v>
          </cell>
          <cell r="BJ260">
            <v>0.15668180000000001</v>
          </cell>
          <cell r="BK260">
            <v>0.15365019999999999</v>
          </cell>
          <cell r="BL260">
            <v>0</v>
          </cell>
          <cell r="BM260">
            <v>0.62017259999999996</v>
          </cell>
          <cell r="BN260">
            <v>0.15357460000000001</v>
          </cell>
          <cell r="BO260">
            <v>0.2635265</v>
          </cell>
          <cell r="BP260">
            <v>0.26352700000000001</v>
          </cell>
          <cell r="BQ260">
            <v>0.54986310000000005</v>
          </cell>
          <cell r="BR260">
            <v>0.57883099999999998</v>
          </cell>
          <cell r="BS260">
            <v>0</v>
          </cell>
          <cell r="BT260">
            <v>0.1480611</v>
          </cell>
          <cell r="BU260">
            <v>0.148061</v>
          </cell>
          <cell r="BV260">
            <v>0.14036129999999999</v>
          </cell>
          <cell r="BW260">
            <v>0</v>
          </cell>
          <cell r="BX260">
            <v>0.13676379999999999</v>
          </cell>
          <cell r="BY260">
            <v>0.14195289999999999</v>
          </cell>
          <cell r="BZ260">
            <v>0.13852110000000001</v>
          </cell>
          <cell r="CA260">
            <v>0.13852120000000001</v>
          </cell>
          <cell r="CB260">
            <v>0</v>
          </cell>
          <cell r="CC260">
            <v>0.19075500000000001</v>
          </cell>
          <cell r="CD260">
            <v>0</v>
          </cell>
          <cell r="CE260">
            <v>0.13461629999999999</v>
          </cell>
          <cell r="CF260">
            <v>0.1905627</v>
          </cell>
          <cell r="CG260">
            <v>0</v>
          </cell>
          <cell r="CH260">
            <v>0.1130307</v>
          </cell>
          <cell r="CI260">
            <v>0.1206927</v>
          </cell>
          <cell r="CJ260">
            <v>0.13944400000000001</v>
          </cell>
          <cell r="CK260">
            <v>0.1128691</v>
          </cell>
          <cell r="CL260">
            <v>0.1227777</v>
          </cell>
          <cell r="CM260">
            <v>0.124154</v>
          </cell>
          <cell r="CN260">
            <v>0.13415869999999999</v>
          </cell>
          <cell r="CO260">
            <v>0.1227779</v>
          </cell>
          <cell r="CP260">
            <v>0.45326939999999999</v>
          </cell>
          <cell r="CQ260">
            <v>0.55318440000000002</v>
          </cell>
          <cell r="CR260">
            <v>0.10183349999999999</v>
          </cell>
          <cell r="CS260">
            <v>0.1227779</v>
          </cell>
          <cell r="CT260">
            <v>0.12341240000000001</v>
          </cell>
          <cell r="CU260">
            <v>0.1348229</v>
          </cell>
          <cell r="CV260">
            <v>0.13826160000000001</v>
          </cell>
          <cell r="CW260">
            <v>0.1091921</v>
          </cell>
          <cell r="CX260">
            <v>0.1313638</v>
          </cell>
          <cell r="CY260">
            <v>0.13591780000000001</v>
          </cell>
          <cell r="CZ260">
            <v>0.41880109999999998</v>
          </cell>
          <cell r="DA260">
            <v>0.61518289999999998</v>
          </cell>
          <cell r="DB260">
            <v>0.65716850000000004</v>
          </cell>
          <cell r="DC260">
            <v>0</v>
          </cell>
          <cell r="DD260">
            <v>0.36517640000000001</v>
          </cell>
          <cell r="DE260">
            <v>0.4108328</v>
          </cell>
          <cell r="DF260">
            <v>0.61518910000000004</v>
          </cell>
          <cell r="DG260">
            <v>0.61458170000000001</v>
          </cell>
          <cell r="DH260">
            <v>0.15479029999999999</v>
          </cell>
          <cell r="DI260">
            <v>0</v>
          </cell>
          <cell r="DJ260">
            <v>0.605626</v>
          </cell>
          <cell r="DK260">
            <v>0.61973409999999995</v>
          </cell>
          <cell r="DL260">
            <v>0.14684069999999999</v>
          </cell>
          <cell r="DM260">
            <v>0.15615229999999999</v>
          </cell>
          <cell r="DN260">
            <v>0.14704410000000001</v>
          </cell>
          <cell r="DO260">
            <v>0.14704429999999999</v>
          </cell>
          <cell r="DP260">
            <v>0.14704429999999999</v>
          </cell>
          <cell r="DQ260">
            <v>0.14691969999999999</v>
          </cell>
          <cell r="DR260">
            <v>0</v>
          </cell>
          <cell r="DS260">
            <v>0</v>
          </cell>
          <cell r="DT260">
            <v>0</v>
          </cell>
          <cell r="DU260">
            <v>0</v>
          </cell>
          <cell r="DV260">
            <v>0.1566816</v>
          </cell>
          <cell r="DW260">
            <v>0</v>
          </cell>
          <cell r="DX260">
            <v>0</v>
          </cell>
          <cell r="DY260">
            <v>0.14974779999999999</v>
          </cell>
        </row>
        <row r="261">
          <cell r="A261" t="str">
            <v>Liquid viscosity</v>
          </cell>
          <cell r="B261" t="str">
            <v>mPa s</v>
          </cell>
          <cell r="C261">
            <v>0.55571369999999998</v>
          </cell>
          <cell r="D261">
            <v>0.49902459999999998</v>
          </cell>
          <cell r="E261">
            <v>0.53310290000000005</v>
          </cell>
          <cell r="F261">
            <v>0.53761859999999995</v>
          </cell>
          <cell r="G261">
            <v>0.48682370000000003</v>
          </cell>
          <cell r="H261">
            <v>0.268542</v>
          </cell>
          <cell r="I261">
            <v>0.6696898</v>
          </cell>
          <cell r="J261">
            <v>0.63109009999999999</v>
          </cell>
          <cell r="K261">
            <v>0.53015040000000002</v>
          </cell>
          <cell r="L261">
            <v>0.48373820000000001</v>
          </cell>
          <cell r="M261">
            <v>0.54546859999999997</v>
          </cell>
          <cell r="N261">
            <v>0</v>
          </cell>
          <cell r="O261">
            <v>0.2128255</v>
          </cell>
          <cell r="P261">
            <v>0.17432059999999999</v>
          </cell>
          <cell r="Q261">
            <v>0</v>
          </cell>
          <cell r="R261">
            <v>0.201261</v>
          </cell>
          <cell r="S261">
            <v>0</v>
          </cell>
          <cell r="T261">
            <v>0.23593149999999999</v>
          </cell>
          <cell r="U261">
            <v>0</v>
          </cell>
          <cell r="V261">
            <v>0.57595890000000005</v>
          </cell>
          <cell r="W261">
            <v>0.57596029999999998</v>
          </cell>
          <cell r="X261">
            <v>0</v>
          </cell>
          <cell r="Y261">
            <v>0.86801450000000002</v>
          </cell>
          <cell r="Z261">
            <v>0.64886849999999996</v>
          </cell>
          <cell r="AA261">
            <v>0.63913500000000001</v>
          </cell>
          <cell r="AB261">
            <v>0.54678780000000005</v>
          </cell>
          <cell r="AC261">
            <v>0</v>
          </cell>
          <cell r="AD261">
            <v>0</v>
          </cell>
          <cell r="AE261">
            <v>0.2070418</v>
          </cell>
          <cell r="AF261">
            <v>0.19344539999999999</v>
          </cell>
          <cell r="AG261">
            <v>0.25811479999999998</v>
          </cell>
          <cell r="AH261">
            <v>0.23528930000000001</v>
          </cell>
          <cell r="AI261">
            <v>0.568388</v>
          </cell>
          <cell r="AJ261">
            <v>0.33316570000000001</v>
          </cell>
          <cell r="AK261">
            <v>0.51487450000000001</v>
          </cell>
          <cell r="AL261">
            <v>0.26692759999999999</v>
          </cell>
          <cell r="AM261">
            <v>0.25825670000000001</v>
          </cell>
          <cell r="AN261">
            <v>0</v>
          </cell>
          <cell r="AO261">
            <v>0.63428680000000004</v>
          </cell>
          <cell r="AP261">
            <v>0.46871279999999999</v>
          </cell>
          <cell r="AQ261">
            <v>0.46871190000000001</v>
          </cell>
          <cell r="AR261">
            <v>0</v>
          </cell>
          <cell r="AS261">
            <v>0.63370210000000005</v>
          </cell>
          <cell r="AT261">
            <v>0.54475980000000002</v>
          </cell>
          <cell r="AU261">
            <v>0</v>
          </cell>
          <cell r="AV261">
            <v>0.46868179999999998</v>
          </cell>
          <cell r="AW261">
            <v>0.46868110000000002</v>
          </cell>
          <cell r="AX261">
            <v>0</v>
          </cell>
          <cell r="AY261">
            <v>0.4849657</v>
          </cell>
          <cell r="AZ261">
            <v>0.48682379999999997</v>
          </cell>
          <cell r="BA261">
            <v>0</v>
          </cell>
          <cell r="BB261">
            <v>1.6529830000000001</v>
          </cell>
          <cell r="BC261">
            <v>0.85486019999999996</v>
          </cell>
          <cell r="BD261">
            <v>0.8442577</v>
          </cell>
          <cell r="BE261">
            <v>0.45077050000000002</v>
          </cell>
          <cell r="BF261">
            <v>0.45077070000000002</v>
          </cell>
          <cell r="BG261">
            <v>0.45077060000000002</v>
          </cell>
          <cell r="BH261">
            <v>0.63590310000000005</v>
          </cell>
          <cell r="BI261">
            <v>0.83958679999999997</v>
          </cell>
          <cell r="BJ261">
            <v>0.86801459999999997</v>
          </cell>
          <cell r="BK261">
            <v>0.82434969999999996</v>
          </cell>
          <cell r="BL261">
            <v>0</v>
          </cell>
          <cell r="BM261">
            <v>0.64880000000000004</v>
          </cell>
          <cell r="BN261">
            <v>0.82146790000000003</v>
          </cell>
          <cell r="BO261">
            <v>0.60512650000000001</v>
          </cell>
          <cell r="BP261">
            <v>0.60512679999999996</v>
          </cell>
          <cell r="BQ261">
            <v>0.74544160000000004</v>
          </cell>
          <cell r="BR261">
            <v>0.7304079</v>
          </cell>
          <cell r="BS261">
            <v>0</v>
          </cell>
          <cell r="BT261">
            <v>0.48682379999999997</v>
          </cell>
          <cell r="BU261">
            <v>0.4868246</v>
          </cell>
          <cell r="BV261">
            <v>0.3320013</v>
          </cell>
          <cell r="BW261">
            <v>0</v>
          </cell>
          <cell r="BX261">
            <v>0.34988180000000002</v>
          </cell>
          <cell r="BY261">
            <v>0.54729349999999999</v>
          </cell>
          <cell r="BZ261">
            <v>0.3780966</v>
          </cell>
          <cell r="CA261">
            <v>0.37810149999999998</v>
          </cell>
          <cell r="CB261">
            <v>0</v>
          </cell>
          <cell r="CC261">
            <v>0.57596610000000004</v>
          </cell>
          <cell r="CD261">
            <v>0</v>
          </cell>
          <cell r="CE261">
            <v>0.59160559999999995</v>
          </cell>
          <cell r="CF261">
            <v>0.5756656</v>
          </cell>
          <cell r="CG261">
            <v>0</v>
          </cell>
          <cell r="CH261">
            <v>0.32651790000000003</v>
          </cell>
          <cell r="CI261">
            <v>0.42616900000000002</v>
          </cell>
          <cell r="CJ261">
            <v>0.3383485</v>
          </cell>
          <cell r="CK261">
            <v>0.32559709999999997</v>
          </cell>
          <cell r="CL261">
            <v>0.46592030000000001</v>
          </cell>
          <cell r="CM261">
            <v>0.67372279999999996</v>
          </cell>
          <cell r="CN261">
            <v>0.52027599999999996</v>
          </cell>
          <cell r="CO261">
            <v>0.46592519999999998</v>
          </cell>
          <cell r="CP261">
            <v>0.58242919999999998</v>
          </cell>
          <cell r="CQ261">
            <v>0.57906250000000004</v>
          </cell>
          <cell r="CR261">
            <v>0.21700449999999999</v>
          </cell>
          <cell r="CS261">
            <v>0.46592729999999999</v>
          </cell>
          <cell r="CT261">
            <v>0.44296849999999999</v>
          </cell>
          <cell r="CU261">
            <v>0.32004460000000001</v>
          </cell>
          <cell r="CV261">
            <v>0.40357979999999999</v>
          </cell>
          <cell r="CW261">
            <v>0.27395370000000002</v>
          </cell>
          <cell r="CX261">
            <v>0.28179969999999999</v>
          </cell>
          <cell r="CY261">
            <v>0.3287331</v>
          </cell>
          <cell r="CZ261">
            <v>0.57515479999999997</v>
          </cell>
          <cell r="DA261">
            <v>0.64886860000000002</v>
          </cell>
          <cell r="DB261">
            <v>0.2667313</v>
          </cell>
          <cell r="DC261">
            <v>0</v>
          </cell>
          <cell r="DD261">
            <v>0.57422930000000005</v>
          </cell>
          <cell r="DE261">
            <v>0.57340789999999997</v>
          </cell>
          <cell r="DF261">
            <v>0.64886849999999996</v>
          </cell>
          <cell r="DG261">
            <v>0.64887700000000004</v>
          </cell>
          <cell r="DH261">
            <v>0.52285099999999995</v>
          </cell>
          <cell r="DI261">
            <v>0</v>
          </cell>
          <cell r="DJ261">
            <v>0.6806122</v>
          </cell>
          <cell r="DK261">
            <v>0.71556189999999997</v>
          </cell>
          <cell r="DL261">
            <v>0.47547030000000001</v>
          </cell>
          <cell r="DM261">
            <v>1.032073</v>
          </cell>
          <cell r="DN261">
            <v>0.48372480000000001</v>
          </cell>
          <cell r="DO261">
            <v>0.48372290000000001</v>
          </cell>
          <cell r="DP261">
            <v>0.48372310000000002</v>
          </cell>
          <cell r="DQ261">
            <v>0.4807768</v>
          </cell>
          <cell r="DR261">
            <v>0</v>
          </cell>
          <cell r="DS261">
            <v>0</v>
          </cell>
          <cell r="DT261">
            <v>0</v>
          </cell>
          <cell r="DU261">
            <v>0</v>
          </cell>
          <cell r="DV261">
            <v>0.86801660000000003</v>
          </cell>
          <cell r="DW261">
            <v>0</v>
          </cell>
          <cell r="DX261">
            <v>0</v>
          </cell>
          <cell r="DY261">
            <v>0.63883639999999997</v>
          </cell>
        </row>
        <row r="262">
          <cell r="A262" t="str">
            <v>Surface tension</v>
          </cell>
          <cell r="B262" t="str">
            <v>mN/m</v>
          </cell>
          <cell r="C262">
            <v>27.275189999999998</v>
          </cell>
          <cell r="D262">
            <v>31.833559999999999</v>
          </cell>
          <cell r="E262">
            <v>27.079660000000001</v>
          </cell>
          <cell r="F262">
            <v>28.61544</v>
          </cell>
          <cell r="G262">
            <v>26.968299999999999</v>
          </cell>
          <cell r="H262">
            <v>26.297190000000001</v>
          </cell>
          <cell r="I262">
            <v>33.43591</v>
          </cell>
          <cell r="J262">
            <v>35.322180000000003</v>
          </cell>
          <cell r="K262">
            <v>30.32687</v>
          </cell>
          <cell r="L262">
            <v>25.490220000000001</v>
          </cell>
          <cell r="M262">
            <v>28.23959</v>
          </cell>
          <cell r="N262">
            <v>0</v>
          </cell>
          <cell r="O262">
            <v>29.10594</v>
          </cell>
          <cell r="P262">
            <v>17.657509999999998</v>
          </cell>
          <cell r="Q262">
            <v>0</v>
          </cell>
          <cell r="R262">
            <v>25.892099999999999</v>
          </cell>
          <cell r="S262">
            <v>0</v>
          </cell>
          <cell r="T262">
            <v>35.41384</v>
          </cell>
          <cell r="U262">
            <v>0</v>
          </cell>
          <cell r="V262">
            <v>55.386760000000002</v>
          </cell>
          <cell r="W262">
            <v>55.386800000000001</v>
          </cell>
          <cell r="X262">
            <v>0</v>
          </cell>
          <cell r="Y262">
            <v>30.7715</v>
          </cell>
          <cell r="Z262">
            <v>69.347189999999998</v>
          </cell>
          <cell r="AA262">
            <v>31.2806</v>
          </cell>
          <cell r="AB262">
            <v>61.03058</v>
          </cell>
          <cell r="AC262">
            <v>0</v>
          </cell>
          <cell r="AD262">
            <v>0</v>
          </cell>
          <cell r="AE262">
            <v>18.141559999999998</v>
          </cell>
          <cell r="AF262">
            <v>19.232209999999998</v>
          </cell>
          <cell r="AG262">
            <v>29.182189999999999</v>
          </cell>
          <cell r="AH262">
            <v>32.616990000000001</v>
          </cell>
          <cell r="AI262">
            <v>48.93036</v>
          </cell>
          <cell r="AJ262">
            <v>34.064819999999997</v>
          </cell>
          <cell r="AK262">
            <v>55.994320000000002</v>
          </cell>
          <cell r="AL262">
            <v>20.06683</v>
          </cell>
          <cell r="AM262">
            <v>20.01585</v>
          </cell>
          <cell r="AN262">
            <v>0</v>
          </cell>
          <cell r="AO262">
            <v>37.221299999999999</v>
          </cell>
          <cell r="AP262">
            <v>27.022030000000001</v>
          </cell>
          <cell r="AQ262">
            <v>27.022010000000002</v>
          </cell>
          <cell r="AR262">
            <v>0</v>
          </cell>
          <cell r="AS262">
            <v>37.222799999999999</v>
          </cell>
          <cell r="AT262">
            <v>66.939959999999999</v>
          </cell>
          <cell r="AU262">
            <v>0</v>
          </cell>
          <cell r="AV262">
            <v>27.021039999999999</v>
          </cell>
          <cell r="AW262">
            <v>27.02103</v>
          </cell>
          <cell r="AX262">
            <v>0</v>
          </cell>
          <cell r="AY262">
            <v>26.39011</v>
          </cell>
          <cell r="AZ262">
            <v>26.96829</v>
          </cell>
          <cell r="BA262">
            <v>0</v>
          </cell>
          <cell r="BB262">
            <v>29.434480000000001</v>
          </cell>
          <cell r="BC262">
            <v>32.502809999999997</v>
          </cell>
          <cell r="BD262">
            <v>31.838629999999998</v>
          </cell>
          <cell r="BE262">
            <v>25.090949999999999</v>
          </cell>
          <cell r="BF262">
            <v>25.090959999999999</v>
          </cell>
          <cell r="BG262">
            <v>25.090969999999999</v>
          </cell>
          <cell r="BH262">
            <v>29.715</v>
          </cell>
          <cell r="BI262">
            <v>32.051470000000002</v>
          </cell>
          <cell r="BJ262">
            <v>30.771519999999999</v>
          </cell>
          <cell r="BK262">
            <v>31.650780000000001</v>
          </cell>
          <cell r="BL262">
            <v>0</v>
          </cell>
          <cell r="BM262">
            <v>69.36121</v>
          </cell>
          <cell r="BN262">
            <v>31.65306</v>
          </cell>
          <cell r="BO262">
            <v>63.548769999999998</v>
          </cell>
          <cell r="BP262">
            <v>63.548780000000001</v>
          </cell>
          <cell r="BQ262">
            <v>70.371840000000006</v>
          </cell>
          <cell r="BR262">
            <v>70.304180000000002</v>
          </cell>
          <cell r="BS262">
            <v>0</v>
          </cell>
          <cell r="BT262">
            <v>26.96829</v>
          </cell>
          <cell r="BU262">
            <v>26.96829</v>
          </cell>
          <cell r="BV262">
            <v>22.755199999999999</v>
          </cell>
          <cell r="BW262">
            <v>0</v>
          </cell>
          <cell r="BX262">
            <v>19.110309999999998</v>
          </cell>
          <cell r="BY262">
            <v>28.361039999999999</v>
          </cell>
          <cell r="BZ262">
            <v>19.980049999999999</v>
          </cell>
          <cell r="CA262">
            <v>19.980219999999999</v>
          </cell>
          <cell r="CB262">
            <v>0</v>
          </cell>
          <cell r="CC262">
            <v>55.386980000000001</v>
          </cell>
          <cell r="CD262">
            <v>0</v>
          </cell>
          <cell r="CE262">
            <v>21.034649999999999</v>
          </cell>
          <cell r="CF262">
            <v>55.377890000000001</v>
          </cell>
          <cell r="CG262">
            <v>0</v>
          </cell>
          <cell r="CH262">
            <v>27.118749999999999</v>
          </cell>
          <cell r="CI262">
            <v>25.775950000000002</v>
          </cell>
          <cell r="CJ262">
            <v>21.386839999999999</v>
          </cell>
          <cell r="CK262">
            <v>26.81447</v>
          </cell>
          <cell r="CL262">
            <v>26.604890000000001</v>
          </cell>
          <cell r="CM262">
            <v>22.91189</v>
          </cell>
          <cell r="CN262">
            <v>48.398240000000001</v>
          </cell>
          <cell r="CO262">
            <v>26.605350000000001</v>
          </cell>
          <cell r="CP262">
            <v>67.873980000000003</v>
          </cell>
          <cell r="CQ262">
            <v>68.050229999999999</v>
          </cell>
          <cell r="CR262">
            <v>15.308350000000001</v>
          </cell>
          <cell r="CS262">
            <v>26.605429999999998</v>
          </cell>
          <cell r="CT262">
            <v>27.397200000000002</v>
          </cell>
          <cell r="CU262">
            <v>26.919080000000001</v>
          </cell>
          <cell r="CV262">
            <v>40.854869999999998</v>
          </cell>
          <cell r="CW262">
            <v>21.352540000000001</v>
          </cell>
          <cell r="CX262">
            <v>25.821280000000002</v>
          </cell>
          <cell r="CY262">
            <v>28.993390000000002</v>
          </cell>
          <cell r="CZ262">
            <v>67.532790000000006</v>
          </cell>
          <cell r="DA262">
            <v>69.347170000000006</v>
          </cell>
          <cell r="DB262">
            <v>57.775700000000001</v>
          </cell>
          <cell r="DC262">
            <v>0</v>
          </cell>
          <cell r="DD262">
            <v>67.225539999999995</v>
          </cell>
          <cell r="DE262">
            <v>67.436549999999997</v>
          </cell>
          <cell r="DF262">
            <v>69.347189999999998</v>
          </cell>
          <cell r="DG262">
            <v>69.34545</v>
          </cell>
          <cell r="DH262">
            <v>33.501240000000003</v>
          </cell>
          <cell r="DI262">
            <v>0</v>
          </cell>
          <cell r="DJ262">
            <v>69.767979999999994</v>
          </cell>
          <cell r="DK262">
            <v>70.252960000000002</v>
          </cell>
          <cell r="DL262">
            <v>25.483799999999999</v>
          </cell>
          <cell r="DM262">
            <v>27.403089999999999</v>
          </cell>
          <cell r="DN262">
            <v>25.499649999999999</v>
          </cell>
          <cell r="DO262">
            <v>25.499980000000001</v>
          </cell>
          <cell r="DP262">
            <v>25.499960000000002</v>
          </cell>
          <cell r="DQ262">
            <v>25.427430000000001</v>
          </cell>
          <cell r="DR262">
            <v>0</v>
          </cell>
          <cell r="DS262">
            <v>0</v>
          </cell>
          <cell r="DT262">
            <v>0</v>
          </cell>
          <cell r="DU262">
            <v>0</v>
          </cell>
          <cell r="DV262">
            <v>30.771260000000002</v>
          </cell>
          <cell r="DW262">
            <v>0</v>
          </cell>
          <cell r="DX262">
            <v>0</v>
          </cell>
          <cell r="DY262">
            <v>32.525030000000001</v>
          </cell>
        </row>
        <row r="263">
          <cell r="A263" t="str">
            <v>Total specific heat</v>
          </cell>
          <cell r="B263" t="str">
            <v>kJ/(kg °C)</v>
          </cell>
          <cell r="C263" t="str">
            <v xml:space="preserve"> 1.689(L)</v>
          </cell>
          <cell r="D263" t="str">
            <v>1.834(V) 2.025(L)</v>
          </cell>
          <cell r="E263" t="str">
            <v xml:space="preserve"> 1.418(L)</v>
          </cell>
          <cell r="F263" t="str">
            <v xml:space="preserve"> 1.923(L)</v>
          </cell>
          <cell r="G263" t="str">
            <v xml:space="preserve"> 2.041(L)</v>
          </cell>
          <cell r="H263" t="str">
            <v xml:space="preserve"> 2.051(L)</v>
          </cell>
          <cell r="I263" t="str">
            <v>1.467(V) 1.877(L)</v>
          </cell>
          <cell r="J263" t="str">
            <v>1.394(V) 1.955(L)</v>
          </cell>
          <cell r="K263" t="str">
            <v>1.966(V) 1.964(L)</v>
          </cell>
          <cell r="L263" t="str">
            <v xml:space="preserve"> 2.010(L)</v>
          </cell>
          <cell r="M263" t="str">
            <v xml:space="preserve"> 1.886(L)</v>
          </cell>
          <cell r="N263" t="str">
            <v>1.063(V)</v>
          </cell>
          <cell r="O263" t="str">
            <v xml:space="preserve"> 3.241(L)</v>
          </cell>
          <cell r="P263" t="str">
            <v>3.204(V) 3.560(L)</v>
          </cell>
          <cell r="Q263" t="str">
            <v>3.122(V)</v>
          </cell>
          <cell r="R263" t="str">
            <v xml:space="preserve"> 3.334(L)</v>
          </cell>
          <cell r="S263" t="str">
            <v>2.275(V)</v>
          </cell>
          <cell r="T263" t="str">
            <v xml:space="preserve"> 3.121(L)</v>
          </cell>
          <cell r="U263" t="str">
            <v>1.586(V)</v>
          </cell>
          <cell r="V263" t="str">
            <v xml:space="preserve"> 2.803(L)</v>
          </cell>
          <cell r="W263" t="str">
            <v xml:space="preserve"> 2.803(L)</v>
          </cell>
          <cell r="X263" t="str">
            <v>1.077(V)</v>
          </cell>
          <cell r="Y263" t="str">
            <v xml:space="preserve"> 1.709(L)</v>
          </cell>
          <cell r="Z263" t="str">
            <v xml:space="preserve"> 4.055(L)</v>
          </cell>
          <cell r="AA263" t="str">
            <v xml:space="preserve"> 1.852(L)</v>
          </cell>
          <cell r="AB263" t="str">
            <v xml:space="preserve"> 3.318(L)</v>
          </cell>
          <cell r="AC263" t="str">
            <v>1.067(V)</v>
          </cell>
          <cell r="AD263" t="str">
            <v>1.063(V)</v>
          </cell>
          <cell r="AE263" t="str">
            <v xml:space="preserve"> 3.293(L)</v>
          </cell>
          <cell r="AF263" t="str">
            <v>3.571(V) 3.409(L)</v>
          </cell>
          <cell r="AG263" t="str">
            <v xml:space="preserve"> 2.907(L)</v>
          </cell>
          <cell r="AH263" t="str">
            <v>2.022(V) 3.030(L)</v>
          </cell>
          <cell r="AI263" t="str">
            <v xml:space="preserve"> 2.483(L)</v>
          </cell>
          <cell r="AJ263" t="str">
            <v>3.486(V) 2.569(L)</v>
          </cell>
          <cell r="AK263" t="str">
            <v>1.084(V) 3.012(L)</v>
          </cell>
          <cell r="AL263" t="str">
            <v xml:space="preserve"> 2.857(L)</v>
          </cell>
          <cell r="AM263" t="str">
            <v>4.017(V) 2.905(L)</v>
          </cell>
          <cell r="AN263" t="str">
            <v>3.818(V)</v>
          </cell>
          <cell r="AO263" t="str">
            <v>2.206(V) 2.007(L)</v>
          </cell>
          <cell r="AP263" t="str">
            <v xml:space="preserve"> 2.090(L)</v>
          </cell>
          <cell r="AQ263" t="str">
            <v xml:space="preserve"> 2.090(L)</v>
          </cell>
          <cell r="AR263" t="str">
            <v>2.024(V)</v>
          </cell>
          <cell r="AS263" t="str">
            <v>2.138(V) 2.008(L)</v>
          </cell>
          <cell r="AT263" t="str">
            <v xml:space="preserve"> 3.942(L)</v>
          </cell>
          <cell r="AU263" t="str">
            <v>1.123(V)</v>
          </cell>
          <cell r="AV263" t="str">
            <v xml:space="preserve"> 2.091(L)</v>
          </cell>
          <cell r="AW263" t="str">
            <v xml:space="preserve"> 2.091(L)</v>
          </cell>
          <cell r="AX263" t="str">
            <v>2.558(V)</v>
          </cell>
          <cell r="AY263" t="str">
            <v xml:space="preserve"> 2.035(L)</v>
          </cell>
          <cell r="AZ263" t="str">
            <v xml:space="preserve"> 2.042(L)</v>
          </cell>
          <cell r="BA263" t="str">
            <v>1.344(V)</v>
          </cell>
          <cell r="BB263" t="str">
            <v xml:space="preserve"> 1.767(L)</v>
          </cell>
          <cell r="BC263" t="str">
            <v>3.765(V) 1.921(L)</v>
          </cell>
          <cell r="BD263" t="str">
            <v xml:space="preserve"> 1.746(L)</v>
          </cell>
          <cell r="BE263" t="str">
            <v xml:space="preserve"> 2.083(L)</v>
          </cell>
          <cell r="BF263" t="str">
            <v xml:space="preserve"> 2.083(L)</v>
          </cell>
          <cell r="BG263" t="str">
            <v xml:space="preserve"> 2.083(L)</v>
          </cell>
          <cell r="BH263" t="str">
            <v xml:space="preserve"> 1.834(L)</v>
          </cell>
          <cell r="BI263" t="str">
            <v xml:space="preserve"> 1.753(L)</v>
          </cell>
          <cell r="BJ263" t="str">
            <v xml:space="preserve"> 1.710(L)</v>
          </cell>
          <cell r="BK263" t="str">
            <v>1.355(V) 1.750(L)</v>
          </cell>
          <cell r="BL263" t="str">
            <v>1.261(V)</v>
          </cell>
          <cell r="BM263" t="str">
            <v xml:space="preserve"> 4.059(L)</v>
          </cell>
          <cell r="BN263" t="str">
            <v>1.352(V) 1.751(L)</v>
          </cell>
          <cell r="BO263" t="str">
            <v xml:space="preserve"> 3.386(L)</v>
          </cell>
          <cell r="BP263" t="str">
            <v xml:space="preserve"> 3.386(L)</v>
          </cell>
          <cell r="BQ263" t="str">
            <v>1.084(V) 4.027(L)</v>
          </cell>
          <cell r="BR263" t="str">
            <v>1.077(V) 4.044(L)</v>
          </cell>
          <cell r="BS263" t="str">
            <v>1.094(V)</v>
          </cell>
          <cell r="BT263" t="str">
            <v xml:space="preserve"> 2.041(L)</v>
          </cell>
          <cell r="BU263" t="str">
            <v xml:space="preserve"> 2.041(L)</v>
          </cell>
          <cell r="BV263" t="str">
            <v>3.997(V) 2.488(L)</v>
          </cell>
          <cell r="BW263" t="str">
            <v>4.430(V)</v>
          </cell>
          <cell r="BX263" t="str">
            <v xml:space="preserve"> 2.504(L)</v>
          </cell>
          <cell r="BY263" t="str">
            <v xml:space="preserve"> 1.890(L)</v>
          </cell>
          <cell r="BZ263" t="str">
            <v xml:space="preserve"> 2.399(L)</v>
          </cell>
          <cell r="CA263" t="str">
            <v xml:space="preserve"> 2.399(L)</v>
          </cell>
          <cell r="CB263" t="str">
            <v>4.212(V)</v>
          </cell>
          <cell r="CC263" t="str">
            <v xml:space="preserve"> 2.803(L)</v>
          </cell>
          <cell r="CD263" t="str">
            <v>3.711(V)</v>
          </cell>
          <cell r="CE263" t="str">
            <v xml:space="preserve"> 2.189(L)</v>
          </cell>
          <cell r="CF263" t="str">
            <v xml:space="preserve"> 2.804(L)</v>
          </cell>
          <cell r="CG263" t="str">
            <v>1.643(V)</v>
          </cell>
          <cell r="CH263" t="str">
            <v>1.669(V) 2.453(L)</v>
          </cell>
          <cell r="CI263" t="str">
            <v xml:space="preserve"> 2.152(L)</v>
          </cell>
          <cell r="CJ263" t="str">
            <v>4.036(V) 2.457(L)</v>
          </cell>
          <cell r="CK263" t="str">
            <v>1.667(V) 2.445(L)</v>
          </cell>
          <cell r="CL263" t="str">
            <v xml:space="preserve"> 2.114(L)</v>
          </cell>
          <cell r="CM263" t="str">
            <v xml:space="preserve"> 1.939(L)</v>
          </cell>
          <cell r="CN263" t="str">
            <v xml:space="preserve"> 2.758(L)</v>
          </cell>
          <cell r="CO263" t="str">
            <v xml:space="preserve"> 2.114(L)</v>
          </cell>
          <cell r="CP263" t="str">
            <v xml:space="preserve"> 3.974(L)</v>
          </cell>
          <cell r="CQ263" t="str">
            <v>1.635(V) 4.028(L)</v>
          </cell>
          <cell r="CR263" t="str">
            <v xml:space="preserve"> 2.207(L)</v>
          </cell>
          <cell r="CS263" t="str">
            <v xml:space="preserve"> 2.114(L)</v>
          </cell>
          <cell r="CT263" t="str">
            <v>1.784(V) 2.130(L)</v>
          </cell>
          <cell r="CU263" t="str">
            <v xml:space="preserve"> 1.959(L)</v>
          </cell>
          <cell r="CV263" t="str">
            <v>1.513(V) 2.362(L)</v>
          </cell>
          <cell r="CW263" t="str">
            <v xml:space="preserve"> 2.360(L)</v>
          </cell>
          <cell r="CX263" t="str">
            <v>1.255(V) 2.014(L)</v>
          </cell>
          <cell r="CY263" t="str">
            <v xml:space="preserve"> 1.993(L)</v>
          </cell>
          <cell r="CZ263" t="str">
            <v xml:space="preserve"> 3.938(L)</v>
          </cell>
          <cell r="DA263" t="str">
            <v xml:space="preserve"> 4.056(L)</v>
          </cell>
          <cell r="DB263" t="str">
            <v xml:space="preserve"> 4.158(L)</v>
          </cell>
          <cell r="DC263" t="str">
            <v>1.781(V)</v>
          </cell>
          <cell r="DD263" t="str">
            <v>1.383(V) 3.882(L)</v>
          </cell>
          <cell r="DE263" t="str">
            <v>1.437(V) 3.921(L)</v>
          </cell>
          <cell r="DF263" t="str">
            <v xml:space="preserve"> 4.056(L)</v>
          </cell>
          <cell r="DG263" t="str">
            <v xml:space="preserve"> 4.056(L)</v>
          </cell>
          <cell r="DH263" t="str">
            <v xml:space="preserve"> 2.066(L)</v>
          </cell>
          <cell r="DI263" t="str">
            <v>1.043(V)</v>
          </cell>
          <cell r="DJ263" t="str">
            <v>1.078(V) 4.056(L)</v>
          </cell>
          <cell r="DK263" t="str">
            <v xml:space="preserve"> 4.064(L)</v>
          </cell>
          <cell r="DL263" t="str">
            <v xml:space="preserve"> 2.030(L)</v>
          </cell>
          <cell r="DM263" t="str">
            <v xml:space="preserve"> 1.602(L)</v>
          </cell>
          <cell r="DN263" t="str">
            <v xml:space="preserve"> 2.010(L)</v>
          </cell>
          <cell r="DO263" t="str">
            <v xml:space="preserve"> 2.010(L)</v>
          </cell>
          <cell r="DP263" t="str">
            <v xml:space="preserve"> 2.010(L)</v>
          </cell>
          <cell r="DQ263" t="str">
            <v xml:space="preserve"> 2.016(L)</v>
          </cell>
          <cell r="DR263" t="str">
            <v>1.071(V)</v>
          </cell>
          <cell r="DS263" t="str">
            <v>1.067(V)</v>
          </cell>
          <cell r="DT263" t="str">
            <v>1.061(V)</v>
          </cell>
          <cell r="DU263" t="str">
            <v>1.067(V)</v>
          </cell>
          <cell r="DV263" t="str">
            <v xml:space="preserve"> 1.710(L)</v>
          </cell>
          <cell r="DW263" t="str">
            <v>1.049(V)</v>
          </cell>
          <cell r="DX263" t="str">
            <v>1.073(V)</v>
          </cell>
          <cell r="DY263" t="str">
            <v>2.627(V) 1.924(L)</v>
          </cell>
        </row>
        <row r="264">
          <cell r="A264" t="str">
            <v>Total thermal conductivity</v>
          </cell>
          <cell r="B264" t="str">
            <v>W/(m °C)</v>
          </cell>
          <cell r="C264" t="str">
            <v xml:space="preserve"> 0.128(L)</v>
          </cell>
          <cell r="D264" t="str">
            <v>0.021(V) 0.147(L)</v>
          </cell>
          <cell r="E264" t="str">
            <v xml:space="preserve"> 0.130(L)</v>
          </cell>
          <cell r="F264" t="str">
            <v xml:space="preserve"> 0.148(L)</v>
          </cell>
          <cell r="G264" t="str">
            <v xml:space="preserve"> 0.148(L)</v>
          </cell>
          <cell r="H264" t="str">
            <v xml:space="preserve"> 0.131(L)</v>
          </cell>
          <cell r="I264" t="str">
            <v>0.023(V) 0.151(L)</v>
          </cell>
          <cell r="J264" t="str">
            <v>0.022(V) 0.150(L)</v>
          </cell>
          <cell r="K264" t="str">
            <v>0.021(V) 0.148(L)</v>
          </cell>
          <cell r="L264" t="str">
            <v xml:space="preserve"> 0.147(L)</v>
          </cell>
          <cell r="M264" t="str">
            <v xml:space="preserve"> 0.142(L)</v>
          </cell>
          <cell r="N264" t="str">
            <v>0.036(V)</v>
          </cell>
          <cell r="O264" t="str">
            <v xml:space="preserve"> 0.143(L)</v>
          </cell>
          <cell r="P264" t="str">
            <v>0.031(V) 0.125(L)</v>
          </cell>
          <cell r="Q264" t="str">
            <v>0.031(V)</v>
          </cell>
          <cell r="R264" t="str">
            <v xml:space="preserve"> 0.139(L)</v>
          </cell>
          <cell r="S264" t="str">
            <v>0.031(V)</v>
          </cell>
          <cell r="T264" t="str">
            <v xml:space="preserve"> 0.154(L)</v>
          </cell>
          <cell r="U264" t="str">
            <v>0.031(V)</v>
          </cell>
          <cell r="V264" t="str">
            <v xml:space="preserve"> 0.191(L)</v>
          </cell>
          <cell r="W264" t="str">
            <v xml:space="preserve"> 0.191(L)</v>
          </cell>
          <cell r="X264" t="str">
            <v>0.027(V)</v>
          </cell>
          <cell r="Y264" t="str">
            <v xml:space="preserve"> 0.157(L)</v>
          </cell>
          <cell r="Z264" t="str">
            <v xml:space="preserve"> 0.615(L)</v>
          </cell>
          <cell r="AA264" t="str">
            <v xml:space="preserve"> 0.150(L)</v>
          </cell>
          <cell r="AB264" t="str">
            <v xml:space="preserve"> 0.222(L)</v>
          </cell>
          <cell r="AC264" t="str">
            <v>0.027(V)</v>
          </cell>
          <cell r="AD264" t="str">
            <v>0.036(V)</v>
          </cell>
          <cell r="AE264" t="str">
            <v xml:space="preserve"> 0.129(L)</v>
          </cell>
          <cell r="AF264" t="str">
            <v>0.028(V) 0.129(L)</v>
          </cell>
          <cell r="AG264" t="str">
            <v xml:space="preserve"> 0.145(L)</v>
          </cell>
          <cell r="AH264" t="str">
            <v>0.029(V) 0.143(L)</v>
          </cell>
          <cell r="AI264" t="str">
            <v xml:space="preserve"> 0.173(L)</v>
          </cell>
          <cell r="AJ264" t="str">
            <v>0.022(V) 0.152(L)</v>
          </cell>
          <cell r="AK264" t="str">
            <v>0.027(V) 0.182(L)</v>
          </cell>
          <cell r="AL264" t="str">
            <v xml:space="preserve"> 0.135(L)</v>
          </cell>
          <cell r="AM264" t="str">
            <v>0.024(V) 0.135(L)</v>
          </cell>
          <cell r="AN264" t="str">
            <v>0.017(V)</v>
          </cell>
          <cell r="AO264" t="str">
            <v>0.021(V) 0.157(L)</v>
          </cell>
          <cell r="AP264" t="str">
            <v xml:space="preserve"> 0.148(L)</v>
          </cell>
          <cell r="AQ264" t="str">
            <v xml:space="preserve"> 0.148(L)</v>
          </cell>
          <cell r="AR264" t="str">
            <v>0.027(V)</v>
          </cell>
          <cell r="AS264" t="str">
            <v>0.020(V) 0.157(L)</v>
          </cell>
          <cell r="AT264" t="str">
            <v xml:space="preserve"> 0.466(L)</v>
          </cell>
          <cell r="AU264" t="str">
            <v>0.025(V)</v>
          </cell>
          <cell r="AV264" t="str">
            <v xml:space="preserve"> 0.148(L)</v>
          </cell>
          <cell r="AW264" t="str">
            <v xml:space="preserve"> 0.148(L)</v>
          </cell>
          <cell r="AX264" t="str">
            <v>0.023(V)</v>
          </cell>
          <cell r="AY264" t="str">
            <v xml:space="preserve"> 0.148(L)</v>
          </cell>
          <cell r="AZ264" t="str">
            <v xml:space="preserve"> 0.148(L)</v>
          </cell>
          <cell r="BA264" t="str">
            <v>0.024(V)</v>
          </cell>
          <cell r="BB264" t="str">
            <v xml:space="preserve"> 0.151(L)</v>
          </cell>
          <cell r="BC264" t="str">
            <v>0.021(V) 0.143(L)</v>
          </cell>
          <cell r="BD264" t="str">
            <v xml:space="preserve"> 0.155(L)</v>
          </cell>
          <cell r="BE264" t="str">
            <v xml:space="preserve"> 0.145(L)</v>
          </cell>
          <cell r="BF264" t="str">
            <v xml:space="preserve"> 0.145(L)</v>
          </cell>
          <cell r="BG264" t="str">
            <v xml:space="preserve"> 0.145(L)</v>
          </cell>
          <cell r="BH264" t="str">
            <v xml:space="preserve"> 0.151(L)</v>
          </cell>
          <cell r="BI264" t="str">
            <v xml:space="preserve"> 0.155(L)</v>
          </cell>
          <cell r="BJ264" t="str">
            <v xml:space="preserve"> 0.157(L)</v>
          </cell>
          <cell r="BK264" t="str">
            <v>0.024(V) 0.154(L)</v>
          </cell>
          <cell r="BL264" t="str">
            <v>0.025(V)</v>
          </cell>
          <cell r="BM264" t="str">
            <v xml:space="preserve"> 0.620(L)</v>
          </cell>
          <cell r="BN264" t="str">
            <v>0.024(V) 0.154(L)</v>
          </cell>
          <cell r="BO264" t="str">
            <v xml:space="preserve"> 0.264(L)</v>
          </cell>
          <cell r="BP264" t="str">
            <v xml:space="preserve"> 0.264(L)</v>
          </cell>
          <cell r="BQ264" t="str">
            <v>0.025(V) 0.550(L)</v>
          </cell>
          <cell r="BR264" t="str">
            <v>0.025(V) 0.579(L)</v>
          </cell>
          <cell r="BS264" t="str">
            <v>0.028(V)</v>
          </cell>
          <cell r="BT264" t="str">
            <v xml:space="preserve"> 0.148(L)</v>
          </cell>
          <cell r="BU264" t="str">
            <v xml:space="preserve"> 0.148(L)</v>
          </cell>
          <cell r="BV264" t="str">
            <v>0.020(V) 0.140(L)</v>
          </cell>
          <cell r="BW264" t="str">
            <v>0.020(V)</v>
          </cell>
          <cell r="BX264" t="str">
            <v xml:space="preserve"> 0.137(L)</v>
          </cell>
          <cell r="BY264" t="str">
            <v xml:space="preserve"> 0.142(L)</v>
          </cell>
          <cell r="BZ264" t="str">
            <v xml:space="preserve"> 0.139(L)</v>
          </cell>
          <cell r="CA264" t="str">
            <v xml:space="preserve"> 0.139(L)</v>
          </cell>
          <cell r="CB264" t="str">
            <v>0.020(V)</v>
          </cell>
          <cell r="CC264" t="str">
            <v xml:space="preserve"> 0.191(L)</v>
          </cell>
          <cell r="CD264" t="str">
            <v>0.021(V)</v>
          </cell>
          <cell r="CE264" t="str">
            <v xml:space="preserve"> 0.135(L)</v>
          </cell>
          <cell r="CF264" t="str">
            <v xml:space="preserve"> 0.191(L)</v>
          </cell>
          <cell r="CG264" t="str">
            <v>0.024(V)</v>
          </cell>
          <cell r="CH264" t="str">
            <v>0.023(V) 0.113(L)</v>
          </cell>
          <cell r="CI264" t="str">
            <v xml:space="preserve"> 0.121(L)</v>
          </cell>
          <cell r="CJ264" t="str">
            <v>0.020(V) 0.139(L)</v>
          </cell>
          <cell r="CK264" t="str">
            <v>0.023(V) 0.113(L)</v>
          </cell>
          <cell r="CL264" t="str">
            <v xml:space="preserve"> 0.123(L)</v>
          </cell>
          <cell r="CM264" t="str">
            <v xml:space="preserve"> 0.124(L)</v>
          </cell>
          <cell r="CN264" t="str">
            <v xml:space="preserve"> 0.134(L)</v>
          </cell>
          <cell r="CO264" t="str">
            <v xml:space="preserve"> 0.123(L)</v>
          </cell>
          <cell r="CP264" t="str">
            <v xml:space="preserve"> 0.453(L)</v>
          </cell>
          <cell r="CQ264" t="str">
            <v>0.030(V) 0.553(L)</v>
          </cell>
          <cell r="CR264" t="str">
            <v xml:space="preserve"> 0.102(L)</v>
          </cell>
          <cell r="CS264" t="str">
            <v xml:space="preserve"> 0.123(L)</v>
          </cell>
          <cell r="CT264" t="str">
            <v>0.028(V) 0.123(L)</v>
          </cell>
          <cell r="CU264" t="str">
            <v xml:space="preserve"> 0.135(L)</v>
          </cell>
          <cell r="CV264" t="str">
            <v>0.023(V) 0.138(L)</v>
          </cell>
          <cell r="CW264" t="str">
            <v xml:space="preserve"> 0.109(L)</v>
          </cell>
          <cell r="CX264" t="str">
            <v>0.015(V) 0.131(L)</v>
          </cell>
          <cell r="CY264" t="str">
            <v xml:space="preserve"> 0.136(L)</v>
          </cell>
          <cell r="CZ264" t="str">
            <v xml:space="preserve"> 0.419(L)</v>
          </cell>
          <cell r="DA264" t="str">
            <v xml:space="preserve"> 0.615(L)</v>
          </cell>
          <cell r="DB264" t="str">
            <v xml:space="preserve"> 0.657(L)</v>
          </cell>
          <cell r="DC264" t="str">
            <v>0.024(V)</v>
          </cell>
          <cell r="DD264" t="str">
            <v>0.019(V) 0.365(L)</v>
          </cell>
          <cell r="DE264" t="str">
            <v>0.021(V) 0.411(L)</v>
          </cell>
          <cell r="DF264" t="str">
            <v xml:space="preserve"> 0.615(L)</v>
          </cell>
          <cell r="DG264" t="str">
            <v xml:space="preserve"> 0.615(L)</v>
          </cell>
          <cell r="DH264" t="str">
            <v xml:space="preserve"> 0.155(L)</v>
          </cell>
          <cell r="DI264" t="str">
            <v>0.026(V)</v>
          </cell>
          <cell r="DJ264" t="str">
            <v>0.026(V) 0.606(L)</v>
          </cell>
          <cell r="DK264" t="str">
            <v xml:space="preserve"> 0.620(L)</v>
          </cell>
          <cell r="DL264" t="str">
            <v xml:space="preserve"> 0.147(L)</v>
          </cell>
          <cell r="DM264" t="str">
            <v xml:space="preserve"> 0.156(L)</v>
          </cell>
          <cell r="DN264" t="str">
            <v xml:space="preserve"> 0.147(L)</v>
          </cell>
          <cell r="DO264" t="str">
            <v xml:space="preserve"> 0.147(L)</v>
          </cell>
          <cell r="DP264" t="str">
            <v xml:space="preserve"> 0.147(L)</v>
          </cell>
          <cell r="DQ264" t="str">
            <v xml:space="preserve"> 0.147(L)</v>
          </cell>
          <cell r="DR264" t="str">
            <v>0.034(V)</v>
          </cell>
          <cell r="DS264" t="str">
            <v>0.027(V)</v>
          </cell>
          <cell r="DT264" t="str">
            <v>0.034(V)</v>
          </cell>
          <cell r="DU264" t="str">
            <v>0.027(V)</v>
          </cell>
          <cell r="DV264" t="str">
            <v xml:space="preserve"> 0.157(L)</v>
          </cell>
          <cell r="DW264" t="str">
            <v>0.030(V)</v>
          </cell>
          <cell r="DX264" t="str">
            <v>0.025(V)</v>
          </cell>
          <cell r="DY264" t="str">
            <v>0.019(V) 0.150(L)</v>
          </cell>
        </row>
        <row r="265">
          <cell r="A265" t="str">
            <v>Total viscosity</v>
          </cell>
          <cell r="B265" t="str">
            <v>mPa s</v>
          </cell>
          <cell r="C265" t="str">
            <v xml:space="preserve"> 0.556(L)</v>
          </cell>
          <cell r="D265" t="str">
            <v>0.015(V) 0.499(L)</v>
          </cell>
          <cell r="E265" t="str">
            <v xml:space="preserve"> 0.533(L)</v>
          </cell>
          <cell r="F265" t="str">
            <v xml:space="preserve"> 0.538(L)</v>
          </cell>
          <cell r="G265" t="str">
            <v xml:space="preserve"> 0.487(L)</v>
          </cell>
          <cell r="H265" t="str">
            <v xml:space="preserve"> 0.269(L)</v>
          </cell>
          <cell r="I265" t="str">
            <v>0.017(V) 0.670(L)</v>
          </cell>
          <cell r="J265" t="str">
            <v>0.017(V) 0.631(L)</v>
          </cell>
          <cell r="K265" t="str">
            <v>0.016(V) 0.530(L)</v>
          </cell>
          <cell r="L265" t="str">
            <v xml:space="preserve"> 0.484(L)</v>
          </cell>
          <cell r="M265" t="str">
            <v xml:space="preserve"> 0.545(L)</v>
          </cell>
          <cell r="N265" t="str">
            <v>0.025(V)</v>
          </cell>
          <cell r="O265" t="str">
            <v xml:space="preserve"> 0.213(L)</v>
          </cell>
          <cell r="P265" t="str">
            <v>0.018(V) 0.174(L)</v>
          </cell>
          <cell r="Q265" t="str">
            <v>0.019(V)</v>
          </cell>
          <cell r="R265" t="str">
            <v xml:space="preserve"> 0.201(L)</v>
          </cell>
          <cell r="S265" t="str">
            <v>0.021(V)</v>
          </cell>
          <cell r="T265" t="str">
            <v xml:space="preserve"> 0.236(L)</v>
          </cell>
          <cell r="U265" t="str">
            <v>0.022(V)</v>
          </cell>
          <cell r="V265" t="str">
            <v xml:space="preserve"> 0.576(L)</v>
          </cell>
          <cell r="W265" t="str">
            <v xml:space="preserve"> 0.576(L)</v>
          </cell>
          <cell r="X265" t="str">
            <v>0.019(V)</v>
          </cell>
          <cell r="Y265" t="str">
            <v xml:space="preserve"> 0.868(L)</v>
          </cell>
          <cell r="Z265" t="str">
            <v xml:space="preserve"> 0.649(L)</v>
          </cell>
          <cell r="AA265" t="str">
            <v xml:space="preserve"> 0.639(L)</v>
          </cell>
          <cell r="AB265" t="str">
            <v xml:space="preserve"> 0.547(L)</v>
          </cell>
          <cell r="AC265" t="str">
            <v>0.019(V)</v>
          </cell>
          <cell r="AD265" t="str">
            <v>0.025(V)</v>
          </cell>
          <cell r="AE265" t="str">
            <v xml:space="preserve"> 0.207(L)</v>
          </cell>
          <cell r="AF265" t="str">
            <v>0.016(V) 0.193(L)</v>
          </cell>
          <cell r="AG265" t="str">
            <v xml:space="preserve"> 0.258(L)</v>
          </cell>
          <cell r="AH265" t="str">
            <v>0.020(V) 0.235(L)</v>
          </cell>
          <cell r="AI265" t="str">
            <v xml:space="preserve"> 0.568(L)</v>
          </cell>
          <cell r="AJ265" t="str">
            <v>0.012(V) 0.333(L)</v>
          </cell>
          <cell r="AK265" t="str">
            <v>0.019(V) 0.515(L)</v>
          </cell>
          <cell r="AL265" t="str">
            <v xml:space="preserve"> 0.267(L)</v>
          </cell>
          <cell r="AM265" t="str">
            <v>0.013(V) 0.258(L)</v>
          </cell>
          <cell r="AN265" t="str">
            <v>0.011(V)</v>
          </cell>
          <cell r="AO265" t="str">
            <v>0.015(V) 0.634(L)</v>
          </cell>
          <cell r="AP265" t="str">
            <v xml:space="preserve"> 0.469(L)</v>
          </cell>
          <cell r="AQ265" t="str">
            <v xml:space="preserve"> 0.469(L)</v>
          </cell>
          <cell r="AR265" t="str">
            <v>0.014(V)</v>
          </cell>
          <cell r="AS265" t="str">
            <v>0.015(V) 0.634(L)</v>
          </cell>
          <cell r="AT265" t="str">
            <v xml:space="preserve"> 0.545(L)</v>
          </cell>
          <cell r="AU265" t="str">
            <v>0.019(V)</v>
          </cell>
          <cell r="AV265" t="str">
            <v xml:space="preserve"> 0.469(L)</v>
          </cell>
          <cell r="AW265" t="str">
            <v xml:space="preserve"> 0.469(L)</v>
          </cell>
          <cell r="AX265" t="str">
            <v>0.017(V)</v>
          </cell>
          <cell r="AY265" t="str">
            <v xml:space="preserve"> 0.485(L)</v>
          </cell>
          <cell r="AZ265" t="str">
            <v xml:space="preserve"> 0.487(L)</v>
          </cell>
          <cell r="BA265" t="str">
            <v>0.018(V)</v>
          </cell>
          <cell r="BB265" t="str">
            <v xml:space="preserve"> 1.653(L)</v>
          </cell>
          <cell r="BC265" t="str">
            <v>0.015(V) 0.855(L)</v>
          </cell>
          <cell r="BD265" t="str">
            <v xml:space="preserve"> 0.844(L)</v>
          </cell>
          <cell r="BE265" t="str">
            <v xml:space="preserve"> 0.451(L)</v>
          </cell>
          <cell r="BF265" t="str">
            <v xml:space="preserve"> 0.451(L)</v>
          </cell>
          <cell r="BG265" t="str">
            <v xml:space="preserve"> 0.451(L)</v>
          </cell>
          <cell r="BH265" t="str">
            <v xml:space="preserve"> 0.636(L)</v>
          </cell>
          <cell r="BI265" t="str">
            <v xml:space="preserve"> 0.840(L)</v>
          </cell>
          <cell r="BJ265" t="str">
            <v xml:space="preserve"> 0.868(L)</v>
          </cell>
          <cell r="BK265" t="str">
            <v>0.017(V) 0.824(L)</v>
          </cell>
          <cell r="BL265" t="str">
            <v>0.018(V)</v>
          </cell>
          <cell r="BM265" t="str">
            <v xml:space="preserve"> 0.649(L)</v>
          </cell>
          <cell r="BN265" t="str">
            <v>0.017(V) 0.821(L)</v>
          </cell>
          <cell r="BO265" t="str">
            <v xml:space="preserve"> 0.605(L)</v>
          </cell>
          <cell r="BP265" t="str">
            <v xml:space="preserve"> 0.605(L)</v>
          </cell>
          <cell r="BQ265" t="str">
            <v>0.018(V) 0.745(L)</v>
          </cell>
          <cell r="BR265" t="str">
            <v>0.018(V) 0.730(L)</v>
          </cell>
          <cell r="BS265" t="str">
            <v>0.020(V)</v>
          </cell>
          <cell r="BT265" t="str">
            <v xml:space="preserve"> 0.487(L)</v>
          </cell>
          <cell r="BU265" t="str">
            <v xml:space="preserve"> 0.487(L)</v>
          </cell>
          <cell r="BV265" t="str">
            <v>0.012(V) 0.332(L)</v>
          </cell>
          <cell r="BW265" t="str">
            <v>0.012(V)</v>
          </cell>
          <cell r="BX265" t="str">
            <v xml:space="preserve"> 0.350(L)</v>
          </cell>
          <cell r="BY265" t="str">
            <v xml:space="preserve"> 0.547(L)</v>
          </cell>
          <cell r="BZ265" t="str">
            <v xml:space="preserve"> 0.378(L)</v>
          </cell>
          <cell r="CA265" t="str">
            <v xml:space="preserve"> 0.378(L)</v>
          </cell>
          <cell r="CB265" t="str">
            <v>0.012(V)</v>
          </cell>
          <cell r="CC265" t="str">
            <v xml:space="preserve"> 0.576(L)</v>
          </cell>
          <cell r="CD265" t="str">
            <v>0.012(V)</v>
          </cell>
          <cell r="CE265" t="str">
            <v xml:space="preserve"> 0.592(L)</v>
          </cell>
          <cell r="CF265" t="str">
            <v xml:space="preserve"> 0.576(L)</v>
          </cell>
          <cell r="CG265" t="str">
            <v>0.011(V)</v>
          </cell>
          <cell r="CH265" t="str">
            <v>0.012(V) 0.327(L)</v>
          </cell>
          <cell r="CI265" t="str">
            <v xml:space="preserve"> 0.426(L)</v>
          </cell>
          <cell r="CJ265" t="str">
            <v>0.012(V) 0.338(L)</v>
          </cell>
          <cell r="CK265" t="str">
            <v>0.012(V) 0.326(L)</v>
          </cell>
          <cell r="CL265" t="str">
            <v xml:space="preserve"> 0.466(L)</v>
          </cell>
          <cell r="CM265" t="str">
            <v xml:space="preserve"> 0.674(L)</v>
          </cell>
          <cell r="CN265" t="str">
            <v xml:space="preserve"> 0.520(L)</v>
          </cell>
          <cell r="CO265" t="str">
            <v xml:space="preserve"> 0.466(L)</v>
          </cell>
          <cell r="CP265" t="str">
            <v xml:space="preserve"> 0.582(L)</v>
          </cell>
          <cell r="CQ265" t="str">
            <v>0.015(V) 0.579(L)</v>
          </cell>
          <cell r="CR265" t="str">
            <v xml:space="preserve"> 0.217(L)</v>
          </cell>
          <cell r="CS265" t="str">
            <v xml:space="preserve"> 0.466(L)</v>
          </cell>
          <cell r="CT265" t="str">
            <v>0.012(V) 0.443(L)</v>
          </cell>
          <cell r="CU265" t="str">
            <v xml:space="preserve"> 0.320(L)</v>
          </cell>
          <cell r="CV265" t="str">
            <v>0.011(V) 0.404(L)</v>
          </cell>
          <cell r="CW265" t="str">
            <v xml:space="preserve"> 0.274(L)</v>
          </cell>
          <cell r="CX265" t="str">
            <v>0.010(V) 0.282(L)</v>
          </cell>
          <cell r="CY265" t="str">
            <v xml:space="preserve"> 0.329(L)</v>
          </cell>
          <cell r="CZ265" t="str">
            <v xml:space="preserve"> 0.575(L)</v>
          </cell>
          <cell r="DA265" t="str">
            <v xml:space="preserve"> 0.649(L)</v>
          </cell>
          <cell r="DB265" t="str">
            <v xml:space="preserve"> 0.267(L)</v>
          </cell>
          <cell r="DC265" t="str">
            <v>0.012(V)</v>
          </cell>
          <cell r="DD265" t="str">
            <v>0.010(V) 0.574(L)</v>
          </cell>
          <cell r="DE265" t="str">
            <v>0.011(V) 0.573(L)</v>
          </cell>
          <cell r="DF265" t="str">
            <v xml:space="preserve"> 0.649(L)</v>
          </cell>
          <cell r="DG265" t="str">
            <v xml:space="preserve"> 0.649(L)</v>
          </cell>
          <cell r="DH265" t="str">
            <v xml:space="preserve"> 0.523(L)</v>
          </cell>
          <cell r="DI265" t="str">
            <v>0.018(V)</v>
          </cell>
          <cell r="DJ265" t="str">
            <v>0.018(V) 0.681(L)</v>
          </cell>
          <cell r="DK265" t="str">
            <v xml:space="preserve"> 0.716(L)</v>
          </cell>
          <cell r="DL265" t="str">
            <v xml:space="preserve"> 0.475(L)</v>
          </cell>
          <cell r="DM265" t="str">
            <v xml:space="preserve"> 1.032(L)</v>
          </cell>
          <cell r="DN265" t="str">
            <v xml:space="preserve"> 0.484(L)</v>
          </cell>
          <cell r="DO265" t="str">
            <v xml:space="preserve"> 0.484(L)</v>
          </cell>
          <cell r="DP265" t="str">
            <v xml:space="preserve"> 0.484(L)</v>
          </cell>
          <cell r="DQ265" t="str">
            <v xml:space="preserve"> 0.481(L)</v>
          </cell>
          <cell r="DR265" t="str">
            <v>0.023(V)</v>
          </cell>
          <cell r="DS265" t="str">
            <v>0.019(V)</v>
          </cell>
          <cell r="DT265" t="str">
            <v>0.023(V)</v>
          </cell>
          <cell r="DU265" t="str">
            <v>0.019(V)</v>
          </cell>
          <cell r="DV265" t="str">
            <v xml:space="preserve"> 0.868(L)</v>
          </cell>
          <cell r="DW265" t="str">
            <v>0.021(V)</v>
          </cell>
          <cell r="DX265" t="str">
            <v>0.018(V)</v>
          </cell>
          <cell r="DY265" t="str">
            <v>0.014(V) 0.639(L)</v>
          </cell>
        </row>
      </sheetData>
      <sheetData sheetId="3"/>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D62EC-D0EB-48F7-BC7E-F2D10EBB5A3B}">
  <sheetPr codeName="Sheet4"/>
  <dimension ref="A1:E7"/>
  <sheetViews>
    <sheetView workbookViewId="0">
      <selection activeCell="D3" sqref="D3"/>
    </sheetView>
  </sheetViews>
  <sheetFormatPr baseColWidth="10" defaultColWidth="8.83203125" defaultRowHeight="13" x14ac:dyDescent="0.15"/>
  <sheetData>
    <row r="1" spans="1:5" x14ac:dyDescent="0.15">
      <c r="A1" s="29" t="s">
        <v>526</v>
      </c>
      <c r="D1" s="10">
        <v>176000</v>
      </c>
      <c r="E1" s="29" t="s">
        <v>466</v>
      </c>
    </row>
    <row r="2" spans="1:5" x14ac:dyDescent="0.15">
      <c r="A2" s="29" t="s">
        <v>527</v>
      </c>
      <c r="D2" s="10">
        <v>7500</v>
      </c>
      <c r="E2" s="29" t="s">
        <v>467</v>
      </c>
    </row>
    <row r="3" spans="1:5" x14ac:dyDescent="0.15">
      <c r="A3" s="29" t="s">
        <v>525</v>
      </c>
      <c r="D3" s="32">
        <v>273</v>
      </c>
      <c r="E3" s="29"/>
    </row>
    <row r="5" spans="1:5" x14ac:dyDescent="0.15">
      <c r="A5" s="29" t="s">
        <v>528</v>
      </c>
      <c r="D5" s="29">
        <f>D1*1000/D2</f>
        <v>23466.666666666668</v>
      </c>
      <c r="E5" s="29" t="s">
        <v>176</v>
      </c>
    </row>
    <row r="6" spans="1:5" x14ac:dyDescent="0.15">
      <c r="A6" s="29" t="s">
        <v>529</v>
      </c>
      <c r="D6" s="31">
        <f>HLOOKUP(D3,PTA_Look_Up_Table,33,FALSE)</f>
        <v>44514.467752900004</v>
      </c>
      <c r="E6" s="29" t="s">
        <v>176</v>
      </c>
    </row>
    <row r="7" spans="1:5" x14ac:dyDescent="0.15">
      <c r="A7" s="29" t="s">
        <v>468</v>
      </c>
      <c r="D7" s="29">
        <f>D5/D6</f>
        <v>0.52716943167624142</v>
      </c>
    </row>
  </sheetData>
  <phoneticPr fontId="14" type="noConversion"/>
  <pageMargins left="0.75" right="0.75" top="1" bottom="1" header="0.5" footer="0.5"/>
  <pageSetup paperSize="9" orientation="portrait" verticalDpi="0" r:id="rId1"/>
  <headerFooter alignWithMargins="0">
    <oddFooter>&amp;CDOW RESTRICTED - For internal use only</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2EA78-A75A-4A40-AFF6-2046ACD24734}">
  <sheetPr codeName="Sheet21"/>
  <dimension ref="A1:HZ266"/>
  <sheetViews>
    <sheetView tabSelected="1" zoomScale="66" workbookViewId="0">
      <pane xSplit="2" ySplit="5" topLeftCell="W7" activePane="bottomRight" state="frozen"/>
      <selection pane="topRight" activeCell="C1" sqref="C1"/>
      <selection pane="bottomLeft" activeCell="A6" sqref="A6"/>
      <selection pane="bottomRight" activeCell="AF72" sqref="AF72"/>
    </sheetView>
  </sheetViews>
  <sheetFormatPr baseColWidth="10" defaultColWidth="15.6640625" defaultRowHeight="12" customHeight="1" x14ac:dyDescent="0.15"/>
  <cols>
    <col min="1" max="2" width="20.6640625" style="2" customWidth="1"/>
    <col min="3" max="16384" width="15.6640625" style="2"/>
  </cols>
  <sheetData>
    <row r="1" spans="1:234" s="1" customFormat="1" ht="12" customHeight="1" x14ac:dyDescent="0.15">
      <c r="A1" s="10" t="s">
        <v>195</v>
      </c>
      <c r="C1" s="1">
        <v>1</v>
      </c>
      <c r="D1" s="1" t="s">
        <v>196</v>
      </c>
      <c r="E1" s="1">
        <v>2</v>
      </c>
      <c r="F1" s="1">
        <v>3</v>
      </c>
      <c r="G1" s="1" t="s">
        <v>469</v>
      </c>
      <c r="H1" s="1">
        <v>4</v>
      </c>
      <c r="I1" s="1">
        <v>5</v>
      </c>
      <c r="J1" s="1">
        <v>6</v>
      </c>
      <c r="K1" s="1" t="s">
        <v>197</v>
      </c>
      <c r="L1" s="1">
        <v>7</v>
      </c>
      <c r="M1" s="1" t="s">
        <v>198</v>
      </c>
      <c r="N1" s="1">
        <v>8</v>
      </c>
      <c r="O1" s="1" t="s">
        <v>199</v>
      </c>
      <c r="P1" s="1">
        <v>9</v>
      </c>
      <c r="Q1" s="1" t="s">
        <v>470</v>
      </c>
      <c r="R1" s="1">
        <v>10</v>
      </c>
      <c r="S1" s="1">
        <v>11</v>
      </c>
      <c r="T1" s="1">
        <v>12</v>
      </c>
      <c r="U1" s="1" t="s">
        <v>471</v>
      </c>
      <c r="V1" s="1">
        <v>13</v>
      </c>
      <c r="W1" s="1">
        <v>14</v>
      </c>
      <c r="X1" s="1" t="s">
        <v>200</v>
      </c>
      <c r="Y1" s="1">
        <v>15</v>
      </c>
      <c r="Z1" s="1">
        <v>16</v>
      </c>
      <c r="AA1" s="1" t="s">
        <v>201</v>
      </c>
      <c r="AB1" s="1">
        <v>17</v>
      </c>
      <c r="AC1" s="1" t="s">
        <v>202</v>
      </c>
      <c r="AD1" s="1">
        <v>18</v>
      </c>
      <c r="AE1" s="1" t="s">
        <v>203</v>
      </c>
      <c r="AF1" s="1">
        <v>19</v>
      </c>
      <c r="AG1" s="1" t="s">
        <v>204</v>
      </c>
      <c r="AH1" s="1">
        <v>20</v>
      </c>
      <c r="AI1" s="1">
        <v>21</v>
      </c>
      <c r="AJ1" s="1" t="s">
        <v>205</v>
      </c>
      <c r="AK1" s="1">
        <v>22</v>
      </c>
      <c r="AL1" s="1" t="s">
        <v>472</v>
      </c>
      <c r="AM1" s="1">
        <v>23</v>
      </c>
      <c r="AN1" s="1" t="s">
        <v>473</v>
      </c>
      <c r="AO1" s="1">
        <v>24</v>
      </c>
      <c r="AP1" s="1" t="s">
        <v>474</v>
      </c>
      <c r="AQ1" s="1" t="s">
        <v>206</v>
      </c>
      <c r="AR1" s="1">
        <v>25</v>
      </c>
      <c r="AS1" s="1" t="s">
        <v>475</v>
      </c>
      <c r="AT1" s="1" t="s">
        <v>207</v>
      </c>
      <c r="AU1" s="1">
        <v>26</v>
      </c>
      <c r="AV1" s="1" t="s">
        <v>208</v>
      </c>
      <c r="AW1" s="1">
        <v>27</v>
      </c>
      <c r="AX1" s="1">
        <v>28</v>
      </c>
      <c r="AY1" s="1">
        <v>29</v>
      </c>
      <c r="AZ1" s="1">
        <v>30</v>
      </c>
      <c r="BA1" s="1">
        <v>31</v>
      </c>
      <c r="BB1" s="1" t="s">
        <v>209</v>
      </c>
      <c r="BC1" s="1">
        <v>32</v>
      </c>
      <c r="BD1" s="1" t="s">
        <v>210</v>
      </c>
      <c r="BE1" s="1">
        <v>33</v>
      </c>
      <c r="BF1" s="1">
        <v>34</v>
      </c>
      <c r="BG1" s="1" t="s">
        <v>211</v>
      </c>
      <c r="BH1" s="1">
        <v>35</v>
      </c>
      <c r="BI1" s="1">
        <v>36</v>
      </c>
      <c r="BJ1" s="1" t="s">
        <v>476</v>
      </c>
      <c r="BK1" s="1">
        <v>37</v>
      </c>
      <c r="BL1" s="1" t="s">
        <v>212</v>
      </c>
      <c r="BM1" s="1">
        <v>38</v>
      </c>
      <c r="BN1" s="1" t="s">
        <v>213</v>
      </c>
      <c r="BO1" s="1">
        <v>39</v>
      </c>
      <c r="BP1" s="1" t="s">
        <v>477</v>
      </c>
      <c r="BQ1" s="1" t="s">
        <v>214</v>
      </c>
      <c r="BR1" s="1">
        <v>40</v>
      </c>
      <c r="BS1" s="1" t="s">
        <v>215</v>
      </c>
      <c r="BT1" s="1">
        <v>41</v>
      </c>
      <c r="BU1" s="1">
        <v>42</v>
      </c>
      <c r="BV1" s="1" t="s">
        <v>478</v>
      </c>
      <c r="BW1" s="1">
        <v>43</v>
      </c>
      <c r="BX1" s="1" t="s">
        <v>479</v>
      </c>
      <c r="BY1" s="1" t="s">
        <v>480</v>
      </c>
      <c r="BZ1" s="1">
        <v>44</v>
      </c>
      <c r="CA1" s="1" t="s">
        <v>481</v>
      </c>
      <c r="CB1" s="1" t="s">
        <v>216</v>
      </c>
      <c r="CC1" s="1">
        <v>45</v>
      </c>
      <c r="CD1" s="1">
        <v>46</v>
      </c>
      <c r="CE1" s="1" t="s">
        <v>638</v>
      </c>
      <c r="CF1" s="1">
        <v>48</v>
      </c>
      <c r="CG1" s="1">
        <v>49</v>
      </c>
      <c r="CH1" s="1" t="s">
        <v>217</v>
      </c>
      <c r="CI1" s="1">
        <v>50</v>
      </c>
      <c r="CJ1" s="1" t="s">
        <v>218</v>
      </c>
      <c r="CK1" s="1">
        <v>51</v>
      </c>
      <c r="CL1" s="1" t="s">
        <v>219</v>
      </c>
      <c r="CM1" s="1">
        <v>52</v>
      </c>
      <c r="CN1" s="1" t="s">
        <v>220</v>
      </c>
      <c r="CO1" s="1">
        <v>53</v>
      </c>
      <c r="CP1" s="1" t="s">
        <v>221</v>
      </c>
      <c r="CQ1" s="1">
        <v>54</v>
      </c>
      <c r="CR1" s="1">
        <v>55</v>
      </c>
      <c r="CS1" s="1" t="s">
        <v>222</v>
      </c>
      <c r="CT1" s="1">
        <v>56</v>
      </c>
      <c r="CU1" s="1">
        <v>57</v>
      </c>
      <c r="CV1" s="1">
        <v>58</v>
      </c>
      <c r="CW1" s="1">
        <v>59</v>
      </c>
      <c r="CX1" s="1" t="s">
        <v>223</v>
      </c>
      <c r="CY1" s="1">
        <v>60</v>
      </c>
      <c r="CZ1" s="1" t="s">
        <v>224</v>
      </c>
      <c r="DA1" s="1">
        <v>61</v>
      </c>
      <c r="DB1" s="1">
        <v>62</v>
      </c>
      <c r="DC1" s="1" t="s">
        <v>225</v>
      </c>
      <c r="DD1" s="1">
        <v>63</v>
      </c>
      <c r="DE1" s="1" t="s">
        <v>639</v>
      </c>
      <c r="DF1" s="1">
        <v>64</v>
      </c>
      <c r="DG1" s="1">
        <v>65</v>
      </c>
      <c r="DH1" s="1" t="s">
        <v>226</v>
      </c>
      <c r="DI1" s="1">
        <v>66</v>
      </c>
      <c r="DJ1" s="1" t="s">
        <v>227</v>
      </c>
      <c r="DK1" s="1">
        <v>67</v>
      </c>
      <c r="DL1" s="1" t="s">
        <v>228</v>
      </c>
      <c r="DM1" s="1">
        <v>68</v>
      </c>
      <c r="DN1" s="1" t="s">
        <v>229</v>
      </c>
      <c r="DO1" s="1">
        <v>69</v>
      </c>
      <c r="DP1" s="1" t="s">
        <v>230</v>
      </c>
      <c r="DQ1" s="1">
        <v>70</v>
      </c>
      <c r="DR1" s="1" t="s">
        <v>231</v>
      </c>
      <c r="DS1" s="1">
        <v>73</v>
      </c>
      <c r="DT1" s="1">
        <v>74</v>
      </c>
      <c r="DU1" s="1" t="s">
        <v>482</v>
      </c>
      <c r="DV1" s="1" t="s">
        <v>232</v>
      </c>
      <c r="DW1" s="1">
        <v>75</v>
      </c>
      <c r="DX1" s="1" t="s">
        <v>233</v>
      </c>
      <c r="DY1" s="1">
        <v>76</v>
      </c>
      <c r="DZ1" s="1">
        <v>77</v>
      </c>
      <c r="EA1" s="1">
        <v>78</v>
      </c>
      <c r="EB1" s="1">
        <v>79</v>
      </c>
      <c r="EC1" s="1" t="s">
        <v>234</v>
      </c>
      <c r="ED1" s="1">
        <v>80</v>
      </c>
      <c r="EE1" s="1" t="s">
        <v>235</v>
      </c>
      <c r="EF1" s="1">
        <v>81</v>
      </c>
      <c r="EG1" s="1">
        <v>82</v>
      </c>
      <c r="EH1" s="1">
        <v>83</v>
      </c>
      <c r="EI1" s="1">
        <v>84</v>
      </c>
      <c r="EJ1" s="1">
        <v>85</v>
      </c>
      <c r="EK1" s="1">
        <v>96</v>
      </c>
      <c r="EL1" s="1">
        <v>107</v>
      </c>
      <c r="EM1" s="1">
        <v>112</v>
      </c>
      <c r="EN1" s="1" t="s">
        <v>483</v>
      </c>
      <c r="EO1" s="1">
        <v>119</v>
      </c>
      <c r="EP1" s="1">
        <v>131</v>
      </c>
      <c r="EQ1" s="1">
        <v>132</v>
      </c>
      <c r="ER1" s="1" t="s">
        <v>236</v>
      </c>
      <c r="ES1" s="1">
        <v>133</v>
      </c>
      <c r="ET1" s="1" t="s">
        <v>484</v>
      </c>
      <c r="EU1" s="1" t="s">
        <v>237</v>
      </c>
      <c r="EV1" s="1">
        <v>134</v>
      </c>
      <c r="EW1" s="1" t="s">
        <v>238</v>
      </c>
      <c r="EX1" s="1">
        <v>135</v>
      </c>
      <c r="EY1" s="1" t="s">
        <v>420</v>
      </c>
      <c r="EZ1" s="1">
        <v>136</v>
      </c>
      <c r="FA1" s="1">
        <v>141</v>
      </c>
      <c r="FB1" s="1">
        <v>307</v>
      </c>
      <c r="FC1" s="1" t="s">
        <v>239</v>
      </c>
      <c r="FD1" s="1">
        <v>308</v>
      </c>
      <c r="FE1" s="1" t="s">
        <v>240</v>
      </c>
      <c r="FF1" s="1">
        <v>309</v>
      </c>
      <c r="FG1" s="1" t="s">
        <v>241</v>
      </c>
      <c r="FH1" s="1">
        <v>310</v>
      </c>
      <c r="FI1" s="1" t="s">
        <v>242</v>
      </c>
      <c r="FJ1" s="1">
        <v>311</v>
      </c>
      <c r="FK1" s="1" t="s">
        <v>243</v>
      </c>
      <c r="FL1" s="1">
        <v>312</v>
      </c>
      <c r="FM1" s="1" t="s">
        <v>244</v>
      </c>
      <c r="FN1" s="1">
        <v>314</v>
      </c>
      <c r="FO1" s="1" t="s">
        <v>245</v>
      </c>
      <c r="FP1" s="1">
        <v>315</v>
      </c>
      <c r="FQ1" s="1" t="s">
        <v>246</v>
      </c>
      <c r="FR1" s="1">
        <v>316</v>
      </c>
      <c r="FS1" s="1" t="s">
        <v>247</v>
      </c>
      <c r="FT1" s="1">
        <v>406</v>
      </c>
      <c r="FU1" s="1">
        <v>407</v>
      </c>
      <c r="FV1" s="1" t="s">
        <v>248</v>
      </c>
      <c r="FW1" s="1">
        <v>409</v>
      </c>
      <c r="FX1" s="1" t="s">
        <v>249</v>
      </c>
      <c r="FY1" s="1">
        <v>753</v>
      </c>
      <c r="FZ1" s="1" t="s">
        <v>250</v>
      </c>
      <c r="GA1" s="1" t="s">
        <v>251</v>
      </c>
      <c r="GB1" s="1" t="s">
        <v>252</v>
      </c>
      <c r="GC1" s="1" t="s">
        <v>253</v>
      </c>
      <c r="GD1" s="1" t="s">
        <v>629</v>
      </c>
      <c r="GE1" s="1" t="s">
        <v>485</v>
      </c>
      <c r="GF1" s="1" t="s">
        <v>486</v>
      </c>
      <c r="GG1" s="1" t="s">
        <v>254</v>
      </c>
      <c r="GH1" s="1" t="s">
        <v>255</v>
      </c>
      <c r="GI1" s="1" t="s">
        <v>256</v>
      </c>
      <c r="GJ1" s="1" t="s">
        <v>257</v>
      </c>
      <c r="GK1" s="1" t="s">
        <v>258</v>
      </c>
      <c r="GL1" s="1" t="s">
        <v>259</v>
      </c>
      <c r="GM1" s="1" t="s">
        <v>260</v>
      </c>
      <c r="GN1" s="1" t="s">
        <v>261</v>
      </c>
      <c r="GO1" s="1" t="s">
        <v>262</v>
      </c>
      <c r="GP1" s="1" t="s">
        <v>263</v>
      </c>
      <c r="GQ1" s="1" t="s">
        <v>264</v>
      </c>
      <c r="GR1" s="1" t="s">
        <v>265</v>
      </c>
      <c r="GS1" s="1" t="s">
        <v>266</v>
      </c>
      <c r="GT1" s="1" t="s">
        <v>267</v>
      </c>
      <c r="GU1" s="1" t="s">
        <v>268</v>
      </c>
      <c r="GV1" s="1" t="s">
        <v>269</v>
      </c>
      <c r="GW1" s="1" t="s">
        <v>270</v>
      </c>
      <c r="GX1" s="1" t="s">
        <v>271</v>
      </c>
      <c r="GY1" s="1" t="s">
        <v>272</v>
      </c>
      <c r="GZ1" s="1" t="s">
        <v>487</v>
      </c>
      <c r="HA1" s="1" t="s">
        <v>273</v>
      </c>
      <c r="HB1" s="1" t="s">
        <v>488</v>
      </c>
      <c r="HC1" s="1" t="s">
        <v>274</v>
      </c>
      <c r="HD1" s="1" t="s">
        <v>640</v>
      </c>
      <c r="HE1" s="1" t="s">
        <v>275</v>
      </c>
      <c r="HF1" s="1" t="s">
        <v>276</v>
      </c>
      <c r="HG1" s="1" t="s">
        <v>277</v>
      </c>
      <c r="HH1" s="1" t="s">
        <v>489</v>
      </c>
      <c r="HI1" s="1" t="s">
        <v>278</v>
      </c>
      <c r="HJ1" s="1" t="s">
        <v>279</v>
      </c>
      <c r="HK1" s="1" t="s">
        <v>280</v>
      </c>
      <c r="HL1" s="1" t="s">
        <v>557</v>
      </c>
      <c r="HM1" s="1" t="s">
        <v>281</v>
      </c>
      <c r="HN1" s="1" t="s">
        <v>282</v>
      </c>
      <c r="HO1" s="1" t="s">
        <v>283</v>
      </c>
      <c r="HP1" s="1" t="s">
        <v>284</v>
      </c>
      <c r="HQ1" s="1" t="s">
        <v>490</v>
      </c>
      <c r="HR1" s="1" t="s">
        <v>285</v>
      </c>
      <c r="HS1" s="1" t="s">
        <v>491</v>
      </c>
      <c r="HT1" s="1" t="s">
        <v>286</v>
      </c>
      <c r="HU1" s="1" t="s">
        <v>641</v>
      </c>
      <c r="HV1" s="1" t="s">
        <v>492</v>
      </c>
      <c r="HW1" s="1" t="s">
        <v>493</v>
      </c>
      <c r="HX1" s="1" t="s">
        <v>494</v>
      </c>
      <c r="HY1" s="1" t="s">
        <v>495</v>
      </c>
      <c r="HZ1" s="1" t="s">
        <v>496</v>
      </c>
    </row>
    <row r="2" spans="1:234" s="1" customFormat="1" ht="12" customHeight="1" x14ac:dyDescent="0.15">
      <c r="A2" s="40" t="s">
        <v>536</v>
      </c>
      <c r="C2" s="1" t="s">
        <v>287</v>
      </c>
      <c r="D2" s="1" t="s">
        <v>497</v>
      </c>
      <c r="E2" s="1" t="s">
        <v>287</v>
      </c>
      <c r="F2" s="1" t="s">
        <v>287</v>
      </c>
      <c r="G2" s="1" t="s">
        <v>307</v>
      </c>
      <c r="H2" s="1" t="s">
        <v>287</v>
      </c>
      <c r="I2" s="1" t="s">
        <v>307</v>
      </c>
      <c r="J2" s="1" t="s">
        <v>287</v>
      </c>
      <c r="K2" s="1" t="s">
        <v>497</v>
      </c>
      <c r="L2" s="1" t="s">
        <v>363</v>
      </c>
      <c r="M2" s="1" t="s">
        <v>289</v>
      </c>
      <c r="N2" s="1" t="s">
        <v>292</v>
      </c>
      <c r="O2" s="1" t="s">
        <v>290</v>
      </c>
      <c r="P2" s="1" t="s">
        <v>498</v>
      </c>
      <c r="Q2" s="1" t="s">
        <v>288</v>
      </c>
      <c r="R2" s="1" t="s">
        <v>291</v>
      </c>
      <c r="S2" s="1" t="s">
        <v>499</v>
      </c>
      <c r="T2" s="1" t="s">
        <v>293</v>
      </c>
      <c r="U2" s="1" t="s">
        <v>287</v>
      </c>
      <c r="V2" s="1" t="s">
        <v>293</v>
      </c>
      <c r="W2" s="1" t="s">
        <v>294</v>
      </c>
      <c r="X2" s="1" t="s">
        <v>295</v>
      </c>
      <c r="Y2" s="1" t="s">
        <v>296</v>
      </c>
      <c r="Z2" s="1" t="s">
        <v>297</v>
      </c>
      <c r="AA2" s="1" t="s">
        <v>297</v>
      </c>
      <c r="AB2" s="1" t="s">
        <v>298</v>
      </c>
      <c r="AD2" s="1" t="s">
        <v>299</v>
      </c>
      <c r="AE2" s="1" t="s">
        <v>299</v>
      </c>
      <c r="AF2" s="1" t="s">
        <v>298</v>
      </c>
      <c r="AH2" s="1" t="s">
        <v>300</v>
      </c>
      <c r="AI2" s="1" t="s">
        <v>298</v>
      </c>
      <c r="AJ2" s="1" t="s">
        <v>301</v>
      </c>
      <c r="AK2" s="1" t="s">
        <v>302</v>
      </c>
      <c r="AL2" s="1" t="s">
        <v>500</v>
      </c>
      <c r="AM2" s="1" t="s">
        <v>303</v>
      </c>
      <c r="AN2" s="1" t="s">
        <v>501</v>
      </c>
      <c r="AO2" s="1" t="s">
        <v>303</v>
      </c>
      <c r="AP2" s="1" t="s">
        <v>502</v>
      </c>
      <c r="AQ2" s="1" t="s">
        <v>304</v>
      </c>
      <c r="AR2" s="1" t="s">
        <v>305</v>
      </c>
      <c r="AT2" s="1" t="s">
        <v>306</v>
      </c>
      <c r="AU2" s="1" t="s">
        <v>307</v>
      </c>
      <c r="AV2" s="1" t="s">
        <v>305</v>
      </c>
      <c r="AW2" s="1" t="s">
        <v>320</v>
      </c>
      <c r="AY2" s="1" t="s">
        <v>296</v>
      </c>
      <c r="AZ2" s="1" t="s">
        <v>308</v>
      </c>
      <c r="BA2" s="1" t="s">
        <v>309</v>
      </c>
      <c r="BB2" s="1" t="s">
        <v>309</v>
      </c>
      <c r="BC2" s="1" t="s">
        <v>310</v>
      </c>
      <c r="BE2" s="1" t="s">
        <v>311</v>
      </c>
      <c r="BF2" s="1" t="s">
        <v>310</v>
      </c>
      <c r="BH2" s="1" t="s">
        <v>312</v>
      </c>
      <c r="BI2" s="1" t="s">
        <v>313</v>
      </c>
      <c r="BJ2" s="1" t="s">
        <v>503</v>
      </c>
      <c r="BL2" s="1" t="s">
        <v>314</v>
      </c>
      <c r="BM2" s="1" t="s">
        <v>313</v>
      </c>
      <c r="BN2" s="1" t="s">
        <v>315</v>
      </c>
      <c r="BO2" s="1" t="s">
        <v>316</v>
      </c>
      <c r="BP2" s="1" t="s">
        <v>313</v>
      </c>
      <c r="BQ2" s="1" t="s">
        <v>317</v>
      </c>
      <c r="BR2" s="1" t="s">
        <v>318</v>
      </c>
      <c r="BS2" s="1" t="s">
        <v>319</v>
      </c>
      <c r="BT2" s="1" t="s">
        <v>320</v>
      </c>
      <c r="BU2" s="1" t="s">
        <v>321</v>
      </c>
      <c r="BV2" s="1" t="s">
        <v>504</v>
      </c>
      <c r="BW2" s="1" t="s">
        <v>322</v>
      </c>
      <c r="BX2" s="1" t="s">
        <v>316</v>
      </c>
      <c r="BY2" s="1" t="s">
        <v>505</v>
      </c>
      <c r="BZ2" s="1" t="s">
        <v>506</v>
      </c>
      <c r="CA2" s="1" t="s">
        <v>326</v>
      </c>
      <c r="CB2" s="1" t="s">
        <v>312</v>
      </c>
      <c r="CC2" s="1" t="s">
        <v>323</v>
      </c>
      <c r="CD2" s="1" t="s">
        <v>324</v>
      </c>
      <c r="CE2" s="1" t="s">
        <v>327</v>
      </c>
      <c r="CF2" s="1" t="s">
        <v>326</v>
      </c>
      <c r="CG2" s="1" t="s">
        <v>642</v>
      </c>
      <c r="CH2" s="1" t="s">
        <v>328</v>
      </c>
      <c r="CI2" s="1" t="s">
        <v>329</v>
      </c>
      <c r="CJ2" s="1" t="s">
        <v>330</v>
      </c>
      <c r="CK2" s="1" t="s">
        <v>331</v>
      </c>
      <c r="CL2" s="1" t="s">
        <v>332</v>
      </c>
      <c r="CM2" s="1" t="s">
        <v>333</v>
      </c>
      <c r="CN2" s="1" t="s">
        <v>334</v>
      </c>
      <c r="CO2" s="1" t="s">
        <v>642</v>
      </c>
      <c r="CP2" s="1" t="s">
        <v>335</v>
      </c>
      <c r="CQ2" s="1" t="s">
        <v>329</v>
      </c>
      <c r="CR2" s="1" t="s">
        <v>336</v>
      </c>
      <c r="CS2" s="1" t="s">
        <v>337</v>
      </c>
      <c r="CU2" s="1" t="s">
        <v>338</v>
      </c>
      <c r="CV2" s="1" t="s">
        <v>338</v>
      </c>
      <c r="CW2" s="1" t="s">
        <v>339</v>
      </c>
      <c r="CX2" s="1" t="s">
        <v>340</v>
      </c>
      <c r="CY2" s="1" t="s">
        <v>341</v>
      </c>
      <c r="CZ2" s="1" t="s">
        <v>338</v>
      </c>
      <c r="DA2" s="1" t="s">
        <v>307</v>
      </c>
      <c r="DB2" s="1" t="s">
        <v>342</v>
      </c>
      <c r="DC2" s="1" t="s">
        <v>343</v>
      </c>
      <c r="DD2" s="1" t="s">
        <v>344</v>
      </c>
      <c r="DE2" s="1" t="s">
        <v>643</v>
      </c>
      <c r="DF2" s="1" t="s">
        <v>344</v>
      </c>
      <c r="DG2" s="1" t="s">
        <v>345</v>
      </c>
      <c r="DH2" s="1" t="s">
        <v>346</v>
      </c>
      <c r="DI2" s="1" t="s">
        <v>320</v>
      </c>
      <c r="DJ2" s="1" t="s">
        <v>337</v>
      </c>
      <c r="DK2" s="1" t="s">
        <v>347</v>
      </c>
      <c r="DL2" s="1" t="s">
        <v>321</v>
      </c>
      <c r="DM2" s="1" t="s">
        <v>347</v>
      </c>
      <c r="DN2" s="1" t="s">
        <v>348</v>
      </c>
      <c r="DP2" s="1" t="s">
        <v>349</v>
      </c>
      <c r="DR2" s="1" t="s">
        <v>350</v>
      </c>
      <c r="DS2" s="1" t="s">
        <v>507</v>
      </c>
      <c r="DT2" s="1" t="s">
        <v>351</v>
      </c>
      <c r="DU2" s="1" t="s">
        <v>327</v>
      </c>
      <c r="DV2" s="1" t="s">
        <v>352</v>
      </c>
      <c r="DW2" s="1" t="s">
        <v>353</v>
      </c>
      <c r="DX2" s="1" t="s">
        <v>321</v>
      </c>
      <c r="DY2" s="1" t="s">
        <v>353</v>
      </c>
      <c r="DZ2" s="1" t="s">
        <v>353</v>
      </c>
      <c r="EA2" s="1" t="s">
        <v>353</v>
      </c>
      <c r="EB2" s="1" t="s">
        <v>354</v>
      </c>
      <c r="EC2" s="1" t="s">
        <v>355</v>
      </c>
      <c r="ED2" s="1" t="s">
        <v>508</v>
      </c>
      <c r="EE2" s="1" t="s">
        <v>356</v>
      </c>
      <c r="EF2" s="1" t="s">
        <v>357</v>
      </c>
      <c r="EG2" s="1" t="s">
        <v>357</v>
      </c>
      <c r="EI2" s="1" t="s">
        <v>509</v>
      </c>
      <c r="EK2" s="1" t="s">
        <v>321</v>
      </c>
      <c r="EL2" s="1" t="s">
        <v>509</v>
      </c>
      <c r="EM2" s="1" t="s">
        <v>358</v>
      </c>
      <c r="EN2" s="1" t="s">
        <v>510</v>
      </c>
      <c r="EO2" s="1" t="s">
        <v>307</v>
      </c>
      <c r="EP2" s="1" t="s">
        <v>511</v>
      </c>
      <c r="EQ2" s="1" t="s">
        <v>359</v>
      </c>
      <c r="ER2" s="1" t="s">
        <v>359</v>
      </c>
      <c r="ES2" s="1" t="s">
        <v>512</v>
      </c>
      <c r="ET2" s="1" t="s">
        <v>359</v>
      </c>
      <c r="EU2" s="1" t="s">
        <v>360</v>
      </c>
      <c r="EV2" s="1" t="s">
        <v>361</v>
      </c>
      <c r="EW2" s="1" t="s">
        <v>362</v>
      </c>
      <c r="EX2" s="1" t="s">
        <v>500</v>
      </c>
      <c r="EY2" s="1" t="s">
        <v>644</v>
      </c>
      <c r="FA2" s="1" t="s">
        <v>307</v>
      </c>
      <c r="FC2" s="1" t="s">
        <v>644</v>
      </c>
      <c r="FE2" s="1" t="s">
        <v>288</v>
      </c>
      <c r="FG2" s="1" t="s">
        <v>300</v>
      </c>
      <c r="FI2" s="1" t="s">
        <v>311</v>
      </c>
      <c r="FK2" s="1" t="s">
        <v>314</v>
      </c>
      <c r="FM2" s="1" t="s">
        <v>333</v>
      </c>
      <c r="FO2" s="1" t="s">
        <v>318</v>
      </c>
      <c r="FQ2" s="1" t="s">
        <v>342</v>
      </c>
      <c r="FS2" s="1" t="s">
        <v>348</v>
      </c>
      <c r="FT2" s="1" t="s">
        <v>319</v>
      </c>
      <c r="FU2" s="1" t="s">
        <v>361</v>
      </c>
      <c r="FW2" s="1" t="s">
        <v>354</v>
      </c>
      <c r="GA2" s="1" t="s">
        <v>291</v>
      </c>
      <c r="GB2" s="1" t="s">
        <v>291</v>
      </c>
      <c r="GC2" s="1" t="s">
        <v>291</v>
      </c>
      <c r="GD2" s="1" t="s">
        <v>630</v>
      </c>
      <c r="GE2" s="1" t="s">
        <v>513</v>
      </c>
      <c r="GF2" s="1" t="s">
        <v>514</v>
      </c>
      <c r="GG2" s="1" t="s">
        <v>364</v>
      </c>
      <c r="GH2" s="1" t="s">
        <v>365</v>
      </c>
      <c r="GI2" s="1" t="s">
        <v>294</v>
      </c>
      <c r="GJ2" s="1" t="s">
        <v>366</v>
      </c>
      <c r="GK2" s="1" t="s">
        <v>367</v>
      </c>
      <c r="GL2" s="1" t="s">
        <v>367</v>
      </c>
      <c r="GM2" s="1" t="s">
        <v>368</v>
      </c>
      <c r="GN2" s="1" t="s">
        <v>369</v>
      </c>
      <c r="GO2" s="1" t="s">
        <v>515</v>
      </c>
      <c r="GP2" s="1" t="s">
        <v>370</v>
      </c>
      <c r="GQ2" s="1" t="s">
        <v>371</v>
      </c>
      <c r="GR2" s="1" t="s">
        <v>372</v>
      </c>
      <c r="GS2" s="1" t="s">
        <v>373</v>
      </c>
      <c r="GT2" s="1" t="s">
        <v>372</v>
      </c>
      <c r="GU2" s="1" t="s">
        <v>374</v>
      </c>
      <c r="GV2" s="1" t="s">
        <v>375</v>
      </c>
      <c r="GW2" s="1" t="s">
        <v>290</v>
      </c>
      <c r="GX2" s="1" t="s">
        <v>362</v>
      </c>
      <c r="GY2" s="1" t="s">
        <v>321</v>
      </c>
      <c r="GZ2" s="1" t="s">
        <v>516</v>
      </c>
      <c r="HA2" s="1" t="s">
        <v>376</v>
      </c>
      <c r="HB2" s="1" t="s">
        <v>517</v>
      </c>
      <c r="HC2" s="1" t="s">
        <v>377</v>
      </c>
      <c r="HD2" s="1" t="s">
        <v>645</v>
      </c>
      <c r="HE2" s="1" t="s">
        <v>377</v>
      </c>
      <c r="HF2" s="1" t="s">
        <v>323</v>
      </c>
      <c r="HG2" s="1" t="s">
        <v>324</v>
      </c>
      <c r="HH2" s="1" t="s">
        <v>379</v>
      </c>
      <c r="HI2" s="1" t="s">
        <v>378</v>
      </c>
      <c r="HJ2" s="1" t="s">
        <v>518</v>
      </c>
      <c r="HK2" s="1" t="s">
        <v>321</v>
      </c>
      <c r="HL2" s="1" t="s">
        <v>325</v>
      </c>
      <c r="HM2" s="1" t="s">
        <v>336</v>
      </c>
      <c r="HN2" s="1" t="s">
        <v>380</v>
      </c>
      <c r="HO2" s="1" t="s">
        <v>380</v>
      </c>
      <c r="HP2" s="1" t="s">
        <v>378</v>
      </c>
      <c r="HQ2" s="1" t="s">
        <v>519</v>
      </c>
      <c r="HR2" s="1" t="s">
        <v>341</v>
      </c>
      <c r="HS2" s="1" t="s">
        <v>520</v>
      </c>
      <c r="HT2" s="1" t="s">
        <v>347</v>
      </c>
      <c r="HU2" s="1" t="s">
        <v>646</v>
      </c>
      <c r="HV2" s="1" t="s">
        <v>521</v>
      </c>
      <c r="HW2" s="1" t="s">
        <v>522</v>
      </c>
      <c r="HX2" s="1" t="s">
        <v>523</v>
      </c>
      <c r="HZ2" s="1" t="s">
        <v>524</v>
      </c>
    </row>
    <row r="3" spans="1:234" s="1" customFormat="1" ht="12" customHeight="1" x14ac:dyDescent="0.15">
      <c r="A3" s="40" t="s">
        <v>647</v>
      </c>
      <c r="D3" s="1" t="s">
        <v>307</v>
      </c>
      <c r="E3" s="1" t="s">
        <v>291</v>
      </c>
      <c r="F3" s="1" t="s">
        <v>498</v>
      </c>
      <c r="G3" s="1" t="s">
        <v>498</v>
      </c>
      <c r="H3" s="1" t="s">
        <v>351</v>
      </c>
      <c r="J3" s="1" t="s">
        <v>630</v>
      </c>
      <c r="K3" s="1" t="s">
        <v>287</v>
      </c>
      <c r="L3" s="1" t="s">
        <v>513</v>
      </c>
      <c r="M3" s="1" t="s">
        <v>288</v>
      </c>
      <c r="N3" s="1" t="s">
        <v>514</v>
      </c>
      <c r="O3" s="1" t="s">
        <v>289</v>
      </c>
      <c r="P3" s="1" t="s">
        <v>363</v>
      </c>
      <c r="Q3" s="1" t="s">
        <v>497</v>
      </c>
      <c r="R3" s="1" t="s">
        <v>512</v>
      </c>
      <c r="S3" s="1" t="s">
        <v>292</v>
      </c>
      <c r="T3" s="1" t="s">
        <v>499</v>
      </c>
      <c r="U3" s="1" t="s">
        <v>499</v>
      </c>
      <c r="V3" s="1" t="s">
        <v>295</v>
      </c>
      <c r="W3" s="1" t="s">
        <v>515</v>
      </c>
      <c r="Y3" s="1" t="s">
        <v>367</v>
      </c>
      <c r="Z3" s="1" t="s">
        <v>366</v>
      </c>
      <c r="AB3" s="1" t="s">
        <v>368</v>
      </c>
      <c r="AC3" s="1" t="s">
        <v>297</v>
      </c>
      <c r="AD3" s="1" t="s">
        <v>368</v>
      </c>
      <c r="AF3" s="1" t="s">
        <v>369</v>
      </c>
      <c r="AG3" s="1" t="s">
        <v>299</v>
      </c>
      <c r="AH3" s="1" t="s">
        <v>369</v>
      </c>
      <c r="AI3" s="1" t="s">
        <v>301</v>
      </c>
      <c r="AJ3" s="1" t="s">
        <v>370</v>
      </c>
      <c r="AK3" s="1" t="s">
        <v>301</v>
      </c>
      <c r="AL3" s="1" t="s">
        <v>502</v>
      </c>
      <c r="AM3" s="1" t="s">
        <v>370</v>
      </c>
      <c r="AN3" s="1" t="s">
        <v>306</v>
      </c>
      <c r="AO3" s="1" t="s">
        <v>501</v>
      </c>
      <c r="AP3" s="1" t="s">
        <v>501</v>
      </c>
      <c r="AQ3" s="1" t="s">
        <v>644</v>
      </c>
      <c r="AR3" s="1" t="s">
        <v>510</v>
      </c>
      <c r="AS3" s="1" t="s">
        <v>510</v>
      </c>
      <c r="AT3" s="1" t="s">
        <v>304</v>
      </c>
      <c r="AU3" s="1" t="s">
        <v>303</v>
      </c>
      <c r="AV3" s="1" t="s">
        <v>303</v>
      </c>
      <c r="AW3" s="1" t="s">
        <v>305</v>
      </c>
      <c r="AX3" s="1" t="s">
        <v>305</v>
      </c>
      <c r="AY3" s="1" t="s">
        <v>295</v>
      </c>
      <c r="AZ3" s="1" t="s">
        <v>372</v>
      </c>
      <c r="BA3" s="1" t="s">
        <v>373</v>
      </c>
      <c r="BC3" s="1" t="s">
        <v>374</v>
      </c>
      <c r="BD3" s="1" t="s">
        <v>309</v>
      </c>
      <c r="BE3" s="1" t="s">
        <v>374</v>
      </c>
      <c r="BF3" s="1" t="s">
        <v>375</v>
      </c>
      <c r="BG3" s="1" t="s">
        <v>310</v>
      </c>
      <c r="BH3" s="1" t="s">
        <v>375</v>
      </c>
      <c r="BI3" s="1" t="s">
        <v>308</v>
      </c>
      <c r="BJ3" s="1" t="s">
        <v>317</v>
      </c>
      <c r="BK3" s="1" t="s">
        <v>308</v>
      </c>
      <c r="BL3" s="1" t="s">
        <v>313</v>
      </c>
      <c r="BM3" s="1" t="s">
        <v>315</v>
      </c>
      <c r="BN3" s="1" t="s">
        <v>314</v>
      </c>
      <c r="BO3" s="1" t="s">
        <v>503</v>
      </c>
      <c r="BP3" s="1" t="s">
        <v>503</v>
      </c>
      <c r="BQ3" s="1" t="s">
        <v>516</v>
      </c>
      <c r="BR3" s="1" t="s">
        <v>319</v>
      </c>
      <c r="BS3" s="1" t="s">
        <v>315</v>
      </c>
      <c r="BT3" s="1" t="s">
        <v>376</v>
      </c>
      <c r="BU3" s="1" t="s">
        <v>376</v>
      </c>
      <c r="BV3" s="1" t="s">
        <v>517</v>
      </c>
      <c r="BW3" s="1" t="s">
        <v>505</v>
      </c>
      <c r="BX3" s="1" t="s">
        <v>645</v>
      </c>
      <c r="BY3" s="1" t="s">
        <v>504</v>
      </c>
      <c r="BZ3" s="1" t="s">
        <v>328</v>
      </c>
      <c r="CA3" s="1" t="s">
        <v>506</v>
      </c>
      <c r="CB3" s="1" t="s">
        <v>316</v>
      </c>
      <c r="CC3" s="1" t="s">
        <v>361</v>
      </c>
      <c r="CD3" s="1" t="s">
        <v>331</v>
      </c>
      <c r="CE3" s="1" t="s">
        <v>642</v>
      </c>
      <c r="CF3" s="1" t="s">
        <v>379</v>
      </c>
      <c r="CG3" s="1" t="s">
        <v>506</v>
      </c>
      <c r="CH3" s="1" t="s">
        <v>518</v>
      </c>
      <c r="CI3" s="1" t="s">
        <v>326</v>
      </c>
      <c r="CJ3" s="1" t="s">
        <v>329</v>
      </c>
      <c r="CK3" s="1" t="s">
        <v>332</v>
      </c>
      <c r="CL3" s="1" t="s">
        <v>330</v>
      </c>
      <c r="CM3" s="1" t="s">
        <v>335</v>
      </c>
      <c r="CN3" s="1" t="s">
        <v>331</v>
      </c>
      <c r="CO3" s="1" t="s">
        <v>335</v>
      </c>
      <c r="CP3" s="1" t="s">
        <v>334</v>
      </c>
      <c r="CQ3" s="1" t="s">
        <v>333</v>
      </c>
      <c r="CR3" s="1" t="s">
        <v>337</v>
      </c>
      <c r="CT3" s="1" t="s">
        <v>378</v>
      </c>
      <c r="CU3" s="1" t="s">
        <v>380</v>
      </c>
      <c r="CV3" s="1" t="s">
        <v>344</v>
      </c>
      <c r="CW3" s="1" t="s">
        <v>340</v>
      </c>
      <c r="CX3" s="1" t="s">
        <v>519</v>
      </c>
      <c r="CY3" s="1" t="s">
        <v>339</v>
      </c>
      <c r="CZ3" s="1" t="s">
        <v>341</v>
      </c>
      <c r="DA3" s="1" t="s">
        <v>339</v>
      </c>
      <c r="DB3" s="1" t="s">
        <v>343</v>
      </c>
      <c r="DC3" s="1" t="s">
        <v>520</v>
      </c>
      <c r="DD3" s="1" t="s">
        <v>643</v>
      </c>
      <c r="DE3" s="1" t="s">
        <v>342</v>
      </c>
      <c r="DF3" s="1" t="s">
        <v>304</v>
      </c>
      <c r="DG3" s="1" t="s">
        <v>338</v>
      </c>
      <c r="DH3" s="1" t="s">
        <v>345</v>
      </c>
      <c r="DI3" s="1" t="s">
        <v>321</v>
      </c>
      <c r="DJ3" s="1" t="s">
        <v>346</v>
      </c>
      <c r="DL3" s="1" t="s">
        <v>646</v>
      </c>
      <c r="DM3" s="1" t="s">
        <v>348</v>
      </c>
      <c r="DN3" s="1" t="s">
        <v>349</v>
      </c>
      <c r="DO3" s="1" t="s">
        <v>349</v>
      </c>
      <c r="DP3" s="1" t="s">
        <v>350</v>
      </c>
      <c r="DQ3" s="1" t="s">
        <v>347</v>
      </c>
      <c r="DR3" s="1" t="s">
        <v>521</v>
      </c>
      <c r="DS3" s="1" t="s">
        <v>352</v>
      </c>
      <c r="DT3" s="1" t="s">
        <v>507</v>
      </c>
      <c r="DU3" s="1" t="s">
        <v>507</v>
      </c>
      <c r="DV3" s="1" t="s">
        <v>522</v>
      </c>
      <c r="DW3" s="1" t="s">
        <v>351</v>
      </c>
      <c r="DX3" s="1" t="s">
        <v>327</v>
      </c>
      <c r="DY3" s="1" t="s">
        <v>357</v>
      </c>
      <c r="DZ3" s="1" t="s">
        <v>508</v>
      </c>
      <c r="EA3" s="1" t="s">
        <v>354</v>
      </c>
      <c r="EB3" s="1" t="s">
        <v>356</v>
      </c>
      <c r="EC3" s="1" t="s">
        <v>523</v>
      </c>
      <c r="ED3" s="1" t="s">
        <v>356</v>
      </c>
      <c r="EE3" s="1" t="s">
        <v>355</v>
      </c>
      <c r="EF3" s="1" t="s">
        <v>353</v>
      </c>
      <c r="EG3" s="1" t="s">
        <v>302</v>
      </c>
      <c r="EH3" s="1" t="s">
        <v>357</v>
      </c>
      <c r="EI3" s="1" t="s">
        <v>508</v>
      </c>
      <c r="EJ3" s="1" t="s">
        <v>302</v>
      </c>
      <c r="EN3" s="1" t="s">
        <v>358</v>
      </c>
      <c r="EP3" s="1" t="s">
        <v>360</v>
      </c>
      <c r="ES3" s="1" t="s">
        <v>511</v>
      </c>
      <c r="ET3" s="1" t="s">
        <v>511</v>
      </c>
      <c r="EU3" s="1" t="s">
        <v>524</v>
      </c>
      <c r="EV3" s="1" t="s">
        <v>512</v>
      </c>
      <c r="EW3" s="1" t="s">
        <v>359</v>
      </c>
      <c r="EX3" s="1" t="s">
        <v>512</v>
      </c>
      <c r="EY3" s="1" t="s">
        <v>500</v>
      </c>
      <c r="EZ3" s="1" t="s">
        <v>512</v>
      </c>
      <c r="FA3" s="1" t="s">
        <v>304</v>
      </c>
      <c r="FB3" s="1" t="s">
        <v>644</v>
      </c>
      <c r="FD3" s="1" t="s">
        <v>288</v>
      </c>
      <c r="FF3" s="1" t="s">
        <v>300</v>
      </c>
      <c r="FH3" s="1" t="s">
        <v>311</v>
      </c>
      <c r="FJ3" s="1" t="s">
        <v>314</v>
      </c>
      <c r="FL3" s="1" t="s">
        <v>333</v>
      </c>
      <c r="FN3" s="1" t="s">
        <v>318</v>
      </c>
      <c r="FP3" s="1" t="s">
        <v>342</v>
      </c>
      <c r="FR3" s="1" t="s">
        <v>348</v>
      </c>
      <c r="FV3" s="1" t="s">
        <v>361</v>
      </c>
      <c r="FX3" s="1" t="s">
        <v>354</v>
      </c>
      <c r="FY3" s="1" t="s">
        <v>509</v>
      </c>
      <c r="FZ3" s="1" t="s">
        <v>291</v>
      </c>
      <c r="GD3" s="1" t="s">
        <v>289</v>
      </c>
      <c r="GE3" s="1" t="s">
        <v>307</v>
      </c>
      <c r="GF3" s="1" t="s">
        <v>287</v>
      </c>
      <c r="GG3" s="1" t="s">
        <v>293</v>
      </c>
      <c r="GH3" s="1" t="s">
        <v>364</v>
      </c>
      <c r="GI3" s="1" t="s">
        <v>365</v>
      </c>
      <c r="GJ3" s="1" t="s">
        <v>294</v>
      </c>
      <c r="GK3" s="1" t="s">
        <v>366</v>
      </c>
      <c r="GL3" s="1" t="s">
        <v>294</v>
      </c>
      <c r="GM3" s="1" t="s">
        <v>297</v>
      </c>
      <c r="GN3" s="1" t="s">
        <v>299</v>
      </c>
      <c r="GO3" s="1" t="s">
        <v>298</v>
      </c>
      <c r="GP3" s="1" t="s">
        <v>300</v>
      </c>
      <c r="GQ3" s="1" t="s">
        <v>296</v>
      </c>
      <c r="GR3" s="1" t="s">
        <v>371</v>
      </c>
      <c r="GS3" s="1" t="s">
        <v>371</v>
      </c>
      <c r="GT3" s="1" t="s">
        <v>373</v>
      </c>
      <c r="GU3" s="1" t="s">
        <v>309</v>
      </c>
      <c r="GV3" s="1" t="s">
        <v>311</v>
      </c>
      <c r="GW3" s="1" t="s">
        <v>312</v>
      </c>
      <c r="GX3" s="1" t="s">
        <v>290</v>
      </c>
      <c r="GY3" s="1" t="s">
        <v>362</v>
      </c>
      <c r="GZ3" s="1" t="s">
        <v>313</v>
      </c>
      <c r="HA3" s="1" t="s">
        <v>318</v>
      </c>
      <c r="HB3" s="1" t="s">
        <v>316</v>
      </c>
      <c r="HC3" s="1" t="s">
        <v>322</v>
      </c>
      <c r="HD3" s="1" t="s">
        <v>505</v>
      </c>
      <c r="HE3" s="1" t="s">
        <v>324</v>
      </c>
      <c r="HF3" s="1" t="s">
        <v>322</v>
      </c>
      <c r="HG3" s="1" t="s">
        <v>323</v>
      </c>
      <c r="HH3" s="1" t="s">
        <v>377</v>
      </c>
      <c r="HI3" s="1" t="s">
        <v>379</v>
      </c>
      <c r="HJ3" s="1" t="s">
        <v>326</v>
      </c>
      <c r="HK3" s="1" t="s">
        <v>332</v>
      </c>
      <c r="HL3" s="1" t="s">
        <v>324</v>
      </c>
      <c r="HM3" s="1" t="s">
        <v>325</v>
      </c>
      <c r="HN3" s="1" t="s">
        <v>325</v>
      </c>
      <c r="HO3" s="1" t="s">
        <v>336</v>
      </c>
      <c r="HP3" s="1" t="s">
        <v>336</v>
      </c>
      <c r="HQ3" s="1" t="s">
        <v>338</v>
      </c>
      <c r="HS3" s="1" t="s">
        <v>338</v>
      </c>
      <c r="HT3" s="1" t="s">
        <v>320</v>
      </c>
      <c r="HU3" s="1" t="s">
        <v>346</v>
      </c>
      <c r="HV3" s="1" t="s">
        <v>347</v>
      </c>
      <c r="HW3" s="1" t="s">
        <v>327</v>
      </c>
      <c r="HX3" s="1" t="s">
        <v>353</v>
      </c>
      <c r="HY3" s="1" t="s">
        <v>509</v>
      </c>
      <c r="HZ3" s="1" t="s">
        <v>359</v>
      </c>
    </row>
    <row r="4" spans="1:234" s="1" customFormat="1" ht="12" customHeight="1" x14ac:dyDescent="0.15">
      <c r="A4" s="40" t="s">
        <v>537</v>
      </c>
      <c r="C4" s="1" t="s">
        <v>137</v>
      </c>
      <c r="D4" s="1" t="s">
        <v>138</v>
      </c>
      <c r="E4" s="1" t="s">
        <v>137</v>
      </c>
      <c r="F4" s="1" t="s">
        <v>137</v>
      </c>
      <c r="G4" s="1" t="s">
        <v>137</v>
      </c>
      <c r="H4" s="1" t="s">
        <v>137</v>
      </c>
      <c r="I4" s="1" t="s">
        <v>137</v>
      </c>
      <c r="J4" s="1" t="s">
        <v>137</v>
      </c>
      <c r="K4" s="1" t="s">
        <v>136</v>
      </c>
      <c r="L4" s="1" t="s">
        <v>137</v>
      </c>
      <c r="M4" s="1" t="s">
        <v>135</v>
      </c>
      <c r="N4" s="1" t="s">
        <v>137</v>
      </c>
      <c r="O4" s="1" t="s">
        <v>138</v>
      </c>
      <c r="P4" s="1" t="s">
        <v>137</v>
      </c>
      <c r="Q4" s="1" t="s">
        <v>138</v>
      </c>
      <c r="R4" s="1" t="s">
        <v>137</v>
      </c>
      <c r="S4" s="1" t="s">
        <v>137</v>
      </c>
      <c r="T4" s="1" t="s">
        <v>137</v>
      </c>
      <c r="U4" s="1" t="s">
        <v>137</v>
      </c>
      <c r="V4" s="1" t="s">
        <v>138</v>
      </c>
      <c r="W4" s="1" t="s">
        <v>135</v>
      </c>
      <c r="X4" s="1" t="s">
        <v>138</v>
      </c>
      <c r="Y4" s="1" t="s">
        <v>135</v>
      </c>
      <c r="Z4" s="1" t="s">
        <v>138</v>
      </c>
      <c r="AA4" s="1" t="s">
        <v>137</v>
      </c>
      <c r="AB4" s="1" t="s">
        <v>137</v>
      </c>
      <c r="AC4" s="1" t="s">
        <v>135</v>
      </c>
      <c r="AD4" s="1" t="s">
        <v>138</v>
      </c>
      <c r="AE4" s="1" t="s">
        <v>137</v>
      </c>
      <c r="AF4" s="1" t="s">
        <v>137</v>
      </c>
      <c r="AG4" s="1" t="s">
        <v>135</v>
      </c>
      <c r="AH4" s="1" t="s">
        <v>138</v>
      </c>
      <c r="AI4" s="1" t="s">
        <v>137</v>
      </c>
      <c r="AJ4" s="1" t="s">
        <v>137</v>
      </c>
      <c r="AK4" s="1" t="s">
        <v>137</v>
      </c>
      <c r="AL4" s="1" t="s">
        <v>137</v>
      </c>
      <c r="AM4" s="1" t="s">
        <v>138</v>
      </c>
      <c r="AN4" s="1" t="s">
        <v>137</v>
      </c>
      <c r="AO4" s="1" t="s">
        <v>137</v>
      </c>
      <c r="AP4" s="1" t="s">
        <v>137</v>
      </c>
      <c r="AQ4" s="1" t="s">
        <v>137</v>
      </c>
      <c r="AR4" s="1" t="s">
        <v>137</v>
      </c>
      <c r="AS4" s="1" t="s">
        <v>137</v>
      </c>
      <c r="AT4" s="1" t="s">
        <v>137</v>
      </c>
      <c r="AU4" s="1" t="s">
        <v>137</v>
      </c>
      <c r="AV4" s="1" t="s">
        <v>138</v>
      </c>
      <c r="AW4" s="1" t="s">
        <v>135</v>
      </c>
      <c r="AX4" s="1" t="s">
        <v>138</v>
      </c>
      <c r="AY4" s="1" t="s">
        <v>138</v>
      </c>
      <c r="AZ4" s="1" t="s">
        <v>135</v>
      </c>
      <c r="BA4" s="1" t="s">
        <v>138</v>
      </c>
      <c r="BB4" s="1" t="s">
        <v>137</v>
      </c>
      <c r="BC4" s="1" t="s">
        <v>137</v>
      </c>
      <c r="BD4" s="1" t="s">
        <v>135</v>
      </c>
      <c r="BE4" s="1" t="s">
        <v>138</v>
      </c>
      <c r="BF4" s="1" t="s">
        <v>137</v>
      </c>
      <c r="BG4" s="1" t="s">
        <v>135</v>
      </c>
      <c r="BH4" s="1" t="s">
        <v>138</v>
      </c>
      <c r="BI4" s="1" t="s">
        <v>137</v>
      </c>
      <c r="BJ4" s="1" t="s">
        <v>137</v>
      </c>
      <c r="BK4" s="1" t="s">
        <v>138</v>
      </c>
      <c r="BL4" s="1" t="s">
        <v>138</v>
      </c>
      <c r="BM4" s="1" t="s">
        <v>137</v>
      </c>
      <c r="BN4" s="1" t="s">
        <v>135</v>
      </c>
      <c r="BO4" s="1" t="s">
        <v>137</v>
      </c>
      <c r="BP4" s="1" t="s">
        <v>137</v>
      </c>
      <c r="BQ4" s="1" t="s">
        <v>137</v>
      </c>
      <c r="BR4" s="1" t="s">
        <v>138</v>
      </c>
      <c r="BS4" s="1" t="s">
        <v>138</v>
      </c>
      <c r="BT4" s="1" t="s">
        <v>137</v>
      </c>
      <c r="BU4" s="1" t="s">
        <v>138</v>
      </c>
      <c r="BV4" s="1" t="s">
        <v>137</v>
      </c>
      <c r="BW4" s="1" t="s">
        <v>137</v>
      </c>
      <c r="BX4" s="1" t="s">
        <v>137</v>
      </c>
      <c r="BY4" s="1" t="s">
        <v>137</v>
      </c>
      <c r="BZ4" s="1" t="s">
        <v>137</v>
      </c>
      <c r="CA4" s="1" t="s">
        <v>137</v>
      </c>
      <c r="CB4" s="1" t="s">
        <v>136</v>
      </c>
      <c r="CC4" s="1" t="s">
        <v>137</v>
      </c>
      <c r="CD4" s="1" t="s">
        <v>138</v>
      </c>
      <c r="CE4" s="1" t="s">
        <v>137</v>
      </c>
      <c r="CF4" s="1" t="s">
        <v>137</v>
      </c>
      <c r="CG4" s="1" t="s">
        <v>137</v>
      </c>
      <c r="CH4" s="1" t="s">
        <v>137</v>
      </c>
      <c r="CI4" s="1" t="s">
        <v>138</v>
      </c>
      <c r="CJ4" s="1" t="s">
        <v>135</v>
      </c>
      <c r="CK4" s="1" t="s">
        <v>135</v>
      </c>
      <c r="CL4" s="1" t="s">
        <v>135</v>
      </c>
      <c r="CM4" s="1" t="s">
        <v>137</v>
      </c>
      <c r="CN4" s="1" t="s">
        <v>137</v>
      </c>
      <c r="CO4" s="1" t="s">
        <v>137</v>
      </c>
      <c r="CP4" s="1" t="s">
        <v>137</v>
      </c>
      <c r="CQ4" s="1" t="s">
        <v>137</v>
      </c>
      <c r="CR4" s="1" t="s">
        <v>138</v>
      </c>
      <c r="CS4" s="1" t="s">
        <v>138</v>
      </c>
      <c r="CT4" s="1" t="s">
        <v>137</v>
      </c>
      <c r="CU4" s="1" t="s">
        <v>135</v>
      </c>
      <c r="CV4" s="1" t="s">
        <v>137</v>
      </c>
      <c r="CW4" s="1" t="s">
        <v>137</v>
      </c>
      <c r="CX4" s="1" t="s">
        <v>137</v>
      </c>
      <c r="CY4" s="1" t="s">
        <v>137</v>
      </c>
      <c r="CZ4" s="1" t="s">
        <v>137</v>
      </c>
      <c r="DA4" s="1" t="s">
        <v>137</v>
      </c>
      <c r="DB4" s="1" t="s">
        <v>137</v>
      </c>
      <c r="DC4" s="1" t="s">
        <v>137</v>
      </c>
      <c r="DD4" s="1" t="s">
        <v>137</v>
      </c>
      <c r="DE4" s="1" t="s">
        <v>137</v>
      </c>
      <c r="DF4" s="1" t="s">
        <v>137</v>
      </c>
      <c r="DG4" s="1" t="s">
        <v>138</v>
      </c>
      <c r="DH4" s="1" t="s">
        <v>138</v>
      </c>
      <c r="DI4" s="1" t="s">
        <v>138</v>
      </c>
      <c r="DJ4" s="1" t="s">
        <v>138</v>
      </c>
      <c r="DK4" s="1" t="s">
        <v>137</v>
      </c>
      <c r="DL4" s="1" t="s">
        <v>138</v>
      </c>
      <c r="DM4" s="1" t="s">
        <v>137</v>
      </c>
      <c r="DN4" s="1" t="s">
        <v>137</v>
      </c>
      <c r="DO4" s="1" t="s">
        <v>137</v>
      </c>
      <c r="DP4" s="1" t="s">
        <v>137</v>
      </c>
      <c r="DQ4" s="1" t="s">
        <v>138</v>
      </c>
      <c r="DR4" s="1" t="s">
        <v>137</v>
      </c>
      <c r="DS4" s="1" t="s">
        <v>137</v>
      </c>
      <c r="DT4" s="1" t="s">
        <v>137</v>
      </c>
      <c r="DU4" s="1" t="s">
        <v>137</v>
      </c>
      <c r="DV4" s="1" t="s">
        <v>137</v>
      </c>
      <c r="DW4" s="1" t="s">
        <v>137</v>
      </c>
      <c r="DX4" s="1" t="s">
        <v>136</v>
      </c>
      <c r="DY4" s="1" t="s">
        <v>135</v>
      </c>
      <c r="DZ4" s="1" t="s">
        <v>138</v>
      </c>
      <c r="EA4" s="1" t="s">
        <v>137</v>
      </c>
      <c r="EB4" s="1" t="s">
        <v>137</v>
      </c>
      <c r="EC4" s="1" t="s">
        <v>137</v>
      </c>
      <c r="ED4" s="1" t="s">
        <v>137</v>
      </c>
      <c r="EE4" s="1" t="s">
        <v>137</v>
      </c>
      <c r="EF4" s="1" t="s">
        <v>138</v>
      </c>
      <c r="EG4" s="1" t="s">
        <v>137</v>
      </c>
      <c r="EH4" s="1" t="s">
        <v>138</v>
      </c>
      <c r="EI4" s="1" t="s">
        <v>137</v>
      </c>
      <c r="EJ4" s="1" t="s">
        <v>137</v>
      </c>
      <c r="EK4" s="1" t="s">
        <v>138</v>
      </c>
      <c r="EL4" s="1" t="s">
        <v>137</v>
      </c>
      <c r="EM4" s="1" t="s">
        <v>137</v>
      </c>
      <c r="EN4" s="1" t="s">
        <v>137</v>
      </c>
      <c r="EO4" s="1" t="s">
        <v>137</v>
      </c>
      <c r="EP4" s="1" t="s">
        <v>137</v>
      </c>
      <c r="EQ4" s="1" t="s">
        <v>137</v>
      </c>
      <c r="ER4" s="1" t="s">
        <v>137</v>
      </c>
      <c r="ES4" s="1" t="s">
        <v>137</v>
      </c>
      <c r="ET4" s="1" t="s">
        <v>137</v>
      </c>
      <c r="EU4" s="1" t="s">
        <v>137</v>
      </c>
      <c r="EV4" s="1" t="s">
        <v>137</v>
      </c>
      <c r="EW4" s="1" t="s">
        <v>136</v>
      </c>
      <c r="EX4" s="1" t="s">
        <v>137</v>
      </c>
      <c r="EY4" s="1" t="s">
        <v>137</v>
      </c>
      <c r="EZ4" s="1" t="s">
        <v>137</v>
      </c>
      <c r="FA4" s="1" t="s">
        <v>137</v>
      </c>
      <c r="FB4" s="1" t="s">
        <v>137</v>
      </c>
      <c r="FC4" s="1" t="s">
        <v>137</v>
      </c>
      <c r="FD4" s="1" t="s">
        <v>137</v>
      </c>
      <c r="FE4" s="1" t="s">
        <v>137</v>
      </c>
      <c r="FF4" s="1" t="s">
        <v>137</v>
      </c>
      <c r="FG4" s="1" t="s">
        <v>137</v>
      </c>
      <c r="FH4" s="1" t="s">
        <v>137</v>
      </c>
      <c r="FI4" s="1" t="s">
        <v>137</v>
      </c>
      <c r="FJ4" s="1" t="s">
        <v>137</v>
      </c>
      <c r="FK4" s="1" t="s">
        <v>137</v>
      </c>
      <c r="FL4" s="1" t="s">
        <v>137</v>
      </c>
      <c r="FM4" s="1" t="s">
        <v>137</v>
      </c>
      <c r="FN4" s="1" t="s">
        <v>137</v>
      </c>
      <c r="FO4" s="1" t="s">
        <v>137</v>
      </c>
      <c r="FP4" s="1" t="s">
        <v>137</v>
      </c>
      <c r="FQ4" s="1" t="s">
        <v>137</v>
      </c>
      <c r="FR4" s="1" t="s">
        <v>137</v>
      </c>
      <c r="FS4" s="1" t="s">
        <v>137</v>
      </c>
      <c r="FT4" s="1" t="s">
        <v>138</v>
      </c>
      <c r="FU4" s="1" t="s">
        <v>138</v>
      </c>
      <c r="FV4" s="1" t="s">
        <v>135</v>
      </c>
      <c r="FW4" s="1" t="s">
        <v>138</v>
      </c>
      <c r="FX4" s="1" t="s">
        <v>135</v>
      </c>
      <c r="FY4" s="1" t="s">
        <v>137</v>
      </c>
      <c r="FZ4" s="1" t="s">
        <v>136</v>
      </c>
      <c r="GA4" s="1" t="s">
        <v>137</v>
      </c>
      <c r="GB4" s="1" t="s">
        <v>137</v>
      </c>
      <c r="GC4" s="1" t="s">
        <v>137</v>
      </c>
      <c r="GD4" s="1" t="s">
        <v>137</v>
      </c>
      <c r="GE4" s="1" t="s">
        <v>137</v>
      </c>
      <c r="GF4" s="1" t="s">
        <v>137</v>
      </c>
      <c r="GG4" s="1" t="s">
        <v>135</v>
      </c>
      <c r="GH4" s="1" t="s">
        <v>135</v>
      </c>
      <c r="GI4" s="1" t="s">
        <v>135</v>
      </c>
      <c r="GJ4" s="1" t="s">
        <v>138</v>
      </c>
      <c r="GK4" s="1" t="s">
        <v>138</v>
      </c>
      <c r="GL4" s="1" t="s">
        <v>137</v>
      </c>
      <c r="GM4" s="1" t="s">
        <v>135</v>
      </c>
      <c r="GN4" s="1" t="s">
        <v>135</v>
      </c>
      <c r="GO4" s="1" t="s">
        <v>137</v>
      </c>
      <c r="GP4" s="1" t="s">
        <v>135</v>
      </c>
      <c r="GQ4" s="1" t="s">
        <v>135</v>
      </c>
      <c r="GR4" s="1" t="s">
        <v>137</v>
      </c>
      <c r="GS4" s="1" t="s">
        <v>138</v>
      </c>
      <c r="GT4" s="1" t="s">
        <v>138</v>
      </c>
      <c r="GU4" s="1" t="s">
        <v>135</v>
      </c>
      <c r="GV4" s="1" t="s">
        <v>135</v>
      </c>
      <c r="GW4" s="1" t="s">
        <v>138</v>
      </c>
      <c r="GX4" s="1" t="s">
        <v>138</v>
      </c>
      <c r="GY4" s="1" t="s">
        <v>138</v>
      </c>
      <c r="GZ4" s="1" t="s">
        <v>137</v>
      </c>
      <c r="HA4" s="1" t="s">
        <v>135</v>
      </c>
      <c r="HB4" s="1" t="s">
        <v>137</v>
      </c>
      <c r="HC4" s="1" t="s">
        <v>137</v>
      </c>
      <c r="HD4" s="1" t="s">
        <v>137</v>
      </c>
      <c r="HE4" s="1" t="s">
        <v>137</v>
      </c>
      <c r="HF4" s="1" t="s">
        <v>137</v>
      </c>
      <c r="HG4" s="1" t="s">
        <v>137</v>
      </c>
      <c r="HH4" s="1" t="s">
        <v>137</v>
      </c>
      <c r="HI4" s="1" t="s">
        <v>137</v>
      </c>
      <c r="HJ4" s="1" t="s">
        <v>137</v>
      </c>
      <c r="HK4" s="1" t="s">
        <v>135</v>
      </c>
      <c r="HL4" s="1" t="s">
        <v>137</v>
      </c>
      <c r="HM4" s="1" t="s">
        <v>137</v>
      </c>
      <c r="HN4" s="1" t="s">
        <v>136</v>
      </c>
      <c r="HO4" s="1" t="s">
        <v>138</v>
      </c>
      <c r="HP4" s="1" t="s">
        <v>137</v>
      </c>
      <c r="HQ4" s="1" t="s">
        <v>135</v>
      </c>
      <c r="HR4" s="1" t="s">
        <v>137</v>
      </c>
      <c r="HS4" s="1" t="s">
        <v>137</v>
      </c>
      <c r="HT4" s="1" t="s">
        <v>135</v>
      </c>
      <c r="HU4" s="1" t="s">
        <v>138</v>
      </c>
      <c r="HV4" s="1" t="s">
        <v>137</v>
      </c>
      <c r="HW4" s="1" t="s">
        <v>137</v>
      </c>
      <c r="HX4" s="1" t="s">
        <v>137</v>
      </c>
      <c r="HY4" s="1" t="s">
        <v>136</v>
      </c>
      <c r="HZ4" s="1" t="s">
        <v>137</v>
      </c>
    </row>
    <row r="5" spans="1:234" ht="12" customHeight="1" x14ac:dyDescent="0.15">
      <c r="A5" s="41" t="s">
        <v>649</v>
      </c>
    </row>
    <row r="6" spans="1:234" ht="12" customHeight="1" x14ac:dyDescent="0.15">
      <c r="B6" t="s">
        <v>169</v>
      </c>
      <c r="C6" t="s">
        <v>140</v>
      </c>
      <c r="D6" t="s">
        <v>140</v>
      </c>
      <c r="E6" t="s">
        <v>140</v>
      </c>
      <c r="F6" t="s">
        <v>140</v>
      </c>
      <c r="G6" t="s">
        <v>140</v>
      </c>
      <c r="H6" t="s">
        <v>140</v>
      </c>
      <c r="I6" t="s">
        <v>140</v>
      </c>
      <c r="J6" t="s">
        <v>140</v>
      </c>
      <c r="K6" t="s">
        <v>140</v>
      </c>
      <c r="L6" t="s">
        <v>140</v>
      </c>
      <c r="M6" t="s">
        <v>140</v>
      </c>
      <c r="N6" t="s">
        <v>140</v>
      </c>
      <c r="O6" t="s">
        <v>140</v>
      </c>
      <c r="P6" t="s">
        <v>140</v>
      </c>
      <c r="Q6" t="s">
        <v>140</v>
      </c>
      <c r="R6" t="s">
        <v>140</v>
      </c>
      <c r="S6" t="s">
        <v>140</v>
      </c>
      <c r="T6" t="s">
        <v>140</v>
      </c>
      <c r="U6" t="s">
        <v>140</v>
      </c>
      <c r="V6" t="s">
        <v>140</v>
      </c>
      <c r="W6" t="s">
        <v>140</v>
      </c>
      <c r="X6" t="s">
        <v>140</v>
      </c>
      <c r="Y6" t="s">
        <v>140</v>
      </c>
      <c r="Z6" t="s">
        <v>140</v>
      </c>
      <c r="AA6" t="s">
        <v>140</v>
      </c>
      <c r="AB6" t="s">
        <v>140</v>
      </c>
      <c r="AC6" t="s">
        <v>140</v>
      </c>
      <c r="AD6" t="s">
        <v>140</v>
      </c>
      <c r="AE6" t="s">
        <v>140</v>
      </c>
      <c r="AF6" t="s">
        <v>140</v>
      </c>
      <c r="AG6" t="s">
        <v>140</v>
      </c>
      <c r="AH6" t="s">
        <v>140</v>
      </c>
      <c r="AI6" t="s">
        <v>140</v>
      </c>
      <c r="AJ6" t="s">
        <v>140</v>
      </c>
      <c r="AK6" t="s">
        <v>140</v>
      </c>
      <c r="AL6" t="s">
        <v>140</v>
      </c>
      <c r="AM6" t="s">
        <v>140</v>
      </c>
      <c r="AN6" t="s">
        <v>140</v>
      </c>
      <c r="AO6" t="s">
        <v>140</v>
      </c>
      <c r="AP6" t="s">
        <v>140</v>
      </c>
      <c r="AQ6" t="s">
        <v>140</v>
      </c>
      <c r="AR6" t="s">
        <v>140</v>
      </c>
      <c r="AS6" t="s">
        <v>140</v>
      </c>
      <c r="AT6" t="s">
        <v>140</v>
      </c>
      <c r="AU6" t="s">
        <v>140</v>
      </c>
      <c r="AV6" t="s">
        <v>140</v>
      </c>
      <c r="AW6" t="s">
        <v>140</v>
      </c>
      <c r="AX6" t="s">
        <v>140</v>
      </c>
      <c r="AY6" t="s">
        <v>140</v>
      </c>
      <c r="AZ6" t="s">
        <v>140</v>
      </c>
      <c r="BA6" t="s">
        <v>140</v>
      </c>
      <c r="BB6" t="s">
        <v>140</v>
      </c>
      <c r="BC6" t="s">
        <v>140</v>
      </c>
      <c r="BD6" t="s">
        <v>140</v>
      </c>
      <c r="BE6" t="s">
        <v>140</v>
      </c>
      <c r="BF6" t="s">
        <v>140</v>
      </c>
      <c r="BG6" t="s">
        <v>140</v>
      </c>
      <c r="BH6" t="s">
        <v>140</v>
      </c>
      <c r="BI6" t="s">
        <v>140</v>
      </c>
      <c r="BJ6" t="s">
        <v>140</v>
      </c>
      <c r="BK6" t="s">
        <v>140</v>
      </c>
      <c r="BL6" t="s">
        <v>140</v>
      </c>
      <c r="BM6" t="s">
        <v>140</v>
      </c>
      <c r="BN6" t="s">
        <v>140</v>
      </c>
      <c r="BO6" t="s">
        <v>140</v>
      </c>
      <c r="BP6" t="s">
        <v>140</v>
      </c>
      <c r="BQ6" t="s">
        <v>140</v>
      </c>
      <c r="BR6" t="s">
        <v>140</v>
      </c>
      <c r="BS6" t="s">
        <v>140</v>
      </c>
      <c r="BT6" t="s">
        <v>140</v>
      </c>
      <c r="BU6" t="s">
        <v>140</v>
      </c>
      <c r="BV6" t="s">
        <v>140</v>
      </c>
      <c r="BW6" t="s">
        <v>140</v>
      </c>
      <c r="BX6" t="s">
        <v>140</v>
      </c>
      <c r="BY6" t="s">
        <v>140</v>
      </c>
      <c r="BZ6" t="s">
        <v>140</v>
      </c>
      <c r="CA6" t="s">
        <v>140</v>
      </c>
      <c r="CB6" t="s">
        <v>140</v>
      </c>
      <c r="CC6" t="s">
        <v>140</v>
      </c>
      <c r="CD6" t="s">
        <v>140</v>
      </c>
      <c r="CE6" t="s">
        <v>140</v>
      </c>
      <c r="CF6" t="s">
        <v>140</v>
      </c>
      <c r="CG6" t="s">
        <v>140</v>
      </c>
      <c r="CH6" t="s">
        <v>140</v>
      </c>
      <c r="CI6" t="s">
        <v>140</v>
      </c>
      <c r="CJ6" t="s">
        <v>140</v>
      </c>
      <c r="CK6" t="s">
        <v>140</v>
      </c>
      <c r="CL6" t="s">
        <v>140</v>
      </c>
      <c r="CM6" t="s">
        <v>140</v>
      </c>
      <c r="CN6" t="s">
        <v>140</v>
      </c>
      <c r="CO6" t="s">
        <v>140</v>
      </c>
      <c r="CP6" t="s">
        <v>140</v>
      </c>
      <c r="CQ6" t="s">
        <v>140</v>
      </c>
      <c r="CR6" t="s">
        <v>140</v>
      </c>
      <c r="CS6" t="s">
        <v>140</v>
      </c>
      <c r="CT6" t="s">
        <v>140</v>
      </c>
      <c r="CU6" t="s">
        <v>140</v>
      </c>
      <c r="CV6" t="s">
        <v>140</v>
      </c>
      <c r="CW6" t="s">
        <v>140</v>
      </c>
      <c r="CX6" t="s">
        <v>140</v>
      </c>
      <c r="CY6" t="s">
        <v>140</v>
      </c>
      <c r="CZ6" t="s">
        <v>140</v>
      </c>
      <c r="DA6" t="s">
        <v>140</v>
      </c>
      <c r="DB6" t="s">
        <v>140</v>
      </c>
      <c r="DC6" t="s">
        <v>140</v>
      </c>
      <c r="DD6" t="s">
        <v>140</v>
      </c>
      <c r="DE6" t="s">
        <v>140</v>
      </c>
      <c r="DF6" t="s">
        <v>140</v>
      </c>
      <c r="DG6" t="s">
        <v>140</v>
      </c>
      <c r="DH6" t="s">
        <v>140</v>
      </c>
      <c r="DI6" t="s">
        <v>140</v>
      </c>
      <c r="DJ6" t="s">
        <v>140</v>
      </c>
      <c r="DK6" t="s">
        <v>140</v>
      </c>
      <c r="DL6" t="s">
        <v>140</v>
      </c>
      <c r="DM6" t="s">
        <v>140</v>
      </c>
      <c r="DN6" t="s">
        <v>140</v>
      </c>
      <c r="DO6" t="s">
        <v>140</v>
      </c>
      <c r="DP6" t="s">
        <v>140</v>
      </c>
      <c r="DQ6" t="s">
        <v>140</v>
      </c>
      <c r="DR6" t="s">
        <v>140</v>
      </c>
      <c r="DS6" t="s">
        <v>140</v>
      </c>
      <c r="DT6" t="s">
        <v>140</v>
      </c>
      <c r="DU6" t="s">
        <v>140</v>
      </c>
      <c r="DV6" t="s">
        <v>140</v>
      </c>
      <c r="DW6" t="s">
        <v>140</v>
      </c>
      <c r="DX6" t="s">
        <v>140</v>
      </c>
      <c r="DY6" t="s">
        <v>140</v>
      </c>
      <c r="DZ6" t="s">
        <v>140</v>
      </c>
      <c r="EA6" t="s">
        <v>140</v>
      </c>
      <c r="EB6" t="s">
        <v>140</v>
      </c>
      <c r="EC6" t="s">
        <v>140</v>
      </c>
      <c r="ED6" t="s">
        <v>140</v>
      </c>
      <c r="EE6" t="s">
        <v>140</v>
      </c>
      <c r="EF6" t="s">
        <v>140</v>
      </c>
      <c r="EG6" t="s">
        <v>140</v>
      </c>
      <c r="EH6" t="s">
        <v>140</v>
      </c>
      <c r="EI6" t="s">
        <v>140</v>
      </c>
      <c r="EJ6" t="s">
        <v>140</v>
      </c>
      <c r="EK6" t="s">
        <v>140</v>
      </c>
      <c r="EL6" t="s">
        <v>140</v>
      </c>
      <c r="EM6" t="s">
        <v>140</v>
      </c>
      <c r="EN6" t="s">
        <v>140</v>
      </c>
      <c r="EO6" t="s">
        <v>140</v>
      </c>
      <c r="EP6" t="s">
        <v>140</v>
      </c>
      <c r="EQ6" t="s">
        <v>140</v>
      </c>
      <c r="ER6" t="s">
        <v>140</v>
      </c>
      <c r="ES6" t="s">
        <v>140</v>
      </c>
      <c r="ET6" t="s">
        <v>140</v>
      </c>
      <c r="EU6" t="s">
        <v>140</v>
      </c>
      <c r="EV6" t="s">
        <v>140</v>
      </c>
      <c r="EW6" t="s">
        <v>140</v>
      </c>
      <c r="EX6" t="s">
        <v>140</v>
      </c>
      <c r="EY6" t="s">
        <v>140</v>
      </c>
      <c r="EZ6" t="s">
        <v>140</v>
      </c>
      <c r="FA6" t="s">
        <v>140</v>
      </c>
      <c r="FB6" t="s">
        <v>140</v>
      </c>
      <c r="FC6" t="s">
        <v>140</v>
      </c>
      <c r="FD6" t="s">
        <v>140</v>
      </c>
      <c r="FE6" t="s">
        <v>140</v>
      </c>
      <c r="FF6" t="s">
        <v>140</v>
      </c>
      <c r="FG6" t="s">
        <v>140</v>
      </c>
      <c r="FH6" t="s">
        <v>140</v>
      </c>
      <c r="FI6" t="s">
        <v>140</v>
      </c>
      <c r="FJ6" t="s">
        <v>140</v>
      </c>
      <c r="FK6" t="s">
        <v>140</v>
      </c>
      <c r="FL6" t="s">
        <v>140</v>
      </c>
      <c r="FM6" t="s">
        <v>140</v>
      </c>
      <c r="FN6" t="s">
        <v>140</v>
      </c>
      <c r="FO6" t="s">
        <v>140</v>
      </c>
      <c r="FP6" t="s">
        <v>140</v>
      </c>
      <c r="FQ6" t="s">
        <v>140</v>
      </c>
      <c r="FR6" t="s">
        <v>140</v>
      </c>
      <c r="FS6" t="s">
        <v>140</v>
      </c>
      <c r="FT6" t="s">
        <v>140</v>
      </c>
      <c r="FU6" t="s">
        <v>140</v>
      </c>
      <c r="FV6" t="s">
        <v>140</v>
      </c>
      <c r="FW6" t="s">
        <v>140</v>
      </c>
      <c r="FX6" t="s">
        <v>140</v>
      </c>
      <c r="FY6" t="s">
        <v>140</v>
      </c>
      <c r="FZ6" t="s">
        <v>140</v>
      </c>
      <c r="GA6" t="s">
        <v>140</v>
      </c>
      <c r="GB6" t="s">
        <v>140</v>
      </c>
      <c r="GC6" t="s">
        <v>140</v>
      </c>
      <c r="GD6" t="s">
        <v>140</v>
      </c>
      <c r="GE6" t="s">
        <v>140</v>
      </c>
      <c r="GF6" t="s">
        <v>140</v>
      </c>
      <c r="GG6" t="s">
        <v>140</v>
      </c>
      <c r="GH6" t="s">
        <v>140</v>
      </c>
      <c r="GI6" t="s">
        <v>140</v>
      </c>
      <c r="GJ6" t="s">
        <v>140</v>
      </c>
      <c r="GK6" t="s">
        <v>140</v>
      </c>
      <c r="GL6" t="s">
        <v>140</v>
      </c>
      <c r="GM6" t="s">
        <v>140</v>
      </c>
      <c r="GN6" t="s">
        <v>140</v>
      </c>
      <c r="GO6" t="s">
        <v>140</v>
      </c>
      <c r="GP6" t="s">
        <v>140</v>
      </c>
      <c r="GQ6" t="s">
        <v>140</v>
      </c>
      <c r="GR6" t="s">
        <v>140</v>
      </c>
      <c r="GS6" t="s">
        <v>140</v>
      </c>
      <c r="GT6" t="s">
        <v>140</v>
      </c>
      <c r="GU6" t="s">
        <v>140</v>
      </c>
      <c r="GV6" t="s">
        <v>140</v>
      </c>
      <c r="GW6" t="s">
        <v>140</v>
      </c>
      <c r="GX6" t="s">
        <v>140</v>
      </c>
      <c r="GY6" t="s">
        <v>140</v>
      </c>
      <c r="GZ6" t="s">
        <v>140</v>
      </c>
      <c r="HA6" t="s">
        <v>140</v>
      </c>
      <c r="HB6" t="s">
        <v>140</v>
      </c>
      <c r="HC6" t="s">
        <v>140</v>
      </c>
      <c r="HD6" t="s">
        <v>140</v>
      </c>
      <c r="HE6" t="s">
        <v>140</v>
      </c>
      <c r="HF6" t="s">
        <v>140</v>
      </c>
      <c r="HG6" t="s">
        <v>140</v>
      </c>
      <c r="HH6" t="s">
        <v>140</v>
      </c>
      <c r="HI6" t="s">
        <v>140</v>
      </c>
      <c r="HJ6" t="s">
        <v>140</v>
      </c>
      <c r="HK6" t="s">
        <v>140</v>
      </c>
      <c r="HL6" t="s">
        <v>140</v>
      </c>
      <c r="HM6" t="s">
        <v>140</v>
      </c>
      <c r="HN6" t="s">
        <v>140</v>
      </c>
      <c r="HO6" t="s">
        <v>140</v>
      </c>
      <c r="HP6" t="s">
        <v>140</v>
      </c>
      <c r="HQ6" t="s">
        <v>140</v>
      </c>
      <c r="HR6" t="s">
        <v>140</v>
      </c>
      <c r="HS6" t="s">
        <v>140</v>
      </c>
      <c r="HT6" t="s">
        <v>140</v>
      </c>
      <c r="HU6" t="s">
        <v>140</v>
      </c>
      <c r="HV6" s="2" t="s">
        <v>140</v>
      </c>
      <c r="HW6" s="2" t="s">
        <v>140</v>
      </c>
      <c r="HX6" s="2" t="s">
        <v>140</v>
      </c>
      <c r="HY6" s="2" t="s">
        <v>140</v>
      </c>
      <c r="HZ6" s="2" t="s">
        <v>140</v>
      </c>
    </row>
    <row r="7" spans="1:234" ht="12" customHeight="1" x14ac:dyDescent="0.15">
      <c r="B7" t="s">
        <v>157</v>
      </c>
      <c r="C7">
        <v>29290</v>
      </c>
      <c r="D7">
        <v>527.19780000000003</v>
      </c>
      <c r="E7">
        <v>54.361870000000003</v>
      </c>
      <c r="F7">
        <v>42214.17</v>
      </c>
      <c r="G7">
        <v>2221.799</v>
      </c>
      <c r="H7">
        <v>64951.6</v>
      </c>
      <c r="I7">
        <v>1876.91</v>
      </c>
      <c r="J7">
        <v>150.50579999999999</v>
      </c>
      <c r="K7">
        <v>0</v>
      </c>
      <c r="L7">
        <v>44435.97</v>
      </c>
      <c r="M7">
        <v>527.19780000000003</v>
      </c>
      <c r="N7" s="42">
        <v>151845</v>
      </c>
      <c r="O7">
        <v>376.69200000000001</v>
      </c>
      <c r="P7">
        <v>44435.97</v>
      </c>
      <c r="Q7">
        <v>527.19780000000003</v>
      </c>
      <c r="R7">
        <v>34</v>
      </c>
      <c r="S7" s="42">
        <v>151845</v>
      </c>
      <c r="T7" s="42">
        <v>136659</v>
      </c>
      <c r="U7">
        <v>15184.52</v>
      </c>
      <c r="V7" s="42">
        <v>147427</v>
      </c>
      <c r="W7" s="42">
        <v>392612</v>
      </c>
      <c r="X7" s="42">
        <v>148627</v>
      </c>
      <c r="Y7" s="42">
        <v>143068</v>
      </c>
      <c r="Z7" s="42">
        <v>533630</v>
      </c>
      <c r="AA7" s="42">
        <v>373954</v>
      </c>
      <c r="AB7" s="42">
        <v>292358</v>
      </c>
      <c r="AC7" s="42">
        <v>373954</v>
      </c>
      <c r="AD7" s="42">
        <v>241272</v>
      </c>
      <c r="AE7" s="42">
        <v>205938</v>
      </c>
      <c r="AF7">
        <v>85958.15</v>
      </c>
      <c r="AG7" s="42">
        <v>205938</v>
      </c>
      <c r="AH7" s="42">
        <v>155314</v>
      </c>
      <c r="AI7">
        <v>14298.39</v>
      </c>
      <c r="AJ7">
        <v>33227.57</v>
      </c>
      <c r="AK7">
        <v>18929.18</v>
      </c>
      <c r="AL7">
        <v>1958</v>
      </c>
      <c r="AM7" s="42">
        <v>122086</v>
      </c>
      <c r="AN7">
        <v>19580</v>
      </c>
      <c r="AO7">
        <v>17622</v>
      </c>
      <c r="AP7">
        <v>1958</v>
      </c>
      <c r="AQ7">
        <v>33379.449999999997</v>
      </c>
      <c r="AR7">
        <v>3915</v>
      </c>
      <c r="AS7">
        <v>435</v>
      </c>
      <c r="AT7">
        <v>19580</v>
      </c>
      <c r="AU7">
        <v>18012.87</v>
      </c>
      <c r="AV7" s="42">
        <v>121696</v>
      </c>
      <c r="AW7">
        <v>5353.2039999999997</v>
      </c>
      <c r="AX7" s="42">
        <v>120257</v>
      </c>
      <c r="AY7">
        <v>1200</v>
      </c>
      <c r="AZ7" s="42">
        <v>123785</v>
      </c>
      <c r="BA7">
        <v>20482.36</v>
      </c>
      <c r="BB7">
        <v>31807.77</v>
      </c>
      <c r="BC7">
        <v>17005.5</v>
      </c>
      <c r="BD7">
        <v>31807.77</v>
      </c>
      <c r="BE7">
        <v>3476.86</v>
      </c>
      <c r="BF7">
        <v>1285.9949999999999</v>
      </c>
      <c r="BG7">
        <v>18291.5</v>
      </c>
      <c r="BH7">
        <v>2190.864</v>
      </c>
      <c r="BI7" s="42">
        <v>105578</v>
      </c>
      <c r="BJ7" s="42">
        <v>211116</v>
      </c>
      <c r="BK7">
        <v>18207.54</v>
      </c>
      <c r="BL7">
        <v>20855.52</v>
      </c>
      <c r="BM7">
        <v>20835.18</v>
      </c>
      <c r="BN7">
        <v>20855.52</v>
      </c>
      <c r="BO7" s="42">
        <v>105558</v>
      </c>
      <c r="BP7" s="42">
        <v>105558</v>
      </c>
      <c r="BQ7" s="42">
        <v>211116</v>
      </c>
      <c r="BR7">
        <v>186.33879999999999</v>
      </c>
      <c r="BS7">
        <v>20.338799999999999</v>
      </c>
      <c r="BT7">
        <v>175.0247</v>
      </c>
      <c r="BU7">
        <v>11.31409</v>
      </c>
      <c r="BV7" s="42">
        <v>157549</v>
      </c>
      <c r="BW7" s="42">
        <v>105558</v>
      </c>
      <c r="BX7">
        <v>51991.27</v>
      </c>
      <c r="BY7" s="42">
        <v>157549</v>
      </c>
      <c r="BZ7">
        <v>80342.06</v>
      </c>
      <c r="CA7">
        <v>4017.1030000000001</v>
      </c>
      <c r="CB7">
        <v>0</v>
      </c>
      <c r="CC7">
        <v>22200</v>
      </c>
      <c r="CD7">
        <v>2119.4879999999998</v>
      </c>
      <c r="CE7">
        <v>76413.649999999994</v>
      </c>
      <c r="CF7">
        <v>78549.64</v>
      </c>
      <c r="CG7">
        <v>76324.95</v>
      </c>
      <c r="CH7">
        <v>80342.06</v>
      </c>
      <c r="CI7">
        <v>2224.694</v>
      </c>
      <c r="CJ7">
        <v>3224.694</v>
      </c>
      <c r="CK7">
        <v>3204.694</v>
      </c>
      <c r="CL7">
        <v>3224.694</v>
      </c>
      <c r="CM7">
        <v>1000</v>
      </c>
      <c r="CN7">
        <v>1088.693</v>
      </c>
      <c r="CO7">
        <v>88.692830000000001</v>
      </c>
      <c r="CP7">
        <v>1088.693</v>
      </c>
      <c r="CQ7">
        <v>1000</v>
      </c>
      <c r="CR7">
        <v>2288.1790000000001</v>
      </c>
      <c r="CS7">
        <v>141.14240000000001</v>
      </c>
      <c r="CT7">
        <v>45017.17</v>
      </c>
      <c r="CU7">
        <v>8598.8870000000006</v>
      </c>
      <c r="CV7">
        <v>78380</v>
      </c>
      <c r="CW7">
        <v>81932.2</v>
      </c>
      <c r="CX7">
        <v>81932.2</v>
      </c>
      <c r="CY7">
        <v>62250</v>
      </c>
      <c r="CZ7">
        <v>62250</v>
      </c>
      <c r="DA7">
        <v>19682.2</v>
      </c>
      <c r="DB7">
        <v>65000</v>
      </c>
      <c r="DC7">
        <v>65000</v>
      </c>
      <c r="DD7">
        <v>65000</v>
      </c>
      <c r="DE7">
        <v>65000</v>
      </c>
      <c r="DF7">
        <v>13380</v>
      </c>
      <c r="DG7">
        <v>2297.0369999999998</v>
      </c>
      <c r="DH7">
        <v>2297.0369999999998</v>
      </c>
      <c r="DI7">
        <v>3482.3519999999999</v>
      </c>
      <c r="DJ7">
        <v>2147.0369999999998</v>
      </c>
      <c r="DK7">
        <v>1370</v>
      </c>
      <c r="DL7">
        <v>150</v>
      </c>
      <c r="DM7">
        <v>44985</v>
      </c>
      <c r="DN7">
        <v>44985</v>
      </c>
      <c r="DO7">
        <v>7009.95</v>
      </c>
      <c r="DP7">
        <v>51994.95</v>
      </c>
      <c r="DQ7">
        <v>3368.4630000000002</v>
      </c>
      <c r="DR7">
        <v>51997.120000000003</v>
      </c>
      <c r="DS7">
        <v>80435.42</v>
      </c>
      <c r="DT7">
        <v>76413.649999999994</v>
      </c>
      <c r="DU7">
        <v>4021.7710000000002</v>
      </c>
      <c r="DV7">
        <v>80435.42</v>
      </c>
      <c r="DW7">
        <v>11462.05</v>
      </c>
      <c r="DX7">
        <v>0</v>
      </c>
      <c r="DY7" s="42">
        <v>43346.55</v>
      </c>
      <c r="DZ7" s="42">
        <v>2350.2489999999998</v>
      </c>
      <c r="EA7" s="42">
        <v>1332280</v>
      </c>
      <c r="EB7">
        <v>1332280</v>
      </c>
      <c r="EC7" s="42">
        <v>1335280</v>
      </c>
      <c r="ED7">
        <v>3000</v>
      </c>
      <c r="EE7">
        <v>1335280</v>
      </c>
      <c r="EF7">
        <v>54171.64</v>
      </c>
      <c r="EG7">
        <v>17400</v>
      </c>
      <c r="EH7">
        <v>28224.61</v>
      </c>
      <c r="EI7">
        <v>649.75120000000004</v>
      </c>
      <c r="EJ7">
        <v>1529.181</v>
      </c>
      <c r="EK7">
        <v>733.48559999999998</v>
      </c>
      <c r="EL7">
        <v>890.0702</v>
      </c>
      <c r="EM7">
        <v>4350</v>
      </c>
      <c r="EN7">
        <v>4350</v>
      </c>
      <c r="EO7">
        <v>2750.17</v>
      </c>
      <c r="EP7">
        <v>58869.7</v>
      </c>
      <c r="EQ7">
        <v>53735.25</v>
      </c>
      <c r="ER7">
        <v>2190.9679999999998</v>
      </c>
      <c r="ES7">
        <v>55926.22</v>
      </c>
      <c r="ET7">
        <v>2943.4850000000001</v>
      </c>
      <c r="EU7">
        <v>58869.7</v>
      </c>
      <c r="EV7">
        <v>22200</v>
      </c>
      <c r="EW7">
        <v>0</v>
      </c>
      <c r="EX7">
        <v>31421.22</v>
      </c>
      <c r="EY7">
        <v>33379.449999999997</v>
      </c>
      <c r="EZ7" s="42">
        <v>2271</v>
      </c>
      <c r="FA7" s="42">
        <v>419.21839999999997</v>
      </c>
      <c r="FB7">
        <v>145988</v>
      </c>
      <c r="FC7">
        <v>145988</v>
      </c>
      <c r="FD7" s="42">
        <v>2440.759</v>
      </c>
      <c r="FE7" s="42">
        <v>2440.759</v>
      </c>
      <c r="FF7">
        <v>1512310</v>
      </c>
      <c r="FG7">
        <v>1512310</v>
      </c>
      <c r="FH7" s="42">
        <v>41096.629999999997</v>
      </c>
      <c r="FI7" s="42">
        <v>41096.629999999997</v>
      </c>
      <c r="FJ7">
        <v>373634</v>
      </c>
      <c r="FK7">
        <v>373634</v>
      </c>
      <c r="FL7">
        <v>1729.9459999999999</v>
      </c>
      <c r="FM7">
        <v>1729.9459999999999</v>
      </c>
      <c r="FN7" s="42">
        <v>10589.18</v>
      </c>
      <c r="FO7" s="42">
        <v>10589.18</v>
      </c>
      <c r="FP7">
        <v>119448</v>
      </c>
      <c r="FQ7">
        <v>119448</v>
      </c>
      <c r="FR7">
        <v>10</v>
      </c>
      <c r="FS7">
        <v>10</v>
      </c>
      <c r="FT7">
        <v>166</v>
      </c>
      <c r="FU7">
        <v>116.9468</v>
      </c>
      <c r="FV7">
        <v>116.9468</v>
      </c>
      <c r="FW7">
        <v>13938.7</v>
      </c>
      <c r="FX7">
        <v>13938.7</v>
      </c>
      <c r="FY7">
        <v>1539.8209999999999</v>
      </c>
      <c r="FZ7">
        <v>0</v>
      </c>
      <c r="GA7">
        <v>13.429349999999999</v>
      </c>
      <c r="GB7">
        <v>2.3725879999999999</v>
      </c>
      <c r="GC7" s="42">
        <v>4.559939</v>
      </c>
      <c r="GD7" s="42">
        <v>150.50550000000001</v>
      </c>
      <c r="GE7" s="42">
        <v>44435.98</v>
      </c>
      <c r="GF7" s="42">
        <v>151845</v>
      </c>
      <c r="GG7" s="42">
        <v>284086</v>
      </c>
      <c r="GH7">
        <v>284086</v>
      </c>
      <c r="GI7" s="42">
        <v>284086</v>
      </c>
      <c r="GJ7" s="42">
        <v>536308</v>
      </c>
      <c r="GK7" s="42">
        <v>2678.578</v>
      </c>
      <c r="GL7" s="42">
        <v>140389</v>
      </c>
      <c r="GM7" s="42">
        <v>533630</v>
      </c>
      <c r="GN7" s="42">
        <v>241272</v>
      </c>
      <c r="GO7" s="42">
        <v>392614</v>
      </c>
      <c r="GP7">
        <v>155314</v>
      </c>
      <c r="GQ7">
        <v>144268</v>
      </c>
      <c r="GR7">
        <v>123668</v>
      </c>
      <c r="GS7">
        <v>20599.66</v>
      </c>
      <c r="GT7">
        <v>117.3014</v>
      </c>
      <c r="GU7">
        <v>20482.36</v>
      </c>
      <c r="GV7">
        <v>3476.86</v>
      </c>
      <c r="GW7" s="42">
        <v>2190.864</v>
      </c>
      <c r="GX7">
        <v>2567.5520000000001</v>
      </c>
      <c r="GY7" s="42">
        <v>2567.5520000000001</v>
      </c>
      <c r="GZ7">
        <v>211116</v>
      </c>
      <c r="HA7">
        <v>186.33879999999999</v>
      </c>
      <c r="HB7">
        <v>157549</v>
      </c>
      <c r="HC7">
        <v>54313.11</v>
      </c>
      <c r="HD7">
        <v>51991.27</v>
      </c>
      <c r="HE7">
        <v>24370.78</v>
      </c>
      <c r="HF7">
        <v>51244.92</v>
      </c>
      <c r="HG7">
        <v>73444.92</v>
      </c>
      <c r="HH7">
        <v>78683.899999999994</v>
      </c>
      <c r="HI7">
        <v>134.2533</v>
      </c>
      <c r="HJ7">
        <v>80342.06</v>
      </c>
      <c r="HK7">
        <v>20</v>
      </c>
      <c r="HL7">
        <v>51193.62</v>
      </c>
      <c r="HM7">
        <v>50968.37</v>
      </c>
      <c r="HN7">
        <v>225.25370000000001</v>
      </c>
      <c r="HO7">
        <v>8373.634</v>
      </c>
      <c r="HP7">
        <v>44882.92</v>
      </c>
      <c r="HQ7">
        <v>81932.2</v>
      </c>
      <c r="HR7">
        <v>0</v>
      </c>
      <c r="HS7" s="42">
        <v>65000</v>
      </c>
      <c r="HT7">
        <v>9010.5810000000001</v>
      </c>
      <c r="HU7">
        <v>150</v>
      </c>
      <c r="HV7" s="2">
        <v>51997.120000000003</v>
      </c>
      <c r="HW7" s="2">
        <v>80435.42</v>
      </c>
      <c r="HX7" s="2">
        <v>1335280</v>
      </c>
      <c r="HY7" s="2">
        <v>0</v>
      </c>
      <c r="HZ7" s="2">
        <v>58869.7</v>
      </c>
    </row>
    <row r="8" spans="1:234" ht="12" customHeight="1" x14ac:dyDescent="0.15">
      <c r="B8" t="s">
        <v>164</v>
      </c>
      <c r="C8">
        <v>-1.519083</v>
      </c>
      <c r="D8">
        <v>-0.50157640000000003</v>
      </c>
      <c r="E8">
        <v>-6.5988599999999994E-2</v>
      </c>
      <c r="F8">
        <v>-81.995180000000005</v>
      </c>
      <c r="G8">
        <v>-4.3155359999999998</v>
      </c>
      <c r="H8">
        <v>-125.7094</v>
      </c>
      <c r="I8">
        <v>-2.8269850000000001</v>
      </c>
      <c r="J8">
        <v>-0.2963557</v>
      </c>
      <c r="K8">
        <v>0</v>
      </c>
      <c r="L8">
        <v>-86.31241</v>
      </c>
      <c r="M8">
        <v>-0.52523030000000004</v>
      </c>
      <c r="N8">
        <v>-232.85849999999999</v>
      </c>
      <c r="O8">
        <v>-0.22887460000000001</v>
      </c>
      <c r="P8">
        <v>-86.310720000000003</v>
      </c>
      <c r="Q8">
        <v>-0.50157660000000004</v>
      </c>
      <c r="R8">
        <v>-6.6617499999999996E-2</v>
      </c>
      <c r="S8">
        <v>-232.74719999999999</v>
      </c>
      <c r="T8">
        <v>-209.4692</v>
      </c>
      <c r="U8">
        <v>-23.274719999999999</v>
      </c>
      <c r="V8">
        <v>2.469125</v>
      </c>
      <c r="W8">
        <v>-858.23130000000003</v>
      </c>
      <c r="X8">
        <v>2.489223</v>
      </c>
      <c r="Y8">
        <v>-238.1575</v>
      </c>
      <c r="Z8">
        <v>-827.07360000000006</v>
      </c>
      <c r="AA8">
        <v>-1367.127</v>
      </c>
      <c r="AB8">
        <v>-619.08069999999998</v>
      </c>
      <c r="AC8">
        <v>-1311.0340000000001</v>
      </c>
      <c r="AD8">
        <v>-264.08319999999998</v>
      </c>
      <c r="AE8">
        <v>-758.10260000000005</v>
      </c>
      <c r="AF8">
        <v>-201.43289999999999</v>
      </c>
      <c r="AG8">
        <v>-736.80939999999998</v>
      </c>
      <c r="AH8">
        <v>-83.943200000000004</v>
      </c>
      <c r="AI8">
        <v>-38.168430000000001</v>
      </c>
      <c r="AJ8">
        <v>-88.698390000000003</v>
      </c>
      <c r="AK8">
        <v>-50.529960000000003</v>
      </c>
      <c r="AL8">
        <v>-3.879143</v>
      </c>
      <c r="AM8">
        <v>-9.7648119999999992</v>
      </c>
      <c r="AN8">
        <v>-38.791429999999998</v>
      </c>
      <c r="AO8">
        <v>-34.912289999999999</v>
      </c>
      <c r="AP8">
        <v>-3.879143</v>
      </c>
      <c r="AQ8">
        <v>-66.15231</v>
      </c>
      <c r="AR8">
        <v>-14.75511</v>
      </c>
      <c r="AS8">
        <v>-1.6394569999999999</v>
      </c>
      <c r="AT8">
        <v>-38.804189999999998</v>
      </c>
      <c r="AU8">
        <v>-35.036470000000001</v>
      </c>
      <c r="AV8">
        <v>-9.6406320000000001</v>
      </c>
      <c r="AW8">
        <v>-16.58062</v>
      </c>
      <c r="AX8">
        <v>-7.8130269999999999</v>
      </c>
      <c r="AY8">
        <v>2.00977E-2</v>
      </c>
      <c r="AZ8">
        <v>-202.4906</v>
      </c>
      <c r="BA8">
        <v>-35.646900000000002</v>
      </c>
      <c r="BB8">
        <v>-117.0915</v>
      </c>
      <c r="BC8">
        <v>-36.02948</v>
      </c>
      <c r="BD8">
        <v>-113.80200000000001</v>
      </c>
      <c r="BE8">
        <v>-2.9071020000000001</v>
      </c>
      <c r="BF8">
        <v>-3.0668479999999998</v>
      </c>
      <c r="BG8">
        <v>-39.096339999999998</v>
      </c>
      <c r="BH8">
        <v>-0.23803560000000001</v>
      </c>
      <c r="BI8">
        <v>-167.62790000000001</v>
      </c>
      <c r="BJ8">
        <v>-342.43279999999999</v>
      </c>
      <c r="BK8">
        <v>-34.862690000000001</v>
      </c>
      <c r="BL8">
        <v>-40.74924</v>
      </c>
      <c r="BM8">
        <v>-44.346829999999997</v>
      </c>
      <c r="BN8">
        <v>-44.367829999999998</v>
      </c>
      <c r="BO8">
        <v>-171.21639999999999</v>
      </c>
      <c r="BP8">
        <v>-171.21639999999999</v>
      </c>
      <c r="BQ8">
        <v>-342.44209999999998</v>
      </c>
      <c r="BR8">
        <v>-0.54511109999999996</v>
      </c>
      <c r="BS8">
        <v>-2.0997100000000001E-2</v>
      </c>
      <c r="BT8">
        <v>-0.64368990000000004</v>
      </c>
      <c r="BU8" s="42">
        <v>-3.7997999999999999E-3</v>
      </c>
      <c r="BV8">
        <v>-255.5395</v>
      </c>
      <c r="BW8">
        <v>-171.20189999999999</v>
      </c>
      <c r="BX8">
        <v>-84.323340000000002</v>
      </c>
      <c r="BY8">
        <v>-255.52520000000001</v>
      </c>
      <c r="BZ8">
        <v>-155.50450000000001</v>
      </c>
      <c r="CA8">
        <v>-7.775226</v>
      </c>
      <c r="CB8">
        <v>0</v>
      </c>
      <c r="CC8">
        <v>-43.438600000000001</v>
      </c>
      <c r="CD8">
        <v>-4.0874790000000001</v>
      </c>
      <c r="CE8">
        <v>-147.90479999999999</v>
      </c>
      <c r="CF8">
        <v>-152.04939999999999</v>
      </c>
      <c r="CG8">
        <v>-147.72929999999999</v>
      </c>
      <c r="CH8">
        <v>-155.50630000000001</v>
      </c>
      <c r="CI8">
        <v>-4.3172300000000003</v>
      </c>
      <c r="CJ8">
        <v>-6.3124359999999999</v>
      </c>
      <c r="CK8">
        <v>-6.2345280000000001</v>
      </c>
      <c r="CL8">
        <v>-6.2734230000000002</v>
      </c>
      <c r="CM8">
        <v>-1.9785219999999999</v>
      </c>
      <c r="CN8">
        <v>-2.1541540000000001</v>
      </c>
      <c r="CO8">
        <v>-0.17548069999999999</v>
      </c>
      <c r="CP8">
        <v>-2.1540020000000002</v>
      </c>
      <c r="CQ8">
        <v>-1.995206</v>
      </c>
      <c r="CR8" s="42">
        <v>-0.48953639999999998</v>
      </c>
      <c r="CS8">
        <v>1.63938E-4</v>
      </c>
      <c r="CT8">
        <v>-54.221739999999997</v>
      </c>
      <c r="CU8">
        <v>-11.871460000000001</v>
      </c>
      <c r="CV8">
        <v>-156.3296</v>
      </c>
      <c r="CW8">
        <v>-159.71010000000001</v>
      </c>
      <c r="CX8">
        <v>-159.72219999999999</v>
      </c>
      <c r="CY8">
        <v>-121.3437</v>
      </c>
      <c r="CZ8">
        <v>-121.3437</v>
      </c>
      <c r="DA8">
        <v>-38.366430000000001</v>
      </c>
      <c r="DB8">
        <v>-129.23689999999999</v>
      </c>
      <c r="DC8">
        <v>-129.24340000000001</v>
      </c>
      <c r="DD8">
        <v>-129.81270000000001</v>
      </c>
      <c r="DE8">
        <v>-129.81270000000001</v>
      </c>
      <c r="DF8">
        <v>-26.516850000000002</v>
      </c>
      <c r="DG8">
        <v>-0.57780960000000003</v>
      </c>
      <c r="DH8">
        <v>-0.52391220000000005</v>
      </c>
      <c r="DI8">
        <v>-0.91483320000000001</v>
      </c>
      <c r="DJ8">
        <v>-0.48970000000000002</v>
      </c>
      <c r="DK8">
        <v>-5.1636150000000001</v>
      </c>
      <c r="DL8">
        <v>-3.4212300000000001E-2</v>
      </c>
      <c r="DM8">
        <v>-143.4555</v>
      </c>
      <c r="DN8">
        <v>-143.4555</v>
      </c>
      <c r="DO8">
        <v>-22.35446</v>
      </c>
      <c r="DP8">
        <v>-165.8099</v>
      </c>
      <c r="DQ8">
        <v>-0.95238500000000004</v>
      </c>
      <c r="DR8">
        <v>-165.82769999999999</v>
      </c>
      <c r="DS8">
        <v>-155.6773</v>
      </c>
      <c r="DT8">
        <v>-147.89340000000001</v>
      </c>
      <c r="DU8">
        <v>-7.7838659999999997</v>
      </c>
      <c r="DV8">
        <v>-155.6876</v>
      </c>
      <c r="DW8">
        <v>-22.18402</v>
      </c>
      <c r="DX8">
        <v>0</v>
      </c>
      <c r="DY8">
        <v>-87.170760000000001</v>
      </c>
      <c r="DZ8">
        <v>-4.244313</v>
      </c>
      <c r="EA8">
        <v>-2259.77</v>
      </c>
      <c r="EB8">
        <v>-2266.7719999999999</v>
      </c>
      <c r="EC8">
        <v>-2272.0300000000002</v>
      </c>
      <c r="ED8">
        <v>-5.1042839999999998</v>
      </c>
      <c r="EE8">
        <v>-2271.877</v>
      </c>
      <c r="EF8">
        <v>-101.3691</v>
      </c>
      <c r="EG8">
        <v>-46.447929999999999</v>
      </c>
      <c r="EH8">
        <v>-60.645449999999997</v>
      </c>
      <c r="EI8">
        <v>-0.567971</v>
      </c>
      <c r="EJ8">
        <v>-4.0820270000000001</v>
      </c>
      <c r="EK8">
        <v>-0.37100630000000001</v>
      </c>
      <c r="EL8">
        <v>-3.3563860000000001</v>
      </c>
      <c r="EM8">
        <v>-16.395130000000002</v>
      </c>
      <c r="EN8">
        <v>-16.394570000000002</v>
      </c>
      <c r="EO8">
        <v>-5.4383679999999996</v>
      </c>
      <c r="EP8">
        <v>-115.3458</v>
      </c>
      <c r="EQ8">
        <v>-105.3823</v>
      </c>
      <c r="ER8">
        <v>-4.2143480000000002</v>
      </c>
      <c r="ES8">
        <v>-109.57850000000001</v>
      </c>
      <c r="ET8">
        <v>-5.7672889999999999</v>
      </c>
      <c r="EU8">
        <v>-115.36320000000001</v>
      </c>
      <c r="EV8">
        <v>-43.497349999999997</v>
      </c>
      <c r="EW8">
        <v>0</v>
      </c>
      <c r="EX8">
        <v>-61.564860000000003</v>
      </c>
      <c r="EY8">
        <v>-65.44444</v>
      </c>
      <c r="EZ8">
        <v>-4.449662</v>
      </c>
      <c r="FA8">
        <v>-0.83081859999999996</v>
      </c>
      <c r="FB8">
        <v>-551.05250000000001</v>
      </c>
      <c r="FC8">
        <v>-551.7604</v>
      </c>
      <c r="FD8">
        <v>-9.2012070000000001</v>
      </c>
      <c r="FE8">
        <v>-9.2248610000000006</v>
      </c>
      <c r="FF8">
        <v>-5701.2659999999996</v>
      </c>
      <c r="FG8">
        <v>-5715.7870000000003</v>
      </c>
      <c r="FH8">
        <v>-154.9271</v>
      </c>
      <c r="FI8">
        <v>-155.32490000000001</v>
      </c>
      <c r="FJ8">
        <v>-1408.5340000000001</v>
      </c>
      <c r="FK8">
        <v>-1412.153</v>
      </c>
      <c r="FL8">
        <v>-6.5216519999999996</v>
      </c>
      <c r="FM8">
        <v>-6.5383370000000003</v>
      </c>
      <c r="FN8">
        <v>-39.919469999999997</v>
      </c>
      <c r="FO8">
        <v>-40.021850000000001</v>
      </c>
      <c r="FP8">
        <v>-450.87650000000002</v>
      </c>
      <c r="FQ8">
        <v>-451.45229999999998</v>
      </c>
      <c r="FR8">
        <v>-3.77119E-2</v>
      </c>
      <c r="FS8">
        <v>-3.7795000000000002E-2</v>
      </c>
      <c r="FT8">
        <v>-0.52411390000000002</v>
      </c>
      <c r="FU8">
        <v>-0.3692376</v>
      </c>
      <c r="FV8">
        <v>-0.4279906</v>
      </c>
      <c r="FW8">
        <v>-44.008830000000003</v>
      </c>
      <c r="FX8">
        <v>-51.011499999999998</v>
      </c>
      <c r="FY8" s="42">
        <v>-3.9243570000000001</v>
      </c>
      <c r="FZ8" s="42">
        <v>0</v>
      </c>
      <c r="GA8" s="42">
        <v>6.2857699999999996E-4</v>
      </c>
      <c r="GB8">
        <v>1.3134000000000001E-7</v>
      </c>
      <c r="GC8">
        <v>2.5242500000000001E-7</v>
      </c>
      <c r="GD8">
        <v>-0.29635529999999999</v>
      </c>
      <c r="GE8">
        <v>-86.313040000000001</v>
      </c>
      <c r="GF8">
        <v>-232.86080000000001</v>
      </c>
      <c r="GG8">
        <v>-207.90629999999999</v>
      </c>
      <c r="GH8">
        <v>-272.55669999999998</v>
      </c>
      <c r="GI8">
        <v>-273.27010000000001</v>
      </c>
      <c r="GJ8">
        <v>-831.22850000000005</v>
      </c>
      <c r="GK8">
        <v>-4.154846</v>
      </c>
      <c r="GL8">
        <v>-234.0027</v>
      </c>
      <c r="GM8">
        <v>-883.16390000000001</v>
      </c>
      <c r="GN8">
        <v>-285.37610000000001</v>
      </c>
      <c r="GO8">
        <v>-858.68200000000002</v>
      </c>
      <c r="GP8">
        <v>-98.463200000000001</v>
      </c>
      <c r="GQ8">
        <v>-238.95590000000001</v>
      </c>
      <c r="GR8">
        <v>-202.2877</v>
      </c>
      <c r="GS8">
        <v>-35.849699999999999</v>
      </c>
      <c r="GT8">
        <v>-0.20280039999999999</v>
      </c>
      <c r="GU8">
        <v>-38.936590000000002</v>
      </c>
      <c r="GV8">
        <v>-3.3048839999999999</v>
      </c>
      <c r="GW8">
        <v>-0.23803560000000001</v>
      </c>
      <c r="GX8">
        <v>-0.4669065</v>
      </c>
      <c r="GY8">
        <v>-0.4669064</v>
      </c>
      <c r="GZ8">
        <v>-342.4434</v>
      </c>
      <c r="HA8">
        <v>-0.64748969999999995</v>
      </c>
      <c r="HB8">
        <v>-255.54</v>
      </c>
      <c r="HC8">
        <v>-104.5676</v>
      </c>
      <c r="HD8">
        <v>-84.323319999999995</v>
      </c>
      <c r="HE8">
        <v>-47.593249999999998</v>
      </c>
      <c r="HF8">
        <v>-66.634339999999995</v>
      </c>
      <c r="HG8">
        <v>-110.0805</v>
      </c>
      <c r="HH8">
        <v>-152.16079999999999</v>
      </c>
      <c r="HI8">
        <v>-0.1113696</v>
      </c>
      <c r="HJ8">
        <v>-155.50739999999999</v>
      </c>
      <c r="HK8">
        <v>-3.8908699999999997E-2</v>
      </c>
      <c r="HL8">
        <v>-66.574740000000006</v>
      </c>
      <c r="HM8">
        <v>-66.507469999999998</v>
      </c>
      <c r="HN8">
        <v>-0.27371820000000002</v>
      </c>
      <c r="HO8">
        <v>-11.59775</v>
      </c>
      <c r="HP8">
        <v>-54.110370000000003</v>
      </c>
      <c r="HQ8">
        <v>-159.72319999999999</v>
      </c>
      <c r="HR8">
        <v>0</v>
      </c>
      <c r="HS8">
        <v>-129.24440000000001</v>
      </c>
      <c r="HT8">
        <v>-18.139140000000001</v>
      </c>
      <c r="HU8">
        <v>-3.4212199999999998E-2</v>
      </c>
      <c r="HV8" s="2">
        <v>-165.82859999999999</v>
      </c>
      <c r="HW8" s="2">
        <v>-155.68870000000001</v>
      </c>
      <c r="HX8" s="2">
        <v>-2271.9940000000001</v>
      </c>
      <c r="HY8" s="2">
        <v>0</v>
      </c>
      <c r="HZ8" s="2">
        <v>-115.364</v>
      </c>
    </row>
    <row r="9" spans="1:234" ht="12" customHeight="1" x14ac:dyDescent="0.15">
      <c r="B9" t="s">
        <v>170</v>
      </c>
      <c r="C9" t="s">
        <v>140</v>
      </c>
      <c r="D9" t="s">
        <v>140</v>
      </c>
      <c r="E9" t="s">
        <v>140</v>
      </c>
      <c r="F9" t="s">
        <v>140</v>
      </c>
      <c r="G9" t="s">
        <v>140</v>
      </c>
      <c r="H9" t="s">
        <v>140</v>
      </c>
      <c r="I9" t="s">
        <v>140</v>
      </c>
      <c r="J9" t="s">
        <v>140</v>
      </c>
      <c r="K9" t="s">
        <v>140</v>
      </c>
      <c r="L9" t="s">
        <v>140</v>
      </c>
      <c r="M9" t="s">
        <v>140</v>
      </c>
      <c r="N9" t="s">
        <v>140</v>
      </c>
      <c r="O9" t="s">
        <v>140</v>
      </c>
      <c r="P9" t="s">
        <v>140</v>
      </c>
      <c r="Q9" t="s">
        <v>140</v>
      </c>
      <c r="R9" t="s">
        <v>140</v>
      </c>
      <c r="S9" t="s">
        <v>140</v>
      </c>
      <c r="T9" t="s">
        <v>140</v>
      </c>
      <c r="U9" t="s">
        <v>140</v>
      </c>
      <c r="V9" t="s">
        <v>140</v>
      </c>
      <c r="W9" t="s">
        <v>140</v>
      </c>
      <c r="X9" t="s">
        <v>140</v>
      </c>
      <c r="Y9" t="s">
        <v>140</v>
      </c>
      <c r="Z9" t="s">
        <v>140</v>
      </c>
      <c r="AA9" t="s">
        <v>140</v>
      </c>
      <c r="AB9" t="s">
        <v>140</v>
      </c>
      <c r="AC9" t="s">
        <v>140</v>
      </c>
      <c r="AD9" t="s">
        <v>140</v>
      </c>
      <c r="AE9" t="s">
        <v>140</v>
      </c>
      <c r="AF9" t="s">
        <v>140</v>
      </c>
      <c r="AG9" t="s">
        <v>140</v>
      </c>
      <c r="AH9" t="s">
        <v>140</v>
      </c>
      <c r="AI9" t="s">
        <v>140</v>
      </c>
      <c r="AJ9" t="s">
        <v>140</v>
      </c>
      <c r="AK9" t="s">
        <v>140</v>
      </c>
      <c r="AL9" t="s">
        <v>140</v>
      </c>
      <c r="AM9" t="s">
        <v>140</v>
      </c>
      <c r="AN9" t="s">
        <v>140</v>
      </c>
      <c r="AO9" t="s">
        <v>140</v>
      </c>
      <c r="AP9" t="s">
        <v>140</v>
      </c>
      <c r="AQ9" t="s">
        <v>140</v>
      </c>
      <c r="AR9" t="s">
        <v>140</v>
      </c>
      <c r="AS9" t="s">
        <v>140</v>
      </c>
      <c r="AT9" t="s">
        <v>140</v>
      </c>
      <c r="AU9" t="s">
        <v>140</v>
      </c>
      <c r="AV9" t="s">
        <v>140</v>
      </c>
      <c r="AW9" t="s">
        <v>140</v>
      </c>
      <c r="AX9" t="s">
        <v>140</v>
      </c>
      <c r="AY9" t="s">
        <v>140</v>
      </c>
      <c r="AZ9" t="s">
        <v>140</v>
      </c>
      <c r="BA9" t="s">
        <v>140</v>
      </c>
      <c r="BB9" t="s">
        <v>140</v>
      </c>
      <c r="BC9" t="s">
        <v>140</v>
      </c>
      <c r="BD9" t="s">
        <v>140</v>
      </c>
      <c r="BE9" t="s">
        <v>140</v>
      </c>
      <c r="BF9" t="s">
        <v>140</v>
      </c>
      <c r="BG9" t="s">
        <v>140</v>
      </c>
      <c r="BH9" t="s">
        <v>140</v>
      </c>
      <c r="BI9" t="s">
        <v>140</v>
      </c>
      <c r="BJ9" t="s">
        <v>140</v>
      </c>
      <c r="BK9" t="s">
        <v>140</v>
      </c>
      <c r="BL9" t="s">
        <v>140</v>
      </c>
      <c r="BM9" t="s">
        <v>140</v>
      </c>
      <c r="BN9" t="s">
        <v>140</v>
      </c>
      <c r="BO9" t="s">
        <v>140</v>
      </c>
      <c r="BP9" t="s">
        <v>140</v>
      </c>
      <c r="BQ9" t="s">
        <v>140</v>
      </c>
      <c r="BR9" t="s">
        <v>140</v>
      </c>
      <c r="BS9" t="s">
        <v>140</v>
      </c>
      <c r="BT9" t="s">
        <v>140</v>
      </c>
      <c r="BU9" t="s">
        <v>140</v>
      </c>
      <c r="BV9" t="s">
        <v>140</v>
      </c>
      <c r="BW9" t="s">
        <v>140</v>
      </c>
      <c r="BX9" t="s">
        <v>140</v>
      </c>
      <c r="BY9" t="s">
        <v>140</v>
      </c>
      <c r="BZ9" t="s">
        <v>140</v>
      </c>
      <c r="CA9" t="s">
        <v>140</v>
      </c>
      <c r="CB9" t="s">
        <v>140</v>
      </c>
      <c r="CC9" t="s">
        <v>140</v>
      </c>
      <c r="CD9" t="s">
        <v>140</v>
      </c>
      <c r="CE9" t="s">
        <v>140</v>
      </c>
      <c r="CF9" t="s">
        <v>140</v>
      </c>
      <c r="CG9" t="s">
        <v>140</v>
      </c>
      <c r="CH9" t="s">
        <v>140</v>
      </c>
      <c r="CI9" t="s">
        <v>140</v>
      </c>
      <c r="CJ9" t="s">
        <v>140</v>
      </c>
      <c r="CK9" t="s">
        <v>140</v>
      </c>
      <c r="CL9" t="s">
        <v>140</v>
      </c>
      <c r="CM9" t="s">
        <v>140</v>
      </c>
      <c r="CN9" t="s">
        <v>140</v>
      </c>
      <c r="CO9" t="s">
        <v>140</v>
      </c>
      <c r="CP9" t="s">
        <v>140</v>
      </c>
      <c r="CQ9" t="s">
        <v>140</v>
      </c>
      <c r="CR9" t="s">
        <v>140</v>
      </c>
      <c r="CS9" t="s">
        <v>140</v>
      </c>
      <c r="CT9" t="s">
        <v>140</v>
      </c>
      <c r="CU9" t="s">
        <v>140</v>
      </c>
      <c r="CV9" t="s">
        <v>140</v>
      </c>
      <c r="CW9" t="s">
        <v>140</v>
      </c>
      <c r="CX9" t="s">
        <v>140</v>
      </c>
      <c r="CY9" t="s">
        <v>140</v>
      </c>
      <c r="CZ9" t="s">
        <v>140</v>
      </c>
      <c r="DA9" t="s">
        <v>140</v>
      </c>
      <c r="DB9" t="s">
        <v>140</v>
      </c>
      <c r="DC9" t="s">
        <v>140</v>
      </c>
      <c r="DD9" t="s">
        <v>140</v>
      </c>
      <c r="DE9" t="s">
        <v>140</v>
      </c>
      <c r="DF9" t="s">
        <v>140</v>
      </c>
      <c r="DG9" t="s">
        <v>140</v>
      </c>
      <c r="DH9" t="s">
        <v>140</v>
      </c>
      <c r="DI9" t="s">
        <v>140</v>
      </c>
      <c r="DJ9" t="s">
        <v>140</v>
      </c>
      <c r="DK9" t="s">
        <v>140</v>
      </c>
      <c r="DL9" t="s">
        <v>140</v>
      </c>
      <c r="DM9" t="s">
        <v>140</v>
      </c>
      <c r="DN9" t="s">
        <v>140</v>
      </c>
      <c r="DO9" t="s">
        <v>140</v>
      </c>
      <c r="DP9" t="s">
        <v>140</v>
      </c>
      <c r="DQ9" t="s">
        <v>140</v>
      </c>
      <c r="DR9" t="s">
        <v>140</v>
      </c>
      <c r="DS9" t="s">
        <v>140</v>
      </c>
      <c r="DT9" t="s">
        <v>140</v>
      </c>
      <c r="DU9" t="s">
        <v>140</v>
      </c>
      <c r="DV9" t="s">
        <v>140</v>
      </c>
      <c r="DW9" t="s">
        <v>140</v>
      </c>
      <c r="DX9" t="s">
        <v>140</v>
      </c>
      <c r="DY9" t="s">
        <v>140</v>
      </c>
      <c r="DZ9" t="s">
        <v>140</v>
      </c>
      <c r="EA9" t="s">
        <v>140</v>
      </c>
      <c r="EB9" t="s">
        <v>140</v>
      </c>
      <c r="EC9" t="s">
        <v>140</v>
      </c>
      <c r="ED9" t="s">
        <v>140</v>
      </c>
      <c r="EE9" t="s">
        <v>140</v>
      </c>
      <c r="EF9" t="s">
        <v>140</v>
      </c>
      <c r="EG9" t="s">
        <v>140</v>
      </c>
      <c r="EH9" t="s">
        <v>140</v>
      </c>
      <c r="EI9" t="s">
        <v>140</v>
      </c>
      <c r="EJ9" t="s">
        <v>140</v>
      </c>
      <c r="EK9" t="s">
        <v>140</v>
      </c>
      <c r="EL9" t="s">
        <v>140</v>
      </c>
      <c r="EM9" t="s">
        <v>140</v>
      </c>
      <c r="EN9" t="s">
        <v>140</v>
      </c>
      <c r="EO9" t="s">
        <v>140</v>
      </c>
      <c r="EP9" t="s">
        <v>140</v>
      </c>
      <c r="EQ9" t="s">
        <v>140</v>
      </c>
      <c r="ER9" t="s">
        <v>140</v>
      </c>
      <c r="ES9" t="s">
        <v>140</v>
      </c>
      <c r="ET9" t="s">
        <v>140</v>
      </c>
      <c r="EU9" t="s">
        <v>140</v>
      </c>
      <c r="EV9" t="s">
        <v>140</v>
      </c>
      <c r="EW9" t="s">
        <v>140</v>
      </c>
      <c r="EX9" t="s">
        <v>140</v>
      </c>
      <c r="EY9" t="s">
        <v>140</v>
      </c>
      <c r="EZ9" t="s">
        <v>140</v>
      </c>
      <c r="FA9" t="s">
        <v>140</v>
      </c>
      <c r="FB9" t="s">
        <v>140</v>
      </c>
      <c r="FC9" t="s">
        <v>140</v>
      </c>
      <c r="FD9" t="s">
        <v>140</v>
      </c>
      <c r="FE9" t="s">
        <v>140</v>
      </c>
      <c r="FF9" t="s">
        <v>140</v>
      </c>
      <c r="FG9" t="s">
        <v>140</v>
      </c>
      <c r="FH9" t="s">
        <v>140</v>
      </c>
      <c r="FI9" t="s">
        <v>140</v>
      </c>
      <c r="FJ9" t="s">
        <v>140</v>
      </c>
      <c r="FK9" t="s">
        <v>140</v>
      </c>
      <c r="FL9" t="s">
        <v>140</v>
      </c>
      <c r="FM9" t="s">
        <v>140</v>
      </c>
      <c r="FN9" t="s">
        <v>140</v>
      </c>
      <c r="FO9" t="s">
        <v>140</v>
      </c>
      <c r="FP9" t="s">
        <v>140</v>
      </c>
      <c r="FQ9" t="s">
        <v>140</v>
      </c>
      <c r="FR9" t="s">
        <v>140</v>
      </c>
      <c r="FS9" t="s">
        <v>140</v>
      </c>
      <c r="FT9" t="s">
        <v>140</v>
      </c>
      <c r="FU9" t="s">
        <v>140</v>
      </c>
      <c r="FV9" t="s">
        <v>140</v>
      </c>
      <c r="FW9" t="s">
        <v>140</v>
      </c>
      <c r="FX9" t="s">
        <v>140</v>
      </c>
      <c r="FY9" t="s">
        <v>140</v>
      </c>
      <c r="FZ9" t="s">
        <v>140</v>
      </c>
      <c r="GA9" t="s">
        <v>140</v>
      </c>
      <c r="GB9" t="s">
        <v>140</v>
      </c>
      <c r="GC9" t="s">
        <v>140</v>
      </c>
      <c r="GD9" t="s">
        <v>140</v>
      </c>
      <c r="GE9" t="s">
        <v>140</v>
      </c>
      <c r="GF9" t="s">
        <v>140</v>
      </c>
      <c r="GG9" t="s">
        <v>140</v>
      </c>
      <c r="GH9" t="s">
        <v>140</v>
      </c>
      <c r="GI9" t="s">
        <v>140</v>
      </c>
      <c r="GJ9" t="s">
        <v>140</v>
      </c>
      <c r="GK9" t="s">
        <v>140</v>
      </c>
      <c r="GL9" t="s">
        <v>140</v>
      </c>
      <c r="GM9" t="s">
        <v>140</v>
      </c>
      <c r="GN9" t="s">
        <v>140</v>
      </c>
      <c r="GO9" t="s">
        <v>140</v>
      </c>
      <c r="GP9" t="s">
        <v>140</v>
      </c>
      <c r="GQ9" t="s">
        <v>140</v>
      </c>
      <c r="GR9" t="s">
        <v>140</v>
      </c>
      <c r="GS9" t="s">
        <v>140</v>
      </c>
      <c r="GT9" t="s">
        <v>140</v>
      </c>
      <c r="GU9" t="s">
        <v>140</v>
      </c>
      <c r="GV9" t="s">
        <v>140</v>
      </c>
      <c r="GW9" t="s">
        <v>140</v>
      </c>
      <c r="GX9" t="s">
        <v>140</v>
      </c>
      <c r="GY9" t="s">
        <v>140</v>
      </c>
      <c r="GZ9" t="s">
        <v>140</v>
      </c>
      <c r="HA9" t="s">
        <v>140</v>
      </c>
      <c r="HB9" t="s">
        <v>140</v>
      </c>
      <c r="HC9" t="s">
        <v>140</v>
      </c>
      <c r="HD9" t="s">
        <v>140</v>
      </c>
      <c r="HE9" t="s">
        <v>140</v>
      </c>
      <c r="HF9" t="s">
        <v>140</v>
      </c>
      <c r="HG9" t="s">
        <v>140</v>
      </c>
      <c r="HH9" t="s">
        <v>140</v>
      </c>
      <c r="HI9" t="s">
        <v>140</v>
      </c>
      <c r="HJ9" t="s">
        <v>140</v>
      </c>
      <c r="HK9" t="s">
        <v>140</v>
      </c>
      <c r="HL9" t="s">
        <v>140</v>
      </c>
      <c r="HM9" t="s">
        <v>140</v>
      </c>
      <c r="HN9" t="s">
        <v>140</v>
      </c>
      <c r="HO9" t="s">
        <v>140</v>
      </c>
      <c r="HP9" t="s">
        <v>140</v>
      </c>
      <c r="HQ9" t="s">
        <v>140</v>
      </c>
      <c r="HR9" t="s">
        <v>140</v>
      </c>
      <c r="HS9" t="s">
        <v>140</v>
      </c>
      <c r="HT9" t="s">
        <v>140</v>
      </c>
      <c r="HU9" t="s">
        <v>140</v>
      </c>
      <c r="HV9" s="2" t="s">
        <v>140</v>
      </c>
      <c r="HW9" s="2" t="s">
        <v>140</v>
      </c>
      <c r="HX9" s="2" t="s">
        <v>140</v>
      </c>
      <c r="HY9" s="2" t="s">
        <v>140</v>
      </c>
      <c r="HZ9" s="2" t="s">
        <v>140</v>
      </c>
    </row>
    <row r="10" spans="1:234" ht="12" customHeight="1" x14ac:dyDescent="0.15">
      <c r="B10" t="s">
        <v>141</v>
      </c>
      <c r="C10" t="s">
        <v>140</v>
      </c>
      <c r="D10" t="s">
        <v>140</v>
      </c>
      <c r="E10" t="s">
        <v>140</v>
      </c>
      <c r="F10" t="s">
        <v>140</v>
      </c>
      <c r="G10" t="s">
        <v>140</v>
      </c>
      <c r="H10" t="s">
        <v>140</v>
      </c>
      <c r="I10" t="s">
        <v>140</v>
      </c>
      <c r="J10" t="s">
        <v>140</v>
      </c>
      <c r="K10" t="s">
        <v>140</v>
      </c>
      <c r="L10" t="s">
        <v>140</v>
      </c>
      <c r="M10" t="s">
        <v>140</v>
      </c>
      <c r="N10" t="s">
        <v>140</v>
      </c>
      <c r="O10" t="s">
        <v>140</v>
      </c>
      <c r="P10" t="s">
        <v>140</v>
      </c>
      <c r="Q10" t="s">
        <v>140</v>
      </c>
      <c r="R10" t="s">
        <v>140</v>
      </c>
      <c r="S10" t="s">
        <v>140</v>
      </c>
      <c r="T10" t="s">
        <v>140</v>
      </c>
      <c r="U10" t="s">
        <v>140</v>
      </c>
      <c r="V10" t="s">
        <v>140</v>
      </c>
      <c r="W10" t="s">
        <v>140</v>
      </c>
      <c r="X10" t="s">
        <v>140</v>
      </c>
      <c r="Y10" t="s">
        <v>140</v>
      </c>
      <c r="Z10" t="s">
        <v>140</v>
      </c>
      <c r="AA10" t="s">
        <v>140</v>
      </c>
      <c r="AB10" t="s">
        <v>140</v>
      </c>
      <c r="AC10" t="s">
        <v>140</v>
      </c>
      <c r="AD10" t="s">
        <v>140</v>
      </c>
      <c r="AE10" t="s">
        <v>140</v>
      </c>
      <c r="AF10" t="s">
        <v>140</v>
      </c>
      <c r="AG10" t="s">
        <v>140</v>
      </c>
      <c r="AH10" t="s">
        <v>140</v>
      </c>
      <c r="AI10" t="s">
        <v>140</v>
      </c>
      <c r="AJ10" t="s">
        <v>140</v>
      </c>
      <c r="AK10" t="s">
        <v>140</v>
      </c>
      <c r="AL10" t="s">
        <v>140</v>
      </c>
      <c r="AM10" t="s">
        <v>140</v>
      </c>
      <c r="AN10" t="s">
        <v>140</v>
      </c>
      <c r="AO10" t="s">
        <v>140</v>
      </c>
      <c r="AP10" t="s">
        <v>140</v>
      </c>
      <c r="AQ10" t="s">
        <v>140</v>
      </c>
      <c r="AR10" t="s">
        <v>140</v>
      </c>
      <c r="AS10" t="s">
        <v>140</v>
      </c>
      <c r="AT10" t="s">
        <v>140</v>
      </c>
      <c r="AU10" t="s">
        <v>140</v>
      </c>
      <c r="AV10" t="s">
        <v>140</v>
      </c>
      <c r="AW10" t="s">
        <v>140</v>
      </c>
      <c r="AX10" t="s">
        <v>140</v>
      </c>
      <c r="AY10" t="s">
        <v>140</v>
      </c>
      <c r="AZ10" t="s">
        <v>140</v>
      </c>
      <c r="BA10" t="s">
        <v>140</v>
      </c>
      <c r="BB10" t="s">
        <v>140</v>
      </c>
      <c r="BC10" t="s">
        <v>140</v>
      </c>
      <c r="BD10" t="s">
        <v>140</v>
      </c>
      <c r="BE10" t="s">
        <v>140</v>
      </c>
      <c r="BF10" t="s">
        <v>140</v>
      </c>
      <c r="BG10" t="s">
        <v>140</v>
      </c>
      <c r="BH10" t="s">
        <v>140</v>
      </c>
      <c r="BI10" t="s">
        <v>140</v>
      </c>
      <c r="BJ10" t="s">
        <v>140</v>
      </c>
      <c r="BK10" t="s">
        <v>140</v>
      </c>
      <c r="BL10" t="s">
        <v>140</v>
      </c>
      <c r="BM10" t="s">
        <v>140</v>
      </c>
      <c r="BN10" t="s">
        <v>140</v>
      </c>
      <c r="BO10" t="s">
        <v>140</v>
      </c>
      <c r="BP10" t="s">
        <v>140</v>
      </c>
      <c r="BQ10" t="s">
        <v>140</v>
      </c>
      <c r="BR10" t="s">
        <v>140</v>
      </c>
      <c r="BS10" t="s">
        <v>140</v>
      </c>
      <c r="BT10" t="s">
        <v>140</v>
      </c>
      <c r="BU10" t="s">
        <v>140</v>
      </c>
      <c r="BV10" t="s">
        <v>140</v>
      </c>
      <c r="BW10" t="s">
        <v>140</v>
      </c>
      <c r="BX10" t="s">
        <v>140</v>
      </c>
      <c r="BY10" t="s">
        <v>140</v>
      </c>
      <c r="BZ10" t="s">
        <v>140</v>
      </c>
      <c r="CA10" t="s">
        <v>140</v>
      </c>
      <c r="CB10" t="s">
        <v>140</v>
      </c>
      <c r="CC10" t="s">
        <v>140</v>
      </c>
      <c r="CD10" t="s">
        <v>140</v>
      </c>
      <c r="CE10" t="s">
        <v>140</v>
      </c>
      <c r="CF10" t="s">
        <v>140</v>
      </c>
      <c r="CG10" t="s">
        <v>140</v>
      </c>
      <c r="CH10" t="s">
        <v>140</v>
      </c>
      <c r="CI10" t="s">
        <v>140</v>
      </c>
      <c r="CJ10" t="s">
        <v>140</v>
      </c>
      <c r="CK10" t="s">
        <v>140</v>
      </c>
      <c r="CL10" t="s">
        <v>140</v>
      </c>
      <c r="CM10" t="s">
        <v>140</v>
      </c>
      <c r="CN10" t="s">
        <v>140</v>
      </c>
      <c r="CO10" t="s">
        <v>140</v>
      </c>
      <c r="CP10" t="s">
        <v>140</v>
      </c>
      <c r="CQ10" t="s">
        <v>140</v>
      </c>
      <c r="CR10" t="s">
        <v>140</v>
      </c>
      <c r="CS10" t="s">
        <v>140</v>
      </c>
      <c r="CT10" t="s">
        <v>140</v>
      </c>
      <c r="CU10" t="s">
        <v>140</v>
      </c>
      <c r="CV10" t="s">
        <v>140</v>
      </c>
      <c r="CW10" t="s">
        <v>140</v>
      </c>
      <c r="CX10" t="s">
        <v>140</v>
      </c>
      <c r="CY10" t="s">
        <v>140</v>
      </c>
      <c r="CZ10" t="s">
        <v>140</v>
      </c>
      <c r="DA10" t="s">
        <v>140</v>
      </c>
      <c r="DB10" t="s">
        <v>140</v>
      </c>
      <c r="DC10" t="s">
        <v>140</v>
      </c>
      <c r="DD10" t="s">
        <v>140</v>
      </c>
      <c r="DE10" t="s">
        <v>140</v>
      </c>
      <c r="DF10" t="s">
        <v>140</v>
      </c>
      <c r="DG10" t="s">
        <v>140</v>
      </c>
      <c r="DH10" t="s">
        <v>140</v>
      </c>
      <c r="DI10" t="s">
        <v>140</v>
      </c>
      <c r="DJ10" t="s">
        <v>140</v>
      </c>
      <c r="DK10" t="s">
        <v>140</v>
      </c>
      <c r="DL10" t="s">
        <v>140</v>
      </c>
      <c r="DM10" t="s">
        <v>140</v>
      </c>
      <c r="DN10" t="s">
        <v>140</v>
      </c>
      <c r="DO10" t="s">
        <v>140</v>
      </c>
      <c r="DP10" t="s">
        <v>140</v>
      </c>
      <c r="DQ10" t="s">
        <v>140</v>
      </c>
      <c r="DR10" t="s">
        <v>140</v>
      </c>
      <c r="DS10" t="s">
        <v>140</v>
      </c>
      <c r="DT10" t="s">
        <v>140</v>
      </c>
      <c r="DU10" t="s">
        <v>140</v>
      </c>
      <c r="DV10" t="s">
        <v>140</v>
      </c>
      <c r="DW10" t="s">
        <v>140</v>
      </c>
      <c r="DX10" t="s">
        <v>140</v>
      </c>
      <c r="DY10" t="s">
        <v>140</v>
      </c>
      <c r="DZ10" t="s">
        <v>140</v>
      </c>
      <c r="EA10" t="s">
        <v>140</v>
      </c>
      <c r="EB10" t="s">
        <v>140</v>
      </c>
      <c r="EC10" t="s">
        <v>140</v>
      </c>
      <c r="ED10" t="s">
        <v>140</v>
      </c>
      <c r="EE10" t="s">
        <v>140</v>
      </c>
      <c r="EF10" t="s">
        <v>140</v>
      </c>
      <c r="EG10" t="s">
        <v>140</v>
      </c>
      <c r="EH10" t="s">
        <v>140</v>
      </c>
      <c r="EI10" t="s">
        <v>140</v>
      </c>
      <c r="EJ10" t="s">
        <v>140</v>
      </c>
      <c r="EK10" t="s">
        <v>140</v>
      </c>
      <c r="EL10" t="s">
        <v>140</v>
      </c>
      <c r="EM10" t="s">
        <v>140</v>
      </c>
      <c r="EN10" t="s">
        <v>140</v>
      </c>
      <c r="EO10" t="s">
        <v>140</v>
      </c>
      <c r="EP10" t="s">
        <v>140</v>
      </c>
      <c r="EQ10" t="s">
        <v>140</v>
      </c>
      <c r="ER10" t="s">
        <v>140</v>
      </c>
      <c r="ES10" t="s">
        <v>140</v>
      </c>
      <c r="ET10" t="s">
        <v>140</v>
      </c>
      <c r="EU10" t="s">
        <v>140</v>
      </c>
      <c r="EV10" t="s">
        <v>140</v>
      </c>
      <c r="EW10" t="s">
        <v>140</v>
      </c>
      <c r="EX10" t="s">
        <v>140</v>
      </c>
      <c r="EY10" t="s">
        <v>140</v>
      </c>
      <c r="EZ10" t="s">
        <v>140</v>
      </c>
      <c r="FA10" t="s">
        <v>140</v>
      </c>
      <c r="FB10" t="s">
        <v>140</v>
      </c>
      <c r="FC10" t="s">
        <v>140</v>
      </c>
      <c r="FD10" t="s">
        <v>140</v>
      </c>
      <c r="FE10" t="s">
        <v>140</v>
      </c>
      <c r="FF10" t="s">
        <v>140</v>
      </c>
      <c r="FG10" t="s">
        <v>140</v>
      </c>
      <c r="FH10" t="s">
        <v>140</v>
      </c>
      <c r="FI10" t="s">
        <v>140</v>
      </c>
      <c r="FJ10" t="s">
        <v>140</v>
      </c>
      <c r="FK10" t="s">
        <v>140</v>
      </c>
      <c r="FL10" t="s">
        <v>140</v>
      </c>
      <c r="FM10" t="s">
        <v>140</v>
      </c>
      <c r="FN10" t="s">
        <v>140</v>
      </c>
      <c r="FO10" t="s">
        <v>140</v>
      </c>
      <c r="FP10" t="s">
        <v>140</v>
      </c>
      <c r="FQ10" t="s">
        <v>140</v>
      </c>
      <c r="FR10" t="s">
        <v>140</v>
      </c>
      <c r="FS10" t="s">
        <v>140</v>
      </c>
      <c r="FT10" t="s">
        <v>140</v>
      </c>
      <c r="FU10" t="s">
        <v>140</v>
      </c>
      <c r="FV10" t="s">
        <v>140</v>
      </c>
      <c r="FW10" t="s">
        <v>140</v>
      </c>
      <c r="FX10" t="s">
        <v>140</v>
      </c>
      <c r="FY10" t="s">
        <v>140</v>
      </c>
      <c r="FZ10" t="s">
        <v>140</v>
      </c>
      <c r="GA10" t="s">
        <v>140</v>
      </c>
      <c r="GB10" t="s">
        <v>140</v>
      </c>
      <c r="GC10" t="s">
        <v>140</v>
      </c>
      <c r="GD10" t="s">
        <v>140</v>
      </c>
      <c r="GE10" t="s">
        <v>140</v>
      </c>
      <c r="GF10" t="s">
        <v>140</v>
      </c>
      <c r="GG10" t="s">
        <v>140</v>
      </c>
      <c r="GH10" t="s">
        <v>140</v>
      </c>
      <c r="GI10" t="s">
        <v>140</v>
      </c>
      <c r="GJ10" t="s">
        <v>140</v>
      </c>
      <c r="GK10" t="s">
        <v>140</v>
      </c>
      <c r="GL10" t="s">
        <v>140</v>
      </c>
      <c r="GM10" t="s">
        <v>140</v>
      </c>
      <c r="GN10" t="s">
        <v>140</v>
      </c>
      <c r="GO10" t="s">
        <v>140</v>
      </c>
      <c r="GP10" t="s">
        <v>140</v>
      </c>
      <c r="GQ10" t="s">
        <v>140</v>
      </c>
      <c r="GR10" t="s">
        <v>140</v>
      </c>
      <c r="GS10" t="s">
        <v>140</v>
      </c>
      <c r="GT10" t="s">
        <v>140</v>
      </c>
      <c r="GU10" t="s">
        <v>140</v>
      </c>
      <c r="GV10" t="s">
        <v>140</v>
      </c>
      <c r="GW10" t="s">
        <v>140</v>
      </c>
      <c r="GX10" t="s">
        <v>140</v>
      </c>
      <c r="GY10" t="s">
        <v>140</v>
      </c>
      <c r="GZ10" t="s">
        <v>140</v>
      </c>
      <c r="HA10" t="s">
        <v>140</v>
      </c>
      <c r="HB10" t="s">
        <v>140</v>
      </c>
      <c r="HC10" t="s">
        <v>140</v>
      </c>
      <c r="HD10" t="s">
        <v>140</v>
      </c>
      <c r="HE10" t="s">
        <v>140</v>
      </c>
      <c r="HF10" t="s">
        <v>140</v>
      </c>
      <c r="HG10" t="s">
        <v>140</v>
      </c>
      <c r="HH10" t="s">
        <v>140</v>
      </c>
      <c r="HI10" t="s">
        <v>140</v>
      </c>
      <c r="HJ10" t="s">
        <v>140</v>
      </c>
      <c r="HK10" t="s">
        <v>140</v>
      </c>
      <c r="HL10" t="s">
        <v>140</v>
      </c>
      <c r="HM10" t="s">
        <v>140</v>
      </c>
      <c r="HN10" t="s">
        <v>140</v>
      </c>
      <c r="HO10" t="s">
        <v>140</v>
      </c>
      <c r="HP10" t="s">
        <v>140</v>
      </c>
      <c r="HQ10" t="s">
        <v>140</v>
      </c>
      <c r="HR10" t="s">
        <v>140</v>
      </c>
      <c r="HS10" t="s">
        <v>140</v>
      </c>
      <c r="HT10" t="s">
        <v>140</v>
      </c>
      <c r="HU10" t="s">
        <v>140</v>
      </c>
      <c r="HV10" s="2" t="s">
        <v>140</v>
      </c>
      <c r="HW10" s="2" t="s">
        <v>140</v>
      </c>
      <c r="HX10" s="2" t="s">
        <v>140</v>
      </c>
      <c r="HY10" s="2" t="s">
        <v>140</v>
      </c>
      <c r="HZ10" s="2" t="s">
        <v>140</v>
      </c>
    </row>
    <row r="11" spans="1:234" ht="12" customHeight="1" x14ac:dyDescent="0.15">
      <c r="B11" t="s">
        <v>381</v>
      </c>
      <c r="C11">
        <v>0</v>
      </c>
      <c r="D11">
        <v>0</v>
      </c>
      <c r="E11">
        <v>0</v>
      </c>
      <c r="F11">
        <v>2.1000019999999999</v>
      </c>
      <c r="G11">
        <v>0.1105264</v>
      </c>
      <c r="H11">
        <v>89.140280000000004</v>
      </c>
      <c r="I11">
        <v>0</v>
      </c>
      <c r="J11">
        <v>0</v>
      </c>
      <c r="K11" t="s">
        <v>140</v>
      </c>
      <c r="L11">
        <v>2.210528</v>
      </c>
      <c r="M11">
        <v>0</v>
      </c>
      <c r="N11">
        <v>101.3781</v>
      </c>
      <c r="O11">
        <v>0</v>
      </c>
      <c r="P11">
        <v>2.210528</v>
      </c>
      <c r="Q11">
        <v>0</v>
      </c>
      <c r="R11">
        <v>0</v>
      </c>
      <c r="S11">
        <v>101.3781</v>
      </c>
      <c r="T11">
        <v>91.246420000000001</v>
      </c>
      <c r="U11">
        <v>10.13781</v>
      </c>
      <c r="V11">
        <v>0</v>
      </c>
      <c r="W11">
        <v>1.14967E-2</v>
      </c>
      <c r="X11">
        <v>0</v>
      </c>
      <c r="Y11">
        <v>13102.16</v>
      </c>
      <c r="Z11">
        <v>1.1496299999999999E-2</v>
      </c>
      <c r="AA11">
        <v>0</v>
      </c>
      <c r="AB11">
        <v>1.1496299999999999E-2</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2279.1010000000001</v>
      </c>
      <c r="BA11" s="42">
        <v>7.5700500000000005E-5</v>
      </c>
      <c r="BB11">
        <v>0</v>
      </c>
      <c r="BC11" s="42">
        <v>7.5700500000000005E-5</v>
      </c>
      <c r="BD11">
        <v>0</v>
      </c>
      <c r="BE11">
        <v>0</v>
      </c>
      <c r="BF11">
        <v>0</v>
      </c>
      <c r="BG11" s="42">
        <v>7.5700500000000005E-5</v>
      </c>
      <c r="BH11">
        <v>0</v>
      </c>
      <c r="BI11">
        <v>933.30589999999995</v>
      </c>
      <c r="BJ11">
        <v>214.13579999999999</v>
      </c>
      <c r="BK11" s="42">
        <v>7.4892799999999999E-6</v>
      </c>
      <c r="BL11" s="42">
        <v>1.47389E-8</v>
      </c>
      <c r="BM11" s="42">
        <v>1.47389E-8</v>
      </c>
      <c r="BN11" s="42">
        <v>1.47389E-8</v>
      </c>
      <c r="BO11">
        <v>107.06789999999999</v>
      </c>
      <c r="BP11">
        <v>107.06789999999999</v>
      </c>
      <c r="BQ11">
        <v>214.13579999999999</v>
      </c>
      <c r="BR11">
        <v>0</v>
      </c>
      <c r="BS11">
        <v>0</v>
      </c>
      <c r="BT11">
        <v>0</v>
      </c>
      <c r="BU11">
        <v>0</v>
      </c>
      <c r="BV11">
        <v>159.80289999999999</v>
      </c>
      <c r="BW11">
        <v>107.06789999999999</v>
      </c>
      <c r="BX11">
        <v>52.734940000000002</v>
      </c>
      <c r="BY11">
        <v>159.80289999999999</v>
      </c>
      <c r="BZ11">
        <v>110.3904</v>
      </c>
      <c r="CA11">
        <v>5.5195220000000003</v>
      </c>
      <c r="CB11" t="s">
        <v>140</v>
      </c>
      <c r="CC11">
        <v>0</v>
      </c>
      <c r="CD11">
        <v>0</v>
      </c>
      <c r="CE11">
        <v>104.87090000000001</v>
      </c>
      <c r="CF11">
        <v>104.87090000000001</v>
      </c>
      <c r="CG11">
        <v>104.87090000000001</v>
      </c>
      <c r="CH11" s="42">
        <v>110.3904</v>
      </c>
      <c r="CI11" s="42">
        <v>8.4334000000000001E-10</v>
      </c>
      <c r="CJ11" s="42">
        <v>9.4053599999999995E-9</v>
      </c>
      <c r="CK11" s="42">
        <v>9.3470200000000007E-9</v>
      </c>
      <c r="CL11" s="42">
        <v>9.4053599999999995E-9</v>
      </c>
      <c r="CM11" s="42">
        <v>8.5620200000000006E-9</v>
      </c>
      <c r="CN11" s="42">
        <v>9.3214099999999996E-9</v>
      </c>
      <c r="CO11" s="42">
        <v>7.5939E-10</v>
      </c>
      <c r="CP11" s="42">
        <v>9.3214099999999996E-9</v>
      </c>
      <c r="CQ11">
        <v>8.5620200000000006E-9</v>
      </c>
      <c r="CR11">
        <v>0</v>
      </c>
      <c r="CS11">
        <v>0</v>
      </c>
      <c r="CT11" s="42">
        <v>2.1970019999999999</v>
      </c>
      <c r="CU11">
        <v>1.70797E-6</v>
      </c>
      <c r="CV11" s="42">
        <v>0</v>
      </c>
      <c r="CW11" s="42">
        <v>7.1098400000000004E-6</v>
      </c>
      <c r="CX11" s="42">
        <v>7.1098400000000004E-6</v>
      </c>
      <c r="CY11" s="42">
        <v>5.4018800000000002E-6</v>
      </c>
      <c r="CZ11" s="42">
        <v>5.4018800000000002E-6</v>
      </c>
      <c r="DA11">
        <v>1.70797E-6</v>
      </c>
      <c r="DB11">
        <v>0</v>
      </c>
      <c r="DC11">
        <v>0</v>
      </c>
      <c r="DD11">
        <v>0</v>
      </c>
      <c r="DE11">
        <v>0</v>
      </c>
      <c r="DF11">
        <v>0</v>
      </c>
      <c r="DG11" s="42">
        <v>0</v>
      </c>
      <c r="DH11">
        <v>0</v>
      </c>
      <c r="DI11">
        <v>5.8332999999999994E-11</v>
      </c>
      <c r="DJ11">
        <v>0</v>
      </c>
      <c r="DK11">
        <v>0</v>
      </c>
      <c r="DL11">
        <v>0</v>
      </c>
      <c r="DM11">
        <v>0</v>
      </c>
      <c r="DN11">
        <v>0</v>
      </c>
      <c r="DO11">
        <v>0</v>
      </c>
      <c r="DP11">
        <v>0</v>
      </c>
      <c r="DQ11">
        <v>0</v>
      </c>
      <c r="DR11">
        <v>0</v>
      </c>
      <c r="DS11">
        <v>110.3904</v>
      </c>
      <c r="DT11">
        <v>104.87090000000001</v>
      </c>
      <c r="DU11">
        <v>5.5195220000000003</v>
      </c>
      <c r="DV11">
        <v>110.3904</v>
      </c>
      <c r="DW11" s="42">
        <v>15.730639999999999</v>
      </c>
      <c r="DX11" s="42" t="s">
        <v>140</v>
      </c>
      <c r="DY11">
        <v>1.8702300000000001E-6</v>
      </c>
      <c r="DZ11">
        <v>2.0219000000000001E-7</v>
      </c>
      <c r="EA11">
        <v>6989.6940000000004</v>
      </c>
      <c r="EB11">
        <v>6989.6940000000004</v>
      </c>
      <c r="EC11">
        <v>7005.433</v>
      </c>
      <c r="ED11" s="42">
        <v>15.73929</v>
      </c>
      <c r="EE11">
        <v>7005.433</v>
      </c>
      <c r="EF11">
        <v>1.87028E-6</v>
      </c>
      <c r="EG11">
        <v>0</v>
      </c>
      <c r="EH11">
        <v>0</v>
      </c>
      <c r="EI11">
        <v>15.73929</v>
      </c>
      <c r="EJ11">
        <v>0</v>
      </c>
      <c r="EK11">
        <v>0</v>
      </c>
      <c r="EL11">
        <v>0</v>
      </c>
      <c r="EM11">
        <v>0</v>
      </c>
      <c r="EN11">
        <v>0</v>
      </c>
      <c r="EO11">
        <v>2.1</v>
      </c>
      <c r="EP11">
        <v>0</v>
      </c>
      <c r="EQ11">
        <v>0</v>
      </c>
      <c r="ER11">
        <v>0</v>
      </c>
      <c r="ES11">
        <v>0</v>
      </c>
      <c r="ET11">
        <v>0</v>
      </c>
      <c r="EU11">
        <v>0</v>
      </c>
      <c r="EV11">
        <v>0</v>
      </c>
      <c r="EW11" t="s">
        <v>140</v>
      </c>
      <c r="EX11">
        <v>0</v>
      </c>
      <c r="EY11">
        <v>0</v>
      </c>
      <c r="EZ11">
        <v>0</v>
      </c>
      <c r="FA11">
        <v>0</v>
      </c>
      <c r="FB11">
        <v>0</v>
      </c>
      <c r="FC11">
        <v>0</v>
      </c>
      <c r="FD11">
        <v>0</v>
      </c>
      <c r="FE11">
        <v>0</v>
      </c>
      <c r="FF11">
        <v>0</v>
      </c>
      <c r="FG11">
        <v>0</v>
      </c>
      <c r="FH11">
        <v>0</v>
      </c>
      <c r="FI11">
        <v>0</v>
      </c>
      <c r="FJ11">
        <v>0</v>
      </c>
      <c r="FK11">
        <v>0</v>
      </c>
      <c r="FL11">
        <v>0</v>
      </c>
      <c r="FM11">
        <v>0</v>
      </c>
      <c r="FN11">
        <v>0</v>
      </c>
      <c r="FO11">
        <v>0</v>
      </c>
      <c r="FP11">
        <v>0</v>
      </c>
      <c r="FQ11">
        <v>0</v>
      </c>
      <c r="FR11">
        <v>0</v>
      </c>
      <c r="FS11">
        <v>0</v>
      </c>
      <c r="FT11">
        <v>0</v>
      </c>
      <c r="FU11">
        <v>0</v>
      </c>
      <c r="FV11">
        <v>0</v>
      </c>
      <c r="FW11">
        <v>0</v>
      </c>
      <c r="FX11">
        <v>0</v>
      </c>
      <c r="FY11">
        <v>15.73929</v>
      </c>
      <c r="FZ11" t="s">
        <v>140</v>
      </c>
      <c r="GA11">
        <v>0</v>
      </c>
      <c r="GB11">
        <v>0</v>
      </c>
      <c r="GC11">
        <v>0</v>
      </c>
      <c r="GD11">
        <v>0</v>
      </c>
      <c r="GE11">
        <v>2.210528</v>
      </c>
      <c r="GF11">
        <v>101.3781</v>
      </c>
      <c r="GG11">
        <v>91.246420000000001</v>
      </c>
      <c r="GH11">
        <v>43673.87</v>
      </c>
      <c r="GI11">
        <v>13102.16</v>
      </c>
      <c r="GJ11">
        <v>1.1496299999999999E-2</v>
      </c>
      <c r="GK11">
        <v>0</v>
      </c>
      <c r="GL11">
        <v>13102.16</v>
      </c>
      <c r="GM11">
        <v>1.1496299999999999E-2</v>
      </c>
      <c r="GN11">
        <v>0</v>
      </c>
      <c r="GO11">
        <v>1.1496299999999999E-2</v>
      </c>
      <c r="GP11" s="42">
        <v>0</v>
      </c>
      <c r="GQ11">
        <v>14134.46</v>
      </c>
      <c r="GR11" s="42">
        <v>2279.1010000000001</v>
      </c>
      <c r="GS11">
        <v>7.5700500000000005E-5</v>
      </c>
      <c r="GT11">
        <v>0</v>
      </c>
      <c r="GU11">
        <v>7.5700500000000005E-5</v>
      </c>
      <c r="GV11">
        <v>0</v>
      </c>
      <c r="GW11">
        <v>0</v>
      </c>
      <c r="GX11">
        <v>0</v>
      </c>
      <c r="GY11">
        <v>0</v>
      </c>
      <c r="GZ11">
        <v>214.13579999999999</v>
      </c>
      <c r="HA11">
        <v>0</v>
      </c>
      <c r="HB11">
        <v>159.80289999999999</v>
      </c>
      <c r="HC11">
        <v>96.170829999999995</v>
      </c>
      <c r="HD11">
        <v>52.734940000000002</v>
      </c>
      <c r="HE11">
        <v>8.7000810000000008</v>
      </c>
      <c r="HF11">
        <v>10.897080000000001</v>
      </c>
      <c r="HG11" s="42">
        <v>10.897080000000001</v>
      </c>
      <c r="HH11">
        <v>104.87090000000001</v>
      </c>
      <c r="HI11">
        <v>0</v>
      </c>
      <c r="HJ11">
        <v>110.3904</v>
      </c>
      <c r="HK11" s="42">
        <v>5.8332999999999994E-11</v>
      </c>
      <c r="HL11">
        <v>2.197003</v>
      </c>
      <c r="HM11" s="42">
        <v>2.197003</v>
      </c>
      <c r="HN11">
        <v>0</v>
      </c>
      <c r="HO11">
        <v>1.70797E-6</v>
      </c>
      <c r="HP11" s="42">
        <v>2.1970019999999999</v>
      </c>
      <c r="HQ11">
        <v>7.1098400000000004E-6</v>
      </c>
      <c r="HR11" t="s">
        <v>140</v>
      </c>
      <c r="HS11">
        <v>0</v>
      </c>
      <c r="HT11">
        <v>5.8332999999999994E-11</v>
      </c>
      <c r="HU11">
        <v>0</v>
      </c>
      <c r="HV11" s="2">
        <v>0</v>
      </c>
      <c r="HW11" s="2">
        <v>110.3904</v>
      </c>
      <c r="HX11" s="2">
        <v>7005.433</v>
      </c>
      <c r="HY11" s="2" t="s">
        <v>140</v>
      </c>
      <c r="HZ11" s="2">
        <v>0</v>
      </c>
    </row>
    <row r="12" spans="1:234" ht="12" customHeight="1" x14ac:dyDescent="0.15">
      <c r="B12" t="s">
        <v>382</v>
      </c>
      <c r="C12">
        <v>0</v>
      </c>
      <c r="D12">
        <v>0</v>
      </c>
      <c r="E12">
        <v>0</v>
      </c>
      <c r="F12">
        <v>465.17689999999999</v>
      </c>
      <c r="G12">
        <v>24.482990000000001</v>
      </c>
      <c r="H12">
        <v>76.70129</v>
      </c>
      <c r="I12">
        <v>0</v>
      </c>
      <c r="J12">
        <v>0</v>
      </c>
      <c r="K12" t="s">
        <v>140</v>
      </c>
      <c r="L12">
        <v>489.65989999999999</v>
      </c>
      <c r="M12">
        <v>0</v>
      </c>
      <c r="N12">
        <v>602.08690000000001</v>
      </c>
      <c r="O12">
        <v>0</v>
      </c>
      <c r="P12">
        <v>489.65989999999999</v>
      </c>
      <c r="Q12">
        <v>0</v>
      </c>
      <c r="R12">
        <v>0</v>
      </c>
      <c r="S12">
        <v>602.08690000000001</v>
      </c>
      <c r="T12">
        <v>541.87819999999999</v>
      </c>
      <c r="U12">
        <v>60.208689999999997</v>
      </c>
      <c r="V12">
        <v>0</v>
      </c>
      <c r="W12">
        <v>0</v>
      </c>
      <c r="X12">
        <v>0</v>
      </c>
      <c r="Y12">
        <v>31113.58</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42968.94</v>
      </c>
      <c r="BA12">
        <v>0</v>
      </c>
      <c r="BB12">
        <v>0</v>
      </c>
      <c r="BC12">
        <v>0</v>
      </c>
      <c r="BD12">
        <v>0</v>
      </c>
      <c r="BE12">
        <v>0</v>
      </c>
      <c r="BF12">
        <v>0</v>
      </c>
      <c r="BG12">
        <v>0</v>
      </c>
      <c r="BH12">
        <v>0</v>
      </c>
      <c r="BI12">
        <v>44314.74</v>
      </c>
      <c r="BJ12">
        <v>90281.95</v>
      </c>
      <c r="BK12">
        <v>0</v>
      </c>
      <c r="BL12">
        <v>0</v>
      </c>
      <c r="BM12">
        <v>0</v>
      </c>
      <c r="BN12">
        <v>0</v>
      </c>
      <c r="BO12">
        <v>45140.97</v>
      </c>
      <c r="BP12">
        <v>45140.97</v>
      </c>
      <c r="BQ12">
        <v>90281.95</v>
      </c>
      <c r="BR12">
        <v>0</v>
      </c>
      <c r="BS12">
        <v>0</v>
      </c>
      <c r="BT12">
        <v>0</v>
      </c>
      <c r="BU12">
        <v>0</v>
      </c>
      <c r="BV12">
        <v>67374.59</v>
      </c>
      <c r="BW12">
        <v>45140.97</v>
      </c>
      <c r="BX12">
        <v>22233.61</v>
      </c>
      <c r="BY12">
        <v>67374.59</v>
      </c>
      <c r="BZ12">
        <v>94.986109999999996</v>
      </c>
      <c r="CA12">
        <v>4.7493059999999998</v>
      </c>
      <c r="CB12" t="s">
        <v>140</v>
      </c>
      <c r="CC12">
        <v>0</v>
      </c>
      <c r="CD12">
        <v>0</v>
      </c>
      <c r="CE12">
        <v>90.236810000000006</v>
      </c>
      <c r="CF12">
        <v>90.236810000000006</v>
      </c>
      <c r="CG12">
        <v>90.236810000000006</v>
      </c>
      <c r="CH12">
        <v>94.986109999999996</v>
      </c>
      <c r="CI12">
        <v>0</v>
      </c>
      <c r="CJ12">
        <v>0</v>
      </c>
      <c r="CK12">
        <v>0</v>
      </c>
      <c r="CL12">
        <v>0</v>
      </c>
      <c r="CM12">
        <v>0</v>
      </c>
      <c r="CN12">
        <v>0</v>
      </c>
      <c r="CO12">
        <v>0</v>
      </c>
      <c r="CP12">
        <v>0</v>
      </c>
      <c r="CQ12">
        <v>0</v>
      </c>
      <c r="CR12">
        <v>0</v>
      </c>
      <c r="CS12">
        <v>0</v>
      </c>
      <c r="CT12">
        <v>44825.48</v>
      </c>
      <c r="CU12">
        <v>225.25370000000001</v>
      </c>
      <c r="CV12">
        <v>0</v>
      </c>
      <c r="CW12">
        <v>937.68960000000004</v>
      </c>
      <c r="CX12">
        <v>937.68960000000004</v>
      </c>
      <c r="CY12">
        <v>712.43269999999995</v>
      </c>
      <c r="CZ12">
        <v>712.43269999999995</v>
      </c>
      <c r="DA12">
        <v>225.2569</v>
      </c>
      <c r="DB12">
        <v>0</v>
      </c>
      <c r="DC12">
        <v>0</v>
      </c>
      <c r="DD12">
        <v>0</v>
      </c>
      <c r="DE12">
        <v>0</v>
      </c>
      <c r="DF12">
        <v>0</v>
      </c>
      <c r="DG12">
        <v>0</v>
      </c>
      <c r="DH12">
        <v>0</v>
      </c>
      <c r="DI12">
        <v>0</v>
      </c>
      <c r="DJ12">
        <v>0</v>
      </c>
      <c r="DK12">
        <v>0</v>
      </c>
      <c r="DL12">
        <v>0</v>
      </c>
      <c r="DM12">
        <v>0</v>
      </c>
      <c r="DN12">
        <v>0</v>
      </c>
      <c r="DO12">
        <v>0</v>
      </c>
      <c r="DP12">
        <v>0</v>
      </c>
      <c r="DQ12">
        <v>0</v>
      </c>
      <c r="DR12">
        <v>0</v>
      </c>
      <c r="DS12">
        <v>94.986109999999996</v>
      </c>
      <c r="DT12">
        <v>90.236810000000006</v>
      </c>
      <c r="DU12">
        <v>4.7493059999999998</v>
      </c>
      <c r="DV12">
        <v>94.986109999999996</v>
      </c>
      <c r="DW12">
        <v>13.53552</v>
      </c>
      <c r="DX12" t="s">
        <v>140</v>
      </c>
      <c r="DY12">
        <v>0</v>
      </c>
      <c r="DZ12">
        <v>0</v>
      </c>
      <c r="EA12">
        <v>6014.2449999999999</v>
      </c>
      <c r="EB12">
        <v>6014.2449999999999</v>
      </c>
      <c r="EC12">
        <v>6027.7879999999996</v>
      </c>
      <c r="ED12">
        <v>13.54279</v>
      </c>
      <c r="EE12">
        <v>6027.7879999999996</v>
      </c>
      <c r="EF12">
        <v>0</v>
      </c>
      <c r="EG12">
        <v>0</v>
      </c>
      <c r="EH12">
        <v>0</v>
      </c>
      <c r="EI12">
        <v>13.54279</v>
      </c>
      <c r="EJ12">
        <v>0</v>
      </c>
      <c r="EK12">
        <v>0</v>
      </c>
      <c r="EL12">
        <v>0</v>
      </c>
      <c r="EM12">
        <v>0</v>
      </c>
      <c r="EN12">
        <v>0</v>
      </c>
      <c r="EO12">
        <v>239.92</v>
      </c>
      <c r="EP12">
        <v>0</v>
      </c>
      <c r="EQ12">
        <v>0</v>
      </c>
      <c r="ER12">
        <v>0</v>
      </c>
      <c r="ES12">
        <v>0</v>
      </c>
      <c r="ET12">
        <v>0</v>
      </c>
      <c r="EU12">
        <v>0</v>
      </c>
      <c r="EV12">
        <v>0</v>
      </c>
      <c r="EW12" t="s">
        <v>140</v>
      </c>
      <c r="EX12">
        <v>0</v>
      </c>
      <c r="EY12">
        <v>0</v>
      </c>
      <c r="EZ12">
        <v>0</v>
      </c>
      <c r="FA12">
        <v>0</v>
      </c>
      <c r="FB12">
        <v>0</v>
      </c>
      <c r="FC12">
        <v>0</v>
      </c>
      <c r="FD12">
        <v>0</v>
      </c>
      <c r="FE12">
        <v>0</v>
      </c>
      <c r="FF12">
        <v>0</v>
      </c>
      <c r="FG12">
        <v>0</v>
      </c>
      <c r="FH12">
        <v>0</v>
      </c>
      <c r="FI12">
        <v>0</v>
      </c>
      <c r="FJ12">
        <v>0</v>
      </c>
      <c r="FK12">
        <v>0</v>
      </c>
      <c r="FL12">
        <v>0</v>
      </c>
      <c r="FM12">
        <v>0</v>
      </c>
      <c r="FN12">
        <v>0</v>
      </c>
      <c r="FO12">
        <v>0</v>
      </c>
      <c r="FP12">
        <v>0</v>
      </c>
      <c r="FQ12">
        <v>0</v>
      </c>
      <c r="FR12">
        <v>0</v>
      </c>
      <c r="FS12">
        <v>0</v>
      </c>
      <c r="FT12">
        <v>0</v>
      </c>
      <c r="FU12">
        <v>0</v>
      </c>
      <c r="FV12">
        <v>0</v>
      </c>
      <c r="FW12">
        <v>0</v>
      </c>
      <c r="FX12">
        <v>0</v>
      </c>
      <c r="FY12">
        <v>13.54279</v>
      </c>
      <c r="FZ12" t="s">
        <v>140</v>
      </c>
      <c r="GA12">
        <v>0</v>
      </c>
      <c r="GB12">
        <v>0</v>
      </c>
      <c r="GC12">
        <v>0</v>
      </c>
      <c r="GD12">
        <v>0</v>
      </c>
      <c r="GE12">
        <v>489.65989999999999</v>
      </c>
      <c r="GF12">
        <v>602.08690000000001</v>
      </c>
      <c r="GG12">
        <v>541.87</v>
      </c>
      <c r="GH12">
        <v>541.87</v>
      </c>
      <c r="GI12">
        <v>31113.58</v>
      </c>
      <c r="GJ12">
        <v>0</v>
      </c>
      <c r="GK12">
        <v>0</v>
      </c>
      <c r="GL12">
        <v>31113.58</v>
      </c>
      <c r="GM12">
        <v>0</v>
      </c>
      <c r="GN12">
        <v>0</v>
      </c>
      <c r="GO12">
        <v>0</v>
      </c>
      <c r="GP12">
        <v>0</v>
      </c>
      <c r="GQ12">
        <v>31113.58</v>
      </c>
      <c r="GR12">
        <v>42968.94</v>
      </c>
      <c r="GS12">
        <v>0</v>
      </c>
      <c r="GT12">
        <v>0</v>
      </c>
      <c r="GU12">
        <v>0</v>
      </c>
      <c r="GV12">
        <v>0</v>
      </c>
      <c r="GW12">
        <v>0</v>
      </c>
      <c r="GX12">
        <v>0</v>
      </c>
      <c r="GY12">
        <v>0</v>
      </c>
      <c r="GZ12">
        <v>90281.95</v>
      </c>
      <c r="HA12">
        <v>0</v>
      </c>
      <c r="HB12">
        <v>67374.59</v>
      </c>
      <c r="HC12">
        <v>45.140970000000003</v>
      </c>
      <c r="HD12">
        <v>22233.61</v>
      </c>
      <c r="HE12">
        <v>45.095829999999999</v>
      </c>
      <c r="HF12">
        <v>45095.83</v>
      </c>
      <c r="HG12">
        <v>45095.83</v>
      </c>
      <c r="HH12">
        <v>90.236810000000006</v>
      </c>
      <c r="HI12">
        <v>0</v>
      </c>
      <c r="HJ12">
        <v>94.986109999999996</v>
      </c>
      <c r="HK12">
        <v>0</v>
      </c>
      <c r="HL12">
        <v>45050.74</v>
      </c>
      <c r="HM12">
        <v>44825.48</v>
      </c>
      <c r="HN12">
        <v>225.25370000000001</v>
      </c>
      <c r="HO12">
        <v>0</v>
      </c>
      <c r="HP12">
        <v>44825.48</v>
      </c>
      <c r="HQ12">
        <v>937.68960000000004</v>
      </c>
      <c r="HR12" t="s">
        <v>140</v>
      </c>
      <c r="HS12">
        <v>0</v>
      </c>
      <c r="HT12">
        <v>0</v>
      </c>
      <c r="HU12">
        <v>0</v>
      </c>
      <c r="HV12" s="2">
        <v>0</v>
      </c>
      <c r="HW12" s="2">
        <v>94.986109999999996</v>
      </c>
      <c r="HX12" s="2">
        <v>6027.7879999999996</v>
      </c>
      <c r="HY12" s="2" t="s">
        <v>140</v>
      </c>
      <c r="HZ12" s="2">
        <v>0</v>
      </c>
    </row>
    <row r="13" spans="1:234" ht="12" customHeight="1" x14ac:dyDescent="0.15">
      <c r="B13" t="s">
        <v>383</v>
      </c>
      <c r="C13">
        <v>0</v>
      </c>
      <c r="D13">
        <v>0</v>
      </c>
      <c r="E13">
        <v>0</v>
      </c>
      <c r="F13" s="42">
        <v>2.1354500000000001E-3</v>
      </c>
      <c r="G13" s="42">
        <v>1.12392E-4</v>
      </c>
      <c r="H13">
        <v>15.037979999999999</v>
      </c>
      <c r="I13">
        <v>0</v>
      </c>
      <c r="J13">
        <v>0</v>
      </c>
      <c r="K13" t="s">
        <v>140</v>
      </c>
      <c r="L13" s="42">
        <v>2.2478400000000001E-3</v>
      </c>
      <c r="M13">
        <v>0</v>
      </c>
      <c r="N13">
        <v>16.71124</v>
      </c>
      <c r="O13">
        <v>0</v>
      </c>
      <c r="P13" s="42">
        <v>2.2478400000000001E-3</v>
      </c>
      <c r="Q13">
        <v>0</v>
      </c>
      <c r="R13">
        <v>0</v>
      </c>
      <c r="S13">
        <v>16.71124</v>
      </c>
      <c r="T13">
        <v>15.040179999999999</v>
      </c>
      <c r="U13">
        <v>1.6711240000000001</v>
      </c>
      <c r="V13">
        <v>0</v>
      </c>
      <c r="W13">
        <v>0.24246239999999999</v>
      </c>
      <c r="X13">
        <v>0</v>
      </c>
      <c r="Y13">
        <v>675.10950000000003</v>
      </c>
      <c r="Z13">
        <v>0.24244859999999999</v>
      </c>
      <c r="AA13">
        <v>0</v>
      </c>
      <c r="AB13">
        <v>0.24244579999999999</v>
      </c>
      <c r="AC13">
        <v>0</v>
      </c>
      <c r="AD13" s="42">
        <v>2.8001800000000002E-6</v>
      </c>
      <c r="AE13">
        <v>0</v>
      </c>
      <c r="AF13" s="42">
        <v>2.8001699999999999E-6</v>
      </c>
      <c r="AG13">
        <v>0</v>
      </c>
      <c r="AH13">
        <v>0</v>
      </c>
      <c r="AI13">
        <v>0</v>
      </c>
      <c r="AJ13">
        <v>0</v>
      </c>
      <c r="AK13">
        <v>0</v>
      </c>
      <c r="AL13">
        <v>0</v>
      </c>
      <c r="AM13">
        <v>0</v>
      </c>
      <c r="AN13">
        <v>0</v>
      </c>
      <c r="AO13">
        <v>0</v>
      </c>
      <c r="AP13">
        <v>0</v>
      </c>
      <c r="AQ13">
        <v>0</v>
      </c>
      <c r="AR13">
        <v>0</v>
      </c>
      <c r="AS13">
        <v>0</v>
      </c>
      <c r="AT13">
        <v>0</v>
      </c>
      <c r="AU13">
        <v>0</v>
      </c>
      <c r="AV13">
        <v>0</v>
      </c>
      <c r="AW13">
        <v>0</v>
      </c>
      <c r="AX13">
        <v>0</v>
      </c>
      <c r="AY13">
        <v>0</v>
      </c>
      <c r="AZ13">
        <v>143.83459999999999</v>
      </c>
      <c r="BA13" s="42">
        <v>2.2182700000000001E-3</v>
      </c>
      <c r="BB13">
        <v>0</v>
      </c>
      <c r="BC13" s="42">
        <v>2.2182700000000001E-3</v>
      </c>
      <c r="BD13">
        <v>0</v>
      </c>
      <c r="BE13" s="42">
        <v>1.4312600000000001E-9</v>
      </c>
      <c r="BF13" s="42">
        <v>1.4312600000000001E-9</v>
      </c>
      <c r="BG13" s="42">
        <v>2.2182700000000001E-3</v>
      </c>
      <c r="BH13">
        <v>0</v>
      </c>
      <c r="BI13">
        <v>143.8338</v>
      </c>
      <c r="BJ13">
        <v>287.66759999999999</v>
      </c>
      <c r="BK13" s="42">
        <v>8.0371900000000005E-4</v>
      </c>
      <c r="BL13" s="42">
        <v>4.35865E-5</v>
      </c>
      <c r="BM13" s="42">
        <v>4.35865E-5</v>
      </c>
      <c r="BN13" s="42">
        <v>4.35865E-5</v>
      </c>
      <c r="BO13">
        <v>143.8338</v>
      </c>
      <c r="BP13">
        <v>143.8338</v>
      </c>
      <c r="BQ13">
        <v>287.66759999999999</v>
      </c>
      <c r="BR13">
        <v>0</v>
      </c>
      <c r="BS13">
        <v>0</v>
      </c>
      <c r="BT13">
        <v>0</v>
      </c>
      <c r="BU13">
        <v>0</v>
      </c>
      <c r="BV13">
        <v>214.6773</v>
      </c>
      <c r="BW13">
        <v>143.8338</v>
      </c>
      <c r="BX13">
        <v>70.843509999999995</v>
      </c>
      <c r="BY13">
        <v>214.6773</v>
      </c>
      <c r="BZ13">
        <v>18.622879999999999</v>
      </c>
      <c r="CA13">
        <v>0.93114410000000003</v>
      </c>
      <c r="CB13" t="s">
        <v>140</v>
      </c>
      <c r="CC13">
        <v>0</v>
      </c>
      <c r="CD13">
        <v>0</v>
      </c>
      <c r="CE13">
        <v>17.691739999999999</v>
      </c>
      <c r="CF13">
        <v>17.691739999999999</v>
      </c>
      <c r="CG13">
        <v>17.691739999999999</v>
      </c>
      <c r="CH13" s="42">
        <v>18.622879999999999</v>
      </c>
      <c r="CI13" s="42">
        <v>3.4018999999999998E-7</v>
      </c>
      <c r="CJ13" s="42">
        <v>3.9013999999999996E-6</v>
      </c>
      <c r="CK13" s="42">
        <v>3.8771999999999999E-6</v>
      </c>
      <c r="CL13" s="42">
        <v>3.9013999999999996E-6</v>
      </c>
      <c r="CM13" s="42">
        <v>3.5612100000000002E-6</v>
      </c>
      <c r="CN13" s="42">
        <v>3.8770600000000003E-6</v>
      </c>
      <c r="CO13" s="42">
        <v>3.1585400000000002E-7</v>
      </c>
      <c r="CP13" s="42">
        <v>3.8770600000000003E-6</v>
      </c>
      <c r="CQ13">
        <v>3.5612100000000002E-6</v>
      </c>
      <c r="CR13">
        <v>0</v>
      </c>
      <c r="CS13">
        <v>0</v>
      </c>
      <c r="CT13" s="42">
        <v>126.1399</v>
      </c>
      <c r="CU13" s="42">
        <v>2.13546E-3</v>
      </c>
      <c r="CV13" s="42">
        <v>8.771E-10</v>
      </c>
      <c r="CW13" s="42">
        <v>8.8893400000000008E-3</v>
      </c>
      <c r="CX13" s="42">
        <v>8.8893400000000008E-3</v>
      </c>
      <c r="CY13" s="42">
        <v>6.7539000000000002E-3</v>
      </c>
      <c r="CZ13" s="42">
        <v>6.7539000000000002E-3</v>
      </c>
      <c r="DA13" s="42">
        <v>2.1354500000000001E-3</v>
      </c>
      <c r="DB13" s="42">
        <v>8.7685000000000003E-10</v>
      </c>
      <c r="DC13" s="42">
        <v>8.7685000000000003E-10</v>
      </c>
      <c r="DD13">
        <v>8.771E-10</v>
      </c>
      <c r="DE13">
        <v>8.7685000000000003E-10</v>
      </c>
      <c r="DF13">
        <v>0</v>
      </c>
      <c r="DG13" s="42">
        <v>0</v>
      </c>
      <c r="DH13">
        <v>0</v>
      </c>
      <c r="DI13">
        <v>2.4197000000000002E-8</v>
      </c>
      <c r="DJ13">
        <v>0</v>
      </c>
      <c r="DK13" s="42">
        <v>0</v>
      </c>
      <c r="DL13" s="42">
        <v>0</v>
      </c>
      <c r="DM13" s="42">
        <v>1.54745E-7</v>
      </c>
      <c r="DN13" s="42">
        <v>1.54745E-7</v>
      </c>
      <c r="DO13">
        <v>2.41137E-8</v>
      </c>
      <c r="DP13" s="42">
        <v>1.78859E-7</v>
      </c>
      <c r="DQ13">
        <v>0</v>
      </c>
      <c r="DR13">
        <v>1.7894199999999999E-7</v>
      </c>
      <c r="DS13">
        <v>18.622879999999999</v>
      </c>
      <c r="DT13">
        <v>17.691739999999999</v>
      </c>
      <c r="DU13">
        <v>0.93114419999999998</v>
      </c>
      <c r="DV13">
        <v>18.622879999999999</v>
      </c>
      <c r="DW13" s="42">
        <v>2.6537609999999998</v>
      </c>
      <c r="DX13" s="42" t="s">
        <v>140</v>
      </c>
      <c r="DY13">
        <v>2.9017399999999998E-4</v>
      </c>
      <c r="DZ13">
        <v>2.4984799999999998E-5</v>
      </c>
      <c r="EA13">
        <v>1179.154</v>
      </c>
      <c r="EB13">
        <v>1179.154</v>
      </c>
      <c r="EC13">
        <v>1181.809</v>
      </c>
      <c r="ED13" s="42">
        <v>2.6552009999999999</v>
      </c>
      <c r="EE13">
        <v>1181.809</v>
      </c>
      <c r="EF13">
        <v>2.90179E-4</v>
      </c>
      <c r="EG13">
        <v>0</v>
      </c>
      <c r="EH13">
        <v>0</v>
      </c>
      <c r="EI13">
        <v>2.655176</v>
      </c>
      <c r="EJ13">
        <v>0</v>
      </c>
      <c r="EK13">
        <v>0</v>
      </c>
      <c r="EL13">
        <v>0</v>
      </c>
      <c r="EM13">
        <v>0</v>
      </c>
      <c r="EN13">
        <v>0</v>
      </c>
      <c r="EO13">
        <v>0</v>
      </c>
      <c r="EP13">
        <v>0</v>
      </c>
      <c r="EQ13">
        <v>0</v>
      </c>
      <c r="ER13">
        <v>0</v>
      </c>
      <c r="ES13">
        <v>0</v>
      </c>
      <c r="ET13">
        <v>0</v>
      </c>
      <c r="EU13">
        <v>0</v>
      </c>
      <c r="EV13">
        <v>0</v>
      </c>
      <c r="EW13" t="s">
        <v>140</v>
      </c>
      <c r="EX13">
        <v>0</v>
      </c>
      <c r="EY13">
        <v>0</v>
      </c>
      <c r="EZ13">
        <v>0</v>
      </c>
      <c r="FA13">
        <v>0</v>
      </c>
      <c r="FB13">
        <v>0</v>
      </c>
      <c r="FC13">
        <v>0</v>
      </c>
      <c r="FD13">
        <v>0</v>
      </c>
      <c r="FE13">
        <v>0</v>
      </c>
      <c r="FF13">
        <v>0</v>
      </c>
      <c r="FG13">
        <v>0</v>
      </c>
      <c r="FH13">
        <v>0</v>
      </c>
      <c r="FI13">
        <v>0</v>
      </c>
      <c r="FJ13">
        <v>0</v>
      </c>
      <c r="FK13">
        <v>0</v>
      </c>
      <c r="FL13">
        <v>0</v>
      </c>
      <c r="FM13">
        <v>0</v>
      </c>
      <c r="FN13">
        <v>0</v>
      </c>
      <c r="FO13">
        <v>0</v>
      </c>
      <c r="FP13">
        <v>0</v>
      </c>
      <c r="FQ13">
        <v>0</v>
      </c>
      <c r="FR13">
        <v>0</v>
      </c>
      <c r="FS13">
        <v>0</v>
      </c>
      <c r="FT13">
        <v>0</v>
      </c>
      <c r="FU13">
        <v>0</v>
      </c>
      <c r="FV13">
        <v>0</v>
      </c>
      <c r="FW13">
        <v>0</v>
      </c>
      <c r="FX13">
        <v>0</v>
      </c>
      <c r="FY13">
        <v>2.655176</v>
      </c>
      <c r="FZ13" t="s">
        <v>140</v>
      </c>
      <c r="GA13">
        <v>0</v>
      </c>
      <c r="GB13" s="42">
        <v>0</v>
      </c>
      <c r="GC13">
        <v>0</v>
      </c>
      <c r="GD13">
        <v>0</v>
      </c>
      <c r="GE13">
        <v>2.2478400000000001E-3</v>
      </c>
      <c r="GF13">
        <v>16.71124</v>
      </c>
      <c r="GG13">
        <v>15.040179999999999</v>
      </c>
      <c r="GH13">
        <v>675.10950000000003</v>
      </c>
      <c r="GI13">
        <v>675.10950000000003</v>
      </c>
      <c r="GJ13">
        <v>0.24244859999999999</v>
      </c>
      <c r="GK13" s="42">
        <v>0</v>
      </c>
      <c r="GL13">
        <v>675.10950000000003</v>
      </c>
      <c r="GM13">
        <v>0.24244859999999999</v>
      </c>
      <c r="GN13">
        <v>2.8001800000000002E-6</v>
      </c>
      <c r="GO13">
        <v>0.24244859999999999</v>
      </c>
      <c r="GP13" s="42">
        <v>0</v>
      </c>
      <c r="GQ13">
        <v>143.83680000000001</v>
      </c>
      <c r="GR13" s="42">
        <v>143.83459999999999</v>
      </c>
      <c r="GS13" s="42">
        <v>2.2182700000000001E-3</v>
      </c>
      <c r="GT13">
        <v>0</v>
      </c>
      <c r="GU13">
        <v>2.2182700000000001E-3</v>
      </c>
      <c r="GV13">
        <v>1.4312600000000001E-9</v>
      </c>
      <c r="GW13">
        <v>0</v>
      </c>
      <c r="GX13">
        <v>0</v>
      </c>
      <c r="GY13">
        <v>0</v>
      </c>
      <c r="GZ13">
        <v>287.66759999999999</v>
      </c>
      <c r="HA13">
        <v>0</v>
      </c>
      <c r="HB13">
        <v>214.6773</v>
      </c>
      <c r="HC13">
        <v>129.19479999999999</v>
      </c>
      <c r="HD13">
        <v>70.843509999999995</v>
      </c>
      <c r="HE13">
        <v>11.68759</v>
      </c>
      <c r="HF13">
        <v>14.63902</v>
      </c>
      <c r="HG13" s="42">
        <v>14.63902</v>
      </c>
      <c r="HH13">
        <v>140.88239999999999</v>
      </c>
      <c r="HI13">
        <v>123.1906</v>
      </c>
      <c r="HJ13">
        <v>18.622879999999999</v>
      </c>
      <c r="HK13" s="42">
        <v>2.4197000000000002E-8</v>
      </c>
      <c r="HL13">
        <v>2.9514290000000001</v>
      </c>
      <c r="HM13" s="42">
        <v>2.9514290000000001</v>
      </c>
      <c r="HN13">
        <v>0</v>
      </c>
      <c r="HO13" s="42">
        <v>2.13546E-3</v>
      </c>
      <c r="HP13" s="42">
        <v>2.9492940000000001</v>
      </c>
      <c r="HQ13" s="42">
        <v>8.8893400000000008E-3</v>
      </c>
      <c r="HR13" t="s">
        <v>140</v>
      </c>
      <c r="HS13">
        <v>8.7685000000000003E-10</v>
      </c>
      <c r="HT13">
        <v>2.4197000000000002E-8</v>
      </c>
      <c r="HU13">
        <v>0</v>
      </c>
      <c r="HV13" s="2">
        <v>1.7894199999999999E-7</v>
      </c>
      <c r="HW13" s="2">
        <v>18.622879999999999</v>
      </c>
      <c r="HX13" s="2">
        <v>1181.809</v>
      </c>
      <c r="HY13" s="2" t="s">
        <v>140</v>
      </c>
      <c r="HZ13" s="2">
        <v>0</v>
      </c>
    </row>
    <row r="14" spans="1:234" ht="12" customHeight="1" x14ac:dyDescent="0.15">
      <c r="B14" t="s">
        <v>384</v>
      </c>
      <c r="C14">
        <v>0</v>
      </c>
      <c r="D14" s="42">
        <v>2.3908499999999999E-4</v>
      </c>
      <c r="E14" s="42">
        <v>4.13402E-4</v>
      </c>
      <c r="F14">
        <v>70.733000000000004</v>
      </c>
      <c r="G14">
        <v>3.7227890000000001</v>
      </c>
      <c r="H14">
        <v>88.065740000000005</v>
      </c>
      <c r="I14">
        <v>0</v>
      </c>
      <c r="J14" s="42">
        <v>2.3904899999999999E-4</v>
      </c>
      <c r="K14" t="s">
        <v>140</v>
      </c>
      <c r="L14">
        <v>74.455789999999993</v>
      </c>
      <c r="M14" s="42">
        <v>2.3908499999999999E-4</v>
      </c>
      <c r="N14">
        <v>176.44380000000001</v>
      </c>
      <c r="O14" s="42">
        <v>3.63515E-8</v>
      </c>
      <c r="P14">
        <v>74.455789999999993</v>
      </c>
      <c r="Q14" s="42">
        <v>2.3908499999999999E-4</v>
      </c>
      <c r="R14" s="42">
        <v>4.13402E-4</v>
      </c>
      <c r="S14">
        <v>176.44380000000001</v>
      </c>
      <c r="T14">
        <v>158.79939999999999</v>
      </c>
      <c r="U14">
        <v>17.644380000000002</v>
      </c>
      <c r="V14">
        <v>0</v>
      </c>
      <c r="W14">
        <v>35.312240000000003</v>
      </c>
      <c r="X14">
        <v>0</v>
      </c>
      <c r="Y14">
        <v>481.73950000000002</v>
      </c>
      <c r="Z14">
        <v>35.310720000000003</v>
      </c>
      <c r="AA14">
        <v>0</v>
      </c>
      <c r="AB14">
        <v>35.157539999999997</v>
      </c>
      <c r="AC14">
        <v>0</v>
      </c>
      <c r="AD14">
        <v>0.153174</v>
      </c>
      <c r="AE14">
        <v>0</v>
      </c>
      <c r="AF14">
        <v>0.15258140000000001</v>
      </c>
      <c r="AG14">
        <v>0</v>
      </c>
      <c r="AH14" s="42">
        <v>5.9264099999999998E-4</v>
      </c>
      <c r="AI14" s="42">
        <v>2.5501199999999999E-4</v>
      </c>
      <c r="AJ14" s="42">
        <v>5.9261399999999999E-4</v>
      </c>
      <c r="AK14" s="42">
        <v>3.37602E-4</v>
      </c>
      <c r="AL14">
        <v>2.3806999999999998E-2</v>
      </c>
      <c r="AM14" s="42">
        <v>2.7309700000000001E-8</v>
      </c>
      <c r="AN14">
        <v>0.2380708</v>
      </c>
      <c r="AO14">
        <v>0.2142637</v>
      </c>
      <c r="AP14">
        <v>2.3806999999999998E-2</v>
      </c>
      <c r="AQ14">
        <v>0.40585300000000002</v>
      </c>
      <c r="AR14">
        <v>0</v>
      </c>
      <c r="AS14">
        <v>0</v>
      </c>
      <c r="AT14">
        <v>0.2380708</v>
      </c>
      <c r="AU14">
        <v>0.21425759999999999</v>
      </c>
      <c r="AV14" s="42">
        <v>6.1279299999999998E-6</v>
      </c>
      <c r="AW14" s="42">
        <v>6.1278199999999997E-6</v>
      </c>
      <c r="AX14">
        <v>0</v>
      </c>
      <c r="AY14">
        <v>0</v>
      </c>
      <c r="AZ14">
        <v>117.1173</v>
      </c>
      <c r="BA14">
        <v>0.41300219999999999</v>
      </c>
      <c r="BB14">
        <v>0</v>
      </c>
      <c r="BC14">
        <v>0.41281519999999999</v>
      </c>
      <c r="BD14">
        <v>0</v>
      </c>
      <c r="BE14" s="42">
        <v>1.8699999999999999E-4</v>
      </c>
      <c r="BF14" s="42">
        <v>1.8699499999999999E-4</v>
      </c>
      <c r="BG14">
        <v>0.41300219999999999</v>
      </c>
      <c r="BH14" s="42">
        <v>4.3568800000000004E-9</v>
      </c>
      <c r="BI14">
        <v>116.85080000000001</v>
      </c>
      <c r="BJ14">
        <v>233.70160000000001</v>
      </c>
      <c r="BK14">
        <v>0.2665303</v>
      </c>
      <c r="BL14">
        <v>6.5561400000000006E-2</v>
      </c>
      <c r="BM14">
        <v>6.5561400000000006E-2</v>
      </c>
      <c r="BN14">
        <v>6.5561400000000006E-2</v>
      </c>
      <c r="BO14">
        <v>116.85080000000001</v>
      </c>
      <c r="BP14">
        <v>116.85080000000001</v>
      </c>
      <c r="BQ14">
        <v>233.70160000000001</v>
      </c>
      <c r="BR14" s="42">
        <v>1.7829899999999999E-8</v>
      </c>
      <c r="BS14" s="42">
        <v>1.7829899999999999E-8</v>
      </c>
      <c r="BT14" s="42">
        <v>1.77041E-8</v>
      </c>
      <c r="BU14">
        <v>0</v>
      </c>
      <c r="BV14">
        <v>174.4042</v>
      </c>
      <c r="BW14">
        <v>116.85080000000001</v>
      </c>
      <c r="BX14">
        <v>57.553379999999997</v>
      </c>
      <c r="BY14">
        <v>174.4042</v>
      </c>
      <c r="BZ14">
        <v>109.05589999999999</v>
      </c>
      <c r="CA14">
        <v>5.4527960000000002</v>
      </c>
      <c r="CB14" t="s">
        <v>140</v>
      </c>
      <c r="CC14">
        <v>0.26992709999999998</v>
      </c>
      <c r="CD14" s="42">
        <v>2.5170699999999999E-4</v>
      </c>
      <c r="CE14">
        <v>103.60680000000001</v>
      </c>
      <c r="CF14">
        <v>103.6073</v>
      </c>
      <c r="CG14">
        <v>103.6031</v>
      </c>
      <c r="CH14" s="42">
        <v>109.05589999999999</v>
      </c>
      <c r="CI14">
        <v>4.1688000000000003E-3</v>
      </c>
      <c r="CJ14">
        <v>4.51878E-2</v>
      </c>
      <c r="CK14">
        <v>4.4907500000000003E-2</v>
      </c>
      <c r="CL14">
        <v>4.51878E-2</v>
      </c>
      <c r="CM14">
        <v>4.1019E-2</v>
      </c>
      <c r="CN14" s="42">
        <v>4.4657000000000002E-2</v>
      </c>
      <c r="CO14">
        <v>3.6380900000000001E-3</v>
      </c>
      <c r="CP14">
        <v>4.4657000000000002E-2</v>
      </c>
      <c r="CQ14" s="42">
        <v>4.1019E-2</v>
      </c>
      <c r="CR14">
        <v>6.6951300000000005E-7</v>
      </c>
      <c r="CS14">
        <v>0</v>
      </c>
      <c r="CT14">
        <v>12.414</v>
      </c>
      <c r="CU14">
        <v>1.1012219999999999</v>
      </c>
      <c r="CV14">
        <v>0.75257609999999997</v>
      </c>
      <c r="CW14">
        <v>5.2612410000000001</v>
      </c>
      <c r="CX14">
        <v>5.2612410000000001</v>
      </c>
      <c r="CY14">
        <v>3.997357</v>
      </c>
      <c r="CZ14">
        <v>3.997357</v>
      </c>
      <c r="DA14">
        <v>1.263884</v>
      </c>
      <c r="DB14">
        <v>0.58989329999999995</v>
      </c>
      <c r="DC14">
        <v>0.58989329999999995</v>
      </c>
      <c r="DD14">
        <v>0.58989029999999998</v>
      </c>
      <c r="DE14" s="42">
        <v>0.58989329999999995</v>
      </c>
      <c r="DF14" s="42">
        <v>0.16268579999999999</v>
      </c>
      <c r="DG14" s="42">
        <v>7.1628800000000001E-7</v>
      </c>
      <c r="DH14" s="42">
        <v>7.1628800000000001E-7</v>
      </c>
      <c r="DI14">
        <v>2.80349E-4</v>
      </c>
      <c r="DJ14" s="42">
        <v>6.6951300000000005E-7</v>
      </c>
      <c r="DK14" s="42">
        <v>0</v>
      </c>
      <c r="DL14" s="42">
        <v>4.6774699999999997E-8</v>
      </c>
      <c r="DM14" s="42">
        <v>1.83471E-3</v>
      </c>
      <c r="DN14" s="42">
        <v>1.83471E-3</v>
      </c>
      <c r="DO14" s="42">
        <v>2.8590000000000001E-4</v>
      </c>
      <c r="DP14" s="42">
        <v>2.1206100000000002E-3</v>
      </c>
      <c r="DQ14">
        <v>3.0935599999999998E-8</v>
      </c>
      <c r="DR14">
        <v>2.1211699999999999E-3</v>
      </c>
      <c r="DS14">
        <v>109.05970000000001</v>
      </c>
      <c r="DT14">
        <v>103.60680000000001</v>
      </c>
      <c r="DU14">
        <v>5.4529870000000003</v>
      </c>
      <c r="DV14">
        <v>109.05970000000001</v>
      </c>
      <c r="DW14">
        <v>15.54101</v>
      </c>
      <c r="DX14" t="s">
        <v>140</v>
      </c>
      <c r="DY14">
        <v>1.226372</v>
      </c>
      <c r="DZ14">
        <v>0.1084104</v>
      </c>
      <c r="EA14">
        <v>6938.5389999999998</v>
      </c>
      <c r="EB14">
        <v>6938.5389999999998</v>
      </c>
      <c r="EC14">
        <v>6954.1629999999996</v>
      </c>
      <c r="ED14">
        <v>15.6241</v>
      </c>
      <c r="EE14" s="42">
        <v>6954.1629999999996</v>
      </c>
      <c r="EF14" s="42">
        <v>1.2260979999999999</v>
      </c>
      <c r="EG14">
        <v>3.1032899999999998E-4</v>
      </c>
      <c r="EH14" s="42">
        <v>1.8315400000000001E-5</v>
      </c>
      <c r="EI14">
        <v>15.515689999999999</v>
      </c>
      <c r="EJ14">
        <v>2.7272900000000001E-5</v>
      </c>
      <c r="EK14">
        <v>0</v>
      </c>
      <c r="EL14">
        <v>0</v>
      </c>
      <c r="EM14">
        <v>0</v>
      </c>
      <c r="EN14">
        <v>0</v>
      </c>
      <c r="EO14">
        <v>69.25</v>
      </c>
      <c r="EP14">
        <v>0.71578949999999997</v>
      </c>
      <c r="EQ14">
        <v>0.68</v>
      </c>
      <c r="ER14">
        <v>0</v>
      </c>
      <c r="ES14">
        <v>0.68</v>
      </c>
      <c r="ET14">
        <v>3.5789399999999999E-2</v>
      </c>
      <c r="EU14">
        <v>0.71578949999999997</v>
      </c>
      <c r="EV14">
        <v>0.26992709999999998</v>
      </c>
      <c r="EW14" t="s">
        <v>140</v>
      </c>
      <c r="EX14">
        <v>0.38204670000000002</v>
      </c>
      <c r="EY14">
        <v>0.40585300000000002</v>
      </c>
      <c r="EZ14">
        <v>2.76128E-2</v>
      </c>
      <c r="FA14">
        <v>5.0972300000000003E-3</v>
      </c>
      <c r="FB14">
        <v>0</v>
      </c>
      <c r="FC14">
        <v>0</v>
      </c>
      <c r="FD14">
        <v>0</v>
      </c>
      <c r="FE14">
        <v>0</v>
      </c>
      <c r="FF14">
        <v>0</v>
      </c>
      <c r="FG14">
        <v>0</v>
      </c>
      <c r="FH14">
        <v>0</v>
      </c>
      <c r="FI14">
        <v>0</v>
      </c>
      <c r="FJ14">
        <v>0</v>
      </c>
      <c r="FK14">
        <v>0</v>
      </c>
      <c r="FL14">
        <v>0</v>
      </c>
      <c r="FM14">
        <v>0</v>
      </c>
      <c r="FN14">
        <v>0</v>
      </c>
      <c r="FO14">
        <v>0</v>
      </c>
      <c r="FP14">
        <v>0</v>
      </c>
      <c r="FQ14">
        <v>0</v>
      </c>
      <c r="FR14">
        <v>0</v>
      </c>
      <c r="FS14">
        <v>0</v>
      </c>
      <c r="FT14">
        <v>0</v>
      </c>
      <c r="FU14">
        <v>0</v>
      </c>
      <c r="FV14">
        <v>0</v>
      </c>
      <c r="FW14">
        <v>0</v>
      </c>
      <c r="FX14">
        <v>0</v>
      </c>
      <c r="FY14">
        <v>15.515689999999999</v>
      </c>
      <c r="FZ14" t="s">
        <v>140</v>
      </c>
      <c r="GA14">
        <v>0</v>
      </c>
      <c r="GB14">
        <v>0</v>
      </c>
      <c r="GC14">
        <v>0</v>
      </c>
      <c r="GD14">
        <v>2.3904899999999999E-4</v>
      </c>
      <c r="GE14">
        <v>74.455789999999993</v>
      </c>
      <c r="GF14">
        <v>176.44380000000001</v>
      </c>
      <c r="GG14">
        <v>158.79939999999999</v>
      </c>
      <c r="GH14">
        <v>481.738</v>
      </c>
      <c r="GI14">
        <v>481.738</v>
      </c>
      <c r="GJ14">
        <v>35.310720000000003</v>
      </c>
      <c r="GK14">
        <v>0</v>
      </c>
      <c r="GL14">
        <v>481.73950000000002</v>
      </c>
      <c r="GM14" s="42">
        <v>35.310720000000003</v>
      </c>
      <c r="GN14">
        <v>0.153174</v>
      </c>
      <c r="GO14">
        <v>35.310380000000002</v>
      </c>
      <c r="GP14">
        <v>5.9264099999999998E-4</v>
      </c>
      <c r="GQ14">
        <v>117.5303</v>
      </c>
      <c r="GR14">
        <v>117.1173</v>
      </c>
      <c r="GS14" s="42">
        <v>0.41300219999999999</v>
      </c>
      <c r="GT14" s="42">
        <v>0</v>
      </c>
      <c r="GU14" s="42">
        <v>0.41300219999999999</v>
      </c>
      <c r="GV14" s="42">
        <v>1.8699999999999999E-4</v>
      </c>
      <c r="GW14">
        <v>4.3568800000000004E-9</v>
      </c>
      <c r="GX14" s="42">
        <v>4.07088E-8</v>
      </c>
      <c r="GY14">
        <v>4.07088E-8</v>
      </c>
      <c r="GZ14">
        <v>233.70160000000001</v>
      </c>
      <c r="HA14">
        <v>1.7829899999999999E-8</v>
      </c>
      <c r="HB14">
        <v>174.4042</v>
      </c>
      <c r="HC14">
        <v>104.958</v>
      </c>
      <c r="HD14">
        <v>57.553379999999997</v>
      </c>
      <c r="HE14">
        <v>9.7119459999999993</v>
      </c>
      <c r="HF14">
        <v>11.892760000000001</v>
      </c>
      <c r="HG14" s="42">
        <v>12.16422</v>
      </c>
      <c r="HH14">
        <v>114.67</v>
      </c>
      <c r="HI14">
        <v>11.06269</v>
      </c>
      <c r="HJ14">
        <v>109.05589999999999</v>
      </c>
      <c r="HK14">
        <v>2.8026100000000002E-4</v>
      </c>
      <c r="HL14">
        <v>2.4525260000000002</v>
      </c>
      <c r="HM14">
        <v>2.4525260000000002</v>
      </c>
      <c r="HN14">
        <v>0</v>
      </c>
      <c r="HO14">
        <v>1.1012219999999999</v>
      </c>
      <c r="HP14" s="42">
        <v>1.351305</v>
      </c>
      <c r="HQ14" s="42">
        <v>5.2612410000000001</v>
      </c>
      <c r="HR14" t="s">
        <v>140</v>
      </c>
      <c r="HS14">
        <v>0.58989329999999995</v>
      </c>
      <c r="HT14">
        <v>2.8649399999999998E-4</v>
      </c>
      <c r="HU14">
        <v>4.6774699999999997E-8</v>
      </c>
      <c r="HV14" s="2">
        <v>2.1211699999999999E-3</v>
      </c>
      <c r="HW14" s="2">
        <v>109.05970000000001</v>
      </c>
      <c r="HX14" s="2">
        <v>6954.1629999999996</v>
      </c>
      <c r="HY14" s="2" t="s">
        <v>140</v>
      </c>
      <c r="HZ14" s="2">
        <v>0.71578949999999997</v>
      </c>
    </row>
    <row r="15" spans="1:234" ht="12" customHeight="1" x14ac:dyDescent="0.15">
      <c r="B15" t="s">
        <v>385</v>
      </c>
      <c r="C15">
        <v>0</v>
      </c>
      <c r="D15">
        <v>19.70767</v>
      </c>
      <c r="E15">
        <v>1.3131919999999999</v>
      </c>
      <c r="F15">
        <v>2185.3009999999999</v>
      </c>
      <c r="G15">
        <v>115.0158</v>
      </c>
      <c r="H15">
        <v>3680.7820000000002</v>
      </c>
      <c r="I15">
        <v>75.680000000000007</v>
      </c>
      <c r="J15">
        <v>11.189690000000001</v>
      </c>
      <c r="K15" t="s">
        <v>140</v>
      </c>
      <c r="L15">
        <v>2300.3159999999998</v>
      </c>
      <c r="M15">
        <v>19.70767</v>
      </c>
      <c r="N15">
        <v>6531.7619999999997</v>
      </c>
      <c r="O15">
        <v>8.5179819999999999</v>
      </c>
      <c r="P15">
        <v>2300.3159999999998</v>
      </c>
      <c r="Q15">
        <v>19.70767</v>
      </c>
      <c r="R15">
        <v>1.3131919999999999</v>
      </c>
      <c r="S15">
        <v>6531.7619999999997</v>
      </c>
      <c r="T15">
        <v>5878.21</v>
      </c>
      <c r="U15">
        <v>653.17619999999999</v>
      </c>
      <c r="V15">
        <v>914.04740000000004</v>
      </c>
      <c r="W15">
        <v>80406.009999999995</v>
      </c>
      <c r="X15">
        <v>921.48739999999998</v>
      </c>
      <c r="Y15">
        <v>9215.1</v>
      </c>
      <c r="Z15">
        <v>89064.23</v>
      </c>
      <c r="AA15" s="42">
        <v>373954</v>
      </c>
      <c r="AB15">
        <v>49850.16</v>
      </c>
      <c r="AC15" s="42">
        <v>373954</v>
      </c>
      <c r="AD15">
        <v>39214.080000000002</v>
      </c>
      <c r="AE15" s="42">
        <v>205938</v>
      </c>
      <c r="AF15">
        <v>24372.98</v>
      </c>
      <c r="AG15" s="42">
        <v>205938</v>
      </c>
      <c r="AH15">
        <v>14841.1</v>
      </c>
      <c r="AI15">
        <v>6183.3850000000002</v>
      </c>
      <c r="AJ15">
        <v>14369.37</v>
      </c>
      <c r="AK15">
        <v>8185.9840000000004</v>
      </c>
      <c r="AL15">
        <v>75.624409999999997</v>
      </c>
      <c r="AM15">
        <v>471.72710000000001</v>
      </c>
      <c r="AN15">
        <v>756.2441</v>
      </c>
      <c r="AO15">
        <v>680.61969999999997</v>
      </c>
      <c r="AP15">
        <v>75.624409999999997</v>
      </c>
      <c r="AQ15">
        <v>1289.2139999999999</v>
      </c>
      <c r="AR15">
        <v>3903.2550000000001</v>
      </c>
      <c r="AS15">
        <v>433.69499999999999</v>
      </c>
      <c r="AT15">
        <v>756.2441</v>
      </c>
      <c r="AU15">
        <v>1039.162</v>
      </c>
      <c r="AV15">
        <v>113.1849</v>
      </c>
      <c r="AW15">
        <v>3445.7280000000001</v>
      </c>
      <c r="AX15">
        <v>570.71130000000005</v>
      </c>
      <c r="AY15">
        <v>7.44</v>
      </c>
      <c r="AZ15">
        <v>6240.0039999999999</v>
      </c>
      <c r="BA15">
        <v>3051.9540000000002</v>
      </c>
      <c r="BB15">
        <v>31807.77</v>
      </c>
      <c r="BC15">
        <v>2678.3760000000002</v>
      </c>
      <c r="BD15">
        <v>31807.77</v>
      </c>
      <c r="BE15">
        <v>373.5779</v>
      </c>
      <c r="BF15">
        <v>357.99250000000001</v>
      </c>
      <c r="BG15">
        <v>3036.3690000000001</v>
      </c>
      <c r="BH15">
        <v>15.585380000000001</v>
      </c>
      <c r="BI15">
        <v>3772.395</v>
      </c>
      <c r="BJ15">
        <v>7541.2910000000002</v>
      </c>
      <c r="BK15">
        <v>2467.6089999999999</v>
      </c>
      <c r="BL15">
        <v>2667.6419999999998</v>
      </c>
      <c r="BM15">
        <v>2665.7710000000002</v>
      </c>
      <c r="BN15">
        <v>2667.6419999999998</v>
      </c>
      <c r="BO15">
        <v>3770.645</v>
      </c>
      <c r="BP15">
        <v>3770.645</v>
      </c>
      <c r="BQ15">
        <v>7541.2910000000002</v>
      </c>
      <c r="BR15">
        <v>167.87049999999999</v>
      </c>
      <c r="BS15">
        <v>1.8704810000000001</v>
      </c>
      <c r="BT15">
        <v>167.02119999999999</v>
      </c>
      <c r="BU15">
        <v>0.84924200000000005</v>
      </c>
      <c r="BV15">
        <v>5627.8289999999997</v>
      </c>
      <c r="BW15">
        <v>3770.645</v>
      </c>
      <c r="BX15">
        <v>1857.184</v>
      </c>
      <c r="BY15">
        <v>5627.8289999999997</v>
      </c>
      <c r="BZ15">
        <v>4552.5630000000001</v>
      </c>
      <c r="CA15">
        <v>227.62809999999999</v>
      </c>
      <c r="CB15" t="s">
        <v>140</v>
      </c>
      <c r="CC15">
        <v>857.43719999999996</v>
      </c>
      <c r="CD15">
        <v>244.9288</v>
      </c>
      <c r="CE15">
        <v>4330.3320000000003</v>
      </c>
      <c r="CF15">
        <v>4576.7730000000001</v>
      </c>
      <c r="CG15">
        <v>4324.9340000000002</v>
      </c>
      <c r="CH15">
        <v>4552.5630000000001</v>
      </c>
      <c r="CI15">
        <v>251.83869999999999</v>
      </c>
      <c r="CJ15">
        <v>312.6943</v>
      </c>
      <c r="CK15">
        <v>310.75490000000002</v>
      </c>
      <c r="CL15">
        <v>312.6943</v>
      </c>
      <c r="CM15">
        <v>60.855640000000001</v>
      </c>
      <c r="CN15">
        <v>66.253100000000003</v>
      </c>
      <c r="CO15">
        <v>5.3974589999999996</v>
      </c>
      <c r="CP15">
        <v>66.253100000000003</v>
      </c>
      <c r="CQ15">
        <v>60.855640000000001</v>
      </c>
      <c r="CR15">
        <v>22.372610000000002</v>
      </c>
      <c r="CS15">
        <v>0</v>
      </c>
      <c r="CT15">
        <v>0.33884439999999999</v>
      </c>
      <c r="CU15">
        <v>322.51369999999997</v>
      </c>
      <c r="CV15">
        <v>3728.9589999999998</v>
      </c>
      <c r="CW15">
        <v>3394.2060000000001</v>
      </c>
      <c r="CX15">
        <v>3394.2060000000001</v>
      </c>
      <c r="CY15">
        <v>2578.8310000000001</v>
      </c>
      <c r="CZ15">
        <v>2578.8310000000001</v>
      </c>
      <c r="DA15">
        <v>815.37480000000005</v>
      </c>
      <c r="DB15">
        <v>3212.16</v>
      </c>
      <c r="DC15">
        <v>3212.16</v>
      </c>
      <c r="DD15">
        <v>3212.1790000000001</v>
      </c>
      <c r="DE15">
        <v>3212.16</v>
      </c>
      <c r="DF15">
        <v>516.77970000000005</v>
      </c>
      <c r="DG15">
        <v>23.935639999999999</v>
      </c>
      <c r="DH15">
        <v>23.935639999999999</v>
      </c>
      <c r="DI15">
        <v>51.454830000000001</v>
      </c>
      <c r="DJ15">
        <v>22.372610000000002</v>
      </c>
      <c r="DK15">
        <v>1365.89</v>
      </c>
      <c r="DL15">
        <v>1.563034</v>
      </c>
      <c r="DM15">
        <v>31067.69</v>
      </c>
      <c r="DN15">
        <v>31067.69</v>
      </c>
      <c r="DO15">
        <v>4841.2349999999997</v>
      </c>
      <c r="DP15">
        <v>35908.93</v>
      </c>
      <c r="DQ15">
        <v>187.554</v>
      </c>
      <c r="DR15">
        <v>35910.230000000003</v>
      </c>
      <c r="DS15">
        <v>4558.2439999999997</v>
      </c>
      <c r="DT15">
        <v>4330.3320000000003</v>
      </c>
      <c r="DU15">
        <v>227.91220000000001</v>
      </c>
      <c r="DV15">
        <v>4558.2439999999997</v>
      </c>
      <c r="DW15">
        <v>649.5498</v>
      </c>
      <c r="DX15" t="s">
        <v>140</v>
      </c>
      <c r="DY15">
        <v>3452.0390000000002</v>
      </c>
      <c r="DZ15">
        <v>80.174220000000005</v>
      </c>
      <c r="EA15">
        <v>35710.89</v>
      </c>
      <c r="EB15">
        <v>35710.89</v>
      </c>
      <c r="EC15">
        <v>35791.300000000003</v>
      </c>
      <c r="ED15">
        <v>80.413250000000005</v>
      </c>
      <c r="EE15">
        <v>35791.300000000003</v>
      </c>
      <c r="EF15">
        <v>4104.6620000000003</v>
      </c>
      <c r="EG15">
        <v>7524.6850000000004</v>
      </c>
      <c r="EH15">
        <v>8177.3090000000002</v>
      </c>
      <c r="EI15">
        <v>0.23902419999999999</v>
      </c>
      <c r="EJ15">
        <v>661.29899999999998</v>
      </c>
      <c r="EK15">
        <v>23</v>
      </c>
      <c r="EL15">
        <v>888.29010000000005</v>
      </c>
      <c r="EM15">
        <v>4336.95</v>
      </c>
      <c r="EN15">
        <v>4336.95</v>
      </c>
      <c r="EO15">
        <v>258.60000000000002</v>
      </c>
      <c r="EP15">
        <v>2273.7420000000002</v>
      </c>
      <c r="EQ15">
        <v>2149.1</v>
      </c>
      <c r="ER15">
        <v>10.954840000000001</v>
      </c>
      <c r="ES15">
        <v>2160.0549999999998</v>
      </c>
      <c r="ET15">
        <v>113.6871</v>
      </c>
      <c r="EU15">
        <v>2273.7420000000002</v>
      </c>
      <c r="EV15">
        <v>857.43719999999996</v>
      </c>
      <c r="EW15" t="s">
        <v>140</v>
      </c>
      <c r="EX15">
        <v>1213.5909999999999</v>
      </c>
      <c r="EY15">
        <v>1289.2139999999999</v>
      </c>
      <c r="EZ15" s="42">
        <v>87.713499999999996</v>
      </c>
      <c r="FA15" s="42">
        <v>16.191600000000001</v>
      </c>
      <c r="FB15">
        <v>145988</v>
      </c>
      <c r="FC15">
        <v>145988</v>
      </c>
      <c r="FD15" s="42">
        <v>2440.759</v>
      </c>
      <c r="FE15" s="42">
        <v>2440.759</v>
      </c>
      <c r="FF15">
        <v>1512310</v>
      </c>
      <c r="FG15">
        <v>1512310</v>
      </c>
      <c r="FH15" s="42">
        <v>41096.629999999997</v>
      </c>
      <c r="FI15" s="42">
        <v>41096.629999999997</v>
      </c>
      <c r="FJ15">
        <v>373634</v>
      </c>
      <c r="FK15">
        <v>373634</v>
      </c>
      <c r="FL15">
        <v>1729.9459999999999</v>
      </c>
      <c r="FM15">
        <v>1729.9459999999999</v>
      </c>
      <c r="FN15" s="42">
        <v>10589.18</v>
      </c>
      <c r="FO15" s="42">
        <v>10589.18</v>
      </c>
      <c r="FP15">
        <v>119448</v>
      </c>
      <c r="FQ15">
        <v>119448</v>
      </c>
      <c r="FR15">
        <v>10</v>
      </c>
      <c r="FS15">
        <v>10</v>
      </c>
      <c r="FT15">
        <v>166</v>
      </c>
      <c r="FU15">
        <v>116.9468</v>
      </c>
      <c r="FV15">
        <v>116.9468</v>
      </c>
      <c r="FW15">
        <v>13938.7</v>
      </c>
      <c r="FX15">
        <v>13938.7</v>
      </c>
      <c r="FY15">
        <v>888.52909999999997</v>
      </c>
      <c r="FZ15" t="s">
        <v>140</v>
      </c>
      <c r="GA15">
        <v>0</v>
      </c>
      <c r="GB15">
        <v>0</v>
      </c>
      <c r="GC15">
        <v>0</v>
      </c>
      <c r="GD15">
        <v>11.18967</v>
      </c>
      <c r="GE15">
        <v>2300.317</v>
      </c>
      <c r="GF15">
        <v>6531.7619999999997</v>
      </c>
      <c r="GG15">
        <v>13000.83</v>
      </c>
      <c r="GH15">
        <v>17873.32</v>
      </c>
      <c r="GI15">
        <v>17873.32</v>
      </c>
      <c r="GJ15">
        <v>89511.79</v>
      </c>
      <c r="GK15">
        <v>447.55900000000003</v>
      </c>
      <c r="GL15">
        <v>8767.5409999999993</v>
      </c>
      <c r="GM15">
        <v>89064.23</v>
      </c>
      <c r="GN15">
        <v>39214.080000000002</v>
      </c>
      <c r="GO15">
        <v>80406.52</v>
      </c>
      <c r="GP15">
        <v>14841.1</v>
      </c>
      <c r="GQ15">
        <v>9291.9580000000005</v>
      </c>
      <c r="GR15">
        <v>6222.6220000000003</v>
      </c>
      <c r="GS15">
        <v>3069.3359999999998</v>
      </c>
      <c r="GT15">
        <v>17.38165</v>
      </c>
      <c r="GU15">
        <v>3051.9540000000002</v>
      </c>
      <c r="GV15">
        <v>373.5779</v>
      </c>
      <c r="GW15">
        <v>15.585380000000001</v>
      </c>
      <c r="GX15">
        <v>24.103179999999998</v>
      </c>
      <c r="GY15">
        <v>24.103179999999998</v>
      </c>
      <c r="GZ15">
        <v>7541.2910000000002</v>
      </c>
      <c r="HA15">
        <v>167.87049999999999</v>
      </c>
      <c r="HB15">
        <v>5627.8289999999997</v>
      </c>
      <c r="HC15">
        <v>3386.8789999999999</v>
      </c>
      <c r="HD15">
        <v>1857.184</v>
      </c>
      <c r="HE15">
        <v>1189.893</v>
      </c>
      <c r="HF15">
        <v>383.76620000000003</v>
      </c>
      <c r="HG15">
        <v>1245.444</v>
      </c>
      <c r="HH15">
        <v>4576.7730000000001</v>
      </c>
      <c r="HI15">
        <v>0</v>
      </c>
      <c r="HJ15">
        <v>4552.5630000000001</v>
      </c>
      <c r="HK15">
        <v>1.939373</v>
      </c>
      <c r="HL15">
        <v>300.47989999999999</v>
      </c>
      <c r="HM15">
        <v>300.47989999999999</v>
      </c>
      <c r="HN15">
        <v>0</v>
      </c>
      <c r="HO15">
        <v>322.51369999999997</v>
      </c>
      <c r="HP15">
        <v>0.33884439999999999</v>
      </c>
      <c r="HQ15">
        <v>3394.2060000000001</v>
      </c>
      <c r="HR15" t="s">
        <v>140</v>
      </c>
      <c r="HS15">
        <v>3212.16</v>
      </c>
      <c r="HT15">
        <v>3664.2040000000002</v>
      </c>
      <c r="HU15">
        <v>1.563034</v>
      </c>
      <c r="HV15" s="2">
        <v>35910.230000000003</v>
      </c>
      <c r="HW15" s="2">
        <v>4558.2439999999997</v>
      </c>
      <c r="HX15" s="2">
        <v>35791.300000000003</v>
      </c>
      <c r="HY15" s="2" t="s">
        <v>140</v>
      </c>
      <c r="HZ15" s="2">
        <v>2273.7420000000002</v>
      </c>
    </row>
    <row r="16" spans="1:234" ht="12" customHeight="1" x14ac:dyDescent="0.15">
      <c r="B16" t="s">
        <v>386</v>
      </c>
      <c r="C16">
        <v>0</v>
      </c>
      <c r="D16">
        <v>214.78299999999999</v>
      </c>
      <c r="E16">
        <v>0</v>
      </c>
      <c r="F16">
        <v>62.801029999999997</v>
      </c>
      <c r="G16">
        <v>3.3053170000000001</v>
      </c>
      <c r="H16">
        <v>6.4296000000000006E-2</v>
      </c>
      <c r="I16">
        <v>0</v>
      </c>
      <c r="J16">
        <v>0.42547239999999997</v>
      </c>
      <c r="K16" t="s">
        <v>140</v>
      </c>
      <c r="L16">
        <v>66.106350000000006</v>
      </c>
      <c r="M16">
        <v>214.78299999999999</v>
      </c>
      <c r="N16">
        <v>70.32311</v>
      </c>
      <c r="O16">
        <v>214.35749999999999</v>
      </c>
      <c r="P16">
        <v>66.106350000000006</v>
      </c>
      <c r="Q16">
        <v>214.78299999999999</v>
      </c>
      <c r="R16">
        <v>0</v>
      </c>
      <c r="S16">
        <v>70.32311</v>
      </c>
      <c r="T16">
        <v>63.290799999999997</v>
      </c>
      <c r="U16">
        <v>7.032311</v>
      </c>
      <c r="V16" s="42">
        <v>112384</v>
      </c>
      <c r="W16">
        <v>4082.5520000000001</v>
      </c>
      <c r="X16" s="42">
        <v>113298</v>
      </c>
      <c r="Y16">
        <v>1352.71</v>
      </c>
      <c r="Z16" s="42">
        <v>115177</v>
      </c>
      <c r="AA16">
        <v>0</v>
      </c>
      <c r="AB16">
        <v>3190.4490000000001</v>
      </c>
      <c r="AC16">
        <v>0</v>
      </c>
      <c r="AD16" s="42">
        <v>111986</v>
      </c>
      <c r="AE16">
        <v>0</v>
      </c>
      <c r="AF16">
        <v>810.755</v>
      </c>
      <c r="AG16">
        <v>0</v>
      </c>
      <c r="AH16" s="42">
        <v>111176</v>
      </c>
      <c r="AI16">
        <v>81.415940000000006</v>
      </c>
      <c r="AJ16">
        <v>189.19990000000001</v>
      </c>
      <c r="AK16">
        <v>107.78400000000001</v>
      </c>
      <c r="AL16">
        <v>0</v>
      </c>
      <c r="AM16" s="42">
        <v>110986</v>
      </c>
      <c r="AN16">
        <v>0</v>
      </c>
      <c r="AO16">
        <v>0</v>
      </c>
      <c r="AP16">
        <v>0</v>
      </c>
      <c r="AQ16">
        <v>0</v>
      </c>
      <c r="AR16">
        <v>0</v>
      </c>
      <c r="AS16">
        <v>0</v>
      </c>
      <c r="AT16">
        <v>0</v>
      </c>
      <c r="AU16">
        <v>266.2629</v>
      </c>
      <c r="AV16" s="42">
        <v>110720</v>
      </c>
      <c r="AW16">
        <v>7.499231</v>
      </c>
      <c r="AX16" s="42">
        <v>110713</v>
      </c>
      <c r="AY16">
        <v>914.76</v>
      </c>
      <c r="AZ16">
        <v>185.41130000000001</v>
      </c>
      <c r="BA16">
        <v>2082.0590000000002</v>
      </c>
      <c r="BB16">
        <v>0</v>
      </c>
      <c r="BC16">
        <v>138.995</v>
      </c>
      <c r="BD16">
        <v>0</v>
      </c>
      <c r="BE16">
        <v>1943.0640000000001</v>
      </c>
      <c r="BF16">
        <v>10.04041</v>
      </c>
      <c r="BG16">
        <v>149.03540000000001</v>
      </c>
      <c r="BH16">
        <v>1933.0229999999999</v>
      </c>
      <c r="BI16">
        <v>7.091666</v>
      </c>
      <c r="BJ16">
        <v>0.4615071</v>
      </c>
      <c r="BK16">
        <v>178.31960000000001</v>
      </c>
      <c r="BL16">
        <v>20.130009999999999</v>
      </c>
      <c r="BM16">
        <v>13.269069999999999</v>
      </c>
      <c r="BN16">
        <v>20.130009999999999</v>
      </c>
      <c r="BO16">
        <v>0.2307535</v>
      </c>
      <c r="BP16">
        <v>0.2307535</v>
      </c>
      <c r="BQ16">
        <v>0.4615071</v>
      </c>
      <c r="BR16">
        <v>6.8609330000000002</v>
      </c>
      <c r="BS16">
        <v>6.8609330000000002</v>
      </c>
      <c r="BT16" s="42">
        <v>1.9732899999999999E-3</v>
      </c>
      <c r="BU16">
        <v>6.8589599999999997</v>
      </c>
      <c r="BV16">
        <v>0.3444083</v>
      </c>
      <c r="BW16">
        <v>0.2307535</v>
      </c>
      <c r="BX16">
        <v>0.1136547</v>
      </c>
      <c r="BY16">
        <v>0.3444083</v>
      </c>
      <c r="BZ16">
        <v>7.9473799999999997E-2</v>
      </c>
      <c r="CA16">
        <v>3.9736900000000002E-3</v>
      </c>
      <c r="CB16" t="s">
        <v>140</v>
      </c>
      <c r="CC16">
        <v>0</v>
      </c>
      <c r="CD16">
        <v>0.72462760000000004</v>
      </c>
      <c r="CE16">
        <v>7.5642399999999999E-2</v>
      </c>
      <c r="CF16">
        <v>0.80455120000000002</v>
      </c>
      <c r="CG16">
        <v>7.5500100000000001E-2</v>
      </c>
      <c r="CH16">
        <v>7.9473799999999997E-2</v>
      </c>
      <c r="CI16">
        <v>0.72905120000000001</v>
      </c>
      <c r="CJ16">
        <v>0.73065559999999996</v>
      </c>
      <c r="CK16">
        <v>0.72612399999999999</v>
      </c>
      <c r="CL16" s="42">
        <v>0.73065559999999996</v>
      </c>
      <c r="CM16" s="42">
        <v>1.6044500000000001E-3</v>
      </c>
      <c r="CN16" s="42">
        <v>1.74676E-3</v>
      </c>
      <c r="CO16" s="42">
        <v>1.4230300000000001E-4</v>
      </c>
      <c r="CP16" s="42">
        <v>1.74676E-3</v>
      </c>
      <c r="CQ16">
        <v>1.6044500000000001E-3</v>
      </c>
      <c r="CR16">
        <v>2000</v>
      </c>
      <c r="CS16">
        <v>141.14240000000001</v>
      </c>
      <c r="CT16">
        <v>0.1053282</v>
      </c>
      <c r="CU16">
        <v>2000.0450000000001</v>
      </c>
      <c r="CV16">
        <v>123.07559999999999</v>
      </c>
      <c r="CW16">
        <v>47.127090000000003</v>
      </c>
      <c r="CX16">
        <v>47.127090000000003</v>
      </c>
      <c r="CY16">
        <v>35.805959999999999</v>
      </c>
      <c r="CZ16">
        <v>35.805959999999999</v>
      </c>
      <c r="DA16">
        <v>11.32113</v>
      </c>
      <c r="DB16">
        <v>123.0754</v>
      </c>
      <c r="DC16">
        <v>123.0754</v>
      </c>
      <c r="DD16">
        <v>123.07559999999999</v>
      </c>
      <c r="DE16">
        <v>123.0754</v>
      </c>
      <c r="DF16">
        <v>0</v>
      </c>
      <c r="DG16">
        <v>1988.7239999999999</v>
      </c>
      <c r="DH16">
        <v>1988.7239999999999</v>
      </c>
      <c r="DI16">
        <v>2720.5390000000002</v>
      </c>
      <c r="DJ16">
        <v>1858.8579999999999</v>
      </c>
      <c r="DK16">
        <v>0</v>
      </c>
      <c r="DL16">
        <v>129.86670000000001</v>
      </c>
      <c r="DM16">
        <v>2.4234070000000001</v>
      </c>
      <c r="DN16">
        <v>2.4234070000000001</v>
      </c>
      <c r="DO16">
        <v>0.37763619999999998</v>
      </c>
      <c r="DP16">
        <v>2.8010429999999999</v>
      </c>
      <c r="DQ16">
        <v>2727.663</v>
      </c>
      <c r="DR16">
        <v>2.8006190000000002</v>
      </c>
      <c r="DS16">
        <v>7.9623600000000003E-2</v>
      </c>
      <c r="DT16">
        <v>7.5642399999999999E-2</v>
      </c>
      <c r="DU16">
        <v>3.98118E-3</v>
      </c>
      <c r="DV16">
        <v>7.9623600000000003E-2</v>
      </c>
      <c r="DW16">
        <v>1.13463E-2</v>
      </c>
      <c r="DX16" s="42" t="s">
        <v>140</v>
      </c>
      <c r="DY16" s="42">
        <v>3.2491899999999999E-3</v>
      </c>
      <c r="DZ16" s="42">
        <v>4.3656899999999997E-6</v>
      </c>
      <c r="EA16" s="42">
        <v>1.93877E-3</v>
      </c>
      <c r="EB16" s="42">
        <v>1.93877E-3</v>
      </c>
      <c r="EC16" s="42">
        <v>1.9431400000000001E-3</v>
      </c>
      <c r="ED16">
        <v>4.3657000000000004E-6</v>
      </c>
      <c r="EE16">
        <v>1.9431400000000001E-3</v>
      </c>
      <c r="EF16">
        <v>1.45954E-2</v>
      </c>
      <c r="EG16" s="42">
        <v>99.076700000000002</v>
      </c>
      <c r="EH16">
        <v>99.088040000000007</v>
      </c>
      <c r="EI16">
        <v>1.0186E-11</v>
      </c>
      <c r="EJ16">
        <v>8.7072509999999994</v>
      </c>
      <c r="EK16">
        <v>436.43</v>
      </c>
      <c r="EL16">
        <v>0</v>
      </c>
      <c r="EM16">
        <v>0</v>
      </c>
      <c r="EN16">
        <v>0</v>
      </c>
      <c r="EO16">
        <v>0</v>
      </c>
      <c r="EP16">
        <v>0</v>
      </c>
      <c r="EQ16">
        <v>0</v>
      </c>
      <c r="ER16">
        <v>0</v>
      </c>
      <c r="ES16">
        <v>0</v>
      </c>
      <c r="ET16">
        <v>0</v>
      </c>
      <c r="EU16">
        <v>0</v>
      </c>
      <c r="EV16">
        <v>0</v>
      </c>
      <c r="EW16" t="s">
        <v>140</v>
      </c>
      <c r="EX16">
        <v>0</v>
      </c>
      <c r="EY16">
        <v>0</v>
      </c>
      <c r="EZ16">
        <v>0</v>
      </c>
      <c r="FA16">
        <v>0</v>
      </c>
      <c r="FB16">
        <v>0</v>
      </c>
      <c r="FC16">
        <v>0</v>
      </c>
      <c r="FD16">
        <v>0</v>
      </c>
      <c r="FE16">
        <v>0</v>
      </c>
      <c r="FF16">
        <v>0</v>
      </c>
      <c r="FG16">
        <v>0</v>
      </c>
      <c r="FH16">
        <v>0</v>
      </c>
      <c r="FI16">
        <v>0</v>
      </c>
      <c r="FJ16">
        <v>0</v>
      </c>
      <c r="FK16">
        <v>0</v>
      </c>
      <c r="FL16">
        <v>0</v>
      </c>
      <c r="FM16">
        <v>0</v>
      </c>
      <c r="FN16">
        <v>0</v>
      </c>
      <c r="FO16">
        <v>0</v>
      </c>
      <c r="FP16">
        <v>0</v>
      </c>
      <c r="FQ16">
        <v>0</v>
      </c>
      <c r="FR16">
        <v>0</v>
      </c>
      <c r="FS16">
        <v>0</v>
      </c>
      <c r="FT16">
        <v>0</v>
      </c>
      <c r="FU16">
        <v>0</v>
      </c>
      <c r="FV16">
        <v>0</v>
      </c>
      <c r="FW16">
        <v>0</v>
      </c>
      <c r="FX16">
        <v>0</v>
      </c>
      <c r="FY16">
        <v>0</v>
      </c>
      <c r="FZ16" t="s">
        <v>140</v>
      </c>
      <c r="GA16">
        <v>0</v>
      </c>
      <c r="GB16">
        <v>0</v>
      </c>
      <c r="GC16">
        <v>0</v>
      </c>
      <c r="GD16" s="42">
        <v>0.42546820000000002</v>
      </c>
      <c r="GE16" s="42">
        <v>66.105670000000003</v>
      </c>
      <c r="GF16" s="42">
        <v>70.32311</v>
      </c>
      <c r="GG16" s="42">
        <v>112447</v>
      </c>
      <c r="GH16">
        <v>112447</v>
      </c>
      <c r="GI16">
        <v>112447</v>
      </c>
      <c r="GJ16" s="42">
        <v>115756</v>
      </c>
      <c r="GK16" s="42">
        <v>578.77760000000001</v>
      </c>
      <c r="GL16">
        <v>773.93219999999997</v>
      </c>
      <c r="GM16" s="42">
        <v>115177</v>
      </c>
      <c r="GN16">
        <v>111986</v>
      </c>
      <c r="GO16">
        <v>4082.62</v>
      </c>
      <c r="GP16">
        <v>111176</v>
      </c>
      <c r="GQ16">
        <v>2267.4699999999998</v>
      </c>
      <c r="GR16">
        <v>173.55340000000001</v>
      </c>
      <c r="GS16">
        <v>2093.9160000000002</v>
      </c>
      <c r="GT16">
        <v>11.857849999999999</v>
      </c>
      <c r="GU16">
        <v>2082.0590000000002</v>
      </c>
      <c r="GV16">
        <v>1943.0640000000001</v>
      </c>
      <c r="GW16">
        <v>1933.0229999999999</v>
      </c>
      <c r="GX16">
        <v>2147.3789999999999</v>
      </c>
      <c r="GY16">
        <v>2147.3789999999999</v>
      </c>
      <c r="GZ16">
        <v>0.4615071</v>
      </c>
      <c r="HA16">
        <v>6.8609330000000002</v>
      </c>
      <c r="HB16">
        <v>0.3444083</v>
      </c>
      <c r="HC16">
        <v>0.20726810000000001</v>
      </c>
      <c r="HD16">
        <v>0.1136547</v>
      </c>
      <c r="HE16">
        <v>0.59728309999999996</v>
      </c>
      <c r="HF16">
        <v>2.34854E-2</v>
      </c>
      <c r="HG16">
        <v>2.34854E-2</v>
      </c>
      <c r="HH16">
        <v>0.80455120000000002</v>
      </c>
      <c r="HI16">
        <v>0</v>
      </c>
      <c r="HJ16">
        <v>7.9473799999999997E-2</v>
      </c>
      <c r="HK16">
        <v>4.53163E-3</v>
      </c>
      <c r="HL16">
        <v>0.15082999999999999</v>
      </c>
      <c r="HM16">
        <v>0.15082999999999999</v>
      </c>
      <c r="HN16">
        <v>0</v>
      </c>
      <c r="HO16">
        <v>2000.0450000000001</v>
      </c>
      <c r="HP16">
        <v>0.1053282</v>
      </c>
      <c r="HQ16">
        <v>47.127090000000003</v>
      </c>
      <c r="HR16" t="s">
        <v>140</v>
      </c>
      <c r="HS16" s="42">
        <v>123.0754</v>
      </c>
      <c r="HT16">
        <v>2728.0410000000002</v>
      </c>
      <c r="HU16">
        <v>129.86670000000001</v>
      </c>
      <c r="HV16" s="2">
        <v>2.8006190000000002</v>
      </c>
      <c r="HW16" s="2">
        <v>7.9623600000000003E-2</v>
      </c>
      <c r="HX16" s="2">
        <v>1.9431400000000001E-3</v>
      </c>
      <c r="HY16" s="2" t="s">
        <v>140</v>
      </c>
      <c r="HZ16" s="2">
        <v>0</v>
      </c>
    </row>
    <row r="17" spans="2:234" ht="12" customHeight="1" x14ac:dyDescent="0.15">
      <c r="B17" t="s">
        <v>153</v>
      </c>
      <c r="C17">
        <v>0</v>
      </c>
      <c r="D17">
        <v>21.93141</v>
      </c>
      <c r="E17">
        <v>0</v>
      </c>
      <c r="F17">
        <v>24.153960000000001</v>
      </c>
      <c r="G17">
        <v>1.271261</v>
      </c>
      <c r="H17">
        <v>0.49534539999999999</v>
      </c>
      <c r="I17">
        <v>0</v>
      </c>
      <c r="J17">
        <v>0.17521929999999999</v>
      </c>
      <c r="K17" t="s">
        <v>140</v>
      </c>
      <c r="L17">
        <v>25.425219999999999</v>
      </c>
      <c r="M17">
        <v>21.93141</v>
      </c>
      <c r="N17">
        <v>27.582809999999998</v>
      </c>
      <c r="O17">
        <v>21.7562</v>
      </c>
      <c r="P17">
        <v>25.425219999999999</v>
      </c>
      <c r="Q17">
        <v>21.93141</v>
      </c>
      <c r="R17">
        <v>0</v>
      </c>
      <c r="S17">
        <v>27.582809999999998</v>
      </c>
      <c r="T17">
        <v>24.824529999999999</v>
      </c>
      <c r="U17">
        <v>2.7582810000000002</v>
      </c>
      <c r="V17">
        <v>34129.35</v>
      </c>
      <c r="W17">
        <v>507.4033</v>
      </c>
      <c r="X17">
        <v>34407.15</v>
      </c>
      <c r="Y17">
        <v>133.15369999999999</v>
      </c>
      <c r="Z17">
        <v>6080.2839999999997</v>
      </c>
      <c r="AA17">
        <v>0</v>
      </c>
      <c r="AB17">
        <v>391.90069999999997</v>
      </c>
      <c r="AC17">
        <v>0</v>
      </c>
      <c r="AD17">
        <v>5688.3829999999998</v>
      </c>
      <c r="AE17">
        <v>0</v>
      </c>
      <c r="AF17">
        <v>105.3035</v>
      </c>
      <c r="AG17">
        <v>0</v>
      </c>
      <c r="AH17">
        <v>5583.08</v>
      </c>
      <c r="AI17">
        <v>10.207319999999999</v>
      </c>
      <c r="AJ17">
        <v>23.720459999999999</v>
      </c>
      <c r="AK17">
        <v>13.51314</v>
      </c>
      <c r="AL17">
        <v>0</v>
      </c>
      <c r="AM17">
        <v>5559.3590000000004</v>
      </c>
      <c r="AN17">
        <v>0</v>
      </c>
      <c r="AO17">
        <v>0</v>
      </c>
      <c r="AP17">
        <v>0</v>
      </c>
      <c r="AQ17">
        <v>0</v>
      </c>
      <c r="AR17">
        <v>0</v>
      </c>
      <c r="AS17">
        <v>0</v>
      </c>
      <c r="AT17">
        <v>0</v>
      </c>
      <c r="AU17">
        <v>46.011009999999999</v>
      </c>
      <c r="AV17">
        <v>5513.348</v>
      </c>
      <c r="AW17">
        <v>0.81015360000000003</v>
      </c>
      <c r="AX17">
        <v>5512.5389999999998</v>
      </c>
      <c r="AY17">
        <v>277.8</v>
      </c>
      <c r="AZ17">
        <v>35.251220000000004</v>
      </c>
      <c r="BA17">
        <v>155.88310000000001</v>
      </c>
      <c r="BB17">
        <v>0</v>
      </c>
      <c r="BC17">
        <v>26.069800000000001</v>
      </c>
      <c r="BD17">
        <v>0</v>
      </c>
      <c r="BE17">
        <v>129.8133</v>
      </c>
      <c r="BF17">
        <v>1.8840250000000001</v>
      </c>
      <c r="BG17">
        <v>27.95382</v>
      </c>
      <c r="BH17">
        <v>127.9293</v>
      </c>
      <c r="BI17">
        <v>3.599666</v>
      </c>
      <c r="BJ17">
        <v>1.837955</v>
      </c>
      <c r="BK17">
        <v>31.65156</v>
      </c>
      <c r="BL17">
        <v>22.0107</v>
      </c>
      <c r="BM17">
        <v>19.330030000000001</v>
      </c>
      <c r="BN17">
        <v>22.0107</v>
      </c>
      <c r="BO17">
        <v>0.91897770000000001</v>
      </c>
      <c r="BP17">
        <v>0.91897770000000001</v>
      </c>
      <c r="BQ17">
        <v>1.837955</v>
      </c>
      <c r="BR17">
        <v>2.680698</v>
      </c>
      <c r="BS17">
        <v>2.680698</v>
      </c>
      <c r="BT17" s="42">
        <v>1.46532E-3</v>
      </c>
      <c r="BU17">
        <v>2.679233</v>
      </c>
      <c r="BV17">
        <v>1.3716090000000001</v>
      </c>
      <c r="BW17">
        <v>0.91897770000000001</v>
      </c>
      <c r="BX17">
        <v>0.4526308</v>
      </c>
      <c r="BY17">
        <v>1.3716090000000001</v>
      </c>
      <c r="BZ17">
        <v>0.61243950000000003</v>
      </c>
      <c r="CA17">
        <v>3.0621900000000001E-2</v>
      </c>
      <c r="CB17" t="s">
        <v>140</v>
      </c>
      <c r="CC17">
        <v>0</v>
      </c>
      <c r="CD17">
        <v>1.5306409999999999</v>
      </c>
      <c r="CE17">
        <v>0.58275940000000004</v>
      </c>
      <c r="CF17">
        <v>2.122163</v>
      </c>
      <c r="CG17">
        <v>0.58181749999999999</v>
      </c>
      <c r="CH17">
        <v>0.61243950000000003</v>
      </c>
      <c r="CI17">
        <v>1.540346</v>
      </c>
      <c r="CJ17">
        <v>1.5509660000000001</v>
      </c>
      <c r="CK17">
        <v>1.541347</v>
      </c>
      <c r="CL17">
        <v>1.5509660000000001</v>
      </c>
      <c r="CM17">
        <v>1.06198E-2</v>
      </c>
      <c r="CN17" s="42">
        <v>1.1561800000000001E-2</v>
      </c>
      <c r="CO17">
        <v>9.4190799999999998E-4</v>
      </c>
      <c r="CP17">
        <v>1.1561800000000001E-2</v>
      </c>
      <c r="CQ17">
        <v>1.06198E-2</v>
      </c>
      <c r="CR17">
        <v>3.6331869999999999</v>
      </c>
      <c r="CS17" s="42">
        <v>0</v>
      </c>
      <c r="CT17">
        <v>6.9916300000000004E-4</v>
      </c>
      <c r="CU17">
        <v>3.9599440000000001</v>
      </c>
      <c r="CV17">
        <v>1.1038030000000001</v>
      </c>
      <c r="CW17">
        <v>0.30957309999999999</v>
      </c>
      <c r="CX17">
        <v>0.30957309999999999</v>
      </c>
      <c r="CY17">
        <v>0.23520579999999999</v>
      </c>
      <c r="CZ17">
        <v>0.23520579999999999</v>
      </c>
      <c r="DA17">
        <v>7.4367299999999997E-2</v>
      </c>
      <c r="DB17">
        <v>1.1038159999999999</v>
      </c>
      <c r="DC17">
        <v>1.1038159999999999</v>
      </c>
      <c r="DD17">
        <v>1.1038030000000001</v>
      </c>
      <c r="DE17">
        <v>1.1038159999999999</v>
      </c>
      <c r="DF17">
        <v>0</v>
      </c>
      <c r="DG17">
        <v>3.8870149999999999</v>
      </c>
      <c r="DH17">
        <v>3.8870149999999999</v>
      </c>
      <c r="DI17">
        <v>226.018</v>
      </c>
      <c r="DJ17">
        <v>3.6331869999999999</v>
      </c>
      <c r="DK17">
        <v>0</v>
      </c>
      <c r="DL17">
        <v>0.253828</v>
      </c>
      <c r="DM17">
        <v>0.42959700000000001</v>
      </c>
      <c r="DN17">
        <v>0.42959700000000001</v>
      </c>
      <c r="DO17">
        <v>6.6943500000000003E-2</v>
      </c>
      <c r="DP17">
        <v>0.4965405</v>
      </c>
      <c r="DQ17">
        <v>226.7628</v>
      </c>
      <c r="DR17">
        <v>0.49647140000000001</v>
      </c>
      <c r="DS17">
        <v>0.6134309</v>
      </c>
      <c r="DT17">
        <v>0.58275929999999998</v>
      </c>
      <c r="DU17">
        <v>3.0671500000000001E-2</v>
      </c>
      <c r="DV17">
        <v>0.6134309</v>
      </c>
      <c r="DW17">
        <v>8.7413900000000003E-2</v>
      </c>
      <c r="DX17" s="42" t="s">
        <v>140</v>
      </c>
      <c r="DY17">
        <v>5.4001600000000002E-3</v>
      </c>
      <c r="DZ17">
        <v>8.0192199999999994E-5</v>
      </c>
      <c r="EA17">
        <v>3.5612999999999999E-2</v>
      </c>
      <c r="EB17" s="42">
        <v>3.5612999999999999E-2</v>
      </c>
      <c r="EC17">
        <v>3.5693200000000001E-2</v>
      </c>
      <c r="ED17">
        <v>8.0192999999999996E-5</v>
      </c>
      <c r="EE17">
        <v>3.5693200000000001E-2</v>
      </c>
      <c r="EF17">
        <v>9.2813000000000007E-2</v>
      </c>
      <c r="EG17" s="42">
        <v>12.42149</v>
      </c>
      <c r="EH17">
        <v>12.50891</v>
      </c>
      <c r="EI17">
        <v>8.0237999999999997E-10</v>
      </c>
      <c r="EJ17">
        <v>1.09165</v>
      </c>
      <c r="EK17">
        <v>73.39</v>
      </c>
      <c r="EL17">
        <v>0</v>
      </c>
      <c r="EM17">
        <v>0</v>
      </c>
      <c r="EN17">
        <v>0</v>
      </c>
      <c r="EO17">
        <v>0</v>
      </c>
      <c r="EP17">
        <v>0</v>
      </c>
      <c r="EQ17">
        <v>0</v>
      </c>
      <c r="ER17">
        <v>0</v>
      </c>
      <c r="ES17">
        <v>0</v>
      </c>
      <c r="ET17">
        <v>0</v>
      </c>
      <c r="EU17">
        <v>0</v>
      </c>
      <c r="EV17">
        <v>0</v>
      </c>
      <c r="EW17" t="s">
        <v>140</v>
      </c>
      <c r="EX17">
        <v>0</v>
      </c>
      <c r="EY17">
        <v>0</v>
      </c>
      <c r="EZ17">
        <v>0</v>
      </c>
      <c r="FA17">
        <v>0</v>
      </c>
      <c r="FB17">
        <v>0</v>
      </c>
      <c r="FC17">
        <v>0</v>
      </c>
      <c r="FD17">
        <v>0</v>
      </c>
      <c r="FE17">
        <v>0</v>
      </c>
      <c r="FF17">
        <v>0</v>
      </c>
      <c r="FG17">
        <v>0</v>
      </c>
      <c r="FH17">
        <v>0</v>
      </c>
      <c r="FI17">
        <v>0</v>
      </c>
      <c r="FJ17">
        <v>0</v>
      </c>
      <c r="FK17">
        <v>0</v>
      </c>
      <c r="FL17">
        <v>0</v>
      </c>
      <c r="FM17">
        <v>0</v>
      </c>
      <c r="FN17">
        <v>0</v>
      </c>
      <c r="FO17">
        <v>0</v>
      </c>
      <c r="FP17">
        <v>0</v>
      </c>
      <c r="FQ17">
        <v>0</v>
      </c>
      <c r="FR17">
        <v>0</v>
      </c>
      <c r="FS17">
        <v>0</v>
      </c>
      <c r="FT17">
        <v>0</v>
      </c>
      <c r="FU17">
        <v>0</v>
      </c>
      <c r="FV17">
        <v>0</v>
      </c>
      <c r="FW17" s="42">
        <v>0</v>
      </c>
      <c r="FX17">
        <v>0</v>
      </c>
      <c r="FY17">
        <v>8.0237999999999997E-10</v>
      </c>
      <c r="FZ17" t="s">
        <v>140</v>
      </c>
      <c r="GA17">
        <v>0</v>
      </c>
      <c r="GB17">
        <v>0</v>
      </c>
      <c r="GC17">
        <v>0</v>
      </c>
      <c r="GD17">
        <v>0.17521780000000001</v>
      </c>
      <c r="GE17">
        <v>25.425139999999999</v>
      </c>
      <c r="GF17">
        <v>27.582809999999998</v>
      </c>
      <c r="GG17">
        <v>22982.720000000001</v>
      </c>
      <c r="GH17">
        <v>5706.0339999999997</v>
      </c>
      <c r="GI17">
        <v>5706.0339999999997</v>
      </c>
      <c r="GJ17">
        <v>6110.8379999999997</v>
      </c>
      <c r="GK17">
        <v>30.554189999999998</v>
      </c>
      <c r="GL17">
        <v>102.59950000000001</v>
      </c>
      <c r="GM17">
        <v>6080.2839999999997</v>
      </c>
      <c r="GN17">
        <v>5688.3829999999998</v>
      </c>
      <c r="GO17">
        <v>507.41149999999999</v>
      </c>
      <c r="GP17">
        <v>5583.08</v>
      </c>
      <c r="GQ17">
        <v>191.1344</v>
      </c>
      <c r="GR17">
        <v>34.363430000000001</v>
      </c>
      <c r="GS17">
        <v>156.77090000000001</v>
      </c>
      <c r="GT17">
        <v>0.88779379999999997</v>
      </c>
      <c r="GU17">
        <v>155.88310000000001</v>
      </c>
      <c r="GV17">
        <v>129.8133</v>
      </c>
      <c r="GW17">
        <v>127.9293</v>
      </c>
      <c r="GX17">
        <v>149.68539999999999</v>
      </c>
      <c r="GY17">
        <v>149.68539999999999</v>
      </c>
      <c r="GZ17">
        <v>1.837955</v>
      </c>
      <c r="HA17">
        <v>2.680698</v>
      </c>
      <c r="HB17">
        <v>1.3716090000000001</v>
      </c>
      <c r="HC17">
        <v>0.82544660000000003</v>
      </c>
      <c r="HD17">
        <v>0.4526308</v>
      </c>
      <c r="HE17">
        <v>1.2967169999999999</v>
      </c>
      <c r="HF17">
        <v>9.3531000000000003E-2</v>
      </c>
      <c r="HG17">
        <v>9.3531000000000003E-2</v>
      </c>
      <c r="HH17">
        <v>2.122163</v>
      </c>
      <c r="HI17">
        <v>0</v>
      </c>
      <c r="HJ17">
        <v>0.61243950000000003</v>
      </c>
      <c r="HK17">
        <v>9.6193100000000007E-3</v>
      </c>
      <c r="HL17" s="42">
        <v>0.32745570000000002</v>
      </c>
      <c r="HM17">
        <v>0.32745570000000002</v>
      </c>
      <c r="HN17">
        <v>0</v>
      </c>
      <c r="HO17">
        <v>3.9599440000000001</v>
      </c>
      <c r="HP17">
        <v>6.9916300000000004E-4</v>
      </c>
      <c r="HQ17">
        <v>0.30957309999999999</v>
      </c>
      <c r="HR17" t="s">
        <v>140</v>
      </c>
      <c r="HS17">
        <v>1.1038159999999999</v>
      </c>
      <c r="HT17">
        <v>226.8297</v>
      </c>
      <c r="HU17">
        <v>0.253828</v>
      </c>
      <c r="HV17" s="2">
        <v>0.49647140000000001</v>
      </c>
      <c r="HW17" s="2">
        <v>0.6134309</v>
      </c>
      <c r="HX17" s="2">
        <v>3.5693200000000001E-2</v>
      </c>
      <c r="HY17" s="2" t="s">
        <v>140</v>
      </c>
      <c r="HZ17" s="2">
        <v>0</v>
      </c>
    </row>
    <row r="18" spans="2:234" ht="12" customHeight="1" x14ac:dyDescent="0.15">
      <c r="B18" t="s">
        <v>155</v>
      </c>
      <c r="C18">
        <v>0</v>
      </c>
      <c r="D18">
        <v>2.2021069999999998</v>
      </c>
      <c r="E18">
        <v>0</v>
      </c>
      <c r="F18">
        <v>2.7756989999999999</v>
      </c>
      <c r="G18">
        <v>0.14608940000000001</v>
      </c>
      <c r="H18">
        <v>6.7529099999999995E-2</v>
      </c>
      <c r="I18">
        <v>0</v>
      </c>
      <c r="J18">
        <v>2.0098499999999998E-2</v>
      </c>
      <c r="K18" t="s">
        <v>140</v>
      </c>
      <c r="L18">
        <v>2.9217879999999998</v>
      </c>
      <c r="M18">
        <v>2.2021069999999998</v>
      </c>
      <c r="N18">
        <v>3.1814740000000001</v>
      </c>
      <c r="O18">
        <v>2.1820080000000002</v>
      </c>
      <c r="P18">
        <v>2.9217879999999998</v>
      </c>
      <c r="Q18">
        <v>2.2021069999999998</v>
      </c>
      <c r="R18">
        <v>0</v>
      </c>
      <c r="S18">
        <v>3.1814740000000001</v>
      </c>
      <c r="T18">
        <v>2.863327</v>
      </c>
      <c r="U18">
        <v>0.31814740000000002</v>
      </c>
      <c r="V18">
        <v>0</v>
      </c>
      <c r="W18">
        <v>51.509030000000003</v>
      </c>
      <c r="X18">
        <v>0</v>
      </c>
      <c r="Y18">
        <v>14.95546</v>
      </c>
      <c r="Z18">
        <v>598.9171</v>
      </c>
      <c r="AA18">
        <v>0</v>
      </c>
      <c r="AB18">
        <v>42.07264</v>
      </c>
      <c r="AC18">
        <v>0</v>
      </c>
      <c r="AD18">
        <v>556.84450000000004</v>
      </c>
      <c r="AE18">
        <v>0</v>
      </c>
      <c r="AF18">
        <v>8.5147349999999999</v>
      </c>
      <c r="AG18">
        <v>0</v>
      </c>
      <c r="AH18">
        <v>548.3297</v>
      </c>
      <c r="AI18">
        <v>0.92243489999999995</v>
      </c>
      <c r="AJ18">
        <v>2.1436169999999999</v>
      </c>
      <c r="AK18">
        <v>1.221182</v>
      </c>
      <c r="AL18">
        <v>0</v>
      </c>
      <c r="AM18">
        <v>546.18610000000001</v>
      </c>
      <c r="AN18">
        <v>0</v>
      </c>
      <c r="AO18">
        <v>0</v>
      </c>
      <c r="AP18">
        <v>0</v>
      </c>
      <c r="AQ18">
        <v>0</v>
      </c>
      <c r="AR18">
        <v>0</v>
      </c>
      <c r="AS18">
        <v>0</v>
      </c>
      <c r="AT18">
        <v>0</v>
      </c>
      <c r="AU18">
        <v>4.9681139999999999</v>
      </c>
      <c r="AV18">
        <v>541.21799999999996</v>
      </c>
      <c r="AW18">
        <v>6.8024799999999996E-2</v>
      </c>
      <c r="AX18">
        <v>541.15</v>
      </c>
      <c r="AY18">
        <v>0</v>
      </c>
      <c r="AZ18">
        <v>3.7459410000000002</v>
      </c>
      <c r="BA18">
        <v>16.28687</v>
      </c>
      <c r="BB18">
        <v>0</v>
      </c>
      <c r="BC18">
        <v>2.6062720000000001</v>
      </c>
      <c r="BD18">
        <v>0</v>
      </c>
      <c r="BE18">
        <v>13.6806</v>
      </c>
      <c r="BF18">
        <v>0.19361600000000001</v>
      </c>
      <c r="BG18">
        <v>2.7998880000000002</v>
      </c>
      <c r="BH18">
        <v>13.486980000000001</v>
      </c>
      <c r="BI18">
        <v>0.40652310000000003</v>
      </c>
      <c r="BJ18">
        <v>0.23977329999999999</v>
      </c>
      <c r="BK18">
        <v>3.3394180000000002</v>
      </c>
      <c r="BL18">
        <v>2.521328</v>
      </c>
      <c r="BM18">
        <v>2.2346900000000001</v>
      </c>
      <c r="BN18">
        <v>2.521328</v>
      </c>
      <c r="BO18">
        <v>0.1198866</v>
      </c>
      <c r="BP18">
        <v>0.1198866</v>
      </c>
      <c r="BQ18">
        <v>0.23977329999999999</v>
      </c>
      <c r="BR18">
        <v>0.28663929999999999</v>
      </c>
      <c r="BS18">
        <v>0.28663929999999999</v>
      </c>
      <c r="BT18" s="42">
        <v>1.24969E-4</v>
      </c>
      <c r="BU18">
        <v>0.2865143</v>
      </c>
      <c r="BV18">
        <v>0.17893529999999999</v>
      </c>
      <c r="BW18">
        <v>0.1198866</v>
      </c>
      <c r="BX18">
        <v>5.90486E-2</v>
      </c>
      <c r="BY18">
        <v>0.17893529999999999</v>
      </c>
      <c r="BZ18">
        <v>8.3498600000000006E-2</v>
      </c>
      <c r="CA18" s="42">
        <v>4.1749300000000003E-3</v>
      </c>
      <c r="CB18" t="s">
        <v>140</v>
      </c>
      <c r="CC18">
        <v>0</v>
      </c>
      <c r="CD18">
        <v>0.1832838</v>
      </c>
      <c r="CE18">
        <v>7.9446000000000003E-2</v>
      </c>
      <c r="CF18">
        <v>0.26375789999999999</v>
      </c>
      <c r="CG18">
        <v>7.9323699999999997E-2</v>
      </c>
      <c r="CH18">
        <v>8.3498600000000006E-2</v>
      </c>
      <c r="CI18">
        <v>0.18443419999999999</v>
      </c>
      <c r="CJ18">
        <v>0.18581310000000001</v>
      </c>
      <c r="CK18">
        <v>0.18466070000000001</v>
      </c>
      <c r="CL18" s="42">
        <v>0.18581310000000001</v>
      </c>
      <c r="CM18" s="42">
        <v>1.37889E-3</v>
      </c>
      <c r="CN18" s="42">
        <v>1.5011899999999999E-3</v>
      </c>
      <c r="CO18" s="42">
        <v>1.2229799999999999E-4</v>
      </c>
      <c r="CP18" s="42">
        <v>1.5011899999999999E-3</v>
      </c>
      <c r="CQ18">
        <v>1.37889E-3</v>
      </c>
      <c r="CR18">
        <v>0.42521870000000001</v>
      </c>
      <c r="CS18" s="42">
        <v>0</v>
      </c>
      <c r="CT18">
        <v>1.1192999999999999E-4</v>
      </c>
      <c r="CU18">
        <v>0.46451940000000003</v>
      </c>
      <c r="CV18">
        <v>0.1514789</v>
      </c>
      <c r="CW18">
        <v>4.0347000000000001E-2</v>
      </c>
      <c r="CX18">
        <v>4.0347000000000001E-2</v>
      </c>
      <c r="CY18">
        <v>3.0654600000000001E-2</v>
      </c>
      <c r="CZ18">
        <v>3.0654600000000001E-2</v>
      </c>
      <c r="DA18">
        <v>9.6923800000000004E-3</v>
      </c>
      <c r="DB18">
        <v>0.1514798</v>
      </c>
      <c r="DC18">
        <v>0.1514798</v>
      </c>
      <c r="DD18">
        <v>0.1514789</v>
      </c>
      <c r="DE18">
        <v>0.1514798</v>
      </c>
      <c r="DF18">
        <v>0</v>
      </c>
      <c r="DG18">
        <v>0.4549261</v>
      </c>
      <c r="DH18">
        <v>0.4549261</v>
      </c>
      <c r="DI18">
        <v>23.366350000000001</v>
      </c>
      <c r="DJ18">
        <v>0.42521870000000001</v>
      </c>
      <c r="DK18">
        <v>0</v>
      </c>
      <c r="DL18">
        <v>2.9707299999999999E-2</v>
      </c>
      <c r="DM18" s="42">
        <v>3.75973E-2</v>
      </c>
      <c r="DN18">
        <v>3.75973E-2</v>
      </c>
      <c r="DO18">
        <v>5.8587400000000003E-3</v>
      </c>
      <c r="DP18">
        <v>4.3456000000000002E-2</v>
      </c>
      <c r="DQ18">
        <v>23.428650000000001</v>
      </c>
      <c r="DR18">
        <v>4.3448399999999998E-2</v>
      </c>
      <c r="DS18" s="42">
        <v>8.3627300000000002E-2</v>
      </c>
      <c r="DT18">
        <v>7.9446000000000003E-2</v>
      </c>
      <c r="DU18">
        <v>4.1813700000000002E-3</v>
      </c>
      <c r="DV18">
        <v>8.3627300000000002E-2</v>
      </c>
      <c r="DW18" s="42">
        <v>1.1916899999999999E-2</v>
      </c>
      <c r="DX18" s="42" t="s">
        <v>140</v>
      </c>
      <c r="DY18" s="42">
        <v>5.8908799999999998E-4</v>
      </c>
      <c r="DZ18" s="42">
        <v>1.2313000000000001E-5</v>
      </c>
      <c r="EA18" s="42">
        <v>5.4681900000000004E-3</v>
      </c>
      <c r="EB18" s="42">
        <v>5.4681900000000004E-3</v>
      </c>
      <c r="EC18" s="42">
        <v>5.4805100000000001E-3</v>
      </c>
      <c r="ED18">
        <v>1.2313199999999999E-5</v>
      </c>
      <c r="EE18">
        <v>5.4805100000000001E-3</v>
      </c>
      <c r="EF18">
        <v>1.2505799999999999E-2</v>
      </c>
      <c r="EG18" s="42">
        <v>1.12253</v>
      </c>
      <c r="EH18">
        <v>1.1344460000000001</v>
      </c>
      <c r="EI18">
        <v>1.6227E-10</v>
      </c>
      <c r="EJ18">
        <v>9.8652299999999998E-2</v>
      </c>
      <c r="EK18">
        <v>7.38</v>
      </c>
      <c r="EL18">
        <v>0</v>
      </c>
      <c r="EM18">
        <v>0</v>
      </c>
      <c r="EN18">
        <v>0</v>
      </c>
      <c r="EO18">
        <v>0</v>
      </c>
      <c r="EP18">
        <v>0</v>
      </c>
      <c r="EQ18">
        <v>0</v>
      </c>
      <c r="ER18">
        <v>0</v>
      </c>
      <c r="ES18">
        <v>0</v>
      </c>
      <c r="ET18">
        <v>0</v>
      </c>
      <c r="EU18">
        <v>0</v>
      </c>
      <c r="EV18">
        <v>0</v>
      </c>
      <c r="EW18" t="s">
        <v>140</v>
      </c>
      <c r="EX18">
        <v>0</v>
      </c>
      <c r="EY18">
        <v>0</v>
      </c>
      <c r="EZ18">
        <v>0</v>
      </c>
      <c r="FA18">
        <v>0</v>
      </c>
      <c r="FB18">
        <v>0</v>
      </c>
      <c r="FC18">
        <v>0</v>
      </c>
      <c r="FD18">
        <v>0</v>
      </c>
      <c r="FE18">
        <v>0</v>
      </c>
      <c r="FF18">
        <v>0</v>
      </c>
      <c r="FG18">
        <v>0</v>
      </c>
      <c r="FH18">
        <v>0</v>
      </c>
      <c r="FI18">
        <v>0</v>
      </c>
      <c r="FJ18">
        <v>0</v>
      </c>
      <c r="FK18">
        <v>0</v>
      </c>
      <c r="FL18">
        <v>0</v>
      </c>
      <c r="FM18">
        <v>0</v>
      </c>
      <c r="FN18">
        <v>0</v>
      </c>
      <c r="FO18">
        <v>0</v>
      </c>
      <c r="FP18">
        <v>0</v>
      </c>
      <c r="FQ18">
        <v>0</v>
      </c>
      <c r="FR18">
        <v>0</v>
      </c>
      <c r="FS18">
        <v>0</v>
      </c>
      <c r="FT18">
        <v>0</v>
      </c>
      <c r="FU18">
        <v>0</v>
      </c>
      <c r="FV18">
        <v>0</v>
      </c>
      <c r="FW18" s="42">
        <v>0</v>
      </c>
      <c r="FX18">
        <v>0</v>
      </c>
      <c r="FY18">
        <v>1.6227E-10</v>
      </c>
      <c r="FZ18" t="s">
        <v>140</v>
      </c>
      <c r="GA18">
        <v>0</v>
      </c>
      <c r="GB18">
        <v>0</v>
      </c>
      <c r="GC18">
        <v>0</v>
      </c>
      <c r="GD18">
        <v>2.0098299999999999E-2</v>
      </c>
      <c r="GE18">
        <v>2.92178</v>
      </c>
      <c r="GF18">
        <v>3.1814740000000001</v>
      </c>
      <c r="GG18">
        <v>562.36350000000004</v>
      </c>
      <c r="GH18">
        <v>562.36350000000004</v>
      </c>
      <c r="GI18">
        <v>562.36350000000004</v>
      </c>
      <c r="GJ18">
        <v>601.92669999999998</v>
      </c>
      <c r="GK18">
        <v>3.0096340000000001</v>
      </c>
      <c r="GL18">
        <v>11.945830000000001</v>
      </c>
      <c r="GM18">
        <v>598.9171</v>
      </c>
      <c r="GN18">
        <v>556.84450000000004</v>
      </c>
      <c r="GO18">
        <v>51.509810000000002</v>
      </c>
      <c r="GP18">
        <v>548.3297</v>
      </c>
      <c r="GQ18">
        <v>20.032810000000001</v>
      </c>
      <c r="GR18">
        <v>3.6531829999999998</v>
      </c>
      <c r="GS18">
        <v>16.379629999999999</v>
      </c>
      <c r="GT18">
        <v>9.2757800000000001E-2</v>
      </c>
      <c r="GU18">
        <v>16.28687</v>
      </c>
      <c r="GV18">
        <v>13.6806</v>
      </c>
      <c r="GW18">
        <v>13.486980000000001</v>
      </c>
      <c r="GX18">
        <v>15.668979999999999</v>
      </c>
      <c r="GY18">
        <v>15.668979999999999</v>
      </c>
      <c r="GZ18">
        <v>0.23977329999999999</v>
      </c>
      <c r="HA18">
        <v>0.28663929999999999</v>
      </c>
      <c r="HB18">
        <v>0.17893529999999999</v>
      </c>
      <c r="HC18">
        <v>0.1076849</v>
      </c>
      <c r="HD18">
        <v>5.90486E-2</v>
      </c>
      <c r="HE18">
        <v>0.15607299999999999</v>
      </c>
      <c r="HF18">
        <v>1.2201699999999999E-2</v>
      </c>
      <c r="HG18" s="42">
        <v>1.2201699999999999E-2</v>
      </c>
      <c r="HH18">
        <v>0.26375789999999999</v>
      </c>
      <c r="HI18">
        <v>0</v>
      </c>
      <c r="HJ18">
        <v>8.3498600000000006E-2</v>
      </c>
      <c r="HK18">
        <v>1.15244E-3</v>
      </c>
      <c r="HL18" s="42">
        <v>3.9412599999999999E-2</v>
      </c>
      <c r="HM18">
        <v>3.9412599999999999E-2</v>
      </c>
      <c r="HN18">
        <v>0</v>
      </c>
      <c r="HO18">
        <v>0.46451940000000003</v>
      </c>
      <c r="HP18">
        <v>1.1192999999999999E-4</v>
      </c>
      <c r="HQ18">
        <v>4.0347000000000001E-2</v>
      </c>
      <c r="HR18" t="s">
        <v>140</v>
      </c>
      <c r="HS18" s="42">
        <v>0.1514798</v>
      </c>
      <c r="HT18">
        <v>23.4345</v>
      </c>
      <c r="HU18">
        <v>2.9707299999999999E-2</v>
      </c>
      <c r="HV18" s="2">
        <v>4.3448399999999998E-2</v>
      </c>
      <c r="HW18" s="2">
        <v>8.3627300000000002E-2</v>
      </c>
      <c r="HX18" s="2">
        <v>5.4805100000000001E-3</v>
      </c>
      <c r="HY18" s="2" t="s">
        <v>140</v>
      </c>
      <c r="HZ18" s="2">
        <v>0</v>
      </c>
    </row>
    <row r="19" spans="2:234" ht="12" customHeight="1" x14ac:dyDescent="0.15">
      <c r="B19" t="s">
        <v>154</v>
      </c>
      <c r="C19">
        <v>0</v>
      </c>
      <c r="D19">
        <v>12.160629999999999</v>
      </c>
      <c r="E19">
        <v>0</v>
      </c>
      <c r="F19">
        <v>5.618188</v>
      </c>
      <c r="G19">
        <v>0.29569410000000002</v>
      </c>
      <c r="H19" s="42">
        <v>7.5375400000000003E-4</v>
      </c>
      <c r="I19">
        <v>0</v>
      </c>
      <c r="J19">
        <v>3.6896100000000001E-2</v>
      </c>
      <c r="K19" t="s">
        <v>140</v>
      </c>
      <c r="L19">
        <v>5.9138820000000001</v>
      </c>
      <c r="M19">
        <v>12.160629999999999</v>
      </c>
      <c r="N19">
        <v>6.2842650000000004</v>
      </c>
      <c r="O19">
        <v>12.12373</v>
      </c>
      <c r="P19">
        <v>5.9138820000000001</v>
      </c>
      <c r="Q19">
        <v>12.160629999999999</v>
      </c>
      <c r="R19">
        <v>0</v>
      </c>
      <c r="S19">
        <v>6.2842650000000004</v>
      </c>
      <c r="T19">
        <v>5.6558380000000001</v>
      </c>
      <c r="U19">
        <v>0.6284265</v>
      </c>
      <c r="V19">
        <v>0</v>
      </c>
      <c r="W19">
        <v>78.432959999999994</v>
      </c>
      <c r="X19">
        <v>0</v>
      </c>
      <c r="Y19">
        <v>20.456990000000001</v>
      </c>
      <c r="Z19">
        <v>2874.9560000000001</v>
      </c>
      <c r="AA19">
        <v>0</v>
      </c>
      <c r="AB19">
        <v>41.835030000000003</v>
      </c>
      <c r="AC19">
        <v>0</v>
      </c>
      <c r="AD19">
        <v>2833.1210000000001</v>
      </c>
      <c r="AE19">
        <v>0</v>
      </c>
      <c r="AF19">
        <v>23.47541</v>
      </c>
      <c r="AG19">
        <v>0</v>
      </c>
      <c r="AH19">
        <v>2809.6460000000002</v>
      </c>
      <c r="AI19">
        <v>13.12349</v>
      </c>
      <c r="AJ19">
        <v>30.497250000000001</v>
      </c>
      <c r="AK19">
        <v>17.373760000000001</v>
      </c>
      <c r="AL19">
        <v>0</v>
      </c>
      <c r="AM19">
        <v>2779.1489999999999</v>
      </c>
      <c r="AN19">
        <v>0</v>
      </c>
      <c r="AO19">
        <v>0</v>
      </c>
      <c r="AP19">
        <v>0</v>
      </c>
      <c r="AQ19">
        <v>0</v>
      </c>
      <c r="AR19">
        <v>0</v>
      </c>
      <c r="AS19">
        <v>0</v>
      </c>
      <c r="AT19">
        <v>0</v>
      </c>
      <c r="AU19">
        <v>17.778649999999999</v>
      </c>
      <c r="AV19">
        <v>2761.37</v>
      </c>
      <c r="AW19">
        <v>2.5686550000000001</v>
      </c>
      <c r="AX19">
        <v>2758.8009999999999</v>
      </c>
      <c r="AY19">
        <v>0</v>
      </c>
      <c r="AZ19">
        <v>2.203382</v>
      </c>
      <c r="BA19">
        <v>62.13252</v>
      </c>
      <c r="BB19">
        <v>0</v>
      </c>
      <c r="BC19">
        <v>3.1055920000000001</v>
      </c>
      <c r="BD19">
        <v>0</v>
      </c>
      <c r="BE19">
        <v>59.02693</v>
      </c>
      <c r="BF19">
        <v>1.011539</v>
      </c>
      <c r="BG19">
        <v>4.1171309999999997</v>
      </c>
      <c r="BH19">
        <v>58.015389999999996</v>
      </c>
      <c r="BI19">
        <v>4.9622800000000002E-2</v>
      </c>
      <c r="BJ19" s="42">
        <v>4.68923E-3</v>
      </c>
      <c r="BK19">
        <v>2.1537600000000001</v>
      </c>
      <c r="BL19">
        <v>0.17910309999999999</v>
      </c>
      <c r="BM19">
        <v>0.13182369999999999</v>
      </c>
      <c r="BN19">
        <v>0.17910309999999999</v>
      </c>
      <c r="BO19" s="42">
        <v>2.34462E-3</v>
      </c>
      <c r="BP19" s="42">
        <v>2.34462E-3</v>
      </c>
      <c r="BQ19" s="42">
        <v>4.68923E-3</v>
      </c>
      <c r="BR19">
        <v>4.7278899999999999E-2</v>
      </c>
      <c r="BS19">
        <v>4.7278899999999999E-2</v>
      </c>
      <c r="BT19" s="42">
        <v>4.5853300000000001E-4</v>
      </c>
      <c r="BU19">
        <v>4.6820399999999998E-2</v>
      </c>
      <c r="BV19" s="42">
        <v>3.49943E-3</v>
      </c>
      <c r="BW19" s="42">
        <v>2.34462E-3</v>
      </c>
      <c r="BX19" s="42">
        <v>1.15481E-3</v>
      </c>
      <c r="BY19" s="42">
        <v>3.49943E-3</v>
      </c>
      <c r="BZ19" s="42">
        <v>9.3216600000000001E-4</v>
      </c>
      <c r="CA19" s="42">
        <v>4.6608299999999999E-5</v>
      </c>
      <c r="CB19" t="s">
        <v>140</v>
      </c>
      <c r="CC19">
        <v>0</v>
      </c>
      <c r="CD19">
        <v>6.7969199999999997E-3</v>
      </c>
      <c r="CE19">
        <v>8.8677000000000005E-4</v>
      </c>
      <c r="CF19" s="42">
        <v>7.7230700000000003E-3</v>
      </c>
      <c r="CG19" s="42">
        <v>8.8555700000000003E-4</v>
      </c>
      <c r="CH19">
        <v>9.3216600000000001E-4</v>
      </c>
      <c r="CI19">
        <v>6.8375099999999998E-3</v>
      </c>
      <c r="CJ19">
        <v>6.8511800000000001E-3</v>
      </c>
      <c r="CK19">
        <v>6.8086900000000001E-3</v>
      </c>
      <c r="CL19" s="42">
        <v>6.8511800000000001E-3</v>
      </c>
      <c r="CM19" s="42">
        <v>1.36686E-5</v>
      </c>
      <c r="CN19" s="42">
        <v>1.48809E-5</v>
      </c>
      <c r="CO19" s="42">
        <v>1.2123E-6</v>
      </c>
      <c r="CP19" s="42">
        <v>1.48809E-5</v>
      </c>
      <c r="CQ19">
        <v>1.36686E-5</v>
      </c>
      <c r="CR19">
        <v>1.8005199999999999E-2</v>
      </c>
      <c r="CS19" s="42">
        <v>0</v>
      </c>
      <c r="CT19">
        <v>4.9349199999999997E-6</v>
      </c>
      <c r="CU19" s="42">
        <v>1.9418700000000001E-2</v>
      </c>
      <c r="CV19" s="42">
        <v>2.20302E-3</v>
      </c>
      <c r="CW19" s="42">
        <v>6.79873E-4</v>
      </c>
      <c r="CX19" s="42">
        <v>6.79873E-4</v>
      </c>
      <c r="CY19" s="42">
        <v>5.1654999999999995E-4</v>
      </c>
      <c r="CZ19" s="42">
        <v>5.1654999999999995E-4</v>
      </c>
      <c r="DA19" s="42">
        <v>1.6332299999999999E-4</v>
      </c>
      <c r="DB19" s="42">
        <v>2.2024900000000001E-3</v>
      </c>
      <c r="DC19" s="42">
        <v>2.2024900000000001E-3</v>
      </c>
      <c r="DD19">
        <v>2.20302E-3</v>
      </c>
      <c r="DE19">
        <v>2.2024900000000001E-3</v>
      </c>
      <c r="DF19">
        <v>0</v>
      </c>
      <c r="DG19">
        <v>1.9263099999999998E-2</v>
      </c>
      <c r="DH19">
        <v>1.9263099999999998E-2</v>
      </c>
      <c r="DI19">
        <v>94.12715</v>
      </c>
      <c r="DJ19" s="42">
        <v>1.8005199999999999E-2</v>
      </c>
      <c r="DK19">
        <v>0</v>
      </c>
      <c r="DL19">
        <v>1.2579100000000001E-3</v>
      </c>
      <c r="DM19">
        <v>1.595413</v>
      </c>
      <c r="DN19">
        <v>1.595413</v>
      </c>
      <c r="DO19">
        <v>0.248611</v>
      </c>
      <c r="DP19">
        <v>1.8440240000000001</v>
      </c>
      <c r="DQ19" s="42">
        <v>96.447909999999993</v>
      </c>
      <c r="DR19" s="42">
        <v>1.843766</v>
      </c>
      <c r="DS19" s="42">
        <v>9.3344200000000004E-4</v>
      </c>
      <c r="DT19" s="42">
        <v>8.8676900000000003E-4</v>
      </c>
      <c r="DU19" s="42">
        <v>4.6672100000000003E-5</v>
      </c>
      <c r="DV19">
        <v>9.3344200000000004E-4</v>
      </c>
      <c r="DW19" s="42">
        <v>1.33015E-4</v>
      </c>
      <c r="DX19" s="42" t="s">
        <v>140</v>
      </c>
      <c r="DY19" s="42">
        <v>3.4660600000000001E-4</v>
      </c>
      <c r="DZ19" s="42">
        <v>2.0122900000000001E-7</v>
      </c>
      <c r="EA19" s="42">
        <v>8.9365599999999997E-5</v>
      </c>
      <c r="EB19" s="42">
        <v>8.9365599999999997E-5</v>
      </c>
      <c r="EC19" s="42">
        <v>8.9566800000000004E-5</v>
      </c>
      <c r="ED19" s="42">
        <v>2.0123200000000001E-7</v>
      </c>
      <c r="EE19">
        <v>8.9566800000000004E-5</v>
      </c>
      <c r="EF19">
        <v>4.79665E-4</v>
      </c>
      <c r="EG19" s="42">
        <v>15.97024</v>
      </c>
      <c r="EH19">
        <v>15.970370000000001</v>
      </c>
      <c r="EI19">
        <v>3.0415999999999999E-12</v>
      </c>
      <c r="EJ19">
        <v>1.403527</v>
      </c>
      <c r="EK19">
        <v>23.94</v>
      </c>
      <c r="EL19">
        <v>0</v>
      </c>
      <c r="EM19">
        <v>0</v>
      </c>
      <c r="EN19">
        <v>0</v>
      </c>
      <c r="EO19">
        <v>0</v>
      </c>
      <c r="EP19">
        <v>0</v>
      </c>
      <c r="EQ19">
        <v>0</v>
      </c>
      <c r="ER19">
        <v>0</v>
      </c>
      <c r="ES19">
        <v>0</v>
      </c>
      <c r="ET19">
        <v>0</v>
      </c>
      <c r="EU19">
        <v>0</v>
      </c>
      <c r="EV19">
        <v>0</v>
      </c>
      <c r="EW19" t="s">
        <v>140</v>
      </c>
      <c r="EX19">
        <v>0</v>
      </c>
      <c r="EY19">
        <v>0</v>
      </c>
      <c r="EZ19">
        <v>0</v>
      </c>
      <c r="FA19">
        <v>0</v>
      </c>
      <c r="FB19">
        <v>0</v>
      </c>
      <c r="FC19">
        <v>0</v>
      </c>
      <c r="FD19">
        <v>0</v>
      </c>
      <c r="FE19">
        <v>0</v>
      </c>
      <c r="FF19">
        <v>0</v>
      </c>
      <c r="FG19">
        <v>0</v>
      </c>
      <c r="FH19">
        <v>0</v>
      </c>
      <c r="FI19">
        <v>0</v>
      </c>
      <c r="FJ19">
        <v>0</v>
      </c>
      <c r="FK19">
        <v>0</v>
      </c>
      <c r="FL19">
        <v>0</v>
      </c>
      <c r="FM19">
        <v>0</v>
      </c>
      <c r="FN19">
        <v>0</v>
      </c>
      <c r="FO19">
        <v>0</v>
      </c>
      <c r="FP19">
        <v>0</v>
      </c>
      <c r="FQ19">
        <v>0</v>
      </c>
      <c r="FR19">
        <v>0</v>
      </c>
      <c r="FS19">
        <v>0</v>
      </c>
      <c r="FT19">
        <v>0</v>
      </c>
      <c r="FU19">
        <v>0</v>
      </c>
      <c r="FV19">
        <v>0</v>
      </c>
      <c r="FW19">
        <v>0</v>
      </c>
      <c r="FX19">
        <v>0</v>
      </c>
      <c r="FY19">
        <v>0</v>
      </c>
      <c r="FZ19" t="s">
        <v>140</v>
      </c>
      <c r="GA19">
        <v>0</v>
      </c>
      <c r="GB19">
        <v>0</v>
      </c>
      <c r="GC19">
        <v>0</v>
      </c>
      <c r="GD19">
        <v>3.6895900000000002E-2</v>
      </c>
      <c r="GE19">
        <v>5.9138630000000001</v>
      </c>
      <c r="GF19">
        <v>6.2842650000000004</v>
      </c>
      <c r="GG19">
        <v>2652.7080000000001</v>
      </c>
      <c r="GH19">
        <v>2816.98</v>
      </c>
      <c r="GI19">
        <v>2816.98</v>
      </c>
      <c r="GJ19">
        <v>2889.4029999999998</v>
      </c>
      <c r="GK19">
        <v>14.44702</v>
      </c>
      <c r="GL19">
        <v>6.0099749999999998</v>
      </c>
      <c r="GM19">
        <v>2874.9560000000001</v>
      </c>
      <c r="GN19">
        <v>2833.1210000000001</v>
      </c>
      <c r="GO19">
        <v>78.433920000000001</v>
      </c>
      <c r="GP19">
        <v>2809.6460000000002</v>
      </c>
      <c r="GQ19">
        <v>64.335899999999995</v>
      </c>
      <c r="GR19">
        <v>1.8495220000000001</v>
      </c>
      <c r="GS19">
        <v>62.486379999999997</v>
      </c>
      <c r="GT19">
        <v>0.35386040000000002</v>
      </c>
      <c r="GU19">
        <v>62.13252</v>
      </c>
      <c r="GV19">
        <v>59.02693</v>
      </c>
      <c r="GW19" s="42">
        <v>58.015389999999996</v>
      </c>
      <c r="GX19">
        <v>70.139030000000005</v>
      </c>
      <c r="GY19" s="42">
        <v>70.139030000000005</v>
      </c>
      <c r="GZ19" s="42">
        <v>4.68923E-3</v>
      </c>
      <c r="HA19" s="42">
        <v>4.7278899999999999E-2</v>
      </c>
      <c r="HB19" s="42">
        <v>3.49943E-3</v>
      </c>
      <c r="HC19" s="42">
        <v>2.1059899999999999E-3</v>
      </c>
      <c r="HD19">
        <v>1.15481E-3</v>
      </c>
      <c r="HE19">
        <v>5.61708E-3</v>
      </c>
      <c r="HF19" s="42">
        <v>2.3862899999999999E-4</v>
      </c>
      <c r="HG19" s="42">
        <v>2.3862899999999999E-4</v>
      </c>
      <c r="HH19" s="42">
        <v>7.7230700000000003E-3</v>
      </c>
      <c r="HI19" s="42">
        <v>0</v>
      </c>
      <c r="HJ19">
        <v>9.3216600000000001E-4</v>
      </c>
      <c r="HK19">
        <v>4.2491999999999999E-5</v>
      </c>
      <c r="HL19" s="42">
        <v>1.4184600000000001E-3</v>
      </c>
      <c r="HM19" s="42">
        <v>1.4184600000000001E-3</v>
      </c>
      <c r="HN19">
        <v>0</v>
      </c>
      <c r="HO19" s="42">
        <v>1.9418700000000001E-2</v>
      </c>
      <c r="HP19">
        <v>4.9349199999999997E-6</v>
      </c>
      <c r="HQ19">
        <v>6.79873E-4</v>
      </c>
      <c r="HR19" s="42" t="s">
        <v>140</v>
      </c>
      <c r="HS19" s="42">
        <v>2.2024900000000001E-3</v>
      </c>
      <c r="HT19">
        <v>96.696259999999995</v>
      </c>
      <c r="HU19">
        <v>1.2579100000000001E-3</v>
      </c>
      <c r="HV19" s="2">
        <v>1.843766</v>
      </c>
      <c r="HW19" s="2">
        <v>9.3344200000000004E-4</v>
      </c>
      <c r="HX19" s="2">
        <v>8.9566800000000004E-5</v>
      </c>
      <c r="HY19" s="2" t="s">
        <v>140</v>
      </c>
      <c r="HZ19" s="2">
        <v>0</v>
      </c>
    </row>
    <row r="20" spans="2:234" ht="12" customHeight="1" x14ac:dyDescent="0.15">
      <c r="B20" t="s">
        <v>387</v>
      </c>
      <c r="C20">
        <v>29246</v>
      </c>
      <c r="D20">
        <v>0.1402709</v>
      </c>
      <c r="E20">
        <v>0</v>
      </c>
      <c r="F20">
        <v>13.18422</v>
      </c>
      <c r="G20">
        <v>0.69390609999999997</v>
      </c>
      <c r="H20">
        <v>2.625286</v>
      </c>
      <c r="I20">
        <v>11.74</v>
      </c>
      <c r="J20">
        <v>7.2287500000000005E-2</v>
      </c>
      <c r="K20" t="s">
        <v>140</v>
      </c>
      <c r="L20">
        <v>13.878119999999999</v>
      </c>
      <c r="M20">
        <v>0.1402709</v>
      </c>
      <c r="N20">
        <v>32513.200000000001</v>
      </c>
      <c r="O20" s="42">
        <v>6.7983299999999997E-2</v>
      </c>
      <c r="P20">
        <v>13.878119999999999</v>
      </c>
      <c r="Q20">
        <v>0.1402709</v>
      </c>
      <c r="R20">
        <v>0</v>
      </c>
      <c r="S20">
        <v>32513.200000000001</v>
      </c>
      <c r="T20">
        <v>29261.88</v>
      </c>
      <c r="U20">
        <v>3251.32</v>
      </c>
      <c r="V20">
        <v>0</v>
      </c>
      <c r="W20">
        <v>47.452539999999999</v>
      </c>
      <c r="X20">
        <v>0</v>
      </c>
      <c r="Y20">
        <v>7.5898399999999997</v>
      </c>
      <c r="Z20">
        <v>55.810720000000003</v>
      </c>
      <c r="AA20">
        <v>0</v>
      </c>
      <c r="AB20">
        <v>31.488289999999999</v>
      </c>
      <c r="AC20">
        <v>0</v>
      </c>
      <c r="AD20">
        <v>24.322430000000001</v>
      </c>
      <c r="AE20">
        <v>0</v>
      </c>
      <c r="AF20">
        <v>10.76853</v>
      </c>
      <c r="AG20">
        <v>0</v>
      </c>
      <c r="AH20">
        <v>13.553900000000001</v>
      </c>
      <c r="AI20">
        <v>5.1962409999999997</v>
      </c>
      <c r="AJ20">
        <v>12.075379999999999</v>
      </c>
      <c r="AK20">
        <v>6.8791370000000001</v>
      </c>
      <c r="AL20">
        <v>0</v>
      </c>
      <c r="AM20">
        <v>1.4785189999999999</v>
      </c>
      <c r="AN20">
        <v>0</v>
      </c>
      <c r="AO20">
        <v>0</v>
      </c>
      <c r="AP20">
        <v>0</v>
      </c>
      <c r="AQ20">
        <v>0</v>
      </c>
      <c r="AR20">
        <v>0</v>
      </c>
      <c r="AS20">
        <v>0</v>
      </c>
      <c r="AT20">
        <v>0</v>
      </c>
      <c r="AU20">
        <v>1.4782109999999999</v>
      </c>
      <c r="AV20" s="42">
        <v>3.07607E-4</v>
      </c>
      <c r="AW20" s="42">
        <v>7.6419299999999995E-5</v>
      </c>
      <c r="AX20" s="42">
        <v>2.3118499999999999E-4</v>
      </c>
      <c r="AY20">
        <v>0</v>
      </c>
      <c r="AZ20">
        <v>5.1770709999999998</v>
      </c>
      <c r="BA20">
        <v>2.410898</v>
      </c>
      <c r="BB20">
        <v>0</v>
      </c>
      <c r="BC20">
        <v>2.0542180000000001</v>
      </c>
      <c r="BD20">
        <v>0</v>
      </c>
      <c r="BE20">
        <v>0.35668070000000002</v>
      </c>
      <c r="BF20">
        <v>0.3292678</v>
      </c>
      <c r="BG20">
        <v>2.3834849999999999</v>
      </c>
      <c r="BH20">
        <v>2.74129E-2</v>
      </c>
      <c r="BI20">
        <v>3.2027169999999998</v>
      </c>
      <c r="BJ20">
        <v>6.3992440000000004</v>
      </c>
      <c r="BK20">
        <v>1.9743550000000001</v>
      </c>
      <c r="BL20">
        <v>2.6291280000000001</v>
      </c>
      <c r="BM20">
        <v>2.625909</v>
      </c>
      <c r="BN20">
        <v>2.6291280000000001</v>
      </c>
      <c r="BO20">
        <v>3.1996220000000002</v>
      </c>
      <c r="BP20">
        <v>3.1996220000000002</v>
      </c>
      <c r="BQ20">
        <v>6.3992440000000004</v>
      </c>
      <c r="BR20">
        <v>3.2185E-3</v>
      </c>
      <c r="BS20">
        <v>3.2185E-3</v>
      </c>
      <c r="BT20" s="42">
        <v>7.3768400000000003E-5</v>
      </c>
      <c r="BU20">
        <v>3.1447300000000001E-3</v>
      </c>
      <c r="BV20">
        <v>4.7755549999999998</v>
      </c>
      <c r="BW20">
        <v>3.1996220000000002</v>
      </c>
      <c r="BX20">
        <v>1.575933</v>
      </c>
      <c r="BY20">
        <v>4.7755549999999998</v>
      </c>
      <c r="BZ20">
        <v>3.24682</v>
      </c>
      <c r="CA20">
        <v>0.16234100000000001</v>
      </c>
      <c r="CB20" t="s">
        <v>140</v>
      </c>
      <c r="CC20">
        <v>0</v>
      </c>
      <c r="CD20">
        <v>0.20306650000000001</v>
      </c>
      <c r="CE20">
        <v>3.0885720000000001</v>
      </c>
      <c r="CF20">
        <v>3.2960919999999998</v>
      </c>
      <c r="CG20">
        <v>3.084479</v>
      </c>
      <c r="CH20">
        <v>3.24682</v>
      </c>
      <c r="CI20">
        <v>0.2116133</v>
      </c>
      <c r="CJ20">
        <v>0.25775890000000001</v>
      </c>
      <c r="CK20">
        <v>0.2561602</v>
      </c>
      <c r="CL20">
        <v>0.25775890000000001</v>
      </c>
      <c r="CM20">
        <v>4.6145600000000002E-2</v>
      </c>
      <c r="CN20">
        <v>5.02383E-2</v>
      </c>
      <c r="CO20">
        <v>4.0927799999999999E-3</v>
      </c>
      <c r="CP20">
        <v>5.02383E-2</v>
      </c>
      <c r="CQ20" s="42">
        <v>4.6145600000000002E-2</v>
      </c>
      <c r="CR20">
        <v>1.55905E-3</v>
      </c>
      <c r="CS20" s="42">
        <v>0</v>
      </c>
      <c r="CT20">
        <v>2.1205E-4</v>
      </c>
      <c r="CU20">
        <v>0.10794339999999999</v>
      </c>
      <c r="CV20">
        <v>0.1803669</v>
      </c>
      <c r="CW20">
        <v>0.44240089999999999</v>
      </c>
      <c r="CX20">
        <v>0.44240089999999999</v>
      </c>
      <c r="CY20">
        <v>0.33612500000000001</v>
      </c>
      <c r="CZ20">
        <v>0.33612500000000001</v>
      </c>
      <c r="DA20">
        <v>0.106276</v>
      </c>
      <c r="DB20">
        <v>0.18036440000000001</v>
      </c>
      <c r="DC20">
        <v>0.18036440000000001</v>
      </c>
      <c r="DD20">
        <v>0.1803669</v>
      </c>
      <c r="DE20" s="42">
        <v>0.18036440000000001</v>
      </c>
      <c r="DF20" s="42">
        <v>0</v>
      </c>
      <c r="DG20">
        <v>1.66797E-3</v>
      </c>
      <c r="DH20" s="42">
        <v>1.66797E-3</v>
      </c>
      <c r="DI20">
        <v>0.1002479</v>
      </c>
      <c r="DJ20" s="42">
        <v>1.55905E-3</v>
      </c>
      <c r="DK20">
        <v>0</v>
      </c>
      <c r="DL20">
        <v>1.08921E-4</v>
      </c>
      <c r="DM20" s="42">
        <v>0.29654059999999999</v>
      </c>
      <c r="DN20">
        <v>0.29654059999999999</v>
      </c>
      <c r="DO20">
        <v>4.6209500000000001E-2</v>
      </c>
      <c r="DP20">
        <v>0.3427501</v>
      </c>
      <c r="DQ20">
        <v>5.41752E-2</v>
      </c>
      <c r="DR20">
        <v>0.3427634</v>
      </c>
      <c r="DS20">
        <v>3.2511290000000002</v>
      </c>
      <c r="DT20">
        <v>3.0885720000000001</v>
      </c>
      <c r="DU20">
        <v>0.16255639999999999</v>
      </c>
      <c r="DV20">
        <v>3.2511290000000002</v>
      </c>
      <c r="DW20">
        <v>0.46328580000000003</v>
      </c>
      <c r="DX20" t="s">
        <v>140</v>
      </c>
      <c r="DY20">
        <v>1.439103</v>
      </c>
      <c r="DZ20">
        <v>4.6283699999999997E-2</v>
      </c>
      <c r="EA20">
        <v>20.9467</v>
      </c>
      <c r="EB20">
        <v>20.9467</v>
      </c>
      <c r="EC20">
        <v>20.993870000000001</v>
      </c>
      <c r="ED20">
        <v>4.7167399999999998E-2</v>
      </c>
      <c r="EE20">
        <v>20.993870000000001</v>
      </c>
      <c r="EF20">
        <v>1.9011290000000001</v>
      </c>
      <c r="EG20">
        <v>6.32341</v>
      </c>
      <c r="EH20">
        <v>6.7854299999999999</v>
      </c>
      <c r="EI20">
        <v>8.8370400000000002E-4</v>
      </c>
      <c r="EJ20">
        <v>0.55572630000000001</v>
      </c>
      <c r="EK20">
        <v>0</v>
      </c>
      <c r="EL20">
        <v>0</v>
      </c>
      <c r="EM20">
        <v>0</v>
      </c>
      <c r="EN20">
        <v>0</v>
      </c>
      <c r="EO20">
        <v>0</v>
      </c>
      <c r="EP20">
        <v>0</v>
      </c>
      <c r="EQ20">
        <v>0</v>
      </c>
      <c r="ER20">
        <v>0</v>
      </c>
      <c r="ES20">
        <v>0</v>
      </c>
      <c r="ET20">
        <v>0</v>
      </c>
      <c r="EU20">
        <v>0</v>
      </c>
      <c r="EV20">
        <v>0</v>
      </c>
      <c r="EW20" t="s">
        <v>140</v>
      </c>
      <c r="EX20">
        <v>0</v>
      </c>
      <c r="EY20">
        <v>0</v>
      </c>
      <c r="EZ20">
        <v>0</v>
      </c>
      <c r="FA20">
        <v>0</v>
      </c>
      <c r="FB20">
        <v>0</v>
      </c>
      <c r="FC20">
        <v>0</v>
      </c>
      <c r="FD20">
        <v>0</v>
      </c>
      <c r="FE20">
        <v>0</v>
      </c>
      <c r="FF20">
        <v>0</v>
      </c>
      <c r="FG20">
        <v>0</v>
      </c>
      <c r="FH20">
        <v>0</v>
      </c>
      <c r="FI20">
        <v>0</v>
      </c>
      <c r="FJ20">
        <v>0</v>
      </c>
      <c r="FK20">
        <v>0</v>
      </c>
      <c r="FL20">
        <v>0</v>
      </c>
      <c r="FM20">
        <v>0</v>
      </c>
      <c r="FN20">
        <v>0</v>
      </c>
      <c r="FO20">
        <v>0</v>
      </c>
      <c r="FP20">
        <v>0</v>
      </c>
      <c r="FQ20">
        <v>0</v>
      </c>
      <c r="FR20">
        <v>0</v>
      </c>
      <c r="FS20">
        <v>0</v>
      </c>
      <c r="FT20">
        <v>0</v>
      </c>
      <c r="FU20">
        <v>0</v>
      </c>
      <c r="FV20">
        <v>0</v>
      </c>
      <c r="FW20">
        <v>0</v>
      </c>
      <c r="FX20">
        <v>0</v>
      </c>
      <c r="FY20">
        <v>8.8370400000000002E-4</v>
      </c>
      <c r="FZ20" t="s">
        <v>140</v>
      </c>
      <c r="GA20">
        <v>0</v>
      </c>
      <c r="GB20">
        <v>0</v>
      </c>
      <c r="GC20">
        <v>0</v>
      </c>
      <c r="GD20">
        <v>7.2287400000000002E-2</v>
      </c>
      <c r="GE20">
        <v>13.878130000000001</v>
      </c>
      <c r="GF20">
        <v>32513.200000000001</v>
      </c>
      <c r="GG20">
        <v>15.94802</v>
      </c>
      <c r="GH20">
        <v>15.94802</v>
      </c>
      <c r="GI20">
        <v>15.94802</v>
      </c>
      <c r="GJ20">
        <v>55.810720000000003</v>
      </c>
      <c r="GK20">
        <v>0</v>
      </c>
      <c r="GL20">
        <v>7.5898399999999997</v>
      </c>
      <c r="GM20">
        <v>55.810720000000003</v>
      </c>
      <c r="GN20">
        <v>24.322430000000001</v>
      </c>
      <c r="GO20">
        <v>47.453060000000001</v>
      </c>
      <c r="GP20">
        <v>13.553900000000001</v>
      </c>
      <c r="GQ20">
        <v>7.5879700000000003</v>
      </c>
      <c r="GR20">
        <v>5.1770709999999998</v>
      </c>
      <c r="GS20">
        <v>2.410898</v>
      </c>
      <c r="GT20">
        <v>0</v>
      </c>
      <c r="GU20">
        <v>2.410898</v>
      </c>
      <c r="GV20">
        <v>0.35668070000000002</v>
      </c>
      <c r="GW20">
        <v>2.74129E-2</v>
      </c>
      <c r="GX20">
        <v>9.5395599999999997E-2</v>
      </c>
      <c r="GY20">
        <v>9.5395599999999997E-2</v>
      </c>
      <c r="GZ20">
        <v>6.3992440000000004</v>
      </c>
      <c r="HA20">
        <v>3.2185E-3</v>
      </c>
      <c r="HB20">
        <v>4.7755549999999998</v>
      </c>
      <c r="HC20">
        <v>2.8739729999999999</v>
      </c>
      <c r="HD20">
        <v>1.575933</v>
      </c>
      <c r="HE20">
        <v>0.42211900000000002</v>
      </c>
      <c r="HF20">
        <v>0.32564890000000002</v>
      </c>
      <c r="HG20" s="42">
        <v>0.32564890000000002</v>
      </c>
      <c r="HH20">
        <v>3.2960919999999998</v>
      </c>
      <c r="HI20">
        <v>0</v>
      </c>
      <c r="HJ20">
        <v>3.24682</v>
      </c>
      <c r="HK20">
        <v>1.59866E-3</v>
      </c>
      <c r="HL20" s="42">
        <v>0.10659639999999999</v>
      </c>
      <c r="HM20">
        <v>0.10659639999999999</v>
      </c>
      <c r="HN20">
        <v>0</v>
      </c>
      <c r="HO20">
        <v>0.10794339999999999</v>
      </c>
      <c r="HP20">
        <v>2.1205E-4</v>
      </c>
      <c r="HQ20">
        <v>0.44240089999999999</v>
      </c>
      <c r="HR20" t="s">
        <v>140</v>
      </c>
      <c r="HS20">
        <v>0.18036440000000001</v>
      </c>
      <c r="HT20">
        <v>0.1003981</v>
      </c>
      <c r="HU20">
        <v>1.08921E-4</v>
      </c>
      <c r="HV20" s="2">
        <v>0.3427634</v>
      </c>
      <c r="HW20" s="2">
        <v>3.2511290000000002</v>
      </c>
      <c r="HX20" s="2">
        <v>20.993870000000001</v>
      </c>
      <c r="HY20" s="2" t="s">
        <v>140</v>
      </c>
      <c r="HZ20" s="2">
        <v>0</v>
      </c>
    </row>
    <row r="21" spans="2:234" ht="12" customHeight="1" x14ac:dyDescent="0.15">
      <c r="B21" t="s">
        <v>388</v>
      </c>
      <c r="C21">
        <v>0</v>
      </c>
      <c r="D21">
        <v>0</v>
      </c>
      <c r="E21">
        <v>0</v>
      </c>
      <c r="F21">
        <v>0</v>
      </c>
      <c r="G21">
        <v>0</v>
      </c>
      <c r="H21">
        <v>0</v>
      </c>
      <c r="I21">
        <v>0</v>
      </c>
      <c r="J21">
        <v>0</v>
      </c>
      <c r="K21" t="s">
        <v>140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c r="BR21">
        <v>0</v>
      </c>
      <c r="BS21">
        <v>0</v>
      </c>
      <c r="BT21">
        <v>0</v>
      </c>
      <c r="BU21">
        <v>0</v>
      </c>
      <c r="BV21">
        <v>0</v>
      </c>
      <c r="BW21">
        <v>0</v>
      </c>
      <c r="BX21">
        <v>0</v>
      </c>
      <c r="BY21">
        <v>0</v>
      </c>
      <c r="BZ21">
        <v>0</v>
      </c>
      <c r="CA21">
        <v>0</v>
      </c>
      <c r="CB21" t="s">
        <v>140</v>
      </c>
      <c r="CC21">
        <v>0</v>
      </c>
      <c r="CD21">
        <v>0</v>
      </c>
      <c r="CE21">
        <v>0</v>
      </c>
      <c r="CF21">
        <v>0</v>
      </c>
      <c r="CG21">
        <v>0</v>
      </c>
      <c r="CH21">
        <v>0</v>
      </c>
      <c r="CI21">
        <v>0</v>
      </c>
      <c r="CJ21">
        <v>0</v>
      </c>
      <c r="CK21">
        <v>0</v>
      </c>
      <c r="CL21">
        <v>0</v>
      </c>
      <c r="CM21">
        <v>0</v>
      </c>
      <c r="CN21">
        <v>0</v>
      </c>
      <c r="CO21">
        <v>0</v>
      </c>
      <c r="CP21">
        <v>0</v>
      </c>
      <c r="CQ21">
        <v>0</v>
      </c>
      <c r="CR21">
        <v>0</v>
      </c>
      <c r="CS21">
        <v>0</v>
      </c>
      <c r="CT21">
        <v>0</v>
      </c>
      <c r="CU21">
        <v>0</v>
      </c>
      <c r="CV21">
        <v>0</v>
      </c>
      <c r="CW21">
        <v>0</v>
      </c>
      <c r="CX21">
        <v>0</v>
      </c>
      <c r="CY21">
        <v>0</v>
      </c>
      <c r="CZ21">
        <v>0</v>
      </c>
      <c r="DA21">
        <v>0</v>
      </c>
      <c r="DB21">
        <v>0</v>
      </c>
      <c r="DC21">
        <v>0</v>
      </c>
      <c r="DD21">
        <v>0</v>
      </c>
      <c r="DE21">
        <v>0</v>
      </c>
      <c r="DF21">
        <v>0</v>
      </c>
      <c r="DG21">
        <v>0</v>
      </c>
      <c r="DH21">
        <v>0</v>
      </c>
      <c r="DI21">
        <v>0</v>
      </c>
      <c r="DJ21">
        <v>0</v>
      </c>
      <c r="DK21">
        <v>0</v>
      </c>
      <c r="DL21">
        <v>0</v>
      </c>
      <c r="DM21">
        <v>0</v>
      </c>
      <c r="DN21">
        <v>0</v>
      </c>
      <c r="DO21">
        <v>0</v>
      </c>
      <c r="DP21">
        <v>0</v>
      </c>
      <c r="DQ21">
        <v>0</v>
      </c>
      <c r="DR21">
        <v>0</v>
      </c>
      <c r="DS21">
        <v>0</v>
      </c>
      <c r="DT21">
        <v>0</v>
      </c>
      <c r="DU21">
        <v>0</v>
      </c>
      <c r="DV21">
        <v>0</v>
      </c>
      <c r="DW21">
        <v>0</v>
      </c>
      <c r="DX21" t="s">
        <v>140</v>
      </c>
      <c r="DY21">
        <v>0</v>
      </c>
      <c r="DZ21">
        <v>0</v>
      </c>
      <c r="EA21">
        <v>0</v>
      </c>
      <c r="EB21">
        <v>0</v>
      </c>
      <c r="EC21">
        <v>0</v>
      </c>
      <c r="ED21">
        <v>0</v>
      </c>
      <c r="EE21">
        <v>0</v>
      </c>
      <c r="EF21">
        <v>0</v>
      </c>
      <c r="EG21">
        <v>0</v>
      </c>
      <c r="EH21">
        <v>0</v>
      </c>
      <c r="EI21">
        <v>0</v>
      </c>
      <c r="EJ21">
        <v>0</v>
      </c>
      <c r="EK21">
        <v>0</v>
      </c>
      <c r="EL21">
        <v>0</v>
      </c>
      <c r="EM21">
        <v>0</v>
      </c>
      <c r="EN21">
        <v>0</v>
      </c>
      <c r="EO21">
        <v>0</v>
      </c>
      <c r="EP21">
        <v>0</v>
      </c>
      <c r="EQ21">
        <v>0</v>
      </c>
      <c r="ER21">
        <v>0</v>
      </c>
      <c r="ES21">
        <v>0</v>
      </c>
      <c r="ET21">
        <v>0</v>
      </c>
      <c r="EU21">
        <v>0</v>
      </c>
      <c r="EV21">
        <v>0</v>
      </c>
      <c r="EW21" t="s">
        <v>140</v>
      </c>
      <c r="EX21">
        <v>0</v>
      </c>
      <c r="EY21">
        <v>0</v>
      </c>
      <c r="EZ21">
        <v>0</v>
      </c>
      <c r="FA21">
        <v>0</v>
      </c>
      <c r="FB21">
        <v>0</v>
      </c>
      <c r="FC21">
        <v>0</v>
      </c>
      <c r="FD21">
        <v>0</v>
      </c>
      <c r="FE21">
        <v>0</v>
      </c>
      <c r="FF21">
        <v>0</v>
      </c>
      <c r="FG21">
        <v>0</v>
      </c>
      <c r="FH21">
        <v>0</v>
      </c>
      <c r="FI21">
        <v>0</v>
      </c>
      <c r="FJ21">
        <v>0</v>
      </c>
      <c r="FK21">
        <v>0</v>
      </c>
      <c r="FL21">
        <v>0</v>
      </c>
      <c r="FM21">
        <v>0</v>
      </c>
      <c r="FN21">
        <v>0</v>
      </c>
      <c r="FO21">
        <v>0</v>
      </c>
      <c r="FP21">
        <v>0</v>
      </c>
      <c r="FQ21">
        <v>0</v>
      </c>
      <c r="FR21">
        <v>0</v>
      </c>
      <c r="FS21">
        <v>0</v>
      </c>
      <c r="FT21">
        <v>0</v>
      </c>
      <c r="FU21">
        <v>0</v>
      </c>
      <c r="FV21">
        <v>0</v>
      </c>
      <c r="FW21">
        <v>0</v>
      </c>
      <c r="FX21">
        <v>0</v>
      </c>
      <c r="FY21">
        <v>0</v>
      </c>
      <c r="FZ21" t="s">
        <v>140</v>
      </c>
      <c r="GA21">
        <v>0</v>
      </c>
      <c r="GB21">
        <v>0</v>
      </c>
      <c r="GC21">
        <v>0</v>
      </c>
      <c r="GD21">
        <v>0</v>
      </c>
      <c r="GE21">
        <v>0</v>
      </c>
      <c r="GF21">
        <v>0</v>
      </c>
      <c r="GG21">
        <v>32781.550000000003</v>
      </c>
      <c r="GH21">
        <v>0</v>
      </c>
      <c r="GI21">
        <v>0</v>
      </c>
      <c r="GJ21">
        <v>0</v>
      </c>
      <c r="GK21">
        <v>0</v>
      </c>
      <c r="GL21">
        <v>0</v>
      </c>
      <c r="GM21">
        <v>0</v>
      </c>
      <c r="GN21">
        <v>0</v>
      </c>
      <c r="GO21">
        <v>0</v>
      </c>
      <c r="GP21">
        <v>0</v>
      </c>
      <c r="GQ21">
        <v>0</v>
      </c>
      <c r="GR21">
        <v>0</v>
      </c>
      <c r="GS21">
        <v>0</v>
      </c>
      <c r="GT21">
        <v>0</v>
      </c>
      <c r="GU21">
        <v>0</v>
      </c>
      <c r="GV21">
        <v>0</v>
      </c>
      <c r="GW21">
        <v>0</v>
      </c>
      <c r="GX21">
        <v>0</v>
      </c>
      <c r="GY21">
        <v>0</v>
      </c>
      <c r="GZ21">
        <v>0</v>
      </c>
      <c r="HA21">
        <v>0</v>
      </c>
      <c r="HB21">
        <v>0</v>
      </c>
      <c r="HC21">
        <v>0</v>
      </c>
      <c r="HD21">
        <v>0</v>
      </c>
      <c r="HE21">
        <v>0</v>
      </c>
      <c r="HF21">
        <v>0</v>
      </c>
      <c r="HG21">
        <v>0</v>
      </c>
      <c r="HH21">
        <v>0</v>
      </c>
      <c r="HI21">
        <v>0</v>
      </c>
      <c r="HJ21">
        <v>0</v>
      </c>
      <c r="HK21">
        <v>0</v>
      </c>
      <c r="HL21">
        <v>0</v>
      </c>
      <c r="HM21">
        <v>0</v>
      </c>
      <c r="HN21">
        <v>0</v>
      </c>
      <c r="HO21">
        <v>0</v>
      </c>
      <c r="HP21">
        <v>0</v>
      </c>
      <c r="HQ21">
        <v>0</v>
      </c>
      <c r="HR21" t="s">
        <v>140</v>
      </c>
      <c r="HS21">
        <v>0</v>
      </c>
      <c r="HT21">
        <v>0</v>
      </c>
      <c r="HU21">
        <v>0</v>
      </c>
      <c r="HV21" s="2">
        <v>0</v>
      </c>
      <c r="HW21" s="2">
        <v>0</v>
      </c>
      <c r="HX21" s="2">
        <v>0</v>
      </c>
      <c r="HY21" s="2" t="s">
        <v>140</v>
      </c>
      <c r="HZ21" s="2">
        <v>0</v>
      </c>
    </row>
    <row r="22" spans="2:234" s="177" customFormat="1" ht="12" customHeight="1" x14ac:dyDescent="0.15">
      <c r="B22" s="175" t="s">
        <v>389</v>
      </c>
      <c r="C22" s="175">
        <v>0</v>
      </c>
      <c r="D22" s="175">
        <v>159.2877</v>
      </c>
      <c r="E22" s="175">
        <v>32.662059999999997</v>
      </c>
      <c r="F22" s="175">
        <v>36373.089999999997</v>
      </c>
      <c r="G22" s="175">
        <v>1914.373</v>
      </c>
      <c r="H22" s="175">
        <v>58060.89</v>
      </c>
      <c r="I22" s="175">
        <v>0</v>
      </c>
      <c r="J22" s="175">
        <v>117.236</v>
      </c>
      <c r="K22" s="175" t="s">
        <v>140</v>
      </c>
      <c r="L22" s="175">
        <v>38287.47</v>
      </c>
      <c r="M22" s="175">
        <v>159.2877</v>
      </c>
      <c r="N22" s="176">
        <v>105093</v>
      </c>
      <c r="O22" s="175">
        <v>42.051639999999999</v>
      </c>
      <c r="P22" s="175">
        <v>38287.47</v>
      </c>
      <c r="Q22" s="175">
        <v>159.2877</v>
      </c>
      <c r="R22" s="175">
        <v>32.662059999999997</v>
      </c>
      <c r="S22" s="176">
        <v>105093</v>
      </c>
      <c r="T22" s="175">
        <v>94582.28</v>
      </c>
      <c r="U22" s="175">
        <v>10509.32</v>
      </c>
      <c r="V22" s="175">
        <v>0</v>
      </c>
      <c r="W22" s="176">
        <v>301419</v>
      </c>
      <c r="X22" s="175">
        <v>0</v>
      </c>
      <c r="Y22" s="175">
        <v>82938.63</v>
      </c>
      <c r="Z22" s="176">
        <v>311084</v>
      </c>
      <c r="AA22" s="175">
        <v>0</v>
      </c>
      <c r="AB22" s="176">
        <v>235171</v>
      </c>
      <c r="AC22" s="175">
        <v>0</v>
      </c>
      <c r="AD22" s="175">
        <v>75913.789999999994</v>
      </c>
      <c r="AE22" s="175">
        <v>0</v>
      </c>
      <c r="AF22" s="175">
        <v>59190.43</v>
      </c>
      <c r="AG22" s="175">
        <v>0</v>
      </c>
      <c r="AH22" s="175">
        <v>16723.36</v>
      </c>
      <c r="AI22" s="175">
        <v>7059.8289999999997</v>
      </c>
      <c r="AJ22" s="175">
        <v>16406.11</v>
      </c>
      <c r="AK22" s="175">
        <v>9346.2810000000009</v>
      </c>
      <c r="AL22" s="175">
        <v>1880.95</v>
      </c>
      <c r="AM22" s="175">
        <v>317.24889999999999</v>
      </c>
      <c r="AN22" s="175">
        <v>18809.5</v>
      </c>
      <c r="AO22" s="175">
        <v>16928.55</v>
      </c>
      <c r="AP22" s="175">
        <v>1880.95</v>
      </c>
      <c r="AQ22" s="175">
        <v>32065.94</v>
      </c>
      <c r="AR22" s="175">
        <v>11.744999999999999</v>
      </c>
      <c r="AS22" s="175">
        <v>1.3049999999999999</v>
      </c>
      <c r="AT22" s="175">
        <v>18809.5</v>
      </c>
      <c r="AU22" s="175">
        <v>15382.72</v>
      </c>
      <c r="AV22" s="175">
        <v>1863.08</v>
      </c>
      <c r="AW22" s="175">
        <v>1874.0229999999999</v>
      </c>
      <c r="AX22" s="175">
        <v>0.79954939999999997</v>
      </c>
      <c r="AY22" s="175">
        <v>0</v>
      </c>
      <c r="AZ22" s="175">
        <v>68071.899999999994</v>
      </c>
      <c r="BA22" s="175">
        <v>14831.35</v>
      </c>
      <c r="BB22" s="175">
        <v>0</v>
      </c>
      <c r="BC22" s="175">
        <v>13944.32</v>
      </c>
      <c r="BD22" s="175">
        <v>0</v>
      </c>
      <c r="BE22" s="175">
        <v>887.03110000000004</v>
      </c>
      <c r="BF22" s="175">
        <v>866.40570000000002</v>
      </c>
      <c r="BG22" s="175">
        <v>14810.72</v>
      </c>
      <c r="BH22" s="175">
        <v>20.625350000000001</v>
      </c>
      <c r="BI22" s="175">
        <v>52758.54</v>
      </c>
      <c r="BJ22" s="176">
        <v>105505</v>
      </c>
      <c r="BK22" s="175">
        <v>15313.36</v>
      </c>
      <c r="BL22" s="175">
        <v>17757.8</v>
      </c>
      <c r="BM22" s="175">
        <v>17750.8</v>
      </c>
      <c r="BN22" s="175">
        <v>17757.8</v>
      </c>
      <c r="BO22" s="175">
        <v>52752.24</v>
      </c>
      <c r="BP22" s="175">
        <v>52752.24</v>
      </c>
      <c r="BQ22" s="176">
        <v>105505</v>
      </c>
      <c r="BR22" s="175">
        <v>6.996791</v>
      </c>
      <c r="BS22" s="175">
        <v>6.996791</v>
      </c>
      <c r="BT22" s="175">
        <v>6.979209</v>
      </c>
      <c r="BU22" s="175">
        <v>1.7582500000000001E-2</v>
      </c>
      <c r="BV22" s="175">
        <v>78734.679999999993</v>
      </c>
      <c r="BW22" s="175">
        <v>52752.24</v>
      </c>
      <c r="BX22" s="175">
        <v>25982.45</v>
      </c>
      <c r="BY22" s="175">
        <v>78734.679999999993</v>
      </c>
      <c r="BZ22" s="175">
        <v>71814.89</v>
      </c>
      <c r="CA22" s="175">
        <v>3590.7440000000001</v>
      </c>
      <c r="CB22" s="175" t="s">
        <v>140</v>
      </c>
      <c r="CC22" s="175">
        <v>21326.400000000001</v>
      </c>
      <c r="CD22" s="175">
        <v>1842.4110000000001</v>
      </c>
      <c r="CE22" s="175">
        <v>68306.929999999993</v>
      </c>
      <c r="CF22" s="175">
        <v>70163.98</v>
      </c>
      <c r="CG22" s="175">
        <v>68224.14</v>
      </c>
      <c r="CH22" s="175">
        <v>71814.89</v>
      </c>
      <c r="CI22" s="175">
        <v>1939.8409999999999</v>
      </c>
      <c r="CJ22" s="175">
        <v>2873.3110000000001</v>
      </c>
      <c r="CK22" s="175">
        <v>2855.49</v>
      </c>
      <c r="CL22" s="175">
        <v>2873.3110000000001</v>
      </c>
      <c r="CM22" s="175">
        <v>933.47040000000004</v>
      </c>
      <c r="CN22" s="175">
        <v>1016.2619999999999</v>
      </c>
      <c r="CO22" s="175">
        <v>82.79213</v>
      </c>
      <c r="CP22" s="175">
        <v>1016.2619999999999</v>
      </c>
      <c r="CQ22" s="175">
        <v>933.47040000000004</v>
      </c>
      <c r="CR22" s="175">
        <v>260.28019999999998</v>
      </c>
      <c r="CS22" s="175">
        <v>0</v>
      </c>
      <c r="CT22" s="175">
        <v>21.728529999999999</v>
      </c>
      <c r="CU22" s="175">
        <v>5991.2939999999999</v>
      </c>
      <c r="CV22" s="175">
        <v>74430.429999999993</v>
      </c>
      <c r="CW22" s="175">
        <v>77288.39</v>
      </c>
      <c r="CX22" s="175">
        <v>77288.39</v>
      </c>
      <c r="CY22" s="175">
        <v>58721.75</v>
      </c>
      <c r="CZ22" s="175">
        <v>58721.75</v>
      </c>
      <c r="DA22" s="175">
        <v>18566.64</v>
      </c>
      <c r="DB22" s="175">
        <v>61576.98</v>
      </c>
      <c r="DC22" s="175">
        <v>61576.98</v>
      </c>
      <c r="DD22" s="175">
        <v>61576.95</v>
      </c>
      <c r="DE22" s="175">
        <v>61576.98</v>
      </c>
      <c r="DF22" s="175">
        <v>12853.48</v>
      </c>
      <c r="DG22" s="175">
        <v>278.46429999999998</v>
      </c>
      <c r="DH22" s="175">
        <v>278.46429999999998</v>
      </c>
      <c r="DI22" s="175">
        <v>98.699510000000004</v>
      </c>
      <c r="DJ22" s="175">
        <v>260.28019999999998</v>
      </c>
      <c r="DK22" s="175">
        <v>4.1100000000000003</v>
      </c>
      <c r="DL22" s="175">
        <v>18.184139999999999</v>
      </c>
      <c r="DM22" s="175">
        <v>12704.38</v>
      </c>
      <c r="DN22" s="175">
        <v>12704.38</v>
      </c>
      <c r="DO22" s="175">
        <v>1979.7059999999999</v>
      </c>
      <c r="DP22" s="175">
        <v>14684.08</v>
      </c>
      <c r="DQ22" s="175">
        <v>3.1168670000000001</v>
      </c>
      <c r="DR22" s="175">
        <v>14685.07</v>
      </c>
      <c r="DS22" s="175">
        <v>71902.03</v>
      </c>
      <c r="DT22" s="175">
        <v>68306.929999999993</v>
      </c>
      <c r="DU22" s="175">
        <v>3595.1019999999999</v>
      </c>
      <c r="DV22" s="175">
        <v>71902.03</v>
      </c>
      <c r="DW22" s="175">
        <v>10246.040000000001</v>
      </c>
      <c r="DX22" s="175" t="s">
        <v>140</v>
      </c>
      <c r="DY22" s="176">
        <v>39756.22</v>
      </c>
      <c r="DZ22" s="176">
        <v>2260.3690000000001</v>
      </c>
      <c r="EA22" s="176">
        <v>1053690</v>
      </c>
      <c r="EB22" s="175">
        <v>1053690</v>
      </c>
      <c r="EC22" s="176">
        <v>1056060</v>
      </c>
      <c r="ED22" s="175">
        <v>2372.6770000000001</v>
      </c>
      <c r="EE22" s="175">
        <v>1056060</v>
      </c>
      <c r="EF22" s="175">
        <v>49903.28</v>
      </c>
      <c r="EG22" s="175">
        <v>8591.2479999999996</v>
      </c>
      <c r="EH22" s="175">
        <v>18737.84</v>
      </c>
      <c r="EI22" s="175">
        <v>112.3085</v>
      </c>
      <c r="EJ22" s="175">
        <v>755.03279999999995</v>
      </c>
      <c r="EK22" s="175">
        <v>0</v>
      </c>
      <c r="EL22" s="175">
        <v>1.7801400000000001</v>
      </c>
      <c r="EM22" s="175">
        <v>13.05</v>
      </c>
      <c r="EN22" s="175">
        <v>13.05</v>
      </c>
      <c r="EO22" s="175">
        <v>2180.3000000000002</v>
      </c>
      <c r="EP22" s="175">
        <v>56553.11</v>
      </c>
      <c r="EQ22" s="175">
        <v>51545.440000000002</v>
      </c>
      <c r="ER22" s="175">
        <v>2180.0140000000001</v>
      </c>
      <c r="ES22" s="175">
        <v>53725.45</v>
      </c>
      <c r="ET22" s="175">
        <v>2827.6550000000002</v>
      </c>
      <c r="EU22" s="175">
        <v>56553.11</v>
      </c>
      <c r="EV22" s="175">
        <v>21326.400000000001</v>
      </c>
      <c r="EW22" s="175" t="s">
        <v>140</v>
      </c>
      <c r="EX22" s="175">
        <v>30184.76</v>
      </c>
      <c r="EY22" s="175">
        <v>32065.94</v>
      </c>
      <c r="EZ22" s="175">
        <v>2181.6329999999998</v>
      </c>
      <c r="FA22" s="175">
        <v>402.72160000000002</v>
      </c>
      <c r="FB22" s="175">
        <v>0</v>
      </c>
      <c r="FC22" s="175">
        <v>0</v>
      </c>
      <c r="FD22" s="175">
        <v>0</v>
      </c>
      <c r="FE22" s="175">
        <v>0</v>
      </c>
      <c r="FF22" s="175">
        <v>0</v>
      </c>
      <c r="FG22" s="175">
        <v>0</v>
      </c>
      <c r="FH22" s="175">
        <v>0</v>
      </c>
      <c r="FI22" s="175">
        <v>0</v>
      </c>
      <c r="FJ22" s="175">
        <v>0</v>
      </c>
      <c r="FK22" s="175">
        <v>0</v>
      </c>
      <c r="FL22" s="175">
        <v>0</v>
      </c>
      <c r="FM22" s="175">
        <v>0</v>
      </c>
      <c r="FN22" s="175">
        <v>0</v>
      </c>
      <c r="FO22" s="175">
        <v>0</v>
      </c>
      <c r="FP22" s="175">
        <v>0</v>
      </c>
      <c r="FQ22" s="175">
        <v>0</v>
      </c>
      <c r="FR22" s="175">
        <v>0</v>
      </c>
      <c r="FS22" s="175">
        <v>0</v>
      </c>
      <c r="FT22" s="175">
        <v>0</v>
      </c>
      <c r="FU22" s="175">
        <v>0</v>
      </c>
      <c r="FV22" s="175">
        <v>0</v>
      </c>
      <c r="FW22" s="175">
        <v>0</v>
      </c>
      <c r="FX22" s="175">
        <v>0</v>
      </c>
      <c r="FY22" s="175">
        <v>114.0886</v>
      </c>
      <c r="FZ22" s="175" t="s">
        <v>140</v>
      </c>
      <c r="GA22" s="175">
        <v>0</v>
      </c>
      <c r="GB22" s="175">
        <v>0</v>
      </c>
      <c r="GC22" s="176">
        <v>0</v>
      </c>
      <c r="GD22" s="175">
        <v>117.2358</v>
      </c>
      <c r="GE22" s="175">
        <v>38287.47</v>
      </c>
      <c r="GF22" s="175">
        <v>105093</v>
      </c>
      <c r="GG22" s="176">
        <v>92604.13</v>
      </c>
      <c r="GH22" s="175">
        <v>92604.13</v>
      </c>
      <c r="GI22" s="175">
        <v>92604.13</v>
      </c>
      <c r="GJ22" s="176">
        <v>312648</v>
      </c>
      <c r="GK22" s="175">
        <v>1563.2380000000001</v>
      </c>
      <c r="GL22" s="176">
        <v>81375.39</v>
      </c>
      <c r="GM22" s="175">
        <v>311084</v>
      </c>
      <c r="GN22" s="175">
        <v>75913.789999999994</v>
      </c>
      <c r="GO22" s="175">
        <v>301421</v>
      </c>
      <c r="GP22" s="175">
        <v>16723.36</v>
      </c>
      <c r="GQ22" s="175">
        <v>82903.25</v>
      </c>
      <c r="GR22" s="175">
        <v>67987.44</v>
      </c>
      <c r="GS22" s="175">
        <v>14915.82</v>
      </c>
      <c r="GT22" s="175">
        <v>84.468279999999993</v>
      </c>
      <c r="GU22" s="175">
        <v>14831.35</v>
      </c>
      <c r="GV22" s="175">
        <v>887.03110000000004</v>
      </c>
      <c r="GW22" s="176">
        <v>20.625350000000001</v>
      </c>
      <c r="GX22" s="175">
        <v>62.677109999999999</v>
      </c>
      <c r="GY22" s="175">
        <v>62.677109999999999</v>
      </c>
      <c r="GZ22" s="175">
        <v>105505</v>
      </c>
      <c r="HA22" s="175">
        <v>6.996791</v>
      </c>
      <c r="HB22" s="175">
        <v>78734.679999999993</v>
      </c>
      <c r="HC22" s="175">
        <v>47383.26</v>
      </c>
      <c r="HD22" s="175">
        <v>25982.45</v>
      </c>
      <c r="HE22" s="175">
        <v>22780.720000000001</v>
      </c>
      <c r="HF22" s="175">
        <v>5368.9809999999998</v>
      </c>
      <c r="HG22" s="175">
        <v>26691.05</v>
      </c>
      <c r="HH22" s="175">
        <v>70163.98</v>
      </c>
      <c r="HI22" s="175">
        <v>0</v>
      </c>
      <c r="HJ22" s="175">
        <v>71814.89</v>
      </c>
      <c r="HK22" s="175">
        <v>17.82067</v>
      </c>
      <c r="HL22" s="175">
        <v>5752.7420000000002</v>
      </c>
      <c r="HM22" s="175">
        <v>5752.7420000000002</v>
      </c>
      <c r="HN22" s="175">
        <v>0</v>
      </c>
      <c r="HO22" s="175">
        <v>5991.2939999999999</v>
      </c>
      <c r="HP22" s="175">
        <v>21.728529999999999</v>
      </c>
      <c r="HQ22" s="175">
        <v>77288.39</v>
      </c>
      <c r="HR22" s="175" t="s">
        <v>140</v>
      </c>
      <c r="HS22" s="176">
        <v>61576.98</v>
      </c>
      <c r="HT22" s="175">
        <v>1979.701</v>
      </c>
      <c r="HU22" s="175">
        <v>18.184139999999999</v>
      </c>
      <c r="HV22" s="177">
        <v>14685.07</v>
      </c>
      <c r="HW22" s="177">
        <v>71902.03</v>
      </c>
      <c r="HX22" s="177">
        <v>1056060</v>
      </c>
      <c r="HY22" s="177" t="s">
        <v>140</v>
      </c>
      <c r="HZ22" s="177">
        <v>56553.11</v>
      </c>
    </row>
    <row r="23" spans="2:234" ht="12" customHeight="1" x14ac:dyDescent="0.15">
      <c r="B23" t="s">
        <v>390</v>
      </c>
      <c r="C23">
        <v>0</v>
      </c>
      <c r="D23">
        <v>96.568070000000006</v>
      </c>
      <c r="E23">
        <v>0</v>
      </c>
      <c r="F23">
        <v>2904.085</v>
      </c>
      <c r="G23">
        <v>152.8466</v>
      </c>
      <c r="H23">
        <v>137.97640000000001</v>
      </c>
      <c r="I23">
        <v>1754.21</v>
      </c>
      <c r="J23">
        <v>21.216200000000001</v>
      </c>
      <c r="K23" t="s">
        <v>140</v>
      </c>
      <c r="L23">
        <v>3056.9319999999998</v>
      </c>
      <c r="M23">
        <v>96.568070000000006</v>
      </c>
      <c r="N23">
        <v>3403.6419999999998</v>
      </c>
      <c r="O23">
        <v>75.351870000000005</v>
      </c>
      <c r="P23">
        <v>3056.9319999999998</v>
      </c>
      <c r="Q23">
        <v>96.568070000000006</v>
      </c>
      <c r="R23">
        <v>0</v>
      </c>
      <c r="S23">
        <v>3403.6419999999998</v>
      </c>
      <c r="T23">
        <v>3063.2260000000001</v>
      </c>
      <c r="U23">
        <v>340.36419999999998</v>
      </c>
      <c r="V23">
        <v>0</v>
      </c>
      <c r="W23">
        <v>5411.3040000000001</v>
      </c>
      <c r="X23">
        <v>0</v>
      </c>
      <c r="Y23">
        <v>616.77710000000002</v>
      </c>
      <c r="Z23">
        <v>8056.3410000000003</v>
      </c>
      <c r="AA23">
        <v>0</v>
      </c>
      <c r="AB23">
        <v>3074.6779999999999</v>
      </c>
      <c r="AC23">
        <v>0</v>
      </c>
      <c r="AD23">
        <v>4981.6629999999996</v>
      </c>
      <c r="AE23">
        <v>0</v>
      </c>
      <c r="AF23">
        <v>1403.8920000000001</v>
      </c>
      <c r="AG23">
        <v>0</v>
      </c>
      <c r="AH23">
        <v>3577.7710000000002</v>
      </c>
      <c r="AI23">
        <v>932.77070000000003</v>
      </c>
      <c r="AJ23">
        <v>2167.636</v>
      </c>
      <c r="AK23">
        <v>1234.865</v>
      </c>
      <c r="AL23">
        <v>0</v>
      </c>
      <c r="AM23">
        <v>1410.136</v>
      </c>
      <c r="AN23">
        <v>0</v>
      </c>
      <c r="AO23">
        <v>0</v>
      </c>
      <c r="AP23">
        <v>0</v>
      </c>
      <c r="AQ23">
        <v>0</v>
      </c>
      <c r="AR23">
        <v>0</v>
      </c>
      <c r="AS23">
        <v>0</v>
      </c>
      <c r="AT23">
        <v>0</v>
      </c>
      <c r="AU23">
        <v>1237.1389999999999</v>
      </c>
      <c r="AV23">
        <v>172.9967</v>
      </c>
      <c r="AW23">
        <v>22.330850000000002</v>
      </c>
      <c r="AX23">
        <v>150.66560000000001</v>
      </c>
      <c r="AY23">
        <v>0</v>
      </c>
      <c r="AZ23">
        <v>363.23250000000002</v>
      </c>
      <c r="BA23">
        <v>253.5446</v>
      </c>
      <c r="BB23">
        <v>0</v>
      </c>
      <c r="BC23">
        <v>183.7731</v>
      </c>
      <c r="BD23">
        <v>0</v>
      </c>
      <c r="BE23">
        <v>69.771450000000002</v>
      </c>
      <c r="BF23">
        <v>47.662860000000002</v>
      </c>
      <c r="BG23">
        <v>231.43600000000001</v>
      </c>
      <c r="BH23">
        <v>22.10859</v>
      </c>
      <c r="BI23">
        <v>173.63300000000001</v>
      </c>
      <c r="BJ23">
        <v>344.11419999999998</v>
      </c>
      <c r="BK23">
        <v>189.59950000000001</v>
      </c>
      <c r="BL23">
        <v>374.48439999999999</v>
      </c>
      <c r="BM23">
        <v>372.9067</v>
      </c>
      <c r="BN23">
        <v>374.48439999999999</v>
      </c>
      <c r="BO23">
        <v>172.05709999999999</v>
      </c>
      <c r="BP23">
        <v>172.05709999999999</v>
      </c>
      <c r="BQ23">
        <v>344.11419999999998</v>
      </c>
      <c r="BR23">
        <v>1.5777000000000001</v>
      </c>
      <c r="BS23">
        <v>1.5777000000000001</v>
      </c>
      <c r="BT23">
        <v>1.0125420000000001</v>
      </c>
      <c r="BU23">
        <v>0.56515749999999998</v>
      </c>
      <c r="BV23">
        <v>256.80160000000001</v>
      </c>
      <c r="BW23">
        <v>172.05709999999999</v>
      </c>
      <c r="BX23">
        <v>84.744540000000001</v>
      </c>
      <c r="BY23">
        <v>256.80160000000001</v>
      </c>
      <c r="BZ23">
        <v>170.5882</v>
      </c>
      <c r="CA23">
        <v>8.5294089999999994</v>
      </c>
      <c r="CB23" t="s">
        <v>140</v>
      </c>
      <c r="CC23">
        <v>0</v>
      </c>
      <c r="CD23">
        <v>29.140029999999999</v>
      </c>
      <c r="CE23">
        <v>162.3252</v>
      </c>
      <c r="CF23">
        <v>191.79150000000001</v>
      </c>
      <c r="CG23">
        <v>162.05879999999999</v>
      </c>
      <c r="CH23">
        <v>170.5882</v>
      </c>
      <c r="CI23">
        <v>29.732790000000001</v>
      </c>
      <c r="CJ23">
        <v>32.736980000000003</v>
      </c>
      <c r="CK23">
        <v>32.533940000000001</v>
      </c>
      <c r="CL23">
        <v>32.736980000000003</v>
      </c>
      <c r="CM23">
        <v>3.0041869999999999</v>
      </c>
      <c r="CN23">
        <v>3.2706369999999998</v>
      </c>
      <c r="CO23">
        <v>0.26644990000000002</v>
      </c>
      <c r="CP23">
        <v>3.2706369999999998</v>
      </c>
      <c r="CQ23">
        <v>3.0041869999999999</v>
      </c>
      <c r="CR23">
        <v>1.4174070000000001</v>
      </c>
      <c r="CS23" s="42">
        <v>0</v>
      </c>
      <c r="CT23">
        <v>7.1550800000000003E-3</v>
      </c>
      <c r="CU23">
        <v>10.815849999999999</v>
      </c>
      <c r="CV23">
        <v>50.572240000000001</v>
      </c>
      <c r="CW23">
        <v>38.732170000000004</v>
      </c>
      <c r="CX23">
        <v>38.732170000000004</v>
      </c>
      <c r="CY23">
        <v>29.427720000000001</v>
      </c>
      <c r="CZ23">
        <v>29.427720000000001</v>
      </c>
      <c r="DA23">
        <v>9.3044550000000008</v>
      </c>
      <c r="DB23">
        <v>50.567399999999999</v>
      </c>
      <c r="DC23">
        <v>50.567399999999999</v>
      </c>
      <c r="DD23">
        <v>50.572240000000001</v>
      </c>
      <c r="DE23">
        <v>50.567399999999999</v>
      </c>
      <c r="DF23">
        <v>0</v>
      </c>
      <c r="DG23">
        <v>1.516432</v>
      </c>
      <c r="DH23">
        <v>1.516432</v>
      </c>
      <c r="DI23">
        <v>98.325360000000003</v>
      </c>
      <c r="DJ23">
        <v>1.4174070000000001</v>
      </c>
      <c r="DK23">
        <v>0</v>
      </c>
      <c r="DL23">
        <v>9.9025299999999997E-2</v>
      </c>
      <c r="DM23">
        <v>321.6506</v>
      </c>
      <c r="DN23">
        <v>321.6506</v>
      </c>
      <c r="DO23">
        <v>50.12236</v>
      </c>
      <c r="DP23">
        <v>371.77300000000002</v>
      </c>
      <c r="DQ23">
        <v>71.688860000000005</v>
      </c>
      <c r="DR23">
        <v>371.63049999999998</v>
      </c>
      <c r="DS23">
        <v>170.86869999999999</v>
      </c>
      <c r="DT23">
        <v>162.3252</v>
      </c>
      <c r="DU23">
        <v>8.5434330000000003</v>
      </c>
      <c r="DV23">
        <v>170.86869999999999</v>
      </c>
      <c r="DW23">
        <v>24.348780000000001</v>
      </c>
      <c r="DX23" t="s">
        <v>140</v>
      </c>
      <c r="DY23">
        <v>48.405479999999997</v>
      </c>
      <c r="DZ23">
        <v>0.82962179999999996</v>
      </c>
      <c r="EA23">
        <v>369.75299999999999</v>
      </c>
      <c r="EB23">
        <v>369.75299999999999</v>
      </c>
      <c r="EC23">
        <v>370.5856</v>
      </c>
      <c r="ED23">
        <v>0.83260420000000002</v>
      </c>
      <c r="EE23">
        <v>370.5856</v>
      </c>
      <c r="EF23">
        <v>72.781369999999995</v>
      </c>
      <c r="EG23" s="42">
        <v>1135.107</v>
      </c>
      <c r="EH23">
        <v>1159.4829999999999</v>
      </c>
      <c r="EI23">
        <v>2.98241E-3</v>
      </c>
      <c r="EJ23">
        <v>99.757710000000003</v>
      </c>
      <c r="EK23">
        <v>0</v>
      </c>
      <c r="EL23">
        <v>0</v>
      </c>
      <c r="EM23">
        <v>0</v>
      </c>
      <c r="EN23">
        <v>0</v>
      </c>
      <c r="EO23">
        <v>0</v>
      </c>
      <c r="EP23">
        <v>0</v>
      </c>
      <c r="EQ23">
        <v>0</v>
      </c>
      <c r="ER23">
        <v>0</v>
      </c>
      <c r="ES23">
        <v>0</v>
      </c>
      <c r="ET23">
        <v>0</v>
      </c>
      <c r="EU23">
        <v>0</v>
      </c>
      <c r="EV23">
        <v>0</v>
      </c>
      <c r="EW23" t="s">
        <v>140</v>
      </c>
      <c r="EX23">
        <v>0</v>
      </c>
      <c r="EY23">
        <v>0</v>
      </c>
      <c r="EZ23">
        <v>0</v>
      </c>
      <c r="FA23">
        <v>0</v>
      </c>
      <c r="FB23">
        <v>0</v>
      </c>
      <c r="FC23">
        <v>0</v>
      </c>
      <c r="FD23">
        <v>0</v>
      </c>
      <c r="FE23">
        <v>0</v>
      </c>
      <c r="FF23">
        <v>0</v>
      </c>
      <c r="FG23">
        <v>0</v>
      </c>
      <c r="FH23">
        <v>0</v>
      </c>
      <c r="FI23">
        <v>0</v>
      </c>
      <c r="FJ23">
        <v>0</v>
      </c>
      <c r="FK23">
        <v>0</v>
      </c>
      <c r="FL23">
        <v>0</v>
      </c>
      <c r="FM23">
        <v>0</v>
      </c>
      <c r="FN23">
        <v>0</v>
      </c>
      <c r="FO23">
        <v>0</v>
      </c>
      <c r="FP23">
        <v>0</v>
      </c>
      <c r="FQ23">
        <v>0</v>
      </c>
      <c r="FR23">
        <v>0</v>
      </c>
      <c r="FS23">
        <v>0</v>
      </c>
      <c r="FT23">
        <v>0</v>
      </c>
      <c r="FU23">
        <v>0</v>
      </c>
      <c r="FV23">
        <v>0</v>
      </c>
      <c r="FW23" s="42">
        <v>0</v>
      </c>
      <c r="FX23">
        <v>0</v>
      </c>
      <c r="FY23">
        <v>2.98241E-3</v>
      </c>
      <c r="FZ23" t="s">
        <v>140</v>
      </c>
      <c r="GA23">
        <v>0</v>
      </c>
      <c r="GB23">
        <v>0</v>
      </c>
      <c r="GC23">
        <v>0</v>
      </c>
      <c r="GD23">
        <v>21.216190000000001</v>
      </c>
      <c r="GE23">
        <v>3056.933</v>
      </c>
      <c r="GF23">
        <v>3403.6419999999998</v>
      </c>
      <c r="GG23">
        <v>3261.8139999999999</v>
      </c>
      <c r="GH23">
        <v>3261.8139999999999</v>
      </c>
      <c r="GI23">
        <v>3261.8139999999999</v>
      </c>
      <c r="GJ23">
        <v>8096.8249999999998</v>
      </c>
      <c r="GK23">
        <v>40.484119999999997</v>
      </c>
      <c r="GL23">
        <v>576.29290000000003</v>
      </c>
      <c r="GM23">
        <v>8056.3410000000003</v>
      </c>
      <c r="GN23">
        <v>4981.6629999999996</v>
      </c>
      <c r="GO23">
        <v>5411.34</v>
      </c>
      <c r="GP23">
        <v>3577.7710000000002</v>
      </c>
      <c r="GQ23">
        <v>616.77710000000002</v>
      </c>
      <c r="GR23">
        <v>361.7885</v>
      </c>
      <c r="GS23">
        <v>254.98859999999999</v>
      </c>
      <c r="GT23">
        <v>1.444</v>
      </c>
      <c r="GU23">
        <v>253.5446</v>
      </c>
      <c r="GV23">
        <v>69.771450000000002</v>
      </c>
      <c r="GW23">
        <v>22.10859</v>
      </c>
      <c r="GX23">
        <v>97.45814</v>
      </c>
      <c r="GY23">
        <v>97.45814</v>
      </c>
      <c r="GZ23">
        <v>344.11419999999998</v>
      </c>
      <c r="HA23">
        <v>1.5777000000000001</v>
      </c>
      <c r="HB23">
        <v>256.80160000000001</v>
      </c>
      <c r="HC23">
        <v>154.54560000000001</v>
      </c>
      <c r="HD23">
        <v>84.744540000000001</v>
      </c>
      <c r="HE23">
        <v>37.245939999999997</v>
      </c>
      <c r="HF23">
        <v>17.511510000000001</v>
      </c>
      <c r="HG23">
        <v>17.511510000000001</v>
      </c>
      <c r="HH23">
        <v>191.79150000000001</v>
      </c>
      <c r="HI23">
        <v>0</v>
      </c>
      <c r="HJ23">
        <v>170.5882</v>
      </c>
      <c r="HK23">
        <v>0.20303930000000001</v>
      </c>
      <c r="HL23" s="42">
        <v>9.4055970000000002</v>
      </c>
      <c r="HM23">
        <v>9.4055970000000002</v>
      </c>
      <c r="HN23">
        <v>0</v>
      </c>
      <c r="HO23">
        <v>10.815849999999999</v>
      </c>
      <c r="HP23">
        <v>7.1550800000000003E-3</v>
      </c>
      <c r="HQ23">
        <v>38.732170000000004</v>
      </c>
      <c r="HR23" t="s">
        <v>140</v>
      </c>
      <c r="HS23">
        <v>50.567399999999999</v>
      </c>
      <c r="HT23">
        <v>121.6688</v>
      </c>
      <c r="HU23">
        <v>9.9025299999999997E-2</v>
      </c>
      <c r="HV23" s="2">
        <v>371.63049999999998</v>
      </c>
      <c r="HW23" s="2">
        <v>170.86869999999999</v>
      </c>
      <c r="HX23" s="2">
        <v>370.5856</v>
      </c>
      <c r="HY23" s="2" t="s">
        <v>140</v>
      </c>
      <c r="HZ23" s="2">
        <v>0</v>
      </c>
    </row>
    <row r="24" spans="2:234" ht="12" customHeight="1" x14ac:dyDescent="0.15">
      <c r="B24" t="s">
        <v>391</v>
      </c>
      <c r="C24">
        <v>0</v>
      </c>
      <c r="D24">
        <v>6.0186099999999999E-2</v>
      </c>
      <c r="E24">
        <v>0</v>
      </c>
      <c r="F24">
        <v>3.6213120000000001</v>
      </c>
      <c r="G24">
        <v>0.1905953</v>
      </c>
      <c r="H24">
        <v>2.623542</v>
      </c>
      <c r="I24">
        <v>0</v>
      </c>
      <c r="J24">
        <v>2.2729300000000001E-2</v>
      </c>
      <c r="K24" t="s">
        <v>140</v>
      </c>
      <c r="L24">
        <v>3.8119070000000002</v>
      </c>
      <c r="M24">
        <v>6.0186099999999999E-2</v>
      </c>
      <c r="N24">
        <v>6.9639810000000004</v>
      </c>
      <c r="O24">
        <v>3.7456700000000002E-2</v>
      </c>
      <c r="P24">
        <v>3.8119070000000002</v>
      </c>
      <c r="Q24">
        <v>6.0186099999999999E-2</v>
      </c>
      <c r="R24">
        <v>0</v>
      </c>
      <c r="S24">
        <v>6.9639810000000004</v>
      </c>
      <c r="T24">
        <v>6.2675830000000001</v>
      </c>
      <c r="U24">
        <v>0.69639810000000002</v>
      </c>
      <c r="V24">
        <v>0</v>
      </c>
      <c r="W24">
        <v>83.335589999999996</v>
      </c>
      <c r="X24">
        <v>0</v>
      </c>
      <c r="Y24">
        <v>8.6076149999999991</v>
      </c>
      <c r="Z24">
        <v>101.18170000000001</v>
      </c>
      <c r="AA24">
        <v>0</v>
      </c>
      <c r="AB24">
        <v>46.49915</v>
      </c>
      <c r="AC24">
        <v>0</v>
      </c>
      <c r="AD24">
        <v>54.682540000000003</v>
      </c>
      <c r="AE24">
        <v>0</v>
      </c>
      <c r="AF24">
        <v>26.079370000000001</v>
      </c>
      <c r="AG24">
        <v>0</v>
      </c>
      <c r="AH24">
        <v>28.603159999999999</v>
      </c>
      <c r="AI24">
        <v>10.757680000000001</v>
      </c>
      <c r="AJ24">
        <v>24.999420000000001</v>
      </c>
      <c r="AK24">
        <v>14.24174</v>
      </c>
      <c r="AL24">
        <v>0</v>
      </c>
      <c r="AM24">
        <v>3.603745</v>
      </c>
      <c r="AN24">
        <v>0</v>
      </c>
      <c r="AO24">
        <v>0</v>
      </c>
      <c r="AP24">
        <v>0</v>
      </c>
      <c r="AQ24">
        <v>0</v>
      </c>
      <c r="AR24">
        <v>0</v>
      </c>
      <c r="AS24">
        <v>0</v>
      </c>
      <c r="AT24">
        <v>0</v>
      </c>
      <c r="AU24">
        <v>3.5556779999999999</v>
      </c>
      <c r="AV24">
        <v>4.8067100000000001E-2</v>
      </c>
      <c r="AW24">
        <v>3.7133300000000001E-2</v>
      </c>
      <c r="AX24">
        <v>1.0933699999999999E-2</v>
      </c>
      <c r="AY24">
        <v>0</v>
      </c>
      <c r="AZ24">
        <v>5.7463980000000001</v>
      </c>
      <c r="BA24">
        <v>2.8612160000000002</v>
      </c>
      <c r="BB24">
        <v>0</v>
      </c>
      <c r="BC24">
        <v>2.3489689999999999</v>
      </c>
      <c r="BD24">
        <v>0</v>
      </c>
      <c r="BE24">
        <v>0.51224729999999996</v>
      </c>
      <c r="BF24">
        <v>0.44934560000000001</v>
      </c>
      <c r="BG24">
        <v>2.7983150000000001</v>
      </c>
      <c r="BH24">
        <v>6.2901700000000005E-2</v>
      </c>
      <c r="BI24">
        <v>3.2200630000000001</v>
      </c>
      <c r="BJ24">
        <v>6.4284829999999999</v>
      </c>
      <c r="BK24">
        <v>2.526335</v>
      </c>
      <c r="BL24">
        <v>3.7654830000000001</v>
      </c>
      <c r="BM24">
        <v>3.7595390000000002</v>
      </c>
      <c r="BN24">
        <v>3.7654830000000001</v>
      </c>
      <c r="BO24">
        <v>3.2142409999999999</v>
      </c>
      <c r="BP24">
        <v>3.2142409999999999</v>
      </c>
      <c r="BQ24">
        <v>6.4284829999999999</v>
      </c>
      <c r="BR24" s="42">
        <v>5.9440200000000004E-3</v>
      </c>
      <c r="BS24" s="42">
        <v>5.9440200000000004E-3</v>
      </c>
      <c r="BT24" s="42">
        <v>5.7075700000000004E-3</v>
      </c>
      <c r="BU24" s="42">
        <v>2.3644700000000001E-4</v>
      </c>
      <c r="BV24">
        <v>4.7973749999999997</v>
      </c>
      <c r="BW24">
        <v>3.2142409999999999</v>
      </c>
      <c r="BX24">
        <v>1.583134</v>
      </c>
      <c r="BY24">
        <v>4.7973749999999997</v>
      </c>
      <c r="BZ24">
        <v>3.244507</v>
      </c>
      <c r="CA24">
        <v>0.16222539999999999</v>
      </c>
      <c r="CB24" t="s">
        <v>140</v>
      </c>
      <c r="CC24">
        <v>0</v>
      </c>
      <c r="CD24">
        <v>0.29897820000000003</v>
      </c>
      <c r="CE24">
        <v>3.0865200000000002</v>
      </c>
      <c r="CF24">
        <v>3.3869859999999998</v>
      </c>
      <c r="CG24">
        <v>3.0822820000000002</v>
      </c>
      <c r="CH24">
        <v>3.244507</v>
      </c>
      <c r="CI24">
        <v>0.30470469999999999</v>
      </c>
      <c r="CJ24">
        <v>0.35248699999999999</v>
      </c>
      <c r="CK24">
        <v>0.35030080000000002</v>
      </c>
      <c r="CL24">
        <v>0.35248699999999999</v>
      </c>
      <c r="CM24">
        <v>4.77823E-2</v>
      </c>
      <c r="CN24" s="42">
        <v>5.2020299999999998E-2</v>
      </c>
      <c r="CO24">
        <v>4.2379499999999999E-3</v>
      </c>
      <c r="CP24">
        <v>5.2020299999999998E-2</v>
      </c>
      <c r="CQ24" s="42">
        <v>4.77823E-2</v>
      </c>
      <c r="CR24">
        <v>4.2222400000000004E-3</v>
      </c>
      <c r="CS24" s="42">
        <v>0</v>
      </c>
      <c r="CT24">
        <v>1.26425E-4</v>
      </c>
      <c r="CU24">
        <v>0.13032930000000001</v>
      </c>
      <c r="CV24">
        <v>0.34649669999999999</v>
      </c>
      <c r="CW24">
        <v>0.52375709999999998</v>
      </c>
      <c r="CX24">
        <v>0.52375709999999998</v>
      </c>
      <c r="CY24">
        <v>0.39793729999999999</v>
      </c>
      <c r="CZ24">
        <v>0.39793729999999999</v>
      </c>
      <c r="DA24">
        <v>0.12581980000000001</v>
      </c>
      <c r="DB24">
        <v>0.34648590000000001</v>
      </c>
      <c r="DC24">
        <v>0.34648590000000001</v>
      </c>
      <c r="DD24">
        <v>0.34649669999999999</v>
      </c>
      <c r="DE24" s="42">
        <v>0.34648590000000001</v>
      </c>
      <c r="DF24" s="42">
        <v>0</v>
      </c>
      <c r="DG24">
        <v>4.5172199999999997E-3</v>
      </c>
      <c r="DH24" s="42">
        <v>4.5172199999999997E-3</v>
      </c>
      <c r="DI24">
        <v>148.10310000000001</v>
      </c>
      <c r="DJ24" s="42">
        <v>4.2222400000000004E-3</v>
      </c>
      <c r="DK24">
        <v>0</v>
      </c>
      <c r="DL24">
        <v>2.94982E-4</v>
      </c>
      <c r="DM24">
        <v>849.84839999999997</v>
      </c>
      <c r="DN24">
        <v>849.84839999999997</v>
      </c>
      <c r="DO24">
        <v>132.4307</v>
      </c>
      <c r="DP24">
        <v>982.27909999999997</v>
      </c>
      <c r="DQ24">
        <v>15.697979999999999</v>
      </c>
      <c r="DR24">
        <v>982.29639999999995</v>
      </c>
      <c r="DS24">
        <v>3.2489680000000001</v>
      </c>
      <c r="DT24">
        <v>3.0865200000000002</v>
      </c>
      <c r="DU24">
        <v>0.16244839999999999</v>
      </c>
      <c r="DV24">
        <v>3.2489680000000001</v>
      </c>
      <c r="DW24">
        <v>0.462978</v>
      </c>
      <c r="DX24" t="s">
        <v>140</v>
      </c>
      <c r="DY24">
        <v>2.138458</v>
      </c>
      <c r="DZ24">
        <v>4.0185199999999997E-2</v>
      </c>
      <c r="EA24">
        <v>17.931270000000001</v>
      </c>
      <c r="EB24">
        <v>17.931270000000001</v>
      </c>
      <c r="EC24">
        <v>17.971640000000001</v>
      </c>
      <c r="ED24">
        <v>4.0377299999999998E-2</v>
      </c>
      <c r="EE24">
        <v>17.971640000000001</v>
      </c>
      <c r="EF24">
        <v>2.6028440000000002</v>
      </c>
      <c r="EG24" s="42">
        <v>13.091229999999999</v>
      </c>
      <c r="EH24">
        <v>13.555630000000001</v>
      </c>
      <c r="EI24">
        <v>1.9215200000000001E-4</v>
      </c>
      <c r="EJ24">
        <v>1.150509</v>
      </c>
      <c r="EK24">
        <v>148</v>
      </c>
      <c r="EL24">
        <v>0</v>
      </c>
      <c r="EM24">
        <v>0</v>
      </c>
      <c r="EN24">
        <v>0</v>
      </c>
      <c r="EO24">
        <v>0</v>
      </c>
      <c r="EP24">
        <v>0</v>
      </c>
      <c r="EQ24">
        <v>0</v>
      </c>
      <c r="ER24">
        <v>0</v>
      </c>
      <c r="ES24">
        <v>0</v>
      </c>
      <c r="ET24">
        <v>0</v>
      </c>
      <c r="EU24">
        <v>0</v>
      </c>
      <c r="EV24">
        <v>0</v>
      </c>
      <c r="EW24" t="s">
        <v>140</v>
      </c>
      <c r="EX24">
        <v>0</v>
      </c>
      <c r="EY24">
        <v>0</v>
      </c>
      <c r="EZ24">
        <v>0</v>
      </c>
      <c r="FA24">
        <v>0</v>
      </c>
      <c r="FB24">
        <v>0</v>
      </c>
      <c r="FC24">
        <v>0</v>
      </c>
      <c r="FD24">
        <v>0</v>
      </c>
      <c r="FE24">
        <v>0</v>
      </c>
      <c r="FF24">
        <v>0</v>
      </c>
      <c r="FG24">
        <v>0</v>
      </c>
      <c r="FH24">
        <v>0</v>
      </c>
      <c r="FI24">
        <v>0</v>
      </c>
      <c r="FJ24">
        <v>0</v>
      </c>
      <c r="FK24">
        <v>0</v>
      </c>
      <c r="FL24">
        <v>0</v>
      </c>
      <c r="FM24">
        <v>0</v>
      </c>
      <c r="FN24">
        <v>0</v>
      </c>
      <c r="FO24">
        <v>0</v>
      </c>
      <c r="FP24">
        <v>0</v>
      </c>
      <c r="FQ24">
        <v>0</v>
      </c>
      <c r="FR24">
        <v>0</v>
      </c>
      <c r="FS24">
        <v>0</v>
      </c>
      <c r="FT24">
        <v>0</v>
      </c>
      <c r="FU24">
        <v>0</v>
      </c>
      <c r="FV24">
        <v>0</v>
      </c>
      <c r="FW24" s="42">
        <v>0</v>
      </c>
      <c r="FX24">
        <v>0</v>
      </c>
      <c r="FY24">
        <v>1.9215200000000001E-4</v>
      </c>
      <c r="FZ24" t="s">
        <v>140</v>
      </c>
      <c r="GA24">
        <v>0</v>
      </c>
      <c r="GB24">
        <v>0</v>
      </c>
      <c r="GC24">
        <v>0</v>
      </c>
      <c r="GD24">
        <v>2.2729300000000001E-2</v>
      </c>
      <c r="GE24">
        <v>3.8119079999999999</v>
      </c>
      <c r="GF24">
        <v>6.9639810000000004</v>
      </c>
      <c r="GG24">
        <v>26.453710000000001</v>
      </c>
      <c r="GH24">
        <v>26.453710000000001</v>
      </c>
      <c r="GI24">
        <v>26.453710000000001</v>
      </c>
      <c r="GJ24">
        <v>101.6901</v>
      </c>
      <c r="GK24">
        <v>0.50845070000000003</v>
      </c>
      <c r="GL24">
        <v>8.099164</v>
      </c>
      <c r="GM24">
        <v>101.18170000000001</v>
      </c>
      <c r="GN24">
        <v>54.682540000000003</v>
      </c>
      <c r="GO24">
        <v>83.336200000000005</v>
      </c>
      <c r="GP24">
        <v>28.603159999999999</v>
      </c>
      <c r="GQ24">
        <v>8.6076149999999991</v>
      </c>
      <c r="GR24">
        <v>5.7301029999999997</v>
      </c>
      <c r="GS24">
        <v>2.8775119999999998</v>
      </c>
      <c r="GT24">
        <v>1.6295299999999999E-2</v>
      </c>
      <c r="GU24">
        <v>2.8612160000000002</v>
      </c>
      <c r="GV24">
        <v>0.51224729999999996</v>
      </c>
      <c r="GW24">
        <v>6.2901700000000005E-2</v>
      </c>
      <c r="GX24" s="42">
        <v>0.1003578</v>
      </c>
      <c r="GY24">
        <v>0.1003578</v>
      </c>
      <c r="GZ24">
        <v>6.4284829999999999</v>
      </c>
      <c r="HA24">
        <v>5.9440200000000004E-3</v>
      </c>
      <c r="HB24">
        <v>4.7973749999999997</v>
      </c>
      <c r="HC24">
        <v>2.8871039999999999</v>
      </c>
      <c r="HD24">
        <v>1.583134</v>
      </c>
      <c r="HE24">
        <v>0.49988159999999998</v>
      </c>
      <c r="HF24">
        <v>0.32713680000000001</v>
      </c>
      <c r="HG24" s="42">
        <v>0.32713680000000001</v>
      </c>
      <c r="HH24">
        <v>3.3869859999999998</v>
      </c>
      <c r="HI24">
        <v>0</v>
      </c>
      <c r="HJ24">
        <v>3.244507</v>
      </c>
      <c r="HK24">
        <v>2.1861699999999999E-3</v>
      </c>
      <c r="HL24" s="42">
        <v>0.1262335</v>
      </c>
      <c r="HM24">
        <v>0.1262335</v>
      </c>
      <c r="HN24">
        <v>0</v>
      </c>
      <c r="HO24">
        <v>0.13032930000000001</v>
      </c>
      <c r="HP24">
        <v>1.26425E-4</v>
      </c>
      <c r="HQ24">
        <v>0.52375709999999998</v>
      </c>
      <c r="HR24" t="s">
        <v>140</v>
      </c>
      <c r="HS24">
        <v>0.34648590000000001</v>
      </c>
      <c r="HT24">
        <v>148.14590000000001</v>
      </c>
      <c r="HU24">
        <v>2.94982E-4</v>
      </c>
      <c r="HV24" s="2">
        <v>982.29639999999995</v>
      </c>
      <c r="HW24" s="2">
        <v>3.2489680000000001</v>
      </c>
      <c r="HX24" s="2">
        <v>17.971640000000001</v>
      </c>
      <c r="HY24" s="2" t="s">
        <v>140</v>
      </c>
      <c r="HZ24" s="2">
        <v>0</v>
      </c>
    </row>
    <row r="25" spans="2:234" ht="12" customHeight="1" x14ac:dyDescent="0.15">
      <c r="B25" t="s">
        <v>392</v>
      </c>
      <c r="C25">
        <v>14.666</v>
      </c>
      <c r="D25">
        <v>0</v>
      </c>
      <c r="E25">
        <v>0</v>
      </c>
      <c r="F25">
        <v>0</v>
      </c>
      <c r="G25">
        <v>0</v>
      </c>
      <c r="H25">
        <v>0</v>
      </c>
      <c r="I25">
        <v>0</v>
      </c>
      <c r="J25">
        <v>0</v>
      </c>
      <c r="K25" t="s">
        <v>140</v>
      </c>
      <c r="L25">
        <v>0</v>
      </c>
      <c r="M25">
        <v>0</v>
      </c>
      <c r="N25">
        <v>16.295559999999998</v>
      </c>
      <c r="O25">
        <v>0</v>
      </c>
      <c r="P25">
        <v>0</v>
      </c>
      <c r="Q25">
        <v>0</v>
      </c>
      <c r="R25">
        <v>0</v>
      </c>
      <c r="S25">
        <v>16.295559999999998</v>
      </c>
      <c r="T25">
        <v>14.666</v>
      </c>
      <c r="U25">
        <v>1.629556</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v>0</v>
      </c>
      <c r="BN25">
        <v>0</v>
      </c>
      <c r="BO25">
        <v>0</v>
      </c>
      <c r="BP25">
        <v>0</v>
      </c>
      <c r="BQ25">
        <v>0</v>
      </c>
      <c r="BR25">
        <v>0</v>
      </c>
      <c r="BS25">
        <v>0</v>
      </c>
      <c r="BT25">
        <v>0</v>
      </c>
      <c r="BU25">
        <v>0</v>
      </c>
      <c r="BV25">
        <v>0</v>
      </c>
      <c r="BW25">
        <v>0</v>
      </c>
      <c r="BX25">
        <v>0</v>
      </c>
      <c r="BY25">
        <v>0</v>
      </c>
      <c r="BZ25">
        <v>0</v>
      </c>
      <c r="CA25">
        <v>0</v>
      </c>
      <c r="CB25" t="s">
        <v>140</v>
      </c>
      <c r="CC25">
        <v>0</v>
      </c>
      <c r="CD25">
        <v>0</v>
      </c>
      <c r="CE25">
        <v>0</v>
      </c>
      <c r="CF25">
        <v>0</v>
      </c>
      <c r="CG25">
        <v>0</v>
      </c>
      <c r="CH25">
        <v>0</v>
      </c>
      <c r="CI25">
        <v>0</v>
      </c>
      <c r="CJ25">
        <v>0</v>
      </c>
      <c r="CK25">
        <v>0</v>
      </c>
      <c r="CL25">
        <v>0</v>
      </c>
      <c r="CM25">
        <v>0</v>
      </c>
      <c r="CN25">
        <v>0</v>
      </c>
      <c r="CO25">
        <v>0</v>
      </c>
      <c r="CP25">
        <v>0</v>
      </c>
      <c r="CQ25">
        <v>0</v>
      </c>
      <c r="CR25">
        <v>0</v>
      </c>
      <c r="CS25">
        <v>0</v>
      </c>
      <c r="CT25">
        <v>0</v>
      </c>
      <c r="CU25">
        <v>0</v>
      </c>
      <c r="CV25">
        <v>0</v>
      </c>
      <c r="CW25">
        <v>0</v>
      </c>
      <c r="CX25">
        <v>0</v>
      </c>
      <c r="CY25">
        <v>0</v>
      </c>
      <c r="CZ25">
        <v>0</v>
      </c>
      <c r="DA25">
        <v>0</v>
      </c>
      <c r="DB25">
        <v>0</v>
      </c>
      <c r="DC25">
        <v>0</v>
      </c>
      <c r="DD25">
        <v>0</v>
      </c>
      <c r="DE25">
        <v>0</v>
      </c>
      <c r="DF25">
        <v>0</v>
      </c>
      <c r="DG25">
        <v>0</v>
      </c>
      <c r="DH25">
        <v>0</v>
      </c>
      <c r="DI25">
        <v>0</v>
      </c>
      <c r="DJ25">
        <v>0</v>
      </c>
      <c r="DK25">
        <v>0</v>
      </c>
      <c r="DL25">
        <v>0</v>
      </c>
      <c r="DM25">
        <v>0</v>
      </c>
      <c r="DN25">
        <v>0</v>
      </c>
      <c r="DO25">
        <v>0</v>
      </c>
      <c r="DP25">
        <v>0</v>
      </c>
      <c r="DQ25">
        <v>0</v>
      </c>
      <c r="DR25">
        <v>0</v>
      </c>
      <c r="DS25">
        <v>0</v>
      </c>
      <c r="DT25">
        <v>0</v>
      </c>
      <c r="DU25">
        <v>0</v>
      </c>
      <c r="DV25">
        <v>0</v>
      </c>
      <c r="DW25">
        <v>0</v>
      </c>
      <c r="DX25" t="s">
        <v>140</v>
      </c>
      <c r="DY25">
        <v>0</v>
      </c>
      <c r="DZ25">
        <v>0</v>
      </c>
      <c r="EA25">
        <v>0</v>
      </c>
      <c r="EB25">
        <v>0</v>
      </c>
      <c r="EC25">
        <v>0</v>
      </c>
      <c r="ED25">
        <v>0</v>
      </c>
      <c r="EE25">
        <v>0</v>
      </c>
      <c r="EF25">
        <v>0</v>
      </c>
      <c r="EG25">
        <v>0</v>
      </c>
      <c r="EH25">
        <v>0</v>
      </c>
      <c r="EI25">
        <v>0</v>
      </c>
      <c r="EJ25">
        <v>0</v>
      </c>
      <c r="EK25">
        <v>0</v>
      </c>
      <c r="EL25">
        <v>0</v>
      </c>
      <c r="EM25">
        <v>0</v>
      </c>
      <c r="EN25">
        <v>0</v>
      </c>
      <c r="EO25">
        <v>0</v>
      </c>
      <c r="EP25">
        <v>0</v>
      </c>
      <c r="EQ25">
        <v>0</v>
      </c>
      <c r="ER25">
        <v>0</v>
      </c>
      <c r="ES25">
        <v>0</v>
      </c>
      <c r="ET25">
        <v>0</v>
      </c>
      <c r="EU25">
        <v>0</v>
      </c>
      <c r="EV25">
        <v>0</v>
      </c>
      <c r="EW25" t="s">
        <v>140</v>
      </c>
      <c r="EX25">
        <v>0</v>
      </c>
      <c r="EY25">
        <v>0</v>
      </c>
      <c r="EZ25">
        <v>0</v>
      </c>
      <c r="FA25">
        <v>0</v>
      </c>
      <c r="FB25">
        <v>0</v>
      </c>
      <c r="FC25">
        <v>0</v>
      </c>
      <c r="FD25">
        <v>0</v>
      </c>
      <c r="FE25">
        <v>0</v>
      </c>
      <c r="FF25">
        <v>0</v>
      </c>
      <c r="FG25">
        <v>0</v>
      </c>
      <c r="FH25">
        <v>0</v>
      </c>
      <c r="FI25">
        <v>0</v>
      </c>
      <c r="FJ25">
        <v>0</v>
      </c>
      <c r="FK25">
        <v>0</v>
      </c>
      <c r="FL25">
        <v>0</v>
      </c>
      <c r="FM25">
        <v>0</v>
      </c>
      <c r="FN25">
        <v>0</v>
      </c>
      <c r="FO25">
        <v>0</v>
      </c>
      <c r="FP25">
        <v>0</v>
      </c>
      <c r="FQ25">
        <v>0</v>
      </c>
      <c r="FR25">
        <v>0</v>
      </c>
      <c r="FS25">
        <v>0</v>
      </c>
      <c r="FT25">
        <v>0</v>
      </c>
      <c r="FU25">
        <v>0</v>
      </c>
      <c r="FV25">
        <v>0</v>
      </c>
      <c r="FW25">
        <v>0</v>
      </c>
      <c r="FX25">
        <v>0</v>
      </c>
      <c r="FY25">
        <v>0</v>
      </c>
      <c r="FZ25" t="s">
        <v>140</v>
      </c>
      <c r="GA25">
        <v>0</v>
      </c>
      <c r="GB25">
        <v>0</v>
      </c>
      <c r="GC25">
        <v>0</v>
      </c>
      <c r="GD25">
        <v>0</v>
      </c>
      <c r="GE25">
        <v>0</v>
      </c>
      <c r="GF25">
        <v>16.295559999999998</v>
      </c>
      <c r="GG25">
        <v>0</v>
      </c>
      <c r="GH25">
        <v>0</v>
      </c>
      <c r="GI25">
        <v>0</v>
      </c>
      <c r="GJ25">
        <v>0</v>
      </c>
      <c r="GK25">
        <v>0</v>
      </c>
      <c r="GL25">
        <v>0</v>
      </c>
      <c r="GM25">
        <v>0</v>
      </c>
      <c r="GN25">
        <v>0</v>
      </c>
      <c r="GO25">
        <v>0</v>
      </c>
      <c r="GP25">
        <v>0</v>
      </c>
      <c r="GQ25">
        <v>0</v>
      </c>
      <c r="GR25">
        <v>0</v>
      </c>
      <c r="GS25">
        <v>0</v>
      </c>
      <c r="GT25">
        <v>0</v>
      </c>
      <c r="GU25">
        <v>0</v>
      </c>
      <c r="GV25">
        <v>0</v>
      </c>
      <c r="GW25">
        <v>0</v>
      </c>
      <c r="GX25">
        <v>0</v>
      </c>
      <c r="GY25">
        <v>0</v>
      </c>
      <c r="GZ25">
        <v>0</v>
      </c>
      <c r="HA25">
        <v>0</v>
      </c>
      <c r="HB25">
        <v>0</v>
      </c>
      <c r="HC25">
        <v>0</v>
      </c>
      <c r="HD25">
        <v>0</v>
      </c>
      <c r="HE25">
        <v>0</v>
      </c>
      <c r="HF25">
        <v>0</v>
      </c>
      <c r="HG25">
        <v>0</v>
      </c>
      <c r="HH25">
        <v>0</v>
      </c>
      <c r="HI25">
        <v>0</v>
      </c>
      <c r="HJ25">
        <v>0</v>
      </c>
      <c r="HK25">
        <v>0</v>
      </c>
      <c r="HL25">
        <v>0</v>
      </c>
      <c r="HM25">
        <v>0</v>
      </c>
      <c r="HN25">
        <v>0</v>
      </c>
      <c r="HO25">
        <v>0</v>
      </c>
      <c r="HP25">
        <v>0</v>
      </c>
      <c r="HQ25">
        <v>0</v>
      </c>
      <c r="HR25" t="s">
        <v>140</v>
      </c>
      <c r="HS25">
        <v>0</v>
      </c>
      <c r="HT25">
        <v>0</v>
      </c>
      <c r="HU25">
        <v>0</v>
      </c>
      <c r="HV25" s="2">
        <v>0</v>
      </c>
      <c r="HW25" s="2">
        <v>0</v>
      </c>
      <c r="HX25" s="2">
        <v>0</v>
      </c>
      <c r="HY25" s="2" t="s">
        <v>140</v>
      </c>
      <c r="HZ25" s="2">
        <v>0</v>
      </c>
    </row>
    <row r="26" spans="2:234" ht="12" customHeight="1" x14ac:dyDescent="0.15">
      <c r="B26" t="s">
        <v>393</v>
      </c>
      <c r="C26">
        <v>0</v>
      </c>
      <c r="D26">
        <v>0</v>
      </c>
      <c r="E26">
        <v>0</v>
      </c>
      <c r="F26" s="42">
        <v>6.7785499999999997E-5</v>
      </c>
      <c r="G26" s="42">
        <v>3.5676599999999999E-6</v>
      </c>
      <c r="H26">
        <v>114.1108</v>
      </c>
      <c r="I26">
        <v>0</v>
      </c>
      <c r="J26">
        <v>0</v>
      </c>
      <c r="K26" t="s">
        <v>140</v>
      </c>
      <c r="L26" s="42">
        <v>7.13531E-5</v>
      </c>
      <c r="M26">
        <v>0</v>
      </c>
      <c r="N26">
        <v>126.7899</v>
      </c>
      <c r="O26">
        <v>0</v>
      </c>
      <c r="P26" s="42">
        <v>7.13531E-5</v>
      </c>
      <c r="Q26">
        <v>0</v>
      </c>
      <c r="R26">
        <v>0</v>
      </c>
      <c r="S26">
        <v>126.7899</v>
      </c>
      <c r="T26">
        <v>114.1109</v>
      </c>
      <c r="U26">
        <v>12.678990000000001</v>
      </c>
      <c r="V26">
        <v>0</v>
      </c>
      <c r="W26" s="42">
        <v>2.2828800000000002E-3</v>
      </c>
      <c r="X26">
        <v>0</v>
      </c>
      <c r="Y26">
        <v>137.06059999999999</v>
      </c>
      <c r="Z26" s="42">
        <v>2.2827899999999998E-3</v>
      </c>
      <c r="AA26">
        <v>0</v>
      </c>
      <c r="AB26" s="42">
        <v>2.2827899999999998E-3</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137.06049999999999</v>
      </c>
      <c r="BA26" s="42">
        <v>8.9967499999999995E-5</v>
      </c>
      <c r="BB26">
        <v>0</v>
      </c>
      <c r="BC26" s="42">
        <v>8.9967499999999995E-5</v>
      </c>
      <c r="BD26">
        <v>0</v>
      </c>
      <c r="BE26">
        <v>0</v>
      </c>
      <c r="BF26">
        <v>0</v>
      </c>
      <c r="BG26" s="42">
        <v>8.9967499999999995E-5</v>
      </c>
      <c r="BH26">
        <v>0</v>
      </c>
      <c r="BI26">
        <v>137.06049999999999</v>
      </c>
      <c r="BJ26">
        <v>274.12090000000001</v>
      </c>
      <c r="BK26" s="42">
        <v>2.5967699999999999E-5</v>
      </c>
      <c r="BL26" s="42">
        <v>7.2504100000000001E-7</v>
      </c>
      <c r="BM26" s="42">
        <v>7.2504100000000001E-7</v>
      </c>
      <c r="BN26" s="42">
        <v>7.2504100000000001E-7</v>
      </c>
      <c r="BO26">
        <v>137.06049999999999</v>
      </c>
      <c r="BP26">
        <v>137.06049999999999</v>
      </c>
      <c r="BQ26">
        <v>274.12090000000001</v>
      </c>
      <c r="BR26">
        <v>0</v>
      </c>
      <c r="BS26">
        <v>0</v>
      </c>
      <c r="BT26">
        <v>0</v>
      </c>
      <c r="BU26">
        <v>0</v>
      </c>
      <c r="BV26">
        <v>204.56790000000001</v>
      </c>
      <c r="BW26">
        <v>137.06049999999999</v>
      </c>
      <c r="BX26">
        <v>67.507400000000004</v>
      </c>
      <c r="BY26">
        <v>204.56790000000001</v>
      </c>
      <c r="BZ26">
        <v>141.31370000000001</v>
      </c>
      <c r="CA26">
        <v>7.0656860000000004</v>
      </c>
      <c r="CB26" t="s">
        <v>140</v>
      </c>
      <c r="CC26">
        <v>0</v>
      </c>
      <c r="CD26">
        <v>0</v>
      </c>
      <c r="CE26">
        <v>134.24799999999999</v>
      </c>
      <c r="CF26">
        <v>134.24799999999999</v>
      </c>
      <c r="CG26">
        <v>134.24799999999999</v>
      </c>
      <c r="CH26" s="42">
        <v>141.31370000000001</v>
      </c>
      <c r="CI26" s="42">
        <v>4.3244799999999997E-8</v>
      </c>
      <c r="CJ26" s="42">
        <v>4.9597400000000002E-7</v>
      </c>
      <c r="CK26" s="42">
        <v>4.9289800000000002E-7</v>
      </c>
      <c r="CL26" s="42">
        <v>4.9597400000000002E-7</v>
      </c>
      <c r="CM26" s="42">
        <v>4.5272899999999998E-7</v>
      </c>
      <c r="CN26" s="42">
        <v>4.9288300000000003E-7</v>
      </c>
      <c r="CO26" s="42">
        <v>4.0153799999999999E-8</v>
      </c>
      <c r="CP26" s="42">
        <v>4.9288300000000003E-7</v>
      </c>
      <c r="CQ26">
        <v>4.5272899999999998E-7</v>
      </c>
      <c r="CR26">
        <v>0</v>
      </c>
      <c r="CS26">
        <v>0</v>
      </c>
      <c r="CT26" s="42">
        <v>2.8123740000000002</v>
      </c>
      <c r="CU26">
        <v>6.7786600000000006E-5</v>
      </c>
      <c r="CV26" s="42">
        <v>0</v>
      </c>
      <c r="CW26" s="42">
        <v>2.8217500000000001E-4</v>
      </c>
      <c r="CX26" s="42">
        <v>2.8217500000000001E-4</v>
      </c>
      <c r="CY26" s="42">
        <v>2.14389E-4</v>
      </c>
      <c r="CZ26" s="42">
        <v>2.14389E-4</v>
      </c>
      <c r="DA26">
        <v>6.7785499999999997E-5</v>
      </c>
      <c r="DB26">
        <v>0</v>
      </c>
      <c r="DC26">
        <v>0</v>
      </c>
      <c r="DD26">
        <v>0</v>
      </c>
      <c r="DE26">
        <v>0</v>
      </c>
      <c r="DF26">
        <v>0</v>
      </c>
      <c r="DG26" s="42">
        <v>0</v>
      </c>
      <c r="DH26">
        <v>0</v>
      </c>
      <c r="DI26">
        <v>3.0761000000000002E-9</v>
      </c>
      <c r="DJ26">
        <v>0</v>
      </c>
      <c r="DK26" s="42">
        <v>0</v>
      </c>
      <c r="DL26" s="42">
        <v>0</v>
      </c>
      <c r="DM26" s="42">
        <v>1.9671300000000001E-8</v>
      </c>
      <c r="DN26" s="42">
        <v>1.9671300000000001E-8</v>
      </c>
      <c r="DO26">
        <v>3.0653599999999998E-9</v>
      </c>
      <c r="DP26" s="42">
        <v>2.2736700000000001E-8</v>
      </c>
      <c r="DQ26">
        <v>0</v>
      </c>
      <c r="DR26">
        <v>2.27474E-8</v>
      </c>
      <c r="DS26">
        <v>141.31370000000001</v>
      </c>
      <c r="DT26">
        <v>134.24799999999999</v>
      </c>
      <c r="DU26">
        <v>7.0656860000000004</v>
      </c>
      <c r="DV26">
        <v>141.31370000000001</v>
      </c>
      <c r="DW26" s="42">
        <v>20.1372</v>
      </c>
      <c r="DX26" s="42" t="s">
        <v>140</v>
      </c>
      <c r="DY26">
        <v>6.6839499999999996E-5</v>
      </c>
      <c r="DZ26">
        <v>6.7816600000000004E-6</v>
      </c>
      <c r="EA26">
        <v>8947.5769999999993</v>
      </c>
      <c r="EB26">
        <v>8947.5769999999993</v>
      </c>
      <c r="EC26">
        <v>8967.7250000000004</v>
      </c>
      <c r="ED26" s="42">
        <v>20.148019999999999</v>
      </c>
      <c r="EE26">
        <v>8967.7250000000004</v>
      </c>
      <c r="EF26">
        <v>6.6840899999999999E-5</v>
      </c>
      <c r="EG26">
        <v>0</v>
      </c>
      <c r="EH26">
        <v>0</v>
      </c>
      <c r="EI26">
        <v>20.148009999999999</v>
      </c>
      <c r="EJ26">
        <v>0</v>
      </c>
      <c r="EK26">
        <v>0</v>
      </c>
      <c r="EL26">
        <v>0</v>
      </c>
      <c r="EM26">
        <v>0</v>
      </c>
      <c r="EN26">
        <v>0</v>
      </c>
      <c r="EO26">
        <v>0</v>
      </c>
      <c r="EP26">
        <v>0</v>
      </c>
      <c r="EQ26">
        <v>0</v>
      </c>
      <c r="ER26">
        <v>0</v>
      </c>
      <c r="ES26">
        <v>0</v>
      </c>
      <c r="ET26">
        <v>0</v>
      </c>
      <c r="EU26">
        <v>0</v>
      </c>
      <c r="EV26">
        <v>0</v>
      </c>
      <c r="EW26" t="s">
        <v>140</v>
      </c>
      <c r="EX26">
        <v>0</v>
      </c>
      <c r="EY26">
        <v>0</v>
      </c>
      <c r="EZ26">
        <v>0</v>
      </c>
      <c r="FA26">
        <v>0</v>
      </c>
      <c r="FB26">
        <v>0</v>
      </c>
      <c r="FC26">
        <v>0</v>
      </c>
      <c r="FD26">
        <v>0</v>
      </c>
      <c r="FE26">
        <v>0</v>
      </c>
      <c r="FF26">
        <v>0</v>
      </c>
      <c r="FG26">
        <v>0</v>
      </c>
      <c r="FH26">
        <v>0</v>
      </c>
      <c r="FI26">
        <v>0</v>
      </c>
      <c r="FJ26">
        <v>0</v>
      </c>
      <c r="FK26">
        <v>0</v>
      </c>
      <c r="FL26">
        <v>0</v>
      </c>
      <c r="FM26">
        <v>0</v>
      </c>
      <c r="FN26">
        <v>0</v>
      </c>
      <c r="FO26">
        <v>0</v>
      </c>
      <c r="FP26">
        <v>0</v>
      </c>
      <c r="FQ26">
        <v>0</v>
      </c>
      <c r="FR26">
        <v>0</v>
      </c>
      <c r="FS26">
        <v>0</v>
      </c>
      <c r="FT26">
        <v>0</v>
      </c>
      <c r="FU26">
        <v>0</v>
      </c>
      <c r="FV26">
        <v>0</v>
      </c>
      <c r="FW26">
        <v>0</v>
      </c>
      <c r="FX26">
        <v>0</v>
      </c>
      <c r="FY26">
        <v>20.148009999999999</v>
      </c>
      <c r="FZ26" t="s">
        <v>140</v>
      </c>
      <c r="GA26">
        <v>0</v>
      </c>
      <c r="GB26" s="42">
        <v>0</v>
      </c>
      <c r="GC26">
        <v>0</v>
      </c>
      <c r="GD26">
        <v>0</v>
      </c>
      <c r="GE26">
        <v>7.13531E-5</v>
      </c>
      <c r="GF26">
        <v>126.7899</v>
      </c>
      <c r="GG26" s="42">
        <v>137.06059999999999</v>
      </c>
      <c r="GH26">
        <v>137.06059999999999</v>
      </c>
      <c r="GI26">
        <v>137.06059999999999</v>
      </c>
      <c r="GJ26" s="42">
        <v>2.2827899999999998E-3</v>
      </c>
      <c r="GK26">
        <v>0</v>
      </c>
      <c r="GL26" s="42">
        <v>137.06059999999999</v>
      </c>
      <c r="GM26">
        <v>2.2827899999999998E-3</v>
      </c>
      <c r="GN26">
        <v>0</v>
      </c>
      <c r="GO26">
        <v>2.2827899999999998E-3</v>
      </c>
      <c r="GP26" s="42">
        <v>0</v>
      </c>
      <c r="GQ26">
        <v>137.06059999999999</v>
      </c>
      <c r="GR26" s="42">
        <v>137.06049999999999</v>
      </c>
      <c r="GS26">
        <v>8.9967499999999995E-5</v>
      </c>
      <c r="GT26">
        <v>0</v>
      </c>
      <c r="GU26">
        <v>8.9967499999999995E-5</v>
      </c>
      <c r="GV26">
        <v>0</v>
      </c>
      <c r="GW26">
        <v>0</v>
      </c>
      <c r="GX26">
        <v>0</v>
      </c>
      <c r="GY26">
        <v>0</v>
      </c>
      <c r="GZ26">
        <v>274.12090000000001</v>
      </c>
      <c r="HA26">
        <v>0</v>
      </c>
      <c r="HB26">
        <v>204.56790000000001</v>
      </c>
      <c r="HC26">
        <v>123.1108</v>
      </c>
      <c r="HD26">
        <v>67.507400000000004</v>
      </c>
      <c r="HE26">
        <v>11.1372</v>
      </c>
      <c r="HF26">
        <v>13.94965</v>
      </c>
      <c r="HG26" s="42">
        <v>13.94965</v>
      </c>
      <c r="HH26">
        <v>134.24799999999999</v>
      </c>
      <c r="HI26">
        <v>0</v>
      </c>
      <c r="HJ26">
        <v>141.31370000000001</v>
      </c>
      <c r="HK26" s="42">
        <v>3.0761000000000002E-9</v>
      </c>
      <c r="HL26">
        <v>2.8124419999999999</v>
      </c>
      <c r="HM26" s="42">
        <v>2.8124419999999999</v>
      </c>
      <c r="HN26">
        <v>0</v>
      </c>
      <c r="HO26">
        <v>6.7786600000000006E-5</v>
      </c>
      <c r="HP26" s="42">
        <v>2.8123740000000002</v>
      </c>
      <c r="HQ26" s="42">
        <v>2.8217500000000001E-4</v>
      </c>
      <c r="HR26" t="s">
        <v>140</v>
      </c>
      <c r="HS26">
        <v>0</v>
      </c>
      <c r="HT26">
        <v>3.0761000000000002E-9</v>
      </c>
      <c r="HU26">
        <v>0</v>
      </c>
      <c r="HV26" s="2">
        <v>2.27474E-8</v>
      </c>
      <c r="HW26" s="2">
        <v>141.31370000000001</v>
      </c>
      <c r="HX26" s="2">
        <v>8967.7250000000004</v>
      </c>
      <c r="HY26" s="2" t="s">
        <v>140</v>
      </c>
      <c r="HZ26" s="2">
        <v>0</v>
      </c>
    </row>
    <row r="27" spans="2:234" ht="12" customHeight="1" x14ac:dyDescent="0.15">
      <c r="B27" t="s">
        <v>148</v>
      </c>
      <c r="C27">
        <v>0</v>
      </c>
      <c r="D27" s="42">
        <v>4.61211E-4</v>
      </c>
      <c r="E27">
        <v>2.4001600000000001E-2</v>
      </c>
      <c r="F27">
        <v>64.689539999999994</v>
      </c>
      <c r="G27">
        <v>3.4047130000000001</v>
      </c>
      <c r="H27">
        <v>2593.0219999999999</v>
      </c>
      <c r="I27">
        <v>0</v>
      </c>
      <c r="J27" s="42">
        <v>4.6106100000000002E-4</v>
      </c>
      <c r="K27" t="s">
        <v>140</v>
      </c>
      <c r="L27">
        <v>68.094250000000002</v>
      </c>
      <c r="M27" s="42">
        <v>4.61211E-4</v>
      </c>
      <c r="N27">
        <v>2953.04</v>
      </c>
      <c r="O27" s="42">
        <v>1.49609E-7</v>
      </c>
      <c r="P27">
        <v>68.094250000000002</v>
      </c>
      <c r="Q27" s="42">
        <v>4.61211E-4</v>
      </c>
      <c r="R27">
        <v>2.4001600000000001E-2</v>
      </c>
      <c r="S27">
        <v>2953.04</v>
      </c>
      <c r="T27">
        <v>2657.748</v>
      </c>
      <c r="U27">
        <v>295.30399999999997</v>
      </c>
      <c r="V27">
        <v>0</v>
      </c>
      <c r="W27">
        <v>473.97930000000002</v>
      </c>
      <c r="X27">
        <v>0</v>
      </c>
      <c r="Y27">
        <v>3141.18</v>
      </c>
      <c r="Z27">
        <v>473.9864</v>
      </c>
      <c r="AA27">
        <v>0</v>
      </c>
      <c r="AB27">
        <v>469.27850000000001</v>
      </c>
      <c r="AC27">
        <v>0</v>
      </c>
      <c r="AD27">
        <v>4.7079529999999998</v>
      </c>
      <c r="AE27">
        <v>0</v>
      </c>
      <c r="AF27">
        <v>4.6635140000000002</v>
      </c>
      <c r="AG27">
        <v>0</v>
      </c>
      <c r="AH27">
        <v>4.4438999999999999E-2</v>
      </c>
      <c r="AI27">
        <v>1.9120700000000001E-2</v>
      </c>
      <c r="AJ27">
        <v>4.4434000000000001E-2</v>
      </c>
      <c r="AK27">
        <v>2.53133E-2</v>
      </c>
      <c r="AL27">
        <v>1.3822110000000001</v>
      </c>
      <c r="AM27" s="42">
        <v>5.0019899999999999E-6</v>
      </c>
      <c r="AN27">
        <v>13.82211</v>
      </c>
      <c r="AO27">
        <v>12.4399</v>
      </c>
      <c r="AP27">
        <v>1.3822110000000001</v>
      </c>
      <c r="AQ27">
        <v>23.56335</v>
      </c>
      <c r="AR27">
        <v>0</v>
      </c>
      <c r="AS27">
        <v>0</v>
      </c>
      <c r="AT27">
        <v>13.82211</v>
      </c>
      <c r="AU27">
        <v>12.439220000000001</v>
      </c>
      <c r="AV27" s="42">
        <v>6.8418199999999998E-4</v>
      </c>
      <c r="AW27" s="42">
        <v>6.8417800000000002E-4</v>
      </c>
      <c r="AX27">
        <v>9.8686000000000004E-10</v>
      </c>
      <c r="AY27">
        <v>0</v>
      </c>
      <c r="AZ27">
        <v>3117.7170000000001</v>
      </c>
      <c r="BA27">
        <v>23.46303</v>
      </c>
      <c r="BB27">
        <v>0</v>
      </c>
      <c r="BC27">
        <v>23.437010000000001</v>
      </c>
      <c r="BD27">
        <v>0</v>
      </c>
      <c r="BE27">
        <v>2.60208E-2</v>
      </c>
      <c r="BF27">
        <v>2.6019299999999999E-2</v>
      </c>
      <c r="BG27">
        <v>23.46303</v>
      </c>
      <c r="BH27" s="42">
        <v>1.47529E-6</v>
      </c>
      <c r="BI27">
        <v>3101.701</v>
      </c>
      <c r="BJ27">
        <v>6203.4009999999998</v>
      </c>
      <c r="BK27">
        <v>16.016210000000001</v>
      </c>
      <c r="BL27">
        <v>3.77963</v>
      </c>
      <c r="BM27">
        <v>3.7796280000000002</v>
      </c>
      <c r="BN27">
        <v>3.77963</v>
      </c>
      <c r="BO27">
        <v>3101.701</v>
      </c>
      <c r="BP27">
        <v>3101.701</v>
      </c>
      <c r="BQ27">
        <v>6203.4009999999998</v>
      </c>
      <c r="BR27" s="42">
        <v>2.2052300000000001E-6</v>
      </c>
      <c r="BS27" s="42">
        <v>2.2052300000000001E-6</v>
      </c>
      <c r="BT27" s="42">
        <v>2.1963699999999999E-6</v>
      </c>
      <c r="BU27" s="42">
        <v>8.8605499999999996E-9</v>
      </c>
      <c r="BV27">
        <v>4629.4040000000005</v>
      </c>
      <c r="BW27">
        <v>3101.701</v>
      </c>
      <c r="BX27">
        <v>1527.703</v>
      </c>
      <c r="BY27">
        <v>4629.4040000000005</v>
      </c>
      <c r="BZ27">
        <v>3210.9479999999999</v>
      </c>
      <c r="CA27">
        <v>160.54740000000001</v>
      </c>
      <c r="CB27" t="s">
        <v>140</v>
      </c>
      <c r="CC27">
        <v>15.67165</v>
      </c>
      <c r="CD27">
        <v>3.3710299999999999E-2</v>
      </c>
      <c r="CE27">
        <v>3050.614</v>
      </c>
      <c r="CF27">
        <v>3050.665</v>
      </c>
      <c r="CG27">
        <v>3050.4009999999998</v>
      </c>
      <c r="CH27">
        <v>3210.9479999999999</v>
      </c>
      <c r="CI27">
        <v>0.26382480000000003</v>
      </c>
      <c r="CJ27">
        <v>2.6733570000000002</v>
      </c>
      <c r="CK27">
        <v>2.6567759999999998</v>
      </c>
      <c r="CL27">
        <v>2.6733570000000002</v>
      </c>
      <c r="CM27">
        <v>2.409532</v>
      </c>
      <c r="CN27">
        <v>2.62324</v>
      </c>
      <c r="CO27">
        <v>0.21370819999999999</v>
      </c>
      <c r="CP27">
        <v>2.62324</v>
      </c>
      <c r="CQ27" s="42">
        <v>2.409532</v>
      </c>
      <c r="CR27">
        <v>7.4928300000000006E-5</v>
      </c>
      <c r="CS27">
        <v>0</v>
      </c>
      <c r="CT27">
        <v>24.314599999999999</v>
      </c>
      <c r="CU27">
        <v>42.51587</v>
      </c>
      <c r="CV27">
        <v>43.729489999999998</v>
      </c>
      <c r="CW27">
        <v>216.27539999999999</v>
      </c>
      <c r="CX27">
        <v>216.27539999999999</v>
      </c>
      <c r="CY27">
        <v>164.32050000000001</v>
      </c>
      <c r="CZ27">
        <v>164.32050000000001</v>
      </c>
      <c r="DA27">
        <v>51.954859999999996</v>
      </c>
      <c r="DB27">
        <v>34.284329999999997</v>
      </c>
      <c r="DC27">
        <v>34.284329999999997</v>
      </c>
      <c r="DD27">
        <v>34.284149999999997</v>
      </c>
      <c r="DE27" s="42">
        <v>34.284329999999997</v>
      </c>
      <c r="DF27" s="42">
        <v>9.4453449999999997</v>
      </c>
      <c r="DG27">
        <v>8.0163100000000005E-5</v>
      </c>
      <c r="DH27" s="42">
        <v>8.0163100000000005E-5</v>
      </c>
      <c r="DI27">
        <v>1.6587399999999999E-2</v>
      </c>
      <c r="DJ27" s="42">
        <v>7.4928300000000006E-5</v>
      </c>
      <c r="DK27">
        <v>0</v>
      </c>
      <c r="DL27">
        <v>5.2347699999999999E-6</v>
      </c>
      <c r="DM27">
        <v>0.1106071</v>
      </c>
      <c r="DN27">
        <v>0.1106071</v>
      </c>
      <c r="DO27" s="42">
        <v>1.72357E-2</v>
      </c>
      <c r="DP27">
        <v>0.12784290000000001</v>
      </c>
      <c r="DQ27">
        <v>2.2605100000000001E-6</v>
      </c>
      <c r="DR27">
        <v>0.12787860000000001</v>
      </c>
      <c r="DS27">
        <v>3211.1729999999998</v>
      </c>
      <c r="DT27">
        <v>3050.614</v>
      </c>
      <c r="DU27">
        <v>160.55860000000001</v>
      </c>
      <c r="DV27">
        <v>3211.1729999999998</v>
      </c>
      <c r="DW27">
        <v>457.59219999999999</v>
      </c>
      <c r="DX27" t="s">
        <v>140</v>
      </c>
      <c r="DY27" s="42">
        <v>81.662490000000005</v>
      </c>
      <c r="DZ27" s="42">
        <v>8.3425539999999998</v>
      </c>
      <c r="EA27" s="42">
        <v>205259</v>
      </c>
      <c r="EB27">
        <v>205259</v>
      </c>
      <c r="EC27" s="42">
        <v>205721</v>
      </c>
      <c r="ED27">
        <v>462.19810000000001</v>
      </c>
      <c r="EE27">
        <v>205721</v>
      </c>
      <c r="EF27" s="42">
        <v>81.646839999999997</v>
      </c>
      <c r="EG27">
        <v>2.3268400000000002E-2</v>
      </c>
      <c r="EH27" s="42">
        <v>6.47906E-3</v>
      </c>
      <c r="EI27">
        <v>453.85550000000001</v>
      </c>
      <c r="EJ27">
        <v>2.04492E-3</v>
      </c>
      <c r="EK27">
        <v>0</v>
      </c>
      <c r="EL27">
        <v>0</v>
      </c>
      <c r="EM27">
        <v>0</v>
      </c>
      <c r="EN27">
        <v>0</v>
      </c>
      <c r="EO27">
        <v>0</v>
      </c>
      <c r="EP27">
        <v>41.55789</v>
      </c>
      <c r="EQ27">
        <v>39.479999999999997</v>
      </c>
      <c r="ER27">
        <v>0</v>
      </c>
      <c r="ES27">
        <v>39.479999999999997</v>
      </c>
      <c r="ET27">
        <v>2.0778949999999998</v>
      </c>
      <c r="EU27">
        <v>41.55789</v>
      </c>
      <c r="EV27">
        <v>15.67165</v>
      </c>
      <c r="EW27" t="s">
        <v>140</v>
      </c>
      <c r="EX27">
        <v>22.181180000000001</v>
      </c>
      <c r="EY27">
        <v>23.56335</v>
      </c>
      <c r="EZ27">
        <v>1.603167</v>
      </c>
      <c r="FA27">
        <v>0.2959389</v>
      </c>
      <c r="FB27">
        <v>0</v>
      </c>
      <c r="FC27">
        <v>0</v>
      </c>
      <c r="FD27">
        <v>0</v>
      </c>
      <c r="FE27">
        <v>0</v>
      </c>
      <c r="FF27">
        <v>0</v>
      </c>
      <c r="FG27">
        <v>0</v>
      </c>
      <c r="FH27">
        <v>0</v>
      </c>
      <c r="FI27">
        <v>0</v>
      </c>
      <c r="FJ27">
        <v>0</v>
      </c>
      <c r="FK27">
        <v>0</v>
      </c>
      <c r="FL27">
        <v>0</v>
      </c>
      <c r="FM27">
        <v>0</v>
      </c>
      <c r="FN27">
        <v>0</v>
      </c>
      <c r="FO27">
        <v>0</v>
      </c>
      <c r="FP27">
        <v>0</v>
      </c>
      <c r="FQ27">
        <v>0</v>
      </c>
      <c r="FR27">
        <v>0</v>
      </c>
      <c r="FS27">
        <v>0</v>
      </c>
      <c r="FT27">
        <v>0</v>
      </c>
      <c r="FU27">
        <v>0</v>
      </c>
      <c r="FV27">
        <v>0</v>
      </c>
      <c r="FW27">
        <v>0</v>
      </c>
      <c r="FX27">
        <v>0</v>
      </c>
      <c r="FY27">
        <v>453.85550000000001</v>
      </c>
      <c r="FZ27" t="s">
        <v>140</v>
      </c>
      <c r="GA27">
        <v>0</v>
      </c>
      <c r="GB27">
        <v>0</v>
      </c>
      <c r="GC27">
        <v>0</v>
      </c>
      <c r="GD27">
        <v>4.6106100000000002E-4</v>
      </c>
      <c r="GE27">
        <v>68.094250000000002</v>
      </c>
      <c r="GF27">
        <v>2953.04</v>
      </c>
      <c r="GG27">
        <v>2685.3449999999998</v>
      </c>
      <c r="GH27">
        <v>3141.1869999999999</v>
      </c>
      <c r="GI27">
        <v>3141.1869999999999</v>
      </c>
      <c r="GJ27">
        <v>473.9864</v>
      </c>
      <c r="GK27">
        <v>0</v>
      </c>
      <c r="GL27">
        <v>3141.18</v>
      </c>
      <c r="GM27">
        <v>473.9864</v>
      </c>
      <c r="GN27">
        <v>4.7079529999999998</v>
      </c>
      <c r="GO27">
        <v>473.96109999999999</v>
      </c>
      <c r="GP27">
        <v>4.4438999999999999E-2</v>
      </c>
      <c r="GQ27">
        <v>3141.18</v>
      </c>
      <c r="GR27">
        <v>3117.7170000000001</v>
      </c>
      <c r="GS27">
        <v>23.46303</v>
      </c>
      <c r="GT27" s="42">
        <v>0</v>
      </c>
      <c r="GU27" s="42">
        <v>23.46303</v>
      </c>
      <c r="GV27" s="42">
        <v>2.60208E-2</v>
      </c>
      <c r="GW27">
        <v>1.47529E-6</v>
      </c>
      <c r="GX27" s="42">
        <v>1.62488E-6</v>
      </c>
      <c r="GY27">
        <v>1.62488E-6</v>
      </c>
      <c r="GZ27">
        <v>6203.4009999999998</v>
      </c>
      <c r="HA27">
        <v>2.2052300000000001E-6</v>
      </c>
      <c r="HB27">
        <v>4629.4040000000005</v>
      </c>
      <c r="HC27">
        <v>2786.018</v>
      </c>
      <c r="HD27">
        <v>1527.703</v>
      </c>
      <c r="HE27">
        <v>264.64679999999998</v>
      </c>
      <c r="HF27">
        <v>315.68270000000001</v>
      </c>
      <c r="HG27">
        <v>331.4434</v>
      </c>
      <c r="HH27">
        <v>3050.665</v>
      </c>
      <c r="HI27">
        <v>0</v>
      </c>
      <c r="HJ27">
        <v>3210.9479999999999</v>
      </c>
      <c r="HK27">
        <v>1.6580500000000001E-2</v>
      </c>
      <c r="HL27">
        <v>66.830389999999994</v>
      </c>
      <c r="HM27">
        <v>66.830389999999994</v>
      </c>
      <c r="HN27">
        <v>0</v>
      </c>
      <c r="HO27">
        <v>42.51587</v>
      </c>
      <c r="HP27">
        <v>24.314599999999999</v>
      </c>
      <c r="HQ27">
        <v>216.27539999999999</v>
      </c>
      <c r="HR27" t="s">
        <v>140</v>
      </c>
      <c r="HS27" s="42">
        <v>34.284329999999997</v>
      </c>
      <c r="HT27">
        <v>1.7273699999999999E-2</v>
      </c>
      <c r="HU27">
        <v>5.2347699999999999E-6</v>
      </c>
      <c r="HV27" s="2">
        <v>0.12787860000000001</v>
      </c>
      <c r="HW27" s="2">
        <v>3211.1729999999998</v>
      </c>
      <c r="HX27" s="2">
        <v>205721</v>
      </c>
      <c r="HY27" s="2" t="s">
        <v>140</v>
      </c>
      <c r="HZ27" s="2">
        <v>41.55789</v>
      </c>
    </row>
    <row r="28" spans="2:234" ht="12" customHeight="1" x14ac:dyDescent="0.15">
      <c r="B28" t="s">
        <v>394</v>
      </c>
      <c r="C28">
        <v>0</v>
      </c>
      <c r="D28">
        <v>0</v>
      </c>
      <c r="E28">
        <v>13.429349999999999</v>
      </c>
      <c r="F28" s="42">
        <v>5.2203199999999997E-7</v>
      </c>
      <c r="G28" s="42">
        <v>2.7475400000000001E-8</v>
      </c>
      <c r="H28">
        <v>26.783930000000002</v>
      </c>
      <c r="I28">
        <v>0</v>
      </c>
      <c r="J28">
        <v>0</v>
      </c>
      <c r="K28" t="s">
        <v>140</v>
      </c>
      <c r="L28" s="42">
        <v>5.4950699999999997E-7</v>
      </c>
      <c r="M28">
        <v>0</v>
      </c>
      <c r="N28">
        <v>44.681420000000003</v>
      </c>
      <c r="O28">
        <v>0</v>
      </c>
      <c r="P28" s="42">
        <v>5.4950699999999997E-7</v>
      </c>
      <c r="Q28">
        <v>0</v>
      </c>
      <c r="R28">
        <v>0</v>
      </c>
      <c r="S28">
        <v>44.681420000000003</v>
      </c>
      <c r="T28">
        <v>40.213299999999997</v>
      </c>
      <c r="U28">
        <v>4.4681420000000003</v>
      </c>
      <c r="V28">
        <v>0</v>
      </c>
      <c r="W28" s="42">
        <v>7.0148199999999998E-8</v>
      </c>
      <c r="X28">
        <v>0</v>
      </c>
      <c r="Y28">
        <v>32.170639999999999</v>
      </c>
      <c r="Z28" s="42">
        <v>7.0141200000000003E-8</v>
      </c>
      <c r="AA28">
        <v>0</v>
      </c>
      <c r="AB28" s="42">
        <v>7.0141200000000003E-8</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32.170639999999999</v>
      </c>
      <c r="BA28">
        <v>0</v>
      </c>
      <c r="BB28">
        <v>0</v>
      </c>
      <c r="BC28">
        <v>0</v>
      </c>
      <c r="BD28">
        <v>0</v>
      </c>
      <c r="BE28">
        <v>0</v>
      </c>
      <c r="BF28">
        <v>0</v>
      </c>
      <c r="BG28">
        <v>0</v>
      </c>
      <c r="BH28">
        <v>0</v>
      </c>
      <c r="BI28">
        <v>32.170639999999999</v>
      </c>
      <c r="BJ28">
        <v>64.341279999999998</v>
      </c>
      <c r="BK28" s="42">
        <v>1.1764800000000001E-8</v>
      </c>
      <c r="BL28" s="42">
        <v>8.2854200000000006E-8</v>
      </c>
      <c r="BM28" s="42">
        <v>8.2854200000000006E-8</v>
      </c>
      <c r="BN28" s="42">
        <v>8.2854200000000006E-8</v>
      </c>
      <c r="BO28">
        <v>32.170639999999999</v>
      </c>
      <c r="BP28">
        <v>32.170639999999999</v>
      </c>
      <c r="BQ28">
        <v>64.341279999999998</v>
      </c>
      <c r="BR28">
        <v>0</v>
      </c>
      <c r="BS28">
        <v>0</v>
      </c>
      <c r="BT28">
        <v>0</v>
      </c>
      <c r="BU28">
        <v>0</v>
      </c>
      <c r="BV28">
        <v>48.015880000000003</v>
      </c>
      <c r="BW28">
        <v>32.170639999999999</v>
      </c>
      <c r="BX28">
        <v>15.84524</v>
      </c>
      <c r="BY28">
        <v>48.015880000000003</v>
      </c>
      <c r="BZ28">
        <v>33.168959999999998</v>
      </c>
      <c r="CA28">
        <v>1.6584479999999999</v>
      </c>
      <c r="CB28" t="s">
        <v>140</v>
      </c>
      <c r="CC28">
        <v>0</v>
      </c>
      <c r="CD28">
        <v>0</v>
      </c>
      <c r="CE28">
        <v>31.51051</v>
      </c>
      <c r="CF28">
        <v>31.51051</v>
      </c>
      <c r="CG28">
        <v>31.51051</v>
      </c>
      <c r="CH28" s="42">
        <v>33.168959999999998</v>
      </c>
      <c r="CI28" s="42">
        <v>7.7049299999999994E-9</v>
      </c>
      <c r="CJ28" s="42">
        <v>8.7030799999999996E-8</v>
      </c>
      <c r="CK28" s="42">
        <v>8.6491000000000003E-8</v>
      </c>
      <c r="CL28" s="42">
        <v>8.7030799999999996E-8</v>
      </c>
      <c r="CM28" s="42">
        <v>7.93259E-8</v>
      </c>
      <c r="CN28" s="42">
        <v>8.6361500000000002E-8</v>
      </c>
      <c r="CO28" s="42">
        <v>7.0356400000000003E-9</v>
      </c>
      <c r="CP28" s="42">
        <v>8.6361500000000002E-8</v>
      </c>
      <c r="CQ28">
        <v>7.93259E-8</v>
      </c>
      <c r="CR28">
        <v>0</v>
      </c>
      <c r="CS28">
        <v>0</v>
      </c>
      <c r="CT28" s="42">
        <v>0.66013200000000005</v>
      </c>
      <c r="CU28">
        <v>5.2174200000000001E-7</v>
      </c>
      <c r="CV28" s="42">
        <v>0</v>
      </c>
      <c r="CW28" s="42">
        <v>2.1730900000000001E-6</v>
      </c>
      <c r="CX28" s="42">
        <v>2.1730900000000001E-6</v>
      </c>
      <c r="CY28" s="42">
        <v>1.6510599999999999E-6</v>
      </c>
      <c r="CZ28" s="42">
        <v>1.6510599999999999E-6</v>
      </c>
      <c r="DA28">
        <v>5.2203199999999997E-7</v>
      </c>
      <c r="DB28">
        <v>0</v>
      </c>
      <c r="DC28">
        <v>0</v>
      </c>
      <c r="DD28">
        <v>0</v>
      </c>
      <c r="DE28">
        <v>0</v>
      </c>
      <c r="DF28">
        <v>0</v>
      </c>
      <c r="DG28" s="42">
        <v>0</v>
      </c>
      <c r="DH28">
        <v>0</v>
      </c>
      <c r="DI28">
        <v>5.3977999999999997E-10</v>
      </c>
      <c r="DJ28">
        <v>0</v>
      </c>
      <c r="DK28" s="42">
        <v>0</v>
      </c>
      <c r="DL28" s="42">
        <v>0</v>
      </c>
      <c r="DM28" s="42">
        <v>3.4289099999999999E-9</v>
      </c>
      <c r="DN28" s="42">
        <v>3.4289099999999999E-9</v>
      </c>
      <c r="DO28">
        <v>5.3431999999999997E-10</v>
      </c>
      <c r="DP28" s="42">
        <v>3.9632300000000002E-9</v>
      </c>
      <c r="DQ28">
        <v>0</v>
      </c>
      <c r="DR28">
        <v>3.9686900000000003E-9</v>
      </c>
      <c r="DS28">
        <v>33.168959999999998</v>
      </c>
      <c r="DT28">
        <v>31.51051</v>
      </c>
      <c r="DU28">
        <v>1.6584479999999999</v>
      </c>
      <c r="DV28">
        <v>33.168959999999998</v>
      </c>
      <c r="DW28" s="42">
        <v>4.7265759999999997</v>
      </c>
      <c r="DX28" s="42" t="s">
        <v>140</v>
      </c>
      <c r="DY28">
        <v>2.03042E-7</v>
      </c>
      <c r="DZ28">
        <v>9.9798600000000007E-9</v>
      </c>
      <c r="EA28">
        <v>2100.2669999999998</v>
      </c>
      <c r="EB28">
        <v>2100.2669999999998</v>
      </c>
      <c r="EC28">
        <v>2104.9960000000001</v>
      </c>
      <c r="ED28" s="42">
        <v>4.729349</v>
      </c>
      <c r="EE28">
        <v>2104.9960000000001</v>
      </c>
      <c r="EF28">
        <v>2.03044E-7</v>
      </c>
      <c r="EG28">
        <v>0</v>
      </c>
      <c r="EH28">
        <v>0</v>
      </c>
      <c r="EI28">
        <v>4.729349</v>
      </c>
      <c r="EJ28">
        <v>0</v>
      </c>
      <c r="EK28">
        <v>0</v>
      </c>
      <c r="EL28">
        <v>0</v>
      </c>
      <c r="EM28">
        <v>0</v>
      </c>
      <c r="EN28">
        <v>0</v>
      </c>
      <c r="EO28">
        <v>0</v>
      </c>
      <c r="EP28">
        <v>0</v>
      </c>
      <c r="EQ28">
        <v>0</v>
      </c>
      <c r="ER28">
        <v>0</v>
      </c>
      <c r="ES28">
        <v>0</v>
      </c>
      <c r="ET28">
        <v>0</v>
      </c>
      <c r="EU28">
        <v>0</v>
      </c>
      <c r="EV28">
        <v>0</v>
      </c>
      <c r="EW28" t="s">
        <v>140</v>
      </c>
      <c r="EX28">
        <v>0</v>
      </c>
      <c r="EY28">
        <v>0</v>
      </c>
      <c r="EZ28">
        <v>0</v>
      </c>
      <c r="FA28">
        <v>0</v>
      </c>
      <c r="FB28">
        <v>0</v>
      </c>
      <c r="FC28">
        <v>0</v>
      </c>
      <c r="FD28">
        <v>0</v>
      </c>
      <c r="FE28">
        <v>0</v>
      </c>
      <c r="FF28">
        <v>0</v>
      </c>
      <c r="FG28">
        <v>0</v>
      </c>
      <c r="FH28">
        <v>0</v>
      </c>
      <c r="FI28">
        <v>0</v>
      </c>
      <c r="FJ28">
        <v>0</v>
      </c>
      <c r="FK28">
        <v>0</v>
      </c>
      <c r="FL28">
        <v>0</v>
      </c>
      <c r="FM28">
        <v>0</v>
      </c>
      <c r="FN28">
        <v>0</v>
      </c>
      <c r="FO28">
        <v>0</v>
      </c>
      <c r="FP28">
        <v>0</v>
      </c>
      <c r="FQ28">
        <v>0</v>
      </c>
      <c r="FR28">
        <v>0</v>
      </c>
      <c r="FS28">
        <v>0</v>
      </c>
      <c r="FT28">
        <v>0</v>
      </c>
      <c r="FU28">
        <v>0</v>
      </c>
      <c r="FV28">
        <v>0</v>
      </c>
      <c r="FW28">
        <v>0</v>
      </c>
      <c r="FX28">
        <v>0</v>
      </c>
      <c r="FY28">
        <v>4.729349</v>
      </c>
      <c r="FZ28" t="s">
        <v>140</v>
      </c>
      <c r="GA28">
        <v>13.429349999999999</v>
      </c>
      <c r="GB28" s="42">
        <v>0</v>
      </c>
      <c r="GC28">
        <v>0</v>
      </c>
      <c r="GD28">
        <v>0</v>
      </c>
      <c r="GE28">
        <v>5.4950699999999997E-7</v>
      </c>
      <c r="GF28">
        <v>44.681420000000003</v>
      </c>
      <c r="GG28" s="42">
        <v>32.170639999999999</v>
      </c>
      <c r="GH28">
        <v>32.170639999999999</v>
      </c>
      <c r="GI28">
        <v>32.170639999999999</v>
      </c>
      <c r="GJ28" s="42">
        <v>7.0141200000000003E-8</v>
      </c>
      <c r="GK28">
        <v>0</v>
      </c>
      <c r="GL28" s="42">
        <v>32.170639999999999</v>
      </c>
      <c r="GM28">
        <v>7.0141200000000003E-8</v>
      </c>
      <c r="GN28">
        <v>0</v>
      </c>
      <c r="GO28">
        <v>7.0141200000000003E-8</v>
      </c>
      <c r="GP28" s="42">
        <v>0</v>
      </c>
      <c r="GQ28" s="42">
        <v>32.170639999999999</v>
      </c>
      <c r="GR28">
        <v>32.170639999999999</v>
      </c>
      <c r="GS28">
        <v>4.8177099999999999E-9</v>
      </c>
      <c r="GT28">
        <v>4.8177099999999999E-9</v>
      </c>
      <c r="GU28">
        <v>0</v>
      </c>
      <c r="GV28">
        <v>0</v>
      </c>
      <c r="GW28">
        <v>0</v>
      </c>
      <c r="GX28">
        <v>0</v>
      </c>
      <c r="GY28">
        <v>0</v>
      </c>
      <c r="GZ28">
        <v>64.341279999999998</v>
      </c>
      <c r="HA28">
        <v>0</v>
      </c>
      <c r="HB28">
        <v>48.015880000000003</v>
      </c>
      <c r="HC28">
        <v>28.8964</v>
      </c>
      <c r="HD28">
        <v>15.84524</v>
      </c>
      <c r="HE28">
        <v>2.614109</v>
      </c>
      <c r="HF28">
        <v>3.274241</v>
      </c>
      <c r="HG28" s="42">
        <v>3.274241</v>
      </c>
      <c r="HH28">
        <v>31.51051</v>
      </c>
      <c r="HI28">
        <v>0</v>
      </c>
      <c r="HJ28">
        <v>33.168959999999998</v>
      </c>
      <c r="HK28" s="42">
        <v>5.3977999999999997E-10</v>
      </c>
      <c r="HL28">
        <v>0.66013250000000001</v>
      </c>
      <c r="HM28" s="42">
        <v>0.66013250000000001</v>
      </c>
      <c r="HN28">
        <v>0</v>
      </c>
      <c r="HO28">
        <v>5.2174200000000001E-7</v>
      </c>
      <c r="HP28" s="42">
        <v>0.66013200000000005</v>
      </c>
      <c r="HQ28" s="42">
        <v>2.1730900000000001E-6</v>
      </c>
      <c r="HR28" t="s">
        <v>140</v>
      </c>
      <c r="HS28">
        <v>0</v>
      </c>
      <c r="HT28">
        <v>5.3977999999999997E-10</v>
      </c>
      <c r="HU28">
        <v>0</v>
      </c>
      <c r="HV28" s="2">
        <v>3.9686900000000003E-9</v>
      </c>
      <c r="HW28" s="2">
        <v>33.168959999999998</v>
      </c>
      <c r="HX28" s="2">
        <v>2104.9960000000001</v>
      </c>
      <c r="HY28" s="2" t="s">
        <v>140</v>
      </c>
      <c r="HZ28" s="2">
        <v>0</v>
      </c>
    </row>
    <row r="29" spans="2:234" ht="12" customHeight="1" x14ac:dyDescent="0.15">
      <c r="B29" t="s">
        <v>395</v>
      </c>
      <c r="C29">
        <v>0</v>
      </c>
      <c r="D29">
        <v>0.1992564</v>
      </c>
      <c r="E29">
        <v>0</v>
      </c>
      <c r="F29">
        <v>0.7684706</v>
      </c>
      <c r="G29">
        <v>4.0445799999999997E-2</v>
      </c>
      <c r="H29">
        <v>1.2786199999999999E-2</v>
      </c>
      <c r="I29">
        <v>0</v>
      </c>
      <c r="J29" s="42">
        <v>6.0394699999999999E-3</v>
      </c>
      <c r="K29" t="s">
        <v>140</v>
      </c>
      <c r="L29">
        <v>0.80891639999999998</v>
      </c>
      <c r="M29">
        <v>0.1992564</v>
      </c>
      <c r="N29">
        <v>0.87477369999999999</v>
      </c>
      <c r="O29">
        <v>0.1932169</v>
      </c>
      <c r="P29">
        <v>0.80891639999999998</v>
      </c>
      <c r="Q29">
        <v>0.1992564</v>
      </c>
      <c r="R29">
        <v>0</v>
      </c>
      <c r="S29">
        <v>0.87477369999999999</v>
      </c>
      <c r="T29">
        <v>0.78729629999999995</v>
      </c>
      <c r="U29">
        <v>8.7477299999999994E-2</v>
      </c>
      <c r="V29">
        <v>0</v>
      </c>
      <c r="W29">
        <v>3.0354369999999999</v>
      </c>
      <c r="X29">
        <v>0</v>
      </c>
      <c r="Y29">
        <v>0.2027342</v>
      </c>
      <c r="Z29">
        <v>10.78702</v>
      </c>
      <c r="AA29">
        <v>0</v>
      </c>
      <c r="AB29">
        <v>1.4237740000000001</v>
      </c>
      <c r="AC29">
        <v>0</v>
      </c>
      <c r="AD29">
        <v>9.3632489999999997</v>
      </c>
      <c r="AE29">
        <v>0</v>
      </c>
      <c r="AF29">
        <v>0.85090889999999997</v>
      </c>
      <c r="AG29">
        <v>0</v>
      </c>
      <c r="AH29">
        <v>8.51234</v>
      </c>
      <c r="AI29">
        <v>0.76077689999999998</v>
      </c>
      <c r="AJ29">
        <v>1.7679450000000001</v>
      </c>
      <c r="AK29">
        <v>1.0071680000000001</v>
      </c>
      <c r="AL29">
        <v>0</v>
      </c>
      <c r="AM29">
        <v>6.7443949999999999</v>
      </c>
      <c r="AN29">
        <v>0</v>
      </c>
      <c r="AO29">
        <v>0</v>
      </c>
      <c r="AP29">
        <v>0</v>
      </c>
      <c r="AQ29">
        <v>0</v>
      </c>
      <c r="AR29">
        <v>0</v>
      </c>
      <c r="AS29">
        <v>0</v>
      </c>
      <c r="AT29">
        <v>0</v>
      </c>
      <c r="AU29">
        <v>0.96532059999999997</v>
      </c>
      <c r="AV29">
        <v>5.7790749999999997</v>
      </c>
      <c r="AW29">
        <v>0.1384696</v>
      </c>
      <c r="AX29">
        <v>5.6406049999999999</v>
      </c>
      <c r="AY29">
        <v>0</v>
      </c>
      <c r="AZ29">
        <v>0.2027342</v>
      </c>
      <c r="BA29">
        <v>0</v>
      </c>
      <c r="BB29">
        <v>0</v>
      </c>
      <c r="BC29">
        <v>0</v>
      </c>
      <c r="BD29">
        <v>0</v>
      </c>
      <c r="BE29">
        <v>0</v>
      </c>
      <c r="BF29">
        <v>0</v>
      </c>
      <c r="BG29">
        <v>0</v>
      </c>
      <c r="BH29">
        <v>0</v>
      </c>
      <c r="BI29">
        <v>2.8371400000000001E-2</v>
      </c>
      <c r="BJ29">
        <v>3.8644400000000002E-2</v>
      </c>
      <c r="BK29">
        <v>0.17436280000000001</v>
      </c>
      <c r="BL29">
        <v>0.27962310000000001</v>
      </c>
      <c r="BM29">
        <v>0.27050740000000001</v>
      </c>
      <c r="BN29">
        <v>0.27962310000000001</v>
      </c>
      <c r="BO29">
        <v>1.9322200000000001E-2</v>
      </c>
      <c r="BP29">
        <v>1.9322200000000001E-2</v>
      </c>
      <c r="BQ29">
        <v>3.8644400000000002E-2</v>
      </c>
      <c r="BR29">
        <v>9.1135899999999995E-3</v>
      </c>
      <c r="BS29">
        <v>9.1135899999999995E-3</v>
      </c>
      <c r="BT29" s="42">
        <v>1.9141799999999999E-3</v>
      </c>
      <c r="BU29">
        <v>7.1993999999999999E-3</v>
      </c>
      <c r="BV29">
        <v>2.8839099999999999E-2</v>
      </c>
      <c r="BW29">
        <v>1.9322200000000001E-2</v>
      </c>
      <c r="BX29">
        <v>9.5169199999999999E-3</v>
      </c>
      <c r="BY29">
        <v>2.8839099999999999E-2</v>
      </c>
      <c r="BZ29">
        <v>1.5809199999999999E-2</v>
      </c>
      <c r="CA29" s="42">
        <v>7.9046400000000005E-4</v>
      </c>
      <c r="CB29" t="s">
        <v>140</v>
      </c>
      <c r="CC29">
        <v>0</v>
      </c>
      <c r="CD29">
        <v>1.9210100000000001E-2</v>
      </c>
      <c r="CE29">
        <v>1.50426E-2</v>
      </c>
      <c r="CF29">
        <v>3.4262899999999999E-2</v>
      </c>
      <c r="CG29">
        <v>1.5018800000000001E-2</v>
      </c>
      <c r="CH29">
        <v>1.5809199999999999E-2</v>
      </c>
      <c r="CI29">
        <v>1.92441E-2</v>
      </c>
      <c r="CJ29">
        <v>1.95134E-2</v>
      </c>
      <c r="CK29">
        <v>1.9392400000000001E-2</v>
      </c>
      <c r="CL29" s="42">
        <v>1.95134E-2</v>
      </c>
      <c r="CM29" s="42">
        <v>2.6932900000000001E-4</v>
      </c>
      <c r="CN29" s="42">
        <v>2.9321700000000002E-4</v>
      </c>
      <c r="CO29" s="42">
        <v>2.3887600000000001E-5</v>
      </c>
      <c r="CP29" s="42">
        <v>2.9321700000000002E-4</v>
      </c>
      <c r="CQ29">
        <v>2.6932900000000001E-4</v>
      </c>
      <c r="CR29">
        <v>2.6963299999999999E-2</v>
      </c>
      <c r="CS29" s="42">
        <v>0</v>
      </c>
      <c r="CT29">
        <v>3.9215800000000002E-6</v>
      </c>
      <c r="CU29">
        <v>3.12289E-2</v>
      </c>
      <c r="CV29">
        <v>7.7685500000000005E-2</v>
      </c>
      <c r="CW29">
        <v>1.00167E-2</v>
      </c>
      <c r="CX29" s="42">
        <v>1.00167E-2</v>
      </c>
      <c r="CY29" s="42">
        <v>7.6104299999999996E-3</v>
      </c>
      <c r="CZ29" s="42">
        <v>7.6104299999999996E-3</v>
      </c>
      <c r="DA29">
        <v>2.4062699999999998E-3</v>
      </c>
      <c r="DB29">
        <v>7.7695399999999998E-2</v>
      </c>
      <c r="DC29">
        <v>7.7695399999999998E-2</v>
      </c>
      <c r="DD29">
        <v>7.7685500000000005E-2</v>
      </c>
      <c r="DE29">
        <v>7.7695399999999998E-2</v>
      </c>
      <c r="DF29">
        <v>0</v>
      </c>
      <c r="DG29">
        <v>2.8847100000000001E-2</v>
      </c>
      <c r="DH29">
        <v>2.8847100000000001E-2</v>
      </c>
      <c r="DI29">
        <v>1.5324180000000001</v>
      </c>
      <c r="DJ29" s="42">
        <v>2.6963299999999999E-2</v>
      </c>
      <c r="DK29">
        <v>0</v>
      </c>
      <c r="DL29">
        <v>1.8837599999999999E-3</v>
      </c>
      <c r="DM29">
        <v>0.77034190000000002</v>
      </c>
      <c r="DN29">
        <v>0.77034190000000002</v>
      </c>
      <c r="DO29">
        <v>0.1200413</v>
      </c>
      <c r="DP29">
        <v>0.89038320000000004</v>
      </c>
      <c r="DQ29">
        <v>1.552743</v>
      </c>
      <c r="DR29">
        <v>0.89040109999999995</v>
      </c>
      <c r="DS29" s="42">
        <v>1.5834399999999998E-2</v>
      </c>
      <c r="DT29">
        <v>1.5042700000000001E-2</v>
      </c>
      <c r="DU29" s="42">
        <v>7.91721E-4</v>
      </c>
      <c r="DV29">
        <v>1.5834399999999998E-2</v>
      </c>
      <c r="DW29" s="42">
        <v>2.2564099999999999E-3</v>
      </c>
      <c r="DX29" s="42" t="s">
        <v>140</v>
      </c>
      <c r="DY29" s="42">
        <v>1.3198999999999999E-3</v>
      </c>
      <c r="DZ29" s="42">
        <v>7.0426699999999999E-6</v>
      </c>
      <c r="EA29" s="42">
        <v>3.1281E-3</v>
      </c>
      <c r="EB29" s="42">
        <v>3.1281E-3</v>
      </c>
      <c r="EC29" s="42">
        <v>3.1351500000000002E-3</v>
      </c>
      <c r="ED29" s="42">
        <v>7.0438100000000001E-6</v>
      </c>
      <c r="EE29">
        <v>3.1351500000000002E-3</v>
      </c>
      <c r="EF29">
        <v>3.5772500000000001E-3</v>
      </c>
      <c r="EG29" s="42">
        <v>0.92580470000000004</v>
      </c>
      <c r="EH29">
        <v>0.9280621</v>
      </c>
      <c r="EI29">
        <v>1.1468800000000001E-9</v>
      </c>
      <c r="EJ29">
        <v>8.13633E-2</v>
      </c>
      <c r="EK29">
        <v>1.33</v>
      </c>
      <c r="EL29">
        <v>0</v>
      </c>
      <c r="EM29">
        <v>0</v>
      </c>
      <c r="EN29">
        <v>0</v>
      </c>
      <c r="EO29">
        <v>0</v>
      </c>
      <c r="EP29">
        <v>0</v>
      </c>
      <c r="EQ29">
        <v>0</v>
      </c>
      <c r="ER29">
        <v>0</v>
      </c>
      <c r="ES29">
        <v>0</v>
      </c>
      <c r="ET29">
        <v>0</v>
      </c>
      <c r="EU29">
        <v>0</v>
      </c>
      <c r="EV29">
        <v>0</v>
      </c>
      <c r="EW29" t="s">
        <v>140</v>
      </c>
      <c r="EX29">
        <v>0</v>
      </c>
      <c r="EY29">
        <v>0</v>
      </c>
      <c r="EZ29">
        <v>0</v>
      </c>
      <c r="FA29">
        <v>0</v>
      </c>
      <c r="FB29">
        <v>0</v>
      </c>
      <c r="FC29">
        <v>0</v>
      </c>
      <c r="FD29">
        <v>0</v>
      </c>
      <c r="FE29">
        <v>0</v>
      </c>
      <c r="FF29">
        <v>0</v>
      </c>
      <c r="FG29">
        <v>0</v>
      </c>
      <c r="FH29">
        <v>0</v>
      </c>
      <c r="FI29">
        <v>0</v>
      </c>
      <c r="FJ29">
        <v>0</v>
      </c>
      <c r="FK29">
        <v>0</v>
      </c>
      <c r="FL29">
        <v>0</v>
      </c>
      <c r="FM29">
        <v>0</v>
      </c>
      <c r="FN29">
        <v>0</v>
      </c>
      <c r="FO29">
        <v>0</v>
      </c>
      <c r="FP29">
        <v>0</v>
      </c>
      <c r="FQ29">
        <v>0</v>
      </c>
      <c r="FR29">
        <v>0</v>
      </c>
      <c r="FS29">
        <v>0</v>
      </c>
      <c r="FT29">
        <v>0</v>
      </c>
      <c r="FU29">
        <v>0</v>
      </c>
      <c r="FV29">
        <v>0</v>
      </c>
      <c r="FW29" s="42">
        <v>0</v>
      </c>
      <c r="FX29">
        <v>0</v>
      </c>
      <c r="FY29">
        <v>1.1468800000000001E-9</v>
      </c>
      <c r="FZ29" t="s">
        <v>140</v>
      </c>
      <c r="GA29">
        <v>0</v>
      </c>
      <c r="GB29">
        <v>0</v>
      </c>
      <c r="GC29">
        <v>0</v>
      </c>
      <c r="GD29">
        <v>6.03945E-3</v>
      </c>
      <c r="GE29">
        <v>0.80891729999999995</v>
      </c>
      <c r="GF29">
        <v>0.87477369999999999</v>
      </c>
      <c r="GG29">
        <v>7.9543200000000001</v>
      </c>
      <c r="GH29">
        <v>7.9543200000000001</v>
      </c>
      <c r="GI29">
        <v>7.9543200000000001</v>
      </c>
      <c r="GJ29">
        <v>10.78702</v>
      </c>
      <c r="GK29">
        <v>0</v>
      </c>
      <c r="GL29">
        <v>0.2027342</v>
      </c>
      <c r="GM29">
        <v>10.78702</v>
      </c>
      <c r="GN29">
        <v>9.3632489999999997</v>
      </c>
      <c r="GO29">
        <v>3.03546</v>
      </c>
      <c r="GP29">
        <v>8.51234</v>
      </c>
      <c r="GQ29">
        <v>0.2027342</v>
      </c>
      <c r="GR29">
        <v>4.3860999999999997E-2</v>
      </c>
      <c r="GS29">
        <v>0.15887319999999999</v>
      </c>
      <c r="GT29">
        <v>0.15887319999999999</v>
      </c>
      <c r="GU29">
        <v>0</v>
      </c>
      <c r="GV29">
        <v>0</v>
      </c>
      <c r="GW29">
        <v>0</v>
      </c>
      <c r="GX29">
        <v>0.19321369999999999</v>
      </c>
      <c r="GY29">
        <v>0.19321369999999999</v>
      </c>
      <c r="GZ29">
        <v>3.8644400000000002E-2</v>
      </c>
      <c r="HA29">
        <v>9.1135899999999995E-3</v>
      </c>
      <c r="HB29" s="42">
        <v>2.8839099999999999E-2</v>
      </c>
      <c r="HC29" s="42">
        <v>1.7355599999999999E-2</v>
      </c>
      <c r="HD29">
        <v>9.5169199999999999E-3</v>
      </c>
      <c r="HE29">
        <v>1.6907200000000001E-2</v>
      </c>
      <c r="HF29">
        <v>1.96657E-3</v>
      </c>
      <c r="HG29" s="42">
        <v>1.96657E-3</v>
      </c>
      <c r="HH29" s="42">
        <v>3.4262899999999999E-2</v>
      </c>
      <c r="HI29" s="42">
        <v>0</v>
      </c>
      <c r="HJ29">
        <v>1.5809199999999999E-2</v>
      </c>
      <c r="HK29">
        <v>1.21025E-4</v>
      </c>
      <c r="HL29" s="42">
        <v>4.2695299999999997E-3</v>
      </c>
      <c r="HM29">
        <v>4.2695299999999997E-3</v>
      </c>
      <c r="HN29">
        <v>0</v>
      </c>
      <c r="HO29">
        <v>3.12289E-2</v>
      </c>
      <c r="HP29">
        <v>3.9215800000000002E-6</v>
      </c>
      <c r="HQ29">
        <v>1.00167E-2</v>
      </c>
      <c r="HR29" t="s">
        <v>140</v>
      </c>
      <c r="HS29" s="42">
        <v>7.7695399999999998E-2</v>
      </c>
      <c r="HT29">
        <v>1.6728019999999999</v>
      </c>
      <c r="HU29">
        <v>1.8837599999999999E-3</v>
      </c>
      <c r="HV29" s="2">
        <v>0.89040109999999995</v>
      </c>
      <c r="HW29" s="2">
        <v>1.5834399999999998E-2</v>
      </c>
      <c r="HX29" s="2">
        <v>3.1351500000000002E-3</v>
      </c>
      <c r="HY29" s="2" t="s">
        <v>140</v>
      </c>
      <c r="HZ29" s="2">
        <v>0</v>
      </c>
    </row>
    <row r="30" spans="2:234" ht="12" customHeight="1" x14ac:dyDescent="0.15">
      <c r="B30" t="s">
        <v>396</v>
      </c>
      <c r="C30">
        <v>0</v>
      </c>
      <c r="D30" s="42">
        <v>4.6338999999999998E-5</v>
      </c>
      <c r="E30" s="42">
        <v>3.34369E-4</v>
      </c>
      <c r="F30">
        <v>0.94317220000000002</v>
      </c>
      <c r="G30">
        <v>4.96406E-2</v>
      </c>
      <c r="H30">
        <v>28.750579999999999</v>
      </c>
      <c r="I30">
        <v>0</v>
      </c>
      <c r="J30" s="42">
        <v>4.6230599999999997E-5</v>
      </c>
      <c r="K30" t="s">
        <v>140</v>
      </c>
      <c r="L30">
        <v>0.99281280000000005</v>
      </c>
      <c r="M30" s="42">
        <v>4.6338999999999998E-5</v>
      </c>
      <c r="N30">
        <v>32.993479999999998</v>
      </c>
      <c r="O30" s="42">
        <v>1.08457E-7</v>
      </c>
      <c r="P30">
        <v>0.99281280000000005</v>
      </c>
      <c r="Q30" s="42">
        <v>4.6338999999999998E-5</v>
      </c>
      <c r="R30" s="42">
        <v>3.34369E-4</v>
      </c>
      <c r="S30">
        <v>32.993479999999998</v>
      </c>
      <c r="T30">
        <v>29.69707</v>
      </c>
      <c r="U30">
        <v>3.2993480000000002</v>
      </c>
      <c r="V30">
        <v>0</v>
      </c>
      <c r="W30">
        <v>12.14415</v>
      </c>
      <c r="X30">
        <v>0</v>
      </c>
      <c r="Y30">
        <v>34.903100000000002</v>
      </c>
      <c r="Z30">
        <v>12.148709999999999</v>
      </c>
      <c r="AA30">
        <v>0</v>
      </c>
      <c r="AB30">
        <v>11.858980000000001</v>
      </c>
      <c r="AC30">
        <v>0</v>
      </c>
      <c r="AD30">
        <v>0.28972969999999998</v>
      </c>
      <c r="AE30">
        <v>0</v>
      </c>
      <c r="AF30">
        <v>0.28345809999999999</v>
      </c>
      <c r="AG30">
        <v>0</v>
      </c>
      <c r="AH30" s="42">
        <v>6.2715399999999999E-3</v>
      </c>
      <c r="AI30" s="42">
        <v>2.6981599999999998E-3</v>
      </c>
      <c r="AJ30" s="42">
        <v>6.2701700000000003E-3</v>
      </c>
      <c r="AK30" s="42">
        <v>3.57201E-3</v>
      </c>
      <c r="AL30">
        <v>1.9255700000000001E-2</v>
      </c>
      <c r="AM30" s="42">
        <v>1.37781E-6</v>
      </c>
      <c r="AN30">
        <v>0.19255729999999999</v>
      </c>
      <c r="AO30">
        <v>0.1733015</v>
      </c>
      <c r="AP30">
        <v>1.9255700000000001E-2</v>
      </c>
      <c r="AQ30">
        <v>0.32826349999999999</v>
      </c>
      <c r="AR30">
        <v>0</v>
      </c>
      <c r="AS30">
        <v>0</v>
      </c>
      <c r="AT30">
        <v>0.19255729999999999</v>
      </c>
      <c r="AU30">
        <v>0.17324980000000001</v>
      </c>
      <c r="AV30" s="42">
        <v>5.3083400000000001E-5</v>
      </c>
      <c r="AW30" s="42">
        <v>5.2847299999999998E-5</v>
      </c>
      <c r="AX30" s="42">
        <v>2.36E-7</v>
      </c>
      <c r="AY30">
        <v>0</v>
      </c>
      <c r="AZ30">
        <v>34.903100000000002</v>
      </c>
      <c r="BA30">
        <v>0</v>
      </c>
      <c r="BB30">
        <v>0</v>
      </c>
      <c r="BC30">
        <v>0</v>
      </c>
      <c r="BD30">
        <v>0</v>
      </c>
      <c r="BE30">
        <v>0</v>
      </c>
      <c r="BF30">
        <v>0</v>
      </c>
      <c r="BG30">
        <v>0</v>
      </c>
      <c r="BH30">
        <v>0</v>
      </c>
      <c r="BI30">
        <v>34.35613</v>
      </c>
      <c r="BJ30">
        <v>68.712010000000006</v>
      </c>
      <c r="BK30">
        <v>0.54697890000000005</v>
      </c>
      <c r="BL30">
        <v>0.23455590000000001</v>
      </c>
      <c r="BM30">
        <v>0.23455490000000001</v>
      </c>
      <c r="BN30">
        <v>0.23455590000000001</v>
      </c>
      <c r="BO30">
        <v>34.356000000000002</v>
      </c>
      <c r="BP30">
        <v>34.356000000000002</v>
      </c>
      <c r="BQ30">
        <v>68.712010000000006</v>
      </c>
      <c r="BR30" s="42">
        <v>1.0007400000000001E-6</v>
      </c>
      <c r="BS30" s="42">
        <v>1.0007400000000001E-6</v>
      </c>
      <c r="BT30" s="42">
        <v>8.1450999999999995E-7</v>
      </c>
      <c r="BU30" s="42">
        <v>1.86232E-7</v>
      </c>
      <c r="BV30">
        <v>51.277619999999999</v>
      </c>
      <c r="BW30">
        <v>34.356000000000002</v>
      </c>
      <c r="BX30">
        <v>16.921610000000001</v>
      </c>
      <c r="BY30">
        <v>51.277619999999999</v>
      </c>
      <c r="BZ30">
        <v>35.594029999999997</v>
      </c>
      <c r="CA30">
        <v>1.779701</v>
      </c>
      <c r="CB30" t="s">
        <v>140</v>
      </c>
      <c r="CC30">
        <v>0.2183234</v>
      </c>
      <c r="CD30" s="42">
        <v>7.0069700000000004E-3</v>
      </c>
      <c r="CE30">
        <v>33.824210000000001</v>
      </c>
      <c r="CF30">
        <v>33.831919999999997</v>
      </c>
      <c r="CG30">
        <v>33.814329999999998</v>
      </c>
      <c r="CH30">
        <v>35.594029999999997</v>
      </c>
      <c r="CI30">
        <v>1.7590100000000001E-2</v>
      </c>
      <c r="CJ30">
        <v>0.12903899999999999</v>
      </c>
      <c r="CK30">
        <v>0.12823870000000001</v>
      </c>
      <c r="CL30">
        <v>0.12903899999999999</v>
      </c>
      <c r="CM30">
        <v>0.1114489</v>
      </c>
      <c r="CN30" s="42">
        <v>0.1213336</v>
      </c>
      <c r="CO30">
        <v>9.8847199999999996E-3</v>
      </c>
      <c r="CP30">
        <v>0.1213336</v>
      </c>
      <c r="CQ30" s="42">
        <v>0.1114489</v>
      </c>
      <c r="CR30">
        <v>1.0994399999999999E-5</v>
      </c>
      <c r="CS30">
        <v>0</v>
      </c>
      <c r="CT30">
        <v>0.1181705</v>
      </c>
      <c r="CU30">
        <v>0.6324959</v>
      </c>
      <c r="CV30">
        <v>0.61702290000000004</v>
      </c>
      <c r="CW30">
        <v>3.1880169999999999</v>
      </c>
      <c r="CX30">
        <v>3.1880169999999999</v>
      </c>
      <c r="CY30">
        <v>2.422174</v>
      </c>
      <c r="CZ30">
        <v>2.422174</v>
      </c>
      <c r="DA30">
        <v>0.76584280000000005</v>
      </c>
      <c r="DB30">
        <v>0.48543350000000002</v>
      </c>
      <c r="DC30">
        <v>0.48543350000000002</v>
      </c>
      <c r="DD30">
        <v>0.4854388</v>
      </c>
      <c r="DE30" s="42">
        <v>0.48543350000000002</v>
      </c>
      <c r="DF30" s="42">
        <v>0.13158410000000001</v>
      </c>
      <c r="DG30" s="42">
        <v>1.17625E-5</v>
      </c>
      <c r="DH30" s="42">
        <v>1.17625E-5</v>
      </c>
      <c r="DI30">
        <v>8.0138099999999999E-4</v>
      </c>
      <c r="DJ30" s="42">
        <v>1.0994399999999999E-5</v>
      </c>
      <c r="DK30">
        <v>0</v>
      </c>
      <c r="DL30">
        <v>7.6810800000000001E-7</v>
      </c>
      <c r="DM30" s="42">
        <v>5.4998399999999998E-3</v>
      </c>
      <c r="DN30">
        <v>5.4998399999999998E-3</v>
      </c>
      <c r="DO30" s="42">
        <v>8.5703299999999999E-4</v>
      </c>
      <c r="DP30">
        <v>6.3568699999999997E-3</v>
      </c>
      <c r="DQ30">
        <v>3.03906E-6</v>
      </c>
      <c r="DR30">
        <v>6.35185E-3</v>
      </c>
      <c r="DS30">
        <v>35.604430000000001</v>
      </c>
      <c r="DT30">
        <v>33.824210000000001</v>
      </c>
      <c r="DU30">
        <v>1.780222</v>
      </c>
      <c r="DV30">
        <v>35.604430000000001</v>
      </c>
      <c r="DW30">
        <v>5.0736309999999998</v>
      </c>
      <c r="DX30" t="s">
        <v>140</v>
      </c>
      <c r="DY30">
        <v>3.4151479999999999</v>
      </c>
      <c r="DZ30">
        <v>0.3387038</v>
      </c>
      <c r="EA30">
        <v>2328.924</v>
      </c>
      <c r="EB30">
        <v>2328.924</v>
      </c>
      <c r="EC30">
        <v>2334.1680000000001</v>
      </c>
      <c r="ED30">
        <v>5.2442349999999998</v>
      </c>
      <c r="EE30" s="42">
        <v>2334.1680000000001</v>
      </c>
      <c r="EF30" s="42">
        <v>3.415988</v>
      </c>
      <c r="EG30">
        <v>3.2834499999999998E-3</v>
      </c>
      <c r="EH30" s="42">
        <v>4.0704799999999996E-3</v>
      </c>
      <c r="EI30">
        <v>4.9055309999999999</v>
      </c>
      <c r="EJ30">
        <v>2.8856200000000002E-4</v>
      </c>
      <c r="EK30">
        <v>0</v>
      </c>
      <c r="EL30">
        <v>0</v>
      </c>
      <c r="EM30">
        <v>0</v>
      </c>
      <c r="EN30">
        <v>0</v>
      </c>
      <c r="EO30">
        <v>0</v>
      </c>
      <c r="EP30">
        <v>0.5789474</v>
      </c>
      <c r="EQ30">
        <v>0.55000000000000004</v>
      </c>
      <c r="ER30">
        <v>0</v>
      </c>
      <c r="ES30">
        <v>0.55000000000000004</v>
      </c>
      <c r="ET30">
        <v>2.8947299999999999E-2</v>
      </c>
      <c r="EU30">
        <v>0.5789474</v>
      </c>
      <c r="EV30">
        <v>0.2183234</v>
      </c>
      <c r="EW30" t="s">
        <v>140</v>
      </c>
      <c r="EX30" s="42">
        <v>0.30900840000000002</v>
      </c>
      <c r="EY30">
        <v>0.32826349999999999</v>
      </c>
      <c r="EZ30">
        <v>2.2333800000000001E-2</v>
      </c>
      <c r="FA30">
        <v>4.1227599999999996E-3</v>
      </c>
      <c r="FB30">
        <v>0</v>
      </c>
      <c r="FC30">
        <v>0</v>
      </c>
      <c r="FD30">
        <v>0</v>
      </c>
      <c r="FE30">
        <v>0</v>
      </c>
      <c r="FF30">
        <v>0</v>
      </c>
      <c r="FG30">
        <v>0</v>
      </c>
      <c r="FH30">
        <v>0</v>
      </c>
      <c r="FI30">
        <v>0</v>
      </c>
      <c r="FJ30">
        <v>0</v>
      </c>
      <c r="FK30">
        <v>0</v>
      </c>
      <c r="FL30">
        <v>0</v>
      </c>
      <c r="FM30">
        <v>0</v>
      </c>
      <c r="FN30">
        <v>0</v>
      </c>
      <c r="FO30">
        <v>0</v>
      </c>
      <c r="FP30">
        <v>0</v>
      </c>
      <c r="FQ30">
        <v>0</v>
      </c>
      <c r="FR30">
        <v>0</v>
      </c>
      <c r="FS30">
        <v>0</v>
      </c>
      <c r="FT30">
        <v>0</v>
      </c>
      <c r="FU30">
        <v>0</v>
      </c>
      <c r="FV30">
        <v>0</v>
      </c>
      <c r="FW30">
        <v>0</v>
      </c>
      <c r="FX30">
        <v>0</v>
      </c>
      <c r="FY30">
        <v>4.9055309999999999</v>
      </c>
      <c r="FZ30" t="s">
        <v>140</v>
      </c>
      <c r="GA30">
        <v>0</v>
      </c>
      <c r="GB30">
        <v>0</v>
      </c>
      <c r="GC30">
        <v>0</v>
      </c>
      <c r="GD30">
        <v>4.6230599999999997E-5</v>
      </c>
      <c r="GE30">
        <v>0.99281379999999997</v>
      </c>
      <c r="GF30">
        <v>32.993479999999998</v>
      </c>
      <c r="GG30">
        <v>34.90766</v>
      </c>
      <c r="GH30">
        <v>34.90766</v>
      </c>
      <c r="GI30">
        <v>34.90766</v>
      </c>
      <c r="GJ30">
        <v>12.148709999999999</v>
      </c>
      <c r="GK30">
        <v>0</v>
      </c>
      <c r="GL30">
        <v>34.903100000000002</v>
      </c>
      <c r="GM30" s="42">
        <v>12.148709999999999</v>
      </c>
      <c r="GN30">
        <v>0.28972969999999998</v>
      </c>
      <c r="GO30">
        <v>12.14513</v>
      </c>
      <c r="GP30">
        <v>6.2715399999999999E-3</v>
      </c>
      <c r="GQ30">
        <v>34.903100000000002</v>
      </c>
      <c r="GR30">
        <v>34.263979999999997</v>
      </c>
      <c r="GS30">
        <v>0.639127</v>
      </c>
      <c r="GT30">
        <v>0.639127</v>
      </c>
      <c r="GU30" s="42">
        <v>0</v>
      </c>
      <c r="GV30" s="42">
        <v>0</v>
      </c>
      <c r="GW30">
        <v>0</v>
      </c>
      <c r="GX30" s="42">
        <v>1.08604E-7</v>
      </c>
      <c r="GY30">
        <v>1.08604E-7</v>
      </c>
      <c r="GZ30">
        <v>68.712010000000006</v>
      </c>
      <c r="HA30">
        <v>1.0007400000000001E-6</v>
      </c>
      <c r="HB30">
        <v>51.277619999999999</v>
      </c>
      <c r="HC30">
        <v>30.85934</v>
      </c>
      <c r="HD30">
        <v>16.921610000000001</v>
      </c>
      <c r="HE30">
        <v>2.9725769999999998</v>
      </c>
      <c r="HF30">
        <v>3.4966620000000002</v>
      </c>
      <c r="HG30" s="42">
        <v>3.7162259999999998</v>
      </c>
      <c r="HH30">
        <v>33.831919999999997</v>
      </c>
      <c r="HI30">
        <v>0</v>
      </c>
      <c r="HJ30">
        <v>35.594029999999997</v>
      </c>
      <c r="HK30">
        <v>8.0031799999999995E-4</v>
      </c>
      <c r="HL30">
        <v>0.75065530000000003</v>
      </c>
      <c r="HM30">
        <v>0.75065530000000003</v>
      </c>
      <c r="HN30">
        <v>0</v>
      </c>
      <c r="HO30">
        <v>0.6324959</v>
      </c>
      <c r="HP30" s="42">
        <v>0.1181705</v>
      </c>
      <c r="HQ30">
        <v>3.1880169999999999</v>
      </c>
      <c r="HR30" t="s">
        <v>140</v>
      </c>
      <c r="HS30">
        <v>0.48543350000000002</v>
      </c>
      <c r="HT30">
        <v>8.5504299999999999E-4</v>
      </c>
      <c r="HU30">
        <v>7.6810800000000001E-7</v>
      </c>
      <c r="HV30" s="2">
        <v>6.35185E-3</v>
      </c>
      <c r="HW30" s="2">
        <v>35.604430000000001</v>
      </c>
      <c r="HX30" s="2">
        <v>2334.1680000000001</v>
      </c>
      <c r="HY30" s="2" t="s">
        <v>140</v>
      </c>
      <c r="HZ30" s="2">
        <v>0.5789474</v>
      </c>
    </row>
    <row r="31" spans="2:234" ht="12" customHeight="1" x14ac:dyDescent="0.15">
      <c r="B31" t="s">
        <v>397</v>
      </c>
      <c r="C31">
        <v>0</v>
      </c>
      <c r="D31">
        <v>0</v>
      </c>
      <c r="E31">
        <v>2.3725879999999999</v>
      </c>
      <c r="F31" s="42">
        <v>2.2417800000000001E-7</v>
      </c>
      <c r="G31" s="42">
        <v>1.1798799999999999E-8</v>
      </c>
      <c r="H31">
        <v>11.782080000000001</v>
      </c>
      <c r="I31">
        <v>0</v>
      </c>
      <c r="J31">
        <v>0</v>
      </c>
      <c r="K31" t="s">
        <v>140</v>
      </c>
      <c r="L31" s="42">
        <v>2.35977E-7</v>
      </c>
      <c r="M31">
        <v>0</v>
      </c>
      <c r="N31">
        <v>15.727410000000001</v>
      </c>
      <c r="O31">
        <v>0</v>
      </c>
      <c r="P31" s="42">
        <v>2.35977E-7</v>
      </c>
      <c r="Q31">
        <v>0</v>
      </c>
      <c r="R31">
        <v>0</v>
      </c>
      <c r="S31">
        <v>15.727410000000001</v>
      </c>
      <c r="T31">
        <v>14.15178</v>
      </c>
      <c r="U31">
        <v>1.5727409999999999</v>
      </c>
      <c r="V31">
        <v>0</v>
      </c>
      <c r="W31" s="42">
        <v>3.0857899999999999E-8</v>
      </c>
      <c r="X31">
        <v>0</v>
      </c>
      <c r="Y31">
        <v>14.15178</v>
      </c>
      <c r="Z31" s="42">
        <v>3.0854800000000003E-8</v>
      </c>
      <c r="AA31">
        <v>0</v>
      </c>
      <c r="AB31" s="42">
        <v>3.0854800000000003E-8</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14.15178</v>
      </c>
      <c r="BA31">
        <v>0</v>
      </c>
      <c r="BB31">
        <v>0</v>
      </c>
      <c r="BC31">
        <v>0</v>
      </c>
      <c r="BD31">
        <v>0</v>
      </c>
      <c r="BE31">
        <v>0</v>
      </c>
      <c r="BF31">
        <v>0</v>
      </c>
      <c r="BG31">
        <v>0</v>
      </c>
      <c r="BH31">
        <v>0</v>
      </c>
      <c r="BI31">
        <v>14.15178</v>
      </c>
      <c r="BJ31">
        <v>28.303560000000001</v>
      </c>
      <c r="BK31" s="42">
        <v>5.1752600000000002E-9</v>
      </c>
      <c r="BL31" s="42">
        <v>3.6446900000000003E-8</v>
      </c>
      <c r="BM31" s="42">
        <v>3.6446900000000003E-8</v>
      </c>
      <c r="BN31" s="42">
        <v>3.6446900000000003E-8</v>
      </c>
      <c r="BO31">
        <v>14.15178</v>
      </c>
      <c r="BP31">
        <v>14.15178</v>
      </c>
      <c r="BQ31">
        <v>28.303560000000001</v>
      </c>
      <c r="BR31">
        <v>0</v>
      </c>
      <c r="BS31">
        <v>0</v>
      </c>
      <c r="BT31">
        <v>0</v>
      </c>
      <c r="BU31">
        <v>0</v>
      </c>
      <c r="BV31">
        <v>21.122060000000001</v>
      </c>
      <c r="BW31">
        <v>14.15178</v>
      </c>
      <c r="BX31">
        <v>6.9702789999999997</v>
      </c>
      <c r="BY31">
        <v>21.122060000000001</v>
      </c>
      <c r="BZ31">
        <v>14.59088</v>
      </c>
      <c r="CA31">
        <v>0.72954379999999996</v>
      </c>
      <c r="CB31" t="s">
        <v>140</v>
      </c>
      <c r="CC31">
        <v>0</v>
      </c>
      <c r="CD31">
        <v>0</v>
      </c>
      <c r="CE31">
        <v>13.861330000000001</v>
      </c>
      <c r="CF31">
        <v>13.86139</v>
      </c>
      <c r="CG31">
        <v>13.861330000000001</v>
      </c>
      <c r="CH31" s="42">
        <v>14.59088</v>
      </c>
      <c r="CI31" s="42">
        <v>3.3893500000000001E-9</v>
      </c>
      <c r="CJ31" s="42">
        <v>3.6492699999999998E-8</v>
      </c>
      <c r="CK31" s="42">
        <v>3.6266399999999997E-8</v>
      </c>
      <c r="CL31" s="42">
        <v>3.6492699999999998E-8</v>
      </c>
      <c r="CM31" s="42">
        <v>3.3103399999999997E-8</v>
      </c>
      <c r="CN31" s="42">
        <v>3.6039399999999998E-8</v>
      </c>
      <c r="CO31" s="42">
        <v>2.9360299999999998E-9</v>
      </c>
      <c r="CP31" s="42">
        <v>3.6039399999999998E-8</v>
      </c>
      <c r="CQ31">
        <v>3.3103399999999997E-8</v>
      </c>
      <c r="CR31">
        <v>0</v>
      </c>
      <c r="CS31">
        <v>0</v>
      </c>
      <c r="CT31" s="42">
        <v>0.29039029999999999</v>
      </c>
      <c r="CU31">
        <v>2.29448E-7</v>
      </c>
      <c r="CV31" s="42">
        <v>0</v>
      </c>
      <c r="CW31" s="42">
        <v>9.3323800000000001E-7</v>
      </c>
      <c r="CX31" s="42">
        <v>9.3323800000000001E-7</v>
      </c>
      <c r="CY31" s="42">
        <v>7.0905100000000004E-7</v>
      </c>
      <c r="CZ31" s="42">
        <v>7.0905100000000004E-7</v>
      </c>
      <c r="DA31">
        <v>2.24188E-7</v>
      </c>
      <c r="DB31">
        <v>0</v>
      </c>
      <c r="DC31">
        <v>0</v>
      </c>
      <c r="DD31">
        <v>0</v>
      </c>
      <c r="DE31">
        <v>0</v>
      </c>
      <c r="DF31">
        <v>0</v>
      </c>
      <c r="DG31" s="42">
        <v>0</v>
      </c>
      <c r="DH31">
        <v>0</v>
      </c>
      <c r="DI31">
        <v>2.2633000000000001E-10</v>
      </c>
      <c r="DJ31">
        <v>0</v>
      </c>
      <c r="DK31">
        <v>0</v>
      </c>
      <c r="DL31">
        <v>0</v>
      </c>
      <c r="DM31">
        <v>0</v>
      </c>
      <c r="DN31">
        <v>0</v>
      </c>
      <c r="DO31">
        <v>0</v>
      </c>
      <c r="DP31">
        <v>0</v>
      </c>
      <c r="DQ31">
        <v>0</v>
      </c>
      <c r="DR31">
        <v>0</v>
      </c>
      <c r="DS31">
        <v>14.590820000000001</v>
      </c>
      <c r="DT31">
        <v>13.861280000000001</v>
      </c>
      <c r="DU31">
        <v>0.72954079999999999</v>
      </c>
      <c r="DV31">
        <v>14.590820000000001</v>
      </c>
      <c r="DW31" s="42">
        <v>2.0791909999999998</v>
      </c>
      <c r="DX31" s="42" t="s">
        <v>140</v>
      </c>
      <c r="DY31">
        <v>8.9091699999999998E-8</v>
      </c>
      <c r="DZ31">
        <v>4.3789399999999998E-9</v>
      </c>
      <c r="EA31">
        <v>921.58399999999995</v>
      </c>
      <c r="EB31">
        <v>921.58399999999995</v>
      </c>
      <c r="EC31">
        <v>923.65920000000006</v>
      </c>
      <c r="ED31" s="42">
        <v>2.0752090000000001</v>
      </c>
      <c r="EE31">
        <v>923.65920000000006</v>
      </c>
      <c r="EF31">
        <v>8.9092500000000002E-8</v>
      </c>
      <c r="EG31">
        <v>0</v>
      </c>
      <c r="EH31">
        <v>0</v>
      </c>
      <c r="EI31">
        <v>2.0752090000000001</v>
      </c>
      <c r="EJ31">
        <v>0</v>
      </c>
      <c r="EK31">
        <v>0</v>
      </c>
      <c r="EL31">
        <v>0</v>
      </c>
      <c r="EM31">
        <v>0</v>
      </c>
      <c r="EN31">
        <v>0</v>
      </c>
      <c r="EO31">
        <v>0</v>
      </c>
      <c r="EP31">
        <v>0</v>
      </c>
      <c r="EQ31">
        <v>0</v>
      </c>
      <c r="ER31">
        <v>0</v>
      </c>
      <c r="ES31">
        <v>0</v>
      </c>
      <c r="ET31">
        <v>0</v>
      </c>
      <c r="EU31">
        <v>0</v>
      </c>
      <c r="EV31">
        <v>0</v>
      </c>
      <c r="EW31" t="s">
        <v>140</v>
      </c>
      <c r="EX31">
        <v>0</v>
      </c>
      <c r="EY31">
        <v>0</v>
      </c>
      <c r="EZ31">
        <v>0</v>
      </c>
      <c r="FA31">
        <v>0</v>
      </c>
      <c r="FB31">
        <v>0</v>
      </c>
      <c r="FC31">
        <v>0</v>
      </c>
      <c r="FD31">
        <v>0</v>
      </c>
      <c r="FE31">
        <v>0</v>
      </c>
      <c r="FF31">
        <v>0</v>
      </c>
      <c r="FG31">
        <v>0</v>
      </c>
      <c r="FH31">
        <v>0</v>
      </c>
      <c r="FI31">
        <v>0</v>
      </c>
      <c r="FJ31">
        <v>0</v>
      </c>
      <c r="FK31">
        <v>0</v>
      </c>
      <c r="FL31">
        <v>0</v>
      </c>
      <c r="FM31">
        <v>0</v>
      </c>
      <c r="FN31">
        <v>0</v>
      </c>
      <c r="FO31">
        <v>0</v>
      </c>
      <c r="FP31">
        <v>0</v>
      </c>
      <c r="FQ31">
        <v>0</v>
      </c>
      <c r="FR31">
        <v>0</v>
      </c>
      <c r="FS31">
        <v>0</v>
      </c>
      <c r="FT31">
        <v>0</v>
      </c>
      <c r="FU31">
        <v>0</v>
      </c>
      <c r="FV31">
        <v>0</v>
      </c>
      <c r="FW31">
        <v>0</v>
      </c>
      <c r="FX31">
        <v>0</v>
      </c>
      <c r="FY31">
        <v>2.0752090000000001</v>
      </c>
      <c r="FZ31" t="s">
        <v>140</v>
      </c>
      <c r="GA31">
        <v>0</v>
      </c>
      <c r="GB31" s="42">
        <v>2.3725879999999999</v>
      </c>
      <c r="GC31">
        <v>0</v>
      </c>
      <c r="GD31">
        <v>0</v>
      </c>
      <c r="GE31">
        <v>2.35977E-7</v>
      </c>
      <c r="GF31">
        <v>15.727410000000001</v>
      </c>
      <c r="GG31" s="42">
        <v>14.15178</v>
      </c>
      <c r="GH31">
        <v>14.15178</v>
      </c>
      <c r="GI31">
        <v>14.15178</v>
      </c>
      <c r="GJ31" s="42">
        <v>3.0854800000000003E-8</v>
      </c>
      <c r="GK31">
        <v>0</v>
      </c>
      <c r="GL31" s="42">
        <v>14.15178</v>
      </c>
      <c r="GM31">
        <v>3.0854800000000003E-8</v>
      </c>
      <c r="GN31">
        <v>0</v>
      </c>
      <c r="GO31">
        <v>3.0854800000000003E-8</v>
      </c>
      <c r="GP31" s="42">
        <v>0</v>
      </c>
      <c r="GQ31" s="42">
        <v>14.15178</v>
      </c>
      <c r="GR31">
        <v>14.15178</v>
      </c>
      <c r="GS31">
        <v>2.11929E-9</v>
      </c>
      <c r="GT31">
        <v>2.11929E-9</v>
      </c>
      <c r="GU31">
        <v>0</v>
      </c>
      <c r="GV31">
        <v>0</v>
      </c>
      <c r="GW31">
        <v>0</v>
      </c>
      <c r="GX31">
        <v>0</v>
      </c>
      <c r="GY31">
        <v>0</v>
      </c>
      <c r="GZ31">
        <v>28.303560000000001</v>
      </c>
      <c r="HA31">
        <v>0</v>
      </c>
      <c r="HB31">
        <v>21.122060000000001</v>
      </c>
      <c r="HC31">
        <v>12.711449999999999</v>
      </c>
      <c r="HD31">
        <v>6.9702789999999997</v>
      </c>
      <c r="HE31">
        <v>1.149939</v>
      </c>
      <c r="HF31">
        <v>1.4403300000000001</v>
      </c>
      <c r="HG31" s="42">
        <v>1.4403300000000001</v>
      </c>
      <c r="HH31">
        <v>13.86139</v>
      </c>
      <c r="HI31">
        <v>0</v>
      </c>
      <c r="HJ31">
        <v>14.59088</v>
      </c>
      <c r="HK31" s="42">
        <v>2.2633000000000001E-10</v>
      </c>
      <c r="HL31">
        <v>0.2903905</v>
      </c>
      <c r="HM31" s="42">
        <v>0.2903905</v>
      </c>
      <c r="HN31">
        <v>0</v>
      </c>
      <c r="HO31">
        <v>2.29448E-7</v>
      </c>
      <c r="HP31" s="42">
        <v>0.29039029999999999</v>
      </c>
      <c r="HQ31">
        <v>9.3323800000000001E-7</v>
      </c>
      <c r="HR31" t="s">
        <v>140</v>
      </c>
      <c r="HS31">
        <v>0</v>
      </c>
      <c r="HT31">
        <v>2.2633000000000001E-10</v>
      </c>
      <c r="HU31">
        <v>0</v>
      </c>
      <c r="HV31" s="2">
        <v>0</v>
      </c>
      <c r="HW31" s="2">
        <v>14.590820000000001</v>
      </c>
      <c r="HX31" s="2">
        <v>923.65920000000006</v>
      </c>
      <c r="HY31" s="2" t="s">
        <v>140</v>
      </c>
      <c r="HZ31" s="2">
        <v>0</v>
      </c>
    </row>
    <row r="32" spans="2:234" ht="12" customHeight="1" x14ac:dyDescent="0.15">
      <c r="B32" t="s">
        <v>398</v>
      </c>
      <c r="C32">
        <v>0</v>
      </c>
      <c r="D32">
        <v>0</v>
      </c>
      <c r="E32">
        <v>4.559939</v>
      </c>
      <c r="F32" s="42">
        <v>4.5063800000000001E-7</v>
      </c>
      <c r="G32" s="42">
        <v>2.37178E-8</v>
      </c>
      <c r="H32">
        <v>22.664290000000001</v>
      </c>
      <c r="I32">
        <v>0</v>
      </c>
      <c r="J32">
        <v>0</v>
      </c>
      <c r="K32" t="s">
        <v>140</v>
      </c>
      <c r="L32" s="42">
        <v>4.7435499999999999E-7</v>
      </c>
      <c r="M32">
        <v>0</v>
      </c>
      <c r="N32">
        <v>30.246649999999999</v>
      </c>
      <c r="O32">
        <v>0</v>
      </c>
      <c r="P32" s="42">
        <v>4.7435499999999999E-7</v>
      </c>
      <c r="Q32">
        <v>0</v>
      </c>
      <c r="R32">
        <v>0</v>
      </c>
      <c r="S32">
        <v>30.246649999999999</v>
      </c>
      <c r="T32">
        <v>27.221800000000002</v>
      </c>
      <c r="U32">
        <v>3.0246650000000002</v>
      </c>
      <c r="V32">
        <v>0</v>
      </c>
      <c r="W32" s="42">
        <v>5.9357199999999998E-8</v>
      </c>
      <c r="X32">
        <v>0</v>
      </c>
      <c r="Y32">
        <v>27.221800000000002</v>
      </c>
      <c r="Z32" s="42">
        <v>5.9351199999999997E-8</v>
      </c>
      <c r="AA32">
        <v>0</v>
      </c>
      <c r="AB32" s="42">
        <v>5.9351199999999997E-8</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27.221800000000002</v>
      </c>
      <c r="BA32">
        <v>0</v>
      </c>
      <c r="BB32">
        <v>0</v>
      </c>
      <c r="BC32">
        <v>0</v>
      </c>
      <c r="BD32">
        <v>0</v>
      </c>
      <c r="BE32">
        <v>0</v>
      </c>
      <c r="BF32">
        <v>0</v>
      </c>
      <c r="BG32">
        <v>0</v>
      </c>
      <c r="BH32">
        <v>0</v>
      </c>
      <c r="BI32">
        <v>27.221800000000002</v>
      </c>
      <c r="BJ32">
        <v>54.443600000000004</v>
      </c>
      <c r="BK32" s="42">
        <v>9.9549699999999992E-9</v>
      </c>
      <c r="BL32" s="42">
        <v>7.0108400000000003E-8</v>
      </c>
      <c r="BM32" s="42">
        <v>7.0108400000000003E-8</v>
      </c>
      <c r="BN32" s="42">
        <v>7.0108400000000003E-8</v>
      </c>
      <c r="BO32">
        <v>27.221800000000002</v>
      </c>
      <c r="BP32">
        <v>27.221800000000002</v>
      </c>
      <c r="BQ32">
        <v>54.443600000000004</v>
      </c>
      <c r="BR32">
        <v>0</v>
      </c>
      <c r="BS32">
        <v>0</v>
      </c>
      <c r="BT32">
        <v>0</v>
      </c>
      <c r="BU32">
        <v>0</v>
      </c>
      <c r="BV32">
        <v>40.629550000000002</v>
      </c>
      <c r="BW32">
        <v>27.221800000000002</v>
      </c>
      <c r="BX32">
        <v>13.40775</v>
      </c>
      <c r="BY32">
        <v>40.629550000000002</v>
      </c>
      <c r="BZ32">
        <v>28.066890000000001</v>
      </c>
      <c r="CA32">
        <v>1.4033439999999999</v>
      </c>
      <c r="CB32" t="s">
        <v>140</v>
      </c>
      <c r="CC32">
        <v>0</v>
      </c>
      <c r="CD32">
        <v>0</v>
      </c>
      <c r="CE32">
        <v>26.663540000000001</v>
      </c>
      <c r="CF32">
        <v>26.663209999999999</v>
      </c>
      <c r="CG32">
        <v>26.663540000000001</v>
      </c>
      <c r="CH32" s="42">
        <v>28.066890000000001</v>
      </c>
      <c r="CI32" s="42">
        <v>6.5196599999999998E-9</v>
      </c>
      <c r="CJ32" s="42">
        <v>7.2582799999999998E-8</v>
      </c>
      <c r="CK32" s="42">
        <v>7.2132600000000006E-8</v>
      </c>
      <c r="CL32" s="42">
        <v>7.2582799999999998E-8</v>
      </c>
      <c r="CM32" s="42">
        <v>6.6063100000000006E-8</v>
      </c>
      <c r="CN32" s="42">
        <v>7.1922399999999996E-8</v>
      </c>
      <c r="CO32" s="42">
        <v>5.85932E-9</v>
      </c>
      <c r="CP32" s="42">
        <v>7.1922399999999996E-8</v>
      </c>
      <c r="CQ32">
        <v>6.6063100000000006E-8</v>
      </c>
      <c r="CR32">
        <v>0</v>
      </c>
      <c r="CS32">
        <v>0</v>
      </c>
      <c r="CT32" s="42">
        <v>0.55858319999999995</v>
      </c>
      <c r="CU32">
        <v>4.4144800000000002E-7</v>
      </c>
      <c r="CV32" s="42">
        <v>0</v>
      </c>
      <c r="CW32" s="42">
        <v>1.8758300000000001E-6</v>
      </c>
      <c r="CX32" s="42">
        <v>1.8758300000000001E-6</v>
      </c>
      <c r="CY32" s="42">
        <v>1.4251999999999999E-6</v>
      </c>
      <c r="CZ32" s="42">
        <v>1.4251999999999999E-6</v>
      </c>
      <c r="DA32">
        <v>4.5062100000000002E-7</v>
      </c>
      <c r="DB32">
        <v>0</v>
      </c>
      <c r="DC32">
        <v>0</v>
      </c>
      <c r="DD32">
        <v>0</v>
      </c>
      <c r="DE32">
        <v>0</v>
      </c>
      <c r="DF32">
        <v>0</v>
      </c>
      <c r="DG32" s="42">
        <v>0</v>
      </c>
      <c r="DH32">
        <v>0</v>
      </c>
      <c r="DI32">
        <v>4.5017000000000001E-10</v>
      </c>
      <c r="DJ32">
        <v>0</v>
      </c>
      <c r="DK32" s="42">
        <v>0</v>
      </c>
      <c r="DL32" s="42">
        <v>0</v>
      </c>
      <c r="DM32" s="42">
        <v>2.8287900000000001E-9</v>
      </c>
      <c r="DN32" s="42">
        <v>2.8287900000000001E-9</v>
      </c>
      <c r="DO32">
        <v>4.4081E-10</v>
      </c>
      <c r="DP32" s="42">
        <v>3.2695900000000001E-9</v>
      </c>
      <c r="DQ32">
        <v>0</v>
      </c>
      <c r="DR32">
        <v>3.27896E-9</v>
      </c>
      <c r="DS32">
        <v>28.067240000000002</v>
      </c>
      <c r="DT32">
        <v>26.663869999999999</v>
      </c>
      <c r="DU32">
        <v>1.403362</v>
      </c>
      <c r="DV32">
        <v>28.067240000000002</v>
      </c>
      <c r="DW32" s="42">
        <v>3.9995810000000001</v>
      </c>
      <c r="DX32" s="42" t="s">
        <v>140</v>
      </c>
      <c r="DY32">
        <v>1.7314700000000001E-7</v>
      </c>
      <c r="DZ32">
        <v>8.5106000000000008E-9</v>
      </c>
      <c r="EA32">
        <v>1791.078</v>
      </c>
      <c r="EB32">
        <v>1791.078</v>
      </c>
      <c r="EC32">
        <v>1795.1120000000001</v>
      </c>
      <c r="ED32" s="42">
        <v>4.0331239999999999</v>
      </c>
      <c r="EE32">
        <v>1795.1120000000001</v>
      </c>
      <c r="EF32">
        <v>1.7314900000000001E-7</v>
      </c>
      <c r="EG32">
        <v>0</v>
      </c>
      <c r="EH32">
        <v>0</v>
      </c>
      <c r="EI32">
        <v>4.0331239999999999</v>
      </c>
      <c r="EJ32">
        <v>0</v>
      </c>
      <c r="EK32">
        <v>0</v>
      </c>
      <c r="EL32">
        <v>0</v>
      </c>
      <c r="EM32">
        <v>0</v>
      </c>
      <c r="EN32">
        <v>0</v>
      </c>
      <c r="EO32">
        <v>0</v>
      </c>
      <c r="EP32">
        <v>0</v>
      </c>
      <c r="EQ32">
        <v>0</v>
      </c>
      <c r="ER32">
        <v>0</v>
      </c>
      <c r="ES32">
        <v>0</v>
      </c>
      <c r="ET32">
        <v>0</v>
      </c>
      <c r="EU32">
        <v>0</v>
      </c>
      <c r="EV32">
        <v>0</v>
      </c>
      <c r="EW32" t="s">
        <v>140</v>
      </c>
      <c r="EX32">
        <v>0</v>
      </c>
      <c r="EY32">
        <v>0</v>
      </c>
      <c r="EZ32">
        <v>0</v>
      </c>
      <c r="FA32">
        <v>0</v>
      </c>
      <c r="FB32">
        <v>0</v>
      </c>
      <c r="FC32">
        <v>0</v>
      </c>
      <c r="FD32">
        <v>0</v>
      </c>
      <c r="FE32">
        <v>0</v>
      </c>
      <c r="FF32">
        <v>0</v>
      </c>
      <c r="FG32">
        <v>0</v>
      </c>
      <c r="FH32">
        <v>0</v>
      </c>
      <c r="FI32">
        <v>0</v>
      </c>
      <c r="FJ32">
        <v>0</v>
      </c>
      <c r="FK32">
        <v>0</v>
      </c>
      <c r="FL32">
        <v>0</v>
      </c>
      <c r="FM32">
        <v>0</v>
      </c>
      <c r="FN32">
        <v>0</v>
      </c>
      <c r="FO32">
        <v>0</v>
      </c>
      <c r="FP32">
        <v>0</v>
      </c>
      <c r="FQ32">
        <v>0</v>
      </c>
      <c r="FR32">
        <v>0</v>
      </c>
      <c r="FS32">
        <v>0</v>
      </c>
      <c r="FT32">
        <v>0</v>
      </c>
      <c r="FU32">
        <v>0</v>
      </c>
      <c r="FV32">
        <v>0</v>
      </c>
      <c r="FW32">
        <v>0</v>
      </c>
      <c r="FX32">
        <v>0</v>
      </c>
      <c r="FY32">
        <v>4.0331239999999999</v>
      </c>
      <c r="FZ32" t="s">
        <v>140</v>
      </c>
      <c r="GA32">
        <v>0</v>
      </c>
      <c r="GB32" s="42">
        <v>0</v>
      </c>
      <c r="GC32">
        <v>4.559939</v>
      </c>
      <c r="GD32">
        <v>0</v>
      </c>
      <c r="GE32">
        <v>4.7435600000000002E-7</v>
      </c>
      <c r="GF32">
        <v>30.249179999999999</v>
      </c>
      <c r="GG32" s="42">
        <v>27.221800000000002</v>
      </c>
      <c r="GH32">
        <v>27.221800000000002</v>
      </c>
      <c r="GI32">
        <v>27.221800000000002</v>
      </c>
      <c r="GJ32" s="42">
        <v>5.9351199999999997E-8</v>
      </c>
      <c r="GK32">
        <v>0</v>
      </c>
      <c r="GL32" s="42">
        <v>27.221800000000002</v>
      </c>
      <c r="GM32">
        <v>5.9351199999999997E-8</v>
      </c>
      <c r="GN32">
        <v>0</v>
      </c>
      <c r="GO32">
        <v>5.9351199999999997E-8</v>
      </c>
      <c r="GP32" s="42">
        <v>0</v>
      </c>
      <c r="GQ32" s="42">
        <v>27.221800000000002</v>
      </c>
      <c r="GR32">
        <v>27.221800000000002</v>
      </c>
      <c r="GS32">
        <v>4.0765899999999999E-9</v>
      </c>
      <c r="GT32">
        <v>4.0765899999999999E-9</v>
      </c>
      <c r="GU32">
        <v>0</v>
      </c>
      <c r="GV32">
        <v>0</v>
      </c>
      <c r="GW32">
        <v>0</v>
      </c>
      <c r="GX32">
        <v>0</v>
      </c>
      <c r="GY32">
        <v>0</v>
      </c>
      <c r="GZ32">
        <v>54.443600000000004</v>
      </c>
      <c r="HA32">
        <v>0</v>
      </c>
      <c r="HB32">
        <v>40.629550000000002</v>
      </c>
      <c r="HC32">
        <v>24.451239999999999</v>
      </c>
      <c r="HD32">
        <v>13.40775</v>
      </c>
      <c r="HE32">
        <v>2.2119780000000002</v>
      </c>
      <c r="HF32">
        <v>2.7705609999999998</v>
      </c>
      <c r="HG32" s="42">
        <v>2.7705609999999998</v>
      </c>
      <c r="HH32">
        <v>26.663209999999999</v>
      </c>
      <c r="HI32">
        <v>0</v>
      </c>
      <c r="HJ32">
        <v>28.066890000000001</v>
      </c>
      <c r="HK32" s="42">
        <v>4.5017000000000001E-10</v>
      </c>
      <c r="HL32">
        <v>0.55858359999999996</v>
      </c>
      <c r="HM32" s="42">
        <v>0.55858359999999996</v>
      </c>
      <c r="HN32">
        <v>0</v>
      </c>
      <c r="HO32">
        <v>4.4144800000000002E-7</v>
      </c>
      <c r="HP32" s="42">
        <v>0.55858319999999995</v>
      </c>
      <c r="HQ32" s="42">
        <v>1.8758300000000001E-6</v>
      </c>
      <c r="HR32" t="s">
        <v>140</v>
      </c>
      <c r="HS32">
        <v>0</v>
      </c>
      <c r="HT32">
        <v>4.5017000000000001E-10</v>
      </c>
      <c r="HU32">
        <v>0</v>
      </c>
      <c r="HV32" s="2">
        <v>3.27896E-9</v>
      </c>
      <c r="HW32" s="2">
        <v>28.067240000000002</v>
      </c>
      <c r="HX32" s="2">
        <v>1795.1120000000001</v>
      </c>
      <c r="HY32" s="2" t="s">
        <v>140</v>
      </c>
      <c r="HZ32" s="2">
        <v>0</v>
      </c>
    </row>
    <row r="33" spans="2:234" ht="12" customHeight="1" x14ac:dyDescent="0.15">
      <c r="B33" t="s">
        <v>399</v>
      </c>
      <c r="C33">
        <v>29.334</v>
      </c>
      <c r="D33">
        <v>0</v>
      </c>
      <c r="E33">
        <v>0</v>
      </c>
      <c r="F33">
        <v>0</v>
      </c>
      <c r="G33">
        <v>0</v>
      </c>
      <c r="H33">
        <v>0</v>
      </c>
      <c r="I33">
        <v>0</v>
      </c>
      <c r="J33">
        <v>0</v>
      </c>
      <c r="K33" t="s">
        <v>140</v>
      </c>
      <c r="L33">
        <v>0</v>
      </c>
      <c r="M33">
        <v>0</v>
      </c>
      <c r="N33">
        <v>32.593330000000002</v>
      </c>
      <c r="O33">
        <v>0</v>
      </c>
      <c r="P33">
        <v>0</v>
      </c>
      <c r="Q33">
        <v>0</v>
      </c>
      <c r="R33">
        <v>0</v>
      </c>
      <c r="S33">
        <v>32.593330000000002</v>
      </c>
      <c r="T33">
        <v>29.334</v>
      </c>
      <c r="U33">
        <v>3.2593329999999998</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v>0</v>
      </c>
      <c r="BJ33">
        <v>0</v>
      </c>
      <c r="BK33">
        <v>0</v>
      </c>
      <c r="BL33">
        <v>0</v>
      </c>
      <c r="BM33">
        <v>0</v>
      </c>
      <c r="BN33">
        <v>0</v>
      </c>
      <c r="BO33">
        <v>0</v>
      </c>
      <c r="BP33">
        <v>0</v>
      </c>
      <c r="BQ33">
        <v>0</v>
      </c>
      <c r="BR33">
        <v>0</v>
      </c>
      <c r="BS33">
        <v>0</v>
      </c>
      <c r="BT33">
        <v>0</v>
      </c>
      <c r="BU33">
        <v>0</v>
      </c>
      <c r="BV33">
        <v>0</v>
      </c>
      <c r="BW33">
        <v>0</v>
      </c>
      <c r="BX33">
        <v>0</v>
      </c>
      <c r="BY33">
        <v>0</v>
      </c>
      <c r="BZ33">
        <v>0</v>
      </c>
      <c r="CA33">
        <v>0</v>
      </c>
      <c r="CB33" t="s">
        <v>140</v>
      </c>
      <c r="CC33">
        <v>0</v>
      </c>
      <c r="CD33">
        <v>0</v>
      </c>
      <c r="CE33">
        <v>0</v>
      </c>
      <c r="CF33">
        <v>0</v>
      </c>
      <c r="CG33">
        <v>0</v>
      </c>
      <c r="CH33">
        <v>0</v>
      </c>
      <c r="CI33">
        <v>0</v>
      </c>
      <c r="CJ33">
        <v>0</v>
      </c>
      <c r="CK33">
        <v>0</v>
      </c>
      <c r="CL33">
        <v>0</v>
      </c>
      <c r="CM33">
        <v>0</v>
      </c>
      <c r="CN33">
        <v>0</v>
      </c>
      <c r="CO33">
        <v>0</v>
      </c>
      <c r="CP33">
        <v>0</v>
      </c>
      <c r="CQ33">
        <v>0</v>
      </c>
      <c r="CR33">
        <v>0</v>
      </c>
      <c r="CS33">
        <v>0</v>
      </c>
      <c r="CT33">
        <v>0</v>
      </c>
      <c r="CU33">
        <v>0</v>
      </c>
      <c r="CV33">
        <v>0</v>
      </c>
      <c r="CW33">
        <v>0</v>
      </c>
      <c r="CX33">
        <v>0</v>
      </c>
      <c r="CY33">
        <v>0</v>
      </c>
      <c r="CZ33">
        <v>0</v>
      </c>
      <c r="DA33">
        <v>0</v>
      </c>
      <c r="DB33">
        <v>0</v>
      </c>
      <c r="DC33">
        <v>0</v>
      </c>
      <c r="DD33">
        <v>0</v>
      </c>
      <c r="DE33">
        <v>0</v>
      </c>
      <c r="DF33">
        <v>0</v>
      </c>
      <c r="DG33">
        <v>0</v>
      </c>
      <c r="DH33">
        <v>0</v>
      </c>
      <c r="DI33">
        <v>0</v>
      </c>
      <c r="DJ33">
        <v>0</v>
      </c>
      <c r="DK33">
        <v>0</v>
      </c>
      <c r="DL33">
        <v>0</v>
      </c>
      <c r="DM33">
        <v>0</v>
      </c>
      <c r="DN33">
        <v>0</v>
      </c>
      <c r="DO33">
        <v>0</v>
      </c>
      <c r="DP33">
        <v>0</v>
      </c>
      <c r="DQ33">
        <v>0</v>
      </c>
      <c r="DR33">
        <v>0</v>
      </c>
      <c r="DS33">
        <v>0</v>
      </c>
      <c r="DT33">
        <v>0</v>
      </c>
      <c r="DU33">
        <v>0</v>
      </c>
      <c r="DV33">
        <v>0</v>
      </c>
      <c r="DW33">
        <v>0</v>
      </c>
      <c r="DX33" t="s">
        <v>140</v>
      </c>
      <c r="DY33">
        <v>0</v>
      </c>
      <c r="DZ33">
        <v>0</v>
      </c>
      <c r="EA33">
        <v>0</v>
      </c>
      <c r="EB33">
        <v>0</v>
      </c>
      <c r="EC33">
        <v>0</v>
      </c>
      <c r="ED33">
        <v>0</v>
      </c>
      <c r="EE33">
        <v>0</v>
      </c>
      <c r="EF33">
        <v>0</v>
      </c>
      <c r="EG33">
        <v>0</v>
      </c>
      <c r="EH33">
        <v>0</v>
      </c>
      <c r="EI33">
        <v>0</v>
      </c>
      <c r="EJ33">
        <v>0</v>
      </c>
      <c r="EK33">
        <v>0</v>
      </c>
      <c r="EL33">
        <v>0</v>
      </c>
      <c r="EM33">
        <v>0</v>
      </c>
      <c r="EN33">
        <v>0</v>
      </c>
      <c r="EO33">
        <v>0</v>
      </c>
      <c r="EP33">
        <v>0</v>
      </c>
      <c r="EQ33">
        <v>0</v>
      </c>
      <c r="ER33">
        <v>0</v>
      </c>
      <c r="ES33">
        <v>0</v>
      </c>
      <c r="ET33">
        <v>0</v>
      </c>
      <c r="EU33">
        <v>0</v>
      </c>
      <c r="EV33">
        <v>0</v>
      </c>
      <c r="EW33" t="s">
        <v>140</v>
      </c>
      <c r="EX33">
        <v>0</v>
      </c>
      <c r="EY33">
        <v>0</v>
      </c>
      <c r="EZ33">
        <v>0</v>
      </c>
      <c r="FA33">
        <v>0</v>
      </c>
      <c r="FB33">
        <v>0</v>
      </c>
      <c r="FC33">
        <v>0</v>
      </c>
      <c r="FD33">
        <v>0</v>
      </c>
      <c r="FE33">
        <v>0</v>
      </c>
      <c r="FF33">
        <v>0</v>
      </c>
      <c r="FG33">
        <v>0</v>
      </c>
      <c r="FH33">
        <v>0</v>
      </c>
      <c r="FI33">
        <v>0</v>
      </c>
      <c r="FJ33">
        <v>0</v>
      </c>
      <c r="FK33">
        <v>0</v>
      </c>
      <c r="FL33">
        <v>0</v>
      </c>
      <c r="FM33">
        <v>0</v>
      </c>
      <c r="FN33">
        <v>0</v>
      </c>
      <c r="FO33">
        <v>0</v>
      </c>
      <c r="FP33">
        <v>0</v>
      </c>
      <c r="FQ33">
        <v>0</v>
      </c>
      <c r="FR33">
        <v>0</v>
      </c>
      <c r="FS33">
        <v>0</v>
      </c>
      <c r="FT33">
        <v>0</v>
      </c>
      <c r="FU33">
        <v>0</v>
      </c>
      <c r="FV33">
        <v>0</v>
      </c>
      <c r="FW33">
        <v>0</v>
      </c>
      <c r="FX33">
        <v>0</v>
      </c>
      <c r="FY33">
        <v>0</v>
      </c>
      <c r="FZ33" t="s">
        <v>140</v>
      </c>
      <c r="GA33">
        <v>0</v>
      </c>
      <c r="GB33">
        <v>0</v>
      </c>
      <c r="GC33">
        <v>0</v>
      </c>
      <c r="GD33">
        <v>0</v>
      </c>
      <c r="GE33">
        <v>0</v>
      </c>
      <c r="GF33">
        <v>32.593330000000002</v>
      </c>
      <c r="GG33">
        <v>0</v>
      </c>
      <c r="GH33">
        <v>0</v>
      </c>
      <c r="GI33">
        <v>0</v>
      </c>
      <c r="GJ33">
        <v>0</v>
      </c>
      <c r="GK33">
        <v>0</v>
      </c>
      <c r="GL33">
        <v>0</v>
      </c>
      <c r="GM33">
        <v>0</v>
      </c>
      <c r="GN33">
        <v>0</v>
      </c>
      <c r="GO33">
        <v>0</v>
      </c>
      <c r="GP33">
        <v>0</v>
      </c>
      <c r="GQ33">
        <v>0</v>
      </c>
      <c r="GR33">
        <v>0</v>
      </c>
      <c r="GS33">
        <v>0</v>
      </c>
      <c r="GT33">
        <v>0</v>
      </c>
      <c r="GU33">
        <v>0</v>
      </c>
      <c r="GV33">
        <v>0</v>
      </c>
      <c r="GW33">
        <v>0</v>
      </c>
      <c r="GX33">
        <v>0</v>
      </c>
      <c r="GY33">
        <v>0</v>
      </c>
      <c r="GZ33">
        <v>0</v>
      </c>
      <c r="HA33">
        <v>0</v>
      </c>
      <c r="HB33">
        <v>0</v>
      </c>
      <c r="HC33">
        <v>0</v>
      </c>
      <c r="HD33">
        <v>0</v>
      </c>
      <c r="HE33">
        <v>0</v>
      </c>
      <c r="HF33">
        <v>0</v>
      </c>
      <c r="HG33">
        <v>0</v>
      </c>
      <c r="HH33">
        <v>0</v>
      </c>
      <c r="HI33">
        <v>0</v>
      </c>
      <c r="HJ33">
        <v>0</v>
      </c>
      <c r="HK33">
        <v>0</v>
      </c>
      <c r="HL33">
        <v>0</v>
      </c>
      <c r="HM33">
        <v>0</v>
      </c>
      <c r="HN33">
        <v>0</v>
      </c>
      <c r="HO33">
        <v>0</v>
      </c>
      <c r="HP33">
        <v>0</v>
      </c>
      <c r="HQ33">
        <v>0</v>
      </c>
      <c r="HR33" t="s">
        <v>140</v>
      </c>
      <c r="HS33">
        <v>0</v>
      </c>
      <c r="HT33">
        <v>0</v>
      </c>
      <c r="HU33">
        <v>0</v>
      </c>
      <c r="HV33" s="2">
        <v>0</v>
      </c>
      <c r="HW33" s="2">
        <v>0</v>
      </c>
      <c r="HX33" s="2">
        <v>0</v>
      </c>
      <c r="HY33" s="2" t="s">
        <v>140</v>
      </c>
      <c r="HZ33" s="2">
        <v>0</v>
      </c>
    </row>
    <row r="34" spans="2:234" ht="12" customHeight="1" x14ac:dyDescent="0.15">
      <c r="B34" t="s">
        <v>400</v>
      </c>
      <c r="C34">
        <v>0</v>
      </c>
      <c r="D34" s="42">
        <v>2.5018000000000002E-3</v>
      </c>
      <c r="E34">
        <v>0</v>
      </c>
      <c r="F34" s="42">
        <v>5.8762699999999999E-5</v>
      </c>
      <c r="G34" s="42">
        <v>3.0927699999999999E-6</v>
      </c>
      <c r="H34">
        <v>0</v>
      </c>
      <c r="I34">
        <v>0</v>
      </c>
      <c r="J34" s="42">
        <v>3.2496099999999999E-7</v>
      </c>
      <c r="K34" t="s">
        <v>140</v>
      </c>
      <c r="L34" s="42">
        <v>6.1855399999999997E-5</v>
      </c>
      <c r="M34" s="42">
        <v>2.5018000000000002E-3</v>
      </c>
      <c r="N34" s="42">
        <v>6.5652899999999996E-5</v>
      </c>
      <c r="O34" s="42">
        <v>2.5014799999999999E-3</v>
      </c>
      <c r="P34" s="42">
        <v>6.1855399999999997E-5</v>
      </c>
      <c r="Q34" s="42">
        <v>2.5018000000000002E-3</v>
      </c>
      <c r="R34">
        <v>0</v>
      </c>
      <c r="S34" s="42">
        <v>6.5652899999999996E-5</v>
      </c>
      <c r="T34" s="42">
        <v>5.90876E-5</v>
      </c>
      <c r="U34" s="42">
        <v>6.5652899999999998E-6</v>
      </c>
      <c r="V34">
        <v>0</v>
      </c>
      <c r="W34" s="42">
        <v>7.65944E-3</v>
      </c>
      <c r="X34">
        <v>0</v>
      </c>
      <c r="Y34" s="42">
        <v>9.4060599999999997E-4</v>
      </c>
      <c r="Z34">
        <v>4.4393849999999997</v>
      </c>
      <c r="AA34">
        <v>0</v>
      </c>
      <c r="AB34" s="42">
        <v>5.20186E-3</v>
      </c>
      <c r="AC34">
        <v>0</v>
      </c>
      <c r="AD34">
        <v>4.434183</v>
      </c>
      <c r="AE34">
        <v>0</v>
      </c>
      <c r="AF34" s="42">
        <v>1.7079700000000001E-3</v>
      </c>
      <c r="AG34">
        <v>0</v>
      </c>
      <c r="AH34">
        <v>4.4324750000000002</v>
      </c>
      <c r="AI34" s="42">
        <v>7.49696E-4</v>
      </c>
      <c r="AJ34" s="42">
        <v>1.7422E-3</v>
      </c>
      <c r="AK34" s="42">
        <v>9.9249899999999999E-4</v>
      </c>
      <c r="AL34">
        <v>0</v>
      </c>
      <c r="AM34">
        <v>4.430733</v>
      </c>
      <c r="AN34">
        <v>0</v>
      </c>
      <c r="AO34">
        <v>0</v>
      </c>
      <c r="AP34">
        <v>0</v>
      </c>
      <c r="AQ34">
        <v>0</v>
      </c>
      <c r="AR34">
        <v>0</v>
      </c>
      <c r="AS34">
        <v>0</v>
      </c>
      <c r="AT34">
        <v>0</v>
      </c>
      <c r="AU34" s="42">
        <v>2.5605599999999999E-3</v>
      </c>
      <c r="AV34">
        <v>4.428172</v>
      </c>
      <c r="AW34" s="42">
        <v>1.7200700000000001E-4</v>
      </c>
      <c r="AX34">
        <v>4.4279999999999999</v>
      </c>
      <c r="AY34">
        <v>0</v>
      </c>
      <c r="AZ34" s="42">
        <v>9.4060599999999997E-4</v>
      </c>
      <c r="BA34">
        <v>0</v>
      </c>
      <c r="BB34">
        <v>0</v>
      </c>
      <c r="BC34">
        <v>0</v>
      </c>
      <c r="BD34">
        <v>0</v>
      </c>
      <c r="BE34">
        <v>0</v>
      </c>
      <c r="BF34">
        <v>0</v>
      </c>
      <c r="BG34">
        <v>0</v>
      </c>
      <c r="BH34">
        <v>0</v>
      </c>
      <c r="BI34" s="42">
        <v>1.02916E-6</v>
      </c>
      <c r="BJ34" s="42">
        <v>6.4321999999999998E-10</v>
      </c>
      <c r="BK34" s="42">
        <v>9.3957700000000003E-4</v>
      </c>
      <c r="BL34" s="42">
        <v>1.09871E-6</v>
      </c>
      <c r="BM34" s="42">
        <v>6.9870899999999999E-8</v>
      </c>
      <c r="BN34" s="42">
        <v>1.09871E-6</v>
      </c>
      <c r="BO34" s="42">
        <v>3.2160999999999999E-10</v>
      </c>
      <c r="BP34" s="42">
        <v>3.2160999999999999E-10</v>
      </c>
      <c r="BQ34" s="42">
        <v>6.4321999999999998E-10</v>
      </c>
      <c r="BR34" s="42">
        <v>1.02884E-6</v>
      </c>
      <c r="BS34" s="42">
        <v>1.02884E-6</v>
      </c>
      <c r="BT34" s="42">
        <v>5.0834000000000003E-10</v>
      </c>
      <c r="BU34" s="42">
        <v>1.0283299999999999E-6</v>
      </c>
      <c r="BV34" s="42">
        <v>4.8001999999999996E-10</v>
      </c>
      <c r="BW34" s="42">
        <v>3.2160999999999999E-10</v>
      </c>
      <c r="BX34" s="42">
        <v>1.5841E-10</v>
      </c>
      <c r="BY34" s="42">
        <v>4.8001999999999996E-10</v>
      </c>
      <c r="BZ34">
        <v>0</v>
      </c>
      <c r="CA34">
        <v>0</v>
      </c>
      <c r="CB34" t="s">
        <v>140</v>
      </c>
      <c r="CC34">
        <v>0</v>
      </c>
      <c r="CD34" s="42">
        <v>1.49166E-9</v>
      </c>
      <c r="CE34" s="42">
        <v>0</v>
      </c>
      <c r="CF34">
        <v>1.50593E-9</v>
      </c>
      <c r="CG34">
        <v>0</v>
      </c>
      <c r="CH34" s="42">
        <v>0</v>
      </c>
      <c r="CI34" s="42">
        <v>1.5008599999999999E-9</v>
      </c>
      <c r="CJ34" s="42">
        <v>1.5008599999999999E-9</v>
      </c>
      <c r="CK34" s="42">
        <v>1.49156E-9</v>
      </c>
      <c r="CL34">
        <v>1.5008599999999999E-9</v>
      </c>
      <c r="CM34">
        <v>0</v>
      </c>
      <c r="CN34">
        <v>0</v>
      </c>
      <c r="CO34">
        <v>0</v>
      </c>
      <c r="CP34">
        <v>0</v>
      </c>
      <c r="CQ34" s="42">
        <v>0</v>
      </c>
      <c r="CR34">
        <v>4.0419000000000003E-9</v>
      </c>
      <c r="CS34">
        <v>0</v>
      </c>
      <c r="CT34" s="42">
        <v>0</v>
      </c>
      <c r="CU34">
        <v>4.3492400000000002E-9</v>
      </c>
      <c r="CV34">
        <v>0</v>
      </c>
      <c r="CW34">
        <v>0</v>
      </c>
      <c r="CX34">
        <v>0</v>
      </c>
      <c r="CY34">
        <v>0</v>
      </c>
      <c r="CZ34">
        <v>0</v>
      </c>
      <c r="DA34">
        <v>0</v>
      </c>
      <c r="DB34">
        <v>0</v>
      </c>
      <c r="DC34">
        <v>0</v>
      </c>
      <c r="DD34">
        <v>0</v>
      </c>
      <c r="DE34" s="42">
        <v>0</v>
      </c>
      <c r="DF34" s="42">
        <v>0</v>
      </c>
      <c r="DG34" s="42">
        <v>4.3242800000000003E-9</v>
      </c>
      <c r="DH34" s="42">
        <v>4.3242800000000003E-9</v>
      </c>
      <c r="DI34">
        <v>2.50249E-3</v>
      </c>
      <c r="DJ34" s="42">
        <v>4.0419000000000003E-9</v>
      </c>
      <c r="DK34" s="42">
        <v>0</v>
      </c>
      <c r="DL34" s="42">
        <v>2.8238000000000001E-10</v>
      </c>
      <c r="DM34" s="42">
        <v>1.8967500000000001E-6</v>
      </c>
      <c r="DN34" s="42">
        <v>1.8967500000000001E-6</v>
      </c>
      <c r="DO34" s="42">
        <v>2.9556700000000002E-7</v>
      </c>
      <c r="DP34" s="42">
        <v>2.19231E-6</v>
      </c>
      <c r="DQ34">
        <v>2.6742100000000002E-3</v>
      </c>
      <c r="DR34">
        <v>2.19211E-6</v>
      </c>
      <c r="DS34">
        <v>0</v>
      </c>
      <c r="DT34">
        <v>0</v>
      </c>
      <c r="DU34">
        <v>0</v>
      </c>
      <c r="DV34">
        <v>0</v>
      </c>
      <c r="DW34" s="42">
        <v>0</v>
      </c>
      <c r="DX34" t="s">
        <v>140</v>
      </c>
      <c r="DY34">
        <v>2.4073000000000001E-11</v>
      </c>
      <c r="DZ34">
        <v>0</v>
      </c>
      <c r="EA34">
        <v>0</v>
      </c>
      <c r="EB34">
        <v>0</v>
      </c>
      <c r="EC34">
        <v>0</v>
      </c>
      <c r="ED34">
        <v>0</v>
      </c>
      <c r="EE34" s="42">
        <v>0</v>
      </c>
      <c r="EF34" s="42">
        <v>0</v>
      </c>
      <c r="EG34">
        <v>9.1231999999999999E-4</v>
      </c>
      <c r="EH34" s="42">
        <v>9.1231999999999999E-4</v>
      </c>
      <c r="EI34">
        <v>0</v>
      </c>
      <c r="EJ34">
        <v>8.0178299999999998E-5</v>
      </c>
      <c r="EK34">
        <v>0</v>
      </c>
      <c r="EL34">
        <v>0</v>
      </c>
      <c r="EM34">
        <v>0</v>
      </c>
      <c r="EN34">
        <v>0</v>
      </c>
      <c r="EO34">
        <v>0</v>
      </c>
      <c r="EP34">
        <v>0</v>
      </c>
      <c r="EQ34">
        <v>0</v>
      </c>
      <c r="ER34">
        <v>0</v>
      </c>
      <c r="ES34">
        <v>0</v>
      </c>
      <c r="ET34">
        <v>0</v>
      </c>
      <c r="EU34">
        <v>0</v>
      </c>
      <c r="EV34">
        <v>0</v>
      </c>
      <c r="EW34" t="s">
        <v>140</v>
      </c>
      <c r="EX34">
        <v>0</v>
      </c>
      <c r="EY34">
        <v>0</v>
      </c>
      <c r="EZ34">
        <v>0</v>
      </c>
      <c r="FA34">
        <v>0</v>
      </c>
      <c r="FB34">
        <v>0</v>
      </c>
      <c r="FC34">
        <v>0</v>
      </c>
      <c r="FD34">
        <v>0</v>
      </c>
      <c r="FE34">
        <v>0</v>
      </c>
      <c r="FF34">
        <v>0</v>
      </c>
      <c r="FG34">
        <v>0</v>
      </c>
      <c r="FH34">
        <v>0</v>
      </c>
      <c r="FI34">
        <v>0</v>
      </c>
      <c r="FJ34">
        <v>0</v>
      </c>
      <c r="FK34">
        <v>0</v>
      </c>
      <c r="FL34">
        <v>0</v>
      </c>
      <c r="FM34">
        <v>0</v>
      </c>
      <c r="FN34">
        <v>0</v>
      </c>
      <c r="FO34">
        <v>0</v>
      </c>
      <c r="FP34">
        <v>0</v>
      </c>
      <c r="FQ34">
        <v>0</v>
      </c>
      <c r="FR34">
        <v>0</v>
      </c>
      <c r="FS34">
        <v>0</v>
      </c>
      <c r="FT34">
        <v>0</v>
      </c>
      <c r="FU34">
        <v>0</v>
      </c>
      <c r="FV34">
        <v>0</v>
      </c>
      <c r="FW34">
        <v>0</v>
      </c>
      <c r="FX34">
        <v>0</v>
      </c>
      <c r="FY34">
        <v>0</v>
      </c>
      <c r="FZ34" t="s">
        <v>140</v>
      </c>
      <c r="GA34">
        <v>0</v>
      </c>
      <c r="GB34" s="42">
        <v>0</v>
      </c>
      <c r="GC34" s="42">
        <v>0</v>
      </c>
      <c r="GD34">
        <v>3.2496000000000002E-7</v>
      </c>
      <c r="GE34">
        <v>6.1854900000000003E-5</v>
      </c>
      <c r="GF34">
        <v>6.5652899999999996E-5</v>
      </c>
      <c r="GG34">
        <v>4.4326660000000002</v>
      </c>
      <c r="GH34">
        <v>4.4326660000000002</v>
      </c>
      <c r="GI34" s="42">
        <v>4.4326660000000002</v>
      </c>
      <c r="GJ34">
        <v>4.4393849999999997</v>
      </c>
      <c r="GK34">
        <v>0</v>
      </c>
      <c r="GL34" s="42">
        <v>9.4060599999999997E-4</v>
      </c>
      <c r="GM34">
        <v>4.4393849999999997</v>
      </c>
      <c r="GN34" s="42">
        <v>4.434183</v>
      </c>
      <c r="GO34" s="42">
        <v>7.6595200000000004E-3</v>
      </c>
      <c r="GP34" s="42">
        <v>4.4324750000000002</v>
      </c>
      <c r="GQ34" s="42">
        <v>9.4060599999999997E-4</v>
      </c>
      <c r="GR34">
        <v>1.9332899999999999E-6</v>
      </c>
      <c r="GS34">
        <v>9.38673E-4</v>
      </c>
      <c r="GT34">
        <v>9.38673E-4</v>
      </c>
      <c r="GU34" s="42">
        <v>0</v>
      </c>
      <c r="GV34" s="42">
        <v>0</v>
      </c>
      <c r="GW34" s="42">
        <v>0</v>
      </c>
      <c r="GX34" s="42">
        <v>2.5014600000000001E-3</v>
      </c>
      <c r="GY34" s="42">
        <v>2.5014600000000001E-3</v>
      </c>
      <c r="GZ34" s="42">
        <v>6.4321999999999998E-10</v>
      </c>
      <c r="HA34" s="42">
        <v>1.02884E-6</v>
      </c>
      <c r="HB34" s="42">
        <v>4.8001999999999996E-10</v>
      </c>
      <c r="HC34" s="42">
        <v>2.8887999999999999E-10</v>
      </c>
      <c r="HD34" s="42">
        <v>1.5841E-10</v>
      </c>
      <c r="HE34">
        <v>1.2170599999999999E-9</v>
      </c>
      <c r="HF34">
        <v>3.2733E-11</v>
      </c>
      <c r="HG34" s="42">
        <v>3.2733E-11</v>
      </c>
      <c r="HH34" s="42">
        <v>1.50593E-9</v>
      </c>
      <c r="HI34" s="42">
        <v>0</v>
      </c>
      <c r="HJ34">
        <v>0</v>
      </c>
      <c r="HK34" s="42">
        <v>9.3085999999999993E-12</v>
      </c>
      <c r="HL34">
        <v>3.0734E-10</v>
      </c>
      <c r="HM34">
        <v>3.0734E-10</v>
      </c>
      <c r="HN34">
        <v>0</v>
      </c>
      <c r="HO34">
        <v>4.3492400000000002E-9</v>
      </c>
      <c r="HP34" s="42">
        <v>0</v>
      </c>
      <c r="HQ34" s="42">
        <v>0</v>
      </c>
      <c r="HR34" t="s">
        <v>140</v>
      </c>
      <c r="HS34">
        <v>0</v>
      </c>
      <c r="HT34">
        <v>2.6744999999999998E-3</v>
      </c>
      <c r="HU34">
        <v>2.8238000000000001E-10</v>
      </c>
      <c r="HV34" s="2">
        <v>2.19211E-6</v>
      </c>
      <c r="HW34" s="2">
        <v>0</v>
      </c>
      <c r="HX34" s="2">
        <v>0</v>
      </c>
      <c r="HY34" s="2" t="s">
        <v>140</v>
      </c>
      <c r="HZ34" s="2">
        <v>0</v>
      </c>
    </row>
    <row r="35" spans="2:234" ht="12" customHeight="1" x14ac:dyDescent="0.15">
      <c r="B35" t="s">
        <v>628</v>
      </c>
      <c r="C35">
        <v>0</v>
      </c>
      <c r="D35">
        <v>0.15423480000000001</v>
      </c>
      <c r="E35">
        <v>0</v>
      </c>
      <c r="F35">
        <v>35.125770000000003</v>
      </c>
      <c r="G35">
        <v>1.848724</v>
      </c>
      <c r="H35">
        <v>0</v>
      </c>
      <c r="I35">
        <v>35.28</v>
      </c>
      <c r="J35">
        <v>0.10434060000000001</v>
      </c>
      <c r="K35" t="s">
        <v>140</v>
      </c>
      <c r="L35">
        <v>36.974490000000003</v>
      </c>
      <c r="M35">
        <v>0.15423480000000001</v>
      </c>
      <c r="N35">
        <v>39.144559999999998</v>
      </c>
      <c r="O35">
        <v>4.9894099999999997E-2</v>
      </c>
      <c r="P35">
        <v>36.974490000000003</v>
      </c>
      <c r="Q35">
        <v>0.15423480000000001</v>
      </c>
      <c r="R35">
        <v>0</v>
      </c>
      <c r="S35">
        <v>39.144559999999998</v>
      </c>
      <c r="T35">
        <v>35.230110000000003</v>
      </c>
      <c r="U35">
        <v>3.9144559999999999</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v>0</v>
      </c>
      <c r="BJ35">
        <v>0</v>
      </c>
      <c r="BK35">
        <v>0</v>
      </c>
      <c r="BL35">
        <v>0</v>
      </c>
      <c r="BM35">
        <v>0</v>
      </c>
      <c r="BN35">
        <v>0</v>
      </c>
      <c r="BO35">
        <v>0</v>
      </c>
      <c r="BP35">
        <v>0</v>
      </c>
      <c r="BQ35">
        <v>0</v>
      </c>
      <c r="BR35">
        <v>0</v>
      </c>
      <c r="BS35">
        <v>0</v>
      </c>
      <c r="BT35">
        <v>0</v>
      </c>
      <c r="BU35">
        <v>0</v>
      </c>
      <c r="BV35">
        <v>0</v>
      </c>
      <c r="BW35">
        <v>0</v>
      </c>
      <c r="BX35">
        <v>0</v>
      </c>
      <c r="BY35">
        <v>0</v>
      </c>
      <c r="BZ35">
        <v>0</v>
      </c>
      <c r="CA35">
        <v>0</v>
      </c>
      <c r="CB35" t="s">
        <v>140</v>
      </c>
      <c r="CC35">
        <v>0</v>
      </c>
      <c r="CD35">
        <v>0</v>
      </c>
      <c r="CE35">
        <v>0</v>
      </c>
      <c r="CF35">
        <v>0</v>
      </c>
      <c r="CG35">
        <v>0</v>
      </c>
      <c r="CH35">
        <v>0</v>
      </c>
      <c r="CI35">
        <v>0</v>
      </c>
      <c r="CJ35">
        <v>0</v>
      </c>
      <c r="CK35">
        <v>0</v>
      </c>
      <c r="CL35">
        <v>0</v>
      </c>
      <c r="CM35">
        <v>0</v>
      </c>
      <c r="CN35">
        <v>0</v>
      </c>
      <c r="CO35">
        <v>0</v>
      </c>
      <c r="CP35">
        <v>0</v>
      </c>
      <c r="CQ35">
        <v>0</v>
      </c>
      <c r="CR35">
        <v>0</v>
      </c>
      <c r="CS35">
        <v>0</v>
      </c>
      <c r="CT35">
        <v>0</v>
      </c>
      <c r="CU35">
        <v>0</v>
      </c>
      <c r="CV35">
        <v>0</v>
      </c>
      <c r="CW35">
        <v>0</v>
      </c>
      <c r="CX35">
        <v>0</v>
      </c>
      <c r="CY35">
        <v>0</v>
      </c>
      <c r="CZ35">
        <v>0</v>
      </c>
      <c r="DA35">
        <v>0</v>
      </c>
      <c r="DB35">
        <v>0</v>
      </c>
      <c r="DC35">
        <v>0</v>
      </c>
      <c r="DD35">
        <v>0</v>
      </c>
      <c r="DE35">
        <v>0</v>
      </c>
      <c r="DF35">
        <v>0</v>
      </c>
      <c r="DG35">
        <v>0</v>
      </c>
      <c r="DH35">
        <v>0</v>
      </c>
      <c r="DI35">
        <v>20.06549</v>
      </c>
      <c r="DJ35">
        <v>0</v>
      </c>
      <c r="DK35">
        <v>0</v>
      </c>
      <c r="DL35">
        <v>0</v>
      </c>
      <c r="DM35">
        <v>35.761229999999998</v>
      </c>
      <c r="DN35">
        <v>35.761229999999998</v>
      </c>
      <c r="DO35">
        <v>5.5726230000000001</v>
      </c>
      <c r="DP35">
        <v>41.333849999999998</v>
      </c>
      <c r="DQ35">
        <v>14.492940000000001</v>
      </c>
      <c r="DR35">
        <v>41.33379</v>
      </c>
      <c r="DS35">
        <v>0</v>
      </c>
      <c r="DT35">
        <v>0</v>
      </c>
      <c r="DU35">
        <v>0</v>
      </c>
      <c r="DV35">
        <v>0</v>
      </c>
      <c r="DW35">
        <v>0</v>
      </c>
      <c r="DX35" t="s">
        <v>140</v>
      </c>
      <c r="DY35">
        <v>0</v>
      </c>
      <c r="DZ35">
        <v>0</v>
      </c>
      <c r="EA35">
        <v>0</v>
      </c>
      <c r="EB35">
        <v>0</v>
      </c>
      <c r="EC35">
        <v>0</v>
      </c>
      <c r="ED35">
        <v>0</v>
      </c>
      <c r="EE35">
        <v>0</v>
      </c>
      <c r="EF35">
        <v>0</v>
      </c>
      <c r="EG35">
        <v>0</v>
      </c>
      <c r="EH35">
        <v>0</v>
      </c>
      <c r="EI35">
        <v>0</v>
      </c>
      <c r="EJ35">
        <v>0</v>
      </c>
      <c r="EK35">
        <v>20.015599999999999</v>
      </c>
      <c r="EL35">
        <v>0</v>
      </c>
      <c r="EM35">
        <v>0</v>
      </c>
      <c r="EN35">
        <v>0</v>
      </c>
      <c r="EO35">
        <v>0</v>
      </c>
      <c r="EP35">
        <v>0</v>
      </c>
      <c r="EQ35">
        <v>0</v>
      </c>
      <c r="ER35">
        <v>0</v>
      </c>
      <c r="ES35">
        <v>0</v>
      </c>
      <c r="ET35">
        <v>0</v>
      </c>
      <c r="EU35">
        <v>0</v>
      </c>
      <c r="EV35">
        <v>0</v>
      </c>
      <c r="EW35" t="s">
        <v>140</v>
      </c>
      <c r="EX35">
        <v>0</v>
      </c>
      <c r="EY35">
        <v>0</v>
      </c>
      <c r="EZ35">
        <v>0</v>
      </c>
      <c r="FA35">
        <v>0</v>
      </c>
      <c r="FB35">
        <v>0</v>
      </c>
      <c r="FC35">
        <v>0</v>
      </c>
      <c r="FD35">
        <v>0</v>
      </c>
      <c r="FE35">
        <v>0</v>
      </c>
      <c r="FF35">
        <v>0</v>
      </c>
      <c r="FG35">
        <v>0</v>
      </c>
      <c r="FH35">
        <v>0</v>
      </c>
      <c r="FI35">
        <v>0</v>
      </c>
      <c r="FJ35">
        <v>0</v>
      </c>
      <c r="FK35">
        <v>0</v>
      </c>
      <c r="FL35">
        <v>0</v>
      </c>
      <c r="FM35">
        <v>0</v>
      </c>
      <c r="FN35">
        <v>0</v>
      </c>
      <c r="FO35">
        <v>0</v>
      </c>
      <c r="FP35">
        <v>0</v>
      </c>
      <c r="FQ35">
        <v>0</v>
      </c>
      <c r="FR35">
        <v>0</v>
      </c>
      <c r="FS35">
        <v>0</v>
      </c>
      <c r="FT35">
        <v>0</v>
      </c>
      <c r="FU35">
        <v>0</v>
      </c>
      <c r="FV35">
        <v>0</v>
      </c>
      <c r="FW35">
        <v>0</v>
      </c>
      <c r="FX35">
        <v>0</v>
      </c>
      <c r="FY35" s="42">
        <v>0</v>
      </c>
      <c r="FZ35" s="42" t="s">
        <v>140</v>
      </c>
      <c r="GA35" s="42">
        <v>0</v>
      </c>
      <c r="GB35">
        <v>0</v>
      </c>
      <c r="GC35">
        <v>0</v>
      </c>
      <c r="GD35">
        <v>0.10434069999999999</v>
      </c>
      <c r="GE35">
        <v>36.974490000000003</v>
      </c>
      <c r="GF35">
        <v>39.144559999999998</v>
      </c>
      <c r="GG35">
        <v>0</v>
      </c>
      <c r="GH35">
        <v>0</v>
      </c>
      <c r="GI35">
        <v>0</v>
      </c>
      <c r="GJ35">
        <v>0</v>
      </c>
      <c r="GK35">
        <v>0</v>
      </c>
      <c r="GL35">
        <v>0</v>
      </c>
      <c r="GM35">
        <v>0</v>
      </c>
      <c r="GN35">
        <v>0</v>
      </c>
      <c r="GO35">
        <v>0</v>
      </c>
      <c r="GP35">
        <v>0</v>
      </c>
      <c r="GQ35">
        <v>0</v>
      </c>
      <c r="GR35">
        <v>0</v>
      </c>
      <c r="GS35">
        <v>0</v>
      </c>
      <c r="GT35">
        <v>0</v>
      </c>
      <c r="GU35">
        <v>0</v>
      </c>
      <c r="GV35">
        <v>0</v>
      </c>
      <c r="GW35">
        <v>0</v>
      </c>
      <c r="GX35">
        <v>4.9894399999999998E-2</v>
      </c>
      <c r="GY35">
        <v>4.9894399999999998E-2</v>
      </c>
      <c r="GZ35">
        <v>0</v>
      </c>
      <c r="HA35">
        <v>0</v>
      </c>
      <c r="HB35">
        <v>0</v>
      </c>
      <c r="HC35">
        <v>0</v>
      </c>
      <c r="HD35">
        <v>0</v>
      </c>
      <c r="HE35">
        <v>0</v>
      </c>
      <c r="HF35">
        <v>0</v>
      </c>
      <c r="HG35">
        <v>0</v>
      </c>
      <c r="HH35">
        <v>0</v>
      </c>
      <c r="HI35">
        <v>0</v>
      </c>
      <c r="HJ35">
        <v>0</v>
      </c>
      <c r="HK35">
        <v>0</v>
      </c>
      <c r="HL35">
        <v>0</v>
      </c>
      <c r="HM35">
        <v>0</v>
      </c>
      <c r="HN35">
        <v>0</v>
      </c>
      <c r="HO35">
        <v>0</v>
      </c>
      <c r="HP35">
        <v>0</v>
      </c>
      <c r="HQ35">
        <v>0</v>
      </c>
      <c r="HR35" t="s">
        <v>140</v>
      </c>
      <c r="HS35">
        <v>0</v>
      </c>
      <c r="HT35">
        <v>20.06549</v>
      </c>
      <c r="HU35">
        <v>0</v>
      </c>
      <c r="HV35" s="2">
        <v>41.33379</v>
      </c>
      <c r="HW35" s="2">
        <v>0</v>
      </c>
      <c r="HX35" s="2">
        <v>0</v>
      </c>
      <c r="HY35" s="2" t="s">
        <v>140</v>
      </c>
      <c r="HZ35" s="2">
        <v>0</v>
      </c>
    </row>
    <row r="36" spans="2:234" ht="12" customHeight="1" x14ac:dyDescent="0.15">
      <c r="B36" t="s">
        <v>158</v>
      </c>
      <c r="C36">
        <v>34.429209999999998</v>
      </c>
      <c r="D36">
        <v>345.93079999999998</v>
      </c>
      <c r="E36">
        <v>4.2491899999999999E-2</v>
      </c>
      <c r="F36">
        <v>42.609360000000002</v>
      </c>
      <c r="G36">
        <v>2.2425980000000001</v>
      </c>
      <c r="H36">
        <v>66.024180000000001</v>
      </c>
      <c r="I36">
        <v>2.121658</v>
      </c>
      <c r="J36">
        <v>0.1510214</v>
      </c>
      <c r="K36" t="s">
        <v>140</v>
      </c>
      <c r="L36">
        <v>44.849130000000002</v>
      </c>
      <c r="M36">
        <v>275.9579</v>
      </c>
      <c r="N36">
        <v>155.75530000000001</v>
      </c>
      <c r="O36">
        <v>275.80720000000002</v>
      </c>
      <c r="P36">
        <v>44.851950000000002</v>
      </c>
      <c r="Q36">
        <v>345.92989999999998</v>
      </c>
      <c r="R36">
        <v>3.47161E-2</v>
      </c>
      <c r="S36">
        <v>155.92570000000001</v>
      </c>
      <c r="T36">
        <v>140.33099999999999</v>
      </c>
      <c r="U36">
        <v>15.59257</v>
      </c>
      <c r="V36">
        <v>9146.5310000000009</v>
      </c>
      <c r="W36">
        <v>758.30830000000003</v>
      </c>
      <c r="X36">
        <v>9220.98</v>
      </c>
      <c r="Y36">
        <v>290.10579999999999</v>
      </c>
      <c r="Z36">
        <v>28413.87</v>
      </c>
      <c r="AA36">
        <v>412.12549999999999</v>
      </c>
      <c r="AB36">
        <v>354.00799999999998</v>
      </c>
      <c r="AC36">
        <v>36052.129999999997</v>
      </c>
      <c r="AD36">
        <v>14998.03</v>
      </c>
      <c r="AE36">
        <v>222.08179999999999</v>
      </c>
      <c r="AF36">
        <v>99.125</v>
      </c>
      <c r="AG36">
        <v>24463.89</v>
      </c>
      <c r="AH36">
        <v>10121.459999999999</v>
      </c>
      <c r="AI36">
        <v>14.865349999999999</v>
      </c>
      <c r="AJ36">
        <v>34.545119999999997</v>
      </c>
      <c r="AK36">
        <v>19.679760000000002</v>
      </c>
      <c r="AL36">
        <v>1.884226</v>
      </c>
      <c r="AM36">
        <v>6416.424</v>
      </c>
      <c r="AN36">
        <v>18.830500000000001</v>
      </c>
      <c r="AO36">
        <v>16.94745</v>
      </c>
      <c r="AP36">
        <v>1.8830499999999999</v>
      </c>
      <c r="AQ36">
        <v>32.062890000000003</v>
      </c>
      <c r="AR36">
        <v>3.9586420000000002</v>
      </c>
      <c r="AS36">
        <v>0.43984909999999999</v>
      </c>
      <c r="AT36">
        <v>18.80772</v>
      </c>
      <c r="AU36">
        <v>18.215630000000001</v>
      </c>
      <c r="AV36">
        <v>6496.0079999999998</v>
      </c>
      <c r="AW36">
        <v>5.5505560000000003</v>
      </c>
      <c r="AX36">
        <v>6480.99</v>
      </c>
      <c r="AY36">
        <v>74.449299999999994</v>
      </c>
      <c r="AZ36" s="42">
        <v>132.97739999999999</v>
      </c>
      <c r="BA36">
        <v>1546.405</v>
      </c>
      <c r="BB36">
        <v>34.301270000000002</v>
      </c>
      <c r="BC36">
        <v>19.443090000000002</v>
      </c>
      <c r="BD36">
        <v>3779.261</v>
      </c>
      <c r="BE36">
        <v>347.39339999999999</v>
      </c>
      <c r="BF36">
        <v>1.3342210000000001</v>
      </c>
      <c r="BG36">
        <v>792.2944</v>
      </c>
      <c r="BH36">
        <v>199.18799999999999</v>
      </c>
      <c r="BI36">
        <v>97.702119999999994</v>
      </c>
      <c r="BJ36">
        <v>183.04660000000001</v>
      </c>
      <c r="BK36">
        <v>2808.701</v>
      </c>
      <c r="BL36">
        <v>17303.73</v>
      </c>
      <c r="BM36">
        <v>20.96969</v>
      </c>
      <c r="BN36" s="42">
        <v>57.427030000000002</v>
      </c>
      <c r="BO36">
        <v>91.523290000000003</v>
      </c>
      <c r="BP36">
        <v>91.523290000000003</v>
      </c>
      <c r="BQ36">
        <v>183.03729999999999</v>
      </c>
      <c r="BR36">
        <v>292.83019999999999</v>
      </c>
      <c r="BS36">
        <v>36.457160000000002</v>
      </c>
      <c r="BT36">
        <v>0.17847370000000001</v>
      </c>
      <c r="BU36">
        <v>10.287710000000001</v>
      </c>
      <c r="BV36">
        <v>136.61930000000001</v>
      </c>
      <c r="BW36">
        <v>91.544780000000003</v>
      </c>
      <c r="BX36">
        <v>45.092680000000001</v>
      </c>
      <c r="BY36">
        <v>136.63399999999999</v>
      </c>
      <c r="BZ36">
        <v>81.63973</v>
      </c>
      <c r="CA36">
        <v>4.0819869999999998</v>
      </c>
      <c r="CB36" t="s">
        <v>140</v>
      </c>
      <c r="CC36">
        <v>22.836490000000001</v>
      </c>
      <c r="CD36">
        <v>791.54920000000004</v>
      </c>
      <c r="CE36">
        <v>77.653000000000006</v>
      </c>
      <c r="CF36">
        <v>80.746899999999997</v>
      </c>
      <c r="CG36">
        <v>77.557749999999999</v>
      </c>
      <c r="CH36">
        <v>81.639589999999998</v>
      </c>
      <c r="CI36">
        <v>2080.6660000000002</v>
      </c>
      <c r="CJ36">
        <v>2084.3159999999998</v>
      </c>
      <c r="CK36">
        <v>731.01829999999995</v>
      </c>
      <c r="CL36">
        <v>735.58050000000003</v>
      </c>
      <c r="CM36">
        <v>1.075226</v>
      </c>
      <c r="CN36">
        <v>1.170229</v>
      </c>
      <c r="CO36">
        <v>9.53648E-2</v>
      </c>
      <c r="CP36">
        <v>1.1705909999999999</v>
      </c>
      <c r="CQ36">
        <v>1.029515</v>
      </c>
      <c r="CR36">
        <v>2257.7759999999998</v>
      </c>
      <c r="CS36">
        <v>84.622789999999995</v>
      </c>
      <c r="CT36">
        <v>29.852239999999998</v>
      </c>
      <c r="CU36">
        <v>4942.1779999999999</v>
      </c>
      <c r="CV36">
        <v>75.664749999999998</v>
      </c>
      <c r="CW36">
        <v>84.311710000000005</v>
      </c>
      <c r="CX36">
        <v>84.287040000000005</v>
      </c>
      <c r="CY36">
        <v>64.05789</v>
      </c>
      <c r="CZ36">
        <v>64.057900000000004</v>
      </c>
      <c r="DA36">
        <v>20.253820000000001</v>
      </c>
      <c r="DB36">
        <v>64.412030000000001</v>
      </c>
      <c r="DC36">
        <v>64.401499999999999</v>
      </c>
      <c r="DD36">
        <v>62.84836</v>
      </c>
      <c r="DE36">
        <v>62.845669999999998</v>
      </c>
      <c r="DF36">
        <v>12.852259999999999</v>
      </c>
      <c r="DG36">
        <v>1898.2460000000001</v>
      </c>
      <c r="DH36">
        <v>2278.3310000000001</v>
      </c>
      <c r="DI36">
        <v>3068.7420000000002</v>
      </c>
      <c r="DJ36">
        <v>2129.5529999999999</v>
      </c>
      <c r="DK36">
        <v>1.385454</v>
      </c>
      <c r="DL36">
        <v>151.62719999999999</v>
      </c>
      <c r="DM36">
        <v>46.507579999999997</v>
      </c>
      <c r="DN36">
        <v>46.507460000000002</v>
      </c>
      <c r="DO36">
        <v>7.2471930000000002</v>
      </c>
      <c r="DP36">
        <v>53.751779999999997</v>
      </c>
      <c r="DQ36">
        <v>3083.511</v>
      </c>
      <c r="DR36">
        <v>53.749940000000002</v>
      </c>
      <c r="DS36">
        <v>81.763689999999997</v>
      </c>
      <c r="DT36">
        <v>77.6755</v>
      </c>
      <c r="DU36">
        <v>4.088184</v>
      </c>
      <c r="DV36">
        <v>81.747100000000003</v>
      </c>
      <c r="DW36">
        <v>11.65133</v>
      </c>
      <c r="DX36" t="s">
        <v>140</v>
      </c>
      <c r="DY36">
        <v>47.22439</v>
      </c>
      <c r="DZ36">
        <v>610.55290000000002</v>
      </c>
      <c r="EA36">
        <v>1392.6959999999999</v>
      </c>
      <c r="EB36">
        <v>1374.712</v>
      </c>
      <c r="EC36">
        <v>1377.578</v>
      </c>
      <c r="ED36">
        <v>3.0955560000000002</v>
      </c>
      <c r="EE36">
        <v>1377.808</v>
      </c>
      <c r="EF36">
        <v>15568.08</v>
      </c>
      <c r="EG36">
        <v>18.089950000000002</v>
      </c>
      <c r="EH36">
        <v>13773.6</v>
      </c>
      <c r="EI36">
        <v>0.62948579999999998</v>
      </c>
      <c r="EJ36">
        <v>1.5898159999999999</v>
      </c>
      <c r="EK36">
        <v>633.05899999999997</v>
      </c>
      <c r="EL36">
        <v>0.90005310000000005</v>
      </c>
      <c r="EM36">
        <v>4.3990689999999999</v>
      </c>
      <c r="EN36">
        <v>4.3984909999999999</v>
      </c>
      <c r="EO36">
        <v>2.711846</v>
      </c>
      <c r="EP36">
        <v>60.109740000000002</v>
      </c>
      <c r="EQ36">
        <v>55.003909999999998</v>
      </c>
      <c r="ER36">
        <v>2.0506039999999999</v>
      </c>
      <c r="ES36">
        <v>57.10425</v>
      </c>
      <c r="ET36">
        <v>3.005487</v>
      </c>
      <c r="EU36">
        <v>60.078440000000001</v>
      </c>
      <c r="EV36">
        <v>22.667619999999999</v>
      </c>
      <c r="EW36" t="s">
        <v>140</v>
      </c>
      <c r="EX36">
        <v>32.083080000000002</v>
      </c>
      <c r="EY36">
        <v>34.082030000000003</v>
      </c>
      <c r="EZ36">
        <v>2.3188360000000001</v>
      </c>
      <c r="FA36">
        <v>0.40268350000000003</v>
      </c>
      <c r="FB36">
        <v>147.60659999999999</v>
      </c>
      <c r="FC36">
        <v>147.20859999999999</v>
      </c>
      <c r="FD36">
        <v>2.4746290000000002</v>
      </c>
      <c r="FE36">
        <v>2.461176</v>
      </c>
      <c r="FF36">
        <v>1533.2180000000001</v>
      </c>
      <c r="FG36">
        <v>1524.961</v>
      </c>
      <c r="FH36">
        <v>41.666629999999998</v>
      </c>
      <c r="FI36">
        <v>41.440399999999997</v>
      </c>
      <c r="FJ36">
        <v>378.81779999999998</v>
      </c>
      <c r="FK36">
        <v>376.75979999999998</v>
      </c>
      <c r="FL36">
        <v>1.753905</v>
      </c>
      <c r="FM36">
        <v>1.744416</v>
      </c>
      <c r="FN36">
        <v>10.73598</v>
      </c>
      <c r="FO36">
        <v>10.677759999999999</v>
      </c>
      <c r="FP36">
        <v>120.77030000000001</v>
      </c>
      <c r="FQ36">
        <v>120.4466</v>
      </c>
      <c r="FR36">
        <v>1.0130699999999999E-2</v>
      </c>
      <c r="FS36">
        <v>1.00836E-2</v>
      </c>
      <c r="FT36" s="42">
        <v>58.371099999999998</v>
      </c>
      <c r="FU36">
        <v>41.12236</v>
      </c>
      <c r="FV36" s="42">
        <v>0.16938880000000001</v>
      </c>
      <c r="FW36">
        <v>4901.308</v>
      </c>
      <c r="FX36">
        <v>20.188469999999999</v>
      </c>
      <c r="FY36">
        <v>1.4173</v>
      </c>
      <c r="FZ36" t="s">
        <v>140</v>
      </c>
      <c r="GA36">
        <v>4.3487899999999999E-3</v>
      </c>
      <c r="GB36">
        <v>7.6830900000000001E-4</v>
      </c>
      <c r="GC36">
        <v>1.47663E-3</v>
      </c>
      <c r="GD36">
        <v>0.15102109999999999</v>
      </c>
      <c r="GE36">
        <v>44.849139999999998</v>
      </c>
      <c r="GF36">
        <v>155.75530000000001</v>
      </c>
      <c r="GG36">
        <v>12376.66</v>
      </c>
      <c r="GH36">
        <v>11026.62</v>
      </c>
      <c r="GI36">
        <v>11380.75</v>
      </c>
      <c r="GJ36">
        <v>28556.6</v>
      </c>
      <c r="GK36">
        <v>142.73140000000001</v>
      </c>
      <c r="GL36">
        <v>147.3545</v>
      </c>
      <c r="GM36">
        <v>15352.05</v>
      </c>
      <c r="GN36">
        <v>10222.75</v>
      </c>
      <c r="GO36">
        <v>463.52609999999999</v>
      </c>
      <c r="GP36">
        <v>6450.9660000000003</v>
      </c>
      <c r="GQ36">
        <v>764.072</v>
      </c>
      <c r="GR36">
        <v>124.16459999999999</v>
      </c>
      <c r="GS36">
        <v>1555.2249999999999</v>
      </c>
      <c r="GT36">
        <v>8.8196189999999994</v>
      </c>
      <c r="GU36">
        <v>366.83620000000002</v>
      </c>
      <c r="GV36">
        <v>200.5222</v>
      </c>
      <c r="GW36">
        <v>1789.7380000000001</v>
      </c>
      <c r="GX36">
        <v>2267.8519999999999</v>
      </c>
      <c r="GY36">
        <v>2267.8530000000001</v>
      </c>
      <c r="GZ36">
        <v>183.03729999999999</v>
      </c>
      <c r="HA36">
        <v>10.46618</v>
      </c>
      <c r="HB36">
        <v>136.6198</v>
      </c>
      <c r="HC36">
        <v>55.405439999999999</v>
      </c>
      <c r="HD36">
        <v>45.089219999999997</v>
      </c>
      <c r="HE36">
        <v>25.44613</v>
      </c>
      <c r="HF36">
        <v>36.139339999999997</v>
      </c>
      <c r="HG36">
        <v>59.008949999999999</v>
      </c>
      <c r="HH36">
        <v>80.850589999999997</v>
      </c>
      <c r="HI36">
        <v>0.1061648</v>
      </c>
      <c r="HJ36">
        <v>81.639589999999998</v>
      </c>
      <c r="HK36">
        <v>4.5621720000000003</v>
      </c>
      <c r="HL36">
        <v>36.25318</v>
      </c>
      <c r="HM36" s="42">
        <v>36.01285</v>
      </c>
      <c r="HN36">
        <v>0.14917449999999999</v>
      </c>
      <c r="HO36">
        <v>4948.6949999999997</v>
      </c>
      <c r="HP36">
        <v>29.73827</v>
      </c>
      <c r="HQ36">
        <v>84.623080000000002</v>
      </c>
      <c r="HR36" t="s">
        <v>140</v>
      </c>
      <c r="HS36">
        <v>64.401499999999999</v>
      </c>
      <c r="HT36">
        <v>3101.636</v>
      </c>
      <c r="HU36">
        <v>148.77850000000001</v>
      </c>
      <c r="HV36" s="2">
        <v>53.749940000000002</v>
      </c>
      <c r="HW36" s="2">
        <v>81.747140000000002</v>
      </c>
      <c r="HX36" s="2">
        <v>1377.578</v>
      </c>
      <c r="HY36" s="2" t="s">
        <v>140</v>
      </c>
      <c r="HZ36" s="2">
        <v>60.078440000000001</v>
      </c>
    </row>
    <row r="37" spans="2:234" ht="12" customHeight="1" x14ac:dyDescent="0.15">
      <c r="B37" t="s">
        <v>171</v>
      </c>
      <c r="C37">
        <v>0</v>
      </c>
      <c r="D37">
        <v>1</v>
      </c>
      <c r="E37">
        <v>0</v>
      </c>
      <c r="F37" s="42">
        <v>0</v>
      </c>
      <c r="G37" s="42">
        <v>0</v>
      </c>
      <c r="H37" s="42">
        <v>0</v>
      </c>
      <c r="I37">
        <v>0</v>
      </c>
      <c r="J37">
        <v>0</v>
      </c>
      <c r="K37" t="s">
        <v>140</v>
      </c>
      <c r="L37" s="42">
        <v>0</v>
      </c>
      <c r="M37">
        <v>0.71452930000000003</v>
      </c>
      <c r="N37" s="42">
        <v>0</v>
      </c>
      <c r="O37">
        <v>1</v>
      </c>
      <c r="P37" s="42">
        <v>0</v>
      </c>
      <c r="Q37">
        <v>1</v>
      </c>
      <c r="R37">
        <v>0</v>
      </c>
      <c r="S37" s="42">
        <v>0</v>
      </c>
      <c r="T37" s="42">
        <v>0</v>
      </c>
      <c r="U37" s="42">
        <v>0</v>
      </c>
      <c r="V37">
        <v>1</v>
      </c>
      <c r="W37">
        <v>8.1924800000000002E-3</v>
      </c>
      <c r="X37">
        <v>1</v>
      </c>
      <c r="Y37">
        <v>1.87393E-2</v>
      </c>
      <c r="Z37">
        <v>1</v>
      </c>
      <c r="AA37">
        <v>0</v>
      </c>
      <c r="AB37">
        <v>0</v>
      </c>
      <c r="AC37">
        <v>0.3000487</v>
      </c>
      <c r="AD37">
        <v>1</v>
      </c>
      <c r="AE37">
        <v>0</v>
      </c>
      <c r="AF37">
        <v>0</v>
      </c>
      <c r="AG37">
        <v>0.19996939999999999</v>
      </c>
      <c r="AH37">
        <v>1</v>
      </c>
      <c r="AI37">
        <v>0</v>
      </c>
      <c r="AJ37">
        <v>0</v>
      </c>
      <c r="AK37">
        <v>0</v>
      </c>
      <c r="AL37">
        <v>0</v>
      </c>
      <c r="AM37">
        <v>1</v>
      </c>
      <c r="AN37">
        <v>0</v>
      </c>
      <c r="AO37">
        <v>0</v>
      </c>
      <c r="AP37">
        <v>0</v>
      </c>
      <c r="AQ37">
        <v>0</v>
      </c>
      <c r="AR37">
        <v>0</v>
      </c>
      <c r="AS37">
        <v>0</v>
      </c>
      <c r="AT37">
        <v>0</v>
      </c>
      <c r="AU37">
        <v>0</v>
      </c>
      <c r="AV37">
        <v>1</v>
      </c>
      <c r="AW37">
        <v>2.36086E-5</v>
      </c>
      <c r="AX37">
        <v>1</v>
      </c>
      <c r="AY37">
        <v>1</v>
      </c>
      <c r="AZ37">
        <v>9.4299E-4</v>
      </c>
      <c r="BA37">
        <v>1</v>
      </c>
      <c r="BB37">
        <v>0</v>
      </c>
      <c r="BC37">
        <v>0</v>
      </c>
      <c r="BD37">
        <v>0.20000850000000001</v>
      </c>
      <c r="BE37">
        <v>1</v>
      </c>
      <c r="BF37">
        <v>0</v>
      </c>
      <c r="BG37">
        <v>8.3001000000000005E-2</v>
      </c>
      <c r="BH37">
        <v>1</v>
      </c>
      <c r="BI37">
        <v>0</v>
      </c>
      <c r="BJ37">
        <v>0</v>
      </c>
      <c r="BK37">
        <v>1</v>
      </c>
      <c r="BL37">
        <v>1</v>
      </c>
      <c r="BM37">
        <v>0</v>
      </c>
      <c r="BN37">
        <v>9.7523100000000001E-4</v>
      </c>
      <c r="BO37">
        <v>0</v>
      </c>
      <c r="BP37">
        <v>0</v>
      </c>
      <c r="BQ37">
        <v>0</v>
      </c>
      <c r="BR37">
        <v>1</v>
      </c>
      <c r="BS37">
        <v>1</v>
      </c>
      <c r="BT37">
        <v>0</v>
      </c>
      <c r="BU37">
        <v>1</v>
      </c>
      <c r="BV37">
        <v>0</v>
      </c>
      <c r="BW37">
        <v>0</v>
      </c>
      <c r="BX37">
        <v>0</v>
      </c>
      <c r="BY37">
        <v>0</v>
      </c>
      <c r="BZ37" s="42">
        <v>0</v>
      </c>
      <c r="CA37" s="42">
        <v>0</v>
      </c>
      <c r="CB37" t="s">
        <v>140</v>
      </c>
      <c r="CC37">
        <v>0</v>
      </c>
      <c r="CD37">
        <v>1</v>
      </c>
      <c r="CE37" s="42">
        <v>0</v>
      </c>
      <c r="CF37" s="42">
        <v>0</v>
      </c>
      <c r="CG37" s="42">
        <v>0</v>
      </c>
      <c r="CH37">
        <v>0</v>
      </c>
      <c r="CI37">
        <v>1</v>
      </c>
      <c r="CJ37">
        <v>0.69519370000000003</v>
      </c>
      <c r="CK37">
        <v>0.64645200000000003</v>
      </c>
      <c r="CL37">
        <v>0.64645200000000003</v>
      </c>
      <c r="CM37">
        <v>0</v>
      </c>
      <c r="CN37">
        <v>0</v>
      </c>
      <c r="CO37">
        <v>0</v>
      </c>
      <c r="CP37">
        <v>0</v>
      </c>
      <c r="CQ37">
        <v>0</v>
      </c>
      <c r="CR37">
        <v>1</v>
      </c>
      <c r="CS37">
        <v>1</v>
      </c>
      <c r="CT37">
        <v>0</v>
      </c>
      <c r="CU37">
        <v>0.97380429999999996</v>
      </c>
      <c r="CV37">
        <v>0</v>
      </c>
      <c r="CW37">
        <v>0</v>
      </c>
      <c r="CX37">
        <v>0</v>
      </c>
      <c r="CY37">
        <v>0</v>
      </c>
      <c r="CZ37">
        <v>0</v>
      </c>
      <c r="DA37">
        <v>0</v>
      </c>
      <c r="DB37">
        <v>0</v>
      </c>
      <c r="DC37">
        <v>0</v>
      </c>
      <c r="DD37">
        <v>0</v>
      </c>
      <c r="DE37">
        <v>0</v>
      </c>
      <c r="DF37">
        <v>0</v>
      </c>
      <c r="DG37">
        <v>1</v>
      </c>
      <c r="DH37">
        <v>1</v>
      </c>
      <c r="DI37">
        <v>1</v>
      </c>
      <c r="DJ37">
        <v>1</v>
      </c>
      <c r="DK37">
        <v>0</v>
      </c>
      <c r="DL37">
        <v>1</v>
      </c>
      <c r="DM37">
        <v>0</v>
      </c>
      <c r="DN37">
        <v>0</v>
      </c>
      <c r="DO37">
        <v>0</v>
      </c>
      <c r="DP37">
        <v>0</v>
      </c>
      <c r="DQ37" s="42">
        <v>1</v>
      </c>
      <c r="DR37" s="42">
        <v>0</v>
      </c>
      <c r="DS37" s="42">
        <v>0</v>
      </c>
      <c r="DT37" s="42">
        <v>0</v>
      </c>
      <c r="DU37" s="42">
        <v>0</v>
      </c>
      <c r="DV37">
        <v>0</v>
      </c>
      <c r="DW37">
        <v>0</v>
      </c>
      <c r="DX37" t="s">
        <v>140</v>
      </c>
      <c r="DY37" s="42">
        <v>5.62824E-6</v>
      </c>
      <c r="DZ37" s="42">
        <v>1</v>
      </c>
      <c r="EA37" s="42">
        <v>0</v>
      </c>
      <c r="EB37" s="42">
        <v>0</v>
      </c>
      <c r="EC37" s="42">
        <v>0</v>
      </c>
      <c r="ED37">
        <v>0</v>
      </c>
      <c r="EE37">
        <v>0</v>
      </c>
      <c r="EF37">
        <v>1</v>
      </c>
      <c r="EG37">
        <v>0</v>
      </c>
      <c r="EH37">
        <v>1</v>
      </c>
      <c r="EI37">
        <v>0</v>
      </c>
      <c r="EJ37">
        <v>0</v>
      </c>
      <c r="EK37">
        <v>1</v>
      </c>
      <c r="EL37">
        <v>0</v>
      </c>
      <c r="EM37">
        <v>0</v>
      </c>
      <c r="EN37">
        <v>0</v>
      </c>
      <c r="EO37">
        <v>0</v>
      </c>
      <c r="EP37">
        <v>0</v>
      </c>
      <c r="EQ37">
        <v>0</v>
      </c>
      <c r="ER37">
        <v>0</v>
      </c>
      <c r="ES37">
        <v>0</v>
      </c>
      <c r="ET37">
        <v>0</v>
      </c>
      <c r="EU37">
        <v>0</v>
      </c>
      <c r="EV37">
        <v>0</v>
      </c>
      <c r="EW37" t="s">
        <v>140</v>
      </c>
      <c r="EX37">
        <v>0</v>
      </c>
      <c r="EY37">
        <v>0</v>
      </c>
      <c r="EZ37">
        <v>0</v>
      </c>
      <c r="FA37">
        <v>0</v>
      </c>
      <c r="FB37">
        <v>0</v>
      </c>
      <c r="FC37">
        <v>0</v>
      </c>
      <c r="FD37">
        <v>0</v>
      </c>
      <c r="FE37">
        <v>0</v>
      </c>
      <c r="FF37">
        <v>0</v>
      </c>
      <c r="FG37">
        <v>0</v>
      </c>
      <c r="FH37">
        <v>0</v>
      </c>
      <c r="FI37">
        <v>0</v>
      </c>
      <c r="FJ37">
        <v>0</v>
      </c>
      <c r="FK37">
        <v>0</v>
      </c>
      <c r="FL37">
        <v>0</v>
      </c>
      <c r="FM37">
        <v>0</v>
      </c>
      <c r="FN37">
        <v>0</v>
      </c>
      <c r="FO37">
        <v>0</v>
      </c>
      <c r="FP37">
        <v>0</v>
      </c>
      <c r="FQ37">
        <v>0</v>
      </c>
      <c r="FR37">
        <v>0</v>
      </c>
      <c r="FS37">
        <v>0</v>
      </c>
      <c r="FT37">
        <v>1</v>
      </c>
      <c r="FU37">
        <v>1</v>
      </c>
      <c r="FV37">
        <v>1.0001400000000001E-3</v>
      </c>
      <c r="FW37" s="42">
        <v>1</v>
      </c>
      <c r="FX37">
        <v>1E-3</v>
      </c>
      <c r="FY37">
        <v>0</v>
      </c>
      <c r="FZ37" t="s">
        <v>140</v>
      </c>
      <c r="GA37">
        <v>0</v>
      </c>
      <c r="GB37" s="42">
        <v>0</v>
      </c>
      <c r="GC37" s="42">
        <v>0</v>
      </c>
      <c r="GD37" s="42">
        <v>0</v>
      </c>
      <c r="GE37" s="42">
        <v>0</v>
      </c>
      <c r="GF37">
        <v>0</v>
      </c>
      <c r="GG37">
        <v>0.97203019999999996</v>
      </c>
      <c r="GH37">
        <v>0.76397660000000001</v>
      </c>
      <c r="GI37">
        <v>0.80585790000000002</v>
      </c>
      <c r="GJ37">
        <v>1</v>
      </c>
      <c r="GK37">
        <v>1</v>
      </c>
      <c r="GL37">
        <v>0</v>
      </c>
      <c r="GM37">
        <v>0.45213769999999998</v>
      </c>
      <c r="GN37">
        <v>0.6456537</v>
      </c>
      <c r="GO37">
        <v>0</v>
      </c>
      <c r="GP37">
        <v>0.78606299999999996</v>
      </c>
      <c r="GQ37">
        <v>6.1133199999999999E-2</v>
      </c>
      <c r="GR37">
        <v>0</v>
      </c>
      <c r="GS37">
        <v>1</v>
      </c>
      <c r="GT37">
        <v>1</v>
      </c>
      <c r="GU37">
        <v>0.16974919999999999</v>
      </c>
      <c r="GV37">
        <v>0.63012699999999999</v>
      </c>
      <c r="GW37">
        <v>1</v>
      </c>
      <c r="GX37">
        <v>1</v>
      </c>
      <c r="GY37">
        <v>1</v>
      </c>
      <c r="GZ37" s="42">
        <v>0</v>
      </c>
      <c r="HA37" s="42">
        <v>6.0717800000000002E-2</v>
      </c>
      <c r="HB37">
        <v>0</v>
      </c>
      <c r="HC37">
        <v>0</v>
      </c>
      <c r="HD37" s="42">
        <v>0</v>
      </c>
      <c r="HE37">
        <v>0</v>
      </c>
      <c r="HF37" s="42">
        <v>0</v>
      </c>
      <c r="HG37">
        <v>0</v>
      </c>
      <c r="HH37">
        <v>0</v>
      </c>
      <c r="HI37">
        <v>0</v>
      </c>
      <c r="HJ37">
        <v>0</v>
      </c>
      <c r="HK37">
        <v>0.64645200000000003</v>
      </c>
      <c r="HL37">
        <v>0</v>
      </c>
      <c r="HM37">
        <v>0</v>
      </c>
      <c r="HN37">
        <v>0</v>
      </c>
      <c r="HO37">
        <v>1</v>
      </c>
      <c r="HP37">
        <v>0</v>
      </c>
      <c r="HQ37">
        <v>7.3415699999999997E-6</v>
      </c>
      <c r="HR37" s="42" t="s">
        <v>140</v>
      </c>
      <c r="HS37" s="42">
        <v>0</v>
      </c>
      <c r="HT37">
        <v>0.3833319</v>
      </c>
      <c r="HU37">
        <v>1</v>
      </c>
      <c r="HV37" s="2">
        <v>0</v>
      </c>
      <c r="HW37" s="2">
        <v>0</v>
      </c>
      <c r="HX37" s="2">
        <v>0</v>
      </c>
      <c r="HY37" s="2" t="s">
        <v>140</v>
      </c>
      <c r="HZ37" s="2">
        <v>0</v>
      </c>
    </row>
    <row r="38" spans="2:234" ht="12" customHeight="1" x14ac:dyDescent="0.15">
      <c r="B38" t="s">
        <v>172</v>
      </c>
      <c r="C38">
        <v>0</v>
      </c>
      <c r="D38">
        <v>0</v>
      </c>
      <c r="E38">
        <v>0</v>
      </c>
      <c r="F38">
        <v>1.10194E-2</v>
      </c>
      <c r="G38">
        <v>1.10194E-2</v>
      </c>
      <c r="H38">
        <v>1.1808999999999999E-3</v>
      </c>
      <c r="I38">
        <v>0</v>
      </c>
      <c r="J38">
        <v>0</v>
      </c>
      <c r="K38" t="s">
        <v>140</v>
      </c>
      <c r="L38">
        <v>1.10194E-2</v>
      </c>
      <c r="M38">
        <v>0</v>
      </c>
      <c r="N38">
        <v>3.9651399999999998E-3</v>
      </c>
      <c r="O38">
        <v>0</v>
      </c>
      <c r="P38">
        <v>1.10194E-2</v>
      </c>
      <c r="Q38">
        <v>0</v>
      </c>
      <c r="R38">
        <v>0</v>
      </c>
      <c r="S38">
        <v>3.9651399999999998E-3</v>
      </c>
      <c r="T38">
        <v>3.9652000000000003E-3</v>
      </c>
      <c r="U38">
        <v>3.9651399999999998E-3</v>
      </c>
      <c r="V38">
        <v>0</v>
      </c>
      <c r="W38">
        <v>0</v>
      </c>
      <c r="X38">
        <v>0</v>
      </c>
      <c r="Y38">
        <v>0.2174749</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0.34712530000000003</v>
      </c>
      <c r="BA38">
        <v>0</v>
      </c>
      <c r="BB38">
        <v>0</v>
      </c>
      <c r="BC38">
        <v>0</v>
      </c>
      <c r="BD38">
        <v>0</v>
      </c>
      <c r="BE38">
        <v>0</v>
      </c>
      <c r="BF38">
        <v>0</v>
      </c>
      <c r="BG38">
        <v>0</v>
      </c>
      <c r="BH38">
        <v>0</v>
      </c>
      <c r="BI38">
        <v>0.41973630000000001</v>
      </c>
      <c r="BJ38">
        <v>0.4276413</v>
      </c>
      <c r="BK38">
        <v>0</v>
      </c>
      <c r="BL38">
        <v>0</v>
      </c>
      <c r="BM38">
        <v>0</v>
      </c>
      <c r="BN38">
        <v>0</v>
      </c>
      <c r="BO38">
        <v>0.4276413</v>
      </c>
      <c r="BP38">
        <v>0.4276413</v>
      </c>
      <c r="BQ38">
        <v>0.4276413</v>
      </c>
      <c r="BR38">
        <v>0</v>
      </c>
      <c r="BS38">
        <v>0</v>
      </c>
      <c r="BT38">
        <v>0</v>
      </c>
      <c r="BU38">
        <v>0</v>
      </c>
      <c r="BV38">
        <v>0.4276413</v>
      </c>
      <c r="BW38">
        <v>0.4276413</v>
      </c>
      <c r="BX38">
        <v>0.4276413</v>
      </c>
      <c r="BY38">
        <v>0.4276413</v>
      </c>
      <c r="BZ38">
        <v>1.18227E-3</v>
      </c>
      <c r="CA38">
        <v>1.18227E-3</v>
      </c>
      <c r="CB38" t="s">
        <v>140</v>
      </c>
      <c r="CC38">
        <v>0</v>
      </c>
      <c r="CD38">
        <v>0</v>
      </c>
      <c r="CE38">
        <v>1.1808999999999999E-3</v>
      </c>
      <c r="CF38">
        <v>1.14879E-3</v>
      </c>
      <c r="CG38">
        <v>1.18227E-3</v>
      </c>
      <c r="CH38">
        <v>1.18227E-3</v>
      </c>
      <c r="CI38">
        <v>0</v>
      </c>
      <c r="CJ38">
        <v>0</v>
      </c>
      <c r="CK38">
        <v>0</v>
      </c>
      <c r="CL38">
        <v>0</v>
      </c>
      <c r="CM38">
        <v>0</v>
      </c>
      <c r="CN38">
        <v>0</v>
      </c>
      <c r="CO38">
        <v>0</v>
      </c>
      <c r="CP38">
        <v>0</v>
      </c>
      <c r="CQ38">
        <v>0</v>
      </c>
      <c r="CR38">
        <v>0</v>
      </c>
      <c r="CS38">
        <v>0</v>
      </c>
      <c r="CT38">
        <v>0.99574189999999996</v>
      </c>
      <c r="CU38">
        <v>2.6195599999999999E-2</v>
      </c>
      <c r="CV38">
        <v>0</v>
      </c>
      <c r="CW38">
        <v>1.14447E-2</v>
      </c>
      <c r="CX38">
        <v>1.14447E-2</v>
      </c>
      <c r="CY38">
        <v>1.14447E-2</v>
      </c>
      <c r="CZ38">
        <v>1.14447E-2</v>
      </c>
      <c r="DA38">
        <v>1.14447E-2</v>
      </c>
      <c r="DB38">
        <v>0</v>
      </c>
      <c r="DC38">
        <v>0</v>
      </c>
      <c r="DD38">
        <v>0</v>
      </c>
      <c r="DE38">
        <v>0</v>
      </c>
      <c r="DF38">
        <v>0</v>
      </c>
      <c r="DG38">
        <v>0</v>
      </c>
      <c r="DH38">
        <v>0</v>
      </c>
      <c r="DI38">
        <v>0</v>
      </c>
      <c r="DJ38">
        <v>0</v>
      </c>
      <c r="DK38">
        <v>0</v>
      </c>
      <c r="DL38">
        <v>0</v>
      </c>
      <c r="DM38">
        <v>0</v>
      </c>
      <c r="DN38">
        <v>0</v>
      </c>
      <c r="DO38">
        <v>0</v>
      </c>
      <c r="DP38">
        <v>0</v>
      </c>
      <c r="DQ38">
        <v>0</v>
      </c>
      <c r="DR38">
        <v>0</v>
      </c>
      <c r="DS38">
        <v>1.1808999999999999E-3</v>
      </c>
      <c r="DT38">
        <v>1.1808999999999999E-3</v>
      </c>
      <c r="DU38">
        <v>1.1808999999999999E-3</v>
      </c>
      <c r="DV38">
        <v>1.1808999999999999E-3</v>
      </c>
      <c r="DW38">
        <v>1.1808999999999999E-3</v>
      </c>
      <c r="DX38" t="s">
        <v>140</v>
      </c>
      <c r="DY38">
        <v>0</v>
      </c>
      <c r="DZ38">
        <v>0</v>
      </c>
      <c r="EA38">
        <v>4.51426E-3</v>
      </c>
      <c r="EB38">
        <v>4.51426E-3</v>
      </c>
      <c r="EC38">
        <v>4.51426E-3</v>
      </c>
      <c r="ED38">
        <v>4.51426E-3</v>
      </c>
      <c r="EE38">
        <v>4.51426E-3</v>
      </c>
      <c r="EF38">
        <v>0</v>
      </c>
      <c r="EG38">
        <v>0</v>
      </c>
      <c r="EH38">
        <v>0</v>
      </c>
      <c r="EI38">
        <v>2.0843E-2</v>
      </c>
      <c r="EJ38">
        <v>0</v>
      </c>
      <c r="EK38">
        <v>0</v>
      </c>
      <c r="EL38">
        <v>0</v>
      </c>
      <c r="EM38">
        <v>0</v>
      </c>
      <c r="EN38">
        <v>0</v>
      </c>
      <c r="EO38">
        <v>8.7238200000000002E-2</v>
      </c>
      <c r="EP38">
        <v>0</v>
      </c>
      <c r="EQ38">
        <v>0</v>
      </c>
      <c r="ER38">
        <v>0</v>
      </c>
      <c r="ES38">
        <v>0</v>
      </c>
      <c r="ET38">
        <v>0</v>
      </c>
      <c r="EU38">
        <v>0</v>
      </c>
      <c r="EV38">
        <v>0</v>
      </c>
      <c r="EW38" t="s">
        <v>140</v>
      </c>
      <c r="EX38">
        <v>0</v>
      </c>
      <c r="EY38">
        <v>0</v>
      </c>
      <c r="EZ38">
        <v>0</v>
      </c>
      <c r="FA38">
        <v>0</v>
      </c>
      <c r="FB38">
        <v>0</v>
      </c>
      <c r="FC38">
        <v>0</v>
      </c>
      <c r="FD38">
        <v>0</v>
      </c>
      <c r="FE38">
        <v>0</v>
      </c>
      <c r="FF38">
        <v>0</v>
      </c>
      <c r="FG38">
        <v>0</v>
      </c>
      <c r="FH38">
        <v>0</v>
      </c>
      <c r="FI38">
        <v>0</v>
      </c>
      <c r="FJ38">
        <v>0</v>
      </c>
      <c r="FK38">
        <v>0</v>
      </c>
      <c r="FL38">
        <v>0</v>
      </c>
      <c r="FM38">
        <v>0</v>
      </c>
      <c r="FN38">
        <v>0</v>
      </c>
      <c r="FO38">
        <v>0</v>
      </c>
      <c r="FP38">
        <v>0</v>
      </c>
      <c r="FQ38">
        <v>0</v>
      </c>
      <c r="FR38">
        <v>0</v>
      </c>
      <c r="FS38">
        <v>0</v>
      </c>
      <c r="FT38">
        <v>0</v>
      </c>
      <c r="FU38">
        <v>0</v>
      </c>
      <c r="FV38">
        <v>0</v>
      </c>
      <c r="FW38">
        <v>0</v>
      </c>
      <c r="FX38">
        <v>0</v>
      </c>
      <c r="FY38">
        <v>8.7950400000000005E-3</v>
      </c>
      <c r="FZ38" t="s">
        <v>140</v>
      </c>
      <c r="GA38">
        <v>0</v>
      </c>
      <c r="GB38">
        <v>0</v>
      </c>
      <c r="GC38">
        <v>0</v>
      </c>
      <c r="GD38">
        <v>0</v>
      </c>
      <c r="GE38">
        <v>1.10194E-2</v>
      </c>
      <c r="GF38">
        <v>3.9651399999999998E-3</v>
      </c>
      <c r="GG38">
        <v>1.9074199999999999E-3</v>
      </c>
      <c r="GH38">
        <v>1.9074199999999999E-3</v>
      </c>
      <c r="GI38">
        <v>0.1095218</v>
      </c>
      <c r="GJ38">
        <v>0</v>
      </c>
      <c r="GK38">
        <v>0</v>
      </c>
      <c r="GL38">
        <v>0.22162419999999999</v>
      </c>
      <c r="GM38">
        <v>0</v>
      </c>
      <c r="GN38">
        <v>0</v>
      </c>
      <c r="GO38">
        <v>0</v>
      </c>
      <c r="GP38">
        <v>0</v>
      </c>
      <c r="GQ38">
        <v>0.21566589999999999</v>
      </c>
      <c r="GR38">
        <v>0.3474546</v>
      </c>
      <c r="GS38">
        <v>0</v>
      </c>
      <c r="GT38">
        <v>0</v>
      </c>
      <c r="GU38">
        <v>0</v>
      </c>
      <c r="GV38">
        <v>0</v>
      </c>
      <c r="GW38">
        <v>0</v>
      </c>
      <c r="GX38">
        <v>0</v>
      </c>
      <c r="GY38">
        <v>0</v>
      </c>
      <c r="GZ38">
        <v>0.4276413</v>
      </c>
      <c r="HA38">
        <v>0</v>
      </c>
      <c r="HB38">
        <v>0.4276413</v>
      </c>
      <c r="HC38">
        <v>8.3112500000000005E-4</v>
      </c>
      <c r="HD38">
        <v>0.4276413</v>
      </c>
      <c r="HE38">
        <v>1.85041E-3</v>
      </c>
      <c r="HF38">
        <v>0.88000590000000001</v>
      </c>
      <c r="HG38">
        <v>0.61400889999999997</v>
      </c>
      <c r="HH38">
        <v>1.1468299999999999E-3</v>
      </c>
      <c r="HI38">
        <v>0</v>
      </c>
      <c r="HJ38">
        <v>1.18227E-3</v>
      </c>
      <c r="HK38">
        <v>0</v>
      </c>
      <c r="HL38">
        <v>0.88000679999999998</v>
      </c>
      <c r="HM38">
        <v>0.87947649999999999</v>
      </c>
      <c r="HN38">
        <v>1</v>
      </c>
      <c r="HO38">
        <v>0</v>
      </c>
      <c r="HP38">
        <v>0.99872039999999995</v>
      </c>
      <c r="HQ38">
        <v>1.14447E-2</v>
      </c>
      <c r="HR38" t="s">
        <v>140</v>
      </c>
      <c r="HS38">
        <v>0</v>
      </c>
      <c r="HT38">
        <v>0</v>
      </c>
      <c r="HU38">
        <v>0</v>
      </c>
      <c r="HV38" s="2">
        <v>0</v>
      </c>
      <c r="HW38" s="2">
        <v>1.1808999999999999E-3</v>
      </c>
      <c r="HX38" s="2">
        <v>4.51426E-3</v>
      </c>
      <c r="HY38" s="2" t="s">
        <v>140</v>
      </c>
      <c r="HZ38" s="2">
        <v>0</v>
      </c>
    </row>
    <row r="39" spans="2:234" ht="12" customHeight="1" x14ac:dyDescent="0.15">
      <c r="B39" t="s">
        <v>165</v>
      </c>
      <c r="C39">
        <v>850.73099999999999</v>
      </c>
      <c r="D39">
        <v>1.523998</v>
      </c>
      <c r="E39">
        <v>1279.3440000000001</v>
      </c>
      <c r="F39">
        <v>990.72540000000004</v>
      </c>
      <c r="G39">
        <v>990.72540000000004</v>
      </c>
      <c r="H39">
        <v>983.75469999999996</v>
      </c>
      <c r="I39">
        <v>884.64300000000003</v>
      </c>
      <c r="J39">
        <v>996.58590000000004</v>
      </c>
      <c r="K39" t="s">
        <v>140</v>
      </c>
      <c r="L39">
        <v>990.78769999999997</v>
      </c>
      <c r="M39">
        <v>1.910428</v>
      </c>
      <c r="N39">
        <v>974.89570000000003</v>
      </c>
      <c r="O39">
        <v>1.36578</v>
      </c>
      <c r="P39">
        <v>990.72540000000004</v>
      </c>
      <c r="Q39">
        <v>1.5240020000000001</v>
      </c>
      <c r="R39">
        <v>979.37040000000002</v>
      </c>
      <c r="S39">
        <v>973.83040000000005</v>
      </c>
      <c r="T39">
        <v>973.8306</v>
      </c>
      <c r="U39">
        <v>973.83040000000005</v>
      </c>
      <c r="V39">
        <v>16.11835</v>
      </c>
      <c r="W39">
        <v>517.74659999999994</v>
      </c>
      <c r="X39">
        <v>16.11835</v>
      </c>
      <c r="Y39">
        <v>493.15620000000001</v>
      </c>
      <c r="Z39">
        <v>18.7806</v>
      </c>
      <c r="AA39">
        <v>907.37890000000004</v>
      </c>
      <c r="AB39">
        <v>825.85019999999997</v>
      </c>
      <c r="AC39">
        <v>10.372590000000001</v>
      </c>
      <c r="AD39">
        <v>16.086919999999999</v>
      </c>
      <c r="AE39">
        <v>927.3057</v>
      </c>
      <c r="AF39">
        <v>867.16920000000005</v>
      </c>
      <c r="AG39">
        <v>8.4180270000000004</v>
      </c>
      <c r="AH39">
        <v>15.34502</v>
      </c>
      <c r="AI39">
        <v>961.86009999999999</v>
      </c>
      <c r="AJ39">
        <v>961.86009999999999</v>
      </c>
      <c r="AK39">
        <v>961.86009999999999</v>
      </c>
      <c r="AL39">
        <v>1039.154</v>
      </c>
      <c r="AM39">
        <v>19.027170000000002</v>
      </c>
      <c r="AN39">
        <v>1039.8019999999999</v>
      </c>
      <c r="AO39">
        <v>1039.8019999999999</v>
      </c>
      <c r="AP39">
        <v>1039.8019999999999</v>
      </c>
      <c r="AQ39">
        <v>1041.0619999999999</v>
      </c>
      <c r="AR39">
        <v>988.97540000000004</v>
      </c>
      <c r="AS39">
        <v>988.97540000000004</v>
      </c>
      <c r="AT39">
        <v>1041.0619999999999</v>
      </c>
      <c r="AU39">
        <v>988.86869999999999</v>
      </c>
      <c r="AV39">
        <v>18.733889999999999</v>
      </c>
      <c r="AW39">
        <v>964.44460000000004</v>
      </c>
      <c r="AX39">
        <v>18.555389999999999</v>
      </c>
      <c r="AY39">
        <v>16.11835</v>
      </c>
      <c r="AZ39">
        <v>930.87310000000002</v>
      </c>
      <c r="BA39">
        <v>13.245139999999999</v>
      </c>
      <c r="BB39">
        <v>927.30579999999998</v>
      </c>
      <c r="BC39">
        <v>874.62969999999996</v>
      </c>
      <c r="BD39">
        <v>8.4163979999999992</v>
      </c>
      <c r="BE39">
        <v>10.008419999999999</v>
      </c>
      <c r="BF39">
        <v>963.8546</v>
      </c>
      <c r="BG39">
        <v>23.086739999999999</v>
      </c>
      <c r="BH39">
        <v>10.99898</v>
      </c>
      <c r="BI39">
        <v>1080.606</v>
      </c>
      <c r="BJ39">
        <v>1153.346</v>
      </c>
      <c r="BK39">
        <v>6.4825499999999998</v>
      </c>
      <c r="BL39">
        <v>1.2052620000000001</v>
      </c>
      <c r="BM39">
        <v>993.58550000000002</v>
      </c>
      <c r="BN39">
        <v>363.16559999999998</v>
      </c>
      <c r="BO39">
        <v>1153.346</v>
      </c>
      <c r="BP39">
        <v>1153.346</v>
      </c>
      <c r="BQ39">
        <v>1153.405</v>
      </c>
      <c r="BR39">
        <v>0.63633740000000005</v>
      </c>
      <c r="BS39">
        <v>0.55788230000000005</v>
      </c>
      <c r="BT39">
        <v>980.67489999999998</v>
      </c>
      <c r="BU39">
        <v>1.0997680000000001</v>
      </c>
      <c r="BV39">
        <v>1153.1990000000001</v>
      </c>
      <c r="BW39">
        <v>1153.075</v>
      </c>
      <c r="BX39">
        <v>1152.9870000000001</v>
      </c>
      <c r="BY39">
        <v>1153.075</v>
      </c>
      <c r="BZ39">
        <v>984.10479999999995</v>
      </c>
      <c r="CA39">
        <v>984.10479999999995</v>
      </c>
      <c r="CB39" t="s">
        <v>140</v>
      </c>
      <c r="CC39">
        <v>972.12840000000006</v>
      </c>
      <c r="CD39">
        <v>2.6776450000000001</v>
      </c>
      <c r="CE39">
        <v>984.03980000000001</v>
      </c>
      <c r="CF39">
        <v>972.78830000000005</v>
      </c>
      <c r="CG39">
        <v>984.10479999999995</v>
      </c>
      <c r="CH39">
        <v>984.10659999999996</v>
      </c>
      <c r="CI39">
        <v>1.0692219999999999</v>
      </c>
      <c r="CJ39">
        <v>1.547123</v>
      </c>
      <c r="CK39">
        <v>4.3838759999999999</v>
      </c>
      <c r="CL39">
        <v>4.3838759999999999</v>
      </c>
      <c r="CM39">
        <v>930.03679999999997</v>
      </c>
      <c r="CN39">
        <v>930.32470000000001</v>
      </c>
      <c r="CO39">
        <v>930.03679999999997</v>
      </c>
      <c r="CP39">
        <v>930.03679999999997</v>
      </c>
      <c r="CQ39">
        <v>971.33100000000002</v>
      </c>
      <c r="CR39">
        <v>1.013466</v>
      </c>
      <c r="CS39">
        <v>1.6678999999999999</v>
      </c>
      <c r="CT39">
        <v>1508</v>
      </c>
      <c r="CU39">
        <v>1.7398979999999999</v>
      </c>
      <c r="CV39">
        <v>1035.885</v>
      </c>
      <c r="CW39">
        <v>971.77710000000002</v>
      </c>
      <c r="CX39">
        <v>972.0616</v>
      </c>
      <c r="CY39">
        <v>971.77710000000002</v>
      </c>
      <c r="CZ39">
        <v>971.77700000000004</v>
      </c>
      <c r="DA39">
        <v>971.77710000000002</v>
      </c>
      <c r="DB39">
        <v>1009.128</v>
      </c>
      <c r="DC39">
        <v>1009.293</v>
      </c>
      <c r="DD39">
        <v>1034.2349999999999</v>
      </c>
      <c r="DE39">
        <v>1034.28</v>
      </c>
      <c r="DF39">
        <v>1041.0619999999999</v>
      </c>
      <c r="DG39">
        <v>1.2100839999999999</v>
      </c>
      <c r="DH39">
        <v>1.0082100000000001</v>
      </c>
      <c r="DI39">
        <v>1.134782</v>
      </c>
      <c r="DJ39">
        <v>1.0082100000000001</v>
      </c>
      <c r="DK39">
        <v>988.84540000000004</v>
      </c>
      <c r="DL39">
        <v>0.9892685</v>
      </c>
      <c r="DM39">
        <v>967.26160000000004</v>
      </c>
      <c r="DN39">
        <v>967.26409999999998</v>
      </c>
      <c r="DO39">
        <v>967.26409999999998</v>
      </c>
      <c r="DP39">
        <v>967.31569999999999</v>
      </c>
      <c r="DQ39">
        <v>1.092411</v>
      </c>
      <c r="DR39">
        <v>967.38930000000005</v>
      </c>
      <c r="DS39">
        <v>983.75469999999996</v>
      </c>
      <c r="DT39">
        <v>983.75469999999996</v>
      </c>
      <c r="DU39">
        <v>983.75469999999996</v>
      </c>
      <c r="DV39">
        <v>983.95439999999996</v>
      </c>
      <c r="DW39">
        <v>983.75469999999996</v>
      </c>
      <c r="DX39" t="s">
        <v>140</v>
      </c>
      <c r="DY39">
        <v>917.88490000000002</v>
      </c>
      <c r="DZ39">
        <v>3.849377</v>
      </c>
      <c r="EA39">
        <v>956.61689999999999</v>
      </c>
      <c r="EB39">
        <v>969.13109999999995</v>
      </c>
      <c r="EC39">
        <v>969.29259999999999</v>
      </c>
      <c r="ED39">
        <v>969.13109999999995</v>
      </c>
      <c r="EE39">
        <v>969.13109999999995</v>
      </c>
      <c r="EF39">
        <v>3.47966</v>
      </c>
      <c r="EG39">
        <v>961.86009999999999</v>
      </c>
      <c r="EH39">
        <v>2.0491820000000001</v>
      </c>
      <c r="EI39">
        <v>1032.194</v>
      </c>
      <c r="EJ39">
        <v>961.86009999999999</v>
      </c>
      <c r="EK39">
        <v>1.1586369999999999</v>
      </c>
      <c r="EL39">
        <v>988.90840000000003</v>
      </c>
      <c r="EM39">
        <v>988.84540000000004</v>
      </c>
      <c r="EN39">
        <v>988.97540000000004</v>
      </c>
      <c r="EO39">
        <v>1014.1319999999999</v>
      </c>
      <c r="EP39">
        <v>979.37040000000002</v>
      </c>
      <c r="EQ39">
        <v>976.93499999999995</v>
      </c>
      <c r="ER39">
        <v>1068.45</v>
      </c>
      <c r="ES39">
        <v>979.37040000000002</v>
      </c>
      <c r="ET39">
        <v>979.37040000000002</v>
      </c>
      <c r="EU39">
        <v>979.88059999999996</v>
      </c>
      <c r="EV39">
        <v>979.37040000000002</v>
      </c>
      <c r="EW39" t="s">
        <v>140</v>
      </c>
      <c r="EX39">
        <v>979.37040000000002</v>
      </c>
      <c r="EY39">
        <v>979.38580000000002</v>
      </c>
      <c r="EZ39">
        <v>979.37040000000002</v>
      </c>
      <c r="FA39">
        <v>1041.0619999999999</v>
      </c>
      <c r="FB39">
        <v>989.0308</v>
      </c>
      <c r="FC39">
        <v>991.70450000000005</v>
      </c>
      <c r="FD39">
        <v>986.31320000000005</v>
      </c>
      <c r="FE39">
        <v>991.70450000000005</v>
      </c>
      <c r="FF39">
        <v>986.36419999999998</v>
      </c>
      <c r="FG39">
        <v>991.70450000000005</v>
      </c>
      <c r="FH39">
        <v>986.32</v>
      </c>
      <c r="FI39">
        <v>991.70450000000005</v>
      </c>
      <c r="FJ39">
        <v>986.31679999999994</v>
      </c>
      <c r="FK39">
        <v>991.70450000000005</v>
      </c>
      <c r="FL39">
        <v>986.33960000000002</v>
      </c>
      <c r="FM39">
        <v>991.70450000000005</v>
      </c>
      <c r="FN39">
        <v>986.32619999999997</v>
      </c>
      <c r="FO39">
        <v>991.70450000000005</v>
      </c>
      <c r="FP39">
        <v>989.04669999999999</v>
      </c>
      <c r="FQ39">
        <v>991.70450000000005</v>
      </c>
      <c r="FR39">
        <v>987.09109999999998</v>
      </c>
      <c r="FS39">
        <v>991.70450000000005</v>
      </c>
      <c r="FT39">
        <v>2.8438729999999999</v>
      </c>
      <c r="FU39">
        <v>2.8438729999999999</v>
      </c>
      <c r="FV39">
        <v>690.40449999999998</v>
      </c>
      <c r="FW39">
        <v>2.8438729999999999</v>
      </c>
      <c r="FX39">
        <v>690.42849999999999</v>
      </c>
      <c r="FY39">
        <v>1086.4469999999999</v>
      </c>
      <c r="FZ39" t="s">
        <v>140</v>
      </c>
      <c r="GA39">
        <v>3088.0650000000001</v>
      </c>
      <c r="GB39">
        <v>3088.0650000000001</v>
      </c>
      <c r="GC39">
        <v>3088.0650000000001</v>
      </c>
      <c r="GD39">
        <v>996.58590000000004</v>
      </c>
      <c r="GE39">
        <v>990.78769999999997</v>
      </c>
      <c r="GF39">
        <v>974.89580000000001</v>
      </c>
      <c r="GG39">
        <v>22.953340000000001</v>
      </c>
      <c r="GH39">
        <v>25.76362</v>
      </c>
      <c r="GI39">
        <v>24.961939999999998</v>
      </c>
      <c r="GJ39">
        <v>18.780529999999999</v>
      </c>
      <c r="GK39">
        <v>18.766559999999998</v>
      </c>
      <c r="GL39">
        <v>952.7287</v>
      </c>
      <c r="GM39">
        <v>34.759509999999999</v>
      </c>
      <c r="GN39">
        <v>23.601489999999998</v>
      </c>
      <c r="GO39">
        <v>847.01620000000003</v>
      </c>
      <c r="GP39">
        <v>24.076080000000001</v>
      </c>
      <c r="GQ39">
        <v>188.81389999999999</v>
      </c>
      <c r="GR39">
        <v>995.99869999999999</v>
      </c>
      <c r="GS39">
        <v>13.24545</v>
      </c>
      <c r="GT39">
        <v>13.300050000000001</v>
      </c>
      <c r="GU39">
        <v>55.835160000000002</v>
      </c>
      <c r="GV39">
        <v>17.339030000000001</v>
      </c>
      <c r="GW39">
        <v>1.224126</v>
      </c>
      <c r="GX39">
        <v>1.1321509999999999</v>
      </c>
      <c r="GY39">
        <v>1.1321509999999999</v>
      </c>
      <c r="GZ39">
        <v>1153.405</v>
      </c>
      <c r="HA39">
        <v>17.803899999999999</v>
      </c>
      <c r="HB39">
        <v>1153.1949999999999</v>
      </c>
      <c r="HC39">
        <v>980.28470000000004</v>
      </c>
      <c r="HD39">
        <v>1153.075</v>
      </c>
      <c r="HE39">
        <v>957.74030000000005</v>
      </c>
      <c r="HF39">
        <v>1417.981</v>
      </c>
      <c r="HG39">
        <v>1244.6400000000001</v>
      </c>
      <c r="HH39">
        <v>973.20119999999997</v>
      </c>
      <c r="HI39">
        <v>1264.575</v>
      </c>
      <c r="HJ39">
        <v>984.10659999999996</v>
      </c>
      <c r="HK39">
        <v>4.3838759999999999</v>
      </c>
      <c r="HL39">
        <v>1412.114</v>
      </c>
      <c r="HM39">
        <v>1415.2829999999999</v>
      </c>
      <c r="HN39">
        <v>1510.002</v>
      </c>
      <c r="HO39">
        <v>1.692089</v>
      </c>
      <c r="HP39">
        <v>1509.2639999999999</v>
      </c>
      <c r="HQ39">
        <v>968.20150000000001</v>
      </c>
      <c r="HR39" t="s">
        <v>140</v>
      </c>
      <c r="HS39">
        <v>1009.293</v>
      </c>
      <c r="HT39">
        <v>2.905106</v>
      </c>
      <c r="HU39">
        <v>1.0082100000000001</v>
      </c>
      <c r="HV39" s="2">
        <v>967.38930000000005</v>
      </c>
      <c r="HW39" s="2">
        <v>983.95389999999998</v>
      </c>
      <c r="HX39" s="2">
        <v>969.29259999999999</v>
      </c>
      <c r="HY39" s="2" t="s">
        <v>140</v>
      </c>
      <c r="HZ39" s="2">
        <v>979.88059999999996</v>
      </c>
    </row>
    <row r="40" spans="2:234" ht="12" customHeight="1" x14ac:dyDescent="0.15">
      <c r="B40" t="s">
        <v>159</v>
      </c>
      <c r="C40">
        <v>32</v>
      </c>
      <c r="D40">
        <v>71.292699999999996</v>
      </c>
      <c r="E40">
        <v>81.604309999999998</v>
      </c>
      <c r="F40">
        <v>71.341909999999999</v>
      </c>
      <c r="G40">
        <v>71.341909999999999</v>
      </c>
      <c r="H40">
        <v>90.710880000000003</v>
      </c>
      <c r="I40">
        <v>64.900000000000006</v>
      </c>
      <c r="J40">
        <v>50.001579999999997</v>
      </c>
      <c r="K40" t="s">
        <v>140</v>
      </c>
      <c r="L40">
        <v>71.292699999999996</v>
      </c>
      <c r="M40">
        <v>50</v>
      </c>
      <c r="N40">
        <v>70.261880000000005</v>
      </c>
      <c r="O40">
        <v>50.001579999999997</v>
      </c>
      <c r="P40">
        <v>71.341909999999999</v>
      </c>
      <c r="Q40">
        <v>71.291979999999995</v>
      </c>
      <c r="R40">
        <v>88.567149999999998</v>
      </c>
      <c r="S40">
        <v>71.144090000000006</v>
      </c>
      <c r="T40">
        <v>71.144090000000006</v>
      </c>
      <c r="U40">
        <v>71.144090000000006</v>
      </c>
      <c r="V40">
        <v>175</v>
      </c>
      <c r="W40">
        <v>157.87209999999999</v>
      </c>
      <c r="X40">
        <v>175</v>
      </c>
      <c r="Y40">
        <v>203.82320000000001</v>
      </c>
      <c r="Z40">
        <v>203.8253</v>
      </c>
      <c r="AA40">
        <v>158.8578</v>
      </c>
      <c r="AB40">
        <v>173.00020000000001</v>
      </c>
      <c r="AC40">
        <v>158.86189999999999</v>
      </c>
      <c r="AD40">
        <v>173.00020000000001</v>
      </c>
      <c r="AE40">
        <v>134.68100000000001</v>
      </c>
      <c r="AF40">
        <v>141.77850000000001</v>
      </c>
      <c r="AG40">
        <v>134.68190000000001</v>
      </c>
      <c r="AH40">
        <v>141.77850000000001</v>
      </c>
      <c r="AI40">
        <v>50.000259999999997</v>
      </c>
      <c r="AJ40">
        <v>50.000259999999997</v>
      </c>
      <c r="AK40">
        <v>50.000259999999997</v>
      </c>
      <c r="AL40">
        <v>41.562620000000003</v>
      </c>
      <c r="AM40">
        <v>50.000259999999997</v>
      </c>
      <c r="AN40">
        <v>41.031799999999997</v>
      </c>
      <c r="AO40">
        <v>41.031799999999997</v>
      </c>
      <c r="AP40">
        <v>41.031799999999997</v>
      </c>
      <c r="AQ40">
        <v>40</v>
      </c>
      <c r="AR40">
        <v>39.759300000000003</v>
      </c>
      <c r="AS40">
        <v>39.759300000000003</v>
      </c>
      <c r="AT40">
        <v>40</v>
      </c>
      <c r="AU40">
        <v>53.383949999999999</v>
      </c>
      <c r="AV40">
        <v>53.41095</v>
      </c>
      <c r="AW40">
        <v>50.839959999999998</v>
      </c>
      <c r="AX40">
        <v>49.615810000000003</v>
      </c>
      <c r="AY40">
        <v>175</v>
      </c>
      <c r="AZ40">
        <v>192.62899999999999</v>
      </c>
      <c r="BA40">
        <v>192.62979999999999</v>
      </c>
      <c r="BB40">
        <v>134.68100000000001</v>
      </c>
      <c r="BC40">
        <v>142.0001</v>
      </c>
      <c r="BD40">
        <v>134.68190000000001</v>
      </c>
      <c r="BE40">
        <v>142.0001</v>
      </c>
      <c r="BF40">
        <v>54.999969999999998</v>
      </c>
      <c r="BG40">
        <v>111.0621</v>
      </c>
      <c r="BH40">
        <v>54.999969999999998</v>
      </c>
      <c r="BI40">
        <v>160.40600000000001</v>
      </c>
      <c r="BJ40">
        <v>95.118989999999997</v>
      </c>
      <c r="BK40">
        <v>160.40600000000001</v>
      </c>
      <c r="BL40">
        <v>95.061089999999993</v>
      </c>
      <c r="BM40">
        <v>55</v>
      </c>
      <c r="BN40">
        <v>55</v>
      </c>
      <c r="BO40">
        <v>95.118989999999997</v>
      </c>
      <c r="BP40">
        <v>95.118989999999997</v>
      </c>
      <c r="BQ40">
        <v>95.061089999999993</v>
      </c>
      <c r="BR40">
        <v>126.6498</v>
      </c>
      <c r="BS40">
        <v>55</v>
      </c>
      <c r="BT40">
        <v>50.000010000000003</v>
      </c>
      <c r="BU40">
        <v>50.000010000000003</v>
      </c>
      <c r="BV40">
        <v>95.264539999999997</v>
      </c>
      <c r="BW40">
        <v>95.386979999999994</v>
      </c>
      <c r="BX40">
        <v>95.474429999999998</v>
      </c>
      <c r="BY40">
        <v>95.386979999999994</v>
      </c>
      <c r="BZ40">
        <v>90.449449999999999</v>
      </c>
      <c r="CA40">
        <v>90.449449999999999</v>
      </c>
      <c r="CB40" t="s">
        <v>140</v>
      </c>
      <c r="CC40">
        <v>94</v>
      </c>
      <c r="CD40">
        <v>120.72920000000001</v>
      </c>
      <c r="CE40">
        <v>90.488129999999998</v>
      </c>
      <c r="CF40">
        <v>98.585620000000006</v>
      </c>
      <c r="CG40">
        <v>90.449449999999999</v>
      </c>
      <c r="CH40">
        <v>90.448049999999995</v>
      </c>
      <c r="CI40">
        <v>90.448049999999995</v>
      </c>
      <c r="CJ40">
        <v>89.722470000000001</v>
      </c>
      <c r="CK40">
        <v>122.9954</v>
      </c>
      <c r="CL40">
        <v>122.9954</v>
      </c>
      <c r="CM40">
        <v>120.9375</v>
      </c>
      <c r="CN40">
        <v>120.72920000000001</v>
      </c>
      <c r="CO40">
        <v>120.9375</v>
      </c>
      <c r="CP40">
        <v>120.9375</v>
      </c>
      <c r="CQ40">
        <v>90</v>
      </c>
      <c r="CR40">
        <v>100.51690000000001</v>
      </c>
      <c r="CS40">
        <v>30</v>
      </c>
      <c r="CT40">
        <v>119.9405</v>
      </c>
      <c r="CU40">
        <v>119.718</v>
      </c>
      <c r="CV40">
        <v>39.603340000000003</v>
      </c>
      <c r="CW40">
        <v>96.264300000000006</v>
      </c>
      <c r="CX40">
        <v>96.051329999999993</v>
      </c>
      <c r="CY40">
        <v>96.264300000000006</v>
      </c>
      <c r="CZ40">
        <v>96.264390000000006</v>
      </c>
      <c r="DA40">
        <v>96.264300000000006</v>
      </c>
      <c r="DB40">
        <v>60.599710000000002</v>
      </c>
      <c r="DC40">
        <v>60.466850000000001</v>
      </c>
      <c r="DD40">
        <v>40.036879999999996</v>
      </c>
      <c r="DE40">
        <v>40</v>
      </c>
      <c r="DF40">
        <v>40</v>
      </c>
      <c r="DG40">
        <v>39.946849999999998</v>
      </c>
      <c r="DH40">
        <v>104</v>
      </c>
      <c r="DI40">
        <v>51.312840000000001</v>
      </c>
      <c r="DJ40">
        <v>104</v>
      </c>
      <c r="DK40">
        <v>40</v>
      </c>
      <c r="DL40">
        <v>103.87520000000001</v>
      </c>
      <c r="DM40">
        <v>44.583280000000002</v>
      </c>
      <c r="DN40">
        <v>44.579700000000003</v>
      </c>
      <c r="DO40">
        <v>44.579700000000003</v>
      </c>
      <c r="DP40">
        <v>44.504260000000002</v>
      </c>
      <c r="DQ40">
        <v>43.668329999999997</v>
      </c>
      <c r="DR40">
        <v>44.39678</v>
      </c>
      <c r="DS40">
        <v>90.710880000000003</v>
      </c>
      <c r="DT40">
        <v>90.710880000000003</v>
      </c>
      <c r="DU40">
        <v>90.710880000000003</v>
      </c>
      <c r="DV40">
        <v>90.554879999999997</v>
      </c>
      <c r="DW40">
        <v>90.710880000000003</v>
      </c>
      <c r="DX40" t="s">
        <v>140</v>
      </c>
      <c r="DY40">
        <v>125.964</v>
      </c>
      <c r="DZ40">
        <v>142.30009999999999</v>
      </c>
      <c r="EA40">
        <v>143.5078</v>
      </c>
      <c r="EB40">
        <v>134.53049999999999</v>
      </c>
      <c r="EC40">
        <v>134.4135</v>
      </c>
      <c r="ED40">
        <v>134.53049999999999</v>
      </c>
      <c r="EE40">
        <v>134.53049999999999</v>
      </c>
      <c r="EF40">
        <v>134.4135</v>
      </c>
      <c r="EG40">
        <v>50.000259999999997</v>
      </c>
      <c r="EH40">
        <v>118.232</v>
      </c>
      <c r="EI40">
        <v>192.3777</v>
      </c>
      <c r="EJ40">
        <v>50.000259999999997</v>
      </c>
      <c r="EK40">
        <v>45</v>
      </c>
      <c r="EL40">
        <v>40</v>
      </c>
      <c r="EM40">
        <v>40</v>
      </c>
      <c r="EN40">
        <v>39.759300000000003</v>
      </c>
      <c r="EO40">
        <v>76.5</v>
      </c>
      <c r="EP40">
        <v>88.567149999999998</v>
      </c>
      <c r="EQ40">
        <v>90.1</v>
      </c>
      <c r="ER40">
        <v>30</v>
      </c>
      <c r="ES40">
        <v>88.567149999999998</v>
      </c>
      <c r="ET40">
        <v>88.567149999999998</v>
      </c>
      <c r="EU40">
        <v>88.182280000000006</v>
      </c>
      <c r="EV40">
        <v>88.567149999999998</v>
      </c>
      <c r="EW40" t="s">
        <v>140</v>
      </c>
      <c r="EX40">
        <v>88.567149999999998</v>
      </c>
      <c r="EY40">
        <v>88.55565</v>
      </c>
      <c r="EZ40">
        <v>88.567149999999998</v>
      </c>
      <c r="FA40">
        <v>40</v>
      </c>
      <c r="FB40">
        <v>40.00712</v>
      </c>
      <c r="FC40">
        <v>35</v>
      </c>
      <c r="FD40">
        <v>45.000050000000002</v>
      </c>
      <c r="FE40">
        <v>35</v>
      </c>
      <c r="FF40">
        <v>44.907290000000003</v>
      </c>
      <c r="FG40">
        <v>35</v>
      </c>
      <c r="FH40">
        <v>44.987699999999997</v>
      </c>
      <c r="FI40">
        <v>35</v>
      </c>
      <c r="FJ40">
        <v>44.993569999999998</v>
      </c>
      <c r="FK40">
        <v>35</v>
      </c>
      <c r="FL40">
        <v>44.952159999999999</v>
      </c>
      <c r="FM40">
        <v>35</v>
      </c>
      <c r="FN40">
        <v>44.976419999999997</v>
      </c>
      <c r="FO40">
        <v>35</v>
      </c>
      <c r="FP40">
        <v>39.977780000000003</v>
      </c>
      <c r="FQ40">
        <v>35</v>
      </c>
      <c r="FR40">
        <v>43.580669999999998</v>
      </c>
      <c r="FS40">
        <v>35</v>
      </c>
      <c r="FT40">
        <v>154.79079999999999</v>
      </c>
      <c r="FU40">
        <v>154.79079999999999</v>
      </c>
      <c r="FV40">
        <v>154.7886</v>
      </c>
      <c r="FW40">
        <v>154.79079999999999</v>
      </c>
      <c r="FX40">
        <v>154.78870000000001</v>
      </c>
      <c r="FY40">
        <v>75.832419999999999</v>
      </c>
      <c r="FZ40" t="s">
        <v>140</v>
      </c>
      <c r="GA40">
        <v>30</v>
      </c>
      <c r="GB40">
        <v>30</v>
      </c>
      <c r="GC40">
        <v>30</v>
      </c>
      <c r="GD40">
        <v>50.001579999999997</v>
      </c>
      <c r="GE40">
        <v>71.292699999999996</v>
      </c>
      <c r="GF40">
        <v>70.261880000000005</v>
      </c>
      <c r="GG40">
        <v>214</v>
      </c>
      <c r="GH40">
        <v>214</v>
      </c>
      <c r="GI40">
        <v>214</v>
      </c>
      <c r="GJ40">
        <v>203.8253</v>
      </c>
      <c r="GK40">
        <v>203.8253</v>
      </c>
      <c r="GL40">
        <v>203.8253</v>
      </c>
      <c r="GM40">
        <v>173</v>
      </c>
      <c r="GN40">
        <v>142</v>
      </c>
      <c r="GO40">
        <v>157.87209999999999</v>
      </c>
      <c r="GP40">
        <v>50</v>
      </c>
      <c r="GQ40">
        <v>193</v>
      </c>
      <c r="GR40">
        <v>192.62979999999999</v>
      </c>
      <c r="GS40">
        <v>192.62979999999999</v>
      </c>
      <c r="GT40">
        <v>192.62979999999999</v>
      </c>
      <c r="GU40">
        <v>142</v>
      </c>
      <c r="GV40">
        <v>55</v>
      </c>
      <c r="GW40">
        <v>51.683729999999997</v>
      </c>
      <c r="GX40">
        <v>50.39752</v>
      </c>
      <c r="GY40">
        <v>50.397620000000003</v>
      </c>
      <c r="GZ40">
        <v>95.061089999999993</v>
      </c>
      <c r="HA40">
        <v>50</v>
      </c>
      <c r="HB40">
        <v>95.26858</v>
      </c>
      <c r="HC40">
        <v>95.386979999999994</v>
      </c>
      <c r="HD40">
        <v>95.386979999999994</v>
      </c>
      <c r="HE40">
        <v>105.3412</v>
      </c>
      <c r="HF40">
        <v>95.386979999999994</v>
      </c>
      <c r="HG40">
        <v>94.982200000000006</v>
      </c>
      <c r="HH40">
        <v>98.585620000000006</v>
      </c>
      <c r="HI40">
        <v>98.585620000000006</v>
      </c>
      <c r="HJ40">
        <v>90.448049999999995</v>
      </c>
      <c r="HK40">
        <v>122.9954</v>
      </c>
      <c r="HL40">
        <v>105.3412</v>
      </c>
      <c r="HM40">
        <v>95</v>
      </c>
      <c r="HN40">
        <v>95</v>
      </c>
      <c r="HO40">
        <v>120</v>
      </c>
      <c r="HP40">
        <v>120</v>
      </c>
      <c r="HQ40">
        <v>96.051329999999993</v>
      </c>
      <c r="HR40" t="s">
        <v>140</v>
      </c>
      <c r="HS40">
        <v>60.466850000000001</v>
      </c>
      <c r="HT40">
        <v>45.311140000000002</v>
      </c>
      <c r="HU40">
        <v>104</v>
      </c>
      <c r="HV40" s="2">
        <v>44.39678</v>
      </c>
      <c r="HW40" s="2">
        <v>90.555250000000001</v>
      </c>
      <c r="HX40" s="2">
        <v>134.4135</v>
      </c>
      <c r="HY40" s="2" t="s">
        <v>140</v>
      </c>
      <c r="HZ40" s="2">
        <v>88.182280000000006</v>
      </c>
    </row>
    <row r="41" spans="2:234" ht="12" customHeight="1" x14ac:dyDescent="0.15">
      <c r="B41" t="s">
        <v>160</v>
      </c>
      <c r="C41">
        <v>4</v>
      </c>
      <c r="D41">
        <v>1.05</v>
      </c>
      <c r="E41">
        <v>2</v>
      </c>
      <c r="F41">
        <v>3</v>
      </c>
      <c r="G41">
        <v>3</v>
      </c>
      <c r="H41">
        <v>5.7</v>
      </c>
      <c r="I41">
        <v>4</v>
      </c>
      <c r="J41">
        <v>1.051501</v>
      </c>
      <c r="K41" t="s">
        <v>140</v>
      </c>
      <c r="L41">
        <v>2.0174110000000001</v>
      </c>
      <c r="M41">
        <v>1.03</v>
      </c>
      <c r="N41">
        <v>2.0029659999999998</v>
      </c>
      <c r="O41">
        <v>1.03</v>
      </c>
      <c r="P41">
        <v>3</v>
      </c>
      <c r="Q41">
        <v>1.05</v>
      </c>
      <c r="R41">
        <v>10</v>
      </c>
      <c r="S41">
        <v>23</v>
      </c>
      <c r="T41">
        <v>23</v>
      </c>
      <c r="U41">
        <v>23</v>
      </c>
      <c r="V41">
        <v>21</v>
      </c>
      <c r="W41">
        <v>11.857559999999999</v>
      </c>
      <c r="X41">
        <v>21</v>
      </c>
      <c r="Y41">
        <v>18.399999999999999</v>
      </c>
      <c r="Z41">
        <v>18.399999999999999</v>
      </c>
      <c r="AA41">
        <v>6</v>
      </c>
      <c r="AB41">
        <v>18.2</v>
      </c>
      <c r="AC41">
        <v>6</v>
      </c>
      <c r="AD41">
        <v>18.2</v>
      </c>
      <c r="AE41">
        <v>3.1</v>
      </c>
      <c r="AF41">
        <v>18</v>
      </c>
      <c r="AG41">
        <v>3.1</v>
      </c>
      <c r="AH41">
        <v>18</v>
      </c>
      <c r="AI41">
        <v>17.8</v>
      </c>
      <c r="AJ41">
        <v>17.8</v>
      </c>
      <c r="AK41">
        <v>17.8</v>
      </c>
      <c r="AL41">
        <v>10</v>
      </c>
      <c r="AM41">
        <v>17.8</v>
      </c>
      <c r="AN41">
        <v>24</v>
      </c>
      <c r="AO41">
        <v>24</v>
      </c>
      <c r="AP41">
        <v>24</v>
      </c>
      <c r="AQ41">
        <v>9.5</v>
      </c>
      <c r="AR41">
        <v>24</v>
      </c>
      <c r="AS41">
        <v>24</v>
      </c>
      <c r="AT41">
        <v>9.5</v>
      </c>
      <c r="AU41">
        <v>17.8</v>
      </c>
      <c r="AV41">
        <v>17.649999999999999</v>
      </c>
      <c r="AW41">
        <v>17.649999999999999</v>
      </c>
      <c r="AX41">
        <v>17.5</v>
      </c>
      <c r="AY41">
        <v>21</v>
      </c>
      <c r="AZ41">
        <v>10.81</v>
      </c>
      <c r="BA41">
        <v>10.81</v>
      </c>
      <c r="BB41">
        <v>3.1</v>
      </c>
      <c r="BC41">
        <v>10.61</v>
      </c>
      <c r="BD41">
        <v>3.1</v>
      </c>
      <c r="BE41">
        <v>10.61</v>
      </c>
      <c r="BF41">
        <v>10.41</v>
      </c>
      <c r="BG41">
        <v>1.5</v>
      </c>
      <c r="BH41">
        <v>10.41</v>
      </c>
      <c r="BI41">
        <v>4.1399999999999997</v>
      </c>
      <c r="BJ41">
        <v>3.8</v>
      </c>
      <c r="BK41">
        <v>4.1399999999999997</v>
      </c>
      <c r="BL41">
        <v>0.6</v>
      </c>
      <c r="BM41">
        <v>0.4</v>
      </c>
      <c r="BN41">
        <v>0.4</v>
      </c>
      <c r="BO41">
        <v>3.8</v>
      </c>
      <c r="BP41">
        <v>3.8</v>
      </c>
      <c r="BQ41">
        <v>1.5228729999999999</v>
      </c>
      <c r="BR41">
        <v>1.1000000000000001</v>
      </c>
      <c r="BS41">
        <v>0.4</v>
      </c>
      <c r="BT41">
        <v>1.03</v>
      </c>
      <c r="BU41">
        <v>1.03</v>
      </c>
      <c r="BV41">
        <v>1.486661</v>
      </c>
      <c r="BW41">
        <v>6</v>
      </c>
      <c r="BX41">
        <v>1.05</v>
      </c>
      <c r="BY41">
        <v>6</v>
      </c>
      <c r="BZ41">
        <v>3</v>
      </c>
      <c r="CA41">
        <v>3</v>
      </c>
      <c r="CB41" t="s">
        <v>140</v>
      </c>
      <c r="CC41">
        <v>10</v>
      </c>
      <c r="CD41">
        <v>1.4</v>
      </c>
      <c r="CE41">
        <v>3</v>
      </c>
      <c r="CF41">
        <v>1.05</v>
      </c>
      <c r="CG41">
        <v>3</v>
      </c>
      <c r="CH41">
        <v>1.463155</v>
      </c>
      <c r="CI41">
        <v>0.5</v>
      </c>
      <c r="CJ41">
        <v>0.5</v>
      </c>
      <c r="CK41">
        <v>1.5</v>
      </c>
      <c r="CL41">
        <v>1.5</v>
      </c>
      <c r="CM41">
        <v>3</v>
      </c>
      <c r="CN41">
        <v>1.4</v>
      </c>
      <c r="CO41">
        <v>3</v>
      </c>
      <c r="CP41">
        <v>3</v>
      </c>
      <c r="CQ41">
        <v>3</v>
      </c>
      <c r="CR41">
        <v>1.05</v>
      </c>
      <c r="CS41">
        <v>1.5</v>
      </c>
      <c r="CT41">
        <v>1.05</v>
      </c>
      <c r="CU41">
        <v>1.05</v>
      </c>
      <c r="CV41">
        <v>3</v>
      </c>
      <c r="CW41">
        <v>5</v>
      </c>
      <c r="CX41">
        <v>1.9777560000000001</v>
      </c>
      <c r="CY41">
        <v>5</v>
      </c>
      <c r="CZ41">
        <v>5</v>
      </c>
      <c r="DA41">
        <v>5</v>
      </c>
      <c r="DB41">
        <v>4.8</v>
      </c>
      <c r="DC41">
        <v>2.0187390000000001</v>
      </c>
      <c r="DD41">
        <v>3</v>
      </c>
      <c r="DE41">
        <v>4</v>
      </c>
      <c r="DF41">
        <v>9.5</v>
      </c>
      <c r="DG41">
        <v>1.03</v>
      </c>
      <c r="DH41">
        <v>1.05</v>
      </c>
      <c r="DI41">
        <v>1.03</v>
      </c>
      <c r="DJ41">
        <v>1.05</v>
      </c>
      <c r="DK41">
        <v>5.9</v>
      </c>
      <c r="DL41">
        <v>1.03</v>
      </c>
      <c r="DM41">
        <v>4.8</v>
      </c>
      <c r="DN41">
        <v>5</v>
      </c>
      <c r="DO41">
        <v>5</v>
      </c>
      <c r="DP41">
        <v>5</v>
      </c>
      <c r="DQ41">
        <v>1.02</v>
      </c>
      <c r="DR41">
        <v>1.967973</v>
      </c>
      <c r="DS41">
        <v>5.7</v>
      </c>
      <c r="DT41">
        <v>5.7</v>
      </c>
      <c r="DU41">
        <v>5.7</v>
      </c>
      <c r="DV41">
        <v>2.113003</v>
      </c>
      <c r="DW41">
        <v>5.7</v>
      </c>
      <c r="DX41" t="s">
        <v>140</v>
      </c>
      <c r="DY41">
        <v>1.7</v>
      </c>
      <c r="DZ41">
        <v>1.7</v>
      </c>
      <c r="EA41">
        <v>5</v>
      </c>
      <c r="EB41">
        <v>6</v>
      </c>
      <c r="EC41">
        <v>1.9846969999999999</v>
      </c>
      <c r="ED41">
        <v>6</v>
      </c>
      <c r="EE41">
        <v>6</v>
      </c>
      <c r="EF41">
        <v>1.7</v>
      </c>
      <c r="EG41">
        <v>17.8</v>
      </c>
      <c r="EH41">
        <v>1.6</v>
      </c>
      <c r="EI41">
        <v>1.75</v>
      </c>
      <c r="EJ41">
        <v>17.8</v>
      </c>
      <c r="EK41">
        <v>1.03</v>
      </c>
      <c r="EL41">
        <v>5.9</v>
      </c>
      <c r="EM41">
        <v>5.9</v>
      </c>
      <c r="EN41">
        <v>24</v>
      </c>
      <c r="EO41">
        <v>2</v>
      </c>
      <c r="EP41">
        <v>10</v>
      </c>
      <c r="EQ41">
        <v>3.5</v>
      </c>
      <c r="ER41">
        <v>4</v>
      </c>
      <c r="ES41">
        <v>10</v>
      </c>
      <c r="ET41">
        <v>10</v>
      </c>
      <c r="EU41">
        <v>2.1100789999999998</v>
      </c>
      <c r="EV41">
        <v>10</v>
      </c>
      <c r="EW41" t="s">
        <v>140</v>
      </c>
      <c r="EX41">
        <v>10</v>
      </c>
      <c r="EY41">
        <v>10</v>
      </c>
      <c r="EZ41">
        <v>10</v>
      </c>
      <c r="FA41">
        <v>9.5</v>
      </c>
      <c r="FB41">
        <v>5</v>
      </c>
      <c r="FC41">
        <v>5.5</v>
      </c>
      <c r="FD41">
        <v>5</v>
      </c>
      <c r="FE41">
        <v>5.5</v>
      </c>
      <c r="FF41">
        <v>5</v>
      </c>
      <c r="FG41">
        <v>5.5</v>
      </c>
      <c r="FH41">
        <v>5</v>
      </c>
      <c r="FI41">
        <v>5.5</v>
      </c>
      <c r="FJ41">
        <v>5</v>
      </c>
      <c r="FK41">
        <v>5.5</v>
      </c>
      <c r="FL41">
        <v>5</v>
      </c>
      <c r="FM41">
        <v>5.5</v>
      </c>
      <c r="FN41">
        <v>5</v>
      </c>
      <c r="FO41">
        <v>5.5</v>
      </c>
      <c r="FP41">
        <v>5</v>
      </c>
      <c r="FQ41">
        <v>5.5</v>
      </c>
      <c r="FR41">
        <v>5</v>
      </c>
      <c r="FS41">
        <v>5.5</v>
      </c>
      <c r="FT41">
        <v>5.4</v>
      </c>
      <c r="FU41">
        <v>5.4</v>
      </c>
      <c r="FV41">
        <v>5.4</v>
      </c>
      <c r="FW41">
        <v>5.4</v>
      </c>
      <c r="FX41">
        <v>5.4</v>
      </c>
      <c r="FY41">
        <v>1.45</v>
      </c>
      <c r="FZ41" t="s">
        <v>140</v>
      </c>
      <c r="GA41">
        <v>2</v>
      </c>
      <c r="GB41">
        <v>2</v>
      </c>
      <c r="GC41">
        <v>2</v>
      </c>
      <c r="GD41">
        <v>1.03</v>
      </c>
      <c r="GE41">
        <v>1.05</v>
      </c>
      <c r="GF41">
        <v>1.05</v>
      </c>
      <c r="GG41">
        <v>23</v>
      </c>
      <c r="GH41">
        <v>23</v>
      </c>
      <c r="GI41">
        <v>23</v>
      </c>
      <c r="GJ41">
        <v>18.399999999999999</v>
      </c>
      <c r="GK41">
        <v>18.399999999999999</v>
      </c>
      <c r="GL41">
        <v>18.399999999999999</v>
      </c>
      <c r="GM41">
        <v>18.2</v>
      </c>
      <c r="GN41">
        <v>18</v>
      </c>
      <c r="GO41">
        <v>17.8</v>
      </c>
      <c r="GP41">
        <v>17.8</v>
      </c>
      <c r="GQ41">
        <v>12.8</v>
      </c>
      <c r="GR41">
        <v>10.81</v>
      </c>
      <c r="GS41">
        <v>10.81</v>
      </c>
      <c r="GT41">
        <v>10.81</v>
      </c>
      <c r="GU41">
        <v>10.61</v>
      </c>
      <c r="GV41">
        <v>10.41</v>
      </c>
      <c r="GW41">
        <v>1.1499999999999999</v>
      </c>
      <c r="GX41">
        <v>1.03</v>
      </c>
      <c r="GY41">
        <v>1.03</v>
      </c>
      <c r="GZ41">
        <v>0.6</v>
      </c>
      <c r="HA41">
        <v>1.03</v>
      </c>
      <c r="HB41">
        <v>1.05</v>
      </c>
      <c r="HC41">
        <v>6</v>
      </c>
      <c r="HD41">
        <v>6</v>
      </c>
      <c r="HE41">
        <v>1</v>
      </c>
      <c r="HF41">
        <v>6</v>
      </c>
      <c r="HG41">
        <v>1</v>
      </c>
      <c r="HH41">
        <v>1.05</v>
      </c>
      <c r="HI41">
        <v>1.05</v>
      </c>
      <c r="HJ41">
        <v>0.5</v>
      </c>
      <c r="HK41">
        <v>1.5</v>
      </c>
      <c r="HL41">
        <v>1</v>
      </c>
      <c r="HM41">
        <v>1.05</v>
      </c>
      <c r="HN41">
        <v>1.05</v>
      </c>
      <c r="HO41">
        <v>1.05</v>
      </c>
      <c r="HP41">
        <v>1.05</v>
      </c>
      <c r="HQ41">
        <v>1.03</v>
      </c>
      <c r="HR41" t="s">
        <v>140</v>
      </c>
      <c r="HS41">
        <v>1.03</v>
      </c>
      <c r="HT41">
        <v>1.03</v>
      </c>
      <c r="HU41">
        <v>1.05</v>
      </c>
      <c r="HV41" s="2">
        <v>1.02</v>
      </c>
      <c r="HW41" s="2">
        <v>1.1499999999999999</v>
      </c>
      <c r="HX41" s="2">
        <v>1.7</v>
      </c>
      <c r="HY41" s="2" t="s">
        <v>140</v>
      </c>
      <c r="HZ41" s="2">
        <v>1.1499999999999999</v>
      </c>
    </row>
    <row r="42" spans="2:234" ht="12" customHeight="1" x14ac:dyDescent="0.15">
      <c r="B42" t="s">
        <v>166</v>
      </c>
      <c r="C42">
        <v>106.1674</v>
      </c>
      <c r="D42">
        <v>38.302039999999998</v>
      </c>
      <c r="E42">
        <v>73.027749999999997</v>
      </c>
      <c r="F42">
        <v>54.552250000000001</v>
      </c>
      <c r="G42">
        <v>54.552250000000001</v>
      </c>
      <c r="H42">
        <v>54.247239999999998</v>
      </c>
      <c r="I42">
        <v>66.332930000000005</v>
      </c>
      <c r="J42">
        <v>52.180639999999997</v>
      </c>
      <c r="K42" t="s">
        <v>140</v>
      </c>
      <c r="L42">
        <v>54.552250000000001</v>
      </c>
      <c r="M42">
        <v>38.302039999999998</v>
      </c>
      <c r="N42">
        <v>60.72</v>
      </c>
      <c r="O42">
        <v>34.62274</v>
      </c>
      <c r="P42">
        <v>54.552250000000001</v>
      </c>
      <c r="Q42">
        <v>38.302039999999998</v>
      </c>
      <c r="R42">
        <v>55.106630000000003</v>
      </c>
      <c r="S42">
        <v>60.72</v>
      </c>
      <c r="T42">
        <v>60.720399999999998</v>
      </c>
      <c r="U42">
        <v>60.72</v>
      </c>
      <c r="V42">
        <v>28.743320000000001</v>
      </c>
      <c r="W42">
        <v>40.358899999999998</v>
      </c>
      <c r="X42">
        <v>28.743320000000001</v>
      </c>
      <c r="Y42">
        <v>63.413930000000001</v>
      </c>
      <c r="Z42">
        <v>36.47692</v>
      </c>
      <c r="AA42">
        <v>18.015280000000001</v>
      </c>
      <c r="AB42">
        <v>42.622689999999999</v>
      </c>
      <c r="AC42">
        <v>18.015280000000001</v>
      </c>
      <c r="AD42">
        <v>31.051580000000001</v>
      </c>
      <c r="AE42">
        <v>18.015280000000001</v>
      </c>
      <c r="AF42">
        <v>35.942659999999997</v>
      </c>
      <c r="AG42">
        <v>18.015280000000001</v>
      </c>
      <c r="AH42">
        <v>28.87678</v>
      </c>
      <c r="AI42">
        <v>29.954830000000001</v>
      </c>
      <c r="AJ42">
        <v>29.954830000000001</v>
      </c>
      <c r="AK42">
        <v>29.954830000000001</v>
      </c>
      <c r="AL42">
        <v>55.106630000000003</v>
      </c>
      <c r="AM42">
        <v>28.596679999999999</v>
      </c>
      <c r="AN42">
        <v>55.106630000000003</v>
      </c>
      <c r="AO42">
        <v>55.106630000000003</v>
      </c>
      <c r="AP42">
        <v>55.106630000000003</v>
      </c>
      <c r="AQ42">
        <v>55.106670000000001</v>
      </c>
      <c r="AR42">
        <v>18.053190000000001</v>
      </c>
      <c r="AS42">
        <v>18.053190000000001</v>
      </c>
      <c r="AT42">
        <v>55.106630000000003</v>
      </c>
      <c r="AU42">
        <v>52.623019999999997</v>
      </c>
      <c r="AV42">
        <v>28.656279999999999</v>
      </c>
      <c r="AW42">
        <v>23.99128</v>
      </c>
      <c r="AX42">
        <v>28.35951</v>
      </c>
      <c r="AY42">
        <v>28.743320000000001</v>
      </c>
      <c r="AZ42">
        <v>68.995249999999999</v>
      </c>
      <c r="BA42">
        <v>40.858490000000003</v>
      </c>
      <c r="BB42">
        <v>18.015280000000001</v>
      </c>
      <c r="BC42">
        <v>43.650539999999999</v>
      </c>
      <c r="BD42">
        <v>18.015280000000001</v>
      </c>
      <c r="BE42">
        <v>31.121970000000001</v>
      </c>
      <c r="BF42">
        <v>36.32038</v>
      </c>
      <c r="BG42">
        <v>43.039850000000001</v>
      </c>
      <c r="BH42">
        <v>28.709969999999998</v>
      </c>
      <c r="BI42">
        <v>75.855720000000005</v>
      </c>
      <c r="BJ42">
        <v>75.872410000000002</v>
      </c>
      <c r="BK42">
        <v>45.259770000000003</v>
      </c>
      <c r="BL42">
        <v>46.29269</v>
      </c>
      <c r="BM42">
        <v>46.307360000000003</v>
      </c>
      <c r="BN42">
        <v>46.29269</v>
      </c>
      <c r="BO42">
        <v>75.872410000000002</v>
      </c>
      <c r="BP42">
        <v>75.872410000000002</v>
      </c>
      <c r="BQ42">
        <v>75.872410000000002</v>
      </c>
      <c r="BR42">
        <v>19.021260000000002</v>
      </c>
      <c r="BS42">
        <v>34.949640000000002</v>
      </c>
      <c r="BT42">
        <v>18.617069999999998</v>
      </c>
      <c r="BU42">
        <v>28.640239999999999</v>
      </c>
      <c r="BV42">
        <v>75.872410000000002</v>
      </c>
      <c r="BW42">
        <v>75.872410000000002</v>
      </c>
      <c r="BX42">
        <v>75.872410000000002</v>
      </c>
      <c r="BY42">
        <v>75.872410000000002</v>
      </c>
      <c r="BZ42">
        <v>54.249130000000001</v>
      </c>
      <c r="CA42">
        <v>54.249130000000001</v>
      </c>
      <c r="CB42" t="s">
        <v>140</v>
      </c>
      <c r="CC42">
        <v>55.106630000000003</v>
      </c>
      <c r="CD42">
        <v>47.351089999999999</v>
      </c>
      <c r="CE42">
        <v>54.247239999999998</v>
      </c>
      <c r="CF42">
        <v>54.033839999999998</v>
      </c>
      <c r="CG42">
        <v>54.249130000000001</v>
      </c>
      <c r="CH42">
        <v>54.249130000000001</v>
      </c>
      <c r="CI42">
        <v>47.558759999999999</v>
      </c>
      <c r="CJ42">
        <v>49.034700000000001</v>
      </c>
      <c r="CK42">
        <v>49.034700000000001</v>
      </c>
      <c r="CL42">
        <v>49.034700000000001</v>
      </c>
      <c r="CM42">
        <v>52.67118</v>
      </c>
      <c r="CN42">
        <v>52.67118</v>
      </c>
      <c r="CO42">
        <v>52.67118</v>
      </c>
      <c r="CP42">
        <v>52.67118</v>
      </c>
      <c r="CQ42">
        <v>52.67118</v>
      </c>
      <c r="CR42">
        <v>29.670770000000001</v>
      </c>
      <c r="CS42">
        <v>28.013480000000001</v>
      </c>
      <c r="CT42">
        <v>165.88749999999999</v>
      </c>
      <c r="CU42">
        <v>45.00318</v>
      </c>
      <c r="CV42">
        <v>53.984209999999997</v>
      </c>
      <c r="CW42">
        <v>55.168529999999997</v>
      </c>
      <c r="CX42">
        <v>55.168529999999997</v>
      </c>
      <c r="CY42">
        <v>55.168529999999997</v>
      </c>
      <c r="CZ42">
        <v>55.168529999999997</v>
      </c>
      <c r="DA42">
        <v>55.168529999999997</v>
      </c>
      <c r="DB42">
        <v>53.758839999999999</v>
      </c>
      <c r="DC42">
        <v>53.758839999999999</v>
      </c>
      <c r="DD42">
        <v>53.758809999999997</v>
      </c>
      <c r="DE42">
        <v>53.758839999999999</v>
      </c>
      <c r="DF42">
        <v>55.106630000000003</v>
      </c>
      <c r="DG42">
        <v>29.786619999999999</v>
      </c>
      <c r="DH42">
        <v>29.786619999999999</v>
      </c>
      <c r="DI42">
        <v>29.563829999999999</v>
      </c>
      <c r="DJ42">
        <v>29.786619999999999</v>
      </c>
      <c r="DK42">
        <v>18.053190000000001</v>
      </c>
      <c r="DL42">
        <v>29.786619999999999</v>
      </c>
      <c r="DM42">
        <v>22.865259999999999</v>
      </c>
      <c r="DN42">
        <v>22.865259999999999</v>
      </c>
      <c r="DO42">
        <v>22.865259999999999</v>
      </c>
      <c r="DP42">
        <v>22.865259999999999</v>
      </c>
      <c r="DQ42">
        <v>28.177040000000002</v>
      </c>
      <c r="DR42">
        <v>22.86533</v>
      </c>
      <c r="DS42">
        <v>54.247239999999998</v>
      </c>
      <c r="DT42">
        <v>54.247239999999998</v>
      </c>
      <c r="DU42">
        <v>54.247239999999998</v>
      </c>
      <c r="DV42">
        <v>54.247239999999998</v>
      </c>
      <c r="DW42">
        <v>54.247239999999998</v>
      </c>
      <c r="DX42" t="s">
        <v>140</v>
      </c>
      <c r="DY42">
        <v>50.693620000000003</v>
      </c>
      <c r="DZ42">
        <v>55.727670000000003</v>
      </c>
      <c r="EA42">
        <v>62.119050000000001</v>
      </c>
      <c r="EB42">
        <v>62.119050000000001</v>
      </c>
      <c r="EC42">
        <v>62.119050000000001</v>
      </c>
      <c r="ED42">
        <v>62.119050000000001</v>
      </c>
      <c r="EE42">
        <v>62.119050000000001</v>
      </c>
      <c r="EF42">
        <v>51.075620000000001</v>
      </c>
      <c r="EG42">
        <v>29.954830000000001</v>
      </c>
      <c r="EH42">
        <v>35.890279999999997</v>
      </c>
      <c r="EI42">
        <v>106.1591</v>
      </c>
      <c r="EJ42">
        <v>29.954830000000001</v>
      </c>
      <c r="EK42">
        <v>29.621200000000002</v>
      </c>
      <c r="EL42">
        <v>18.04054</v>
      </c>
      <c r="EM42">
        <v>18.053190000000001</v>
      </c>
      <c r="EN42">
        <v>18.053190000000001</v>
      </c>
      <c r="EO42">
        <v>52.25835</v>
      </c>
      <c r="EP42">
        <v>55.106630000000003</v>
      </c>
      <c r="EQ42">
        <v>54.946100000000001</v>
      </c>
      <c r="ER42">
        <v>59.36</v>
      </c>
      <c r="ES42">
        <v>55.106630000000003</v>
      </c>
      <c r="ET42">
        <v>55.106630000000003</v>
      </c>
      <c r="EU42">
        <v>55.106630000000003</v>
      </c>
      <c r="EV42">
        <v>55.106630000000003</v>
      </c>
      <c r="EW42" t="s">
        <v>140</v>
      </c>
      <c r="EX42">
        <v>55.106630000000003</v>
      </c>
      <c r="EY42">
        <v>55.106670000000001</v>
      </c>
      <c r="EZ42">
        <v>55.106630000000003</v>
      </c>
      <c r="FA42">
        <v>55.106630000000003</v>
      </c>
      <c r="FB42">
        <v>18.015280000000001</v>
      </c>
      <c r="FC42">
        <v>18.015280000000001</v>
      </c>
      <c r="FD42">
        <v>18.015280000000001</v>
      </c>
      <c r="FE42">
        <v>18.015280000000001</v>
      </c>
      <c r="FF42">
        <v>18.015280000000001</v>
      </c>
      <c r="FG42">
        <v>18.015280000000001</v>
      </c>
      <c r="FH42">
        <v>18.015280000000001</v>
      </c>
      <c r="FI42">
        <v>18.015280000000001</v>
      </c>
      <c r="FJ42">
        <v>18.015280000000001</v>
      </c>
      <c r="FK42">
        <v>18.015280000000001</v>
      </c>
      <c r="FL42">
        <v>18.015280000000001</v>
      </c>
      <c r="FM42">
        <v>18.015280000000001</v>
      </c>
      <c r="FN42">
        <v>18.015280000000001</v>
      </c>
      <c r="FO42">
        <v>18.015280000000001</v>
      </c>
      <c r="FP42">
        <v>18.015280000000001</v>
      </c>
      <c r="FQ42">
        <v>18.015280000000001</v>
      </c>
      <c r="FR42">
        <v>18.015280000000001</v>
      </c>
      <c r="FS42">
        <v>18.015280000000001</v>
      </c>
      <c r="FT42">
        <v>18.015280000000001</v>
      </c>
      <c r="FU42">
        <v>18.015280000000001</v>
      </c>
      <c r="FV42">
        <v>18.015280000000001</v>
      </c>
      <c r="FW42">
        <v>18.015280000000001</v>
      </c>
      <c r="FX42">
        <v>18.015280000000001</v>
      </c>
      <c r="FY42">
        <v>27.765650000000001</v>
      </c>
      <c r="FZ42" t="s">
        <v>140</v>
      </c>
      <c r="GA42">
        <v>159.80799999999999</v>
      </c>
      <c r="GB42">
        <v>159.80799999999999</v>
      </c>
      <c r="GC42">
        <v>159.80799999999999</v>
      </c>
      <c r="GD42">
        <v>52.180639999999997</v>
      </c>
      <c r="GE42">
        <v>54.552250000000001</v>
      </c>
      <c r="GF42">
        <v>60.72</v>
      </c>
      <c r="GG42">
        <v>38.27075</v>
      </c>
      <c r="GH42">
        <v>39.691569999999999</v>
      </c>
      <c r="GI42">
        <v>39.691569999999999</v>
      </c>
      <c r="GJ42">
        <v>36.476779999999998</v>
      </c>
      <c r="GK42">
        <v>36.449150000000003</v>
      </c>
      <c r="GL42">
        <v>64.321830000000006</v>
      </c>
      <c r="GM42">
        <v>36.47692</v>
      </c>
      <c r="GN42">
        <v>31.051580000000001</v>
      </c>
      <c r="GO42">
        <v>40.358899999999998</v>
      </c>
      <c r="GP42">
        <v>28.87678</v>
      </c>
      <c r="GQ42">
        <v>62.8504</v>
      </c>
      <c r="GR42">
        <v>69.039869999999993</v>
      </c>
      <c r="GS42">
        <v>40.859479999999998</v>
      </c>
      <c r="GT42">
        <v>41.034460000000003</v>
      </c>
      <c r="GU42">
        <v>40.858490000000003</v>
      </c>
      <c r="GV42">
        <v>31.121970000000001</v>
      </c>
      <c r="GW42">
        <v>28.709969999999998</v>
      </c>
      <c r="GX42">
        <v>29.447769999999998</v>
      </c>
      <c r="GY42">
        <v>29.447769999999998</v>
      </c>
      <c r="GZ42">
        <v>75.872410000000002</v>
      </c>
      <c r="HA42">
        <v>19.021260000000002</v>
      </c>
      <c r="HB42">
        <v>75.872410000000002</v>
      </c>
      <c r="HC42">
        <v>53.996189999999999</v>
      </c>
      <c r="HD42">
        <v>75.872410000000002</v>
      </c>
      <c r="HE42">
        <v>54.30883</v>
      </c>
      <c r="HF42">
        <v>132.96979999999999</v>
      </c>
      <c r="HG42">
        <v>93.156090000000006</v>
      </c>
      <c r="HH42">
        <v>54.092640000000003</v>
      </c>
      <c r="HI42">
        <v>148.87389999999999</v>
      </c>
      <c r="HJ42">
        <v>54.249130000000001</v>
      </c>
      <c r="HK42">
        <v>49.034700000000001</v>
      </c>
      <c r="HL42">
        <v>133.16980000000001</v>
      </c>
      <c r="HM42">
        <v>133.0531</v>
      </c>
      <c r="HN42">
        <v>166.13319999999999</v>
      </c>
      <c r="HO42">
        <v>44.13749</v>
      </c>
      <c r="HP42">
        <v>165.9443</v>
      </c>
      <c r="HQ42">
        <v>55.168529999999997</v>
      </c>
      <c r="HR42" t="s">
        <v>140</v>
      </c>
      <c r="HS42">
        <v>53.758839999999999</v>
      </c>
      <c r="HT42">
        <v>25.720739999999999</v>
      </c>
      <c r="HU42">
        <v>29.786619999999999</v>
      </c>
      <c r="HV42" s="2">
        <v>22.86533</v>
      </c>
      <c r="HW42" s="2">
        <v>54.247239999999998</v>
      </c>
      <c r="HX42" s="2">
        <v>62.119050000000001</v>
      </c>
      <c r="HY42" s="2" t="s">
        <v>140</v>
      </c>
      <c r="HZ42" s="2">
        <v>55.106630000000003</v>
      </c>
    </row>
    <row r="43" spans="2:234" ht="12" customHeight="1" x14ac:dyDescent="0.15">
      <c r="B43" t="s">
        <v>139</v>
      </c>
      <c r="C43" t="s">
        <v>140</v>
      </c>
      <c r="D43" t="s">
        <v>140</v>
      </c>
      <c r="E43" t="s">
        <v>140</v>
      </c>
      <c r="F43" t="s">
        <v>140</v>
      </c>
      <c r="G43" t="s">
        <v>140</v>
      </c>
      <c r="H43" t="s">
        <v>140</v>
      </c>
      <c r="I43" t="s">
        <v>140</v>
      </c>
      <c r="J43" t="s">
        <v>140</v>
      </c>
      <c r="K43" t="s">
        <v>140</v>
      </c>
      <c r="L43" t="s">
        <v>140</v>
      </c>
      <c r="M43" t="s">
        <v>140</v>
      </c>
      <c r="N43" t="s">
        <v>140</v>
      </c>
      <c r="O43" t="s">
        <v>140</v>
      </c>
      <c r="P43" t="s">
        <v>140</v>
      </c>
      <c r="Q43" t="s">
        <v>140</v>
      </c>
      <c r="R43" t="s">
        <v>140</v>
      </c>
      <c r="S43" t="s">
        <v>140</v>
      </c>
      <c r="T43" t="s">
        <v>140</v>
      </c>
      <c r="U43" t="s">
        <v>140</v>
      </c>
      <c r="V43" t="s">
        <v>140</v>
      </c>
      <c r="W43" t="s">
        <v>140</v>
      </c>
      <c r="X43" t="s">
        <v>140</v>
      </c>
      <c r="Y43" t="s">
        <v>140</v>
      </c>
      <c r="Z43" t="s">
        <v>140</v>
      </c>
      <c r="AA43" t="s">
        <v>140</v>
      </c>
      <c r="AB43" t="s">
        <v>140</v>
      </c>
      <c r="AC43" t="s">
        <v>140</v>
      </c>
      <c r="AD43" t="s">
        <v>140</v>
      </c>
      <c r="AE43" t="s">
        <v>140</v>
      </c>
      <c r="AF43" t="s">
        <v>140</v>
      </c>
      <c r="AG43" t="s">
        <v>140</v>
      </c>
      <c r="AH43" t="s">
        <v>140</v>
      </c>
      <c r="AI43" t="s">
        <v>140</v>
      </c>
      <c r="AJ43" t="s">
        <v>140</v>
      </c>
      <c r="AK43" t="s">
        <v>140</v>
      </c>
      <c r="AL43" t="s">
        <v>140</v>
      </c>
      <c r="AM43" t="s">
        <v>140</v>
      </c>
      <c r="AN43" t="s">
        <v>140</v>
      </c>
      <c r="AO43" t="s">
        <v>140</v>
      </c>
      <c r="AP43" t="s">
        <v>140</v>
      </c>
      <c r="AQ43" t="s">
        <v>140</v>
      </c>
      <c r="AR43" t="s">
        <v>140</v>
      </c>
      <c r="AS43" t="s">
        <v>140</v>
      </c>
      <c r="AT43" t="s">
        <v>140</v>
      </c>
      <c r="AU43" t="s">
        <v>140</v>
      </c>
      <c r="AV43" t="s">
        <v>140</v>
      </c>
      <c r="AW43" t="s">
        <v>140</v>
      </c>
      <c r="AX43" t="s">
        <v>140</v>
      </c>
      <c r="AY43" t="s">
        <v>140</v>
      </c>
      <c r="AZ43" t="s">
        <v>140</v>
      </c>
      <c r="BA43" t="s">
        <v>140</v>
      </c>
      <c r="BB43" t="s">
        <v>140</v>
      </c>
      <c r="BC43" t="s">
        <v>140</v>
      </c>
      <c r="BD43" t="s">
        <v>140</v>
      </c>
      <c r="BE43" t="s">
        <v>140</v>
      </c>
      <c r="BF43" t="s">
        <v>140</v>
      </c>
      <c r="BG43" t="s">
        <v>140</v>
      </c>
      <c r="BH43" t="s">
        <v>140</v>
      </c>
      <c r="BI43" t="s">
        <v>140</v>
      </c>
      <c r="BJ43" t="s">
        <v>140</v>
      </c>
      <c r="BK43" t="s">
        <v>140</v>
      </c>
      <c r="BL43" t="s">
        <v>140</v>
      </c>
      <c r="BM43" t="s">
        <v>140</v>
      </c>
      <c r="BN43" t="s">
        <v>140</v>
      </c>
      <c r="BO43" t="s">
        <v>140</v>
      </c>
      <c r="BP43" t="s">
        <v>140</v>
      </c>
      <c r="BQ43" t="s">
        <v>140</v>
      </c>
      <c r="BR43" t="s">
        <v>140</v>
      </c>
      <c r="BS43" t="s">
        <v>140</v>
      </c>
      <c r="BT43" t="s">
        <v>140</v>
      </c>
      <c r="BU43" t="s">
        <v>140</v>
      </c>
      <c r="BV43" t="s">
        <v>140</v>
      </c>
      <c r="BW43" t="s">
        <v>140</v>
      </c>
      <c r="BX43" t="s">
        <v>140</v>
      </c>
      <c r="BY43" t="s">
        <v>140</v>
      </c>
      <c r="BZ43" t="s">
        <v>140</v>
      </c>
      <c r="CA43" t="s">
        <v>140</v>
      </c>
      <c r="CB43" t="s">
        <v>140</v>
      </c>
      <c r="CC43" t="s">
        <v>140</v>
      </c>
      <c r="CD43" t="s">
        <v>140</v>
      </c>
      <c r="CE43" t="s">
        <v>140</v>
      </c>
      <c r="CF43" t="s">
        <v>140</v>
      </c>
      <c r="CG43" t="s">
        <v>140</v>
      </c>
      <c r="CH43" t="s">
        <v>140</v>
      </c>
      <c r="CI43" t="s">
        <v>140</v>
      </c>
      <c r="CJ43" t="s">
        <v>140</v>
      </c>
      <c r="CK43" t="s">
        <v>140</v>
      </c>
      <c r="CL43" t="s">
        <v>140</v>
      </c>
      <c r="CM43" t="s">
        <v>140</v>
      </c>
      <c r="CN43" t="s">
        <v>140</v>
      </c>
      <c r="CO43" t="s">
        <v>140</v>
      </c>
      <c r="CP43" t="s">
        <v>140</v>
      </c>
      <c r="CQ43" t="s">
        <v>140</v>
      </c>
      <c r="CR43" t="s">
        <v>140</v>
      </c>
      <c r="CS43" t="s">
        <v>140</v>
      </c>
      <c r="CT43" t="s">
        <v>140</v>
      </c>
      <c r="CU43" t="s">
        <v>140</v>
      </c>
      <c r="CV43" t="s">
        <v>140</v>
      </c>
      <c r="CW43" t="s">
        <v>140</v>
      </c>
      <c r="CX43" t="s">
        <v>140</v>
      </c>
      <c r="CY43" t="s">
        <v>140</v>
      </c>
      <c r="CZ43" t="s">
        <v>140</v>
      </c>
      <c r="DA43" t="s">
        <v>140</v>
      </c>
      <c r="DB43" t="s">
        <v>140</v>
      </c>
      <c r="DC43" t="s">
        <v>140</v>
      </c>
      <c r="DD43" t="s">
        <v>140</v>
      </c>
      <c r="DE43" t="s">
        <v>140</v>
      </c>
      <c r="DF43" t="s">
        <v>140</v>
      </c>
      <c r="DG43" t="s">
        <v>140</v>
      </c>
      <c r="DH43" t="s">
        <v>140</v>
      </c>
      <c r="DI43" t="s">
        <v>140</v>
      </c>
      <c r="DJ43" t="s">
        <v>140</v>
      </c>
      <c r="DK43" t="s">
        <v>140</v>
      </c>
      <c r="DL43" t="s">
        <v>140</v>
      </c>
      <c r="DM43" t="s">
        <v>140</v>
      </c>
      <c r="DN43" t="s">
        <v>140</v>
      </c>
      <c r="DO43" t="s">
        <v>140</v>
      </c>
      <c r="DP43" t="s">
        <v>140</v>
      </c>
      <c r="DQ43" t="s">
        <v>140</v>
      </c>
      <c r="DR43" t="s">
        <v>140</v>
      </c>
      <c r="DS43" t="s">
        <v>140</v>
      </c>
      <c r="DT43" t="s">
        <v>140</v>
      </c>
      <c r="DU43" t="s">
        <v>140</v>
      </c>
      <c r="DV43" t="s">
        <v>140</v>
      </c>
      <c r="DW43" t="s">
        <v>140</v>
      </c>
      <c r="DX43" t="s">
        <v>140</v>
      </c>
      <c r="DY43" t="s">
        <v>140</v>
      </c>
      <c r="DZ43" t="s">
        <v>140</v>
      </c>
      <c r="EA43" t="s">
        <v>140</v>
      </c>
      <c r="EB43" t="s">
        <v>140</v>
      </c>
      <c r="EC43" t="s">
        <v>140</v>
      </c>
      <c r="ED43" t="s">
        <v>140</v>
      </c>
      <c r="EE43" t="s">
        <v>140</v>
      </c>
      <c r="EF43" t="s">
        <v>140</v>
      </c>
      <c r="EG43" t="s">
        <v>140</v>
      </c>
      <c r="EH43" t="s">
        <v>140</v>
      </c>
      <c r="EI43" t="s">
        <v>140</v>
      </c>
      <c r="EJ43" t="s">
        <v>140</v>
      </c>
      <c r="EK43" t="s">
        <v>140</v>
      </c>
      <c r="EL43" t="s">
        <v>140</v>
      </c>
      <c r="EM43" t="s">
        <v>140</v>
      </c>
      <c r="EN43" t="s">
        <v>140</v>
      </c>
      <c r="EO43" t="s">
        <v>140</v>
      </c>
      <c r="EP43" t="s">
        <v>140</v>
      </c>
      <c r="EQ43" t="s">
        <v>140</v>
      </c>
      <c r="ER43" t="s">
        <v>140</v>
      </c>
      <c r="ES43" t="s">
        <v>140</v>
      </c>
      <c r="ET43" t="s">
        <v>140</v>
      </c>
      <c r="EU43" t="s">
        <v>140</v>
      </c>
      <c r="EV43" t="s">
        <v>140</v>
      </c>
      <c r="EW43" t="s">
        <v>140</v>
      </c>
      <c r="EX43" t="s">
        <v>140</v>
      </c>
      <c r="EY43" t="s">
        <v>140</v>
      </c>
      <c r="EZ43" t="s">
        <v>140</v>
      </c>
      <c r="FA43" t="s">
        <v>140</v>
      </c>
      <c r="FB43" t="s">
        <v>140</v>
      </c>
      <c r="FC43" t="s">
        <v>140</v>
      </c>
      <c r="FD43" t="s">
        <v>140</v>
      </c>
      <c r="FE43" t="s">
        <v>140</v>
      </c>
      <c r="FF43" t="s">
        <v>140</v>
      </c>
      <c r="FG43" t="s">
        <v>140</v>
      </c>
      <c r="FH43" t="s">
        <v>140</v>
      </c>
      <c r="FI43" t="s">
        <v>140</v>
      </c>
      <c r="FJ43" t="s">
        <v>140</v>
      </c>
      <c r="FK43" t="s">
        <v>140</v>
      </c>
      <c r="FL43" t="s">
        <v>140</v>
      </c>
      <c r="FM43" t="s">
        <v>140</v>
      </c>
      <c r="FN43" t="s">
        <v>140</v>
      </c>
      <c r="FO43" t="s">
        <v>140</v>
      </c>
      <c r="FP43" t="s">
        <v>140</v>
      </c>
      <c r="FQ43" t="s">
        <v>140</v>
      </c>
      <c r="FR43" t="s">
        <v>140</v>
      </c>
      <c r="FS43" t="s">
        <v>140</v>
      </c>
      <c r="FT43" t="s">
        <v>140</v>
      </c>
      <c r="FU43" t="s">
        <v>140</v>
      </c>
      <c r="FV43" t="s">
        <v>140</v>
      </c>
      <c r="FW43" t="s">
        <v>140</v>
      </c>
      <c r="FX43" t="s">
        <v>140</v>
      </c>
      <c r="FY43" t="s">
        <v>140</v>
      </c>
      <c r="FZ43" t="s">
        <v>140</v>
      </c>
      <c r="GA43" t="s">
        <v>140</v>
      </c>
      <c r="GB43" t="s">
        <v>140</v>
      </c>
      <c r="GC43" t="s">
        <v>140</v>
      </c>
      <c r="GD43" t="s">
        <v>140</v>
      </c>
      <c r="GE43" t="s">
        <v>140</v>
      </c>
      <c r="GF43" t="s">
        <v>140</v>
      </c>
      <c r="GG43" t="s">
        <v>140</v>
      </c>
      <c r="GH43" t="s">
        <v>140</v>
      </c>
      <c r="GI43" t="s">
        <v>140</v>
      </c>
      <c r="GJ43" t="s">
        <v>140</v>
      </c>
      <c r="GK43" t="s">
        <v>140</v>
      </c>
      <c r="GL43" t="s">
        <v>140</v>
      </c>
      <c r="GM43" t="s">
        <v>140</v>
      </c>
      <c r="GN43" t="s">
        <v>140</v>
      </c>
      <c r="GO43" t="s">
        <v>140</v>
      </c>
      <c r="GP43" t="s">
        <v>140</v>
      </c>
      <c r="GQ43" t="s">
        <v>140</v>
      </c>
      <c r="GR43" t="s">
        <v>140</v>
      </c>
      <c r="GS43" t="s">
        <v>140</v>
      </c>
      <c r="GT43" t="s">
        <v>140</v>
      </c>
      <c r="GU43" t="s">
        <v>140</v>
      </c>
      <c r="GV43" t="s">
        <v>140</v>
      </c>
      <c r="GW43" t="s">
        <v>140</v>
      </c>
      <c r="GX43" t="s">
        <v>140</v>
      </c>
      <c r="GY43" t="s">
        <v>140</v>
      </c>
      <c r="GZ43" t="s">
        <v>140</v>
      </c>
      <c r="HA43" t="s">
        <v>140</v>
      </c>
      <c r="HB43" t="s">
        <v>140</v>
      </c>
      <c r="HC43" t="s">
        <v>140</v>
      </c>
      <c r="HD43" t="s">
        <v>140</v>
      </c>
      <c r="HE43" t="s">
        <v>140</v>
      </c>
      <c r="HF43" t="s">
        <v>140</v>
      </c>
      <c r="HG43" t="s">
        <v>140</v>
      </c>
      <c r="HH43" t="s">
        <v>140</v>
      </c>
      <c r="HI43" t="s">
        <v>140</v>
      </c>
      <c r="HJ43" t="s">
        <v>140</v>
      </c>
      <c r="HK43" t="s">
        <v>140</v>
      </c>
      <c r="HL43" t="s">
        <v>140</v>
      </c>
      <c r="HM43" t="s">
        <v>140</v>
      </c>
      <c r="HN43" t="s">
        <v>140</v>
      </c>
      <c r="HO43" t="s">
        <v>140</v>
      </c>
      <c r="HP43" t="s">
        <v>140</v>
      </c>
      <c r="HQ43" t="s">
        <v>140</v>
      </c>
      <c r="HR43" t="s">
        <v>140</v>
      </c>
      <c r="HS43" t="s">
        <v>140</v>
      </c>
      <c r="HT43" t="s">
        <v>140</v>
      </c>
      <c r="HU43" t="s">
        <v>140</v>
      </c>
      <c r="HV43" s="2" t="s">
        <v>140</v>
      </c>
      <c r="HW43" s="2" t="s">
        <v>140</v>
      </c>
      <c r="HX43" s="2" t="s">
        <v>140</v>
      </c>
      <c r="HY43" s="2" t="s">
        <v>140</v>
      </c>
      <c r="HZ43" s="2" t="s">
        <v>140</v>
      </c>
    </row>
    <row r="44" spans="2:234" ht="12" customHeight="1" x14ac:dyDescent="0.15">
      <c r="B44" t="s">
        <v>141</v>
      </c>
      <c r="C44" t="s">
        <v>140</v>
      </c>
      <c r="D44" t="s">
        <v>140</v>
      </c>
      <c r="E44" t="s">
        <v>140</v>
      </c>
      <c r="F44" t="s">
        <v>140</v>
      </c>
      <c r="G44" t="s">
        <v>140</v>
      </c>
      <c r="H44" t="s">
        <v>140</v>
      </c>
      <c r="I44" t="s">
        <v>140</v>
      </c>
      <c r="J44" t="s">
        <v>140</v>
      </c>
      <c r="K44" t="s">
        <v>140</v>
      </c>
      <c r="L44" t="s">
        <v>140</v>
      </c>
      <c r="M44" t="s">
        <v>140</v>
      </c>
      <c r="N44" t="s">
        <v>140</v>
      </c>
      <c r="O44" t="s">
        <v>140</v>
      </c>
      <c r="P44" t="s">
        <v>140</v>
      </c>
      <c r="Q44" t="s">
        <v>140</v>
      </c>
      <c r="R44" t="s">
        <v>140</v>
      </c>
      <c r="S44" t="s">
        <v>140</v>
      </c>
      <c r="T44" t="s">
        <v>140</v>
      </c>
      <c r="U44" t="s">
        <v>140</v>
      </c>
      <c r="V44" t="s">
        <v>140</v>
      </c>
      <c r="W44" t="s">
        <v>140</v>
      </c>
      <c r="X44" t="s">
        <v>140</v>
      </c>
      <c r="Y44" t="s">
        <v>140</v>
      </c>
      <c r="Z44" t="s">
        <v>140</v>
      </c>
      <c r="AA44" t="s">
        <v>140</v>
      </c>
      <c r="AB44" t="s">
        <v>140</v>
      </c>
      <c r="AC44" t="s">
        <v>140</v>
      </c>
      <c r="AD44" t="s">
        <v>140</v>
      </c>
      <c r="AE44" t="s">
        <v>140</v>
      </c>
      <c r="AF44" t="s">
        <v>140</v>
      </c>
      <c r="AG44" t="s">
        <v>140</v>
      </c>
      <c r="AH44" t="s">
        <v>140</v>
      </c>
      <c r="AI44" t="s">
        <v>140</v>
      </c>
      <c r="AJ44" t="s">
        <v>140</v>
      </c>
      <c r="AK44" t="s">
        <v>140</v>
      </c>
      <c r="AL44" t="s">
        <v>140</v>
      </c>
      <c r="AM44" t="s">
        <v>140</v>
      </c>
      <c r="AN44" t="s">
        <v>140</v>
      </c>
      <c r="AO44" t="s">
        <v>140</v>
      </c>
      <c r="AP44" t="s">
        <v>140</v>
      </c>
      <c r="AQ44" t="s">
        <v>140</v>
      </c>
      <c r="AR44" t="s">
        <v>140</v>
      </c>
      <c r="AS44" t="s">
        <v>140</v>
      </c>
      <c r="AT44" t="s">
        <v>140</v>
      </c>
      <c r="AU44" t="s">
        <v>140</v>
      </c>
      <c r="AV44" t="s">
        <v>140</v>
      </c>
      <c r="AW44" t="s">
        <v>140</v>
      </c>
      <c r="AX44" t="s">
        <v>140</v>
      </c>
      <c r="AY44" t="s">
        <v>140</v>
      </c>
      <c r="AZ44" t="s">
        <v>140</v>
      </c>
      <c r="BA44" s="42" t="s">
        <v>140</v>
      </c>
      <c r="BB44" t="s">
        <v>140</v>
      </c>
      <c r="BC44" s="42" t="s">
        <v>140</v>
      </c>
      <c r="BD44" t="s">
        <v>140</v>
      </c>
      <c r="BE44" t="s">
        <v>140</v>
      </c>
      <c r="BF44" t="s">
        <v>140</v>
      </c>
      <c r="BG44" s="42" t="s">
        <v>140</v>
      </c>
      <c r="BH44" t="s">
        <v>140</v>
      </c>
      <c r="BI44" t="s">
        <v>140</v>
      </c>
      <c r="BJ44" t="s">
        <v>140</v>
      </c>
      <c r="BK44" s="42" t="s">
        <v>140</v>
      </c>
      <c r="BL44" s="42" t="s">
        <v>140</v>
      </c>
      <c r="BM44" s="42" t="s">
        <v>140</v>
      </c>
      <c r="BN44" s="42" t="s">
        <v>140</v>
      </c>
      <c r="BO44" t="s">
        <v>140</v>
      </c>
      <c r="BP44" t="s">
        <v>140</v>
      </c>
      <c r="BQ44" t="s">
        <v>140</v>
      </c>
      <c r="BR44" t="s">
        <v>140</v>
      </c>
      <c r="BS44" t="s">
        <v>140</v>
      </c>
      <c r="BT44" t="s">
        <v>140</v>
      </c>
      <c r="BU44" t="s">
        <v>140</v>
      </c>
      <c r="BV44" t="s">
        <v>140</v>
      </c>
      <c r="BW44" t="s">
        <v>140</v>
      </c>
      <c r="BX44" t="s">
        <v>140</v>
      </c>
      <c r="BY44" t="s">
        <v>140</v>
      </c>
      <c r="BZ44" t="s">
        <v>140</v>
      </c>
      <c r="CA44" t="s">
        <v>140</v>
      </c>
      <c r="CB44" t="s">
        <v>140</v>
      </c>
      <c r="CC44" t="s">
        <v>140</v>
      </c>
      <c r="CD44" t="s">
        <v>140</v>
      </c>
      <c r="CE44" t="s">
        <v>140</v>
      </c>
      <c r="CF44" t="s">
        <v>140</v>
      </c>
      <c r="CG44" t="s">
        <v>140</v>
      </c>
      <c r="CH44" s="42" t="s">
        <v>140</v>
      </c>
      <c r="CI44" s="42" t="s">
        <v>140</v>
      </c>
      <c r="CJ44" s="42" t="s">
        <v>140</v>
      </c>
      <c r="CK44" s="42" t="s">
        <v>140</v>
      </c>
      <c r="CL44" s="42" t="s">
        <v>140</v>
      </c>
      <c r="CM44" s="42" t="s">
        <v>140</v>
      </c>
      <c r="CN44" s="42" t="s">
        <v>140</v>
      </c>
      <c r="CO44" s="42" t="s">
        <v>140</v>
      </c>
      <c r="CP44" s="42" t="s">
        <v>140</v>
      </c>
      <c r="CQ44" s="42" t="s">
        <v>140</v>
      </c>
      <c r="CR44" t="s">
        <v>140</v>
      </c>
      <c r="CS44" t="s">
        <v>140</v>
      </c>
      <c r="CT44" s="42" t="s">
        <v>140</v>
      </c>
      <c r="CU44" s="42" t="s">
        <v>140</v>
      </c>
      <c r="CV44" s="42" t="s">
        <v>140</v>
      </c>
      <c r="CW44" s="42" t="s">
        <v>140</v>
      </c>
      <c r="CX44" s="42" t="s">
        <v>140</v>
      </c>
      <c r="CY44" s="42" t="s">
        <v>140</v>
      </c>
      <c r="CZ44" s="42" t="s">
        <v>140</v>
      </c>
      <c r="DA44" s="42" t="s">
        <v>140</v>
      </c>
      <c r="DB44" s="42" t="s">
        <v>140</v>
      </c>
      <c r="DC44" s="42" t="s">
        <v>140</v>
      </c>
      <c r="DD44" t="s">
        <v>140</v>
      </c>
      <c r="DE44" s="42" t="s">
        <v>140</v>
      </c>
      <c r="DF44" s="42" t="s">
        <v>140</v>
      </c>
      <c r="DG44" s="42" t="s">
        <v>140</v>
      </c>
      <c r="DH44" s="42" t="s">
        <v>140</v>
      </c>
      <c r="DI44" t="s">
        <v>140</v>
      </c>
      <c r="DJ44" s="42" t="s">
        <v>140</v>
      </c>
      <c r="DK44" s="42" t="s">
        <v>140</v>
      </c>
      <c r="DL44" s="42" t="s">
        <v>140</v>
      </c>
      <c r="DM44" s="42" t="s">
        <v>140</v>
      </c>
      <c r="DN44" s="42" t="s">
        <v>140</v>
      </c>
      <c r="DO44" s="42" t="s">
        <v>140</v>
      </c>
      <c r="DP44" s="42" t="s">
        <v>140</v>
      </c>
      <c r="DQ44" t="s">
        <v>140</v>
      </c>
      <c r="DR44" t="s">
        <v>140</v>
      </c>
      <c r="DS44" t="s">
        <v>140</v>
      </c>
      <c r="DT44" t="s">
        <v>140</v>
      </c>
      <c r="DU44" t="s">
        <v>140</v>
      </c>
      <c r="DV44" t="s">
        <v>140</v>
      </c>
      <c r="DW44" s="42" t="s">
        <v>140</v>
      </c>
      <c r="DX44" s="42" t="s">
        <v>140</v>
      </c>
      <c r="DY44" t="s">
        <v>140</v>
      </c>
      <c r="DZ44" t="s">
        <v>140</v>
      </c>
      <c r="EA44" t="s">
        <v>140</v>
      </c>
      <c r="EB44" t="s">
        <v>140</v>
      </c>
      <c r="EC44" t="s">
        <v>140</v>
      </c>
      <c r="ED44" s="42" t="s">
        <v>140</v>
      </c>
      <c r="EE44" t="s">
        <v>140</v>
      </c>
      <c r="EF44" s="42" t="s">
        <v>140</v>
      </c>
      <c r="EG44" t="s">
        <v>140</v>
      </c>
      <c r="EH44" t="s">
        <v>140</v>
      </c>
      <c r="EI44" t="s">
        <v>140</v>
      </c>
      <c r="EJ44" t="s">
        <v>140</v>
      </c>
      <c r="EK44" t="s">
        <v>140</v>
      </c>
      <c r="EL44" t="s">
        <v>140</v>
      </c>
      <c r="EM44" t="s">
        <v>140</v>
      </c>
      <c r="EN44" t="s">
        <v>140</v>
      </c>
      <c r="EO44" t="s">
        <v>140</v>
      </c>
      <c r="EP44" t="s">
        <v>140</v>
      </c>
      <c r="EQ44" t="s">
        <v>140</v>
      </c>
      <c r="ER44" t="s">
        <v>140</v>
      </c>
      <c r="ES44" t="s">
        <v>140</v>
      </c>
      <c r="ET44" t="s">
        <v>140</v>
      </c>
      <c r="EU44" t="s">
        <v>140</v>
      </c>
      <c r="EV44" t="s">
        <v>140</v>
      </c>
      <c r="EW44" t="s">
        <v>140</v>
      </c>
      <c r="EX44" t="s">
        <v>140</v>
      </c>
      <c r="EY44" t="s">
        <v>140</v>
      </c>
      <c r="EZ44" t="s">
        <v>140</v>
      </c>
      <c r="FA44" t="s">
        <v>140</v>
      </c>
      <c r="FB44" t="s">
        <v>140</v>
      </c>
      <c r="FC44" t="s">
        <v>140</v>
      </c>
      <c r="FD44" t="s">
        <v>140</v>
      </c>
      <c r="FE44" t="s">
        <v>140</v>
      </c>
      <c r="FF44" t="s">
        <v>140</v>
      </c>
      <c r="FG44" t="s">
        <v>140</v>
      </c>
      <c r="FH44" t="s">
        <v>140</v>
      </c>
      <c r="FI44" t="s">
        <v>140</v>
      </c>
      <c r="FJ44" t="s">
        <v>140</v>
      </c>
      <c r="FK44" t="s">
        <v>140</v>
      </c>
      <c r="FL44" t="s">
        <v>140</v>
      </c>
      <c r="FM44" t="s">
        <v>140</v>
      </c>
      <c r="FN44" t="s">
        <v>140</v>
      </c>
      <c r="FO44" t="s">
        <v>140</v>
      </c>
      <c r="FP44" t="s">
        <v>140</v>
      </c>
      <c r="FQ44" t="s">
        <v>140</v>
      </c>
      <c r="FR44" t="s">
        <v>140</v>
      </c>
      <c r="FS44" t="s">
        <v>140</v>
      </c>
      <c r="FT44" t="s">
        <v>140</v>
      </c>
      <c r="FU44" t="s">
        <v>140</v>
      </c>
      <c r="FV44" t="s">
        <v>140</v>
      </c>
      <c r="FW44" t="s">
        <v>140</v>
      </c>
      <c r="FX44" t="s">
        <v>140</v>
      </c>
      <c r="FY44" t="s">
        <v>140</v>
      </c>
      <c r="FZ44" t="s">
        <v>140</v>
      </c>
      <c r="GA44" t="s">
        <v>140</v>
      </c>
      <c r="GB44" t="s">
        <v>140</v>
      </c>
      <c r="GC44" t="s">
        <v>140</v>
      </c>
      <c r="GD44" t="s">
        <v>140</v>
      </c>
      <c r="GE44" t="s">
        <v>140</v>
      </c>
      <c r="GF44" t="s">
        <v>140</v>
      </c>
      <c r="GG44" t="s">
        <v>140</v>
      </c>
      <c r="GH44" t="s">
        <v>140</v>
      </c>
      <c r="GI44" t="s">
        <v>140</v>
      </c>
      <c r="GJ44" t="s">
        <v>140</v>
      </c>
      <c r="GK44" t="s">
        <v>140</v>
      </c>
      <c r="GL44" t="s">
        <v>140</v>
      </c>
      <c r="GM44" t="s">
        <v>140</v>
      </c>
      <c r="GN44" t="s">
        <v>140</v>
      </c>
      <c r="GO44" t="s">
        <v>140</v>
      </c>
      <c r="GP44" s="42" t="s">
        <v>140</v>
      </c>
      <c r="GQ44" t="s">
        <v>140</v>
      </c>
      <c r="GR44" s="42" t="s">
        <v>140</v>
      </c>
      <c r="GS44" t="s">
        <v>140</v>
      </c>
      <c r="GT44" t="s">
        <v>140</v>
      </c>
      <c r="GU44" t="s">
        <v>140</v>
      </c>
      <c r="GV44" t="s">
        <v>140</v>
      </c>
      <c r="GW44" t="s">
        <v>140</v>
      </c>
      <c r="GX44" t="s">
        <v>140</v>
      </c>
      <c r="GY44" t="s">
        <v>140</v>
      </c>
      <c r="GZ44" t="s">
        <v>140</v>
      </c>
      <c r="HA44" t="s">
        <v>140</v>
      </c>
      <c r="HB44" t="s">
        <v>140</v>
      </c>
      <c r="HC44" t="s">
        <v>140</v>
      </c>
      <c r="HD44" t="s">
        <v>140</v>
      </c>
      <c r="HE44" t="s">
        <v>140</v>
      </c>
      <c r="HF44" t="s">
        <v>140</v>
      </c>
      <c r="HG44" s="42" t="s">
        <v>140</v>
      </c>
      <c r="HH44" t="s">
        <v>140</v>
      </c>
      <c r="HI44" t="s">
        <v>140</v>
      </c>
      <c r="HJ44" t="s">
        <v>140</v>
      </c>
      <c r="HK44" s="42" t="s">
        <v>140</v>
      </c>
      <c r="HL44" t="s">
        <v>140</v>
      </c>
      <c r="HM44" s="42" t="s">
        <v>140</v>
      </c>
      <c r="HN44" t="s">
        <v>140</v>
      </c>
      <c r="HO44" s="42" t="s">
        <v>140</v>
      </c>
      <c r="HP44" s="42" t="s">
        <v>140</v>
      </c>
      <c r="HQ44" s="42" t="s">
        <v>140</v>
      </c>
      <c r="HR44" t="s">
        <v>140</v>
      </c>
      <c r="HS44" t="s">
        <v>140</v>
      </c>
      <c r="HT44" t="s">
        <v>140</v>
      </c>
      <c r="HU44" t="s">
        <v>140</v>
      </c>
      <c r="HV44" s="2" t="s">
        <v>140</v>
      </c>
      <c r="HW44" s="2" t="s">
        <v>140</v>
      </c>
      <c r="HX44" s="2" t="s">
        <v>140</v>
      </c>
      <c r="HY44" s="2" t="s">
        <v>140</v>
      </c>
      <c r="HZ44" s="2" t="s">
        <v>140</v>
      </c>
    </row>
    <row r="45" spans="2:234" ht="12" customHeight="1" x14ac:dyDescent="0.15">
      <c r="B45" t="s">
        <v>381</v>
      </c>
      <c r="C45">
        <v>0</v>
      </c>
      <c r="D45">
        <v>0</v>
      </c>
      <c r="E45">
        <v>0</v>
      </c>
      <c r="F45">
        <v>2.1000019999999999</v>
      </c>
      <c r="G45">
        <v>0.1105264</v>
      </c>
      <c r="H45">
        <v>89.140280000000004</v>
      </c>
      <c r="I45">
        <v>0</v>
      </c>
      <c r="J45">
        <v>0</v>
      </c>
      <c r="K45">
        <v>0</v>
      </c>
      <c r="L45">
        <v>2.210528</v>
      </c>
      <c r="M45">
        <v>0</v>
      </c>
      <c r="N45">
        <v>101.3781</v>
      </c>
      <c r="O45">
        <v>0</v>
      </c>
      <c r="P45">
        <v>2.210528</v>
      </c>
      <c r="Q45">
        <v>0</v>
      </c>
      <c r="R45">
        <v>0</v>
      </c>
      <c r="S45">
        <v>101.3781</v>
      </c>
      <c r="T45">
        <v>91.246420000000001</v>
      </c>
      <c r="U45">
        <v>10.13781</v>
      </c>
      <c r="V45">
        <v>0</v>
      </c>
      <c r="W45">
        <v>1.14967E-2</v>
      </c>
      <c r="X45">
        <v>0</v>
      </c>
      <c r="Y45">
        <v>13102.16</v>
      </c>
      <c r="Z45">
        <v>1.1496299999999999E-2</v>
      </c>
      <c r="AA45">
        <v>0</v>
      </c>
      <c r="AB45">
        <v>1.1496299999999999E-2</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2279.1010000000001</v>
      </c>
      <c r="BA45">
        <v>7.5700500000000005E-5</v>
      </c>
      <c r="BB45">
        <v>0</v>
      </c>
      <c r="BC45">
        <v>7.5700500000000005E-5</v>
      </c>
      <c r="BD45">
        <v>0</v>
      </c>
      <c r="BE45">
        <v>0</v>
      </c>
      <c r="BF45">
        <v>0</v>
      </c>
      <c r="BG45">
        <v>7.5700500000000005E-5</v>
      </c>
      <c r="BH45">
        <v>0</v>
      </c>
      <c r="BI45">
        <v>933.30589999999995</v>
      </c>
      <c r="BJ45">
        <v>214.13579999999999</v>
      </c>
      <c r="BK45">
        <v>7.4892799999999999E-6</v>
      </c>
      <c r="BL45">
        <v>1.47389E-8</v>
      </c>
      <c r="BM45">
        <v>1.47389E-8</v>
      </c>
      <c r="BN45">
        <v>1.47389E-8</v>
      </c>
      <c r="BO45">
        <v>107.06789999999999</v>
      </c>
      <c r="BP45">
        <v>107.06789999999999</v>
      </c>
      <c r="BQ45">
        <v>214.13579999999999</v>
      </c>
      <c r="BR45">
        <v>0</v>
      </c>
      <c r="BS45">
        <v>0</v>
      </c>
      <c r="BT45">
        <v>0</v>
      </c>
      <c r="BU45">
        <v>0</v>
      </c>
      <c r="BV45">
        <v>159.80289999999999</v>
      </c>
      <c r="BW45">
        <v>107.06789999999999</v>
      </c>
      <c r="BX45">
        <v>52.734940000000002</v>
      </c>
      <c r="BY45">
        <v>159.80289999999999</v>
      </c>
      <c r="BZ45">
        <v>110.3904</v>
      </c>
      <c r="CA45">
        <v>5.5195220000000003</v>
      </c>
      <c r="CB45">
        <v>0</v>
      </c>
      <c r="CC45">
        <v>0</v>
      </c>
      <c r="CD45">
        <v>0</v>
      </c>
      <c r="CE45">
        <v>104.87090000000001</v>
      </c>
      <c r="CF45">
        <v>104.87090000000001</v>
      </c>
      <c r="CG45">
        <v>104.87090000000001</v>
      </c>
      <c r="CH45">
        <v>110.3904</v>
      </c>
      <c r="CI45">
        <v>8.4334000000000001E-10</v>
      </c>
      <c r="CJ45">
        <v>9.4053599999999995E-9</v>
      </c>
      <c r="CK45">
        <v>9.3470200000000007E-9</v>
      </c>
      <c r="CL45">
        <v>9.4053599999999995E-9</v>
      </c>
      <c r="CM45">
        <v>8.5620200000000006E-9</v>
      </c>
      <c r="CN45">
        <v>9.3214099999999996E-9</v>
      </c>
      <c r="CO45">
        <v>7.5939E-10</v>
      </c>
      <c r="CP45">
        <v>9.3214099999999996E-9</v>
      </c>
      <c r="CQ45">
        <v>8.5620200000000006E-9</v>
      </c>
      <c r="CR45">
        <v>1.641E-35</v>
      </c>
      <c r="CS45">
        <v>0</v>
      </c>
      <c r="CT45">
        <v>2.1970019999999999</v>
      </c>
      <c r="CU45">
        <v>1.70797E-6</v>
      </c>
      <c r="CV45">
        <v>7.5960000000000006E-17</v>
      </c>
      <c r="CW45">
        <v>7.1098400000000004E-6</v>
      </c>
      <c r="CX45">
        <v>7.1098400000000004E-6</v>
      </c>
      <c r="CY45">
        <v>5.4018800000000002E-6</v>
      </c>
      <c r="CZ45">
        <v>5.4018800000000002E-6</v>
      </c>
      <c r="DA45">
        <v>1.70797E-6</v>
      </c>
      <c r="DB45">
        <v>7.5931000000000001E-17</v>
      </c>
      <c r="DC45">
        <v>7.5931000000000001E-17</v>
      </c>
      <c r="DD45">
        <v>7.5960000000000006E-17</v>
      </c>
      <c r="DE45">
        <v>7.5931000000000001E-17</v>
      </c>
      <c r="DF45">
        <v>0</v>
      </c>
      <c r="DG45">
        <v>1.7556E-35</v>
      </c>
      <c r="DH45">
        <v>1.7556E-35</v>
      </c>
      <c r="DI45">
        <v>5.8332999999999994E-11</v>
      </c>
      <c r="DJ45">
        <v>1.641E-35</v>
      </c>
      <c r="DK45">
        <v>0</v>
      </c>
      <c r="DL45">
        <v>1.1464E-35</v>
      </c>
      <c r="DM45">
        <v>5.0468999999999999E-11</v>
      </c>
      <c r="DN45">
        <v>5.0468999999999999E-11</v>
      </c>
      <c r="DO45">
        <v>7.8645000000000007E-12</v>
      </c>
      <c r="DP45">
        <v>5.8332999999999994E-11</v>
      </c>
      <c r="DQ45">
        <v>7.0619999999999997E-35</v>
      </c>
      <c r="DR45">
        <v>5.8332999999999994E-11</v>
      </c>
      <c r="DS45">
        <v>110.3904</v>
      </c>
      <c r="DT45">
        <v>104.87090000000001</v>
      </c>
      <c r="DU45">
        <v>5.5195220000000003</v>
      </c>
      <c r="DV45">
        <v>110.3904</v>
      </c>
      <c r="DW45">
        <v>15.730639999999999</v>
      </c>
      <c r="DX45">
        <v>0</v>
      </c>
      <c r="DY45">
        <v>1.8702300000000001E-6</v>
      </c>
      <c r="DZ45">
        <v>2.0219000000000001E-7</v>
      </c>
      <c r="EA45">
        <v>6989.6940000000004</v>
      </c>
      <c r="EB45">
        <v>6989.6940000000004</v>
      </c>
      <c r="EC45">
        <v>7005.433</v>
      </c>
      <c r="ED45">
        <v>15.73929</v>
      </c>
      <c r="EE45">
        <v>7005.433</v>
      </c>
      <c r="EF45">
        <v>1.87028E-6</v>
      </c>
      <c r="EG45">
        <v>0</v>
      </c>
      <c r="EH45">
        <v>1.6684999999999999E-23</v>
      </c>
      <c r="EI45">
        <v>15.73929</v>
      </c>
      <c r="EJ45">
        <v>0</v>
      </c>
      <c r="EK45">
        <v>0</v>
      </c>
      <c r="EL45">
        <v>0</v>
      </c>
      <c r="EM45">
        <v>0</v>
      </c>
      <c r="EN45">
        <v>0</v>
      </c>
      <c r="EO45">
        <v>2.1</v>
      </c>
      <c r="EP45">
        <v>0</v>
      </c>
      <c r="EQ45">
        <v>0</v>
      </c>
      <c r="ER45">
        <v>0</v>
      </c>
      <c r="ES45">
        <v>0</v>
      </c>
      <c r="ET45">
        <v>0</v>
      </c>
      <c r="EU45">
        <v>0</v>
      </c>
      <c r="EV45">
        <v>0</v>
      </c>
      <c r="EW45">
        <v>0</v>
      </c>
      <c r="EX45">
        <v>0</v>
      </c>
      <c r="EY45">
        <v>0</v>
      </c>
      <c r="EZ45">
        <v>0</v>
      </c>
      <c r="FA45">
        <v>0</v>
      </c>
      <c r="FB45">
        <v>0</v>
      </c>
      <c r="FC45">
        <v>0</v>
      </c>
      <c r="FD45">
        <v>0</v>
      </c>
      <c r="FE45">
        <v>0</v>
      </c>
      <c r="FF45">
        <v>0</v>
      </c>
      <c r="FG45">
        <v>0</v>
      </c>
      <c r="FH45">
        <v>0</v>
      </c>
      <c r="FI45">
        <v>0</v>
      </c>
      <c r="FJ45">
        <v>0</v>
      </c>
      <c r="FK45">
        <v>0</v>
      </c>
      <c r="FL45">
        <v>0</v>
      </c>
      <c r="FM45">
        <v>0</v>
      </c>
      <c r="FN45">
        <v>0</v>
      </c>
      <c r="FO45">
        <v>0</v>
      </c>
      <c r="FP45">
        <v>0</v>
      </c>
      <c r="FQ45">
        <v>0</v>
      </c>
      <c r="FR45">
        <v>0</v>
      </c>
      <c r="FS45">
        <v>0</v>
      </c>
      <c r="FT45">
        <v>0</v>
      </c>
      <c r="FU45">
        <v>0</v>
      </c>
      <c r="FV45">
        <v>0</v>
      </c>
      <c r="FW45">
        <v>0</v>
      </c>
      <c r="FX45">
        <v>0</v>
      </c>
      <c r="FY45">
        <v>15.73929</v>
      </c>
      <c r="FZ45">
        <v>0</v>
      </c>
      <c r="GA45">
        <v>0</v>
      </c>
      <c r="GB45">
        <v>0</v>
      </c>
      <c r="GC45">
        <v>0</v>
      </c>
      <c r="GD45">
        <v>0</v>
      </c>
      <c r="GE45">
        <v>2.210528</v>
      </c>
      <c r="GF45">
        <v>101.3781</v>
      </c>
      <c r="GG45">
        <v>91.246420000000001</v>
      </c>
      <c r="GH45">
        <v>43673.87</v>
      </c>
      <c r="GI45">
        <v>13102.16</v>
      </c>
      <c r="GJ45">
        <v>1.1496299999999999E-2</v>
      </c>
      <c r="GK45">
        <v>0</v>
      </c>
      <c r="GL45">
        <v>13102.16</v>
      </c>
      <c r="GM45">
        <v>1.1496299999999999E-2</v>
      </c>
      <c r="GN45">
        <v>0</v>
      </c>
      <c r="GO45">
        <v>1.1496299999999999E-2</v>
      </c>
      <c r="GP45">
        <v>0</v>
      </c>
      <c r="GQ45">
        <v>14134.46</v>
      </c>
      <c r="GR45">
        <v>2279.1010000000001</v>
      </c>
      <c r="GS45">
        <v>7.5700500000000005E-5</v>
      </c>
      <c r="GT45">
        <v>0</v>
      </c>
      <c r="GU45">
        <v>7.5700500000000005E-5</v>
      </c>
      <c r="GV45">
        <v>0</v>
      </c>
      <c r="GW45">
        <v>0</v>
      </c>
      <c r="GX45">
        <v>0</v>
      </c>
      <c r="GY45">
        <v>0</v>
      </c>
      <c r="GZ45">
        <v>214.13579999999999</v>
      </c>
      <c r="HA45">
        <v>0</v>
      </c>
      <c r="HB45">
        <v>159.80289999999999</v>
      </c>
      <c r="HC45">
        <v>96.170829999999995</v>
      </c>
      <c r="HD45">
        <v>52.734940000000002</v>
      </c>
      <c r="HE45">
        <v>8.7000810000000008</v>
      </c>
      <c r="HF45">
        <v>10.897080000000001</v>
      </c>
      <c r="HG45">
        <v>10.897080000000001</v>
      </c>
      <c r="HH45">
        <v>104.87090000000001</v>
      </c>
      <c r="HI45">
        <v>0</v>
      </c>
      <c r="HJ45">
        <v>110.3904</v>
      </c>
      <c r="HK45">
        <v>5.8332999999999994E-11</v>
      </c>
      <c r="HL45">
        <v>2.197003</v>
      </c>
      <c r="HM45">
        <v>2.197003</v>
      </c>
      <c r="HN45">
        <v>0</v>
      </c>
      <c r="HO45">
        <v>1.70797E-6</v>
      </c>
      <c r="HP45">
        <v>2.1970019999999999</v>
      </c>
      <c r="HQ45">
        <v>7.1098400000000004E-6</v>
      </c>
      <c r="HR45">
        <v>0</v>
      </c>
      <c r="HS45">
        <v>7.5931000000000001E-17</v>
      </c>
      <c r="HT45">
        <v>5.8332999999999994E-11</v>
      </c>
      <c r="HU45">
        <v>1.1464E-35</v>
      </c>
      <c r="HV45" s="2">
        <v>5.8332999999999994E-11</v>
      </c>
      <c r="HW45" s="2">
        <v>110.3904</v>
      </c>
      <c r="HX45" s="2">
        <v>7005.433</v>
      </c>
      <c r="HY45" s="2">
        <v>0</v>
      </c>
      <c r="HZ45" s="2">
        <v>0</v>
      </c>
    </row>
    <row r="46" spans="2:234" ht="12" customHeight="1" x14ac:dyDescent="0.15">
      <c r="B46" t="s">
        <v>382</v>
      </c>
      <c r="C46">
        <v>0</v>
      </c>
      <c r="D46">
        <v>0</v>
      </c>
      <c r="E46">
        <v>0</v>
      </c>
      <c r="F46" s="42">
        <v>0</v>
      </c>
      <c r="G46" s="42">
        <v>0</v>
      </c>
      <c r="H46">
        <v>0</v>
      </c>
      <c r="I46">
        <v>0</v>
      </c>
      <c r="J46">
        <v>0</v>
      </c>
      <c r="K46">
        <v>0</v>
      </c>
      <c r="L46" s="42">
        <v>0</v>
      </c>
      <c r="M46">
        <v>0</v>
      </c>
      <c r="N46">
        <v>0</v>
      </c>
      <c r="O46">
        <v>0</v>
      </c>
      <c r="P46" s="42">
        <v>0</v>
      </c>
      <c r="Q46">
        <v>0</v>
      </c>
      <c r="R46">
        <v>0</v>
      </c>
      <c r="S46">
        <v>0</v>
      </c>
      <c r="T46">
        <v>0</v>
      </c>
      <c r="U46">
        <v>0</v>
      </c>
      <c r="V46">
        <v>0</v>
      </c>
      <c r="W46">
        <v>0</v>
      </c>
      <c r="X46">
        <v>0</v>
      </c>
      <c r="Y46">
        <v>0</v>
      </c>
      <c r="Z46">
        <v>0</v>
      </c>
      <c r="AA46">
        <v>0</v>
      </c>
      <c r="AB46">
        <v>0</v>
      </c>
      <c r="AC46">
        <v>0</v>
      </c>
      <c r="AD46" s="42">
        <v>0</v>
      </c>
      <c r="AE46">
        <v>0</v>
      </c>
      <c r="AF46" s="42">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s="42">
        <v>0</v>
      </c>
      <c r="BB46">
        <v>0</v>
      </c>
      <c r="BC46" s="42">
        <v>0</v>
      </c>
      <c r="BD46">
        <v>0</v>
      </c>
      <c r="BE46" s="42">
        <v>0</v>
      </c>
      <c r="BF46" s="42">
        <v>0</v>
      </c>
      <c r="BG46" s="42">
        <v>0</v>
      </c>
      <c r="BH46">
        <v>0</v>
      </c>
      <c r="BI46">
        <v>0</v>
      </c>
      <c r="BJ46">
        <v>0</v>
      </c>
      <c r="BK46" s="42">
        <v>0</v>
      </c>
      <c r="BL46" s="42">
        <v>0</v>
      </c>
      <c r="BM46" s="42">
        <v>0</v>
      </c>
      <c r="BN46" s="42">
        <v>0</v>
      </c>
      <c r="BO46">
        <v>0</v>
      </c>
      <c r="BP46">
        <v>0</v>
      </c>
      <c r="BQ46">
        <v>0</v>
      </c>
      <c r="BR46">
        <v>0</v>
      </c>
      <c r="BS46">
        <v>0</v>
      </c>
      <c r="BT46">
        <v>0</v>
      </c>
      <c r="BU46">
        <v>0</v>
      </c>
      <c r="BV46">
        <v>0</v>
      </c>
      <c r="BW46">
        <v>0</v>
      </c>
      <c r="BX46">
        <v>0</v>
      </c>
      <c r="BY46">
        <v>0</v>
      </c>
      <c r="BZ46">
        <v>0</v>
      </c>
      <c r="CA46">
        <v>0</v>
      </c>
      <c r="CB46">
        <v>0</v>
      </c>
      <c r="CC46">
        <v>0</v>
      </c>
      <c r="CD46">
        <v>0</v>
      </c>
      <c r="CE46">
        <v>0</v>
      </c>
      <c r="CF46">
        <v>0</v>
      </c>
      <c r="CG46">
        <v>0</v>
      </c>
      <c r="CH46" s="42">
        <v>0</v>
      </c>
      <c r="CI46" s="42">
        <v>0</v>
      </c>
      <c r="CJ46" s="42">
        <v>0</v>
      </c>
      <c r="CK46" s="42">
        <v>0</v>
      </c>
      <c r="CL46" s="42">
        <v>0</v>
      </c>
      <c r="CM46" s="42">
        <v>0</v>
      </c>
      <c r="CN46" s="42">
        <v>0</v>
      </c>
      <c r="CO46" s="42">
        <v>0</v>
      </c>
      <c r="CP46" s="42">
        <v>0</v>
      </c>
      <c r="CQ46" s="42">
        <v>0</v>
      </c>
      <c r="CR46">
        <v>0</v>
      </c>
      <c r="CS46">
        <v>0</v>
      </c>
      <c r="CT46" s="42">
        <v>0</v>
      </c>
      <c r="CU46" s="42">
        <v>0</v>
      </c>
      <c r="CV46" s="42">
        <v>0</v>
      </c>
      <c r="CW46" s="42">
        <v>0</v>
      </c>
      <c r="CX46" s="42">
        <v>0</v>
      </c>
      <c r="CY46" s="42">
        <v>0</v>
      </c>
      <c r="CZ46" s="42">
        <v>0</v>
      </c>
      <c r="DA46" s="42">
        <v>0</v>
      </c>
      <c r="DB46" s="42">
        <v>0</v>
      </c>
      <c r="DC46" s="42">
        <v>0</v>
      </c>
      <c r="DD46">
        <v>0</v>
      </c>
      <c r="DE46" s="42">
        <v>0</v>
      </c>
      <c r="DF46" s="42">
        <v>0</v>
      </c>
      <c r="DG46" s="42">
        <v>0</v>
      </c>
      <c r="DH46" s="42">
        <v>0</v>
      </c>
      <c r="DI46">
        <v>0</v>
      </c>
      <c r="DJ46" s="42">
        <v>0</v>
      </c>
      <c r="DK46" s="42">
        <v>0</v>
      </c>
      <c r="DL46" s="42">
        <v>0</v>
      </c>
      <c r="DM46" s="42">
        <v>0</v>
      </c>
      <c r="DN46" s="42">
        <v>0</v>
      </c>
      <c r="DO46" s="42">
        <v>0</v>
      </c>
      <c r="DP46" s="42">
        <v>0</v>
      </c>
      <c r="DQ46">
        <v>0</v>
      </c>
      <c r="DR46">
        <v>0</v>
      </c>
      <c r="DS46">
        <v>0</v>
      </c>
      <c r="DT46">
        <v>0</v>
      </c>
      <c r="DU46">
        <v>0</v>
      </c>
      <c r="DV46">
        <v>0</v>
      </c>
      <c r="DW46" s="42">
        <v>0</v>
      </c>
      <c r="DX46" s="42">
        <v>0</v>
      </c>
      <c r="DY46">
        <v>0</v>
      </c>
      <c r="DZ46">
        <v>0</v>
      </c>
      <c r="EA46">
        <v>0</v>
      </c>
      <c r="EB46">
        <v>0</v>
      </c>
      <c r="EC46">
        <v>0</v>
      </c>
      <c r="ED46" s="42">
        <v>0</v>
      </c>
      <c r="EE46">
        <v>0</v>
      </c>
      <c r="EF46" s="42">
        <v>0</v>
      </c>
      <c r="EG46">
        <v>0</v>
      </c>
      <c r="EH46">
        <v>0</v>
      </c>
      <c r="EI46">
        <v>0</v>
      </c>
      <c r="EJ46">
        <v>0</v>
      </c>
      <c r="EK46">
        <v>0</v>
      </c>
      <c r="EL46">
        <v>0</v>
      </c>
      <c r="EM46">
        <v>0</v>
      </c>
      <c r="EN46">
        <v>0</v>
      </c>
      <c r="EO46">
        <v>0</v>
      </c>
      <c r="EP46">
        <v>0</v>
      </c>
      <c r="EQ46">
        <v>0</v>
      </c>
      <c r="ER46">
        <v>0</v>
      </c>
      <c r="ES46">
        <v>0</v>
      </c>
      <c r="ET46">
        <v>0</v>
      </c>
      <c r="EU46">
        <v>0</v>
      </c>
      <c r="EV46">
        <v>0</v>
      </c>
      <c r="EW46">
        <v>0</v>
      </c>
      <c r="EX46">
        <v>0</v>
      </c>
      <c r="EY46">
        <v>0</v>
      </c>
      <c r="EZ46">
        <v>0</v>
      </c>
      <c r="FA46">
        <v>0</v>
      </c>
      <c r="FB46">
        <v>0</v>
      </c>
      <c r="FC46">
        <v>0</v>
      </c>
      <c r="FD46">
        <v>0</v>
      </c>
      <c r="FE46">
        <v>0</v>
      </c>
      <c r="FF46">
        <v>0</v>
      </c>
      <c r="FG46">
        <v>0</v>
      </c>
      <c r="FH46">
        <v>0</v>
      </c>
      <c r="FI46">
        <v>0</v>
      </c>
      <c r="FJ46">
        <v>0</v>
      </c>
      <c r="FK46">
        <v>0</v>
      </c>
      <c r="FL46">
        <v>0</v>
      </c>
      <c r="FM46">
        <v>0</v>
      </c>
      <c r="FN46">
        <v>0</v>
      </c>
      <c r="FO46">
        <v>0</v>
      </c>
      <c r="FP46">
        <v>0</v>
      </c>
      <c r="FQ46">
        <v>0</v>
      </c>
      <c r="FR46">
        <v>0</v>
      </c>
      <c r="FS46">
        <v>0</v>
      </c>
      <c r="FT46">
        <v>0</v>
      </c>
      <c r="FU46">
        <v>0</v>
      </c>
      <c r="FV46">
        <v>0</v>
      </c>
      <c r="FW46">
        <v>0</v>
      </c>
      <c r="FX46">
        <v>0</v>
      </c>
      <c r="FY46">
        <v>0</v>
      </c>
      <c r="FZ46">
        <v>0</v>
      </c>
      <c r="GA46">
        <v>0</v>
      </c>
      <c r="GB46" s="42">
        <v>0</v>
      </c>
      <c r="GC46">
        <v>0</v>
      </c>
      <c r="GD46">
        <v>0</v>
      </c>
      <c r="GE46">
        <v>0</v>
      </c>
      <c r="GF46">
        <v>0</v>
      </c>
      <c r="GG46">
        <v>0</v>
      </c>
      <c r="GH46">
        <v>0</v>
      </c>
      <c r="GI46">
        <v>0</v>
      </c>
      <c r="GJ46">
        <v>0</v>
      </c>
      <c r="GK46" s="42">
        <v>0</v>
      </c>
      <c r="GL46">
        <v>0</v>
      </c>
      <c r="GM46">
        <v>0</v>
      </c>
      <c r="GN46">
        <v>0</v>
      </c>
      <c r="GO46">
        <v>0</v>
      </c>
      <c r="GP46" s="42">
        <v>0</v>
      </c>
      <c r="GQ46">
        <v>0</v>
      </c>
      <c r="GR46" s="42">
        <v>0</v>
      </c>
      <c r="GS46" s="42">
        <v>0</v>
      </c>
      <c r="GT46">
        <v>0</v>
      </c>
      <c r="GU46">
        <v>0</v>
      </c>
      <c r="GV46">
        <v>0</v>
      </c>
      <c r="GW46">
        <v>0</v>
      </c>
      <c r="GX46">
        <v>0</v>
      </c>
      <c r="GY46">
        <v>0</v>
      </c>
      <c r="GZ46">
        <v>0</v>
      </c>
      <c r="HA46">
        <v>0</v>
      </c>
      <c r="HB46">
        <v>0</v>
      </c>
      <c r="HC46">
        <v>0</v>
      </c>
      <c r="HD46">
        <v>0</v>
      </c>
      <c r="HE46">
        <v>0</v>
      </c>
      <c r="HF46">
        <v>0</v>
      </c>
      <c r="HG46" s="42">
        <v>0</v>
      </c>
      <c r="HH46">
        <v>0</v>
      </c>
      <c r="HI46">
        <v>0</v>
      </c>
      <c r="HJ46">
        <v>0</v>
      </c>
      <c r="HK46" s="42">
        <v>0</v>
      </c>
      <c r="HL46">
        <v>0</v>
      </c>
      <c r="HM46" s="42">
        <v>0</v>
      </c>
      <c r="HN46">
        <v>0</v>
      </c>
      <c r="HO46" s="42">
        <v>0</v>
      </c>
      <c r="HP46" s="42">
        <v>0</v>
      </c>
      <c r="HQ46" s="42">
        <v>0</v>
      </c>
      <c r="HR46">
        <v>0</v>
      </c>
      <c r="HS46">
        <v>0</v>
      </c>
      <c r="HT46">
        <v>0</v>
      </c>
      <c r="HU46">
        <v>0</v>
      </c>
      <c r="HV46" s="2">
        <v>0</v>
      </c>
      <c r="HW46" s="2">
        <v>0</v>
      </c>
      <c r="HX46" s="2">
        <v>0</v>
      </c>
      <c r="HY46" s="2">
        <v>0</v>
      </c>
      <c r="HZ46" s="2">
        <v>0</v>
      </c>
    </row>
    <row r="47" spans="2:234" ht="12" customHeight="1" x14ac:dyDescent="0.15">
      <c r="B47" t="s">
        <v>383</v>
      </c>
      <c r="C47">
        <v>0</v>
      </c>
      <c r="D47" s="42">
        <v>0</v>
      </c>
      <c r="E47" s="42">
        <v>0</v>
      </c>
      <c r="F47">
        <v>2.1354500000000001E-3</v>
      </c>
      <c r="G47">
        <v>1.12392E-4</v>
      </c>
      <c r="H47">
        <v>15.037979999999999</v>
      </c>
      <c r="I47">
        <v>0</v>
      </c>
      <c r="J47" s="42">
        <v>0</v>
      </c>
      <c r="K47">
        <v>0</v>
      </c>
      <c r="L47">
        <v>2.2478400000000001E-3</v>
      </c>
      <c r="M47" s="42">
        <v>0</v>
      </c>
      <c r="N47">
        <v>16.71124</v>
      </c>
      <c r="O47" s="42">
        <v>0</v>
      </c>
      <c r="P47">
        <v>2.2478400000000001E-3</v>
      </c>
      <c r="Q47" s="42">
        <v>0</v>
      </c>
      <c r="R47" s="42">
        <v>0</v>
      </c>
      <c r="S47">
        <v>16.71124</v>
      </c>
      <c r="T47">
        <v>15.040179999999999</v>
      </c>
      <c r="U47">
        <v>1.6711240000000001</v>
      </c>
      <c r="V47">
        <v>0</v>
      </c>
      <c r="W47">
        <v>0.24246239999999999</v>
      </c>
      <c r="X47">
        <v>0</v>
      </c>
      <c r="Y47">
        <v>675.10950000000003</v>
      </c>
      <c r="Z47">
        <v>0.24244859999999999</v>
      </c>
      <c r="AA47">
        <v>0</v>
      </c>
      <c r="AB47">
        <v>0.24244579999999999</v>
      </c>
      <c r="AC47">
        <v>0</v>
      </c>
      <c r="AD47">
        <v>2.8001800000000002E-6</v>
      </c>
      <c r="AE47">
        <v>0</v>
      </c>
      <c r="AF47">
        <v>2.8001699999999999E-6</v>
      </c>
      <c r="AG47">
        <v>0</v>
      </c>
      <c r="AH47" s="42">
        <v>0</v>
      </c>
      <c r="AI47" s="42">
        <v>0</v>
      </c>
      <c r="AJ47" s="42">
        <v>0</v>
      </c>
      <c r="AK47" s="42">
        <v>0</v>
      </c>
      <c r="AL47">
        <v>0</v>
      </c>
      <c r="AM47" s="42">
        <v>0</v>
      </c>
      <c r="AN47">
        <v>0</v>
      </c>
      <c r="AO47">
        <v>0</v>
      </c>
      <c r="AP47">
        <v>0</v>
      </c>
      <c r="AQ47">
        <v>0</v>
      </c>
      <c r="AR47">
        <v>0</v>
      </c>
      <c r="AS47">
        <v>0</v>
      </c>
      <c r="AT47">
        <v>0</v>
      </c>
      <c r="AU47">
        <v>0</v>
      </c>
      <c r="AV47" s="42">
        <v>0</v>
      </c>
      <c r="AW47" s="42">
        <v>0</v>
      </c>
      <c r="AX47" s="42">
        <v>0</v>
      </c>
      <c r="AY47">
        <v>0</v>
      </c>
      <c r="AZ47">
        <v>143.83459999999999</v>
      </c>
      <c r="BA47">
        <v>2.2182700000000001E-3</v>
      </c>
      <c r="BB47">
        <v>0</v>
      </c>
      <c r="BC47">
        <v>2.2182700000000001E-3</v>
      </c>
      <c r="BD47">
        <v>0</v>
      </c>
      <c r="BE47" s="42">
        <v>1.4312600000000001E-9</v>
      </c>
      <c r="BF47" s="42">
        <v>1.4312600000000001E-9</v>
      </c>
      <c r="BG47">
        <v>2.2182700000000001E-3</v>
      </c>
      <c r="BH47" s="42">
        <v>0</v>
      </c>
      <c r="BI47">
        <v>143.8338</v>
      </c>
      <c r="BJ47">
        <v>287.66759999999999</v>
      </c>
      <c r="BK47">
        <v>8.0371900000000005E-4</v>
      </c>
      <c r="BL47">
        <v>4.35865E-5</v>
      </c>
      <c r="BM47">
        <v>4.35865E-5</v>
      </c>
      <c r="BN47">
        <v>4.35865E-5</v>
      </c>
      <c r="BO47">
        <v>143.8338</v>
      </c>
      <c r="BP47">
        <v>143.8338</v>
      </c>
      <c r="BQ47">
        <v>287.66759999999999</v>
      </c>
      <c r="BR47" s="42">
        <v>0</v>
      </c>
      <c r="BS47" s="42">
        <v>0</v>
      </c>
      <c r="BT47" s="42">
        <v>0</v>
      </c>
      <c r="BU47">
        <v>0</v>
      </c>
      <c r="BV47">
        <v>214.6773</v>
      </c>
      <c r="BW47">
        <v>143.8338</v>
      </c>
      <c r="BX47">
        <v>70.843509999999995</v>
      </c>
      <c r="BY47">
        <v>214.6773</v>
      </c>
      <c r="BZ47">
        <v>18.622879999999999</v>
      </c>
      <c r="CA47">
        <v>0.93114410000000003</v>
      </c>
      <c r="CB47">
        <v>0</v>
      </c>
      <c r="CC47">
        <v>0</v>
      </c>
      <c r="CD47" s="42">
        <v>0</v>
      </c>
      <c r="CE47">
        <v>17.691739999999999</v>
      </c>
      <c r="CF47">
        <v>17.691739999999999</v>
      </c>
      <c r="CG47">
        <v>17.691739999999999</v>
      </c>
      <c r="CH47" s="42">
        <v>18.622879999999999</v>
      </c>
      <c r="CI47">
        <v>3.4018999999999998E-7</v>
      </c>
      <c r="CJ47">
        <v>3.9013999999999996E-6</v>
      </c>
      <c r="CK47">
        <v>3.8771999999999999E-6</v>
      </c>
      <c r="CL47">
        <v>3.9013999999999996E-6</v>
      </c>
      <c r="CM47">
        <v>3.5612100000000002E-6</v>
      </c>
      <c r="CN47" s="42">
        <v>3.8770600000000003E-6</v>
      </c>
      <c r="CO47">
        <v>3.1585400000000002E-7</v>
      </c>
      <c r="CP47">
        <v>3.8770600000000003E-6</v>
      </c>
      <c r="CQ47" s="42">
        <v>3.5612100000000002E-6</v>
      </c>
      <c r="CR47">
        <v>6.2267000000000003E-20</v>
      </c>
      <c r="CS47">
        <v>0</v>
      </c>
      <c r="CT47">
        <v>126.1399</v>
      </c>
      <c r="CU47">
        <v>2.13546E-3</v>
      </c>
      <c r="CV47">
        <v>8.771E-10</v>
      </c>
      <c r="CW47">
        <v>8.8893400000000008E-3</v>
      </c>
      <c r="CX47">
        <v>8.8893400000000008E-3</v>
      </c>
      <c r="CY47">
        <v>6.7539000000000002E-3</v>
      </c>
      <c r="CZ47">
        <v>6.7539000000000002E-3</v>
      </c>
      <c r="DA47">
        <v>2.1354500000000001E-3</v>
      </c>
      <c r="DB47">
        <v>8.7685000000000003E-10</v>
      </c>
      <c r="DC47">
        <v>8.7685000000000003E-10</v>
      </c>
      <c r="DD47">
        <v>8.771E-10</v>
      </c>
      <c r="DE47" s="42">
        <v>8.7685000000000003E-10</v>
      </c>
      <c r="DF47" s="42">
        <v>0</v>
      </c>
      <c r="DG47" s="42">
        <v>6.6617999999999996E-20</v>
      </c>
      <c r="DH47" s="42">
        <v>6.6617999999999996E-20</v>
      </c>
      <c r="DI47">
        <v>2.4197000000000002E-8</v>
      </c>
      <c r="DJ47" s="42">
        <v>6.2267000000000003E-20</v>
      </c>
      <c r="DK47" s="42">
        <v>0</v>
      </c>
      <c r="DL47" s="42">
        <v>4.3502E-21</v>
      </c>
      <c r="DM47" s="42">
        <v>1.54745E-7</v>
      </c>
      <c r="DN47" s="42">
        <v>1.54745E-7</v>
      </c>
      <c r="DO47" s="42">
        <v>2.41137E-8</v>
      </c>
      <c r="DP47" s="42">
        <v>1.78859E-7</v>
      </c>
      <c r="DQ47">
        <v>3.9600999999999997E-21</v>
      </c>
      <c r="DR47">
        <v>1.7894199999999999E-7</v>
      </c>
      <c r="DS47">
        <v>18.622879999999999</v>
      </c>
      <c r="DT47">
        <v>17.691739999999999</v>
      </c>
      <c r="DU47">
        <v>0.93114419999999998</v>
      </c>
      <c r="DV47">
        <v>18.622879999999999</v>
      </c>
      <c r="DW47">
        <v>2.6537609999999998</v>
      </c>
      <c r="DX47">
        <v>0</v>
      </c>
      <c r="DY47">
        <v>2.9017399999999998E-4</v>
      </c>
      <c r="DZ47">
        <v>2.4984799999999998E-5</v>
      </c>
      <c r="EA47">
        <v>1179.154</v>
      </c>
      <c r="EB47">
        <v>1179.154</v>
      </c>
      <c r="EC47">
        <v>1181.809</v>
      </c>
      <c r="ED47">
        <v>2.6552009999999999</v>
      </c>
      <c r="EE47" s="42">
        <v>1181.809</v>
      </c>
      <c r="EF47" s="42">
        <v>2.90179E-4</v>
      </c>
      <c r="EG47">
        <v>0</v>
      </c>
      <c r="EH47" s="42">
        <v>5.4079000000000002E-15</v>
      </c>
      <c r="EI47">
        <v>2.655176</v>
      </c>
      <c r="EJ47">
        <v>0</v>
      </c>
      <c r="EK47">
        <v>0</v>
      </c>
      <c r="EL47">
        <v>0</v>
      </c>
      <c r="EM47">
        <v>0</v>
      </c>
      <c r="EN47">
        <v>0</v>
      </c>
      <c r="EO47">
        <v>0</v>
      </c>
      <c r="EP47">
        <v>0</v>
      </c>
      <c r="EQ47">
        <v>0</v>
      </c>
      <c r="ER47">
        <v>0</v>
      </c>
      <c r="ES47">
        <v>0</v>
      </c>
      <c r="ET47">
        <v>0</v>
      </c>
      <c r="EU47">
        <v>0</v>
      </c>
      <c r="EV47">
        <v>0</v>
      </c>
      <c r="EW47">
        <v>0</v>
      </c>
      <c r="EX47">
        <v>0</v>
      </c>
      <c r="EY47">
        <v>0</v>
      </c>
      <c r="EZ47">
        <v>0</v>
      </c>
      <c r="FA47">
        <v>0</v>
      </c>
      <c r="FB47">
        <v>0</v>
      </c>
      <c r="FC47">
        <v>0</v>
      </c>
      <c r="FD47">
        <v>0</v>
      </c>
      <c r="FE47">
        <v>0</v>
      </c>
      <c r="FF47">
        <v>0</v>
      </c>
      <c r="FG47">
        <v>0</v>
      </c>
      <c r="FH47">
        <v>0</v>
      </c>
      <c r="FI47">
        <v>0</v>
      </c>
      <c r="FJ47">
        <v>0</v>
      </c>
      <c r="FK47">
        <v>0</v>
      </c>
      <c r="FL47">
        <v>0</v>
      </c>
      <c r="FM47">
        <v>0</v>
      </c>
      <c r="FN47">
        <v>0</v>
      </c>
      <c r="FO47">
        <v>0</v>
      </c>
      <c r="FP47">
        <v>0</v>
      </c>
      <c r="FQ47">
        <v>0</v>
      </c>
      <c r="FR47">
        <v>0</v>
      </c>
      <c r="FS47">
        <v>0</v>
      </c>
      <c r="FT47">
        <v>0</v>
      </c>
      <c r="FU47">
        <v>0</v>
      </c>
      <c r="FV47">
        <v>0</v>
      </c>
      <c r="FW47">
        <v>0</v>
      </c>
      <c r="FX47">
        <v>0</v>
      </c>
      <c r="FY47">
        <v>2.655176</v>
      </c>
      <c r="FZ47">
        <v>0</v>
      </c>
      <c r="GA47">
        <v>0</v>
      </c>
      <c r="GB47">
        <v>0</v>
      </c>
      <c r="GC47">
        <v>0</v>
      </c>
      <c r="GD47">
        <v>0</v>
      </c>
      <c r="GE47">
        <v>2.2478400000000001E-3</v>
      </c>
      <c r="GF47">
        <v>16.71124</v>
      </c>
      <c r="GG47">
        <v>15.040179999999999</v>
      </c>
      <c r="GH47">
        <v>675.10950000000003</v>
      </c>
      <c r="GI47">
        <v>675.10950000000003</v>
      </c>
      <c r="GJ47">
        <v>0.24244859999999999</v>
      </c>
      <c r="GK47">
        <v>0</v>
      </c>
      <c r="GL47">
        <v>675.10950000000003</v>
      </c>
      <c r="GM47" s="42">
        <v>0.24244859999999999</v>
      </c>
      <c r="GN47">
        <v>2.8001800000000002E-6</v>
      </c>
      <c r="GO47">
        <v>0.24244859999999999</v>
      </c>
      <c r="GP47">
        <v>0</v>
      </c>
      <c r="GQ47">
        <v>143.83680000000001</v>
      </c>
      <c r="GR47">
        <v>143.83459999999999</v>
      </c>
      <c r="GS47" s="42">
        <v>2.2182700000000001E-3</v>
      </c>
      <c r="GT47" s="42">
        <v>0</v>
      </c>
      <c r="GU47" s="42">
        <v>2.2182700000000001E-3</v>
      </c>
      <c r="GV47" s="42">
        <v>1.4312600000000001E-9</v>
      </c>
      <c r="GW47">
        <v>0</v>
      </c>
      <c r="GX47" s="42">
        <v>0</v>
      </c>
      <c r="GY47">
        <v>0</v>
      </c>
      <c r="GZ47">
        <v>287.66759999999999</v>
      </c>
      <c r="HA47">
        <v>0</v>
      </c>
      <c r="HB47">
        <v>214.6773</v>
      </c>
      <c r="HC47">
        <v>129.19479999999999</v>
      </c>
      <c r="HD47">
        <v>70.843509999999995</v>
      </c>
      <c r="HE47">
        <v>11.68759</v>
      </c>
      <c r="HF47">
        <v>14.63902</v>
      </c>
      <c r="HG47" s="42">
        <v>14.63902</v>
      </c>
      <c r="HH47">
        <v>140.88239999999999</v>
      </c>
      <c r="HI47">
        <v>123.1906</v>
      </c>
      <c r="HJ47">
        <v>18.622879999999999</v>
      </c>
      <c r="HK47">
        <v>2.4197000000000002E-8</v>
      </c>
      <c r="HL47">
        <v>2.9514290000000001</v>
      </c>
      <c r="HM47">
        <v>2.9514290000000001</v>
      </c>
      <c r="HN47">
        <v>0</v>
      </c>
      <c r="HO47">
        <v>2.13546E-3</v>
      </c>
      <c r="HP47" s="42">
        <v>2.9492940000000001</v>
      </c>
      <c r="HQ47" s="42">
        <v>8.8893400000000008E-3</v>
      </c>
      <c r="HR47">
        <v>0</v>
      </c>
      <c r="HS47">
        <v>8.7685000000000003E-10</v>
      </c>
      <c r="HT47">
        <v>2.4197000000000002E-8</v>
      </c>
      <c r="HU47">
        <v>4.3502E-21</v>
      </c>
      <c r="HV47" s="2">
        <v>1.7894199999999999E-7</v>
      </c>
      <c r="HW47" s="2">
        <v>18.622879999999999</v>
      </c>
      <c r="HX47" s="2">
        <v>1181.809</v>
      </c>
      <c r="HY47" s="2">
        <v>0</v>
      </c>
      <c r="HZ47" s="2">
        <v>0</v>
      </c>
    </row>
    <row r="48" spans="2:234" ht="12" customHeight="1" x14ac:dyDescent="0.15">
      <c r="B48" t="s">
        <v>384</v>
      </c>
      <c r="C48">
        <v>0</v>
      </c>
      <c r="D48">
        <v>2.3908499999999999E-4</v>
      </c>
      <c r="E48">
        <v>4.13402E-4</v>
      </c>
      <c r="F48">
        <v>70.733000000000004</v>
      </c>
      <c r="G48">
        <v>3.7227890000000001</v>
      </c>
      <c r="H48">
        <v>88.065740000000005</v>
      </c>
      <c r="I48">
        <v>0</v>
      </c>
      <c r="J48">
        <v>2.3904899999999999E-4</v>
      </c>
      <c r="K48">
        <v>0</v>
      </c>
      <c r="L48">
        <v>74.455789999999993</v>
      </c>
      <c r="M48">
        <v>2.3908499999999999E-4</v>
      </c>
      <c r="N48">
        <v>176.44380000000001</v>
      </c>
      <c r="O48">
        <v>3.63515E-8</v>
      </c>
      <c r="P48">
        <v>74.455789999999993</v>
      </c>
      <c r="Q48">
        <v>2.3908499999999999E-4</v>
      </c>
      <c r="R48">
        <v>4.13402E-4</v>
      </c>
      <c r="S48">
        <v>176.44380000000001</v>
      </c>
      <c r="T48">
        <v>158.79939999999999</v>
      </c>
      <c r="U48">
        <v>17.644380000000002</v>
      </c>
      <c r="V48">
        <v>0</v>
      </c>
      <c r="W48">
        <v>35.312240000000003</v>
      </c>
      <c r="X48">
        <v>0</v>
      </c>
      <c r="Y48">
        <v>481.73950000000002</v>
      </c>
      <c r="Z48">
        <v>35.310720000000003</v>
      </c>
      <c r="AA48" s="42">
        <v>0</v>
      </c>
      <c r="AB48">
        <v>35.157539999999997</v>
      </c>
      <c r="AC48" s="42">
        <v>0</v>
      </c>
      <c r="AD48">
        <v>0.153174</v>
      </c>
      <c r="AE48" s="42">
        <v>0</v>
      </c>
      <c r="AF48">
        <v>0.15258140000000001</v>
      </c>
      <c r="AG48" s="42">
        <v>0</v>
      </c>
      <c r="AH48">
        <v>5.9264099999999998E-4</v>
      </c>
      <c r="AI48">
        <v>2.5501199999999999E-4</v>
      </c>
      <c r="AJ48">
        <v>5.9261399999999999E-4</v>
      </c>
      <c r="AK48">
        <v>3.37602E-4</v>
      </c>
      <c r="AL48">
        <v>2.3806999999999998E-2</v>
      </c>
      <c r="AM48">
        <v>2.7309700000000001E-8</v>
      </c>
      <c r="AN48">
        <v>0.2380708</v>
      </c>
      <c r="AO48">
        <v>0.2142637</v>
      </c>
      <c r="AP48">
        <v>2.3806999999999998E-2</v>
      </c>
      <c r="AQ48">
        <v>0.40585300000000002</v>
      </c>
      <c r="AR48">
        <v>0</v>
      </c>
      <c r="AS48">
        <v>0</v>
      </c>
      <c r="AT48">
        <v>0.2380708</v>
      </c>
      <c r="AU48">
        <v>0.21425759999999999</v>
      </c>
      <c r="AV48">
        <v>6.1279299999999998E-6</v>
      </c>
      <c r="AW48">
        <v>6.1278199999999997E-6</v>
      </c>
      <c r="AX48">
        <v>8.1176999999999998E-11</v>
      </c>
      <c r="AY48">
        <v>0</v>
      </c>
      <c r="AZ48">
        <v>117.1173</v>
      </c>
      <c r="BA48">
        <v>0.41300219999999999</v>
      </c>
      <c r="BB48">
        <v>0</v>
      </c>
      <c r="BC48">
        <v>0.41281519999999999</v>
      </c>
      <c r="BD48">
        <v>0</v>
      </c>
      <c r="BE48">
        <v>1.8699999999999999E-4</v>
      </c>
      <c r="BF48">
        <v>1.8699499999999999E-4</v>
      </c>
      <c r="BG48">
        <v>0.41300219999999999</v>
      </c>
      <c r="BH48">
        <v>4.3568800000000004E-9</v>
      </c>
      <c r="BI48">
        <v>116.85080000000001</v>
      </c>
      <c r="BJ48">
        <v>233.70160000000001</v>
      </c>
      <c r="BK48">
        <v>0.2665303</v>
      </c>
      <c r="BL48">
        <v>6.5561400000000006E-2</v>
      </c>
      <c r="BM48">
        <v>6.5561400000000006E-2</v>
      </c>
      <c r="BN48">
        <v>6.5561400000000006E-2</v>
      </c>
      <c r="BO48">
        <v>116.85080000000001</v>
      </c>
      <c r="BP48">
        <v>116.85080000000001</v>
      </c>
      <c r="BQ48">
        <v>233.70160000000001</v>
      </c>
      <c r="BR48">
        <v>1.7829899999999999E-8</v>
      </c>
      <c r="BS48">
        <v>1.7829899999999999E-8</v>
      </c>
      <c r="BT48">
        <v>1.77041E-8</v>
      </c>
      <c r="BU48">
        <v>0</v>
      </c>
      <c r="BV48">
        <v>174.4042</v>
      </c>
      <c r="BW48">
        <v>116.85080000000001</v>
      </c>
      <c r="BX48">
        <v>57.553379999999997</v>
      </c>
      <c r="BY48">
        <v>174.4042</v>
      </c>
      <c r="BZ48">
        <v>109.05589999999999</v>
      </c>
      <c r="CA48">
        <v>5.4527960000000002</v>
      </c>
      <c r="CB48">
        <v>0</v>
      </c>
      <c r="CC48">
        <v>0.26992709999999998</v>
      </c>
      <c r="CD48">
        <v>2.5170699999999999E-4</v>
      </c>
      <c r="CE48">
        <v>103.60680000000001</v>
      </c>
      <c r="CF48">
        <v>103.6073</v>
      </c>
      <c r="CG48">
        <v>103.6031</v>
      </c>
      <c r="CH48">
        <v>109.05589999999999</v>
      </c>
      <c r="CI48">
        <v>4.1688000000000003E-3</v>
      </c>
      <c r="CJ48">
        <v>4.51878E-2</v>
      </c>
      <c r="CK48">
        <v>4.4907500000000003E-2</v>
      </c>
      <c r="CL48">
        <v>4.51878E-2</v>
      </c>
      <c r="CM48">
        <v>4.1019E-2</v>
      </c>
      <c r="CN48">
        <v>4.4657000000000002E-2</v>
      </c>
      <c r="CO48">
        <v>3.6380900000000001E-3</v>
      </c>
      <c r="CP48">
        <v>4.4657000000000002E-2</v>
      </c>
      <c r="CQ48">
        <v>4.1019E-2</v>
      </c>
      <c r="CR48">
        <v>6.6951300000000005E-7</v>
      </c>
      <c r="CS48">
        <v>0</v>
      </c>
      <c r="CT48">
        <v>12.414</v>
      </c>
      <c r="CU48">
        <v>1.1012219999999999</v>
      </c>
      <c r="CV48">
        <v>0.75257609999999997</v>
      </c>
      <c r="CW48">
        <v>5.2612410000000001</v>
      </c>
      <c r="CX48">
        <v>5.2612410000000001</v>
      </c>
      <c r="CY48">
        <v>3.997357</v>
      </c>
      <c r="CZ48">
        <v>3.997357</v>
      </c>
      <c r="DA48">
        <v>1.263884</v>
      </c>
      <c r="DB48">
        <v>0.58989329999999995</v>
      </c>
      <c r="DC48">
        <v>0.58989329999999995</v>
      </c>
      <c r="DD48">
        <v>0.58989029999999998</v>
      </c>
      <c r="DE48">
        <v>0.58989329999999995</v>
      </c>
      <c r="DF48">
        <v>0.16268579999999999</v>
      </c>
      <c r="DG48">
        <v>7.1628800000000001E-7</v>
      </c>
      <c r="DH48">
        <v>7.1628800000000001E-7</v>
      </c>
      <c r="DI48">
        <v>2.80349E-4</v>
      </c>
      <c r="DJ48">
        <v>6.6951300000000005E-7</v>
      </c>
      <c r="DK48">
        <v>0</v>
      </c>
      <c r="DL48">
        <v>4.6774699999999997E-8</v>
      </c>
      <c r="DM48">
        <v>1.83471E-3</v>
      </c>
      <c r="DN48">
        <v>1.83471E-3</v>
      </c>
      <c r="DO48">
        <v>2.8590000000000001E-4</v>
      </c>
      <c r="DP48">
        <v>2.1206100000000002E-3</v>
      </c>
      <c r="DQ48">
        <v>3.0935599999999998E-8</v>
      </c>
      <c r="DR48">
        <v>2.1211699999999999E-3</v>
      </c>
      <c r="DS48">
        <v>109.05970000000001</v>
      </c>
      <c r="DT48">
        <v>103.60680000000001</v>
      </c>
      <c r="DU48">
        <v>5.4529870000000003</v>
      </c>
      <c r="DV48">
        <v>109.05970000000001</v>
      </c>
      <c r="DW48">
        <v>15.54101</v>
      </c>
      <c r="DX48">
        <v>0</v>
      </c>
      <c r="DY48">
        <v>1.226372</v>
      </c>
      <c r="DZ48">
        <v>0.1084104</v>
      </c>
      <c r="EA48">
        <v>6938.5389999999998</v>
      </c>
      <c r="EB48">
        <v>6938.5389999999998</v>
      </c>
      <c r="EC48">
        <v>6954.1629999999996</v>
      </c>
      <c r="ED48">
        <v>15.6241</v>
      </c>
      <c r="EE48">
        <v>6954.1629999999996</v>
      </c>
      <c r="EF48">
        <v>1.2260979999999999</v>
      </c>
      <c r="EG48">
        <v>3.1032899999999998E-4</v>
      </c>
      <c r="EH48">
        <v>1.8315400000000001E-5</v>
      </c>
      <c r="EI48">
        <v>15.515689999999999</v>
      </c>
      <c r="EJ48">
        <v>2.7272900000000001E-5</v>
      </c>
      <c r="EK48">
        <v>0</v>
      </c>
      <c r="EL48">
        <v>0</v>
      </c>
      <c r="EM48">
        <v>0</v>
      </c>
      <c r="EN48">
        <v>0</v>
      </c>
      <c r="EO48">
        <v>69.25</v>
      </c>
      <c r="EP48">
        <v>0.71578949999999997</v>
      </c>
      <c r="EQ48">
        <v>0.68</v>
      </c>
      <c r="ER48">
        <v>0</v>
      </c>
      <c r="ES48">
        <v>0.68</v>
      </c>
      <c r="ET48">
        <v>3.5789399999999999E-2</v>
      </c>
      <c r="EU48">
        <v>0.71578949999999997</v>
      </c>
      <c r="EV48">
        <v>0.26992709999999998</v>
      </c>
      <c r="EW48">
        <v>0</v>
      </c>
      <c r="EX48">
        <v>0.38204670000000002</v>
      </c>
      <c r="EY48">
        <v>0.40585300000000002</v>
      </c>
      <c r="EZ48" s="42">
        <v>2.76128E-2</v>
      </c>
      <c r="FA48" s="42">
        <v>5.0972300000000003E-3</v>
      </c>
      <c r="FB48">
        <v>0</v>
      </c>
      <c r="FC48">
        <v>0</v>
      </c>
      <c r="FD48" s="42">
        <v>0</v>
      </c>
      <c r="FE48" s="42">
        <v>0</v>
      </c>
      <c r="FF48">
        <v>0</v>
      </c>
      <c r="FG48">
        <v>0</v>
      </c>
      <c r="FH48" s="42">
        <v>0</v>
      </c>
      <c r="FI48" s="42">
        <v>0</v>
      </c>
      <c r="FJ48">
        <v>0</v>
      </c>
      <c r="FK48">
        <v>0</v>
      </c>
      <c r="FL48">
        <v>0</v>
      </c>
      <c r="FM48">
        <v>0</v>
      </c>
      <c r="FN48" s="42">
        <v>0</v>
      </c>
      <c r="FO48" s="42">
        <v>0</v>
      </c>
      <c r="FP48">
        <v>0</v>
      </c>
      <c r="FQ48">
        <v>0</v>
      </c>
      <c r="FR48">
        <v>0</v>
      </c>
      <c r="FS48">
        <v>0</v>
      </c>
      <c r="FT48">
        <v>0</v>
      </c>
      <c r="FU48">
        <v>0</v>
      </c>
      <c r="FV48">
        <v>0</v>
      </c>
      <c r="FW48">
        <v>0</v>
      </c>
      <c r="FX48">
        <v>0</v>
      </c>
      <c r="FY48">
        <v>15.515689999999999</v>
      </c>
      <c r="FZ48">
        <v>0</v>
      </c>
      <c r="GA48">
        <v>0</v>
      </c>
      <c r="GB48">
        <v>0</v>
      </c>
      <c r="GC48">
        <v>0</v>
      </c>
      <c r="GD48">
        <v>2.3904899999999999E-4</v>
      </c>
      <c r="GE48">
        <v>74.455789999999993</v>
      </c>
      <c r="GF48">
        <v>176.44380000000001</v>
      </c>
      <c r="GG48">
        <v>158.79939999999999</v>
      </c>
      <c r="GH48">
        <v>481.738</v>
      </c>
      <c r="GI48">
        <v>481.738</v>
      </c>
      <c r="GJ48">
        <v>35.310720000000003</v>
      </c>
      <c r="GK48">
        <v>0</v>
      </c>
      <c r="GL48">
        <v>481.73950000000002</v>
      </c>
      <c r="GM48">
        <v>35.310720000000003</v>
      </c>
      <c r="GN48">
        <v>0.153174</v>
      </c>
      <c r="GO48">
        <v>35.310380000000002</v>
      </c>
      <c r="GP48">
        <v>5.9264099999999998E-4</v>
      </c>
      <c r="GQ48">
        <v>117.5303</v>
      </c>
      <c r="GR48">
        <v>117.1173</v>
      </c>
      <c r="GS48">
        <v>0.41300219999999999</v>
      </c>
      <c r="GT48">
        <v>0</v>
      </c>
      <c r="GU48">
        <v>0.41300219999999999</v>
      </c>
      <c r="GV48">
        <v>1.8699999999999999E-4</v>
      </c>
      <c r="GW48">
        <v>4.3568800000000004E-9</v>
      </c>
      <c r="GX48">
        <v>4.07088E-8</v>
      </c>
      <c r="GY48">
        <v>4.07088E-8</v>
      </c>
      <c r="GZ48">
        <v>233.70160000000001</v>
      </c>
      <c r="HA48">
        <v>1.7829899999999999E-8</v>
      </c>
      <c r="HB48">
        <v>174.4042</v>
      </c>
      <c r="HC48">
        <v>104.958</v>
      </c>
      <c r="HD48">
        <v>57.553379999999997</v>
      </c>
      <c r="HE48">
        <v>9.7119459999999993</v>
      </c>
      <c r="HF48">
        <v>11.892760000000001</v>
      </c>
      <c r="HG48">
        <v>12.16422</v>
      </c>
      <c r="HH48">
        <v>114.67</v>
      </c>
      <c r="HI48">
        <v>11.06269</v>
      </c>
      <c r="HJ48">
        <v>109.05589999999999</v>
      </c>
      <c r="HK48">
        <v>2.8026100000000002E-4</v>
      </c>
      <c r="HL48">
        <v>2.4525260000000002</v>
      </c>
      <c r="HM48">
        <v>2.4525260000000002</v>
      </c>
      <c r="HN48">
        <v>0</v>
      </c>
      <c r="HO48">
        <v>1.1012219999999999</v>
      </c>
      <c r="HP48">
        <v>1.351305</v>
      </c>
      <c r="HQ48">
        <v>5.2612410000000001</v>
      </c>
      <c r="HR48">
        <v>0</v>
      </c>
      <c r="HS48">
        <v>0.58989329999999995</v>
      </c>
      <c r="HT48">
        <v>2.8649399999999998E-4</v>
      </c>
      <c r="HU48">
        <v>4.6774699999999997E-8</v>
      </c>
      <c r="HV48" s="2">
        <v>2.1211699999999999E-3</v>
      </c>
      <c r="HW48" s="2">
        <v>109.05970000000001</v>
      </c>
      <c r="HX48" s="2">
        <v>6954.1629999999996</v>
      </c>
      <c r="HY48" s="2">
        <v>0</v>
      </c>
      <c r="HZ48" s="2">
        <v>0.71578949999999997</v>
      </c>
    </row>
    <row r="49" spans="2:234" ht="12" customHeight="1" x14ac:dyDescent="0.15">
      <c r="B49" t="s">
        <v>385</v>
      </c>
      <c r="C49">
        <v>0</v>
      </c>
      <c r="D49">
        <v>19.70767</v>
      </c>
      <c r="E49">
        <v>1.3131919999999999</v>
      </c>
      <c r="F49">
        <v>2185.3009999999999</v>
      </c>
      <c r="G49">
        <v>115.0158</v>
      </c>
      <c r="H49">
        <v>3680.7820000000002</v>
      </c>
      <c r="I49">
        <v>75.680000000000007</v>
      </c>
      <c r="J49">
        <v>11.189690000000001</v>
      </c>
      <c r="K49">
        <v>0</v>
      </c>
      <c r="L49">
        <v>2300.3159999999998</v>
      </c>
      <c r="M49">
        <v>19.70767</v>
      </c>
      <c r="N49">
        <v>6531.7619999999997</v>
      </c>
      <c r="O49">
        <v>8.5179819999999999</v>
      </c>
      <c r="P49">
        <v>2300.3159999999998</v>
      </c>
      <c r="Q49">
        <v>19.70767</v>
      </c>
      <c r="R49">
        <v>1.3131919999999999</v>
      </c>
      <c r="S49">
        <v>6531.7619999999997</v>
      </c>
      <c r="T49">
        <v>5878.21</v>
      </c>
      <c r="U49">
        <v>653.17619999999999</v>
      </c>
      <c r="V49" s="42">
        <v>914.04740000000004</v>
      </c>
      <c r="W49">
        <v>80406.009999999995</v>
      </c>
      <c r="X49" s="42">
        <v>921.48739999999998</v>
      </c>
      <c r="Y49">
        <v>9215.1</v>
      </c>
      <c r="Z49" s="42">
        <v>89064.23</v>
      </c>
      <c r="AA49">
        <v>373954</v>
      </c>
      <c r="AB49">
        <v>49850.16</v>
      </c>
      <c r="AC49">
        <v>373954</v>
      </c>
      <c r="AD49" s="42">
        <v>39214.080000000002</v>
      </c>
      <c r="AE49">
        <v>205938</v>
      </c>
      <c r="AF49">
        <v>24372.98</v>
      </c>
      <c r="AG49">
        <v>205938</v>
      </c>
      <c r="AH49" s="42">
        <v>14841.1</v>
      </c>
      <c r="AI49">
        <v>6183.3850000000002</v>
      </c>
      <c r="AJ49">
        <v>14369.37</v>
      </c>
      <c r="AK49">
        <v>8185.9840000000004</v>
      </c>
      <c r="AL49">
        <v>75.624409999999997</v>
      </c>
      <c r="AM49" s="42">
        <v>471.72710000000001</v>
      </c>
      <c r="AN49">
        <v>756.2441</v>
      </c>
      <c r="AO49">
        <v>680.61969999999997</v>
      </c>
      <c r="AP49">
        <v>75.624409999999997</v>
      </c>
      <c r="AQ49">
        <v>1289.2139999999999</v>
      </c>
      <c r="AR49">
        <v>3903.2550000000001</v>
      </c>
      <c r="AS49">
        <v>433.69499999999999</v>
      </c>
      <c r="AT49">
        <v>756.2441</v>
      </c>
      <c r="AU49">
        <v>1039.162</v>
      </c>
      <c r="AV49" s="42">
        <v>113.1849</v>
      </c>
      <c r="AW49">
        <v>3445.7280000000001</v>
      </c>
      <c r="AX49" s="42">
        <v>570.71130000000005</v>
      </c>
      <c r="AY49">
        <v>7.44</v>
      </c>
      <c r="AZ49">
        <v>6240.0039999999999</v>
      </c>
      <c r="BA49">
        <v>3051.9540000000002</v>
      </c>
      <c r="BB49">
        <v>31807.77</v>
      </c>
      <c r="BC49">
        <v>2678.3760000000002</v>
      </c>
      <c r="BD49">
        <v>31807.77</v>
      </c>
      <c r="BE49">
        <v>373.5779</v>
      </c>
      <c r="BF49">
        <v>357.99250000000001</v>
      </c>
      <c r="BG49">
        <v>3036.3690000000001</v>
      </c>
      <c r="BH49">
        <v>15.585380000000001</v>
      </c>
      <c r="BI49">
        <v>3772.395</v>
      </c>
      <c r="BJ49">
        <v>7541.2910000000002</v>
      </c>
      <c r="BK49">
        <v>2467.6089999999999</v>
      </c>
      <c r="BL49">
        <v>2667.6419999999998</v>
      </c>
      <c r="BM49">
        <v>2665.7710000000002</v>
      </c>
      <c r="BN49">
        <v>2667.6419999999998</v>
      </c>
      <c r="BO49">
        <v>3770.645</v>
      </c>
      <c r="BP49">
        <v>3770.645</v>
      </c>
      <c r="BQ49">
        <v>7541.2910000000002</v>
      </c>
      <c r="BR49">
        <v>167.87049999999999</v>
      </c>
      <c r="BS49">
        <v>1.8704810000000001</v>
      </c>
      <c r="BT49" s="42">
        <v>167.02119999999999</v>
      </c>
      <c r="BU49">
        <v>0.84924200000000005</v>
      </c>
      <c r="BV49">
        <v>5627.8289999999997</v>
      </c>
      <c r="BW49">
        <v>3770.645</v>
      </c>
      <c r="BX49">
        <v>1857.184</v>
      </c>
      <c r="BY49">
        <v>5627.8289999999997</v>
      </c>
      <c r="BZ49">
        <v>4552.5630000000001</v>
      </c>
      <c r="CA49">
        <v>227.62809999999999</v>
      </c>
      <c r="CB49">
        <v>0</v>
      </c>
      <c r="CC49">
        <v>857.43719999999996</v>
      </c>
      <c r="CD49">
        <v>244.9288</v>
      </c>
      <c r="CE49">
        <v>4330.3320000000003</v>
      </c>
      <c r="CF49">
        <v>4576.7730000000001</v>
      </c>
      <c r="CG49">
        <v>4324.9340000000002</v>
      </c>
      <c r="CH49">
        <v>4552.5630000000001</v>
      </c>
      <c r="CI49">
        <v>251.83869999999999</v>
      </c>
      <c r="CJ49">
        <v>312.6943</v>
      </c>
      <c r="CK49">
        <v>310.75490000000002</v>
      </c>
      <c r="CL49" s="42">
        <v>312.6943</v>
      </c>
      <c r="CM49" s="42">
        <v>60.855640000000001</v>
      </c>
      <c r="CN49" s="42">
        <v>66.253100000000003</v>
      </c>
      <c r="CO49" s="42">
        <v>5.3974589999999996</v>
      </c>
      <c r="CP49" s="42">
        <v>66.253100000000003</v>
      </c>
      <c r="CQ49">
        <v>60.855640000000001</v>
      </c>
      <c r="CR49">
        <v>22.372610000000002</v>
      </c>
      <c r="CS49">
        <v>0</v>
      </c>
      <c r="CT49">
        <v>0.33884439999999999</v>
      </c>
      <c r="CU49">
        <v>322.51369999999997</v>
      </c>
      <c r="CV49">
        <v>3728.9589999999998</v>
      </c>
      <c r="CW49">
        <v>3394.2060000000001</v>
      </c>
      <c r="CX49">
        <v>3394.2060000000001</v>
      </c>
      <c r="CY49">
        <v>2578.8310000000001</v>
      </c>
      <c r="CZ49">
        <v>2578.8310000000001</v>
      </c>
      <c r="DA49">
        <v>815.37480000000005</v>
      </c>
      <c r="DB49">
        <v>3212.16</v>
      </c>
      <c r="DC49">
        <v>3212.16</v>
      </c>
      <c r="DD49">
        <v>3212.1790000000001</v>
      </c>
      <c r="DE49">
        <v>3212.16</v>
      </c>
      <c r="DF49">
        <v>516.77970000000005</v>
      </c>
      <c r="DG49">
        <v>23.935639999999999</v>
      </c>
      <c r="DH49">
        <v>23.935639999999999</v>
      </c>
      <c r="DI49">
        <v>51.454830000000001</v>
      </c>
      <c r="DJ49">
        <v>22.372610000000002</v>
      </c>
      <c r="DK49">
        <v>1365.89</v>
      </c>
      <c r="DL49">
        <v>1.563034</v>
      </c>
      <c r="DM49">
        <v>31067.69</v>
      </c>
      <c r="DN49">
        <v>31067.69</v>
      </c>
      <c r="DO49">
        <v>4841.2349999999997</v>
      </c>
      <c r="DP49">
        <v>35908.93</v>
      </c>
      <c r="DQ49">
        <v>187.554</v>
      </c>
      <c r="DR49">
        <v>35910.230000000003</v>
      </c>
      <c r="DS49">
        <v>4558.2439999999997</v>
      </c>
      <c r="DT49">
        <v>4330.3320000000003</v>
      </c>
      <c r="DU49">
        <v>227.91220000000001</v>
      </c>
      <c r="DV49">
        <v>4558.2439999999997</v>
      </c>
      <c r="DW49">
        <v>649.5498</v>
      </c>
      <c r="DX49" s="42">
        <v>0</v>
      </c>
      <c r="DY49" s="42">
        <v>3452.0390000000002</v>
      </c>
      <c r="DZ49" s="42">
        <v>80.174220000000005</v>
      </c>
      <c r="EA49" s="42">
        <v>35710.89</v>
      </c>
      <c r="EB49" s="42">
        <v>35710.89</v>
      </c>
      <c r="EC49" s="42">
        <v>35791.300000000003</v>
      </c>
      <c r="ED49">
        <v>80.413250000000005</v>
      </c>
      <c r="EE49">
        <v>35791.300000000003</v>
      </c>
      <c r="EF49">
        <v>4104.6620000000003</v>
      </c>
      <c r="EG49" s="42">
        <v>7524.6850000000004</v>
      </c>
      <c r="EH49">
        <v>8177.3090000000002</v>
      </c>
      <c r="EI49">
        <v>0.23902419999999999</v>
      </c>
      <c r="EJ49">
        <v>661.29899999999998</v>
      </c>
      <c r="EK49">
        <v>23</v>
      </c>
      <c r="EL49">
        <v>888.29010000000005</v>
      </c>
      <c r="EM49">
        <v>4336.95</v>
      </c>
      <c r="EN49">
        <v>4336.95</v>
      </c>
      <c r="EO49">
        <v>258.60000000000002</v>
      </c>
      <c r="EP49">
        <v>2273.7420000000002</v>
      </c>
      <c r="EQ49">
        <v>2149.1</v>
      </c>
      <c r="ER49">
        <v>10.954840000000001</v>
      </c>
      <c r="ES49">
        <v>2160.0549999999998</v>
      </c>
      <c r="ET49">
        <v>113.6871</v>
      </c>
      <c r="EU49">
        <v>2273.7420000000002</v>
      </c>
      <c r="EV49">
        <v>857.43719999999996</v>
      </c>
      <c r="EW49">
        <v>0</v>
      </c>
      <c r="EX49">
        <v>1213.5909999999999</v>
      </c>
      <c r="EY49">
        <v>1289.2139999999999</v>
      </c>
      <c r="EZ49">
        <v>87.713499999999996</v>
      </c>
      <c r="FA49">
        <v>16.191600000000001</v>
      </c>
      <c r="FB49">
        <v>145988</v>
      </c>
      <c r="FC49">
        <v>145988</v>
      </c>
      <c r="FD49">
        <v>2440.759</v>
      </c>
      <c r="FE49">
        <v>2440.759</v>
      </c>
      <c r="FF49">
        <v>1512310</v>
      </c>
      <c r="FG49">
        <v>1512310</v>
      </c>
      <c r="FH49">
        <v>41096.629999999997</v>
      </c>
      <c r="FI49">
        <v>41096.629999999997</v>
      </c>
      <c r="FJ49">
        <v>373634</v>
      </c>
      <c r="FK49">
        <v>373634</v>
      </c>
      <c r="FL49">
        <v>1729.9459999999999</v>
      </c>
      <c r="FM49">
        <v>1729.9459999999999</v>
      </c>
      <c r="FN49">
        <v>10589.18</v>
      </c>
      <c r="FO49">
        <v>10589.18</v>
      </c>
      <c r="FP49">
        <v>119448</v>
      </c>
      <c r="FQ49">
        <v>119448</v>
      </c>
      <c r="FR49">
        <v>10</v>
      </c>
      <c r="FS49">
        <v>10</v>
      </c>
      <c r="FT49">
        <v>166</v>
      </c>
      <c r="FU49">
        <v>116.9468</v>
      </c>
      <c r="FV49">
        <v>116.9468</v>
      </c>
      <c r="FW49">
        <v>13938.7</v>
      </c>
      <c r="FX49">
        <v>13938.7</v>
      </c>
      <c r="FY49">
        <v>888.52909999999997</v>
      </c>
      <c r="FZ49">
        <v>0</v>
      </c>
      <c r="GA49">
        <v>0</v>
      </c>
      <c r="GB49">
        <v>0</v>
      </c>
      <c r="GC49">
        <v>0</v>
      </c>
      <c r="GD49" s="42">
        <v>11.18967</v>
      </c>
      <c r="GE49" s="42">
        <v>2300.317</v>
      </c>
      <c r="GF49" s="42">
        <v>6531.7619999999997</v>
      </c>
      <c r="GG49" s="42">
        <v>13000.83</v>
      </c>
      <c r="GH49">
        <v>17873.32</v>
      </c>
      <c r="GI49">
        <v>17873.32</v>
      </c>
      <c r="GJ49" s="42">
        <v>89511.79</v>
      </c>
      <c r="GK49" s="42">
        <v>447.55900000000003</v>
      </c>
      <c r="GL49">
        <v>8767.5409999999993</v>
      </c>
      <c r="GM49" s="42">
        <v>89064.23</v>
      </c>
      <c r="GN49">
        <v>39214.080000000002</v>
      </c>
      <c r="GO49">
        <v>80406.52</v>
      </c>
      <c r="GP49">
        <v>14841.1</v>
      </c>
      <c r="GQ49">
        <v>9291.9580000000005</v>
      </c>
      <c r="GR49">
        <v>6222.6220000000003</v>
      </c>
      <c r="GS49">
        <v>3069.3359999999998</v>
      </c>
      <c r="GT49">
        <v>17.38165</v>
      </c>
      <c r="GU49">
        <v>3051.9540000000002</v>
      </c>
      <c r="GV49">
        <v>373.5779</v>
      </c>
      <c r="GW49">
        <v>15.585380000000001</v>
      </c>
      <c r="GX49">
        <v>24.103179999999998</v>
      </c>
      <c r="GY49">
        <v>24.103179999999998</v>
      </c>
      <c r="GZ49">
        <v>7541.2910000000002</v>
      </c>
      <c r="HA49">
        <v>167.87049999999999</v>
      </c>
      <c r="HB49">
        <v>5627.8289999999997</v>
      </c>
      <c r="HC49">
        <v>3386.8789999999999</v>
      </c>
      <c r="HD49">
        <v>1857.184</v>
      </c>
      <c r="HE49">
        <v>1189.893</v>
      </c>
      <c r="HF49">
        <v>383.76620000000003</v>
      </c>
      <c r="HG49">
        <v>1245.444</v>
      </c>
      <c r="HH49">
        <v>4576.7730000000001</v>
      </c>
      <c r="HI49">
        <v>0</v>
      </c>
      <c r="HJ49">
        <v>4552.5630000000001</v>
      </c>
      <c r="HK49">
        <v>1.939373</v>
      </c>
      <c r="HL49">
        <v>300.47989999999999</v>
      </c>
      <c r="HM49">
        <v>300.47989999999999</v>
      </c>
      <c r="HN49">
        <v>0</v>
      </c>
      <c r="HO49">
        <v>322.51369999999997</v>
      </c>
      <c r="HP49">
        <v>0.33884439999999999</v>
      </c>
      <c r="HQ49">
        <v>3394.2060000000001</v>
      </c>
      <c r="HR49">
        <v>0</v>
      </c>
      <c r="HS49" s="42">
        <v>3212.16</v>
      </c>
      <c r="HT49">
        <v>3664.2040000000002</v>
      </c>
      <c r="HU49">
        <v>1.563034</v>
      </c>
      <c r="HV49" s="2">
        <v>35910.230000000003</v>
      </c>
      <c r="HW49" s="2">
        <v>4558.2439999999997</v>
      </c>
      <c r="HX49" s="2">
        <v>35791.300000000003</v>
      </c>
      <c r="HY49" s="2">
        <v>0</v>
      </c>
      <c r="HZ49" s="2">
        <v>2273.7420000000002</v>
      </c>
    </row>
    <row r="50" spans="2:234" ht="12" customHeight="1" x14ac:dyDescent="0.15">
      <c r="B50" t="s">
        <v>386</v>
      </c>
      <c r="C50">
        <v>0</v>
      </c>
      <c r="D50">
        <v>214.78299999999999</v>
      </c>
      <c r="E50">
        <v>0</v>
      </c>
      <c r="F50">
        <v>62.801029999999997</v>
      </c>
      <c r="G50">
        <v>3.3053170000000001</v>
      </c>
      <c r="H50">
        <v>6.4296000000000006E-2</v>
      </c>
      <c r="I50">
        <v>0</v>
      </c>
      <c r="J50">
        <v>0.42547239999999997</v>
      </c>
      <c r="K50">
        <v>0</v>
      </c>
      <c r="L50">
        <v>66.106350000000006</v>
      </c>
      <c r="M50">
        <v>214.78299999999999</v>
      </c>
      <c r="N50">
        <v>70.32311</v>
      </c>
      <c r="O50">
        <v>214.35749999999999</v>
      </c>
      <c r="P50">
        <v>66.106350000000006</v>
      </c>
      <c r="Q50">
        <v>214.78299999999999</v>
      </c>
      <c r="R50">
        <v>0</v>
      </c>
      <c r="S50">
        <v>70.32311</v>
      </c>
      <c r="T50">
        <v>63.290799999999997</v>
      </c>
      <c r="U50">
        <v>7.032311</v>
      </c>
      <c r="V50">
        <v>112384</v>
      </c>
      <c r="W50">
        <v>4082.5520000000001</v>
      </c>
      <c r="X50">
        <v>113298</v>
      </c>
      <c r="Y50">
        <v>1352.71</v>
      </c>
      <c r="Z50">
        <v>115177</v>
      </c>
      <c r="AA50">
        <v>0</v>
      </c>
      <c r="AB50">
        <v>3190.4490000000001</v>
      </c>
      <c r="AC50">
        <v>0</v>
      </c>
      <c r="AD50">
        <v>111986</v>
      </c>
      <c r="AE50">
        <v>0</v>
      </c>
      <c r="AF50">
        <v>810.755</v>
      </c>
      <c r="AG50">
        <v>0</v>
      </c>
      <c r="AH50">
        <v>111176</v>
      </c>
      <c r="AI50">
        <v>81.415940000000006</v>
      </c>
      <c r="AJ50">
        <v>189.19990000000001</v>
      </c>
      <c r="AK50">
        <v>107.78400000000001</v>
      </c>
      <c r="AL50">
        <v>0</v>
      </c>
      <c r="AM50">
        <v>110986</v>
      </c>
      <c r="AN50">
        <v>0</v>
      </c>
      <c r="AO50">
        <v>0</v>
      </c>
      <c r="AP50">
        <v>0</v>
      </c>
      <c r="AQ50">
        <v>0</v>
      </c>
      <c r="AR50">
        <v>0</v>
      </c>
      <c r="AS50">
        <v>0</v>
      </c>
      <c r="AT50">
        <v>0</v>
      </c>
      <c r="AU50">
        <v>266.2629</v>
      </c>
      <c r="AV50">
        <v>110720</v>
      </c>
      <c r="AW50">
        <v>7.499231</v>
      </c>
      <c r="AX50">
        <v>110713</v>
      </c>
      <c r="AY50">
        <v>914.76</v>
      </c>
      <c r="AZ50">
        <v>185.41130000000001</v>
      </c>
      <c r="BA50">
        <v>2082.0590000000002</v>
      </c>
      <c r="BB50">
        <v>0</v>
      </c>
      <c r="BC50">
        <v>138.995</v>
      </c>
      <c r="BD50">
        <v>0</v>
      </c>
      <c r="BE50">
        <v>1943.0640000000001</v>
      </c>
      <c r="BF50">
        <v>10.04041</v>
      </c>
      <c r="BG50">
        <v>149.03540000000001</v>
      </c>
      <c r="BH50">
        <v>1933.0229999999999</v>
      </c>
      <c r="BI50">
        <v>7.091666</v>
      </c>
      <c r="BJ50">
        <v>0.4615071</v>
      </c>
      <c r="BK50">
        <v>178.31960000000001</v>
      </c>
      <c r="BL50">
        <v>20.130009999999999</v>
      </c>
      <c r="BM50">
        <v>13.269069999999999</v>
      </c>
      <c r="BN50">
        <v>20.130009999999999</v>
      </c>
      <c r="BO50">
        <v>0.2307535</v>
      </c>
      <c r="BP50">
        <v>0.2307535</v>
      </c>
      <c r="BQ50">
        <v>0.4615071</v>
      </c>
      <c r="BR50">
        <v>6.8609330000000002</v>
      </c>
      <c r="BS50">
        <v>6.8609330000000002</v>
      </c>
      <c r="BT50" s="42">
        <v>1.9732899999999999E-3</v>
      </c>
      <c r="BU50">
        <v>6.8589599999999997</v>
      </c>
      <c r="BV50">
        <v>0.3444083</v>
      </c>
      <c r="BW50">
        <v>0.2307535</v>
      </c>
      <c r="BX50">
        <v>0.1136547</v>
      </c>
      <c r="BY50">
        <v>0.3444083</v>
      </c>
      <c r="BZ50">
        <v>7.9473799999999997E-2</v>
      </c>
      <c r="CA50">
        <v>3.9736900000000002E-3</v>
      </c>
      <c r="CB50">
        <v>0</v>
      </c>
      <c r="CC50">
        <v>0</v>
      </c>
      <c r="CD50">
        <v>0.72462760000000004</v>
      </c>
      <c r="CE50">
        <v>7.5642399999999999E-2</v>
      </c>
      <c r="CF50">
        <v>0.80455120000000002</v>
      </c>
      <c r="CG50">
        <v>7.5500100000000001E-2</v>
      </c>
      <c r="CH50">
        <v>7.9473799999999997E-2</v>
      </c>
      <c r="CI50">
        <v>0.72905120000000001</v>
      </c>
      <c r="CJ50">
        <v>0.73065559999999996</v>
      </c>
      <c r="CK50">
        <v>0.72612399999999999</v>
      </c>
      <c r="CL50">
        <v>0.73065559999999996</v>
      </c>
      <c r="CM50">
        <v>1.6044500000000001E-3</v>
      </c>
      <c r="CN50" s="42">
        <v>1.74676E-3</v>
      </c>
      <c r="CO50">
        <v>1.4230300000000001E-4</v>
      </c>
      <c r="CP50">
        <v>1.74676E-3</v>
      </c>
      <c r="CQ50">
        <v>1.6044500000000001E-3</v>
      </c>
      <c r="CR50">
        <v>2000</v>
      </c>
      <c r="CS50" s="42">
        <v>141.14240000000001</v>
      </c>
      <c r="CT50">
        <v>0.1053282</v>
      </c>
      <c r="CU50">
        <v>2000.0450000000001</v>
      </c>
      <c r="CV50">
        <v>123.07559999999999</v>
      </c>
      <c r="CW50">
        <v>47.127090000000003</v>
      </c>
      <c r="CX50">
        <v>47.127090000000003</v>
      </c>
      <c r="CY50">
        <v>35.805959999999999</v>
      </c>
      <c r="CZ50">
        <v>35.805959999999999</v>
      </c>
      <c r="DA50">
        <v>11.32113</v>
      </c>
      <c r="DB50">
        <v>123.0754</v>
      </c>
      <c r="DC50">
        <v>123.0754</v>
      </c>
      <c r="DD50">
        <v>123.07559999999999</v>
      </c>
      <c r="DE50">
        <v>123.0754</v>
      </c>
      <c r="DF50">
        <v>0</v>
      </c>
      <c r="DG50">
        <v>1988.7239999999999</v>
      </c>
      <c r="DH50">
        <v>1988.7239999999999</v>
      </c>
      <c r="DI50">
        <v>2720.5390000000002</v>
      </c>
      <c r="DJ50">
        <v>1858.8579999999999</v>
      </c>
      <c r="DK50">
        <v>0</v>
      </c>
      <c r="DL50">
        <v>129.86670000000001</v>
      </c>
      <c r="DM50">
        <v>2.4234070000000001</v>
      </c>
      <c r="DN50">
        <v>2.4234070000000001</v>
      </c>
      <c r="DO50">
        <v>0.37763619999999998</v>
      </c>
      <c r="DP50">
        <v>2.8010429999999999</v>
      </c>
      <c r="DQ50">
        <v>2727.663</v>
      </c>
      <c r="DR50">
        <v>2.8006190000000002</v>
      </c>
      <c r="DS50">
        <v>7.9623600000000003E-2</v>
      </c>
      <c r="DT50">
        <v>7.5642399999999999E-2</v>
      </c>
      <c r="DU50">
        <v>3.98118E-3</v>
      </c>
      <c r="DV50">
        <v>7.9623600000000003E-2</v>
      </c>
      <c r="DW50">
        <v>1.13463E-2</v>
      </c>
      <c r="DX50" s="42">
        <v>0</v>
      </c>
      <c r="DY50">
        <v>3.2491899999999999E-3</v>
      </c>
      <c r="DZ50">
        <v>4.3656899999999997E-6</v>
      </c>
      <c r="EA50">
        <v>1.93877E-3</v>
      </c>
      <c r="EB50" s="42">
        <v>1.93877E-3</v>
      </c>
      <c r="EC50">
        <v>1.9431400000000001E-3</v>
      </c>
      <c r="ED50">
        <v>4.3657000000000004E-6</v>
      </c>
      <c r="EE50">
        <v>1.9431400000000001E-3</v>
      </c>
      <c r="EF50">
        <v>1.45954E-2</v>
      </c>
      <c r="EG50" s="42">
        <v>99.076700000000002</v>
      </c>
      <c r="EH50">
        <v>99.088040000000007</v>
      </c>
      <c r="EI50">
        <v>1.0186E-11</v>
      </c>
      <c r="EJ50">
        <v>8.7072509999999994</v>
      </c>
      <c r="EK50">
        <v>436.43</v>
      </c>
      <c r="EL50">
        <v>0</v>
      </c>
      <c r="EM50">
        <v>0</v>
      </c>
      <c r="EN50">
        <v>0</v>
      </c>
      <c r="EO50">
        <v>0</v>
      </c>
      <c r="EP50">
        <v>0</v>
      </c>
      <c r="EQ50">
        <v>0</v>
      </c>
      <c r="ER50">
        <v>0</v>
      </c>
      <c r="ES50">
        <v>0</v>
      </c>
      <c r="ET50">
        <v>0</v>
      </c>
      <c r="EU50">
        <v>0</v>
      </c>
      <c r="EV50">
        <v>0</v>
      </c>
      <c r="EW50">
        <v>0</v>
      </c>
      <c r="EX50">
        <v>0</v>
      </c>
      <c r="EY50">
        <v>0</v>
      </c>
      <c r="EZ50">
        <v>0</v>
      </c>
      <c r="FA50">
        <v>0</v>
      </c>
      <c r="FB50">
        <v>0</v>
      </c>
      <c r="FC50">
        <v>0</v>
      </c>
      <c r="FD50">
        <v>0</v>
      </c>
      <c r="FE50">
        <v>0</v>
      </c>
      <c r="FF50">
        <v>0</v>
      </c>
      <c r="FG50">
        <v>0</v>
      </c>
      <c r="FH50">
        <v>0</v>
      </c>
      <c r="FI50">
        <v>0</v>
      </c>
      <c r="FJ50">
        <v>0</v>
      </c>
      <c r="FK50">
        <v>0</v>
      </c>
      <c r="FL50">
        <v>0</v>
      </c>
      <c r="FM50">
        <v>0</v>
      </c>
      <c r="FN50">
        <v>0</v>
      </c>
      <c r="FO50">
        <v>0</v>
      </c>
      <c r="FP50">
        <v>0</v>
      </c>
      <c r="FQ50">
        <v>0</v>
      </c>
      <c r="FR50">
        <v>0</v>
      </c>
      <c r="FS50">
        <v>0</v>
      </c>
      <c r="FT50">
        <v>0</v>
      </c>
      <c r="FU50">
        <v>0</v>
      </c>
      <c r="FV50">
        <v>0</v>
      </c>
      <c r="FW50" s="42">
        <v>0</v>
      </c>
      <c r="FX50">
        <v>0</v>
      </c>
      <c r="FY50">
        <v>0</v>
      </c>
      <c r="FZ50">
        <v>0</v>
      </c>
      <c r="GA50">
        <v>0</v>
      </c>
      <c r="GB50">
        <v>0</v>
      </c>
      <c r="GC50">
        <v>0</v>
      </c>
      <c r="GD50">
        <v>0.42546820000000002</v>
      </c>
      <c r="GE50">
        <v>66.105670000000003</v>
      </c>
      <c r="GF50">
        <v>70.32311</v>
      </c>
      <c r="GG50">
        <v>112447</v>
      </c>
      <c r="GH50">
        <v>112447</v>
      </c>
      <c r="GI50">
        <v>112447</v>
      </c>
      <c r="GJ50">
        <v>115756</v>
      </c>
      <c r="GK50">
        <v>578.77760000000001</v>
      </c>
      <c r="GL50">
        <v>773.93219999999997</v>
      </c>
      <c r="GM50">
        <v>115177</v>
      </c>
      <c r="GN50">
        <v>111986</v>
      </c>
      <c r="GO50">
        <v>4082.62</v>
      </c>
      <c r="GP50">
        <v>111176</v>
      </c>
      <c r="GQ50">
        <v>2267.4699999999998</v>
      </c>
      <c r="GR50">
        <v>173.55340000000001</v>
      </c>
      <c r="GS50">
        <v>2093.9160000000002</v>
      </c>
      <c r="GT50">
        <v>11.857849999999999</v>
      </c>
      <c r="GU50">
        <v>2082.0590000000002</v>
      </c>
      <c r="GV50">
        <v>1943.0640000000001</v>
      </c>
      <c r="GW50">
        <v>1933.0229999999999</v>
      </c>
      <c r="GX50">
        <v>2147.3789999999999</v>
      </c>
      <c r="GY50">
        <v>2147.3789999999999</v>
      </c>
      <c r="GZ50">
        <v>0.4615071</v>
      </c>
      <c r="HA50">
        <v>6.8609330000000002</v>
      </c>
      <c r="HB50">
        <v>0.3444083</v>
      </c>
      <c r="HC50">
        <v>0.20726810000000001</v>
      </c>
      <c r="HD50">
        <v>0.1136547</v>
      </c>
      <c r="HE50">
        <v>0.59728309999999996</v>
      </c>
      <c r="HF50">
        <v>2.34854E-2</v>
      </c>
      <c r="HG50">
        <v>2.34854E-2</v>
      </c>
      <c r="HH50">
        <v>0.80455120000000002</v>
      </c>
      <c r="HI50">
        <v>0</v>
      </c>
      <c r="HJ50">
        <v>7.9473799999999997E-2</v>
      </c>
      <c r="HK50">
        <v>4.53163E-3</v>
      </c>
      <c r="HL50" s="42">
        <v>0.15082999999999999</v>
      </c>
      <c r="HM50">
        <v>0.15082999999999999</v>
      </c>
      <c r="HN50">
        <v>0</v>
      </c>
      <c r="HO50">
        <v>2000.0450000000001</v>
      </c>
      <c r="HP50">
        <v>0.1053282</v>
      </c>
      <c r="HQ50">
        <v>47.127090000000003</v>
      </c>
      <c r="HR50">
        <v>0</v>
      </c>
      <c r="HS50">
        <v>123.0754</v>
      </c>
      <c r="HT50">
        <v>2728.0410000000002</v>
      </c>
      <c r="HU50">
        <v>129.86670000000001</v>
      </c>
      <c r="HV50" s="2">
        <v>2.8006190000000002</v>
      </c>
      <c r="HW50" s="2">
        <v>7.9623600000000003E-2</v>
      </c>
      <c r="HX50" s="2">
        <v>1.9431400000000001E-3</v>
      </c>
      <c r="HY50" s="2">
        <v>0</v>
      </c>
      <c r="HZ50" s="2">
        <v>0</v>
      </c>
    </row>
    <row r="51" spans="2:234" ht="12" customHeight="1" x14ac:dyDescent="0.15">
      <c r="B51" t="s">
        <v>153</v>
      </c>
      <c r="C51">
        <v>0</v>
      </c>
      <c r="D51">
        <v>21.93141</v>
      </c>
      <c r="E51">
        <v>0</v>
      </c>
      <c r="F51">
        <v>24.153960000000001</v>
      </c>
      <c r="G51">
        <v>1.271261</v>
      </c>
      <c r="H51">
        <v>0.49534539999999999</v>
      </c>
      <c r="I51">
        <v>0</v>
      </c>
      <c r="J51">
        <v>0.17521929999999999</v>
      </c>
      <c r="K51">
        <v>0</v>
      </c>
      <c r="L51">
        <v>25.425219999999999</v>
      </c>
      <c r="M51">
        <v>21.93141</v>
      </c>
      <c r="N51">
        <v>27.582809999999998</v>
      </c>
      <c r="O51">
        <v>21.7562</v>
      </c>
      <c r="P51">
        <v>25.425219999999999</v>
      </c>
      <c r="Q51">
        <v>21.93141</v>
      </c>
      <c r="R51">
        <v>0</v>
      </c>
      <c r="S51">
        <v>27.582809999999998</v>
      </c>
      <c r="T51">
        <v>24.824529999999999</v>
      </c>
      <c r="U51">
        <v>2.7582810000000002</v>
      </c>
      <c r="V51">
        <v>34129.35</v>
      </c>
      <c r="W51">
        <v>507.4033</v>
      </c>
      <c r="X51">
        <v>34407.15</v>
      </c>
      <c r="Y51">
        <v>133.15369999999999</v>
      </c>
      <c r="Z51">
        <v>6080.2839999999997</v>
      </c>
      <c r="AA51">
        <v>0</v>
      </c>
      <c r="AB51">
        <v>391.90069999999997</v>
      </c>
      <c r="AC51">
        <v>0</v>
      </c>
      <c r="AD51">
        <v>5688.3829999999998</v>
      </c>
      <c r="AE51">
        <v>0</v>
      </c>
      <c r="AF51">
        <v>105.3035</v>
      </c>
      <c r="AG51">
        <v>0</v>
      </c>
      <c r="AH51">
        <v>5583.08</v>
      </c>
      <c r="AI51">
        <v>10.207319999999999</v>
      </c>
      <c r="AJ51">
        <v>23.720459999999999</v>
      </c>
      <c r="AK51">
        <v>13.51314</v>
      </c>
      <c r="AL51">
        <v>0</v>
      </c>
      <c r="AM51">
        <v>5559.3590000000004</v>
      </c>
      <c r="AN51">
        <v>0</v>
      </c>
      <c r="AO51">
        <v>0</v>
      </c>
      <c r="AP51">
        <v>0</v>
      </c>
      <c r="AQ51">
        <v>0</v>
      </c>
      <c r="AR51">
        <v>0</v>
      </c>
      <c r="AS51">
        <v>0</v>
      </c>
      <c r="AT51">
        <v>0</v>
      </c>
      <c r="AU51">
        <v>46.011009999999999</v>
      </c>
      <c r="AV51">
        <v>5513.348</v>
      </c>
      <c r="AW51">
        <v>0.81015360000000003</v>
      </c>
      <c r="AX51">
        <v>5512.5389999999998</v>
      </c>
      <c r="AY51">
        <v>277.8</v>
      </c>
      <c r="AZ51">
        <v>35.251220000000004</v>
      </c>
      <c r="BA51">
        <v>155.88310000000001</v>
      </c>
      <c r="BB51">
        <v>0</v>
      </c>
      <c r="BC51">
        <v>26.069800000000001</v>
      </c>
      <c r="BD51">
        <v>0</v>
      </c>
      <c r="BE51">
        <v>129.8133</v>
      </c>
      <c r="BF51">
        <v>1.8840250000000001</v>
      </c>
      <c r="BG51">
        <v>27.95382</v>
      </c>
      <c r="BH51">
        <v>127.9293</v>
      </c>
      <c r="BI51">
        <v>3.599666</v>
      </c>
      <c r="BJ51">
        <v>1.837955</v>
      </c>
      <c r="BK51">
        <v>31.65156</v>
      </c>
      <c r="BL51">
        <v>22.0107</v>
      </c>
      <c r="BM51">
        <v>19.330030000000001</v>
      </c>
      <c r="BN51">
        <v>22.0107</v>
      </c>
      <c r="BO51">
        <v>0.91897770000000001</v>
      </c>
      <c r="BP51">
        <v>0.91897770000000001</v>
      </c>
      <c r="BQ51">
        <v>1.837955</v>
      </c>
      <c r="BR51">
        <v>2.680698</v>
      </c>
      <c r="BS51">
        <v>2.680698</v>
      </c>
      <c r="BT51" s="42">
        <v>1.46532E-3</v>
      </c>
      <c r="BU51">
        <v>2.679233</v>
      </c>
      <c r="BV51">
        <v>1.3716090000000001</v>
      </c>
      <c r="BW51">
        <v>0.91897770000000001</v>
      </c>
      <c r="BX51">
        <v>0.4526308</v>
      </c>
      <c r="BY51">
        <v>1.3716090000000001</v>
      </c>
      <c r="BZ51">
        <v>0.61243950000000003</v>
      </c>
      <c r="CA51" s="42">
        <v>3.0621900000000001E-2</v>
      </c>
      <c r="CB51">
        <v>0</v>
      </c>
      <c r="CC51">
        <v>0</v>
      </c>
      <c r="CD51">
        <v>1.5306409999999999</v>
      </c>
      <c r="CE51">
        <v>0.58275940000000004</v>
      </c>
      <c r="CF51">
        <v>2.122163</v>
      </c>
      <c r="CG51">
        <v>0.58181749999999999</v>
      </c>
      <c r="CH51">
        <v>0.61243950000000003</v>
      </c>
      <c r="CI51">
        <v>1.540346</v>
      </c>
      <c r="CJ51">
        <v>1.5509660000000001</v>
      </c>
      <c r="CK51">
        <v>1.541347</v>
      </c>
      <c r="CL51" s="42">
        <v>1.5509660000000001</v>
      </c>
      <c r="CM51" s="42">
        <v>1.06198E-2</v>
      </c>
      <c r="CN51" s="42">
        <v>1.1561800000000001E-2</v>
      </c>
      <c r="CO51" s="42">
        <v>9.4190799999999998E-4</v>
      </c>
      <c r="CP51" s="42">
        <v>1.1561800000000001E-2</v>
      </c>
      <c r="CQ51">
        <v>1.06198E-2</v>
      </c>
      <c r="CR51">
        <v>3.6331869999999999</v>
      </c>
      <c r="CS51" s="42">
        <v>0</v>
      </c>
      <c r="CT51">
        <v>6.9916300000000004E-4</v>
      </c>
      <c r="CU51">
        <v>3.9599440000000001</v>
      </c>
      <c r="CV51">
        <v>1.1038030000000001</v>
      </c>
      <c r="CW51">
        <v>0.30957309999999999</v>
      </c>
      <c r="CX51">
        <v>0.30957309999999999</v>
      </c>
      <c r="CY51">
        <v>0.23520579999999999</v>
      </c>
      <c r="CZ51">
        <v>0.23520579999999999</v>
      </c>
      <c r="DA51">
        <v>7.4367299999999997E-2</v>
      </c>
      <c r="DB51">
        <v>1.1038159999999999</v>
      </c>
      <c r="DC51">
        <v>1.1038159999999999</v>
      </c>
      <c r="DD51">
        <v>1.1038030000000001</v>
      </c>
      <c r="DE51">
        <v>1.1038159999999999</v>
      </c>
      <c r="DF51">
        <v>0</v>
      </c>
      <c r="DG51">
        <v>3.8870149999999999</v>
      </c>
      <c r="DH51">
        <v>3.8870149999999999</v>
      </c>
      <c r="DI51">
        <v>226.018</v>
      </c>
      <c r="DJ51">
        <v>3.6331869999999999</v>
      </c>
      <c r="DK51">
        <v>0</v>
      </c>
      <c r="DL51">
        <v>0.253828</v>
      </c>
      <c r="DM51" s="42">
        <v>0.42959700000000001</v>
      </c>
      <c r="DN51">
        <v>0.42959700000000001</v>
      </c>
      <c r="DO51">
        <v>6.6943500000000003E-2</v>
      </c>
      <c r="DP51">
        <v>0.4965405</v>
      </c>
      <c r="DQ51">
        <v>226.7628</v>
      </c>
      <c r="DR51">
        <v>0.49647140000000001</v>
      </c>
      <c r="DS51" s="42">
        <v>0.6134309</v>
      </c>
      <c r="DT51">
        <v>0.58275929999999998</v>
      </c>
      <c r="DU51">
        <v>3.0671500000000001E-2</v>
      </c>
      <c r="DV51">
        <v>0.6134309</v>
      </c>
      <c r="DW51" s="42">
        <v>8.7413900000000003E-2</v>
      </c>
      <c r="DX51" s="42">
        <v>0</v>
      </c>
      <c r="DY51" s="42">
        <v>5.4001600000000002E-3</v>
      </c>
      <c r="DZ51" s="42">
        <v>8.0192199999999994E-5</v>
      </c>
      <c r="EA51" s="42">
        <v>3.5612999999999999E-2</v>
      </c>
      <c r="EB51" s="42">
        <v>3.5612999999999999E-2</v>
      </c>
      <c r="EC51" s="42">
        <v>3.5693200000000001E-2</v>
      </c>
      <c r="ED51">
        <v>8.0192999999999996E-5</v>
      </c>
      <c r="EE51">
        <v>3.5693200000000001E-2</v>
      </c>
      <c r="EF51">
        <v>9.2813000000000007E-2</v>
      </c>
      <c r="EG51" s="42">
        <v>12.42149</v>
      </c>
      <c r="EH51">
        <v>12.50891</v>
      </c>
      <c r="EI51">
        <v>8.0237999999999997E-10</v>
      </c>
      <c r="EJ51">
        <v>1.09165</v>
      </c>
      <c r="EK51">
        <v>73.39</v>
      </c>
      <c r="EL51">
        <v>0</v>
      </c>
      <c r="EM51">
        <v>0</v>
      </c>
      <c r="EN51">
        <v>0</v>
      </c>
      <c r="EO51">
        <v>0</v>
      </c>
      <c r="EP51">
        <v>0</v>
      </c>
      <c r="EQ51">
        <v>0</v>
      </c>
      <c r="ER51">
        <v>0</v>
      </c>
      <c r="ES51">
        <v>0</v>
      </c>
      <c r="ET51">
        <v>0</v>
      </c>
      <c r="EU51">
        <v>0</v>
      </c>
      <c r="EV51">
        <v>0</v>
      </c>
      <c r="EW51">
        <v>0</v>
      </c>
      <c r="EX51">
        <v>0</v>
      </c>
      <c r="EY51">
        <v>0</v>
      </c>
      <c r="EZ51">
        <v>0</v>
      </c>
      <c r="FA51">
        <v>0</v>
      </c>
      <c r="FB51">
        <v>0</v>
      </c>
      <c r="FC51">
        <v>0</v>
      </c>
      <c r="FD51">
        <v>0</v>
      </c>
      <c r="FE51">
        <v>0</v>
      </c>
      <c r="FF51">
        <v>0</v>
      </c>
      <c r="FG51">
        <v>0</v>
      </c>
      <c r="FH51">
        <v>0</v>
      </c>
      <c r="FI51">
        <v>0</v>
      </c>
      <c r="FJ51">
        <v>0</v>
      </c>
      <c r="FK51">
        <v>0</v>
      </c>
      <c r="FL51">
        <v>0</v>
      </c>
      <c r="FM51">
        <v>0</v>
      </c>
      <c r="FN51">
        <v>0</v>
      </c>
      <c r="FO51">
        <v>0</v>
      </c>
      <c r="FP51">
        <v>0</v>
      </c>
      <c r="FQ51">
        <v>0</v>
      </c>
      <c r="FR51">
        <v>0</v>
      </c>
      <c r="FS51">
        <v>0</v>
      </c>
      <c r="FT51">
        <v>0</v>
      </c>
      <c r="FU51">
        <v>0</v>
      </c>
      <c r="FV51">
        <v>0</v>
      </c>
      <c r="FW51" s="42">
        <v>0</v>
      </c>
      <c r="FX51">
        <v>0</v>
      </c>
      <c r="FY51">
        <v>8.0237999999999997E-10</v>
      </c>
      <c r="FZ51">
        <v>0</v>
      </c>
      <c r="GA51">
        <v>0</v>
      </c>
      <c r="GB51">
        <v>0</v>
      </c>
      <c r="GC51">
        <v>0</v>
      </c>
      <c r="GD51">
        <v>0.17521780000000001</v>
      </c>
      <c r="GE51">
        <v>25.425139999999999</v>
      </c>
      <c r="GF51">
        <v>27.582809999999998</v>
      </c>
      <c r="GG51">
        <v>22982.720000000001</v>
      </c>
      <c r="GH51">
        <v>5706.0339999999997</v>
      </c>
      <c r="GI51">
        <v>5706.0339999999997</v>
      </c>
      <c r="GJ51">
        <v>6110.8379999999997</v>
      </c>
      <c r="GK51">
        <v>30.554189999999998</v>
      </c>
      <c r="GL51">
        <v>102.59950000000001</v>
      </c>
      <c r="GM51">
        <v>6080.2839999999997</v>
      </c>
      <c r="GN51">
        <v>5688.3829999999998</v>
      </c>
      <c r="GO51">
        <v>507.41149999999999</v>
      </c>
      <c r="GP51">
        <v>5583.08</v>
      </c>
      <c r="GQ51">
        <v>191.1344</v>
      </c>
      <c r="GR51">
        <v>34.363430000000001</v>
      </c>
      <c r="GS51">
        <v>156.77090000000001</v>
      </c>
      <c r="GT51">
        <v>0.88779379999999997</v>
      </c>
      <c r="GU51">
        <v>155.88310000000001</v>
      </c>
      <c r="GV51">
        <v>129.8133</v>
      </c>
      <c r="GW51">
        <v>127.9293</v>
      </c>
      <c r="GX51">
        <v>149.68539999999999</v>
      </c>
      <c r="GY51">
        <v>149.68539999999999</v>
      </c>
      <c r="GZ51">
        <v>1.837955</v>
      </c>
      <c r="HA51">
        <v>2.680698</v>
      </c>
      <c r="HB51">
        <v>1.3716090000000001</v>
      </c>
      <c r="HC51">
        <v>0.82544660000000003</v>
      </c>
      <c r="HD51">
        <v>0.4526308</v>
      </c>
      <c r="HE51">
        <v>1.2967169999999999</v>
      </c>
      <c r="HF51">
        <v>9.3531000000000003E-2</v>
      </c>
      <c r="HG51" s="42">
        <v>9.3531000000000003E-2</v>
      </c>
      <c r="HH51">
        <v>2.122163</v>
      </c>
      <c r="HI51">
        <v>0</v>
      </c>
      <c r="HJ51">
        <v>0.61243950000000003</v>
      </c>
      <c r="HK51">
        <v>9.6193100000000007E-3</v>
      </c>
      <c r="HL51" s="42">
        <v>0.32745570000000002</v>
      </c>
      <c r="HM51">
        <v>0.32745570000000002</v>
      </c>
      <c r="HN51">
        <v>0</v>
      </c>
      <c r="HO51">
        <v>3.9599440000000001</v>
      </c>
      <c r="HP51">
        <v>6.9916300000000004E-4</v>
      </c>
      <c r="HQ51">
        <v>0.30957309999999999</v>
      </c>
      <c r="HR51">
        <v>0</v>
      </c>
      <c r="HS51" s="42">
        <v>1.1038159999999999</v>
      </c>
      <c r="HT51">
        <v>226.8297</v>
      </c>
      <c r="HU51">
        <v>0.253828</v>
      </c>
      <c r="HV51" s="2">
        <v>0.49647140000000001</v>
      </c>
      <c r="HW51" s="2">
        <v>0.6134309</v>
      </c>
      <c r="HX51" s="2">
        <v>3.5693200000000001E-2</v>
      </c>
      <c r="HY51" s="2">
        <v>0</v>
      </c>
      <c r="HZ51" s="2">
        <v>0</v>
      </c>
    </row>
    <row r="52" spans="2:234" ht="12" customHeight="1" x14ac:dyDescent="0.15">
      <c r="B52" t="s">
        <v>155</v>
      </c>
      <c r="C52">
        <v>0</v>
      </c>
      <c r="D52">
        <v>2.2021069999999998</v>
      </c>
      <c r="E52">
        <v>0</v>
      </c>
      <c r="F52">
        <v>2.7756989999999999</v>
      </c>
      <c r="G52">
        <v>0.14608940000000001</v>
      </c>
      <c r="H52" s="42">
        <v>6.7529099999999995E-2</v>
      </c>
      <c r="I52">
        <v>0</v>
      </c>
      <c r="J52">
        <v>2.0098499999999998E-2</v>
      </c>
      <c r="K52">
        <v>0</v>
      </c>
      <c r="L52">
        <v>2.9217879999999998</v>
      </c>
      <c r="M52">
        <v>2.2021069999999998</v>
      </c>
      <c r="N52">
        <v>3.1814740000000001</v>
      </c>
      <c r="O52">
        <v>2.1820080000000002</v>
      </c>
      <c r="P52">
        <v>2.9217879999999998</v>
      </c>
      <c r="Q52">
        <v>2.2021069999999998</v>
      </c>
      <c r="R52">
        <v>0</v>
      </c>
      <c r="S52">
        <v>3.1814740000000001</v>
      </c>
      <c r="T52">
        <v>2.863327</v>
      </c>
      <c r="U52">
        <v>0.31814740000000002</v>
      </c>
      <c r="V52">
        <v>0</v>
      </c>
      <c r="W52">
        <v>51.509030000000003</v>
      </c>
      <c r="X52">
        <v>0</v>
      </c>
      <c r="Y52">
        <v>14.95546</v>
      </c>
      <c r="Z52">
        <v>598.9171</v>
      </c>
      <c r="AA52">
        <v>0</v>
      </c>
      <c r="AB52">
        <v>42.07264</v>
      </c>
      <c r="AC52">
        <v>0</v>
      </c>
      <c r="AD52">
        <v>556.84450000000004</v>
      </c>
      <c r="AE52">
        <v>0</v>
      </c>
      <c r="AF52">
        <v>8.5147349999999999</v>
      </c>
      <c r="AG52">
        <v>0</v>
      </c>
      <c r="AH52">
        <v>548.3297</v>
      </c>
      <c r="AI52">
        <v>0.92243489999999995</v>
      </c>
      <c r="AJ52">
        <v>2.1436169999999999</v>
      </c>
      <c r="AK52">
        <v>1.221182</v>
      </c>
      <c r="AL52">
        <v>0</v>
      </c>
      <c r="AM52">
        <v>546.18610000000001</v>
      </c>
      <c r="AN52">
        <v>0</v>
      </c>
      <c r="AO52">
        <v>0</v>
      </c>
      <c r="AP52">
        <v>0</v>
      </c>
      <c r="AQ52">
        <v>0</v>
      </c>
      <c r="AR52">
        <v>0</v>
      </c>
      <c r="AS52">
        <v>0</v>
      </c>
      <c r="AT52">
        <v>0</v>
      </c>
      <c r="AU52">
        <v>4.9681139999999999</v>
      </c>
      <c r="AV52">
        <v>541.21799999999996</v>
      </c>
      <c r="AW52">
        <v>6.8024799999999996E-2</v>
      </c>
      <c r="AX52">
        <v>541.15</v>
      </c>
      <c r="AY52">
        <v>0</v>
      </c>
      <c r="AZ52">
        <v>3.7459410000000002</v>
      </c>
      <c r="BA52">
        <v>16.28687</v>
      </c>
      <c r="BB52">
        <v>0</v>
      </c>
      <c r="BC52">
        <v>2.6062720000000001</v>
      </c>
      <c r="BD52">
        <v>0</v>
      </c>
      <c r="BE52">
        <v>13.6806</v>
      </c>
      <c r="BF52">
        <v>0.19361600000000001</v>
      </c>
      <c r="BG52">
        <v>2.7998880000000002</v>
      </c>
      <c r="BH52">
        <v>13.486980000000001</v>
      </c>
      <c r="BI52">
        <v>0.40652310000000003</v>
      </c>
      <c r="BJ52" s="42">
        <v>0.23977329999999999</v>
      </c>
      <c r="BK52">
        <v>3.3394180000000002</v>
      </c>
      <c r="BL52">
        <v>2.521328</v>
      </c>
      <c r="BM52">
        <v>2.2346900000000001</v>
      </c>
      <c r="BN52">
        <v>2.521328</v>
      </c>
      <c r="BO52" s="42">
        <v>0.1198866</v>
      </c>
      <c r="BP52" s="42">
        <v>0.1198866</v>
      </c>
      <c r="BQ52" s="42">
        <v>0.23977329999999999</v>
      </c>
      <c r="BR52">
        <v>0.28663929999999999</v>
      </c>
      <c r="BS52">
        <v>0.28663929999999999</v>
      </c>
      <c r="BT52" s="42">
        <v>1.24969E-4</v>
      </c>
      <c r="BU52">
        <v>0.2865143</v>
      </c>
      <c r="BV52" s="42">
        <v>0.17893529999999999</v>
      </c>
      <c r="BW52" s="42">
        <v>0.1198866</v>
      </c>
      <c r="BX52" s="42">
        <v>5.90486E-2</v>
      </c>
      <c r="BY52" s="42">
        <v>0.17893529999999999</v>
      </c>
      <c r="BZ52" s="42">
        <v>8.3498600000000006E-2</v>
      </c>
      <c r="CA52" s="42">
        <v>4.1749300000000003E-3</v>
      </c>
      <c r="CB52">
        <v>0</v>
      </c>
      <c r="CC52">
        <v>0</v>
      </c>
      <c r="CD52">
        <v>0.1832838</v>
      </c>
      <c r="CE52">
        <v>7.9446000000000003E-2</v>
      </c>
      <c r="CF52" s="42">
        <v>0.26375789999999999</v>
      </c>
      <c r="CG52" s="42">
        <v>7.9323699999999997E-2</v>
      </c>
      <c r="CH52">
        <v>8.3498600000000006E-2</v>
      </c>
      <c r="CI52">
        <v>0.18443419999999999</v>
      </c>
      <c r="CJ52">
        <v>0.18581310000000001</v>
      </c>
      <c r="CK52">
        <v>0.18466070000000001</v>
      </c>
      <c r="CL52" s="42">
        <v>0.18581310000000001</v>
      </c>
      <c r="CM52" s="42">
        <v>1.37889E-3</v>
      </c>
      <c r="CN52" s="42">
        <v>1.5011899999999999E-3</v>
      </c>
      <c r="CO52" s="42">
        <v>1.2229799999999999E-4</v>
      </c>
      <c r="CP52" s="42">
        <v>1.5011899999999999E-3</v>
      </c>
      <c r="CQ52">
        <v>1.37889E-3</v>
      </c>
      <c r="CR52">
        <v>0.42521870000000001</v>
      </c>
      <c r="CS52" s="42">
        <v>0</v>
      </c>
      <c r="CT52">
        <v>1.1192999999999999E-4</v>
      </c>
      <c r="CU52" s="42">
        <v>0.46451940000000003</v>
      </c>
      <c r="CV52" s="42">
        <v>0.1514789</v>
      </c>
      <c r="CW52" s="42">
        <v>4.0347000000000001E-2</v>
      </c>
      <c r="CX52" s="42">
        <v>4.0347000000000001E-2</v>
      </c>
      <c r="CY52" s="42">
        <v>3.0654600000000001E-2</v>
      </c>
      <c r="CZ52" s="42">
        <v>3.0654600000000001E-2</v>
      </c>
      <c r="DA52" s="42">
        <v>9.6923800000000004E-3</v>
      </c>
      <c r="DB52" s="42">
        <v>0.1514798</v>
      </c>
      <c r="DC52" s="42">
        <v>0.1514798</v>
      </c>
      <c r="DD52">
        <v>0.1514789</v>
      </c>
      <c r="DE52">
        <v>0.1514798</v>
      </c>
      <c r="DF52">
        <v>0</v>
      </c>
      <c r="DG52">
        <v>0.4549261</v>
      </c>
      <c r="DH52">
        <v>0.4549261</v>
      </c>
      <c r="DI52">
        <v>23.366350000000001</v>
      </c>
      <c r="DJ52" s="42">
        <v>0.42521870000000001</v>
      </c>
      <c r="DK52">
        <v>0</v>
      </c>
      <c r="DL52">
        <v>2.9707299999999999E-2</v>
      </c>
      <c r="DM52">
        <v>3.75973E-2</v>
      </c>
      <c r="DN52">
        <v>3.75973E-2</v>
      </c>
      <c r="DO52">
        <v>5.8587400000000003E-3</v>
      </c>
      <c r="DP52">
        <v>4.3456000000000002E-2</v>
      </c>
      <c r="DQ52" s="42">
        <v>23.428650000000001</v>
      </c>
      <c r="DR52" s="42">
        <v>4.3448399999999998E-2</v>
      </c>
      <c r="DS52" s="42">
        <v>8.3627300000000002E-2</v>
      </c>
      <c r="DT52" s="42">
        <v>7.9446000000000003E-2</v>
      </c>
      <c r="DU52" s="42">
        <v>4.1813700000000002E-3</v>
      </c>
      <c r="DV52">
        <v>8.3627300000000002E-2</v>
      </c>
      <c r="DW52" s="42">
        <v>1.1916899999999999E-2</v>
      </c>
      <c r="DX52" s="42">
        <v>0</v>
      </c>
      <c r="DY52" s="42">
        <v>5.8908799999999998E-4</v>
      </c>
      <c r="DZ52" s="42">
        <v>1.2313000000000001E-5</v>
      </c>
      <c r="EA52" s="42">
        <v>5.4681900000000004E-3</v>
      </c>
      <c r="EB52" s="42">
        <v>5.4681900000000004E-3</v>
      </c>
      <c r="EC52" s="42">
        <v>5.4805100000000001E-3</v>
      </c>
      <c r="ED52" s="42">
        <v>1.2313199999999999E-5</v>
      </c>
      <c r="EE52">
        <v>5.4805100000000001E-3</v>
      </c>
      <c r="EF52">
        <v>1.2505799999999999E-2</v>
      </c>
      <c r="EG52" s="42">
        <v>1.12253</v>
      </c>
      <c r="EH52">
        <v>1.1344460000000001</v>
      </c>
      <c r="EI52">
        <v>1.6227E-10</v>
      </c>
      <c r="EJ52">
        <v>9.8652299999999998E-2</v>
      </c>
      <c r="EK52">
        <v>7.38</v>
      </c>
      <c r="EL52">
        <v>0</v>
      </c>
      <c r="EM52">
        <v>0</v>
      </c>
      <c r="EN52">
        <v>0</v>
      </c>
      <c r="EO52">
        <v>0</v>
      </c>
      <c r="EP52">
        <v>0</v>
      </c>
      <c r="EQ52">
        <v>0</v>
      </c>
      <c r="ER52">
        <v>0</v>
      </c>
      <c r="ES52">
        <v>0</v>
      </c>
      <c r="ET52">
        <v>0</v>
      </c>
      <c r="EU52">
        <v>0</v>
      </c>
      <c r="EV52">
        <v>0</v>
      </c>
      <c r="EW52">
        <v>0</v>
      </c>
      <c r="EX52">
        <v>0</v>
      </c>
      <c r="EY52">
        <v>0</v>
      </c>
      <c r="EZ52">
        <v>0</v>
      </c>
      <c r="FA52">
        <v>0</v>
      </c>
      <c r="FB52">
        <v>0</v>
      </c>
      <c r="FC52">
        <v>0</v>
      </c>
      <c r="FD52">
        <v>0</v>
      </c>
      <c r="FE52">
        <v>0</v>
      </c>
      <c r="FF52">
        <v>0</v>
      </c>
      <c r="FG52">
        <v>0</v>
      </c>
      <c r="FH52">
        <v>0</v>
      </c>
      <c r="FI52">
        <v>0</v>
      </c>
      <c r="FJ52">
        <v>0</v>
      </c>
      <c r="FK52">
        <v>0</v>
      </c>
      <c r="FL52">
        <v>0</v>
      </c>
      <c r="FM52">
        <v>0</v>
      </c>
      <c r="FN52">
        <v>0</v>
      </c>
      <c r="FO52">
        <v>0</v>
      </c>
      <c r="FP52">
        <v>0</v>
      </c>
      <c r="FQ52">
        <v>0</v>
      </c>
      <c r="FR52">
        <v>0</v>
      </c>
      <c r="FS52">
        <v>0</v>
      </c>
      <c r="FT52">
        <v>0</v>
      </c>
      <c r="FU52">
        <v>0</v>
      </c>
      <c r="FV52">
        <v>0</v>
      </c>
      <c r="FW52">
        <v>0</v>
      </c>
      <c r="FX52">
        <v>0</v>
      </c>
      <c r="FY52">
        <v>1.6227E-10</v>
      </c>
      <c r="FZ52">
        <v>0</v>
      </c>
      <c r="GA52">
        <v>0</v>
      </c>
      <c r="GB52">
        <v>0</v>
      </c>
      <c r="GC52">
        <v>0</v>
      </c>
      <c r="GD52">
        <v>2.0098299999999999E-2</v>
      </c>
      <c r="GE52">
        <v>2.92178</v>
      </c>
      <c r="GF52">
        <v>3.1814740000000001</v>
      </c>
      <c r="GG52">
        <v>562.36350000000004</v>
      </c>
      <c r="GH52">
        <v>562.36350000000004</v>
      </c>
      <c r="GI52">
        <v>562.36350000000004</v>
      </c>
      <c r="GJ52">
        <v>601.92669999999998</v>
      </c>
      <c r="GK52">
        <v>3.0096340000000001</v>
      </c>
      <c r="GL52">
        <v>11.945830000000001</v>
      </c>
      <c r="GM52">
        <v>598.9171</v>
      </c>
      <c r="GN52">
        <v>556.84450000000004</v>
      </c>
      <c r="GO52">
        <v>51.509810000000002</v>
      </c>
      <c r="GP52">
        <v>548.3297</v>
      </c>
      <c r="GQ52">
        <v>20.032810000000001</v>
      </c>
      <c r="GR52">
        <v>3.6531829999999998</v>
      </c>
      <c r="GS52">
        <v>16.379629999999999</v>
      </c>
      <c r="GT52">
        <v>9.2757800000000001E-2</v>
      </c>
      <c r="GU52">
        <v>16.28687</v>
      </c>
      <c r="GV52">
        <v>13.6806</v>
      </c>
      <c r="GW52" s="42">
        <v>13.486980000000001</v>
      </c>
      <c r="GX52">
        <v>15.668979999999999</v>
      </c>
      <c r="GY52" s="42">
        <v>15.668979999999999</v>
      </c>
      <c r="GZ52" s="42">
        <v>0.23977329999999999</v>
      </c>
      <c r="HA52" s="42">
        <v>0.28663929999999999</v>
      </c>
      <c r="HB52" s="42">
        <v>0.17893529999999999</v>
      </c>
      <c r="HC52" s="42">
        <v>0.1076849</v>
      </c>
      <c r="HD52">
        <v>5.90486E-2</v>
      </c>
      <c r="HE52">
        <v>0.15607299999999999</v>
      </c>
      <c r="HF52" s="42">
        <v>1.2201699999999999E-2</v>
      </c>
      <c r="HG52" s="42">
        <v>1.2201699999999999E-2</v>
      </c>
      <c r="HH52" s="42">
        <v>0.26375789999999999</v>
      </c>
      <c r="HI52" s="42">
        <v>0</v>
      </c>
      <c r="HJ52">
        <v>8.3498600000000006E-2</v>
      </c>
      <c r="HK52">
        <v>1.15244E-3</v>
      </c>
      <c r="HL52" s="42">
        <v>3.9412599999999999E-2</v>
      </c>
      <c r="HM52" s="42">
        <v>3.9412599999999999E-2</v>
      </c>
      <c r="HN52">
        <v>0</v>
      </c>
      <c r="HO52" s="42">
        <v>0.46451940000000003</v>
      </c>
      <c r="HP52">
        <v>1.1192999999999999E-4</v>
      </c>
      <c r="HQ52">
        <v>4.0347000000000001E-2</v>
      </c>
      <c r="HR52" s="42">
        <v>0</v>
      </c>
      <c r="HS52" s="42">
        <v>0.1514798</v>
      </c>
      <c r="HT52">
        <v>23.4345</v>
      </c>
      <c r="HU52">
        <v>2.9707299999999999E-2</v>
      </c>
      <c r="HV52" s="2">
        <v>4.3448399999999998E-2</v>
      </c>
      <c r="HW52" s="2">
        <v>8.3627300000000002E-2</v>
      </c>
      <c r="HX52" s="2">
        <v>5.4805100000000001E-3</v>
      </c>
      <c r="HY52" s="2">
        <v>0</v>
      </c>
      <c r="HZ52" s="2">
        <v>0</v>
      </c>
    </row>
    <row r="53" spans="2:234" ht="12" customHeight="1" x14ac:dyDescent="0.15">
      <c r="B53" t="s">
        <v>154</v>
      </c>
      <c r="C53">
        <v>0</v>
      </c>
      <c r="D53">
        <v>12.160629999999999</v>
      </c>
      <c r="E53">
        <v>0</v>
      </c>
      <c r="F53">
        <v>5.618188</v>
      </c>
      <c r="G53">
        <v>0.29569410000000002</v>
      </c>
      <c r="H53">
        <v>7.5375400000000003E-4</v>
      </c>
      <c r="I53">
        <v>0</v>
      </c>
      <c r="J53">
        <v>3.6896100000000001E-2</v>
      </c>
      <c r="K53">
        <v>0</v>
      </c>
      <c r="L53">
        <v>5.9138820000000001</v>
      </c>
      <c r="M53">
        <v>12.160629999999999</v>
      </c>
      <c r="N53">
        <v>6.2842650000000004</v>
      </c>
      <c r="O53" s="42">
        <v>12.12373</v>
      </c>
      <c r="P53">
        <v>5.9138820000000001</v>
      </c>
      <c r="Q53">
        <v>12.160629999999999</v>
      </c>
      <c r="R53">
        <v>0</v>
      </c>
      <c r="S53">
        <v>6.2842650000000004</v>
      </c>
      <c r="T53">
        <v>5.6558380000000001</v>
      </c>
      <c r="U53">
        <v>0.6284265</v>
      </c>
      <c r="V53">
        <v>0</v>
      </c>
      <c r="W53">
        <v>78.432959999999994</v>
      </c>
      <c r="X53">
        <v>0</v>
      </c>
      <c r="Y53">
        <v>20.456990000000001</v>
      </c>
      <c r="Z53">
        <v>2874.9560000000001</v>
      </c>
      <c r="AA53">
        <v>0</v>
      </c>
      <c r="AB53">
        <v>41.835030000000003</v>
      </c>
      <c r="AC53">
        <v>0</v>
      </c>
      <c r="AD53">
        <v>2833.1210000000001</v>
      </c>
      <c r="AE53">
        <v>0</v>
      </c>
      <c r="AF53">
        <v>23.47541</v>
      </c>
      <c r="AG53">
        <v>0</v>
      </c>
      <c r="AH53">
        <v>2809.6460000000002</v>
      </c>
      <c r="AI53">
        <v>13.12349</v>
      </c>
      <c r="AJ53">
        <v>30.497250000000001</v>
      </c>
      <c r="AK53">
        <v>17.373760000000001</v>
      </c>
      <c r="AL53">
        <v>0</v>
      </c>
      <c r="AM53">
        <v>2779.1489999999999</v>
      </c>
      <c r="AN53">
        <v>0</v>
      </c>
      <c r="AO53">
        <v>0</v>
      </c>
      <c r="AP53">
        <v>0</v>
      </c>
      <c r="AQ53">
        <v>0</v>
      </c>
      <c r="AR53">
        <v>0</v>
      </c>
      <c r="AS53">
        <v>0</v>
      </c>
      <c r="AT53">
        <v>0</v>
      </c>
      <c r="AU53">
        <v>17.778649999999999</v>
      </c>
      <c r="AV53" s="42">
        <v>2761.37</v>
      </c>
      <c r="AW53" s="42">
        <v>2.5686550000000001</v>
      </c>
      <c r="AX53" s="42">
        <v>2758.8009999999999</v>
      </c>
      <c r="AY53">
        <v>0</v>
      </c>
      <c r="AZ53">
        <v>2.203382</v>
      </c>
      <c r="BA53">
        <v>62.13252</v>
      </c>
      <c r="BB53">
        <v>0</v>
      </c>
      <c r="BC53">
        <v>3.1055920000000001</v>
      </c>
      <c r="BD53">
        <v>0</v>
      </c>
      <c r="BE53">
        <v>59.02693</v>
      </c>
      <c r="BF53">
        <v>1.011539</v>
      </c>
      <c r="BG53">
        <v>4.1171309999999997</v>
      </c>
      <c r="BH53">
        <v>58.015389999999996</v>
      </c>
      <c r="BI53">
        <v>4.9622800000000002E-2</v>
      </c>
      <c r="BJ53">
        <v>4.68923E-3</v>
      </c>
      <c r="BK53">
        <v>2.1537600000000001</v>
      </c>
      <c r="BL53">
        <v>0.17910309999999999</v>
      </c>
      <c r="BM53">
        <v>0.13182369999999999</v>
      </c>
      <c r="BN53">
        <v>0.17910309999999999</v>
      </c>
      <c r="BO53">
        <v>2.34462E-3</v>
      </c>
      <c r="BP53">
        <v>2.34462E-3</v>
      </c>
      <c r="BQ53">
        <v>4.68923E-3</v>
      </c>
      <c r="BR53">
        <v>4.7278899999999999E-2</v>
      </c>
      <c r="BS53">
        <v>4.7278899999999999E-2</v>
      </c>
      <c r="BT53" s="42">
        <v>4.5853300000000001E-4</v>
      </c>
      <c r="BU53">
        <v>4.6820399999999998E-2</v>
      </c>
      <c r="BV53">
        <v>3.49943E-3</v>
      </c>
      <c r="BW53">
        <v>2.34462E-3</v>
      </c>
      <c r="BX53">
        <v>1.15481E-3</v>
      </c>
      <c r="BY53">
        <v>3.49943E-3</v>
      </c>
      <c r="BZ53">
        <v>9.3216600000000001E-4</v>
      </c>
      <c r="CA53">
        <v>4.6608299999999999E-5</v>
      </c>
      <c r="CB53">
        <v>0</v>
      </c>
      <c r="CC53">
        <v>0</v>
      </c>
      <c r="CD53">
        <v>6.7969199999999997E-3</v>
      </c>
      <c r="CE53">
        <v>8.8677000000000005E-4</v>
      </c>
      <c r="CF53">
        <v>7.7230700000000003E-3</v>
      </c>
      <c r="CG53">
        <v>8.8555700000000003E-4</v>
      </c>
      <c r="CH53">
        <v>9.3216600000000001E-4</v>
      </c>
      <c r="CI53">
        <v>6.8375099999999998E-3</v>
      </c>
      <c r="CJ53">
        <v>6.8511800000000001E-3</v>
      </c>
      <c r="CK53">
        <v>6.8086900000000001E-3</v>
      </c>
      <c r="CL53">
        <v>6.8511800000000001E-3</v>
      </c>
      <c r="CM53">
        <v>1.36686E-5</v>
      </c>
      <c r="CN53">
        <v>1.48809E-5</v>
      </c>
      <c r="CO53">
        <v>1.2123E-6</v>
      </c>
      <c r="CP53">
        <v>1.48809E-5</v>
      </c>
      <c r="CQ53" s="42">
        <v>1.36686E-5</v>
      </c>
      <c r="CR53">
        <v>1.8005199999999999E-2</v>
      </c>
      <c r="CS53" s="42">
        <v>0</v>
      </c>
      <c r="CT53">
        <v>4.9349199999999997E-6</v>
      </c>
      <c r="CU53">
        <v>1.9418700000000001E-2</v>
      </c>
      <c r="CV53">
        <v>2.20302E-3</v>
      </c>
      <c r="CW53">
        <v>6.79873E-4</v>
      </c>
      <c r="CX53">
        <v>6.79873E-4</v>
      </c>
      <c r="CY53">
        <v>5.1654999999999995E-4</v>
      </c>
      <c r="CZ53">
        <v>5.1654999999999995E-4</v>
      </c>
      <c r="DA53">
        <v>1.6332299999999999E-4</v>
      </c>
      <c r="DB53">
        <v>2.2024900000000001E-3</v>
      </c>
      <c r="DC53">
        <v>2.2024900000000001E-3</v>
      </c>
      <c r="DD53">
        <v>2.20302E-3</v>
      </c>
      <c r="DE53" s="42">
        <v>2.2024900000000001E-3</v>
      </c>
      <c r="DF53" s="42">
        <v>0</v>
      </c>
      <c r="DG53">
        <v>1.9263099999999998E-2</v>
      </c>
      <c r="DH53" s="42">
        <v>1.9263099999999998E-2</v>
      </c>
      <c r="DI53">
        <v>94.12715</v>
      </c>
      <c r="DJ53" s="42">
        <v>1.8005199999999999E-2</v>
      </c>
      <c r="DK53">
        <v>0</v>
      </c>
      <c r="DL53">
        <v>1.2579100000000001E-3</v>
      </c>
      <c r="DM53" s="42">
        <v>1.595413</v>
      </c>
      <c r="DN53">
        <v>1.595413</v>
      </c>
      <c r="DO53">
        <v>0.248611</v>
      </c>
      <c r="DP53">
        <v>1.8440240000000001</v>
      </c>
      <c r="DQ53">
        <v>96.447909999999993</v>
      </c>
      <c r="DR53">
        <v>1.843766</v>
      </c>
      <c r="DS53">
        <v>9.3344200000000004E-4</v>
      </c>
      <c r="DT53">
        <v>8.8676900000000003E-4</v>
      </c>
      <c r="DU53">
        <v>4.6672100000000003E-5</v>
      </c>
      <c r="DV53">
        <v>9.3344200000000004E-4</v>
      </c>
      <c r="DW53">
        <v>1.33015E-4</v>
      </c>
      <c r="DX53">
        <v>0</v>
      </c>
      <c r="DY53">
        <v>3.4660600000000001E-4</v>
      </c>
      <c r="DZ53">
        <v>2.0122900000000001E-7</v>
      </c>
      <c r="EA53">
        <v>8.9365599999999997E-5</v>
      </c>
      <c r="EB53">
        <v>8.9365599999999997E-5</v>
      </c>
      <c r="EC53">
        <v>8.9566800000000004E-5</v>
      </c>
      <c r="ED53">
        <v>2.0123200000000001E-7</v>
      </c>
      <c r="EE53">
        <v>8.9566800000000004E-5</v>
      </c>
      <c r="EF53">
        <v>4.79665E-4</v>
      </c>
      <c r="EG53">
        <v>15.97024</v>
      </c>
      <c r="EH53">
        <v>15.970370000000001</v>
      </c>
      <c r="EI53">
        <v>3.0415999999999999E-12</v>
      </c>
      <c r="EJ53">
        <v>1.403527</v>
      </c>
      <c r="EK53">
        <v>23.94</v>
      </c>
      <c r="EL53">
        <v>0</v>
      </c>
      <c r="EM53">
        <v>0</v>
      </c>
      <c r="EN53">
        <v>0</v>
      </c>
      <c r="EO53">
        <v>0</v>
      </c>
      <c r="EP53">
        <v>0</v>
      </c>
      <c r="EQ53">
        <v>0</v>
      </c>
      <c r="ER53">
        <v>0</v>
      </c>
      <c r="ES53">
        <v>0</v>
      </c>
      <c r="ET53">
        <v>0</v>
      </c>
      <c r="EU53">
        <v>0</v>
      </c>
      <c r="EV53">
        <v>0</v>
      </c>
      <c r="EW53">
        <v>0</v>
      </c>
      <c r="EX53">
        <v>0</v>
      </c>
      <c r="EY53">
        <v>0</v>
      </c>
      <c r="EZ53">
        <v>0</v>
      </c>
      <c r="FA53">
        <v>0</v>
      </c>
      <c r="FB53">
        <v>0</v>
      </c>
      <c r="FC53">
        <v>0</v>
      </c>
      <c r="FD53">
        <v>0</v>
      </c>
      <c r="FE53">
        <v>0</v>
      </c>
      <c r="FF53">
        <v>0</v>
      </c>
      <c r="FG53">
        <v>0</v>
      </c>
      <c r="FH53">
        <v>0</v>
      </c>
      <c r="FI53">
        <v>0</v>
      </c>
      <c r="FJ53">
        <v>0</v>
      </c>
      <c r="FK53">
        <v>0</v>
      </c>
      <c r="FL53">
        <v>0</v>
      </c>
      <c r="FM53">
        <v>0</v>
      </c>
      <c r="FN53">
        <v>0</v>
      </c>
      <c r="FO53">
        <v>0</v>
      </c>
      <c r="FP53">
        <v>0</v>
      </c>
      <c r="FQ53">
        <v>0</v>
      </c>
      <c r="FR53">
        <v>0</v>
      </c>
      <c r="FS53">
        <v>0</v>
      </c>
      <c r="FT53">
        <v>0</v>
      </c>
      <c r="FU53">
        <v>0</v>
      </c>
      <c r="FV53">
        <v>0</v>
      </c>
      <c r="FW53">
        <v>0</v>
      </c>
      <c r="FX53">
        <v>0</v>
      </c>
      <c r="FY53">
        <v>0</v>
      </c>
      <c r="FZ53">
        <v>0</v>
      </c>
      <c r="GA53">
        <v>0</v>
      </c>
      <c r="GB53">
        <v>0</v>
      </c>
      <c r="GC53">
        <v>0</v>
      </c>
      <c r="GD53">
        <v>3.6895900000000002E-2</v>
      </c>
      <c r="GE53">
        <v>5.9138630000000001</v>
      </c>
      <c r="GF53">
        <v>6.2842650000000004</v>
      </c>
      <c r="GG53">
        <v>2652.7080000000001</v>
      </c>
      <c r="GH53">
        <v>2816.98</v>
      </c>
      <c r="GI53">
        <v>2816.98</v>
      </c>
      <c r="GJ53">
        <v>2889.4029999999998</v>
      </c>
      <c r="GK53">
        <v>14.44702</v>
      </c>
      <c r="GL53">
        <v>6.0099749999999998</v>
      </c>
      <c r="GM53">
        <v>2874.9560000000001</v>
      </c>
      <c r="GN53">
        <v>2833.1210000000001</v>
      </c>
      <c r="GO53">
        <v>78.433920000000001</v>
      </c>
      <c r="GP53">
        <v>2809.6460000000002</v>
      </c>
      <c r="GQ53">
        <v>64.335899999999995</v>
      </c>
      <c r="GR53">
        <v>1.8495220000000001</v>
      </c>
      <c r="GS53">
        <v>62.486379999999997</v>
      </c>
      <c r="GT53">
        <v>0.35386040000000002</v>
      </c>
      <c r="GU53">
        <v>62.13252</v>
      </c>
      <c r="GV53">
        <v>59.02693</v>
      </c>
      <c r="GW53">
        <v>58.015389999999996</v>
      </c>
      <c r="GX53">
        <v>70.139030000000005</v>
      </c>
      <c r="GY53">
        <v>70.139030000000005</v>
      </c>
      <c r="GZ53">
        <v>4.68923E-3</v>
      </c>
      <c r="HA53">
        <v>4.7278899999999999E-2</v>
      </c>
      <c r="HB53">
        <v>3.49943E-3</v>
      </c>
      <c r="HC53">
        <v>2.1059899999999999E-3</v>
      </c>
      <c r="HD53">
        <v>1.15481E-3</v>
      </c>
      <c r="HE53">
        <v>5.61708E-3</v>
      </c>
      <c r="HF53">
        <v>2.3862899999999999E-4</v>
      </c>
      <c r="HG53" s="42">
        <v>2.3862899999999999E-4</v>
      </c>
      <c r="HH53">
        <v>7.7230700000000003E-3</v>
      </c>
      <c r="HI53">
        <v>0</v>
      </c>
      <c r="HJ53">
        <v>9.3216600000000001E-4</v>
      </c>
      <c r="HK53">
        <v>4.2491999999999999E-5</v>
      </c>
      <c r="HL53" s="42">
        <v>1.4184600000000001E-3</v>
      </c>
      <c r="HM53">
        <v>1.4184600000000001E-3</v>
      </c>
      <c r="HN53">
        <v>0</v>
      </c>
      <c r="HO53">
        <v>1.9418700000000001E-2</v>
      </c>
      <c r="HP53">
        <v>4.9349199999999997E-6</v>
      </c>
      <c r="HQ53">
        <v>6.79873E-4</v>
      </c>
      <c r="HR53">
        <v>0</v>
      </c>
      <c r="HS53">
        <v>2.2024900000000001E-3</v>
      </c>
      <c r="HT53">
        <v>96.696259999999995</v>
      </c>
      <c r="HU53">
        <v>1.2579100000000001E-3</v>
      </c>
      <c r="HV53" s="2">
        <v>1.843766</v>
      </c>
      <c r="HW53" s="2">
        <v>9.3344200000000004E-4</v>
      </c>
      <c r="HX53" s="2">
        <v>8.9566800000000004E-5</v>
      </c>
      <c r="HY53" s="2">
        <v>0</v>
      </c>
      <c r="HZ53" s="2">
        <v>0</v>
      </c>
    </row>
    <row r="54" spans="2:234" ht="12" customHeight="1" x14ac:dyDescent="0.15">
      <c r="B54" t="s">
        <v>387</v>
      </c>
      <c r="C54">
        <v>29246</v>
      </c>
      <c r="D54">
        <v>0.1402709</v>
      </c>
      <c r="E54">
        <v>0</v>
      </c>
      <c r="F54">
        <v>13.18422</v>
      </c>
      <c r="G54">
        <v>0.69390609999999997</v>
      </c>
      <c r="H54">
        <v>2.625286</v>
      </c>
      <c r="I54">
        <v>11.74</v>
      </c>
      <c r="J54">
        <v>7.2287500000000005E-2</v>
      </c>
      <c r="K54">
        <v>0</v>
      </c>
      <c r="L54">
        <v>13.878119999999999</v>
      </c>
      <c r="M54">
        <v>0.1402709</v>
      </c>
      <c r="N54">
        <v>32513.200000000001</v>
      </c>
      <c r="O54">
        <v>6.7983299999999997E-2</v>
      </c>
      <c r="P54">
        <v>13.878119999999999</v>
      </c>
      <c r="Q54">
        <v>0.1402709</v>
      </c>
      <c r="R54">
        <v>0</v>
      </c>
      <c r="S54">
        <v>32513.200000000001</v>
      </c>
      <c r="T54">
        <v>29261.88</v>
      </c>
      <c r="U54">
        <v>3251.32</v>
      </c>
      <c r="V54">
        <v>0</v>
      </c>
      <c r="W54">
        <v>47.452539999999999</v>
      </c>
      <c r="X54">
        <v>0</v>
      </c>
      <c r="Y54">
        <v>7.5898399999999997</v>
      </c>
      <c r="Z54">
        <v>55.810720000000003</v>
      </c>
      <c r="AA54">
        <v>0</v>
      </c>
      <c r="AB54">
        <v>31.488289999999999</v>
      </c>
      <c r="AC54">
        <v>0</v>
      </c>
      <c r="AD54">
        <v>24.322430000000001</v>
      </c>
      <c r="AE54">
        <v>0</v>
      </c>
      <c r="AF54">
        <v>10.76853</v>
      </c>
      <c r="AG54">
        <v>0</v>
      </c>
      <c r="AH54">
        <v>13.553900000000001</v>
      </c>
      <c r="AI54">
        <v>5.1962409999999997</v>
      </c>
      <c r="AJ54">
        <v>12.075379999999999</v>
      </c>
      <c r="AK54">
        <v>6.8791370000000001</v>
      </c>
      <c r="AL54">
        <v>0</v>
      </c>
      <c r="AM54">
        <v>1.4785189999999999</v>
      </c>
      <c r="AN54">
        <v>0</v>
      </c>
      <c r="AO54">
        <v>0</v>
      </c>
      <c r="AP54">
        <v>0</v>
      </c>
      <c r="AQ54">
        <v>0</v>
      </c>
      <c r="AR54">
        <v>0</v>
      </c>
      <c r="AS54">
        <v>0</v>
      </c>
      <c r="AT54">
        <v>0</v>
      </c>
      <c r="AU54">
        <v>1.4782109999999999</v>
      </c>
      <c r="AV54">
        <v>3.07607E-4</v>
      </c>
      <c r="AW54">
        <v>7.6419299999999995E-5</v>
      </c>
      <c r="AX54">
        <v>2.3118499999999999E-4</v>
      </c>
      <c r="AY54">
        <v>0</v>
      </c>
      <c r="AZ54">
        <v>5.1770709999999998</v>
      </c>
      <c r="BA54">
        <v>2.410898</v>
      </c>
      <c r="BB54">
        <v>0</v>
      </c>
      <c r="BC54">
        <v>2.0542180000000001</v>
      </c>
      <c r="BD54">
        <v>0</v>
      </c>
      <c r="BE54">
        <v>0.35668070000000002</v>
      </c>
      <c r="BF54">
        <v>0.3292678</v>
      </c>
      <c r="BG54">
        <v>2.3834849999999999</v>
      </c>
      <c r="BH54">
        <v>2.74129E-2</v>
      </c>
      <c r="BI54">
        <v>3.2027169999999998</v>
      </c>
      <c r="BJ54">
        <v>6.3992440000000004</v>
      </c>
      <c r="BK54">
        <v>1.9743550000000001</v>
      </c>
      <c r="BL54">
        <v>2.6291280000000001</v>
      </c>
      <c r="BM54">
        <v>2.625909</v>
      </c>
      <c r="BN54">
        <v>2.6291280000000001</v>
      </c>
      <c r="BO54">
        <v>3.1996220000000002</v>
      </c>
      <c r="BP54">
        <v>3.1996220000000002</v>
      </c>
      <c r="BQ54">
        <v>6.3992440000000004</v>
      </c>
      <c r="BR54">
        <v>3.2185E-3</v>
      </c>
      <c r="BS54">
        <v>3.2185E-3</v>
      </c>
      <c r="BT54">
        <v>7.3768400000000003E-5</v>
      </c>
      <c r="BU54">
        <v>3.1447300000000001E-3</v>
      </c>
      <c r="BV54">
        <v>4.7755549999999998</v>
      </c>
      <c r="BW54">
        <v>3.1996220000000002</v>
      </c>
      <c r="BX54">
        <v>1.575933</v>
      </c>
      <c r="BY54">
        <v>4.7755549999999998</v>
      </c>
      <c r="BZ54">
        <v>3.24682</v>
      </c>
      <c r="CA54">
        <v>0.16234100000000001</v>
      </c>
      <c r="CB54">
        <v>0</v>
      </c>
      <c r="CC54">
        <v>0</v>
      </c>
      <c r="CD54">
        <v>0.20306650000000001</v>
      </c>
      <c r="CE54">
        <v>3.0885720000000001</v>
      </c>
      <c r="CF54">
        <v>3.2960919999999998</v>
      </c>
      <c r="CG54">
        <v>3.084479</v>
      </c>
      <c r="CH54">
        <v>3.24682</v>
      </c>
      <c r="CI54">
        <v>0.2116133</v>
      </c>
      <c r="CJ54">
        <v>0.25775890000000001</v>
      </c>
      <c r="CK54">
        <v>0.2561602</v>
      </c>
      <c r="CL54">
        <v>0.25775890000000001</v>
      </c>
      <c r="CM54">
        <v>4.6145600000000002E-2</v>
      </c>
      <c r="CN54">
        <v>5.02383E-2</v>
      </c>
      <c r="CO54">
        <v>4.0927799999999999E-3</v>
      </c>
      <c r="CP54">
        <v>5.02383E-2</v>
      </c>
      <c r="CQ54">
        <v>4.6145600000000002E-2</v>
      </c>
      <c r="CR54">
        <v>1.55905E-3</v>
      </c>
      <c r="CS54">
        <v>0</v>
      </c>
      <c r="CT54">
        <v>2.1205E-4</v>
      </c>
      <c r="CU54">
        <v>0.10794339999999999</v>
      </c>
      <c r="CV54">
        <v>0.1803669</v>
      </c>
      <c r="CW54">
        <v>0.44240089999999999</v>
      </c>
      <c r="CX54">
        <v>0.44240089999999999</v>
      </c>
      <c r="CY54">
        <v>0.33612500000000001</v>
      </c>
      <c r="CZ54">
        <v>0.33612500000000001</v>
      </c>
      <c r="DA54">
        <v>0.106276</v>
      </c>
      <c r="DB54">
        <v>0.18036440000000001</v>
      </c>
      <c r="DC54">
        <v>0.18036440000000001</v>
      </c>
      <c r="DD54">
        <v>0.1803669</v>
      </c>
      <c r="DE54">
        <v>0.18036440000000001</v>
      </c>
      <c r="DF54">
        <v>0</v>
      </c>
      <c r="DG54">
        <v>1.66797E-3</v>
      </c>
      <c r="DH54">
        <v>1.66797E-3</v>
      </c>
      <c r="DI54">
        <v>0.1002479</v>
      </c>
      <c r="DJ54">
        <v>1.55905E-3</v>
      </c>
      <c r="DK54">
        <v>0</v>
      </c>
      <c r="DL54">
        <v>1.08921E-4</v>
      </c>
      <c r="DM54">
        <v>0.29654059999999999</v>
      </c>
      <c r="DN54">
        <v>0.29654059999999999</v>
      </c>
      <c r="DO54">
        <v>4.6209500000000001E-2</v>
      </c>
      <c r="DP54">
        <v>0.3427501</v>
      </c>
      <c r="DQ54">
        <v>5.41752E-2</v>
      </c>
      <c r="DR54">
        <v>0.3427634</v>
      </c>
      <c r="DS54">
        <v>3.2511290000000002</v>
      </c>
      <c r="DT54">
        <v>3.0885720000000001</v>
      </c>
      <c r="DU54">
        <v>0.16255639999999999</v>
      </c>
      <c r="DV54">
        <v>3.2511290000000002</v>
      </c>
      <c r="DW54">
        <v>0.46328580000000003</v>
      </c>
      <c r="DX54">
        <v>0</v>
      </c>
      <c r="DY54">
        <v>1.439103</v>
      </c>
      <c r="DZ54">
        <v>4.6283699999999997E-2</v>
      </c>
      <c r="EA54">
        <v>20.9467</v>
      </c>
      <c r="EB54">
        <v>20.9467</v>
      </c>
      <c r="EC54">
        <v>20.993870000000001</v>
      </c>
      <c r="ED54">
        <v>4.7167399999999998E-2</v>
      </c>
      <c r="EE54">
        <v>20.993870000000001</v>
      </c>
      <c r="EF54">
        <v>1.9011290000000001</v>
      </c>
      <c r="EG54">
        <v>6.32341</v>
      </c>
      <c r="EH54">
        <v>6.7854299999999999</v>
      </c>
      <c r="EI54">
        <v>8.8370400000000002E-4</v>
      </c>
      <c r="EJ54">
        <v>0.55572630000000001</v>
      </c>
      <c r="EK54">
        <v>0</v>
      </c>
      <c r="EL54">
        <v>0</v>
      </c>
      <c r="EM54">
        <v>0</v>
      </c>
      <c r="EN54">
        <v>0</v>
      </c>
      <c r="EO54">
        <v>0</v>
      </c>
      <c r="EP54">
        <v>0</v>
      </c>
      <c r="EQ54">
        <v>0</v>
      </c>
      <c r="ER54">
        <v>0</v>
      </c>
      <c r="ES54">
        <v>0</v>
      </c>
      <c r="ET54">
        <v>0</v>
      </c>
      <c r="EU54">
        <v>0</v>
      </c>
      <c r="EV54">
        <v>0</v>
      </c>
      <c r="EW54">
        <v>0</v>
      </c>
      <c r="EX54">
        <v>0</v>
      </c>
      <c r="EY54">
        <v>0</v>
      </c>
      <c r="EZ54">
        <v>0</v>
      </c>
      <c r="FA54">
        <v>0</v>
      </c>
      <c r="FB54">
        <v>0</v>
      </c>
      <c r="FC54">
        <v>0</v>
      </c>
      <c r="FD54">
        <v>0</v>
      </c>
      <c r="FE54">
        <v>0</v>
      </c>
      <c r="FF54">
        <v>0</v>
      </c>
      <c r="FG54">
        <v>0</v>
      </c>
      <c r="FH54">
        <v>0</v>
      </c>
      <c r="FI54">
        <v>0</v>
      </c>
      <c r="FJ54">
        <v>0</v>
      </c>
      <c r="FK54">
        <v>0</v>
      </c>
      <c r="FL54">
        <v>0</v>
      </c>
      <c r="FM54">
        <v>0</v>
      </c>
      <c r="FN54">
        <v>0</v>
      </c>
      <c r="FO54">
        <v>0</v>
      </c>
      <c r="FP54">
        <v>0</v>
      </c>
      <c r="FQ54">
        <v>0</v>
      </c>
      <c r="FR54">
        <v>0</v>
      </c>
      <c r="FS54">
        <v>0</v>
      </c>
      <c r="FT54">
        <v>0</v>
      </c>
      <c r="FU54">
        <v>0</v>
      </c>
      <c r="FV54">
        <v>0</v>
      </c>
      <c r="FW54">
        <v>0</v>
      </c>
      <c r="FX54">
        <v>0</v>
      </c>
      <c r="FY54">
        <v>8.8370400000000002E-4</v>
      </c>
      <c r="FZ54">
        <v>0</v>
      </c>
      <c r="GA54">
        <v>0</v>
      </c>
      <c r="GB54">
        <v>0</v>
      </c>
      <c r="GC54">
        <v>0</v>
      </c>
      <c r="GD54">
        <v>7.2287400000000002E-2</v>
      </c>
      <c r="GE54">
        <v>13.878130000000001</v>
      </c>
      <c r="GF54">
        <v>32513.200000000001</v>
      </c>
      <c r="GG54">
        <v>15.94802</v>
      </c>
      <c r="GH54">
        <v>15.94802</v>
      </c>
      <c r="GI54">
        <v>15.94802</v>
      </c>
      <c r="GJ54">
        <v>55.810720000000003</v>
      </c>
      <c r="GK54">
        <v>0</v>
      </c>
      <c r="GL54">
        <v>7.5898399999999997</v>
      </c>
      <c r="GM54">
        <v>55.810720000000003</v>
      </c>
      <c r="GN54">
        <v>24.322430000000001</v>
      </c>
      <c r="GO54">
        <v>47.453060000000001</v>
      </c>
      <c r="GP54">
        <v>13.553900000000001</v>
      </c>
      <c r="GQ54">
        <v>7.5879700000000003</v>
      </c>
      <c r="GR54">
        <v>5.1770709999999998</v>
      </c>
      <c r="GS54">
        <v>2.410898</v>
      </c>
      <c r="GT54">
        <v>0</v>
      </c>
      <c r="GU54">
        <v>2.410898</v>
      </c>
      <c r="GV54">
        <v>0.35668070000000002</v>
      </c>
      <c r="GW54">
        <v>2.74129E-2</v>
      </c>
      <c r="GX54">
        <v>9.5395599999999997E-2</v>
      </c>
      <c r="GY54">
        <v>9.5395599999999997E-2</v>
      </c>
      <c r="GZ54">
        <v>6.3992440000000004</v>
      </c>
      <c r="HA54">
        <v>3.2185E-3</v>
      </c>
      <c r="HB54">
        <v>4.7755549999999998</v>
      </c>
      <c r="HC54">
        <v>2.8739729999999999</v>
      </c>
      <c r="HD54">
        <v>1.575933</v>
      </c>
      <c r="HE54">
        <v>0.42211900000000002</v>
      </c>
      <c r="HF54">
        <v>0.32564890000000002</v>
      </c>
      <c r="HG54">
        <v>0.32564890000000002</v>
      </c>
      <c r="HH54">
        <v>3.2960919999999998</v>
      </c>
      <c r="HI54">
        <v>0</v>
      </c>
      <c r="HJ54">
        <v>3.24682</v>
      </c>
      <c r="HK54">
        <v>1.59866E-3</v>
      </c>
      <c r="HL54">
        <v>0.10659639999999999</v>
      </c>
      <c r="HM54">
        <v>0.10659639999999999</v>
      </c>
      <c r="HN54">
        <v>0</v>
      </c>
      <c r="HO54">
        <v>0.10794339999999999</v>
      </c>
      <c r="HP54">
        <v>2.1205E-4</v>
      </c>
      <c r="HQ54">
        <v>0.44240089999999999</v>
      </c>
      <c r="HR54">
        <v>0</v>
      </c>
      <c r="HS54">
        <v>0.18036440000000001</v>
      </c>
      <c r="HT54">
        <v>0.1003981</v>
      </c>
      <c r="HU54">
        <v>1.08921E-4</v>
      </c>
      <c r="HV54" s="2">
        <v>0.3427634</v>
      </c>
      <c r="HW54" s="2">
        <v>3.2511290000000002</v>
      </c>
      <c r="HX54" s="2">
        <v>20.993870000000001</v>
      </c>
      <c r="HY54" s="2">
        <v>0</v>
      </c>
      <c r="HZ54" s="2">
        <v>0</v>
      </c>
    </row>
    <row r="55" spans="2:234" ht="12" customHeight="1" x14ac:dyDescent="0.15">
      <c r="B55" t="s">
        <v>388</v>
      </c>
      <c r="C55">
        <v>0</v>
      </c>
      <c r="D55">
        <v>0</v>
      </c>
      <c r="E55">
        <v>0</v>
      </c>
      <c r="F55">
        <v>0</v>
      </c>
      <c r="G55">
        <v>0</v>
      </c>
      <c r="H55">
        <v>0</v>
      </c>
      <c r="I55">
        <v>0</v>
      </c>
      <c r="J55">
        <v>0</v>
      </c>
      <c r="K55">
        <v>0</v>
      </c>
      <c r="L55">
        <v>0</v>
      </c>
      <c r="M55">
        <v>0</v>
      </c>
      <c r="N55" s="42">
        <v>0</v>
      </c>
      <c r="O55">
        <v>0</v>
      </c>
      <c r="P55">
        <v>0</v>
      </c>
      <c r="Q55">
        <v>0</v>
      </c>
      <c r="R55">
        <v>0</v>
      </c>
      <c r="S55" s="42">
        <v>0</v>
      </c>
      <c r="T55">
        <v>0</v>
      </c>
      <c r="U55">
        <v>0</v>
      </c>
      <c r="V55">
        <v>0</v>
      </c>
      <c r="W55" s="42">
        <v>0</v>
      </c>
      <c r="X55">
        <v>0</v>
      </c>
      <c r="Y55">
        <v>0</v>
      </c>
      <c r="Z55" s="42">
        <v>0</v>
      </c>
      <c r="AA55">
        <v>0</v>
      </c>
      <c r="AB55" s="42">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0</v>
      </c>
      <c r="BA55">
        <v>0</v>
      </c>
      <c r="BB55">
        <v>0</v>
      </c>
      <c r="BC55">
        <v>0</v>
      </c>
      <c r="BD55">
        <v>0</v>
      </c>
      <c r="BE55">
        <v>0</v>
      </c>
      <c r="BF55">
        <v>0</v>
      </c>
      <c r="BG55">
        <v>0</v>
      </c>
      <c r="BH55">
        <v>0</v>
      </c>
      <c r="BI55">
        <v>0</v>
      </c>
      <c r="BJ55" s="42">
        <v>0</v>
      </c>
      <c r="BK55">
        <v>0</v>
      </c>
      <c r="BL55">
        <v>0</v>
      </c>
      <c r="BM55">
        <v>0</v>
      </c>
      <c r="BN55">
        <v>0</v>
      </c>
      <c r="BO55">
        <v>0</v>
      </c>
      <c r="BP55">
        <v>0</v>
      </c>
      <c r="BQ55" s="42">
        <v>0</v>
      </c>
      <c r="BR55">
        <v>0</v>
      </c>
      <c r="BS55">
        <v>0</v>
      </c>
      <c r="BT55">
        <v>0</v>
      </c>
      <c r="BU55">
        <v>0</v>
      </c>
      <c r="BV55">
        <v>0</v>
      </c>
      <c r="BW55">
        <v>0</v>
      </c>
      <c r="BX55">
        <v>0</v>
      </c>
      <c r="BY55">
        <v>0</v>
      </c>
      <c r="BZ55">
        <v>0</v>
      </c>
      <c r="CA55">
        <v>0</v>
      </c>
      <c r="CB55">
        <v>0</v>
      </c>
      <c r="CC55">
        <v>0</v>
      </c>
      <c r="CD55">
        <v>0</v>
      </c>
      <c r="CE55">
        <v>0</v>
      </c>
      <c r="CF55">
        <v>0</v>
      </c>
      <c r="CG55">
        <v>0</v>
      </c>
      <c r="CH55">
        <v>0</v>
      </c>
      <c r="CI55">
        <v>0</v>
      </c>
      <c r="CJ55">
        <v>0</v>
      </c>
      <c r="CK55">
        <v>0</v>
      </c>
      <c r="CL55">
        <v>0</v>
      </c>
      <c r="CM55">
        <v>0</v>
      </c>
      <c r="CN55">
        <v>0</v>
      </c>
      <c r="CO55">
        <v>0</v>
      </c>
      <c r="CP55">
        <v>0</v>
      </c>
      <c r="CQ55">
        <v>0</v>
      </c>
      <c r="CR55">
        <v>0</v>
      </c>
      <c r="CS55">
        <v>0</v>
      </c>
      <c r="CT55">
        <v>0</v>
      </c>
      <c r="CU55">
        <v>0</v>
      </c>
      <c r="CV55">
        <v>0</v>
      </c>
      <c r="CW55">
        <v>0</v>
      </c>
      <c r="CX55">
        <v>0</v>
      </c>
      <c r="CY55">
        <v>0</v>
      </c>
      <c r="CZ55">
        <v>0</v>
      </c>
      <c r="DA55">
        <v>0</v>
      </c>
      <c r="DB55">
        <v>0</v>
      </c>
      <c r="DC55">
        <v>0</v>
      </c>
      <c r="DD55">
        <v>0</v>
      </c>
      <c r="DE55">
        <v>0</v>
      </c>
      <c r="DF55">
        <v>0</v>
      </c>
      <c r="DG55">
        <v>0</v>
      </c>
      <c r="DH55">
        <v>0</v>
      </c>
      <c r="DI55">
        <v>0</v>
      </c>
      <c r="DJ55">
        <v>0</v>
      </c>
      <c r="DK55">
        <v>0</v>
      </c>
      <c r="DL55">
        <v>0</v>
      </c>
      <c r="DM55">
        <v>0</v>
      </c>
      <c r="DN55">
        <v>0</v>
      </c>
      <c r="DO55">
        <v>0</v>
      </c>
      <c r="DP55">
        <v>0</v>
      </c>
      <c r="DQ55">
        <v>0</v>
      </c>
      <c r="DR55">
        <v>0</v>
      </c>
      <c r="DS55">
        <v>0</v>
      </c>
      <c r="DT55">
        <v>0</v>
      </c>
      <c r="DU55">
        <v>0</v>
      </c>
      <c r="DV55">
        <v>0</v>
      </c>
      <c r="DW55">
        <v>0</v>
      </c>
      <c r="DX55">
        <v>0</v>
      </c>
      <c r="DY55" s="42">
        <v>0</v>
      </c>
      <c r="DZ55" s="42">
        <v>0</v>
      </c>
      <c r="EA55" s="42">
        <v>0</v>
      </c>
      <c r="EB55">
        <v>0</v>
      </c>
      <c r="EC55" s="42">
        <v>0</v>
      </c>
      <c r="ED55">
        <v>0</v>
      </c>
      <c r="EE55">
        <v>0</v>
      </c>
      <c r="EF55">
        <v>0</v>
      </c>
      <c r="EG55">
        <v>0</v>
      </c>
      <c r="EH55">
        <v>0</v>
      </c>
      <c r="EI55">
        <v>0</v>
      </c>
      <c r="EJ55">
        <v>0</v>
      </c>
      <c r="EK55">
        <v>0</v>
      </c>
      <c r="EL55">
        <v>0</v>
      </c>
      <c r="EM55">
        <v>0</v>
      </c>
      <c r="EN55">
        <v>0</v>
      </c>
      <c r="EO55">
        <v>0</v>
      </c>
      <c r="EP55">
        <v>0</v>
      </c>
      <c r="EQ55">
        <v>0</v>
      </c>
      <c r="ER55">
        <v>0</v>
      </c>
      <c r="ES55">
        <v>0</v>
      </c>
      <c r="ET55">
        <v>0</v>
      </c>
      <c r="EU55">
        <v>0</v>
      </c>
      <c r="EV55">
        <v>0</v>
      </c>
      <c r="EW55">
        <v>0</v>
      </c>
      <c r="EX55">
        <v>0</v>
      </c>
      <c r="EY55">
        <v>0</v>
      </c>
      <c r="EZ55">
        <v>0</v>
      </c>
      <c r="FA55">
        <v>0</v>
      </c>
      <c r="FB55">
        <v>0</v>
      </c>
      <c r="FC55">
        <v>0</v>
      </c>
      <c r="FD55">
        <v>0</v>
      </c>
      <c r="FE55">
        <v>0</v>
      </c>
      <c r="FF55">
        <v>0</v>
      </c>
      <c r="FG55">
        <v>0</v>
      </c>
      <c r="FH55">
        <v>0</v>
      </c>
      <c r="FI55">
        <v>0</v>
      </c>
      <c r="FJ55">
        <v>0</v>
      </c>
      <c r="FK55">
        <v>0</v>
      </c>
      <c r="FL55">
        <v>0</v>
      </c>
      <c r="FM55">
        <v>0</v>
      </c>
      <c r="FN55">
        <v>0</v>
      </c>
      <c r="FO55">
        <v>0</v>
      </c>
      <c r="FP55">
        <v>0</v>
      </c>
      <c r="FQ55">
        <v>0</v>
      </c>
      <c r="FR55">
        <v>0</v>
      </c>
      <c r="FS55">
        <v>0</v>
      </c>
      <c r="FT55">
        <v>0</v>
      </c>
      <c r="FU55">
        <v>0</v>
      </c>
      <c r="FV55">
        <v>0</v>
      </c>
      <c r="FW55">
        <v>0</v>
      </c>
      <c r="FX55">
        <v>0</v>
      </c>
      <c r="FY55">
        <v>0</v>
      </c>
      <c r="FZ55">
        <v>0</v>
      </c>
      <c r="GA55">
        <v>0</v>
      </c>
      <c r="GB55">
        <v>0</v>
      </c>
      <c r="GC55" s="42">
        <v>0</v>
      </c>
      <c r="GD55">
        <v>0</v>
      </c>
      <c r="GE55">
        <v>0</v>
      </c>
      <c r="GF55">
        <v>0</v>
      </c>
      <c r="GG55" s="42">
        <v>32781.550000000003</v>
      </c>
      <c r="GH55">
        <v>0</v>
      </c>
      <c r="GI55">
        <v>0</v>
      </c>
      <c r="GJ55" s="42">
        <v>0</v>
      </c>
      <c r="GK55">
        <v>0</v>
      </c>
      <c r="GL55" s="42">
        <v>0</v>
      </c>
      <c r="GM55">
        <v>0</v>
      </c>
      <c r="GN55">
        <v>0</v>
      </c>
      <c r="GO55">
        <v>0</v>
      </c>
      <c r="GP55">
        <v>0</v>
      </c>
      <c r="GQ55">
        <v>0</v>
      </c>
      <c r="GR55">
        <v>0</v>
      </c>
      <c r="GS55">
        <v>0</v>
      </c>
      <c r="GT55">
        <v>0</v>
      </c>
      <c r="GU55">
        <v>0</v>
      </c>
      <c r="GV55">
        <v>0</v>
      </c>
      <c r="GW55" s="42">
        <v>0</v>
      </c>
      <c r="GX55">
        <v>0</v>
      </c>
      <c r="GY55">
        <v>0</v>
      </c>
      <c r="GZ55">
        <v>0</v>
      </c>
      <c r="HA55">
        <v>0</v>
      </c>
      <c r="HB55">
        <v>0</v>
      </c>
      <c r="HC55">
        <v>0</v>
      </c>
      <c r="HD55">
        <v>0</v>
      </c>
      <c r="HE55">
        <v>0</v>
      </c>
      <c r="HF55">
        <v>0</v>
      </c>
      <c r="HG55">
        <v>0</v>
      </c>
      <c r="HH55">
        <v>0</v>
      </c>
      <c r="HI55">
        <v>0</v>
      </c>
      <c r="HJ55">
        <v>0</v>
      </c>
      <c r="HK55">
        <v>0</v>
      </c>
      <c r="HL55">
        <v>0</v>
      </c>
      <c r="HM55">
        <v>0</v>
      </c>
      <c r="HN55">
        <v>0</v>
      </c>
      <c r="HO55">
        <v>0</v>
      </c>
      <c r="HP55">
        <v>0</v>
      </c>
      <c r="HQ55">
        <v>0</v>
      </c>
      <c r="HR55">
        <v>0</v>
      </c>
      <c r="HS55" s="42">
        <v>0</v>
      </c>
      <c r="HT55">
        <v>0</v>
      </c>
      <c r="HU55">
        <v>0</v>
      </c>
      <c r="HV55" s="2">
        <v>0</v>
      </c>
      <c r="HW55" s="2">
        <v>0</v>
      </c>
      <c r="HX55" s="2">
        <v>0</v>
      </c>
      <c r="HY55" s="2">
        <v>0</v>
      </c>
      <c r="HZ55" s="2">
        <v>0</v>
      </c>
    </row>
    <row r="56" spans="2:234" ht="12" customHeight="1" x14ac:dyDescent="0.15">
      <c r="B56" t="s">
        <v>389</v>
      </c>
      <c r="C56">
        <v>0</v>
      </c>
      <c r="D56">
        <v>159.2877</v>
      </c>
      <c r="E56">
        <v>32.662059999999997</v>
      </c>
      <c r="F56">
        <v>36373.089999999997</v>
      </c>
      <c r="G56">
        <v>1914.373</v>
      </c>
      <c r="H56">
        <v>58060.89</v>
      </c>
      <c r="I56">
        <v>0</v>
      </c>
      <c r="J56">
        <v>117.236</v>
      </c>
      <c r="K56">
        <v>0</v>
      </c>
      <c r="L56">
        <v>38287.47</v>
      </c>
      <c r="M56">
        <v>159.2877</v>
      </c>
      <c r="N56">
        <v>105093</v>
      </c>
      <c r="O56">
        <v>42.051639999999999</v>
      </c>
      <c r="P56">
        <v>38287.47</v>
      </c>
      <c r="Q56">
        <v>159.2877</v>
      </c>
      <c r="R56">
        <v>32.662059999999997</v>
      </c>
      <c r="S56">
        <v>105093</v>
      </c>
      <c r="T56">
        <v>94582.28</v>
      </c>
      <c r="U56">
        <v>10509.32</v>
      </c>
      <c r="V56">
        <v>0</v>
      </c>
      <c r="W56">
        <v>301419</v>
      </c>
      <c r="X56">
        <v>0</v>
      </c>
      <c r="Y56">
        <v>82938.63</v>
      </c>
      <c r="Z56">
        <v>311084</v>
      </c>
      <c r="AA56">
        <v>0</v>
      </c>
      <c r="AB56">
        <v>235171</v>
      </c>
      <c r="AC56">
        <v>0</v>
      </c>
      <c r="AD56">
        <v>75913.789999999994</v>
      </c>
      <c r="AE56">
        <v>0</v>
      </c>
      <c r="AF56">
        <v>59190.43</v>
      </c>
      <c r="AG56">
        <v>0</v>
      </c>
      <c r="AH56">
        <v>16723.36</v>
      </c>
      <c r="AI56">
        <v>7059.8289999999997</v>
      </c>
      <c r="AJ56">
        <v>16406.11</v>
      </c>
      <c r="AK56">
        <v>9346.2810000000009</v>
      </c>
      <c r="AL56">
        <v>1880.95</v>
      </c>
      <c r="AM56">
        <v>317.24889999999999</v>
      </c>
      <c r="AN56">
        <v>18809.5</v>
      </c>
      <c r="AO56">
        <v>16928.55</v>
      </c>
      <c r="AP56">
        <v>1880.95</v>
      </c>
      <c r="AQ56">
        <v>32065.94</v>
      </c>
      <c r="AR56">
        <v>11.744999999999999</v>
      </c>
      <c r="AS56">
        <v>1.3049999999999999</v>
      </c>
      <c r="AT56">
        <v>18809.5</v>
      </c>
      <c r="AU56">
        <v>15382.72</v>
      </c>
      <c r="AV56">
        <v>1863.08</v>
      </c>
      <c r="AW56">
        <v>1874.0229999999999</v>
      </c>
      <c r="AX56">
        <v>0.79954939999999997</v>
      </c>
      <c r="AY56">
        <v>0</v>
      </c>
      <c r="AZ56">
        <v>68071.899999999994</v>
      </c>
      <c r="BA56">
        <v>14831.35</v>
      </c>
      <c r="BB56">
        <v>0</v>
      </c>
      <c r="BC56">
        <v>13944.32</v>
      </c>
      <c r="BD56">
        <v>0</v>
      </c>
      <c r="BE56">
        <v>887.03110000000004</v>
      </c>
      <c r="BF56">
        <v>866.40570000000002</v>
      </c>
      <c r="BG56">
        <v>14810.72</v>
      </c>
      <c r="BH56">
        <v>20.625350000000001</v>
      </c>
      <c r="BI56">
        <v>52758.54</v>
      </c>
      <c r="BJ56">
        <v>105505</v>
      </c>
      <c r="BK56">
        <v>15313.36</v>
      </c>
      <c r="BL56">
        <v>17757.8</v>
      </c>
      <c r="BM56">
        <v>17750.8</v>
      </c>
      <c r="BN56">
        <v>17757.8</v>
      </c>
      <c r="BO56">
        <v>52752.24</v>
      </c>
      <c r="BP56">
        <v>52752.24</v>
      </c>
      <c r="BQ56">
        <v>105505</v>
      </c>
      <c r="BR56">
        <v>6.996791</v>
      </c>
      <c r="BS56">
        <v>6.996791</v>
      </c>
      <c r="BT56">
        <v>6.979209</v>
      </c>
      <c r="BU56">
        <v>1.7582500000000001E-2</v>
      </c>
      <c r="BV56">
        <v>78734.679999999993</v>
      </c>
      <c r="BW56">
        <v>52752.24</v>
      </c>
      <c r="BX56">
        <v>25982.45</v>
      </c>
      <c r="BY56">
        <v>78734.679999999993</v>
      </c>
      <c r="BZ56">
        <v>71814.89</v>
      </c>
      <c r="CA56">
        <v>3590.7440000000001</v>
      </c>
      <c r="CB56">
        <v>0</v>
      </c>
      <c r="CC56">
        <v>21326.400000000001</v>
      </c>
      <c r="CD56">
        <v>1842.4110000000001</v>
      </c>
      <c r="CE56">
        <v>68306.929999999993</v>
      </c>
      <c r="CF56">
        <v>70163.98</v>
      </c>
      <c r="CG56">
        <v>68224.14</v>
      </c>
      <c r="CH56">
        <v>71814.89</v>
      </c>
      <c r="CI56">
        <v>1939.8409999999999</v>
      </c>
      <c r="CJ56">
        <v>2873.3110000000001</v>
      </c>
      <c r="CK56">
        <v>2855.49</v>
      </c>
      <c r="CL56">
        <v>2873.3110000000001</v>
      </c>
      <c r="CM56">
        <v>933.47040000000004</v>
      </c>
      <c r="CN56">
        <v>1016.2619999999999</v>
      </c>
      <c r="CO56">
        <v>82.79213</v>
      </c>
      <c r="CP56">
        <v>1016.2619999999999</v>
      </c>
      <c r="CQ56">
        <v>933.47040000000004</v>
      </c>
      <c r="CR56">
        <v>260.28019999999998</v>
      </c>
      <c r="CS56" s="42">
        <v>0</v>
      </c>
      <c r="CT56">
        <v>21.728529999999999</v>
      </c>
      <c r="CU56">
        <v>5991.2939999999999</v>
      </c>
      <c r="CV56">
        <v>74430.429999999993</v>
      </c>
      <c r="CW56">
        <v>77288.39</v>
      </c>
      <c r="CX56">
        <v>77288.39</v>
      </c>
      <c r="CY56">
        <v>58721.75</v>
      </c>
      <c r="CZ56">
        <v>58721.75</v>
      </c>
      <c r="DA56">
        <v>18566.64</v>
      </c>
      <c r="DB56">
        <v>61576.98</v>
      </c>
      <c r="DC56">
        <v>61576.98</v>
      </c>
      <c r="DD56">
        <v>61576.95</v>
      </c>
      <c r="DE56">
        <v>61576.98</v>
      </c>
      <c r="DF56">
        <v>12853.48</v>
      </c>
      <c r="DG56">
        <v>278.46429999999998</v>
      </c>
      <c r="DH56">
        <v>278.46429999999998</v>
      </c>
      <c r="DI56">
        <v>98.699510000000004</v>
      </c>
      <c r="DJ56">
        <v>260.28019999999998</v>
      </c>
      <c r="DK56">
        <v>4.1100000000000003</v>
      </c>
      <c r="DL56">
        <v>18.184139999999999</v>
      </c>
      <c r="DM56">
        <v>12704.38</v>
      </c>
      <c r="DN56">
        <v>12704.38</v>
      </c>
      <c r="DO56">
        <v>1979.7059999999999</v>
      </c>
      <c r="DP56">
        <v>14684.08</v>
      </c>
      <c r="DQ56">
        <v>3.1168670000000001</v>
      </c>
      <c r="DR56">
        <v>14685.07</v>
      </c>
      <c r="DS56">
        <v>71902.03</v>
      </c>
      <c r="DT56">
        <v>68306.929999999993</v>
      </c>
      <c r="DU56">
        <v>3595.1019999999999</v>
      </c>
      <c r="DV56">
        <v>71902.03</v>
      </c>
      <c r="DW56">
        <v>10246.040000000001</v>
      </c>
      <c r="DX56">
        <v>0</v>
      </c>
      <c r="DY56">
        <v>39756.22</v>
      </c>
      <c r="DZ56">
        <v>2260.3690000000001</v>
      </c>
      <c r="EA56">
        <v>1053690</v>
      </c>
      <c r="EB56">
        <v>1053690</v>
      </c>
      <c r="EC56">
        <v>1056060</v>
      </c>
      <c r="ED56">
        <v>2372.6770000000001</v>
      </c>
      <c r="EE56">
        <v>1056060</v>
      </c>
      <c r="EF56">
        <v>49903.28</v>
      </c>
      <c r="EG56" s="42">
        <v>8591.2479999999996</v>
      </c>
      <c r="EH56">
        <v>18737.84</v>
      </c>
      <c r="EI56">
        <v>112.3085</v>
      </c>
      <c r="EJ56">
        <v>755.03279999999995</v>
      </c>
      <c r="EK56">
        <v>0</v>
      </c>
      <c r="EL56">
        <v>1.7801400000000001</v>
      </c>
      <c r="EM56">
        <v>13.05</v>
      </c>
      <c r="EN56">
        <v>13.05</v>
      </c>
      <c r="EO56">
        <v>2180.3000000000002</v>
      </c>
      <c r="EP56">
        <v>56553.11</v>
      </c>
      <c r="EQ56">
        <v>51545.440000000002</v>
      </c>
      <c r="ER56">
        <v>2180.0140000000001</v>
      </c>
      <c r="ES56">
        <v>53725.45</v>
      </c>
      <c r="ET56">
        <v>2827.6550000000002</v>
      </c>
      <c r="EU56">
        <v>56553.11</v>
      </c>
      <c r="EV56">
        <v>21326.400000000001</v>
      </c>
      <c r="EW56">
        <v>0</v>
      </c>
      <c r="EX56">
        <v>30184.76</v>
      </c>
      <c r="EY56">
        <v>32065.94</v>
      </c>
      <c r="EZ56">
        <v>2181.6329999999998</v>
      </c>
      <c r="FA56">
        <v>402.72160000000002</v>
      </c>
      <c r="FB56">
        <v>0</v>
      </c>
      <c r="FC56">
        <v>0</v>
      </c>
      <c r="FD56">
        <v>0</v>
      </c>
      <c r="FE56">
        <v>0</v>
      </c>
      <c r="FF56">
        <v>0</v>
      </c>
      <c r="FG56">
        <v>0</v>
      </c>
      <c r="FH56">
        <v>0</v>
      </c>
      <c r="FI56">
        <v>0</v>
      </c>
      <c r="FJ56">
        <v>0</v>
      </c>
      <c r="FK56">
        <v>0</v>
      </c>
      <c r="FL56">
        <v>0</v>
      </c>
      <c r="FM56">
        <v>0</v>
      </c>
      <c r="FN56">
        <v>0</v>
      </c>
      <c r="FO56">
        <v>0</v>
      </c>
      <c r="FP56">
        <v>0</v>
      </c>
      <c r="FQ56">
        <v>0</v>
      </c>
      <c r="FR56">
        <v>0</v>
      </c>
      <c r="FS56">
        <v>0</v>
      </c>
      <c r="FT56">
        <v>0</v>
      </c>
      <c r="FU56">
        <v>0</v>
      </c>
      <c r="FV56">
        <v>0</v>
      </c>
      <c r="FW56" s="42">
        <v>0</v>
      </c>
      <c r="FX56">
        <v>0</v>
      </c>
      <c r="FY56">
        <v>114.0886</v>
      </c>
      <c r="FZ56">
        <v>0</v>
      </c>
      <c r="GA56">
        <v>0</v>
      </c>
      <c r="GB56">
        <v>0</v>
      </c>
      <c r="GC56">
        <v>0</v>
      </c>
      <c r="GD56">
        <v>117.2358</v>
      </c>
      <c r="GE56">
        <v>38287.47</v>
      </c>
      <c r="GF56">
        <v>105093</v>
      </c>
      <c r="GG56">
        <v>92604.13</v>
      </c>
      <c r="GH56">
        <v>92604.13</v>
      </c>
      <c r="GI56">
        <v>92604.13</v>
      </c>
      <c r="GJ56">
        <v>312648</v>
      </c>
      <c r="GK56">
        <v>1563.2380000000001</v>
      </c>
      <c r="GL56">
        <v>81375.39</v>
      </c>
      <c r="GM56">
        <v>311084</v>
      </c>
      <c r="GN56">
        <v>75913.789999999994</v>
      </c>
      <c r="GO56">
        <v>301421</v>
      </c>
      <c r="GP56">
        <v>16723.36</v>
      </c>
      <c r="GQ56">
        <v>82903.25</v>
      </c>
      <c r="GR56">
        <v>67987.44</v>
      </c>
      <c r="GS56">
        <v>14915.82</v>
      </c>
      <c r="GT56">
        <v>84.468279999999993</v>
      </c>
      <c r="GU56">
        <v>14831.35</v>
      </c>
      <c r="GV56">
        <v>887.03110000000004</v>
      </c>
      <c r="GW56">
        <v>20.625350000000001</v>
      </c>
      <c r="GX56">
        <v>62.677109999999999</v>
      </c>
      <c r="GY56">
        <v>62.677109999999999</v>
      </c>
      <c r="GZ56">
        <v>105505</v>
      </c>
      <c r="HA56">
        <v>6.996791</v>
      </c>
      <c r="HB56">
        <v>78734.679999999993</v>
      </c>
      <c r="HC56">
        <v>47383.26</v>
      </c>
      <c r="HD56">
        <v>25982.45</v>
      </c>
      <c r="HE56">
        <v>22780.720000000001</v>
      </c>
      <c r="HF56">
        <v>5368.9809999999998</v>
      </c>
      <c r="HG56">
        <v>26691.05</v>
      </c>
      <c r="HH56">
        <v>70163.98</v>
      </c>
      <c r="HI56">
        <v>0</v>
      </c>
      <c r="HJ56">
        <v>71814.89</v>
      </c>
      <c r="HK56">
        <v>17.82067</v>
      </c>
      <c r="HL56" s="42">
        <v>5752.7420000000002</v>
      </c>
      <c r="HM56">
        <v>5752.7420000000002</v>
      </c>
      <c r="HN56">
        <v>0</v>
      </c>
      <c r="HO56">
        <v>5991.2939999999999</v>
      </c>
      <c r="HP56">
        <v>21.728529999999999</v>
      </c>
      <c r="HQ56">
        <v>77288.39</v>
      </c>
      <c r="HR56">
        <v>0</v>
      </c>
      <c r="HS56">
        <v>61576.98</v>
      </c>
      <c r="HT56">
        <v>1979.701</v>
      </c>
      <c r="HU56">
        <v>18.184139999999999</v>
      </c>
      <c r="HV56" s="2">
        <v>14685.07</v>
      </c>
      <c r="HW56" s="2">
        <v>71902.03</v>
      </c>
      <c r="HX56" s="2">
        <v>1056060</v>
      </c>
      <c r="HY56" s="2">
        <v>0</v>
      </c>
      <c r="HZ56" s="2">
        <v>56553.11</v>
      </c>
    </row>
    <row r="57" spans="2:234" ht="12" customHeight="1" x14ac:dyDescent="0.15">
      <c r="B57" t="s">
        <v>390</v>
      </c>
      <c r="C57">
        <v>0</v>
      </c>
      <c r="D57">
        <v>96.568070000000006</v>
      </c>
      <c r="E57">
        <v>0</v>
      </c>
      <c r="F57">
        <v>2904.085</v>
      </c>
      <c r="G57">
        <v>152.8466</v>
      </c>
      <c r="H57">
        <v>137.97640000000001</v>
      </c>
      <c r="I57">
        <v>1754.21</v>
      </c>
      <c r="J57">
        <v>21.216200000000001</v>
      </c>
      <c r="K57">
        <v>0</v>
      </c>
      <c r="L57">
        <v>3056.9319999999998</v>
      </c>
      <c r="M57">
        <v>96.568070000000006</v>
      </c>
      <c r="N57">
        <v>3403.6419999999998</v>
      </c>
      <c r="O57">
        <v>75.351870000000005</v>
      </c>
      <c r="P57">
        <v>3056.9319999999998</v>
      </c>
      <c r="Q57">
        <v>96.568070000000006</v>
      </c>
      <c r="R57">
        <v>0</v>
      </c>
      <c r="S57">
        <v>3403.6419999999998</v>
      </c>
      <c r="T57">
        <v>3063.2260000000001</v>
      </c>
      <c r="U57">
        <v>340.36419999999998</v>
      </c>
      <c r="V57">
        <v>0</v>
      </c>
      <c r="W57">
        <v>5411.3040000000001</v>
      </c>
      <c r="X57">
        <v>0</v>
      </c>
      <c r="Y57">
        <v>616.77710000000002</v>
      </c>
      <c r="Z57">
        <v>8056.3410000000003</v>
      </c>
      <c r="AA57">
        <v>0</v>
      </c>
      <c r="AB57">
        <v>3074.6779999999999</v>
      </c>
      <c r="AC57">
        <v>0</v>
      </c>
      <c r="AD57">
        <v>4981.6629999999996</v>
      </c>
      <c r="AE57">
        <v>0</v>
      </c>
      <c r="AF57">
        <v>1403.8920000000001</v>
      </c>
      <c r="AG57">
        <v>0</v>
      </c>
      <c r="AH57">
        <v>3577.7710000000002</v>
      </c>
      <c r="AI57">
        <v>932.77070000000003</v>
      </c>
      <c r="AJ57">
        <v>2167.636</v>
      </c>
      <c r="AK57">
        <v>1234.865</v>
      </c>
      <c r="AL57">
        <v>0</v>
      </c>
      <c r="AM57">
        <v>1410.136</v>
      </c>
      <c r="AN57">
        <v>0</v>
      </c>
      <c r="AO57">
        <v>0</v>
      </c>
      <c r="AP57">
        <v>0</v>
      </c>
      <c r="AQ57">
        <v>0</v>
      </c>
      <c r="AR57">
        <v>0</v>
      </c>
      <c r="AS57">
        <v>0</v>
      </c>
      <c r="AT57">
        <v>0</v>
      </c>
      <c r="AU57">
        <v>1237.1389999999999</v>
      </c>
      <c r="AV57">
        <v>172.9967</v>
      </c>
      <c r="AW57">
        <v>22.330850000000002</v>
      </c>
      <c r="AX57">
        <v>150.66560000000001</v>
      </c>
      <c r="AY57">
        <v>0</v>
      </c>
      <c r="AZ57">
        <v>363.23250000000002</v>
      </c>
      <c r="BA57">
        <v>253.5446</v>
      </c>
      <c r="BB57">
        <v>0</v>
      </c>
      <c r="BC57">
        <v>183.7731</v>
      </c>
      <c r="BD57">
        <v>0</v>
      </c>
      <c r="BE57">
        <v>69.771450000000002</v>
      </c>
      <c r="BF57">
        <v>47.662860000000002</v>
      </c>
      <c r="BG57">
        <v>231.43600000000001</v>
      </c>
      <c r="BH57">
        <v>22.10859</v>
      </c>
      <c r="BI57">
        <v>173.63300000000001</v>
      </c>
      <c r="BJ57">
        <v>344.11419999999998</v>
      </c>
      <c r="BK57">
        <v>189.59950000000001</v>
      </c>
      <c r="BL57">
        <v>374.48439999999999</v>
      </c>
      <c r="BM57">
        <v>372.9067</v>
      </c>
      <c r="BN57">
        <v>374.48439999999999</v>
      </c>
      <c r="BO57">
        <v>172.05709999999999</v>
      </c>
      <c r="BP57">
        <v>172.05709999999999</v>
      </c>
      <c r="BQ57">
        <v>344.11419999999998</v>
      </c>
      <c r="BR57" s="42">
        <v>1.5777000000000001</v>
      </c>
      <c r="BS57" s="42">
        <v>1.5777000000000001</v>
      </c>
      <c r="BT57" s="42">
        <v>1.0125420000000001</v>
      </c>
      <c r="BU57" s="42">
        <v>0.56515749999999998</v>
      </c>
      <c r="BV57">
        <v>256.80160000000001</v>
      </c>
      <c r="BW57">
        <v>172.05709999999999</v>
      </c>
      <c r="BX57">
        <v>84.744540000000001</v>
      </c>
      <c r="BY57">
        <v>256.80160000000001</v>
      </c>
      <c r="BZ57">
        <v>170.5882</v>
      </c>
      <c r="CA57">
        <v>8.5294089999999994</v>
      </c>
      <c r="CB57">
        <v>0</v>
      </c>
      <c r="CC57">
        <v>0</v>
      </c>
      <c r="CD57">
        <v>29.140029999999999</v>
      </c>
      <c r="CE57">
        <v>162.3252</v>
      </c>
      <c r="CF57">
        <v>191.79150000000001</v>
      </c>
      <c r="CG57">
        <v>162.05879999999999</v>
      </c>
      <c r="CH57">
        <v>170.5882</v>
      </c>
      <c r="CI57">
        <v>29.732790000000001</v>
      </c>
      <c r="CJ57">
        <v>32.736980000000003</v>
      </c>
      <c r="CK57">
        <v>32.533940000000001</v>
      </c>
      <c r="CL57">
        <v>32.736980000000003</v>
      </c>
      <c r="CM57">
        <v>3.0041869999999999</v>
      </c>
      <c r="CN57" s="42">
        <v>3.2706369999999998</v>
      </c>
      <c r="CO57">
        <v>0.26644990000000002</v>
      </c>
      <c r="CP57">
        <v>3.2706369999999998</v>
      </c>
      <c r="CQ57" s="42">
        <v>3.0041869999999999</v>
      </c>
      <c r="CR57">
        <v>1.4174070000000001</v>
      </c>
      <c r="CS57" s="42">
        <v>0</v>
      </c>
      <c r="CT57">
        <v>7.1550800000000003E-3</v>
      </c>
      <c r="CU57">
        <v>10.815849999999999</v>
      </c>
      <c r="CV57">
        <v>50.572240000000001</v>
      </c>
      <c r="CW57">
        <v>38.732170000000004</v>
      </c>
      <c r="CX57">
        <v>38.732170000000004</v>
      </c>
      <c r="CY57">
        <v>29.427720000000001</v>
      </c>
      <c r="CZ57">
        <v>29.427720000000001</v>
      </c>
      <c r="DA57">
        <v>9.3044550000000008</v>
      </c>
      <c r="DB57">
        <v>50.567399999999999</v>
      </c>
      <c r="DC57">
        <v>50.567399999999999</v>
      </c>
      <c r="DD57">
        <v>50.572240000000001</v>
      </c>
      <c r="DE57" s="42">
        <v>50.567399999999999</v>
      </c>
      <c r="DF57" s="42">
        <v>0</v>
      </c>
      <c r="DG57">
        <v>1.516432</v>
      </c>
      <c r="DH57" s="42">
        <v>1.516432</v>
      </c>
      <c r="DI57">
        <v>98.325360000000003</v>
      </c>
      <c r="DJ57" s="42">
        <v>1.4174070000000001</v>
      </c>
      <c r="DK57">
        <v>0</v>
      </c>
      <c r="DL57">
        <v>9.9025299999999997E-2</v>
      </c>
      <c r="DM57">
        <v>321.6506</v>
      </c>
      <c r="DN57">
        <v>321.6506</v>
      </c>
      <c r="DO57">
        <v>50.12236</v>
      </c>
      <c r="DP57">
        <v>371.77300000000002</v>
      </c>
      <c r="DQ57">
        <v>71.688860000000005</v>
      </c>
      <c r="DR57">
        <v>371.63049999999998</v>
      </c>
      <c r="DS57">
        <v>170.86869999999999</v>
      </c>
      <c r="DT57">
        <v>162.3252</v>
      </c>
      <c r="DU57">
        <v>8.5434330000000003</v>
      </c>
      <c r="DV57">
        <v>170.86869999999999</v>
      </c>
      <c r="DW57">
        <v>24.348780000000001</v>
      </c>
      <c r="DX57">
        <v>0</v>
      </c>
      <c r="DY57">
        <v>48.405479999999997</v>
      </c>
      <c r="DZ57">
        <v>0.82962179999999996</v>
      </c>
      <c r="EA57">
        <v>369.75299999999999</v>
      </c>
      <c r="EB57">
        <v>369.75299999999999</v>
      </c>
      <c r="EC57">
        <v>370.5856</v>
      </c>
      <c r="ED57">
        <v>0.83260420000000002</v>
      </c>
      <c r="EE57">
        <v>370.5856</v>
      </c>
      <c r="EF57">
        <v>72.781369999999995</v>
      </c>
      <c r="EG57" s="42">
        <v>1135.107</v>
      </c>
      <c r="EH57">
        <v>1159.4829999999999</v>
      </c>
      <c r="EI57">
        <v>2.98241E-3</v>
      </c>
      <c r="EJ57">
        <v>99.757710000000003</v>
      </c>
      <c r="EK57">
        <v>0</v>
      </c>
      <c r="EL57">
        <v>0</v>
      </c>
      <c r="EM57">
        <v>0</v>
      </c>
      <c r="EN57">
        <v>0</v>
      </c>
      <c r="EO57">
        <v>0</v>
      </c>
      <c r="EP57">
        <v>0</v>
      </c>
      <c r="EQ57">
        <v>0</v>
      </c>
      <c r="ER57">
        <v>0</v>
      </c>
      <c r="ES57">
        <v>0</v>
      </c>
      <c r="ET57">
        <v>0</v>
      </c>
      <c r="EU57">
        <v>0</v>
      </c>
      <c r="EV57">
        <v>0</v>
      </c>
      <c r="EW57">
        <v>0</v>
      </c>
      <c r="EX57">
        <v>0</v>
      </c>
      <c r="EY57">
        <v>0</v>
      </c>
      <c r="EZ57">
        <v>0</v>
      </c>
      <c r="FA57">
        <v>0</v>
      </c>
      <c r="FB57">
        <v>0</v>
      </c>
      <c r="FC57">
        <v>0</v>
      </c>
      <c r="FD57">
        <v>0</v>
      </c>
      <c r="FE57">
        <v>0</v>
      </c>
      <c r="FF57">
        <v>0</v>
      </c>
      <c r="FG57">
        <v>0</v>
      </c>
      <c r="FH57">
        <v>0</v>
      </c>
      <c r="FI57">
        <v>0</v>
      </c>
      <c r="FJ57">
        <v>0</v>
      </c>
      <c r="FK57">
        <v>0</v>
      </c>
      <c r="FL57">
        <v>0</v>
      </c>
      <c r="FM57">
        <v>0</v>
      </c>
      <c r="FN57">
        <v>0</v>
      </c>
      <c r="FO57">
        <v>0</v>
      </c>
      <c r="FP57">
        <v>0</v>
      </c>
      <c r="FQ57">
        <v>0</v>
      </c>
      <c r="FR57">
        <v>0</v>
      </c>
      <c r="FS57">
        <v>0</v>
      </c>
      <c r="FT57">
        <v>0</v>
      </c>
      <c r="FU57">
        <v>0</v>
      </c>
      <c r="FV57">
        <v>0</v>
      </c>
      <c r="FW57" s="42">
        <v>0</v>
      </c>
      <c r="FX57">
        <v>0</v>
      </c>
      <c r="FY57">
        <v>2.98241E-3</v>
      </c>
      <c r="FZ57">
        <v>0</v>
      </c>
      <c r="GA57">
        <v>0</v>
      </c>
      <c r="GB57">
        <v>0</v>
      </c>
      <c r="GC57">
        <v>0</v>
      </c>
      <c r="GD57">
        <v>21.216190000000001</v>
      </c>
      <c r="GE57">
        <v>3056.933</v>
      </c>
      <c r="GF57">
        <v>3403.6419999999998</v>
      </c>
      <c r="GG57">
        <v>3261.8139999999999</v>
      </c>
      <c r="GH57">
        <v>3261.8139999999999</v>
      </c>
      <c r="GI57">
        <v>3261.8139999999999</v>
      </c>
      <c r="GJ57">
        <v>8096.8249999999998</v>
      </c>
      <c r="GK57">
        <v>40.484119999999997</v>
      </c>
      <c r="GL57">
        <v>576.29290000000003</v>
      </c>
      <c r="GM57">
        <v>8056.3410000000003</v>
      </c>
      <c r="GN57">
        <v>4981.6629999999996</v>
      </c>
      <c r="GO57">
        <v>5411.34</v>
      </c>
      <c r="GP57">
        <v>3577.7710000000002</v>
      </c>
      <c r="GQ57">
        <v>616.77710000000002</v>
      </c>
      <c r="GR57">
        <v>361.7885</v>
      </c>
      <c r="GS57">
        <v>254.98859999999999</v>
      </c>
      <c r="GT57">
        <v>1.444</v>
      </c>
      <c r="GU57">
        <v>253.5446</v>
      </c>
      <c r="GV57">
        <v>69.771450000000002</v>
      </c>
      <c r="GW57">
        <v>22.10859</v>
      </c>
      <c r="GX57" s="42">
        <v>97.45814</v>
      </c>
      <c r="GY57">
        <v>97.45814</v>
      </c>
      <c r="GZ57">
        <v>344.11419999999998</v>
      </c>
      <c r="HA57">
        <v>1.5777000000000001</v>
      </c>
      <c r="HB57">
        <v>256.80160000000001</v>
      </c>
      <c r="HC57">
        <v>154.54560000000001</v>
      </c>
      <c r="HD57">
        <v>84.744540000000001</v>
      </c>
      <c r="HE57">
        <v>37.245939999999997</v>
      </c>
      <c r="HF57">
        <v>17.511510000000001</v>
      </c>
      <c r="HG57" s="42">
        <v>17.511510000000001</v>
      </c>
      <c r="HH57">
        <v>191.79150000000001</v>
      </c>
      <c r="HI57">
        <v>0</v>
      </c>
      <c r="HJ57">
        <v>170.5882</v>
      </c>
      <c r="HK57">
        <v>0.20303930000000001</v>
      </c>
      <c r="HL57" s="42">
        <v>9.4055970000000002</v>
      </c>
      <c r="HM57">
        <v>9.4055970000000002</v>
      </c>
      <c r="HN57">
        <v>0</v>
      </c>
      <c r="HO57">
        <v>10.815849999999999</v>
      </c>
      <c r="HP57">
        <v>7.1550800000000003E-3</v>
      </c>
      <c r="HQ57">
        <v>38.732170000000004</v>
      </c>
      <c r="HR57">
        <v>0</v>
      </c>
      <c r="HS57">
        <v>50.567399999999999</v>
      </c>
      <c r="HT57">
        <v>121.6688</v>
      </c>
      <c r="HU57">
        <v>9.9025299999999997E-2</v>
      </c>
      <c r="HV57" s="2">
        <v>371.63049999999998</v>
      </c>
      <c r="HW57" s="2">
        <v>170.86869999999999</v>
      </c>
      <c r="HX57" s="2">
        <v>370.5856</v>
      </c>
      <c r="HY57" s="2">
        <v>0</v>
      </c>
      <c r="HZ57" s="2">
        <v>0</v>
      </c>
    </row>
    <row r="58" spans="2:234" ht="12" customHeight="1" x14ac:dyDescent="0.15">
      <c r="B58" t="s">
        <v>391</v>
      </c>
      <c r="C58">
        <v>0</v>
      </c>
      <c r="D58">
        <v>6.0186099999999999E-2</v>
      </c>
      <c r="E58">
        <v>0</v>
      </c>
      <c r="F58">
        <v>3.6213120000000001</v>
      </c>
      <c r="G58">
        <v>0.1905953</v>
      </c>
      <c r="H58">
        <v>2.623542</v>
      </c>
      <c r="I58">
        <v>0</v>
      </c>
      <c r="J58">
        <v>2.2729300000000001E-2</v>
      </c>
      <c r="K58">
        <v>0</v>
      </c>
      <c r="L58">
        <v>3.8119070000000002</v>
      </c>
      <c r="M58">
        <v>6.0186099999999999E-2</v>
      </c>
      <c r="N58">
        <v>6.9639810000000004</v>
      </c>
      <c r="O58">
        <v>3.7456700000000002E-2</v>
      </c>
      <c r="P58">
        <v>3.8119070000000002</v>
      </c>
      <c r="Q58">
        <v>6.0186099999999999E-2</v>
      </c>
      <c r="R58">
        <v>0</v>
      </c>
      <c r="S58">
        <v>6.9639810000000004</v>
      </c>
      <c r="T58">
        <v>6.2675830000000001</v>
      </c>
      <c r="U58">
        <v>0.69639810000000002</v>
      </c>
      <c r="V58">
        <v>0</v>
      </c>
      <c r="W58">
        <v>83.335589999999996</v>
      </c>
      <c r="X58">
        <v>0</v>
      </c>
      <c r="Y58">
        <v>8.6076149999999991</v>
      </c>
      <c r="Z58">
        <v>101.18170000000001</v>
      </c>
      <c r="AA58">
        <v>0</v>
      </c>
      <c r="AB58">
        <v>46.49915</v>
      </c>
      <c r="AC58">
        <v>0</v>
      </c>
      <c r="AD58">
        <v>54.682540000000003</v>
      </c>
      <c r="AE58">
        <v>0</v>
      </c>
      <c r="AF58">
        <v>26.079370000000001</v>
      </c>
      <c r="AG58">
        <v>0</v>
      </c>
      <c r="AH58">
        <v>28.603159999999999</v>
      </c>
      <c r="AI58">
        <v>10.757680000000001</v>
      </c>
      <c r="AJ58">
        <v>24.999420000000001</v>
      </c>
      <c r="AK58">
        <v>14.24174</v>
      </c>
      <c r="AL58">
        <v>0</v>
      </c>
      <c r="AM58">
        <v>3.603745</v>
      </c>
      <c r="AN58">
        <v>0</v>
      </c>
      <c r="AO58">
        <v>0</v>
      </c>
      <c r="AP58">
        <v>0</v>
      </c>
      <c r="AQ58">
        <v>0</v>
      </c>
      <c r="AR58">
        <v>0</v>
      </c>
      <c r="AS58">
        <v>0</v>
      </c>
      <c r="AT58">
        <v>0</v>
      </c>
      <c r="AU58">
        <v>3.5556779999999999</v>
      </c>
      <c r="AV58">
        <v>4.8067100000000001E-2</v>
      </c>
      <c r="AW58">
        <v>3.7133300000000001E-2</v>
      </c>
      <c r="AX58">
        <v>1.0933699999999999E-2</v>
      </c>
      <c r="AY58">
        <v>0</v>
      </c>
      <c r="AZ58">
        <v>5.7463980000000001</v>
      </c>
      <c r="BA58">
        <v>2.8612160000000002</v>
      </c>
      <c r="BB58">
        <v>0</v>
      </c>
      <c r="BC58">
        <v>2.3489689999999999</v>
      </c>
      <c r="BD58">
        <v>0</v>
      </c>
      <c r="BE58">
        <v>0.51224729999999996</v>
      </c>
      <c r="BF58">
        <v>0.44934560000000001</v>
      </c>
      <c r="BG58">
        <v>2.7983150000000001</v>
      </c>
      <c r="BH58">
        <v>6.2901700000000005E-2</v>
      </c>
      <c r="BI58">
        <v>3.2200630000000001</v>
      </c>
      <c r="BJ58">
        <v>6.4284829999999999</v>
      </c>
      <c r="BK58">
        <v>2.526335</v>
      </c>
      <c r="BL58">
        <v>3.7654830000000001</v>
      </c>
      <c r="BM58">
        <v>3.7595390000000002</v>
      </c>
      <c r="BN58">
        <v>3.7654830000000001</v>
      </c>
      <c r="BO58">
        <v>3.2142409999999999</v>
      </c>
      <c r="BP58">
        <v>3.2142409999999999</v>
      </c>
      <c r="BQ58">
        <v>6.4284829999999999</v>
      </c>
      <c r="BR58">
        <v>5.9440200000000004E-3</v>
      </c>
      <c r="BS58">
        <v>5.9440200000000004E-3</v>
      </c>
      <c r="BT58">
        <v>5.7075700000000004E-3</v>
      </c>
      <c r="BU58">
        <v>2.3644700000000001E-4</v>
      </c>
      <c r="BV58">
        <v>4.7973749999999997</v>
      </c>
      <c r="BW58">
        <v>3.2142409999999999</v>
      </c>
      <c r="BX58">
        <v>1.583134</v>
      </c>
      <c r="BY58">
        <v>4.7973749999999997</v>
      </c>
      <c r="BZ58">
        <v>3.244507</v>
      </c>
      <c r="CA58">
        <v>0.16222539999999999</v>
      </c>
      <c r="CB58">
        <v>0</v>
      </c>
      <c r="CC58">
        <v>0</v>
      </c>
      <c r="CD58">
        <v>0.29897820000000003</v>
      </c>
      <c r="CE58">
        <v>3.0865200000000002</v>
      </c>
      <c r="CF58">
        <v>3.3869859999999998</v>
      </c>
      <c r="CG58">
        <v>3.0822820000000002</v>
      </c>
      <c r="CH58">
        <v>3.244507</v>
      </c>
      <c r="CI58">
        <v>0.30470469999999999</v>
      </c>
      <c r="CJ58">
        <v>0.35248699999999999</v>
      </c>
      <c r="CK58">
        <v>0.35030080000000002</v>
      </c>
      <c r="CL58">
        <v>0.35248699999999999</v>
      </c>
      <c r="CM58">
        <v>4.77823E-2</v>
      </c>
      <c r="CN58">
        <v>5.2020299999999998E-2</v>
      </c>
      <c r="CO58">
        <v>4.2379499999999999E-3</v>
      </c>
      <c r="CP58">
        <v>5.2020299999999998E-2</v>
      </c>
      <c r="CQ58">
        <v>4.77823E-2</v>
      </c>
      <c r="CR58">
        <v>4.2222400000000004E-3</v>
      </c>
      <c r="CS58">
        <v>0</v>
      </c>
      <c r="CT58">
        <v>1.26425E-4</v>
      </c>
      <c r="CU58">
        <v>0.13032930000000001</v>
      </c>
      <c r="CV58">
        <v>0.34649669999999999</v>
      </c>
      <c r="CW58">
        <v>0.52375709999999998</v>
      </c>
      <c r="CX58">
        <v>0.52375709999999998</v>
      </c>
      <c r="CY58">
        <v>0.39793729999999999</v>
      </c>
      <c r="CZ58">
        <v>0.39793729999999999</v>
      </c>
      <c r="DA58">
        <v>0.12581980000000001</v>
      </c>
      <c r="DB58">
        <v>0.34648590000000001</v>
      </c>
      <c r="DC58">
        <v>0.34648590000000001</v>
      </c>
      <c r="DD58">
        <v>0.34649669999999999</v>
      </c>
      <c r="DE58">
        <v>0.34648590000000001</v>
      </c>
      <c r="DF58">
        <v>0</v>
      </c>
      <c r="DG58">
        <v>4.5172199999999997E-3</v>
      </c>
      <c r="DH58">
        <v>4.5172199999999997E-3</v>
      </c>
      <c r="DI58">
        <v>148.10310000000001</v>
      </c>
      <c r="DJ58">
        <v>4.2222400000000004E-3</v>
      </c>
      <c r="DK58">
        <v>0</v>
      </c>
      <c r="DL58">
        <v>2.94982E-4</v>
      </c>
      <c r="DM58">
        <v>849.84839999999997</v>
      </c>
      <c r="DN58">
        <v>849.84839999999997</v>
      </c>
      <c r="DO58">
        <v>132.4307</v>
      </c>
      <c r="DP58">
        <v>982.27909999999997</v>
      </c>
      <c r="DQ58">
        <v>15.697979999999999</v>
      </c>
      <c r="DR58">
        <v>982.29639999999995</v>
      </c>
      <c r="DS58">
        <v>3.2489680000000001</v>
      </c>
      <c r="DT58">
        <v>3.0865200000000002</v>
      </c>
      <c r="DU58">
        <v>0.16244839999999999</v>
      </c>
      <c r="DV58">
        <v>3.2489680000000001</v>
      </c>
      <c r="DW58">
        <v>0.462978</v>
      </c>
      <c r="DX58">
        <v>0</v>
      </c>
      <c r="DY58">
        <v>2.138458</v>
      </c>
      <c r="DZ58">
        <v>4.0185199999999997E-2</v>
      </c>
      <c r="EA58">
        <v>17.931270000000001</v>
      </c>
      <c r="EB58">
        <v>17.931270000000001</v>
      </c>
      <c r="EC58">
        <v>17.971640000000001</v>
      </c>
      <c r="ED58">
        <v>4.0377299999999998E-2</v>
      </c>
      <c r="EE58">
        <v>17.971640000000001</v>
      </c>
      <c r="EF58">
        <v>2.6028440000000002</v>
      </c>
      <c r="EG58">
        <v>13.091229999999999</v>
      </c>
      <c r="EH58">
        <v>13.555630000000001</v>
      </c>
      <c r="EI58">
        <v>1.9215200000000001E-4</v>
      </c>
      <c r="EJ58">
        <v>1.150509</v>
      </c>
      <c r="EK58">
        <v>148</v>
      </c>
      <c r="EL58">
        <v>0</v>
      </c>
      <c r="EM58">
        <v>0</v>
      </c>
      <c r="EN58">
        <v>0</v>
      </c>
      <c r="EO58">
        <v>0</v>
      </c>
      <c r="EP58">
        <v>0</v>
      </c>
      <c r="EQ58">
        <v>0</v>
      </c>
      <c r="ER58">
        <v>0</v>
      </c>
      <c r="ES58">
        <v>0</v>
      </c>
      <c r="ET58">
        <v>0</v>
      </c>
      <c r="EU58">
        <v>0</v>
      </c>
      <c r="EV58">
        <v>0</v>
      </c>
      <c r="EW58">
        <v>0</v>
      </c>
      <c r="EX58">
        <v>0</v>
      </c>
      <c r="EY58">
        <v>0</v>
      </c>
      <c r="EZ58">
        <v>0</v>
      </c>
      <c r="FA58">
        <v>0</v>
      </c>
      <c r="FB58">
        <v>0</v>
      </c>
      <c r="FC58">
        <v>0</v>
      </c>
      <c r="FD58">
        <v>0</v>
      </c>
      <c r="FE58">
        <v>0</v>
      </c>
      <c r="FF58">
        <v>0</v>
      </c>
      <c r="FG58">
        <v>0</v>
      </c>
      <c r="FH58">
        <v>0</v>
      </c>
      <c r="FI58">
        <v>0</v>
      </c>
      <c r="FJ58">
        <v>0</v>
      </c>
      <c r="FK58">
        <v>0</v>
      </c>
      <c r="FL58">
        <v>0</v>
      </c>
      <c r="FM58">
        <v>0</v>
      </c>
      <c r="FN58">
        <v>0</v>
      </c>
      <c r="FO58">
        <v>0</v>
      </c>
      <c r="FP58">
        <v>0</v>
      </c>
      <c r="FQ58">
        <v>0</v>
      </c>
      <c r="FR58">
        <v>0</v>
      </c>
      <c r="FS58">
        <v>0</v>
      </c>
      <c r="FT58">
        <v>0</v>
      </c>
      <c r="FU58">
        <v>0</v>
      </c>
      <c r="FV58">
        <v>0</v>
      </c>
      <c r="FW58">
        <v>0</v>
      </c>
      <c r="FX58">
        <v>0</v>
      </c>
      <c r="FY58">
        <v>1.9215200000000001E-4</v>
      </c>
      <c r="FZ58">
        <v>0</v>
      </c>
      <c r="GA58">
        <v>0</v>
      </c>
      <c r="GB58">
        <v>0</v>
      </c>
      <c r="GC58">
        <v>0</v>
      </c>
      <c r="GD58">
        <v>2.2729300000000001E-2</v>
      </c>
      <c r="GE58">
        <v>3.8119079999999999</v>
      </c>
      <c r="GF58">
        <v>6.9639810000000004</v>
      </c>
      <c r="GG58">
        <v>26.453710000000001</v>
      </c>
      <c r="GH58">
        <v>26.453710000000001</v>
      </c>
      <c r="GI58">
        <v>26.453710000000001</v>
      </c>
      <c r="GJ58">
        <v>101.6901</v>
      </c>
      <c r="GK58">
        <v>0.50845070000000003</v>
      </c>
      <c r="GL58">
        <v>8.099164</v>
      </c>
      <c r="GM58">
        <v>101.18170000000001</v>
      </c>
      <c r="GN58">
        <v>54.682540000000003</v>
      </c>
      <c r="GO58">
        <v>83.336200000000005</v>
      </c>
      <c r="GP58">
        <v>28.603159999999999</v>
      </c>
      <c r="GQ58">
        <v>8.6076149999999991</v>
      </c>
      <c r="GR58">
        <v>5.7301029999999997</v>
      </c>
      <c r="GS58">
        <v>2.8775119999999998</v>
      </c>
      <c r="GT58">
        <v>1.6295299999999999E-2</v>
      </c>
      <c r="GU58">
        <v>2.8612160000000002</v>
      </c>
      <c r="GV58">
        <v>0.51224729999999996</v>
      </c>
      <c r="GW58">
        <v>6.2901700000000005E-2</v>
      </c>
      <c r="GX58">
        <v>0.1003578</v>
      </c>
      <c r="GY58">
        <v>0.1003578</v>
      </c>
      <c r="GZ58">
        <v>6.4284829999999999</v>
      </c>
      <c r="HA58">
        <v>5.9440200000000004E-3</v>
      </c>
      <c r="HB58">
        <v>4.7973749999999997</v>
      </c>
      <c r="HC58">
        <v>2.8871039999999999</v>
      </c>
      <c r="HD58">
        <v>1.583134</v>
      </c>
      <c r="HE58">
        <v>0.49988159999999998</v>
      </c>
      <c r="HF58">
        <v>0.32713680000000001</v>
      </c>
      <c r="HG58">
        <v>0.32713680000000001</v>
      </c>
      <c r="HH58">
        <v>3.3869859999999998</v>
      </c>
      <c r="HI58">
        <v>0</v>
      </c>
      <c r="HJ58">
        <v>3.244507</v>
      </c>
      <c r="HK58">
        <v>2.1861699999999999E-3</v>
      </c>
      <c r="HL58">
        <v>0.1262335</v>
      </c>
      <c r="HM58">
        <v>0.1262335</v>
      </c>
      <c r="HN58">
        <v>0</v>
      </c>
      <c r="HO58">
        <v>0.13032930000000001</v>
      </c>
      <c r="HP58">
        <v>1.26425E-4</v>
      </c>
      <c r="HQ58">
        <v>0.52375709999999998</v>
      </c>
      <c r="HR58">
        <v>0</v>
      </c>
      <c r="HS58">
        <v>0.34648590000000001</v>
      </c>
      <c r="HT58">
        <v>148.14590000000001</v>
      </c>
      <c r="HU58">
        <v>2.94982E-4</v>
      </c>
      <c r="HV58" s="2">
        <v>982.29639999999995</v>
      </c>
      <c r="HW58" s="2">
        <v>3.2489680000000001</v>
      </c>
      <c r="HX58" s="2">
        <v>17.971640000000001</v>
      </c>
      <c r="HY58" s="2">
        <v>0</v>
      </c>
      <c r="HZ58" s="2">
        <v>0</v>
      </c>
    </row>
    <row r="59" spans="2:234" ht="12" customHeight="1" x14ac:dyDescent="0.15">
      <c r="B59" t="s">
        <v>392</v>
      </c>
      <c r="C59">
        <v>14.666</v>
      </c>
      <c r="D59">
        <v>0</v>
      </c>
      <c r="E59">
        <v>0</v>
      </c>
      <c r="F59" s="42">
        <v>0</v>
      </c>
      <c r="G59" s="42">
        <v>0</v>
      </c>
      <c r="H59">
        <v>0</v>
      </c>
      <c r="I59">
        <v>0</v>
      </c>
      <c r="J59">
        <v>0</v>
      </c>
      <c r="K59">
        <v>0</v>
      </c>
      <c r="L59" s="42">
        <v>0</v>
      </c>
      <c r="M59">
        <v>0</v>
      </c>
      <c r="N59">
        <v>16.295559999999998</v>
      </c>
      <c r="O59">
        <v>0</v>
      </c>
      <c r="P59" s="42">
        <v>0</v>
      </c>
      <c r="Q59">
        <v>0</v>
      </c>
      <c r="R59">
        <v>0</v>
      </c>
      <c r="S59">
        <v>16.295559999999998</v>
      </c>
      <c r="T59">
        <v>14.666</v>
      </c>
      <c r="U59">
        <v>1.629556</v>
      </c>
      <c r="V59">
        <v>0</v>
      </c>
      <c r="W59" s="42">
        <v>0</v>
      </c>
      <c r="X59">
        <v>0</v>
      </c>
      <c r="Y59">
        <v>0</v>
      </c>
      <c r="Z59" s="42">
        <v>0</v>
      </c>
      <c r="AA59">
        <v>0</v>
      </c>
      <c r="AB59" s="42">
        <v>0</v>
      </c>
      <c r="AC59">
        <v>0</v>
      </c>
      <c r="AD59" s="42">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s="42">
        <v>0</v>
      </c>
      <c r="BB59">
        <v>0</v>
      </c>
      <c r="BC59" s="42">
        <v>0</v>
      </c>
      <c r="BD59">
        <v>0</v>
      </c>
      <c r="BE59">
        <v>0</v>
      </c>
      <c r="BF59">
        <v>0</v>
      </c>
      <c r="BG59" s="42">
        <v>0</v>
      </c>
      <c r="BH59">
        <v>0</v>
      </c>
      <c r="BI59">
        <v>0</v>
      </c>
      <c r="BJ59">
        <v>0</v>
      </c>
      <c r="BK59" s="42">
        <v>0</v>
      </c>
      <c r="BL59" s="42">
        <v>0</v>
      </c>
      <c r="BM59" s="42">
        <v>0</v>
      </c>
      <c r="BN59" s="42">
        <v>0</v>
      </c>
      <c r="BO59">
        <v>0</v>
      </c>
      <c r="BP59">
        <v>0</v>
      </c>
      <c r="BQ59">
        <v>0</v>
      </c>
      <c r="BR59">
        <v>0</v>
      </c>
      <c r="BS59">
        <v>0</v>
      </c>
      <c r="BT59">
        <v>0</v>
      </c>
      <c r="BU59">
        <v>0</v>
      </c>
      <c r="BV59">
        <v>0</v>
      </c>
      <c r="BW59">
        <v>0</v>
      </c>
      <c r="BX59">
        <v>0</v>
      </c>
      <c r="BY59">
        <v>0</v>
      </c>
      <c r="BZ59">
        <v>0</v>
      </c>
      <c r="CA59">
        <v>0</v>
      </c>
      <c r="CB59">
        <v>0</v>
      </c>
      <c r="CC59">
        <v>0</v>
      </c>
      <c r="CD59">
        <v>0</v>
      </c>
      <c r="CE59">
        <v>0</v>
      </c>
      <c r="CF59">
        <v>0</v>
      </c>
      <c r="CG59">
        <v>0</v>
      </c>
      <c r="CH59" s="42">
        <v>0</v>
      </c>
      <c r="CI59" s="42">
        <v>0</v>
      </c>
      <c r="CJ59" s="42">
        <v>0</v>
      </c>
      <c r="CK59" s="42">
        <v>0</v>
      </c>
      <c r="CL59" s="42">
        <v>0</v>
      </c>
      <c r="CM59" s="42">
        <v>0</v>
      </c>
      <c r="CN59" s="42">
        <v>0</v>
      </c>
      <c r="CO59" s="42">
        <v>0</v>
      </c>
      <c r="CP59" s="42">
        <v>0</v>
      </c>
      <c r="CQ59" s="42">
        <v>0</v>
      </c>
      <c r="CR59">
        <v>0</v>
      </c>
      <c r="CS59">
        <v>0</v>
      </c>
      <c r="CT59" s="42">
        <v>0</v>
      </c>
      <c r="CU59" s="42">
        <v>0</v>
      </c>
      <c r="CV59" s="42">
        <v>0</v>
      </c>
      <c r="CW59" s="42">
        <v>0</v>
      </c>
      <c r="CX59" s="42">
        <v>0</v>
      </c>
      <c r="CY59" s="42">
        <v>0</v>
      </c>
      <c r="CZ59" s="42">
        <v>0</v>
      </c>
      <c r="DA59" s="42">
        <v>0</v>
      </c>
      <c r="DB59" s="42">
        <v>0</v>
      </c>
      <c r="DC59" s="42">
        <v>0</v>
      </c>
      <c r="DD59">
        <v>0</v>
      </c>
      <c r="DE59" s="42">
        <v>0</v>
      </c>
      <c r="DF59" s="42">
        <v>0</v>
      </c>
      <c r="DG59" s="42">
        <v>0</v>
      </c>
      <c r="DH59" s="42">
        <v>0</v>
      </c>
      <c r="DI59">
        <v>0</v>
      </c>
      <c r="DJ59" s="42">
        <v>0</v>
      </c>
      <c r="DK59" s="42">
        <v>0</v>
      </c>
      <c r="DL59" s="42">
        <v>0</v>
      </c>
      <c r="DM59" s="42">
        <v>0</v>
      </c>
      <c r="DN59" s="42">
        <v>0</v>
      </c>
      <c r="DO59" s="42">
        <v>0</v>
      </c>
      <c r="DP59" s="42">
        <v>0</v>
      </c>
      <c r="DQ59">
        <v>0</v>
      </c>
      <c r="DR59">
        <v>0</v>
      </c>
      <c r="DS59">
        <v>0</v>
      </c>
      <c r="DT59">
        <v>0</v>
      </c>
      <c r="DU59">
        <v>0</v>
      </c>
      <c r="DV59">
        <v>0</v>
      </c>
      <c r="DW59" s="42">
        <v>0</v>
      </c>
      <c r="DX59" s="42">
        <v>0</v>
      </c>
      <c r="DY59">
        <v>0</v>
      </c>
      <c r="DZ59">
        <v>0</v>
      </c>
      <c r="EA59">
        <v>0</v>
      </c>
      <c r="EB59">
        <v>0</v>
      </c>
      <c r="EC59">
        <v>0</v>
      </c>
      <c r="ED59" s="42">
        <v>0</v>
      </c>
      <c r="EE59">
        <v>0</v>
      </c>
      <c r="EF59" s="42">
        <v>0</v>
      </c>
      <c r="EG59">
        <v>0</v>
      </c>
      <c r="EH59">
        <v>0</v>
      </c>
      <c r="EI59">
        <v>0</v>
      </c>
      <c r="EJ59">
        <v>0</v>
      </c>
      <c r="EK59">
        <v>0</v>
      </c>
      <c r="EL59">
        <v>0</v>
      </c>
      <c r="EM59">
        <v>0</v>
      </c>
      <c r="EN59">
        <v>0</v>
      </c>
      <c r="EO59">
        <v>0</v>
      </c>
      <c r="EP59">
        <v>0</v>
      </c>
      <c r="EQ59">
        <v>0</v>
      </c>
      <c r="ER59">
        <v>0</v>
      </c>
      <c r="ES59">
        <v>0</v>
      </c>
      <c r="ET59">
        <v>0</v>
      </c>
      <c r="EU59">
        <v>0</v>
      </c>
      <c r="EV59">
        <v>0</v>
      </c>
      <c r="EW59">
        <v>0</v>
      </c>
      <c r="EX59">
        <v>0</v>
      </c>
      <c r="EY59">
        <v>0</v>
      </c>
      <c r="EZ59">
        <v>0</v>
      </c>
      <c r="FA59">
        <v>0</v>
      </c>
      <c r="FB59">
        <v>0</v>
      </c>
      <c r="FC59">
        <v>0</v>
      </c>
      <c r="FD59">
        <v>0</v>
      </c>
      <c r="FE59">
        <v>0</v>
      </c>
      <c r="FF59">
        <v>0</v>
      </c>
      <c r="FG59">
        <v>0</v>
      </c>
      <c r="FH59">
        <v>0</v>
      </c>
      <c r="FI59">
        <v>0</v>
      </c>
      <c r="FJ59">
        <v>0</v>
      </c>
      <c r="FK59">
        <v>0</v>
      </c>
      <c r="FL59">
        <v>0</v>
      </c>
      <c r="FM59">
        <v>0</v>
      </c>
      <c r="FN59">
        <v>0</v>
      </c>
      <c r="FO59">
        <v>0</v>
      </c>
      <c r="FP59">
        <v>0</v>
      </c>
      <c r="FQ59">
        <v>0</v>
      </c>
      <c r="FR59">
        <v>0</v>
      </c>
      <c r="FS59">
        <v>0</v>
      </c>
      <c r="FT59">
        <v>0</v>
      </c>
      <c r="FU59">
        <v>0</v>
      </c>
      <c r="FV59">
        <v>0</v>
      </c>
      <c r="FW59">
        <v>0</v>
      </c>
      <c r="FX59">
        <v>0</v>
      </c>
      <c r="FY59">
        <v>0</v>
      </c>
      <c r="FZ59">
        <v>0</v>
      </c>
      <c r="GA59">
        <v>0</v>
      </c>
      <c r="GB59" s="42">
        <v>0</v>
      </c>
      <c r="GC59">
        <v>0</v>
      </c>
      <c r="GD59">
        <v>0</v>
      </c>
      <c r="GE59">
        <v>0</v>
      </c>
      <c r="GF59">
        <v>16.295559999999998</v>
      </c>
      <c r="GG59" s="42">
        <v>0</v>
      </c>
      <c r="GH59">
        <v>0</v>
      </c>
      <c r="GI59">
        <v>0</v>
      </c>
      <c r="GJ59" s="42">
        <v>0</v>
      </c>
      <c r="GK59" s="42">
        <v>0</v>
      </c>
      <c r="GL59" s="42">
        <v>0</v>
      </c>
      <c r="GM59">
        <v>0</v>
      </c>
      <c r="GN59">
        <v>0</v>
      </c>
      <c r="GO59">
        <v>0</v>
      </c>
      <c r="GP59" s="42">
        <v>0</v>
      </c>
      <c r="GQ59">
        <v>0</v>
      </c>
      <c r="GR59" s="42">
        <v>0</v>
      </c>
      <c r="GS59">
        <v>0</v>
      </c>
      <c r="GT59">
        <v>0</v>
      </c>
      <c r="GU59">
        <v>0</v>
      </c>
      <c r="GV59">
        <v>0</v>
      </c>
      <c r="GW59">
        <v>0</v>
      </c>
      <c r="GX59">
        <v>0</v>
      </c>
      <c r="GY59">
        <v>0</v>
      </c>
      <c r="GZ59">
        <v>0</v>
      </c>
      <c r="HA59">
        <v>0</v>
      </c>
      <c r="HB59">
        <v>0</v>
      </c>
      <c r="HC59">
        <v>0</v>
      </c>
      <c r="HD59">
        <v>0</v>
      </c>
      <c r="HE59">
        <v>0</v>
      </c>
      <c r="HF59">
        <v>0</v>
      </c>
      <c r="HG59" s="42">
        <v>0</v>
      </c>
      <c r="HH59">
        <v>0</v>
      </c>
      <c r="HI59">
        <v>0</v>
      </c>
      <c r="HJ59">
        <v>0</v>
      </c>
      <c r="HK59" s="42">
        <v>0</v>
      </c>
      <c r="HL59">
        <v>0</v>
      </c>
      <c r="HM59" s="42">
        <v>0</v>
      </c>
      <c r="HN59">
        <v>0</v>
      </c>
      <c r="HO59" s="42">
        <v>0</v>
      </c>
      <c r="HP59" s="42">
        <v>0</v>
      </c>
      <c r="HQ59" s="42">
        <v>0</v>
      </c>
      <c r="HR59">
        <v>0</v>
      </c>
      <c r="HS59">
        <v>0</v>
      </c>
      <c r="HT59">
        <v>0</v>
      </c>
      <c r="HU59">
        <v>0</v>
      </c>
      <c r="HV59" s="2">
        <v>0</v>
      </c>
      <c r="HW59" s="2">
        <v>0</v>
      </c>
      <c r="HX59" s="2">
        <v>0</v>
      </c>
      <c r="HY59" s="2">
        <v>0</v>
      </c>
      <c r="HZ59" s="2">
        <v>0</v>
      </c>
    </row>
    <row r="60" spans="2:234" ht="12" customHeight="1" x14ac:dyDescent="0.15">
      <c r="B60" t="s">
        <v>393</v>
      </c>
      <c r="C60">
        <v>0</v>
      </c>
      <c r="D60" s="42">
        <v>0</v>
      </c>
      <c r="E60">
        <v>0</v>
      </c>
      <c r="F60">
        <v>6.7785499999999997E-5</v>
      </c>
      <c r="G60">
        <v>3.5676599999999999E-6</v>
      </c>
      <c r="H60">
        <v>114.1108</v>
      </c>
      <c r="I60">
        <v>0</v>
      </c>
      <c r="J60" s="42">
        <v>0</v>
      </c>
      <c r="K60">
        <v>0</v>
      </c>
      <c r="L60">
        <v>7.13531E-5</v>
      </c>
      <c r="M60" s="42">
        <v>0</v>
      </c>
      <c r="N60">
        <v>126.7899</v>
      </c>
      <c r="O60" s="42">
        <v>0</v>
      </c>
      <c r="P60">
        <v>7.13531E-5</v>
      </c>
      <c r="Q60" s="42">
        <v>0</v>
      </c>
      <c r="R60">
        <v>0</v>
      </c>
      <c r="S60">
        <v>126.7899</v>
      </c>
      <c r="T60">
        <v>114.1109</v>
      </c>
      <c r="U60">
        <v>12.678990000000001</v>
      </c>
      <c r="V60">
        <v>0</v>
      </c>
      <c r="W60">
        <v>2.2828800000000002E-3</v>
      </c>
      <c r="X60">
        <v>0</v>
      </c>
      <c r="Y60">
        <v>137.06059999999999</v>
      </c>
      <c r="Z60">
        <v>2.2827899999999998E-3</v>
      </c>
      <c r="AA60">
        <v>0</v>
      </c>
      <c r="AB60">
        <v>2.2827899999999998E-3</v>
      </c>
      <c r="AC60">
        <v>0</v>
      </c>
      <c r="AD60">
        <v>6.5254999999999999E-10</v>
      </c>
      <c r="AE60">
        <v>0</v>
      </c>
      <c r="AF60">
        <v>0</v>
      </c>
      <c r="AG60">
        <v>0</v>
      </c>
      <c r="AH60">
        <v>0</v>
      </c>
      <c r="AI60">
        <v>0</v>
      </c>
      <c r="AJ60">
        <v>0</v>
      </c>
      <c r="AK60">
        <v>0</v>
      </c>
      <c r="AL60">
        <v>0</v>
      </c>
      <c r="AM60" s="42">
        <v>0</v>
      </c>
      <c r="AN60">
        <v>0</v>
      </c>
      <c r="AO60">
        <v>0</v>
      </c>
      <c r="AP60">
        <v>0</v>
      </c>
      <c r="AQ60">
        <v>0</v>
      </c>
      <c r="AR60">
        <v>0</v>
      </c>
      <c r="AS60">
        <v>0</v>
      </c>
      <c r="AT60">
        <v>0</v>
      </c>
      <c r="AU60">
        <v>0</v>
      </c>
      <c r="AV60" s="42">
        <v>0</v>
      </c>
      <c r="AW60" s="42">
        <v>0</v>
      </c>
      <c r="AX60" s="42">
        <v>0</v>
      </c>
      <c r="AY60">
        <v>0</v>
      </c>
      <c r="AZ60">
        <v>137.06049999999999</v>
      </c>
      <c r="BA60">
        <v>8.9967499999999995E-5</v>
      </c>
      <c r="BB60">
        <v>0</v>
      </c>
      <c r="BC60">
        <v>8.9967499999999995E-5</v>
      </c>
      <c r="BD60">
        <v>0</v>
      </c>
      <c r="BE60">
        <v>0</v>
      </c>
      <c r="BF60">
        <v>0</v>
      </c>
      <c r="BG60">
        <v>8.9967499999999995E-5</v>
      </c>
      <c r="BH60" s="42">
        <v>0</v>
      </c>
      <c r="BI60">
        <v>137.06049999999999</v>
      </c>
      <c r="BJ60">
        <v>274.12090000000001</v>
      </c>
      <c r="BK60">
        <v>2.5967699999999999E-5</v>
      </c>
      <c r="BL60">
        <v>7.2504100000000001E-7</v>
      </c>
      <c r="BM60">
        <v>7.2504100000000001E-7</v>
      </c>
      <c r="BN60">
        <v>7.2504100000000001E-7</v>
      </c>
      <c r="BO60">
        <v>137.06049999999999</v>
      </c>
      <c r="BP60">
        <v>137.06049999999999</v>
      </c>
      <c r="BQ60">
        <v>274.12090000000001</v>
      </c>
      <c r="BR60" s="42">
        <v>0</v>
      </c>
      <c r="BS60" s="42">
        <v>0</v>
      </c>
      <c r="BT60" s="42">
        <v>0</v>
      </c>
      <c r="BU60" s="42">
        <v>0</v>
      </c>
      <c r="BV60">
        <v>204.56790000000001</v>
      </c>
      <c r="BW60">
        <v>137.06049999999999</v>
      </c>
      <c r="BX60">
        <v>67.507400000000004</v>
      </c>
      <c r="BY60">
        <v>204.56790000000001</v>
      </c>
      <c r="BZ60">
        <v>141.31370000000001</v>
      </c>
      <c r="CA60">
        <v>7.0656860000000004</v>
      </c>
      <c r="CB60">
        <v>0</v>
      </c>
      <c r="CC60">
        <v>0</v>
      </c>
      <c r="CD60">
        <v>0</v>
      </c>
      <c r="CE60">
        <v>134.24799999999999</v>
      </c>
      <c r="CF60">
        <v>134.24799999999999</v>
      </c>
      <c r="CG60">
        <v>134.24799999999999</v>
      </c>
      <c r="CH60">
        <v>141.31370000000001</v>
      </c>
      <c r="CI60">
        <v>4.3244799999999997E-8</v>
      </c>
      <c r="CJ60">
        <v>4.9597400000000002E-7</v>
      </c>
      <c r="CK60">
        <v>4.9289800000000002E-7</v>
      </c>
      <c r="CL60">
        <v>4.9597400000000002E-7</v>
      </c>
      <c r="CM60">
        <v>4.5272899999999998E-7</v>
      </c>
      <c r="CN60">
        <v>4.9288300000000003E-7</v>
      </c>
      <c r="CO60">
        <v>4.0153799999999999E-8</v>
      </c>
      <c r="CP60">
        <v>4.9288300000000003E-7</v>
      </c>
      <c r="CQ60" s="42">
        <v>4.5272899999999998E-7</v>
      </c>
      <c r="CR60">
        <v>5.2625999999999998E-35</v>
      </c>
      <c r="CS60">
        <v>0</v>
      </c>
      <c r="CT60">
        <v>2.8123740000000002</v>
      </c>
      <c r="CU60">
        <v>6.7786600000000006E-5</v>
      </c>
      <c r="CV60">
        <v>1.2363E-13</v>
      </c>
      <c r="CW60">
        <v>2.8217500000000001E-4</v>
      </c>
      <c r="CX60">
        <v>2.8217500000000001E-4</v>
      </c>
      <c r="CY60">
        <v>2.14389E-4</v>
      </c>
      <c r="CZ60">
        <v>2.14389E-4</v>
      </c>
      <c r="DA60">
        <v>6.7785499999999997E-5</v>
      </c>
      <c r="DB60">
        <v>1.2359000000000001E-13</v>
      </c>
      <c r="DC60">
        <v>1.2359000000000001E-13</v>
      </c>
      <c r="DD60">
        <v>1.2363E-13</v>
      </c>
      <c r="DE60" s="42">
        <v>1.2359000000000001E-13</v>
      </c>
      <c r="DF60" s="42">
        <v>0</v>
      </c>
      <c r="DG60">
        <v>5.6303000000000001E-35</v>
      </c>
      <c r="DH60" s="42">
        <v>5.6303000000000001E-35</v>
      </c>
      <c r="DI60">
        <v>3.0761000000000002E-9</v>
      </c>
      <c r="DJ60" s="42">
        <v>5.2625999999999998E-35</v>
      </c>
      <c r="DK60">
        <v>0</v>
      </c>
      <c r="DL60">
        <v>3.6766999999999998E-35</v>
      </c>
      <c r="DM60">
        <v>1.9671300000000001E-8</v>
      </c>
      <c r="DN60">
        <v>1.9671300000000001E-8</v>
      </c>
      <c r="DO60" s="42">
        <v>3.0653599999999998E-9</v>
      </c>
      <c r="DP60">
        <v>2.2736700000000001E-8</v>
      </c>
      <c r="DQ60">
        <v>2.7947000000000002E-27</v>
      </c>
      <c r="DR60">
        <v>2.27474E-8</v>
      </c>
      <c r="DS60">
        <v>141.31370000000001</v>
      </c>
      <c r="DT60">
        <v>134.24799999999999</v>
      </c>
      <c r="DU60">
        <v>7.0656860000000004</v>
      </c>
      <c r="DV60">
        <v>141.31370000000001</v>
      </c>
      <c r="DW60">
        <v>20.1372</v>
      </c>
      <c r="DX60">
        <v>0</v>
      </c>
      <c r="DY60" s="42">
        <v>6.6839499999999996E-5</v>
      </c>
      <c r="DZ60" s="42">
        <v>6.7816600000000004E-6</v>
      </c>
      <c r="EA60" s="42">
        <v>8947.5769999999993</v>
      </c>
      <c r="EB60">
        <v>8947.5769999999993</v>
      </c>
      <c r="EC60" s="42">
        <v>8967.7250000000004</v>
      </c>
      <c r="ED60">
        <v>20.148019999999999</v>
      </c>
      <c r="EE60">
        <v>8967.7250000000004</v>
      </c>
      <c r="EF60" s="42">
        <v>6.6840899999999999E-5</v>
      </c>
      <c r="EG60">
        <v>0</v>
      </c>
      <c r="EH60" s="42">
        <v>5.8456000000000003E-19</v>
      </c>
      <c r="EI60">
        <v>20.148009999999999</v>
      </c>
      <c r="EJ60">
        <v>0</v>
      </c>
      <c r="EK60">
        <v>0</v>
      </c>
      <c r="EL60">
        <v>0</v>
      </c>
      <c r="EM60">
        <v>0</v>
      </c>
      <c r="EN60">
        <v>0</v>
      </c>
      <c r="EO60">
        <v>0</v>
      </c>
      <c r="EP60">
        <v>0</v>
      </c>
      <c r="EQ60">
        <v>0</v>
      </c>
      <c r="ER60">
        <v>0</v>
      </c>
      <c r="ES60">
        <v>0</v>
      </c>
      <c r="ET60">
        <v>0</v>
      </c>
      <c r="EU60">
        <v>0</v>
      </c>
      <c r="EV60">
        <v>0</v>
      </c>
      <c r="EW60">
        <v>0</v>
      </c>
      <c r="EX60">
        <v>0</v>
      </c>
      <c r="EY60">
        <v>0</v>
      </c>
      <c r="EZ60">
        <v>0</v>
      </c>
      <c r="FA60">
        <v>0</v>
      </c>
      <c r="FB60">
        <v>0</v>
      </c>
      <c r="FC60">
        <v>0</v>
      </c>
      <c r="FD60">
        <v>0</v>
      </c>
      <c r="FE60">
        <v>0</v>
      </c>
      <c r="FF60">
        <v>0</v>
      </c>
      <c r="FG60">
        <v>0</v>
      </c>
      <c r="FH60">
        <v>0</v>
      </c>
      <c r="FI60">
        <v>0</v>
      </c>
      <c r="FJ60">
        <v>0</v>
      </c>
      <c r="FK60">
        <v>0</v>
      </c>
      <c r="FL60">
        <v>0</v>
      </c>
      <c r="FM60">
        <v>0</v>
      </c>
      <c r="FN60">
        <v>0</v>
      </c>
      <c r="FO60">
        <v>0</v>
      </c>
      <c r="FP60">
        <v>0</v>
      </c>
      <c r="FQ60">
        <v>0</v>
      </c>
      <c r="FR60">
        <v>0</v>
      </c>
      <c r="FS60">
        <v>0</v>
      </c>
      <c r="FT60">
        <v>0</v>
      </c>
      <c r="FU60">
        <v>0</v>
      </c>
      <c r="FV60">
        <v>0</v>
      </c>
      <c r="FW60">
        <v>0</v>
      </c>
      <c r="FX60">
        <v>0</v>
      </c>
      <c r="FY60">
        <v>20.148009999999999</v>
      </c>
      <c r="FZ60">
        <v>0</v>
      </c>
      <c r="GA60">
        <v>0</v>
      </c>
      <c r="GB60">
        <v>0</v>
      </c>
      <c r="GC60">
        <v>0</v>
      </c>
      <c r="GD60">
        <v>0</v>
      </c>
      <c r="GE60">
        <v>7.13531E-5</v>
      </c>
      <c r="GF60">
        <v>126.7899</v>
      </c>
      <c r="GG60">
        <v>137.06059999999999</v>
      </c>
      <c r="GH60">
        <v>137.06059999999999</v>
      </c>
      <c r="GI60">
        <v>137.06059999999999</v>
      </c>
      <c r="GJ60">
        <v>2.2827899999999998E-3</v>
      </c>
      <c r="GK60">
        <v>0</v>
      </c>
      <c r="GL60">
        <v>137.06059999999999</v>
      </c>
      <c r="GM60">
        <v>2.2827899999999998E-3</v>
      </c>
      <c r="GN60">
        <v>6.5254999999999999E-10</v>
      </c>
      <c r="GO60">
        <v>2.2827899999999998E-3</v>
      </c>
      <c r="GP60">
        <v>0</v>
      </c>
      <c r="GQ60">
        <v>137.06059999999999</v>
      </c>
      <c r="GR60">
        <v>137.06049999999999</v>
      </c>
      <c r="GS60">
        <v>8.9967499999999995E-5</v>
      </c>
      <c r="GT60" s="42">
        <v>0</v>
      </c>
      <c r="GU60" s="42">
        <v>8.9967499999999995E-5</v>
      </c>
      <c r="GV60" s="42">
        <v>0</v>
      </c>
      <c r="GW60">
        <v>0</v>
      </c>
      <c r="GX60" s="42">
        <v>0</v>
      </c>
      <c r="GY60">
        <v>0</v>
      </c>
      <c r="GZ60">
        <v>274.12090000000001</v>
      </c>
      <c r="HA60">
        <v>0</v>
      </c>
      <c r="HB60">
        <v>204.56790000000001</v>
      </c>
      <c r="HC60">
        <v>123.1108</v>
      </c>
      <c r="HD60">
        <v>67.507400000000004</v>
      </c>
      <c r="HE60">
        <v>11.1372</v>
      </c>
      <c r="HF60">
        <v>13.94965</v>
      </c>
      <c r="HG60">
        <v>13.94965</v>
      </c>
      <c r="HH60">
        <v>134.24799999999999</v>
      </c>
      <c r="HI60">
        <v>0</v>
      </c>
      <c r="HJ60">
        <v>141.31370000000001</v>
      </c>
      <c r="HK60">
        <v>3.0761000000000002E-9</v>
      </c>
      <c r="HL60">
        <v>2.8124419999999999</v>
      </c>
      <c r="HM60">
        <v>2.8124419999999999</v>
      </c>
      <c r="HN60">
        <v>0</v>
      </c>
      <c r="HO60">
        <v>6.7786600000000006E-5</v>
      </c>
      <c r="HP60">
        <v>2.8123740000000002</v>
      </c>
      <c r="HQ60">
        <v>2.8217500000000001E-4</v>
      </c>
      <c r="HR60">
        <v>0</v>
      </c>
      <c r="HS60" s="42">
        <v>1.2359000000000001E-13</v>
      </c>
      <c r="HT60">
        <v>3.0761000000000002E-9</v>
      </c>
      <c r="HU60">
        <v>3.6766999999999998E-35</v>
      </c>
      <c r="HV60" s="2">
        <v>2.27474E-8</v>
      </c>
      <c r="HW60" s="2">
        <v>141.31370000000001</v>
      </c>
      <c r="HX60" s="2">
        <v>8967.7250000000004</v>
      </c>
      <c r="HY60" s="2">
        <v>0</v>
      </c>
      <c r="HZ60" s="2">
        <v>0</v>
      </c>
    </row>
    <row r="61" spans="2:234" ht="12" customHeight="1" x14ac:dyDescent="0.15">
      <c r="B61" t="s">
        <v>148</v>
      </c>
      <c r="C61">
        <v>0</v>
      </c>
      <c r="D61">
        <v>4.61211E-4</v>
      </c>
      <c r="E61">
        <v>2.4001600000000001E-2</v>
      </c>
      <c r="F61" s="42">
        <v>64.689539999999994</v>
      </c>
      <c r="G61" s="42">
        <v>3.4047130000000001</v>
      </c>
      <c r="H61">
        <v>2593.0219999999999</v>
      </c>
      <c r="I61">
        <v>0</v>
      </c>
      <c r="J61">
        <v>4.6106100000000002E-4</v>
      </c>
      <c r="K61">
        <v>0</v>
      </c>
      <c r="L61" s="42">
        <v>68.094250000000002</v>
      </c>
      <c r="M61">
        <v>4.61211E-4</v>
      </c>
      <c r="N61">
        <v>2953.04</v>
      </c>
      <c r="O61">
        <v>1.49609E-7</v>
      </c>
      <c r="P61" s="42">
        <v>68.094250000000002</v>
      </c>
      <c r="Q61">
        <v>4.61211E-4</v>
      </c>
      <c r="R61">
        <v>2.4001600000000001E-2</v>
      </c>
      <c r="S61">
        <v>2953.04</v>
      </c>
      <c r="T61">
        <v>2657.748</v>
      </c>
      <c r="U61">
        <v>295.30399999999997</v>
      </c>
      <c r="V61">
        <v>0</v>
      </c>
      <c r="W61" s="42">
        <v>473.97930000000002</v>
      </c>
      <c r="X61">
        <v>0</v>
      </c>
      <c r="Y61">
        <v>3141.18</v>
      </c>
      <c r="Z61" s="42">
        <v>473.9864</v>
      </c>
      <c r="AA61">
        <v>0</v>
      </c>
      <c r="AB61" s="42">
        <v>469.27850000000001</v>
      </c>
      <c r="AC61">
        <v>0</v>
      </c>
      <c r="AD61">
        <v>4.7079529999999998</v>
      </c>
      <c r="AE61">
        <v>0</v>
      </c>
      <c r="AF61">
        <v>4.6635140000000002</v>
      </c>
      <c r="AG61">
        <v>0</v>
      </c>
      <c r="AH61">
        <v>4.4438999999999999E-2</v>
      </c>
      <c r="AI61">
        <v>1.9120700000000001E-2</v>
      </c>
      <c r="AJ61">
        <v>4.4434000000000001E-2</v>
      </c>
      <c r="AK61">
        <v>2.53133E-2</v>
      </c>
      <c r="AL61">
        <v>1.3822110000000001</v>
      </c>
      <c r="AM61">
        <v>5.0019899999999999E-6</v>
      </c>
      <c r="AN61">
        <v>13.82211</v>
      </c>
      <c r="AO61">
        <v>12.4399</v>
      </c>
      <c r="AP61">
        <v>1.3822110000000001</v>
      </c>
      <c r="AQ61">
        <v>23.56335</v>
      </c>
      <c r="AR61">
        <v>0</v>
      </c>
      <c r="AS61">
        <v>0</v>
      </c>
      <c r="AT61">
        <v>13.82211</v>
      </c>
      <c r="AU61">
        <v>12.439220000000001</v>
      </c>
      <c r="AV61">
        <v>6.8418199999999998E-4</v>
      </c>
      <c r="AW61">
        <v>6.8417800000000002E-4</v>
      </c>
      <c r="AX61">
        <v>9.8686000000000004E-10</v>
      </c>
      <c r="AY61">
        <v>0</v>
      </c>
      <c r="AZ61">
        <v>3117.7170000000001</v>
      </c>
      <c r="BA61">
        <v>23.46303</v>
      </c>
      <c r="BB61">
        <v>0</v>
      </c>
      <c r="BC61">
        <v>23.437010000000001</v>
      </c>
      <c r="BD61">
        <v>0</v>
      </c>
      <c r="BE61">
        <v>2.60208E-2</v>
      </c>
      <c r="BF61">
        <v>2.6019299999999999E-2</v>
      </c>
      <c r="BG61">
        <v>23.46303</v>
      </c>
      <c r="BH61">
        <v>1.47529E-6</v>
      </c>
      <c r="BI61">
        <v>3101.701</v>
      </c>
      <c r="BJ61">
        <v>6203.4009999999998</v>
      </c>
      <c r="BK61" s="42">
        <v>16.016210000000001</v>
      </c>
      <c r="BL61" s="42">
        <v>3.77963</v>
      </c>
      <c r="BM61" s="42">
        <v>3.7796280000000002</v>
      </c>
      <c r="BN61" s="42">
        <v>3.77963</v>
      </c>
      <c r="BO61">
        <v>3101.701</v>
      </c>
      <c r="BP61">
        <v>3101.701</v>
      </c>
      <c r="BQ61">
        <v>6203.4009999999998</v>
      </c>
      <c r="BR61">
        <v>2.2052300000000001E-6</v>
      </c>
      <c r="BS61">
        <v>2.2052300000000001E-6</v>
      </c>
      <c r="BT61">
        <v>2.1963699999999999E-6</v>
      </c>
      <c r="BU61">
        <v>8.8605499999999996E-9</v>
      </c>
      <c r="BV61">
        <v>4629.4040000000005</v>
      </c>
      <c r="BW61">
        <v>3101.701</v>
      </c>
      <c r="BX61">
        <v>1527.703</v>
      </c>
      <c r="BY61">
        <v>4629.4040000000005</v>
      </c>
      <c r="BZ61">
        <v>3210.9479999999999</v>
      </c>
      <c r="CA61">
        <v>160.54740000000001</v>
      </c>
      <c r="CB61">
        <v>0</v>
      </c>
      <c r="CC61">
        <v>15.67165</v>
      </c>
      <c r="CD61">
        <v>3.3710299999999999E-2</v>
      </c>
      <c r="CE61">
        <v>3050.614</v>
      </c>
      <c r="CF61">
        <v>3050.665</v>
      </c>
      <c r="CG61">
        <v>3050.4009999999998</v>
      </c>
      <c r="CH61" s="42">
        <v>3210.9479999999999</v>
      </c>
      <c r="CI61" s="42">
        <v>0.26382480000000003</v>
      </c>
      <c r="CJ61" s="42">
        <v>2.6733570000000002</v>
      </c>
      <c r="CK61" s="42">
        <v>2.6567759999999998</v>
      </c>
      <c r="CL61" s="42">
        <v>2.6733570000000002</v>
      </c>
      <c r="CM61" s="42">
        <v>2.409532</v>
      </c>
      <c r="CN61" s="42">
        <v>2.62324</v>
      </c>
      <c r="CO61" s="42">
        <v>0.21370819999999999</v>
      </c>
      <c r="CP61" s="42">
        <v>2.62324</v>
      </c>
      <c r="CQ61" s="42">
        <v>2.409532</v>
      </c>
      <c r="CR61">
        <v>7.4928300000000006E-5</v>
      </c>
      <c r="CS61">
        <v>0</v>
      </c>
      <c r="CT61" s="42">
        <v>24.314599999999999</v>
      </c>
      <c r="CU61" s="42">
        <v>42.51587</v>
      </c>
      <c r="CV61" s="42">
        <v>43.729489999999998</v>
      </c>
      <c r="CW61" s="42">
        <v>216.27539999999999</v>
      </c>
      <c r="CX61" s="42">
        <v>216.27539999999999</v>
      </c>
      <c r="CY61" s="42">
        <v>164.32050000000001</v>
      </c>
      <c r="CZ61" s="42">
        <v>164.32050000000001</v>
      </c>
      <c r="DA61" s="42">
        <v>51.954859999999996</v>
      </c>
      <c r="DB61" s="42">
        <v>34.284329999999997</v>
      </c>
      <c r="DC61" s="42">
        <v>34.284329999999997</v>
      </c>
      <c r="DD61">
        <v>34.284149999999997</v>
      </c>
      <c r="DE61" s="42">
        <v>34.284329999999997</v>
      </c>
      <c r="DF61" s="42">
        <v>9.4453449999999997</v>
      </c>
      <c r="DG61" s="42">
        <v>8.0163100000000005E-5</v>
      </c>
      <c r="DH61" s="42">
        <v>8.0163100000000005E-5</v>
      </c>
      <c r="DI61">
        <v>1.6587399999999999E-2</v>
      </c>
      <c r="DJ61" s="42">
        <v>7.4928300000000006E-5</v>
      </c>
      <c r="DK61" s="42">
        <v>0</v>
      </c>
      <c r="DL61" s="42">
        <v>5.2347699999999999E-6</v>
      </c>
      <c r="DM61" s="42">
        <v>0.1106071</v>
      </c>
      <c r="DN61" s="42">
        <v>0.1106071</v>
      </c>
      <c r="DO61" s="42">
        <v>1.72357E-2</v>
      </c>
      <c r="DP61" s="42">
        <v>0.12784290000000001</v>
      </c>
      <c r="DQ61">
        <v>2.2605100000000001E-6</v>
      </c>
      <c r="DR61">
        <v>0.12787860000000001</v>
      </c>
      <c r="DS61">
        <v>3211.1729999999998</v>
      </c>
      <c r="DT61">
        <v>3050.614</v>
      </c>
      <c r="DU61">
        <v>160.55860000000001</v>
      </c>
      <c r="DV61">
        <v>3211.1729999999998</v>
      </c>
      <c r="DW61" s="42">
        <v>457.59219999999999</v>
      </c>
      <c r="DX61" s="42">
        <v>0</v>
      </c>
      <c r="DY61">
        <v>81.662490000000005</v>
      </c>
      <c r="DZ61">
        <v>8.3425539999999998</v>
      </c>
      <c r="EA61">
        <v>205259</v>
      </c>
      <c r="EB61">
        <v>205259</v>
      </c>
      <c r="EC61">
        <v>205721</v>
      </c>
      <c r="ED61" s="42">
        <v>462.19810000000001</v>
      </c>
      <c r="EE61">
        <v>205721</v>
      </c>
      <c r="EF61" s="42">
        <v>81.646839999999997</v>
      </c>
      <c r="EG61">
        <v>2.3268400000000002E-2</v>
      </c>
      <c r="EH61">
        <v>6.47906E-3</v>
      </c>
      <c r="EI61">
        <v>453.85550000000001</v>
      </c>
      <c r="EJ61">
        <v>2.04492E-3</v>
      </c>
      <c r="EK61">
        <v>0</v>
      </c>
      <c r="EL61">
        <v>0</v>
      </c>
      <c r="EM61">
        <v>0</v>
      </c>
      <c r="EN61">
        <v>0</v>
      </c>
      <c r="EO61">
        <v>0</v>
      </c>
      <c r="EP61">
        <v>41.55789</v>
      </c>
      <c r="EQ61">
        <v>39.479999999999997</v>
      </c>
      <c r="ER61">
        <v>0</v>
      </c>
      <c r="ES61">
        <v>39.479999999999997</v>
      </c>
      <c r="ET61">
        <v>2.0778949999999998</v>
      </c>
      <c r="EU61">
        <v>41.55789</v>
      </c>
      <c r="EV61">
        <v>15.67165</v>
      </c>
      <c r="EW61">
        <v>0</v>
      </c>
      <c r="EX61">
        <v>22.181180000000001</v>
      </c>
      <c r="EY61">
        <v>23.56335</v>
      </c>
      <c r="EZ61">
        <v>1.603167</v>
      </c>
      <c r="FA61">
        <v>0.2959389</v>
      </c>
      <c r="FB61">
        <v>0</v>
      </c>
      <c r="FC61">
        <v>0</v>
      </c>
      <c r="FD61">
        <v>0</v>
      </c>
      <c r="FE61">
        <v>0</v>
      </c>
      <c r="FF61">
        <v>0</v>
      </c>
      <c r="FG61">
        <v>0</v>
      </c>
      <c r="FH61">
        <v>0</v>
      </c>
      <c r="FI61">
        <v>0</v>
      </c>
      <c r="FJ61">
        <v>0</v>
      </c>
      <c r="FK61">
        <v>0</v>
      </c>
      <c r="FL61">
        <v>0</v>
      </c>
      <c r="FM61">
        <v>0</v>
      </c>
      <c r="FN61">
        <v>0</v>
      </c>
      <c r="FO61">
        <v>0</v>
      </c>
      <c r="FP61">
        <v>0</v>
      </c>
      <c r="FQ61">
        <v>0</v>
      </c>
      <c r="FR61">
        <v>0</v>
      </c>
      <c r="FS61">
        <v>0</v>
      </c>
      <c r="FT61">
        <v>0</v>
      </c>
      <c r="FU61">
        <v>0</v>
      </c>
      <c r="FV61">
        <v>0</v>
      </c>
      <c r="FW61">
        <v>0</v>
      </c>
      <c r="FX61">
        <v>0</v>
      </c>
      <c r="FY61">
        <v>453.85550000000001</v>
      </c>
      <c r="FZ61">
        <v>0</v>
      </c>
      <c r="GA61">
        <v>0</v>
      </c>
      <c r="GB61" s="42">
        <v>0</v>
      </c>
      <c r="GC61">
        <v>0</v>
      </c>
      <c r="GD61">
        <v>4.6106100000000002E-4</v>
      </c>
      <c r="GE61">
        <v>68.094250000000002</v>
      </c>
      <c r="GF61">
        <v>2953.04</v>
      </c>
      <c r="GG61" s="42">
        <v>2685.3449999999998</v>
      </c>
      <c r="GH61">
        <v>3141.1869999999999</v>
      </c>
      <c r="GI61">
        <v>3141.1869999999999</v>
      </c>
      <c r="GJ61" s="42">
        <v>473.9864</v>
      </c>
      <c r="GK61">
        <v>0</v>
      </c>
      <c r="GL61" s="42">
        <v>3141.18</v>
      </c>
      <c r="GM61">
        <v>473.9864</v>
      </c>
      <c r="GN61">
        <v>4.7079529999999998</v>
      </c>
      <c r="GO61">
        <v>473.96109999999999</v>
      </c>
      <c r="GP61" s="42">
        <v>4.4438999999999999E-2</v>
      </c>
      <c r="GQ61" s="42">
        <v>3141.18</v>
      </c>
      <c r="GR61">
        <v>3117.7170000000001</v>
      </c>
      <c r="GS61">
        <v>23.46303</v>
      </c>
      <c r="GT61">
        <v>0</v>
      </c>
      <c r="GU61">
        <v>23.46303</v>
      </c>
      <c r="GV61">
        <v>2.60208E-2</v>
      </c>
      <c r="GW61">
        <v>1.47529E-6</v>
      </c>
      <c r="GX61">
        <v>1.62488E-6</v>
      </c>
      <c r="GY61">
        <v>1.62488E-6</v>
      </c>
      <c r="GZ61">
        <v>6203.4009999999998</v>
      </c>
      <c r="HA61">
        <v>2.2052300000000001E-6</v>
      </c>
      <c r="HB61">
        <v>4629.4040000000005</v>
      </c>
      <c r="HC61">
        <v>2786.018</v>
      </c>
      <c r="HD61">
        <v>1527.703</v>
      </c>
      <c r="HE61">
        <v>264.64679999999998</v>
      </c>
      <c r="HF61">
        <v>315.68270000000001</v>
      </c>
      <c r="HG61" s="42">
        <v>331.4434</v>
      </c>
      <c r="HH61">
        <v>3050.665</v>
      </c>
      <c r="HI61">
        <v>0</v>
      </c>
      <c r="HJ61">
        <v>3210.9479999999999</v>
      </c>
      <c r="HK61" s="42">
        <v>1.6580500000000001E-2</v>
      </c>
      <c r="HL61">
        <v>66.830389999999994</v>
      </c>
      <c r="HM61" s="42">
        <v>66.830389999999994</v>
      </c>
      <c r="HN61">
        <v>0</v>
      </c>
      <c r="HO61" s="42">
        <v>42.51587</v>
      </c>
      <c r="HP61" s="42">
        <v>24.314599999999999</v>
      </c>
      <c r="HQ61" s="42">
        <v>216.27539999999999</v>
      </c>
      <c r="HR61">
        <v>0</v>
      </c>
      <c r="HS61">
        <v>34.284329999999997</v>
      </c>
      <c r="HT61">
        <v>1.7273699999999999E-2</v>
      </c>
      <c r="HU61">
        <v>5.2347699999999999E-6</v>
      </c>
      <c r="HV61" s="2">
        <v>0.12787860000000001</v>
      </c>
      <c r="HW61" s="2">
        <v>3211.1729999999998</v>
      </c>
      <c r="HX61" s="2">
        <v>205721</v>
      </c>
      <c r="HY61" s="2">
        <v>0</v>
      </c>
      <c r="HZ61" s="2">
        <v>41.55789</v>
      </c>
    </row>
    <row r="62" spans="2:234" ht="12" customHeight="1" x14ac:dyDescent="0.15">
      <c r="B62" t="s">
        <v>394</v>
      </c>
      <c r="C62">
        <v>0</v>
      </c>
      <c r="D62">
        <v>0</v>
      </c>
      <c r="E62">
        <v>13.429349999999999</v>
      </c>
      <c r="F62">
        <v>5.2203199999999997E-7</v>
      </c>
      <c r="G62">
        <v>2.7475400000000001E-8</v>
      </c>
      <c r="H62">
        <v>26.783930000000002</v>
      </c>
      <c r="I62">
        <v>0</v>
      </c>
      <c r="J62" s="42">
        <v>0</v>
      </c>
      <c r="K62">
        <v>0</v>
      </c>
      <c r="L62">
        <v>5.4950699999999997E-7</v>
      </c>
      <c r="M62">
        <v>0</v>
      </c>
      <c r="N62">
        <v>44.681420000000003</v>
      </c>
      <c r="O62">
        <v>0</v>
      </c>
      <c r="P62">
        <v>5.4950699999999997E-7</v>
      </c>
      <c r="Q62">
        <v>0</v>
      </c>
      <c r="R62">
        <v>0</v>
      </c>
      <c r="S62">
        <v>44.681420000000003</v>
      </c>
      <c r="T62">
        <v>40.213299999999997</v>
      </c>
      <c r="U62">
        <v>4.4681420000000003</v>
      </c>
      <c r="V62">
        <v>0</v>
      </c>
      <c r="W62">
        <v>7.0148199999999998E-8</v>
      </c>
      <c r="X62">
        <v>0</v>
      </c>
      <c r="Y62">
        <v>32.170639999999999</v>
      </c>
      <c r="Z62">
        <v>7.0141200000000003E-8</v>
      </c>
      <c r="AA62">
        <v>0</v>
      </c>
      <c r="AB62">
        <v>7.0141200000000003E-8</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32.170639999999999</v>
      </c>
      <c r="BA62">
        <v>0</v>
      </c>
      <c r="BB62">
        <v>0</v>
      </c>
      <c r="BC62">
        <v>0</v>
      </c>
      <c r="BD62">
        <v>0</v>
      </c>
      <c r="BE62">
        <v>0</v>
      </c>
      <c r="BF62">
        <v>0</v>
      </c>
      <c r="BG62">
        <v>0</v>
      </c>
      <c r="BH62">
        <v>0</v>
      </c>
      <c r="BI62">
        <v>32.170639999999999</v>
      </c>
      <c r="BJ62">
        <v>64.341279999999998</v>
      </c>
      <c r="BK62">
        <v>1.1764800000000001E-8</v>
      </c>
      <c r="BL62">
        <v>8.2854200000000006E-8</v>
      </c>
      <c r="BM62">
        <v>8.2854200000000006E-8</v>
      </c>
      <c r="BN62">
        <v>8.2854200000000006E-8</v>
      </c>
      <c r="BO62">
        <v>32.170639999999999</v>
      </c>
      <c r="BP62">
        <v>32.170639999999999</v>
      </c>
      <c r="BQ62">
        <v>64.341279999999998</v>
      </c>
      <c r="BR62">
        <v>0</v>
      </c>
      <c r="BS62">
        <v>0</v>
      </c>
      <c r="BT62" s="42">
        <v>0</v>
      </c>
      <c r="BU62">
        <v>0</v>
      </c>
      <c r="BV62">
        <v>48.015880000000003</v>
      </c>
      <c r="BW62">
        <v>32.170639999999999</v>
      </c>
      <c r="BX62">
        <v>15.84524</v>
      </c>
      <c r="BY62">
        <v>48.015880000000003</v>
      </c>
      <c r="BZ62">
        <v>33.168959999999998</v>
      </c>
      <c r="CA62" s="42">
        <v>1.6584479999999999</v>
      </c>
      <c r="CB62">
        <v>0</v>
      </c>
      <c r="CC62">
        <v>0</v>
      </c>
      <c r="CD62">
        <v>0</v>
      </c>
      <c r="CE62">
        <v>31.51051</v>
      </c>
      <c r="CF62">
        <v>31.51051</v>
      </c>
      <c r="CG62">
        <v>31.51051</v>
      </c>
      <c r="CH62">
        <v>33.168959999999998</v>
      </c>
      <c r="CI62">
        <v>7.7049299999999994E-9</v>
      </c>
      <c r="CJ62">
        <v>8.7030799999999996E-8</v>
      </c>
      <c r="CK62">
        <v>8.6491000000000003E-8</v>
      </c>
      <c r="CL62" s="42">
        <v>8.7030799999999996E-8</v>
      </c>
      <c r="CM62" s="42">
        <v>7.93259E-8</v>
      </c>
      <c r="CN62" s="42">
        <v>8.6361500000000002E-8</v>
      </c>
      <c r="CO62" s="42">
        <v>7.0356400000000003E-9</v>
      </c>
      <c r="CP62" s="42">
        <v>8.6361500000000002E-8</v>
      </c>
      <c r="CQ62">
        <v>7.93259E-8</v>
      </c>
      <c r="CR62">
        <v>8.0921000000000003E-35</v>
      </c>
      <c r="CS62" s="42">
        <v>0</v>
      </c>
      <c r="CT62">
        <v>0.66013200000000005</v>
      </c>
      <c r="CU62">
        <v>5.2174200000000001E-7</v>
      </c>
      <c r="CV62">
        <v>6.8940999999999999E-16</v>
      </c>
      <c r="CW62">
        <v>2.1730900000000001E-6</v>
      </c>
      <c r="CX62" s="42">
        <v>2.1730900000000001E-6</v>
      </c>
      <c r="CY62" s="42">
        <v>1.6510599999999999E-6</v>
      </c>
      <c r="CZ62" s="42">
        <v>1.6510599999999999E-6</v>
      </c>
      <c r="DA62">
        <v>5.2203199999999997E-7</v>
      </c>
      <c r="DB62">
        <v>6.8925999999999998E-16</v>
      </c>
      <c r="DC62">
        <v>6.8925999999999998E-16</v>
      </c>
      <c r="DD62">
        <v>6.8940999999999999E-16</v>
      </c>
      <c r="DE62">
        <v>6.8925999999999998E-16</v>
      </c>
      <c r="DF62">
        <v>0</v>
      </c>
      <c r="DG62">
        <v>8.6574000000000003E-35</v>
      </c>
      <c r="DH62">
        <v>8.6574000000000003E-35</v>
      </c>
      <c r="DI62">
        <v>5.3977999999999997E-10</v>
      </c>
      <c r="DJ62" s="42">
        <v>8.0921000000000003E-35</v>
      </c>
      <c r="DK62">
        <v>0</v>
      </c>
      <c r="DL62">
        <v>5.6534E-35</v>
      </c>
      <c r="DM62">
        <v>3.4289099999999999E-9</v>
      </c>
      <c r="DN62">
        <v>3.4289099999999999E-9</v>
      </c>
      <c r="DO62">
        <v>5.3431999999999997E-10</v>
      </c>
      <c r="DP62">
        <v>3.9632300000000002E-9</v>
      </c>
      <c r="DQ62">
        <v>5.9231E-25</v>
      </c>
      <c r="DR62">
        <v>3.9686900000000003E-9</v>
      </c>
      <c r="DS62" s="42">
        <v>33.168959999999998</v>
      </c>
      <c r="DT62">
        <v>31.51051</v>
      </c>
      <c r="DU62" s="42">
        <v>1.6584479999999999</v>
      </c>
      <c r="DV62">
        <v>33.168959999999998</v>
      </c>
      <c r="DW62" s="42">
        <v>4.7265759999999997</v>
      </c>
      <c r="DX62" s="42">
        <v>0</v>
      </c>
      <c r="DY62" s="42">
        <v>2.03042E-7</v>
      </c>
      <c r="DZ62" s="42">
        <v>9.9798600000000007E-9</v>
      </c>
      <c r="EA62" s="42">
        <v>2100.2669999999998</v>
      </c>
      <c r="EB62" s="42">
        <v>2100.2669999999998</v>
      </c>
      <c r="EC62" s="42">
        <v>2104.9960000000001</v>
      </c>
      <c r="ED62" s="42">
        <v>4.729349</v>
      </c>
      <c r="EE62">
        <v>2104.9960000000001</v>
      </c>
      <c r="EF62">
        <v>2.03044E-7</v>
      </c>
      <c r="EG62" s="42">
        <v>0</v>
      </c>
      <c r="EH62">
        <v>3.5339999999999999E-24</v>
      </c>
      <c r="EI62">
        <v>4.729349</v>
      </c>
      <c r="EJ62">
        <v>0</v>
      </c>
      <c r="EK62">
        <v>0</v>
      </c>
      <c r="EL62">
        <v>0</v>
      </c>
      <c r="EM62">
        <v>0</v>
      </c>
      <c r="EN62">
        <v>0</v>
      </c>
      <c r="EO62">
        <v>0</v>
      </c>
      <c r="EP62">
        <v>0</v>
      </c>
      <c r="EQ62">
        <v>0</v>
      </c>
      <c r="ER62">
        <v>0</v>
      </c>
      <c r="ES62">
        <v>0</v>
      </c>
      <c r="ET62">
        <v>0</v>
      </c>
      <c r="EU62">
        <v>0</v>
      </c>
      <c r="EV62">
        <v>0</v>
      </c>
      <c r="EW62">
        <v>0</v>
      </c>
      <c r="EX62">
        <v>0</v>
      </c>
      <c r="EY62">
        <v>0</v>
      </c>
      <c r="EZ62">
        <v>0</v>
      </c>
      <c r="FA62">
        <v>0</v>
      </c>
      <c r="FB62">
        <v>0</v>
      </c>
      <c r="FC62">
        <v>0</v>
      </c>
      <c r="FD62">
        <v>0</v>
      </c>
      <c r="FE62">
        <v>0</v>
      </c>
      <c r="FF62">
        <v>0</v>
      </c>
      <c r="FG62">
        <v>0</v>
      </c>
      <c r="FH62">
        <v>0</v>
      </c>
      <c r="FI62">
        <v>0</v>
      </c>
      <c r="FJ62">
        <v>0</v>
      </c>
      <c r="FK62">
        <v>0</v>
      </c>
      <c r="FL62">
        <v>0</v>
      </c>
      <c r="FM62">
        <v>0</v>
      </c>
      <c r="FN62">
        <v>0</v>
      </c>
      <c r="FO62">
        <v>0</v>
      </c>
      <c r="FP62">
        <v>0</v>
      </c>
      <c r="FQ62">
        <v>0</v>
      </c>
      <c r="FR62">
        <v>0</v>
      </c>
      <c r="FS62">
        <v>0</v>
      </c>
      <c r="FT62">
        <v>0</v>
      </c>
      <c r="FU62">
        <v>0</v>
      </c>
      <c r="FV62">
        <v>0</v>
      </c>
      <c r="FW62" s="42">
        <v>0</v>
      </c>
      <c r="FX62">
        <v>0</v>
      </c>
      <c r="FY62">
        <v>4.729349</v>
      </c>
      <c r="FZ62">
        <v>0</v>
      </c>
      <c r="GA62">
        <v>13.429349999999999</v>
      </c>
      <c r="GB62">
        <v>0</v>
      </c>
      <c r="GC62">
        <v>0</v>
      </c>
      <c r="GD62">
        <v>0</v>
      </c>
      <c r="GE62">
        <v>5.4950699999999997E-7</v>
      </c>
      <c r="GF62">
        <v>44.681420000000003</v>
      </c>
      <c r="GG62">
        <v>32.170639999999999</v>
      </c>
      <c r="GH62">
        <v>32.170639999999999</v>
      </c>
      <c r="GI62">
        <v>32.170639999999999</v>
      </c>
      <c r="GJ62">
        <v>7.0141200000000003E-8</v>
      </c>
      <c r="GK62">
        <v>0</v>
      </c>
      <c r="GL62">
        <v>32.170639999999999</v>
      </c>
      <c r="GM62">
        <v>7.0141200000000003E-8</v>
      </c>
      <c r="GN62">
        <v>0</v>
      </c>
      <c r="GO62">
        <v>7.0141200000000003E-8</v>
      </c>
      <c r="GP62">
        <v>0</v>
      </c>
      <c r="GQ62">
        <v>32.170639999999999</v>
      </c>
      <c r="GR62">
        <v>32.170639999999999</v>
      </c>
      <c r="GS62">
        <v>4.8177099999999999E-9</v>
      </c>
      <c r="GT62">
        <v>4.8177099999999999E-9</v>
      </c>
      <c r="GU62">
        <v>0</v>
      </c>
      <c r="GV62">
        <v>0</v>
      </c>
      <c r="GW62">
        <v>0</v>
      </c>
      <c r="GX62">
        <v>0</v>
      </c>
      <c r="GY62">
        <v>0</v>
      </c>
      <c r="GZ62">
        <v>64.341279999999998</v>
      </c>
      <c r="HA62">
        <v>0</v>
      </c>
      <c r="HB62" s="42">
        <v>48.015880000000003</v>
      </c>
      <c r="HC62" s="42">
        <v>28.8964</v>
      </c>
      <c r="HD62">
        <v>15.84524</v>
      </c>
      <c r="HE62">
        <v>2.614109</v>
      </c>
      <c r="HF62">
        <v>3.274241</v>
      </c>
      <c r="HG62" s="42">
        <v>3.274241</v>
      </c>
      <c r="HH62" s="42">
        <v>31.51051</v>
      </c>
      <c r="HI62" s="42">
        <v>0</v>
      </c>
      <c r="HJ62">
        <v>33.168959999999998</v>
      </c>
      <c r="HK62">
        <v>5.3977999999999997E-10</v>
      </c>
      <c r="HL62" s="42">
        <v>0.66013250000000001</v>
      </c>
      <c r="HM62">
        <v>0.66013250000000001</v>
      </c>
      <c r="HN62">
        <v>0</v>
      </c>
      <c r="HO62">
        <v>5.2174200000000001E-7</v>
      </c>
      <c r="HP62">
        <v>0.66013200000000005</v>
      </c>
      <c r="HQ62">
        <v>2.1730900000000001E-6</v>
      </c>
      <c r="HR62">
        <v>0</v>
      </c>
      <c r="HS62" s="42">
        <v>6.8925999999999998E-16</v>
      </c>
      <c r="HT62">
        <v>5.3977999999999997E-10</v>
      </c>
      <c r="HU62">
        <v>5.6534E-35</v>
      </c>
      <c r="HV62" s="2">
        <v>3.9686900000000003E-9</v>
      </c>
      <c r="HW62" s="2">
        <v>33.168959999999998</v>
      </c>
      <c r="HX62" s="2">
        <v>2104.9960000000001</v>
      </c>
      <c r="HY62" s="2">
        <v>0</v>
      </c>
      <c r="HZ62" s="2">
        <v>0</v>
      </c>
    </row>
    <row r="63" spans="2:234" ht="12" customHeight="1" x14ac:dyDescent="0.15">
      <c r="B63" t="s">
        <v>395</v>
      </c>
      <c r="C63">
        <v>0</v>
      </c>
      <c r="D63" s="42">
        <v>0.1992564</v>
      </c>
      <c r="E63" s="42">
        <v>0</v>
      </c>
      <c r="F63">
        <v>0.7684706</v>
      </c>
      <c r="G63">
        <v>4.0445799999999997E-2</v>
      </c>
      <c r="H63">
        <v>1.2786199999999999E-2</v>
      </c>
      <c r="I63">
        <v>0</v>
      </c>
      <c r="J63" s="42">
        <v>6.0394699999999999E-3</v>
      </c>
      <c r="K63">
        <v>0</v>
      </c>
      <c r="L63">
        <v>0.80891639999999998</v>
      </c>
      <c r="M63" s="42">
        <v>0.1992564</v>
      </c>
      <c r="N63">
        <v>0.87477369999999999</v>
      </c>
      <c r="O63" s="42">
        <v>0.1932169</v>
      </c>
      <c r="P63">
        <v>0.80891639999999998</v>
      </c>
      <c r="Q63" s="42">
        <v>0.1992564</v>
      </c>
      <c r="R63" s="42">
        <v>0</v>
      </c>
      <c r="S63">
        <v>0.87477369999999999</v>
      </c>
      <c r="T63">
        <v>0.78729629999999995</v>
      </c>
      <c r="U63">
        <v>8.7477299999999994E-2</v>
      </c>
      <c r="V63">
        <v>0</v>
      </c>
      <c r="W63">
        <v>3.0354369999999999</v>
      </c>
      <c r="X63">
        <v>0</v>
      </c>
      <c r="Y63">
        <v>0.2027342</v>
      </c>
      <c r="Z63">
        <v>10.78702</v>
      </c>
      <c r="AA63">
        <v>0</v>
      </c>
      <c r="AB63">
        <v>1.4237740000000001</v>
      </c>
      <c r="AC63">
        <v>0</v>
      </c>
      <c r="AD63">
        <v>9.3632489999999997</v>
      </c>
      <c r="AE63">
        <v>0</v>
      </c>
      <c r="AF63">
        <v>0.85090889999999997</v>
      </c>
      <c r="AG63">
        <v>0</v>
      </c>
      <c r="AH63" s="42">
        <v>8.51234</v>
      </c>
      <c r="AI63" s="42">
        <v>0.76077689999999998</v>
      </c>
      <c r="AJ63" s="42">
        <v>1.7679450000000001</v>
      </c>
      <c r="AK63" s="42">
        <v>1.0071680000000001</v>
      </c>
      <c r="AL63">
        <v>0</v>
      </c>
      <c r="AM63" s="42">
        <v>6.7443949999999999</v>
      </c>
      <c r="AN63">
        <v>0</v>
      </c>
      <c r="AO63">
        <v>0</v>
      </c>
      <c r="AP63">
        <v>0</v>
      </c>
      <c r="AQ63">
        <v>0</v>
      </c>
      <c r="AR63">
        <v>0</v>
      </c>
      <c r="AS63">
        <v>0</v>
      </c>
      <c r="AT63">
        <v>0</v>
      </c>
      <c r="AU63">
        <v>0.96532059999999997</v>
      </c>
      <c r="AV63" s="42">
        <v>5.7790749999999997</v>
      </c>
      <c r="AW63" s="42">
        <v>0.1384696</v>
      </c>
      <c r="AX63" s="42">
        <v>5.6406049999999999</v>
      </c>
      <c r="AY63">
        <v>0</v>
      </c>
      <c r="AZ63">
        <v>0.2027342</v>
      </c>
      <c r="BA63">
        <v>0</v>
      </c>
      <c r="BB63">
        <v>0</v>
      </c>
      <c r="BC63">
        <v>0</v>
      </c>
      <c r="BD63">
        <v>0</v>
      </c>
      <c r="BE63">
        <v>0</v>
      </c>
      <c r="BF63">
        <v>0</v>
      </c>
      <c r="BG63">
        <v>0</v>
      </c>
      <c r="BH63">
        <v>0</v>
      </c>
      <c r="BI63">
        <v>2.8371400000000001E-2</v>
      </c>
      <c r="BJ63">
        <v>3.8644400000000002E-2</v>
      </c>
      <c r="BK63">
        <v>0.17436280000000001</v>
      </c>
      <c r="BL63">
        <v>0.27962310000000001</v>
      </c>
      <c r="BM63">
        <v>0.27050740000000001</v>
      </c>
      <c r="BN63">
        <v>0.27962310000000001</v>
      </c>
      <c r="BO63">
        <v>1.9322200000000001E-2</v>
      </c>
      <c r="BP63">
        <v>1.9322200000000001E-2</v>
      </c>
      <c r="BQ63">
        <v>3.8644400000000002E-2</v>
      </c>
      <c r="BR63" s="42">
        <v>9.1135899999999995E-3</v>
      </c>
      <c r="BS63" s="42">
        <v>9.1135899999999995E-3</v>
      </c>
      <c r="BT63" s="42">
        <v>1.9141799999999999E-3</v>
      </c>
      <c r="BU63" s="42">
        <v>7.1993999999999999E-3</v>
      </c>
      <c r="BV63">
        <v>2.8839099999999999E-2</v>
      </c>
      <c r="BW63">
        <v>1.9322200000000001E-2</v>
      </c>
      <c r="BX63">
        <v>9.5169199999999999E-3</v>
      </c>
      <c r="BY63">
        <v>2.8839099999999999E-2</v>
      </c>
      <c r="BZ63">
        <v>1.5809199999999999E-2</v>
      </c>
      <c r="CA63">
        <v>7.9046400000000005E-4</v>
      </c>
      <c r="CB63">
        <v>0</v>
      </c>
      <c r="CC63">
        <v>0</v>
      </c>
      <c r="CD63" s="42">
        <v>1.9210100000000001E-2</v>
      </c>
      <c r="CE63">
        <v>1.50426E-2</v>
      </c>
      <c r="CF63">
        <v>3.4262899999999999E-2</v>
      </c>
      <c r="CG63">
        <v>1.5018800000000001E-2</v>
      </c>
      <c r="CH63">
        <v>1.5809199999999999E-2</v>
      </c>
      <c r="CI63">
        <v>1.92441E-2</v>
      </c>
      <c r="CJ63">
        <v>1.95134E-2</v>
      </c>
      <c r="CK63">
        <v>1.9392400000000001E-2</v>
      </c>
      <c r="CL63">
        <v>1.95134E-2</v>
      </c>
      <c r="CM63">
        <v>2.6932900000000001E-4</v>
      </c>
      <c r="CN63" s="42">
        <v>2.9321700000000002E-4</v>
      </c>
      <c r="CO63">
        <v>2.3887600000000001E-5</v>
      </c>
      <c r="CP63">
        <v>2.9321700000000002E-4</v>
      </c>
      <c r="CQ63" s="42">
        <v>2.6932900000000001E-4</v>
      </c>
      <c r="CR63">
        <v>2.6963299999999999E-2</v>
      </c>
      <c r="CS63">
        <v>0</v>
      </c>
      <c r="CT63">
        <v>3.9215800000000002E-6</v>
      </c>
      <c r="CU63">
        <v>3.12289E-2</v>
      </c>
      <c r="CV63">
        <v>7.7685500000000005E-2</v>
      </c>
      <c r="CW63">
        <v>1.00167E-2</v>
      </c>
      <c r="CX63">
        <v>1.00167E-2</v>
      </c>
      <c r="CY63">
        <v>7.6104299999999996E-3</v>
      </c>
      <c r="CZ63">
        <v>7.6104299999999996E-3</v>
      </c>
      <c r="DA63">
        <v>2.4062699999999998E-3</v>
      </c>
      <c r="DB63">
        <v>7.7695399999999998E-2</v>
      </c>
      <c r="DC63">
        <v>7.7695399999999998E-2</v>
      </c>
      <c r="DD63">
        <v>7.7685500000000005E-2</v>
      </c>
      <c r="DE63" s="42">
        <v>7.7695399999999998E-2</v>
      </c>
      <c r="DF63" s="42">
        <v>0</v>
      </c>
      <c r="DG63" s="42">
        <v>2.8847100000000001E-2</v>
      </c>
      <c r="DH63" s="42">
        <v>2.8847100000000001E-2</v>
      </c>
      <c r="DI63">
        <v>1.5324180000000001</v>
      </c>
      <c r="DJ63" s="42">
        <v>2.6963299999999999E-2</v>
      </c>
      <c r="DK63">
        <v>0</v>
      </c>
      <c r="DL63">
        <v>1.8837599999999999E-3</v>
      </c>
      <c r="DM63" s="42">
        <v>0.77034190000000002</v>
      </c>
      <c r="DN63">
        <v>0.77034190000000002</v>
      </c>
      <c r="DO63" s="42">
        <v>0.1200413</v>
      </c>
      <c r="DP63">
        <v>0.89038320000000004</v>
      </c>
      <c r="DQ63">
        <v>1.552743</v>
      </c>
      <c r="DR63">
        <v>0.89040109999999995</v>
      </c>
      <c r="DS63">
        <v>1.5834399999999998E-2</v>
      </c>
      <c r="DT63">
        <v>1.5042700000000001E-2</v>
      </c>
      <c r="DU63">
        <v>7.91721E-4</v>
      </c>
      <c r="DV63">
        <v>1.5834399999999998E-2</v>
      </c>
      <c r="DW63">
        <v>2.2564099999999999E-3</v>
      </c>
      <c r="DX63">
        <v>0</v>
      </c>
      <c r="DY63">
        <v>1.3198999999999999E-3</v>
      </c>
      <c r="DZ63">
        <v>7.0426699999999999E-6</v>
      </c>
      <c r="EA63">
        <v>3.1281E-3</v>
      </c>
      <c r="EB63">
        <v>3.1281E-3</v>
      </c>
      <c r="EC63">
        <v>3.1351500000000002E-3</v>
      </c>
      <c r="ED63">
        <v>7.0438100000000001E-6</v>
      </c>
      <c r="EE63" s="42">
        <v>3.1351500000000002E-3</v>
      </c>
      <c r="EF63" s="42">
        <v>3.5772500000000001E-3</v>
      </c>
      <c r="EG63">
        <v>0.92580470000000004</v>
      </c>
      <c r="EH63" s="42">
        <v>0.9280621</v>
      </c>
      <c r="EI63">
        <v>1.1468800000000001E-9</v>
      </c>
      <c r="EJ63">
        <v>8.13633E-2</v>
      </c>
      <c r="EK63">
        <v>1.33</v>
      </c>
      <c r="EL63">
        <v>0</v>
      </c>
      <c r="EM63">
        <v>0</v>
      </c>
      <c r="EN63">
        <v>0</v>
      </c>
      <c r="EO63">
        <v>0</v>
      </c>
      <c r="EP63">
        <v>0</v>
      </c>
      <c r="EQ63">
        <v>0</v>
      </c>
      <c r="ER63">
        <v>0</v>
      </c>
      <c r="ES63">
        <v>0</v>
      </c>
      <c r="ET63">
        <v>0</v>
      </c>
      <c r="EU63">
        <v>0</v>
      </c>
      <c r="EV63">
        <v>0</v>
      </c>
      <c r="EW63">
        <v>0</v>
      </c>
      <c r="EX63" s="42">
        <v>0</v>
      </c>
      <c r="EY63">
        <v>0</v>
      </c>
      <c r="EZ63">
        <v>0</v>
      </c>
      <c r="FA63">
        <v>0</v>
      </c>
      <c r="FB63">
        <v>0</v>
      </c>
      <c r="FC63">
        <v>0</v>
      </c>
      <c r="FD63">
        <v>0</v>
      </c>
      <c r="FE63">
        <v>0</v>
      </c>
      <c r="FF63">
        <v>0</v>
      </c>
      <c r="FG63">
        <v>0</v>
      </c>
      <c r="FH63">
        <v>0</v>
      </c>
      <c r="FI63">
        <v>0</v>
      </c>
      <c r="FJ63">
        <v>0</v>
      </c>
      <c r="FK63">
        <v>0</v>
      </c>
      <c r="FL63">
        <v>0</v>
      </c>
      <c r="FM63">
        <v>0</v>
      </c>
      <c r="FN63">
        <v>0</v>
      </c>
      <c r="FO63">
        <v>0</v>
      </c>
      <c r="FP63">
        <v>0</v>
      </c>
      <c r="FQ63">
        <v>0</v>
      </c>
      <c r="FR63">
        <v>0</v>
      </c>
      <c r="FS63">
        <v>0</v>
      </c>
      <c r="FT63">
        <v>0</v>
      </c>
      <c r="FU63">
        <v>0</v>
      </c>
      <c r="FV63">
        <v>0</v>
      </c>
      <c r="FW63">
        <v>0</v>
      </c>
      <c r="FX63">
        <v>0</v>
      </c>
      <c r="FY63">
        <v>1.1468800000000001E-9</v>
      </c>
      <c r="FZ63">
        <v>0</v>
      </c>
      <c r="GA63">
        <v>0</v>
      </c>
      <c r="GB63">
        <v>0</v>
      </c>
      <c r="GC63">
        <v>0</v>
      </c>
      <c r="GD63">
        <v>6.03945E-3</v>
      </c>
      <c r="GE63">
        <v>0.80891729999999995</v>
      </c>
      <c r="GF63">
        <v>0.87477369999999999</v>
      </c>
      <c r="GG63">
        <v>7.9543200000000001</v>
      </c>
      <c r="GH63">
        <v>7.9543200000000001</v>
      </c>
      <c r="GI63">
        <v>7.9543200000000001</v>
      </c>
      <c r="GJ63">
        <v>10.78702</v>
      </c>
      <c r="GK63">
        <v>0</v>
      </c>
      <c r="GL63">
        <v>0.2027342</v>
      </c>
      <c r="GM63" s="42">
        <v>10.78702</v>
      </c>
      <c r="GN63">
        <v>9.3632489999999997</v>
      </c>
      <c r="GO63">
        <v>3.03546</v>
      </c>
      <c r="GP63">
        <v>8.51234</v>
      </c>
      <c r="GQ63">
        <v>0.2027342</v>
      </c>
      <c r="GR63">
        <v>4.3860999999999997E-2</v>
      </c>
      <c r="GS63">
        <v>0.15887319999999999</v>
      </c>
      <c r="GT63">
        <v>0.15887319999999999</v>
      </c>
      <c r="GU63" s="42">
        <v>0</v>
      </c>
      <c r="GV63" s="42">
        <v>0</v>
      </c>
      <c r="GW63">
        <v>0</v>
      </c>
      <c r="GX63" s="42">
        <v>0.19321369999999999</v>
      </c>
      <c r="GY63">
        <v>0.19321369999999999</v>
      </c>
      <c r="GZ63">
        <v>3.8644400000000002E-2</v>
      </c>
      <c r="HA63">
        <v>9.1135899999999995E-3</v>
      </c>
      <c r="HB63">
        <v>2.8839099999999999E-2</v>
      </c>
      <c r="HC63">
        <v>1.7355599999999999E-2</v>
      </c>
      <c r="HD63">
        <v>9.5169199999999999E-3</v>
      </c>
      <c r="HE63">
        <v>1.6907200000000001E-2</v>
      </c>
      <c r="HF63">
        <v>1.96657E-3</v>
      </c>
      <c r="HG63" s="42">
        <v>1.96657E-3</v>
      </c>
      <c r="HH63">
        <v>3.4262899999999999E-2</v>
      </c>
      <c r="HI63">
        <v>0</v>
      </c>
      <c r="HJ63">
        <v>1.5809199999999999E-2</v>
      </c>
      <c r="HK63">
        <v>1.21025E-4</v>
      </c>
      <c r="HL63">
        <v>4.2695299999999997E-3</v>
      </c>
      <c r="HM63">
        <v>4.2695299999999997E-3</v>
      </c>
      <c r="HN63">
        <v>0</v>
      </c>
      <c r="HO63">
        <v>3.12289E-2</v>
      </c>
      <c r="HP63" s="42">
        <v>3.9215800000000002E-6</v>
      </c>
      <c r="HQ63">
        <v>1.00167E-2</v>
      </c>
      <c r="HR63">
        <v>0</v>
      </c>
      <c r="HS63">
        <v>7.7695399999999998E-2</v>
      </c>
      <c r="HT63">
        <v>1.6728019999999999</v>
      </c>
      <c r="HU63">
        <v>1.8837599999999999E-3</v>
      </c>
      <c r="HV63" s="2">
        <v>0.89040109999999995</v>
      </c>
      <c r="HW63" s="2">
        <v>1.5834399999999998E-2</v>
      </c>
      <c r="HX63" s="2">
        <v>3.1351500000000002E-3</v>
      </c>
      <c r="HY63" s="2">
        <v>0</v>
      </c>
      <c r="HZ63" s="2">
        <v>0</v>
      </c>
    </row>
    <row r="64" spans="2:234" ht="12" customHeight="1" x14ac:dyDescent="0.15">
      <c r="B64" t="s">
        <v>396</v>
      </c>
      <c r="C64">
        <v>0</v>
      </c>
      <c r="D64">
        <v>4.6338999999999998E-5</v>
      </c>
      <c r="E64">
        <v>3.34369E-4</v>
      </c>
      <c r="F64" s="42">
        <v>0.94317220000000002</v>
      </c>
      <c r="G64" s="42">
        <v>4.96406E-2</v>
      </c>
      <c r="H64">
        <v>28.750579999999999</v>
      </c>
      <c r="I64">
        <v>0</v>
      </c>
      <c r="J64">
        <v>4.6230599999999997E-5</v>
      </c>
      <c r="K64">
        <v>0</v>
      </c>
      <c r="L64" s="42">
        <v>0.99281280000000005</v>
      </c>
      <c r="M64">
        <v>4.6338999999999998E-5</v>
      </c>
      <c r="N64">
        <v>32.993479999999998</v>
      </c>
      <c r="O64">
        <v>1.08457E-7</v>
      </c>
      <c r="P64" s="42">
        <v>0.99281280000000005</v>
      </c>
      <c r="Q64">
        <v>4.6338999999999998E-5</v>
      </c>
      <c r="R64">
        <v>3.34369E-4</v>
      </c>
      <c r="S64">
        <v>32.993479999999998</v>
      </c>
      <c r="T64">
        <v>29.69707</v>
      </c>
      <c r="U64">
        <v>3.2993480000000002</v>
      </c>
      <c r="V64">
        <v>0</v>
      </c>
      <c r="W64" s="42">
        <v>12.14415</v>
      </c>
      <c r="X64">
        <v>0</v>
      </c>
      <c r="Y64">
        <v>34.903100000000002</v>
      </c>
      <c r="Z64" s="42">
        <v>12.148709999999999</v>
      </c>
      <c r="AA64">
        <v>0</v>
      </c>
      <c r="AB64" s="42">
        <v>11.858980000000001</v>
      </c>
      <c r="AC64">
        <v>0</v>
      </c>
      <c r="AD64">
        <v>0.28972969999999998</v>
      </c>
      <c r="AE64">
        <v>0</v>
      </c>
      <c r="AF64">
        <v>0.28345809999999999</v>
      </c>
      <c r="AG64">
        <v>0</v>
      </c>
      <c r="AH64">
        <v>6.2715399999999999E-3</v>
      </c>
      <c r="AI64">
        <v>2.6981599999999998E-3</v>
      </c>
      <c r="AJ64">
        <v>6.2701700000000003E-3</v>
      </c>
      <c r="AK64">
        <v>3.57201E-3</v>
      </c>
      <c r="AL64">
        <v>1.9255700000000001E-2</v>
      </c>
      <c r="AM64">
        <v>1.37781E-6</v>
      </c>
      <c r="AN64">
        <v>0.19255729999999999</v>
      </c>
      <c r="AO64">
        <v>0.1733015</v>
      </c>
      <c r="AP64">
        <v>1.9255700000000001E-2</v>
      </c>
      <c r="AQ64">
        <v>0.32826349999999999</v>
      </c>
      <c r="AR64">
        <v>0</v>
      </c>
      <c r="AS64">
        <v>0</v>
      </c>
      <c r="AT64">
        <v>0.19255729999999999</v>
      </c>
      <c r="AU64">
        <v>0.17324980000000001</v>
      </c>
      <c r="AV64">
        <v>5.3083400000000001E-5</v>
      </c>
      <c r="AW64">
        <v>5.2847299999999998E-5</v>
      </c>
      <c r="AX64">
        <v>2.36E-7</v>
      </c>
      <c r="AY64">
        <v>0</v>
      </c>
      <c r="AZ64">
        <v>34.903100000000002</v>
      </c>
      <c r="BA64">
        <v>0</v>
      </c>
      <c r="BB64">
        <v>0</v>
      </c>
      <c r="BC64">
        <v>0</v>
      </c>
      <c r="BD64">
        <v>0</v>
      </c>
      <c r="BE64">
        <v>0</v>
      </c>
      <c r="BF64">
        <v>0</v>
      </c>
      <c r="BG64">
        <v>0</v>
      </c>
      <c r="BH64">
        <v>0</v>
      </c>
      <c r="BI64">
        <v>34.35613</v>
      </c>
      <c r="BJ64">
        <v>68.712010000000006</v>
      </c>
      <c r="BK64" s="42">
        <v>0.54697890000000005</v>
      </c>
      <c r="BL64" s="42">
        <v>0.23455590000000001</v>
      </c>
      <c r="BM64" s="42">
        <v>0.23455490000000001</v>
      </c>
      <c r="BN64" s="42">
        <v>0.23455590000000001</v>
      </c>
      <c r="BO64">
        <v>34.356000000000002</v>
      </c>
      <c r="BP64">
        <v>34.356000000000002</v>
      </c>
      <c r="BQ64">
        <v>68.712010000000006</v>
      </c>
      <c r="BR64">
        <v>1.0007400000000001E-6</v>
      </c>
      <c r="BS64">
        <v>1.0007400000000001E-6</v>
      </c>
      <c r="BT64">
        <v>8.1450999999999995E-7</v>
      </c>
      <c r="BU64">
        <v>1.86232E-7</v>
      </c>
      <c r="BV64">
        <v>51.277619999999999</v>
      </c>
      <c r="BW64">
        <v>34.356000000000002</v>
      </c>
      <c r="BX64">
        <v>16.921610000000001</v>
      </c>
      <c r="BY64">
        <v>51.277619999999999</v>
      </c>
      <c r="BZ64">
        <v>35.594029999999997</v>
      </c>
      <c r="CA64">
        <v>1.779701</v>
      </c>
      <c r="CB64">
        <v>0</v>
      </c>
      <c r="CC64">
        <v>0.2183234</v>
      </c>
      <c r="CD64">
        <v>7.0069700000000004E-3</v>
      </c>
      <c r="CE64">
        <v>33.824210000000001</v>
      </c>
      <c r="CF64">
        <v>33.831919999999997</v>
      </c>
      <c r="CG64">
        <v>33.814329999999998</v>
      </c>
      <c r="CH64" s="42">
        <v>35.594029999999997</v>
      </c>
      <c r="CI64" s="42">
        <v>1.7590100000000001E-2</v>
      </c>
      <c r="CJ64" s="42">
        <v>0.12903899999999999</v>
      </c>
      <c r="CK64" s="42">
        <v>0.12823870000000001</v>
      </c>
      <c r="CL64" s="42">
        <v>0.12903899999999999</v>
      </c>
      <c r="CM64" s="42">
        <v>0.1114489</v>
      </c>
      <c r="CN64" s="42">
        <v>0.1213336</v>
      </c>
      <c r="CO64" s="42">
        <v>9.8847199999999996E-3</v>
      </c>
      <c r="CP64" s="42">
        <v>0.1213336</v>
      </c>
      <c r="CQ64" s="42">
        <v>0.1114489</v>
      </c>
      <c r="CR64">
        <v>1.0994399999999999E-5</v>
      </c>
      <c r="CS64">
        <v>0</v>
      </c>
      <c r="CT64" s="42">
        <v>0.1181705</v>
      </c>
      <c r="CU64" s="42">
        <v>0.6324959</v>
      </c>
      <c r="CV64" s="42">
        <v>0.61702290000000004</v>
      </c>
      <c r="CW64" s="42">
        <v>3.1880169999999999</v>
      </c>
      <c r="CX64" s="42">
        <v>3.1880169999999999</v>
      </c>
      <c r="CY64" s="42">
        <v>2.422174</v>
      </c>
      <c r="CZ64" s="42">
        <v>2.422174</v>
      </c>
      <c r="DA64" s="42">
        <v>0.76584280000000005</v>
      </c>
      <c r="DB64" s="42">
        <v>0.48543350000000002</v>
      </c>
      <c r="DC64" s="42">
        <v>0.48543350000000002</v>
      </c>
      <c r="DD64">
        <v>0.4854388</v>
      </c>
      <c r="DE64" s="42">
        <v>0.48543350000000002</v>
      </c>
      <c r="DF64" s="42">
        <v>0.13158410000000001</v>
      </c>
      <c r="DG64" s="42">
        <v>1.17625E-5</v>
      </c>
      <c r="DH64" s="42">
        <v>1.17625E-5</v>
      </c>
      <c r="DI64">
        <v>8.0138099999999999E-4</v>
      </c>
      <c r="DJ64" s="42">
        <v>1.0994399999999999E-5</v>
      </c>
      <c r="DK64" s="42">
        <v>0</v>
      </c>
      <c r="DL64" s="42">
        <v>7.6810800000000001E-7</v>
      </c>
      <c r="DM64" s="42">
        <v>5.4998399999999998E-3</v>
      </c>
      <c r="DN64" s="42">
        <v>5.4998399999999998E-3</v>
      </c>
      <c r="DO64" s="42">
        <v>8.5703299999999999E-4</v>
      </c>
      <c r="DP64" s="42">
        <v>6.3568699999999997E-3</v>
      </c>
      <c r="DQ64">
        <v>3.03906E-6</v>
      </c>
      <c r="DR64">
        <v>6.35185E-3</v>
      </c>
      <c r="DS64">
        <v>35.604430000000001</v>
      </c>
      <c r="DT64">
        <v>33.824210000000001</v>
      </c>
      <c r="DU64">
        <v>1.780222</v>
      </c>
      <c r="DV64">
        <v>35.604430000000001</v>
      </c>
      <c r="DW64" s="42">
        <v>5.0736309999999998</v>
      </c>
      <c r="DX64" s="42">
        <v>0</v>
      </c>
      <c r="DY64">
        <v>3.4151479999999999</v>
      </c>
      <c r="DZ64">
        <v>0.3387038</v>
      </c>
      <c r="EA64">
        <v>2328.924</v>
      </c>
      <c r="EB64">
        <v>2328.924</v>
      </c>
      <c r="EC64">
        <v>2334.1680000000001</v>
      </c>
      <c r="ED64" s="42">
        <v>5.2442349999999998</v>
      </c>
      <c r="EE64">
        <v>2334.1680000000001</v>
      </c>
      <c r="EF64" s="42">
        <v>3.415988</v>
      </c>
      <c r="EG64">
        <v>3.2834499999999998E-3</v>
      </c>
      <c r="EH64">
        <v>4.0704799999999996E-3</v>
      </c>
      <c r="EI64">
        <v>4.9055309999999999</v>
      </c>
      <c r="EJ64">
        <v>2.8856200000000002E-4</v>
      </c>
      <c r="EK64">
        <v>0</v>
      </c>
      <c r="EL64">
        <v>0</v>
      </c>
      <c r="EM64">
        <v>0</v>
      </c>
      <c r="EN64">
        <v>0</v>
      </c>
      <c r="EO64">
        <v>0</v>
      </c>
      <c r="EP64">
        <v>0.5789474</v>
      </c>
      <c r="EQ64">
        <v>0.55000000000000004</v>
      </c>
      <c r="ER64">
        <v>0</v>
      </c>
      <c r="ES64">
        <v>0.55000000000000004</v>
      </c>
      <c r="ET64">
        <v>2.8947299999999999E-2</v>
      </c>
      <c r="EU64">
        <v>0.5789474</v>
      </c>
      <c r="EV64">
        <v>0.2183234</v>
      </c>
      <c r="EW64">
        <v>0</v>
      </c>
      <c r="EX64">
        <v>0.30900840000000002</v>
      </c>
      <c r="EY64">
        <v>0.32826349999999999</v>
      </c>
      <c r="EZ64">
        <v>2.2333800000000001E-2</v>
      </c>
      <c r="FA64">
        <v>4.1227599999999996E-3</v>
      </c>
      <c r="FB64">
        <v>0</v>
      </c>
      <c r="FC64">
        <v>0</v>
      </c>
      <c r="FD64">
        <v>0</v>
      </c>
      <c r="FE64">
        <v>0</v>
      </c>
      <c r="FF64">
        <v>0</v>
      </c>
      <c r="FG64">
        <v>0</v>
      </c>
      <c r="FH64">
        <v>0</v>
      </c>
      <c r="FI64">
        <v>0</v>
      </c>
      <c r="FJ64">
        <v>0</v>
      </c>
      <c r="FK64">
        <v>0</v>
      </c>
      <c r="FL64">
        <v>0</v>
      </c>
      <c r="FM64">
        <v>0</v>
      </c>
      <c r="FN64">
        <v>0</v>
      </c>
      <c r="FO64">
        <v>0</v>
      </c>
      <c r="FP64">
        <v>0</v>
      </c>
      <c r="FQ64">
        <v>0</v>
      </c>
      <c r="FR64">
        <v>0</v>
      </c>
      <c r="FS64">
        <v>0</v>
      </c>
      <c r="FT64">
        <v>0</v>
      </c>
      <c r="FU64">
        <v>0</v>
      </c>
      <c r="FV64">
        <v>0</v>
      </c>
      <c r="FW64">
        <v>0</v>
      </c>
      <c r="FX64">
        <v>0</v>
      </c>
      <c r="FY64">
        <v>4.9055309999999999</v>
      </c>
      <c r="FZ64">
        <v>0</v>
      </c>
      <c r="GA64">
        <v>0</v>
      </c>
      <c r="GB64" s="42">
        <v>0</v>
      </c>
      <c r="GC64">
        <v>0</v>
      </c>
      <c r="GD64">
        <v>4.6230599999999997E-5</v>
      </c>
      <c r="GE64">
        <v>0.99281379999999997</v>
      </c>
      <c r="GF64">
        <v>32.993479999999998</v>
      </c>
      <c r="GG64" s="42">
        <v>34.90766</v>
      </c>
      <c r="GH64">
        <v>34.90766</v>
      </c>
      <c r="GI64">
        <v>34.90766</v>
      </c>
      <c r="GJ64" s="42">
        <v>12.148709999999999</v>
      </c>
      <c r="GK64">
        <v>0</v>
      </c>
      <c r="GL64" s="42">
        <v>34.903100000000002</v>
      </c>
      <c r="GM64">
        <v>12.148709999999999</v>
      </c>
      <c r="GN64">
        <v>0.28972969999999998</v>
      </c>
      <c r="GO64">
        <v>12.14513</v>
      </c>
      <c r="GP64" s="42">
        <v>6.2715399999999999E-3</v>
      </c>
      <c r="GQ64" s="42">
        <v>34.903100000000002</v>
      </c>
      <c r="GR64">
        <v>34.263979999999997</v>
      </c>
      <c r="GS64">
        <v>0.639127</v>
      </c>
      <c r="GT64">
        <v>0.639127</v>
      </c>
      <c r="GU64">
        <v>0</v>
      </c>
      <c r="GV64">
        <v>0</v>
      </c>
      <c r="GW64">
        <v>0</v>
      </c>
      <c r="GX64">
        <v>1.08604E-7</v>
      </c>
      <c r="GY64">
        <v>1.08604E-7</v>
      </c>
      <c r="GZ64">
        <v>68.712010000000006</v>
      </c>
      <c r="HA64">
        <v>1.0007400000000001E-6</v>
      </c>
      <c r="HB64">
        <v>51.277619999999999</v>
      </c>
      <c r="HC64">
        <v>30.85934</v>
      </c>
      <c r="HD64">
        <v>16.921610000000001</v>
      </c>
      <c r="HE64">
        <v>2.9725769999999998</v>
      </c>
      <c r="HF64">
        <v>3.4966620000000002</v>
      </c>
      <c r="HG64" s="42">
        <v>3.7162259999999998</v>
      </c>
      <c r="HH64">
        <v>33.831919999999997</v>
      </c>
      <c r="HI64">
        <v>0</v>
      </c>
      <c r="HJ64">
        <v>35.594029999999997</v>
      </c>
      <c r="HK64" s="42">
        <v>8.0031799999999995E-4</v>
      </c>
      <c r="HL64">
        <v>0.75065530000000003</v>
      </c>
      <c r="HM64" s="42">
        <v>0.75065530000000003</v>
      </c>
      <c r="HN64">
        <v>0</v>
      </c>
      <c r="HO64" s="42">
        <v>0.6324959</v>
      </c>
      <c r="HP64" s="42">
        <v>0.1181705</v>
      </c>
      <c r="HQ64" s="42">
        <v>3.1880169999999999</v>
      </c>
      <c r="HR64">
        <v>0</v>
      </c>
      <c r="HS64">
        <v>0.48543350000000002</v>
      </c>
      <c r="HT64">
        <v>8.5504299999999999E-4</v>
      </c>
      <c r="HU64">
        <v>7.6810800000000001E-7</v>
      </c>
      <c r="HV64" s="2">
        <v>6.35185E-3</v>
      </c>
      <c r="HW64" s="2">
        <v>35.604430000000001</v>
      </c>
      <c r="HX64" s="2">
        <v>2334.1680000000001</v>
      </c>
      <c r="HY64" s="2">
        <v>0</v>
      </c>
      <c r="HZ64" s="2">
        <v>0.5789474</v>
      </c>
    </row>
    <row r="65" spans="2:234" ht="12" customHeight="1" x14ac:dyDescent="0.15">
      <c r="B65" t="s">
        <v>397</v>
      </c>
      <c r="C65">
        <v>0</v>
      </c>
      <c r="D65">
        <v>0</v>
      </c>
      <c r="E65">
        <v>2.3725879999999999</v>
      </c>
      <c r="F65" s="42">
        <v>2.2417800000000001E-7</v>
      </c>
      <c r="G65" s="42">
        <v>1.1798799999999999E-8</v>
      </c>
      <c r="H65">
        <v>11.782080000000001</v>
      </c>
      <c r="I65">
        <v>0</v>
      </c>
      <c r="J65">
        <v>0</v>
      </c>
      <c r="K65">
        <v>0</v>
      </c>
      <c r="L65" s="42">
        <v>2.35977E-7</v>
      </c>
      <c r="M65">
        <v>0</v>
      </c>
      <c r="N65">
        <v>15.727410000000001</v>
      </c>
      <c r="O65">
        <v>0</v>
      </c>
      <c r="P65" s="42">
        <v>2.35977E-7</v>
      </c>
      <c r="Q65">
        <v>0</v>
      </c>
      <c r="R65">
        <v>0</v>
      </c>
      <c r="S65">
        <v>15.727410000000001</v>
      </c>
      <c r="T65">
        <v>14.15178</v>
      </c>
      <c r="U65">
        <v>1.5727409999999999</v>
      </c>
      <c r="V65">
        <v>0</v>
      </c>
      <c r="W65" s="42">
        <v>3.0857899999999999E-8</v>
      </c>
      <c r="X65">
        <v>0</v>
      </c>
      <c r="Y65">
        <v>14.15178</v>
      </c>
      <c r="Z65" s="42">
        <v>3.0854800000000003E-8</v>
      </c>
      <c r="AA65">
        <v>0</v>
      </c>
      <c r="AB65" s="42">
        <v>3.0854800000000003E-8</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0</v>
      </c>
      <c r="AY65">
        <v>0</v>
      </c>
      <c r="AZ65">
        <v>14.15178</v>
      </c>
      <c r="BA65">
        <v>0</v>
      </c>
      <c r="BB65">
        <v>0</v>
      </c>
      <c r="BC65">
        <v>0</v>
      </c>
      <c r="BD65">
        <v>0</v>
      </c>
      <c r="BE65">
        <v>0</v>
      </c>
      <c r="BF65">
        <v>0</v>
      </c>
      <c r="BG65">
        <v>0</v>
      </c>
      <c r="BH65">
        <v>0</v>
      </c>
      <c r="BI65">
        <v>14.15178</v>
      </c>
      <c r="BJ65">
        <v>28.303560000000001</v>
      </c>
      <c r="BK65" s="42">
        <v>5.1752600000000002E-9</v>
      </c>
      <c r="BL65" s="42">
        <v>3.6446900000000003E-8</v>
      </c>
      <c r="BM65" s="42">
        <v>3.6446900000000003E-8</v>
      </c>
      <c r="BN65" s="42">
        <v>3.6446900000000003E-8</v>
      </c>
      <c r="BO65">
        <v>14.15178</v>
      </c>
      <c r="BP65">
        <v>14.15178</v>
      </c>
      <c r="BQ65">
        <v>28.303560000000001</v>
      </c>
      <c r="BR65">
        <v>0</v>
      </c>
      <c r="BS65">
        <v>0</v>
      </c>
      <c r="BT65">
        <v>0</v>
      </c>
      <c r="BU65">
        <v>0</v>
      </c>
      <c r="BV65">
        <v>21.122060000000001</v>
      </c>
      <c r="BW65">
        <v>14.15178</v>
      </c>
      <c r="BX65">
        <v>6.9702789999999997</v>
      </c>
      <c r="BY65">
        <v>21.122060000000001</v>
      </c>
      <c r="BZ65">
        <v>14.59088</v>
      </c>
      <c r="CA65">
        <v>0.72954379999999996</v>
      </c>
      <c r="CB65">
        <v>0</v>
      </c>
      <c r="CC65">
        <v>0</v>
      </c>
      <c r="CD65">
        <v>0</v>
      </c>
      <c r="CE65">
        <v>13.861330000000001</v>
      </c>
      <c r="CF65">
        <v>13.86139</v>
      </c>
      <c r="CG65">
        <v>13.861330000000001</v>
      </c>
      <c r="CH65" s="42">
        <v>14.59088</v>
      </c>
      <c r="CI65" s="42">
        <v>3.3893500000000001E-9</v>
      </c>
      <c r="CJ65" s="42">
        <v>3.6492699999999998E-8</v>
      </c>
      <c r="CK65" s="42">
        <v>3.6266399999999997E-8</v>
      </c>
      <c r="CL65" s="42">
        <v>3.6492699999999998E-8</v>
      </c>
      <c r="CM65" s="42">
        <v>3.3103399999999997E-8</v>
      </c>
      <c r="CN65" s="42">
        <v>3.6039399999999998E-8</v>
      </c>
      <c r="CO65" s="42">
        <v>2.9360299999999998E-9</v>
      </c>
      <c r="CP65" s="42">
        <v>3.6039399999999998E-8</v>
      </c>
      <c r="CQ65" s="42">
        <v>3.3103399999999997E-8</v>
      </c>
      <c r="CR65">
        <v>3.3422999999999998E-35</v>
      </c>
      <c r="CS65">
        <v>0</v>
      </c>
      <c r="CT65" s="42">
        <v>0.29039029999999999</v>
      </c>
      <c r="CU65" s="42">
        <v>2.29448E-7</v>
      </c>
      <c r="CV65" s="42">
        <v>2.9086000000000001E-16</v>
      </c>
      <c r="CW65" s="42">
        <v>9.3323800000000001E-7</v>
      </c>
      <c r="CX65" s="42">
        <v>9.3323800000000001E-7</v>
      </c>
      <c r="CY65" s="42">
        <v>7.0905100000000004E-7</v>
      </c>
      <c r="CZ65" s="42">
        <v>7.0905100000000004E-7</v>
      </c>
      <c r="DA65" s="42">
        <v>2.24188E-7</v>
      </c>
      <c r="DB65" s="42">
        <v>2.9376000000000001E-16</v>
      </c>
      <c r="DC65" s="42">
        <v>2.9376000000000001E-16</v>
      </c>
      <c r="DD65">
        <v>2.9086000000000001E-16</v>
      </c>
      <c r="DE65" s="42">
        <v>2.9376000000000001E-16</v>
      </c>
      <c r="DF65" s="42">
        <v>0</v>
      </c>
      <c r="DG65" s="42">
        <v>3.5758000000000002E-35</v>
      </c>
      <c r="DH65" s="42">
        <v>3.5758000000000002E-35</v>
      </c>
      <c r="DI65">
        <v>2.2633000000000001E-10</v>
      </c>
      <c r="DJ65" s="42">
        <v>3.3422999999999998E-35</v>
      </c>
      <c r="DK65" s="42">
        <v>0</v>
      </c>
      <c r="DL65" s="42">
        <v>2.3351E-35</v>
      </c>
      <c r="DM65" s="42">
        <v>1.9582E-10</v>
      </c>
      <c r="DN65" s="42">
        <v>1.9582E-10</v>
      </c>
      <c r="DO65" s="42">
        <v>3.0514000000000002E-11</v>
      </c>
      <c r="DP65" s="42">
        <v>2.2633000000000001E-10</v>
      </c>
      <c r="DQ65">
        <v>1.1975E-35</v>
      </c>
      <c r="DR65">
        <v>2.2633000000000001E-10</v>
      </c>
      <c r="DS65">
        <v>14.590820000000001</v>
      </c>
      <c r="DT65">
        <v>13.861280000000001</v>
      </c>
      <c r="DU65">
        <v>0.72954079999999999</v>
      </c>
      <c r="DV65">
        <v>14.590820000000001</v>
      </c>
      <c r="DW65" s="42">
        <v>2.0791909999999998</v>
      </c>
      <c r="DX65" s="42">
        <v>0</v>
      </c>
      <c r="DY65">
        <v>8.9091699999999998E-8</v>
      </c>
      <c r="DZ65">
        <v>4.3789399999999998E-9</v>
      </c>
      <c r="EA65">
        <v>921.58399999999995</v>
      </c>
      <c r="EB65">
        <v>921.58399999999995</v>
      </c>
      <c r="EC65">
        <v>923.65920000000006</v>
      </c>
      <c r="ED65" s="42">
        <v>2.0752090000000001</v>
      </c>
      <c r="EE65">
        <v>923.65920000000006</v>
      </c>
      <c r="EF65" s="42">
        <v>8.9092500000000002E-8</v>
      </c>
      <c r="EG65">
        <v>0</v>
      </c>
      <c r="EH65">
        <v>1.5506999999999999E-24</v>
      </c>
      <c r="EI65">
        <v>2.0752090000000001</v>
      </c>
      <c r="EJ65">
        <v>0</v>
      </c>
      <c r="EK65">
        <v>0</v>
      </c>
      <c r="EL65">
        <v>0</v>
      </c>
      <c r="EM65">
        <v>0</v>
      </c>
      <c r="EN65">
        <v>0</v>
      </c>
      <c r="EO65">
        <v>0</v>
      </c>
      <c r="EP65">
        <v>0</v>
      </c>
      <c r="EQ65">
        <v>0</v>
      </c>
      <c r="ER65">
        <v>0</v>
      </c>
      <c r="ES65">
        <v>0</v>
      </c>
      <c r="ET65">
        <v>0</v>
      </c>
      <c r="EU65">
        <v>0</v>
      </c>
      <c r="EV65">
        <v>0</v>
      </c>
      <c r="EW65">
        <v>0</v>
      </c>
      <c r="EX65">
        <v>0</v>
      </c>
      <c r="EY65">
        <v>0</v>
      </c>
      <c r="EZ65">
        <v>0</v>
      </c>
      <c r="FA65">
        <v>0</v>
      </c>
      <c r="FB65">
        <v>0</v>
      </c>
      <c r="FC65">
        <v>0</v>
      </c>
      <c r="FD65">
        <v>0</v>
      </c>
      <c r="FE65">
        <v>0</v>
      </c>
      <c r="FF65">
        <v>0</v>
      </c>
      <c r="FG65">
        <v>0</v>
      </c>
      <c r="FH65">
        <v>0</v>
      </c>
      <c r="FI65">
        <v>0</v>
      </c>
      <c r="FJ65">
        <v>0</v>
      </c>
      <c r="FK65">
        <v>0</v>
      </c>
      <c r="FL65">
        <v>0</v>
      </c>
      <c r="FM65">
        <v>0</v>
      </c>
      <c r="FN65">
        <v>0</v>
      </c>
      <c r="FO65">
        <v>0</v>
      </c>
      <c r="FP65">
        <v>0</v>
      </c>
      <c r="FQ65">
        <v>0</v>
      </c>
      <c r="FR65">
        <v>0</v>
      </c>
      <c r="FS65">
        <v>0</v>
      </c>
      <c r="FT65">
        <v>0</v>
      </c>
      <c r="FU65">
        <v>0</v>
      </c>
      <c r="FV65">
        <v>0</v>
      </c>
      <c r="FW65">
        <v>0</v>
      </c>
      <c r="FX65">
        <v>0</v>
      </c>
      <c r="FY65">
        <v>2.0752090000000001</v>
      </c>
      <c r="FZ65">
        <v>0</v>
      </c>
      <c r="GA65">
        <v>0</v>
      </c>
      <c r="GB65" s="42">
        <v>2.3725879999999999</v>
      </c>
      <c r="GC65">
        <v>0</v>
      </c>
      <c r="GD65">
        <v>0</v>
      </c>
      <c r="GE65">
        <v>2.35977E-7</v>
      </c>
      <c r="GF65">
        <v>15.727410000000001</v>
      </c>
      <c r="GG65" s="42">
        <v>14.15178</v>
      </c>
      <c r="GH65">
        <v>14.15178</v>
      </c>
      <c r="GI65">
        <v>14.15178</v>
      </c>
      <c r="GJ65" s="42">
        <v>3.0854800000000003E-8</v>
      </c>
      <c r="GK65">
        <v>0</v>
      </c>
      <c r="GL65" s="42">
        <v>14.15178</v>
      </c>
      <c r="GM65">
        <v>3.0854800000000003E-8</v>
      </c>
      <c r="GN65">
        <v>0</v>
      </c>
      <c r="GO65">
        <v>3.0854800000000003E-8</v>
      </c>
      <c r="GP65" s="42">
        <v>0</v>
      </c>
      <c r="GQ65" s="42">
        <v>14.15178</v>
      </c>
      <c r="GR65">
        <v>14.15178</v>
      </c>
      <c r="GS65">
        <v>2.11929E-9</v>
      </c>
      <c r="GT65">
        <v>2.11929E-9</v>
      </c>
      <c r="GU65">
        <v>0</v>
      </c>
      <c r="GV65">
        <v>0</v>
      </c>
      <c r="GW65">
        <v>0</v>
      </c>
      <c r="GX65">
        <v>0</v>
      </c>
      <c r="GY65">
        <v>0</v>
      </c>
      <c r="GZ65">
        <v>28.303560000000001</v>
      </c>
      <c r="HA65">
        <v>0</v>
      </c>
      <c r="HB65">
        <v>21.122060000000001</v>
      </c>
      <c r="HC65">
        <v>12.711449999999999</v>
      </c>
      <c r="HD65">
        <v>6.9702789999999997</v>
      </c>
      <c r="HE65">
        <v>1.149939</v>
      </c>
      <c r="HF65">
        <v>1.4403300000000001</v>
      </c>
      <c r="HG65" s="42">
        <v>1.4403300000000001</v>
      </c>
      <c r="HH65">
        <v>13.86139</v>
      </c>
      <c r="HI65">
        <v>0</v>
      </c>
      <c r="HJ65">
        <v>14.59088</v>
      </c>
      <c r="HK65" s="42">
        <v>2.2633000000000001E-10</v>
      </c>
      <c r="HL65">
        <v>0.2903905</v>
      </c>
      <c r="HM65" s="42">
        <v>0.2903905</v>
      </c>
      <c r="HN65">
        <v>0</v>
      </c>
      <c r="HO65" s="42">
        <v>2.29448E-7</v>
      </c>
      <c r="HP65" s="42">
        <v>0.29039029999999999</v>
      </c>
      <c r="HQ65" s="42">
        <v>9.3323800000000001E-7</v>
      </c>
      <c r="HR65">
        <v>0</v>
      </c>
      <c r="HS65">
        <v>2.9376000000000001E-16</v>
      </c>
      <c r="HT65">
        <v>2.2633000000000001E-10</v>
      </c>
      <c r="HU65">
        <v>2.3351E-35</v>
      </c>
      <c r="HV65" s="2">
        <v>2.2633000000000001E-10</v>
      </c>
      <c r="HW65" s="2">
        <v>14.590820000000001</v>
      </c>
      <c r="HX65" s="2">
        <v>923.65920000000006</v>
      </c>
      <c r="HY65" s="2">
        <v>0</v>
      </c>
      <c r="HZ65" s="2">
        <v>0</v>
      </c>
    </row>
    <row r="66" spans="2:234" ht="12" customHeight="1" x14ac:dyDescent="0.15">
      <c r="B66" t="s">
        <v>398</v>
      </c>
      <c r="C66">
        <v>0</v>
      </c>
      <c r="D66">
        <v>0</v>
      </c>
      <c r="E66">
        <v>4.559939</v>
      </c>
      <c r="F66">
        <v>4.5063800000000001E-7</v>
      </c>
      <c r="G66">
        <v>2.37178E-8</v>
      </c>
      <c r="H66">
        <v>22.664290000000001</v>
      </c>
      <c r="I66">
        <v>0</v>
      </c>
      <c r="J66">
        <v>0</v>
      </c>
      <c r="K66">
        <v>0</v>
      </c>
      <c r="L66">
        <v>4.7435499999999999E-7</v>
      </c>
      <c r="M66">
        <v>0</v>
      </c>
      <c r="N66">
        <v>30.246649999999999</v>
      </c>
      <c r="O66">
        <v>0</v>
      </c>
      <c r="P66">
        <v>4.7435499999999999E-7</v>
      </c>
      <c r="Q66">
        <v>0</v>
      </c>
      <c r="R66">
        <v>0</v>
      </c>
      <c r="S66">
        <v>30.246649999999999</v>
      </c>
      <c r="T66">
        <v>27.221800000000002</v>
      </c>
      <c r="U66">
        <v>3.0246650000000002</v>
      </c>
      <c r="V66">
        <v>0</v>
      </c>
      <c r="W66">
        <v>5.9357199999999998E-8</v>
      </c>
      <c r="X66">
        <v>0</v>
      </c>
      <c r="Y66">
        <v>27.221800000000002</v>
      </c>
      <c r="Z66">
        <v>5.9351199999999997E-8</v>
      </c>
      <c r="AA66">
        <v>0</v>
      </c>
      <c r="AB66">
        <v>5.9351199999999997E-8</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0</v>
      </c>
      <c r="AZ66">
        <v>27.221800000000002</v>
      </c>
      <c r="BA66">
        <v>0</v>
      </c>
      <c r="BB66">
        <v>0</v>
      </c>
      <c r="BC66">
        <v>0</v>
      </c>
      <c r="BD66">
        <v>0</v>
      </c>
      <c r="BE66">
        <v>0</v>
      </c>
      <c r="BF66">
        <v>0</v>
      </c>
      <c r="BG66">
        <v>0</v>
      </c>
      <c r="BH66">
        <v>0</v>
      </c>
      <c r="BI66">
        <v>27.221800000000002</v>
      </c>
      <c r="BJ66">
        <v>54.443600000000004</v>
      </c>
      <c r="BK66">
        <v>9.9549699999999992E-9</v>
      </c>
      <c r="BL66">
        <v>7.0108400000000003E-8</v>
      </c>
      <c r="BM66">
        <v>7.0108400000000003E-8</v>
      </c>
      <c r="BN66">
        <v>7.0108400000000003E-8</v>
      </c>
      <c r="BO66">
        <v>27.221800000000002</v>
      </c>
      <c r="BP66">
        <v>27.221800000000002</v>
      </c>
      <c r="BQ66">
        <v>54.443600000000004</v>
      </c>
      <c r="BR66">
        <v>0</v>
      </c>
      <c r="BS66">
        <v>0</v>
      </c>
      <c r="BT66">
        <v>0</v>
      </c>
      <c r="BU66">
        <v>0</v>
      </c>
      <c r="BV66">
        <v>40.629550000000002</v>
      </c>
      <c r="BW66">
        <v>27.221800000000002</v>
      </c>
      <c r="BX66">
        <v>13.40775</v>
      </c>
      <c r="BY66">
        <v>40.629550000000002</v>
      </c>
      <c r="BZ66">
        <v>28.066890000000001</v>
      </c>
      <c r="CA66">
        <v>1.4033439999999999</v>
      </c>
      <c r="CB66">
        <v>0</v>
      </c>
      <c r="CC66">
        <v>0</v>
      </c>
      <c r="CD66">
        <v>0</v>
      </c>
      <c r="CE66">
        <v>26.663540000000001</v>
      </c>
      <c r="CF66">
        <v>26.663209999999999</v>
      </c>
      <c r="CG66">
        <v>26.663540000000001</v>
      </c>
      <c r="CH66">
        <v>28.066890000000001</v>
      </c>
      <c r="CI66">
        <v>6.5196599999999998E-9</v>
      </c>
      <c r="CJ66">
        <v>7.2582799999999998E-8</v>
      </c>
      <c r="CK66">
        <v>7.2132600000000006E-8</v>
      </c>
      <c r="CL66">
        <v>7.2582799999999998E-8</v>
      </c>
      <c r="CM66">
        <v>6.6063100000000006E-8</v>
      </c>
      <c r="CN66">
        <v>7.1922399999999996E-8</v>
      </c>
      <c r="CO66">
        <v>5.85932E-9</v>
      </c>
      <c r="CP66">
        <v>7.1922399999999996E-8</v>
      </c>
      <c r="CQ66">
        <v>6.6063100000000006E-8</v>
      </c>
      <c r="CR66">
        <v>6.7469999999999997E-35</v>
      </c>
      <c r="CS66">
        <v>0</v>
      </c>
      <c r="CT66">
        <v>0.55858319999999995</v>
      </c>
      <c r="CU66">
        <v>4.4144800000000002E-7</v>
      </c>
      <c r="CV66">
        <v>6.0372999999999995E-16</v>
      </c>
      <c r="CW66">
        <v>1.8758300000000001E-6</v>
      </c>
      <c r="CX66">
        <v>1.8758300000000001E-6</v>
      </c>
      <c r="CY66">
        <v>1.4251999999999999E-6</v>
      </c>
      <c r="CZ66">
        <v>1.4251999999999999E-6</v>
      </c>
      <c r="DA66">
        <v>4.5062100000000002E-7</v>
      </c>
      <c r="DB66">
        <v>5.9870000000000005E-16</v>
      </c>
      <c r="DC66">
        <v>5.9870000000000005E-16</v>
      </c>
      <c r="DD66">
        <v>6.0372999999999995E-16</v>
      </c>
      <c r="DE66">
        <v>5.9870000000000005E-16</v>
      </c>
      <c r="DF66">
        <v>0</v>
      </c>
      <c r="DG66">
        <v>7.2183999999999996E-35</v>
      </c>
      <c r="DH66">
        <v>7.2183999999999996E-35</v>
      </c>
      <c r="DI66">
        <v>4.5017000000000001E-10</v>
      </c>
      <c r="DJ66">
        <v>6.7469999999999997E-35</v>
      </c>
      <c r="DK66">
        <v>0</v>
      </c>
      <c r="DL66">
        <v>4.7137000000000002E-35</v>
      </c>
      <c r="DM66">
        <v>2.8287900000000001E-9</v>
      </c>
      <c r="DN66">
        <v>2.8287900000000001E-9</v>
      </c>
      <c r="DO66">
        <v>4.4081E-10</v>
      </c>
      <c r="DP66">
        <v>3.2695900000000001E-9</v>
      </c>
      <c r="DQ66">
        <v>4.8864000000000001E-25</v>
      </c>
      <c r="DR66">
        <v>3.27896E-9</v>
      </c>
      <c r="DS66">
        <v>28.067240000000002</v>
      </c>
      <c r="DT66">
        <v>26.663869999999999</v>
      </c>
      <c r="DU66">
        <v>1.403362</v>
      </c>
      <c r="DV66">
        <v>28.067240000000002</v>
      </c>
      <c r="DW66">
        <v>3.9995810000000001</v>
      </c>
      <c r="DX66">
        <v>0</v>
      </c>
      <c r="DY66">
        <v>1.7314700000000001E-7</v>
      </c>
      <c r="DZ66">
        <v>8.5106000000000008E-9</v>
      </c>
      <c r="EA66">
        <v>1791.078</v>
      </c>
      <c r="EB66">
        <v>1791.078</v>
      </c>
      <c r="EC66">
        <v>1795.1120000000001</v>
      </c>
      <c r="ED66">
        <v>4.0331239999999999</v>
      </c>
      <c r="EE66">
        <v>1795.1120000000001</v>
      </c>
      <c r="EF66">
        <v>1.7314900000000001E-7</v>
      </c>
      <c r="EG66">
        <v>0</v>
      </c>
      <c r="EH66">
        <v>3.0137E-24</v>
      </c>
      <c r="EI66">
        <v>4.0331239999999999</v>
      </c>
      <c r="EJ66">
        <v>0</v>
      </c>
      <c r="EK66">
        <v>0</v>
      </c>
      <c r="EL66">
        <v>0</v>
      </c>
      <c r="EM66">
        <v>0</v>
      </c>
      <c r="EN66">
        <v>0</v>
      </c>
      <c r="EO66">
        <v>0</v>
      </c>
      <c r="EP66">
        <v>0</v>
      </c>
      <c r="EQ66">
        <v>0</v>
      </c>
      <c r="ER66">
        <v>0</v>
      </c>
      <c r="ES66">
        <v>0</v>
      </c>
      <c r="ET66">
        <v>0</v>
      </c>
      <c r="EU66">
        <v>0</v>
      </c>
      <c r="EV66">
        <v>0</v>
      </c>
      <c r="EW66">
        <v>0</v>
      </c>
      <c r="EX66">
        <v>0</v>
      </c>
      <c r="EY66">
        <v>0</v>
      </c>
      <c r="EZ66">
        <v>0</v>
      </c>
      <c r="FA66">
        <v>0</v>
      </c>
      <c r="FB66">
        <v>0</v>
      </c>
      <c r="FC66">
        <v>0</v>
      </c>
      <c r="FD66">
        <v>0</v>
      </c>
      <c r="FE66">
        <v>0</v>
      </c>
      <c r="FF66">
        <v>0</v>
      </c>
      <c r="FG66">
        <v>0</v>
      </c>
      <c r="FH66">
        <v>0</v>
      </c>
      <c r="FI66">
        <v>0</v>
      </c>
      <c r="FJ66">
        <v>0</v>
      </c>
      <c r="FK66">
        <v>0</v>
      </c>
      <c r="FL66">
        <v>0</v>
      </c>
      <c r="FM66">
        <v>0</v>
      </c>
      <c r="FN66">
        <v>0</v>
      </c>
      <c r="FO66">
        <v>0</v>
      </c>
      <c r="FP66">
        <v>0</v>
      </c>
      <c r="FQ66">
        <v>0</v>
      </c>
      <c r="FR66">
        <v>0</v>
      </c>
      <c r="FS66">
        <v>0</v>
      </c>
      <c r="FT66">
        <v>0</v>
      </c>
      <c r="FU66">
        <v>0</v>
      </c>
      <c r="FV66">
        <v>0</v>
      </c>
      <c r="FW66">
        <v>0</v>
      </c>
      <c r="FX66">
        <v>0</v>
      </c>
      <c r="FY66">
        <v>4.0331239999999999</v>
      </c>
      <c r="FZ66">
        <v>0</v>
      </c>
      <c r="GA66">
        <v>0</v>
      </c>
      <c r="GB66">
        <v>0</v>
      </c>
      <c r="GC66">
        <v>4.559939</v>
      </c>
      <c r="GD66">
        <v>0</v>
      </c>
      <c r="GE66">
        <v>4.7435600000000002E-7</v>
      </c>
      <c r="GF66">
        <v>30.249179999999999</v>
      </c>
      <c r="GG66">
        <v>27.221800000000002</v>
      </c>
      <c r="GH66">
        <v>27.221800000000002</v>
      </c>
      <c r="GI66">
        <v>27.221800000000002</v>
      </c>
      <c r="GJ66">
        <v>5.9351199999999997E-8</v>
      </c>
      <c r="GK66">
        <v>0</v>
      </c>
      <c r="GL66">
        <v>27.221800000000002</v>
      </c>
      <c r="GM66">
        <v>5.9351199999999997E-8</v>
      </c>
      <c r="GN66">
        <v>0</v>
      </c>
      <c r="GO66">
        <v>5.9351199999999997E-8</v>
      </c>
      <c r="GP66">
        <v>0</v>
      </c>
      <c r="GQ66">
        <v>27.221800000000002</v>
      </c>
      <c r="GR66">
        <v>27.221800000000002</v>
      </c>
      <c r="GS66">
        <v>4.0765899999999999E-9</v>
      </c>
      <c r="GT66">
        <v>4.0765899999999999E-9</v>
      </c>
      <c r="GU66">
        <v>0</v>
      </c>
      <c r="GV66">
        <v>0</v>
      </c>
      <c r="GW66">
        <v>0</v>
      </c>
      <c r="GX66">
        <v>0</v>
      </c>
      <c r="GY66">
        <v>0</v>
      </c>
      <c r="GZ66">
        <v>54.443600000000004</v>
      </c>
      <c r="HA66">
        <v>0</v>
      </c>
      <c r="HB66">
        <v>40.629550000000002</v>
      </c>
      <c r="HC66">
        <v>24.451239999999999</v>
      </c>
      <c r="HD66">
        <v>13.40775</v>
      </c>
      <c r="HE66">
        <v>2.2119780000000002</v>
      </c>
      <c r="HF66">
        <v>2.7705609999999998</v>
      </c>
      <c r="HG66">
        <v>2.7705609999999998</v>
      </c>
      <c r="HH66">
        <v>26.663209999999999</v>
      </c>
      <c r="HI66">
        <v>0</v>
      </c>
      <c r="HJ66">
        <v>28.066890000000001</v>
      </c>
      <c r="HK66">
        <v>4.5017000000000001E-10</v>
      </c>
      <c r="HL66">
        <v>0.55858359999999996</v>
      </c>
      <c r="HM66">
        <v>0.55858359999999996</v>
      </c>
      <c r="HN66">
        <v>0</v>
      </c>
      <c r="HO66">
        <v>4.4144800000000002E-7</v>
      </c>
      <c r="HP66">
        <v>0.55858319999999995</v>
      </c>
      <c r="HQ66">
        <v>1.8758300000000001E-6</v>
      </c>
      <c r="HR66">
        <v>0</v>
      </c>
      <c r="HS66">
        <v>5.9870000000000005E-16</v>
      </c>
      <c r="HT66">
        <v>4.5017000000000001E-10</v>
      </c>
      <c r="HU66">
        <v>4.7137000000000002E-35</v>
      </c>
      <c r="HV66" s="2">
        <v>3.27896E-9</v>
      </c>
      <c r="HW66" s="2">
        <v>28.067240000000002</v>
      </c>
      <c r="HX66" s="2">
        <v>1795.1120000000001</v>
      </c>
      <c r="HY66" s="2">
        <v>0</v>
      </c>
      <c r="HZ66" s="2">
        <v>0</v>
      </c>
    </row>
    <row r="67" spans="2:234" ht="12" customHeight="1" x14ac:dyDescent="0.15">
      <c r="B67" t="s">
        <v>399</v>
      </c>
      <c r="C67">
        <v>29.334</v>
      </c>
      <c r="D67" s="42">
        <v>0</v>
      </c>
      <c r="E67">
        <v>0</v>
      </c>
      <c r="F67" s="42">
        <v>0</v>
      </c>
      <c r="G67" s="42">
        <v>0</v>
      </c>
      <c r="H67">
        <v>0</v>
      </c>
      <c r="I67">
        <v>0</v>
      </c>
      <c r="J67" s="42">
        <v>0</v>
      </c>
      <c r="K67">
        <v>0</v>
      </c>
      <c r="L67" s="42">
        <v>0</v>
      </c>
      <c r="M67" s="42">
        <v>0</v>
      </c>
      <c r="N67" s="42">
        <v>32.593330000000002</v>
      </c>
      <c r="O67" s="42">
        <v>0</v>
      </c>
      <c r="P67" s="42">
        <v>0</v>
      </c>
      <c r="Q67" s="42">
        <v>0</v>
      </c>
      <c r="R67">
        <v>0</v>
      </c>
      <c r="S67" s="42">
        <v>32.593330000000002</v>
      </c>
      <c r="T67" s="42">
        <v>29.334</v>
      </c>
      <c r="U67" s="42">
        <v>3.2593329999999998</v>
      </c>
      <c r="V67">
        <v>0</v>
      </c>
      <c r="W67" s="42">
        <v>0</v>
      </c>
      <c r="X67">
        <v>0</v>
      </c>
      <c r="Y67" s="42">
        <v>0</v>
      </c>
      <c r="Z67">
        <v>0</v>
      </c>
      <c r="AA67">
        <v>0</v>
      </c>
      <c r="AB67" s="42">
        <v>0</v>
      </c>
      <c r="AC67">
        <v>0</v>
      </c>
      <c r="AD67">
        <v>0</v>
      </c>
      <c r="AE67">
        <v>0</v>
      </c>
      <c r="AF67" s="42">
        <v>0</v>
      </c>
      <c r="AG67">
        <v>0</v>
      </c>
      <c r="AH67">
        <v>0</v>
      </c>
      <c r="AI67" s="42">
        <v>0</v>
      </c>
      <c r="AJ67" s="42">
        <v>0</v>
      </c>
      <c r="AK67" s="42">
        <v>0</v>
      </c>
      <c r="AL67">
        <v>0</v>
      </c>
      <c r="AM67">
        <v>0</v>
      </c>
      <c r="AN67">
        <v>0</v>
      </c>
      <c r="AO67">
        <v>0</v>
      </c>
      <c r="AP67">
        <v>0</v>
      </c>
      <c r="AQ67">
        <v>0</v>
      </c>
      <c r="AR67">
        <v>0</v>
      </c>
      <c r="AS67">
        <v>0</v>
      </c>
      <c r="AT67">
        <v>0</v>
      </c>
      <c r="AU67" s="42">
        <v>0</v>
      </c>
      <c r="AV67">
        <v>0</v>
      </c>
      <c r="AW67" s="42">
        <v>0</v>
      </c>
      <c r="AX67">
        <v>0</v>
      </c>
      <c r="AY67">
        <v>0</v>
      </c>
      <c r="AZ67" s="42">
        <v>0</v>
      </c>
      <c r="BA67">
        <v>0</v>
      </c>
      <c r="BB67">
        <v>0</v>
      </c>
      <c r="BC67">
        <v>0</v>
      </c>
      <c r="BD67">
        <v>0</v>
      </c>
      <c r="BE67">
        <v>0</v>
      </c>
      <c r="BF67">
        <v>0</v>
      </c>
      <c r="BG67">
        <v>0</v>
      </c>
      <c r="BH67">
        <v>0</v>
      </c>
      <c r="BI67" s="42">
        <v>0</v>
      </c>
      <c r="BJ67" s="42">
        <v>0</v>
      </c>
      <c r="BK67" s="42">
        <v>0</v>
      </c>
      <c r="BL67" s="42">
        <v>0</v>
      </c>
      <c r="BM67" s="42">
        <v>0</v>
      </c>
      <c r="BN67" s="42">
        <v>0</v>
      </c>
      <c r="BO67" s="42">
        <v>0</v>
      </c>
      <c r="BP67" s="42">
        <v>0</v>
      </c>
      <c r="BQ67" s="42">
        <v>0</v>
      </c>
      <c r="BR67" s="42">
        <v>0</v>
      </c>
      <c r="BS67" s="42">
        <v>0</v>
      </c>
      <c r="BT67" s="42">
        <v>0</v>
      </c>
      <c r="BU67" s="42">
        <v>0</v>
      </c>
      <c r="BV67" s="42">
        <v>0</v>
      </c>
      <c r="BW67" s="42">
        <v>0</v>
      </c>
      <c r="BX67" s="42">
        <v>0</v>
      </c>
      <c r="BY67" s="42">
        <v>0</v>
      </c>
      <c r="BZ67">
        <v>0</v>
      </c>
      <c r="CA67">
        <v>0</v>
      </c>
      <c r="CB67">
        <v>0</v>
      </c>
      <c r="CC67">
        <v>0</v>
      </c>
      <c r="CD67" s="42">
        <v>0</v>
      </c>
      <c r="CE67" s="42">
        <v>0</v>
      </c>
      <c r="CF67">
        <v>0</v>
      </c>
      <c r="CG67">
        <v>0</v>
      </c>
      <c r="CH67" s="42">
        <v>0</v>
      </c>
      <c r="CI67" s="42">
        <v>0</v>
      </c>
      <c r="CJ67" s="42">
        <v>0</v>
      </c>
      <c r="CK67" s="42">
        <v>0</v>
      </c>
      <c r="CL67">
        <v>0</v>
      </c>
      <c r="CM67">
        <v>0</v>
      </c>
      <c r="CN67">
        <v>0</v>
      </c>
      <c r="CO67">
        <v>0</v>
      </c>
      <c r="CP67">
        <v>0</v>
      </c>
      <c r="CQ67" s="42">
        <v>0</v>
      </c>
      <c r="CR67">
        <v>0</v>
      </c>
      <c r="CS67">
        <v>0</v>
      </c>
      <c r="CT67" s="42">
        <v>0</v>
      </c>
      <c r="CU67" s="42">
        <v>0</v>
      </c>
      <c r="CV67" s="42">
        <v>0</v>
      </c>
      <c r="CW67" s="42">
        <v>0</v>
      </c>
      <c r="CX67" s="42">
        <v>0</v>
      </c>
      <c r="CY67" s="42">
        <v>0</v>
      </c>
      <c r="CZ67" s="42">
        <v>0</v>
      </c>
      <c r="DA67" s="42">
        <v>0</v>
      </c>
      <c r="DB67" s="42">
        <v>0</v>
      </c>
      <c r="DC67" s="42">
        <v>0</v>
      </c>
      <c r="DD67">
        <v>0</v>
      </c>
      <c r="DE67" s="42">
        <v>0</v>
      </c>
      <c r="DF67" s="42">
        <v>0</v>
      </c>
      <c r="DG67" s="42">
        <v>0</v>
      </c>
      <c r="DH67" s="42">
        <v>0</v>
      </c>
      <c r="DI67">
        <v>0</v>
      </c>
      <c r="DJ67" s="42">
        <v>0</v>
      </c>
      <c r="DK67" s="42">
        <v>0</v>
      </c>
      <c r="DL67" s="42">
        <v>0</v>
      </c>
      <c r="DM67" s="42">
        <v>0</v>
      </c>
      <c r="DN67" s="42">
        <v>0</v>
      </c>
      <c r="DO67" s="42">
        <v>0</v>
      </c>
      <c r="DP67" s="42">
        <v>0</v>
      </c>
      <c r="DQ67">
        <v>0</v>
      </c>
      <c r="DR67">
        <v>0</v>
      </c>
      <c r="DS67">
        <v>0</v>
      </c>
      <c r="DT67">
        <v>0</v>
      </c>
      <c r="DU67">
        <v>0</v>
      </c>
      <c r="DV67">
        <v>0</v>
      </c>
      <c r="DW67" s="42">
        <v>0</v>
      </c>
      <c r="DX67">
        <v>0</v>
      </c>
      <c r="DY67">
        <v>0</v>
      </c>
      <c r="DZ67">
        <v>0</v>
      </c>
      <c r="EA67">
        <v>0</v>
      </c>
      <c r="EB67">
        <v>0</v>
      </c>
      <c r="EC67">
        <v>0</v>
      </c>
      <c r="ED67">
        <v>0</v>
      </c>
      <c r="EE67" s="42">
        <v>0</v>
      </c>
      <c r="EF67" s="42">
        <v>0</v>
      </c>
      <c r="EG67">
        <v>0</v>
      </c>
      <c r="EH67" s="42">
        <v>0</v>
      </c>
      <c r="EI67">
        <v>0</v>
      </c>
      <c r="EJ67">
        <v>0</v>
      </c>
      <c r="EK67">
        <v>0</v>
      </c>
      <c r="EL67">
        <v>0</v>
      </c>
      <c r="EM67">
        <v>0</v>
      </c>
      <c r="EN67">
        <v>0</v>
      </c>
      <c r="EO67">
        <v>0</v>
      </c>
      <c r="EP67">
        <v>0</v>
      </c>
      <c r="EQ67">
        <v>0</v>
      </c>
      <c r="ER67">
        <v>0</v>
      </c>
      <c r="ES67">
        <v>0</v>
      </c>
      <c r="ET67">
        <v>0</v>
      </c>
      <c r="EU67">
        <v>0</v>
      </c>
      <c r="EV67">
        <v>0</v>
      </c>
      <c r="EW67">
        <v>0</v>
      </c>
      <c r="EX67">
        <v>0</v>
      </c>
      <c r="EY67">
        <v>0</v>
      </c>
      <c r="EZ67">
        <v>0</v>
      </c>
      <c r="FA67">
        <v>0</v>
      </c>
      <c r="FB67">
        <v>0</v>
      </c>
      <c r="FC67">
        <v>0</v>
      </c>
      <c r="FD67">
        <v>0</v>
      </c>
      <c r="FE67">
        <v>0</v>
      </c>
      <c r="FF67">
        <v>0</v>
      </c>
      <c r="FG67">
        <v>0</v>
      </c>
      <c r="FH67">
        <v>0</v>
      </c>
      <c r="FI67">
        <v>0</v>
      </c>
      <c r="FJ67">
        <v>0</v>
      </c>
      <c r="FK67">
        <v>0</v>
      </c>
      <c r="FL67">
        <v>0</v>
      </c>
      <c r="FM67">
        <v>0</v>
      </c>
      <c r="FN67">
        <v>0</v>
      </c>
      <c r="FO67">
        <v>0</v>
      </c>
      <c r="FP67">
        <v>0</v>
      </c>
      <c r="FQ67">
        <v>0</v>
      </c>
      <c r="FR67">
        <v>0</v>
      </c>
      <c r="FS67">
        <v>0</v>
      </c>
      <c r="FT67">
        <v>0</v>
      </c>
      <c r="FU67">
        <v>0</v>
      </c>
      <c r="FV67">
        <v>0</v>
      </c>
      <c r="FW67">
        <v>0</v>
      </c>
      <c r="FX67">
        <v>0</v>
      </c>
      <c r="FY67">
        <v>0</v>
      </c>
      <c r="FZ67">
        <v>0</v>
      </c>
      <c r="GA67">
        <v>0</v>
      </c>
      <c r="GB67" s="42">
        <v>0</v>
      </c>
      <c r="GC67" s="42">
        <v>0</v>
      </c>
      <c r="GD67">
        <v>0</v>
      </c>
      <c r="GE67">
        <v>0</v>
      </c>
      <c r="GF67">
        <v>32.593330000000002</v>
      </c>
      <c r="GG67">
        <v>0</v>
      </c>
      <c r="GH67">
        <v>0</v>
      </c>
      <c r="GI67" s="42">
        <v>0</v>
      </c>
      <c r="GJ67">
        <v>0</v>
      </c>
      <c r="GK67">
        <v>0</v>
      </c>
      <c r="GL67" s="42">
        <v>0</v>
      </c>
      <c r="GM67">
        <v>0</v>
      </c>
      <c r="GN67" s="42">
        <v>0</v>
      </c>
      <c r="GO67" s="42">
        <v>0</v>
      </c>
      <c r="GP67" s="42">
        <v>0</v>
      </c>
      <c r="GQ67" s="42">
        <v>0</v>
      </c>
      <c r="GR67">
        <v>0</v>
      </c>
      <c r="GS67">
        <v>0</v>
      </c>
      <c r="GT67">
        <v>0</v>
      </c>
      <c r="GU67" s="42">
        <v>0</v>
      </c>
      <c r="GV67" s="42">
        <v>0</v>
      </c>
      <c r="GW67" s="42">
        <v>0</v>
      </c>
      <c r="GX67" s="42">
        <v>0</v>
      </c>
      <c r="GY67" s="42">
        <v>0</v>
      </c>
      <c r="GZ67" s="42">
        <v>0</v>
      </c>
      <c r="HA67" s="42">
        <v>0</v>
      </c>
      <c r="HB67" s="42">
        <v>0</v>
      </c>
      <c r="HC67" s="42">
        <v>0</v>
      </c>
      <c r="HD67" s="42">
        <v>0</v>
      </c>
      <c r="HE67">
        <v>0</v>
      </c>
      <c r="HF67">
        <v>0</v>
      </c>
      <c r="HG67" s="42">
        <v>0</v>
      </c>
      <c r="HH67" s="42">
        <v>0</v>
      </c>
      <c r="HI67" s="42">
        <v>0</v>
      </c>
      <c r="HJ67">
        <v>0</v>
      </c>
      <c r="HK67" s="42">
        <v>0</v>
      </c>
      <c r="HL67">
        <v>0</v>
      </c>
      <c r="HM67" s="42">
        <v>0</v>
      </c>
      <c r="HN67">
        <v>0</v>
      </c>
      <c r="HO67" s="42">
        <v>0</v>
      </c>
      <c r="HP67" s="42">
        <v>0</v>
      </c>
      <c r="HQ67" s="42">
        <v>0</v>
      </c>
      <c r="HR67">
        <v>0</v>
      </c>
      <c r="HS67">
        <v>0</v>
      </c>
      <c r="HT67">
        <v>0</v>
      </c>
      <c r="HU67">
        <v>0</v>
      </c>
      <c r="HV67" s="2">
        <v>0</v>
      </c>
      <c r="HW67" s="2">
        <v>0</v>
      </c>
      <c r="HX67" s="2">
        <v>0</v>
      </c>
      <c r="HY67" s="2">
        <v>0</v>
      </c>
      <c r="HZ67" s="2">
        <v>0</v>
      </c>
    </row>
    <row r="68" spans="2:234" ht="12" customHeight="1" x14ac:dyDescent="0.15">
      <c r="B68" t="s">
        <v>400</v>
      </c>
      <c r="C68">
        <v>0</v>
      </c>
      <c r="D68">
        <v>2.5018000000000002E-3</v>
      </c>
      <c r="E68">
        <v>0</v>
      </c>
      <c r="F68">
        <v>5.8762699999999999E-5</v>
      </c>
      <c r="G68">
        <v>3.0927699999999999E-6</v>
      </c>
      <c r="H68">
        <v>0</v>
      </c>
      <c r="I68">
        <v>0</v>
      </c>
      <c r="J68">
        <v>3.2496099999999999E-7</v>
      </c>
      <c r="K68">
        <v>0</v>
      </c>
      <c r="L68">
        <v>6.1855399999999997E-5</v>
      </c>
      <c r="M68">
        <v>2.5018000000000002E-3</v>
      </c>
      <c r="N68">
        <v>6.5652899999999996E-5</v>
      </c>
      <c r="O68">
        <v>2.5014799999999999E-3</v>
      </c>
      <c r="P68">
        <v>6.1855399999999997E-5</v>
      </c>
      <c r="Q68">
        <v>2.5018000000000002E-3</v>
      </c>
      <c r="R68">
        <v>0</v>
      </c>
      <c r="S68">
        <v>6.5652899999999996E-5</v>
      </c>
      <c r="T68">
        <v>5.90876E-5</v>
      </c>
      <c r="U68">
        <v>6.5652899999999998E-6</v>
      </c>
      <c r="V68">
        <v>0</v>
      </c>
      <c r="W68">
        <v>7.65944E-3</v>
      </c>
      <c r="X68">
        <v>0</v>
      </c>
      <c r="Y68">
        <v>9.4060599999999997E-4</v>
      </c>
      <c r="Z68">
        <v>4.4393849999999997</v>
      </c>
      <c r="AA68">
        <v>0</v>
      </c>
      <c r="AB68">
        <v>5.20186E-3</v>
      </c>
      <c r="AC68">
        <v>0</v>
      </c>
      <c r="AD68">
        <v>4.434183</v>
      </c>
      <c r="AE68">
        <v>0</v>
      </c>
      <c r="AF68">
        <v>1.7079700000000001E-3</v>
      </c>
      <c r="AG68">
        <v>0</v>
      </c>
      <c r="AH68">
        <v>4.4324750000000002</v>
      </c>
      <c r="AI68">
        <v>7.49696E-4</v>
      </c>
      <c r="AJ68">
        <v>1.7422E-3</v>
      </c>
      <c r="AK68">
        <v>9.9249899999999999E-4</v>
      </c>
      <c r="AL68">
        <v>0</v>
      </c>
      <c r="AM68">
        <v>4.430733</v>
      </c>
      <c r="AN68">
        <v>0</v>
      </c>
      <c r="AO68">
        <v>0</v>
      </c>
      <c r="AP68">
        <v>0</v>
      </c>
      <c r="AQ68">
        <v>0</v>
      </c>
      <c r="AR68">
        <v>0</v>
      </c>
      <c r="AS68">
        <v>0</v>
      </c>
      <c r="AT68">
        <v>0</v>
      </c>
      <c r="AU68">
        <v>2.5605599999999999E-3</v>
      </c>
      <c r="AV68">
        <v>4.428172</v>
      </c>
      <c r="AW68">
        <v>1.7200700000000001E-4</v>
      </c>
      <c r="AX68">
        <v>4.4279999999999999</v>
      </c>
      <c r="AY68">
        <v>0</v>
      </c>
      <c r="AZ68">
        <v>9.4060599999999997E-4</v>
      </c>
      <c r="BA68">
        <v>0</v>
      </c>
      <c r="BB68">
        <v>0</v>
      </c>
      <c r="BC68">
        <v>0</v>
      </c>
      <c r="BD68">
        <v>0</v>
      </c>
      <c r="BE68">
        <v>0</v>
      </c>
      <c r="BF68">
        <v>0</v>
      </c>
      <c r="BG68">
        <v>0</v>
      </c>
      <c r="BH68">
        <v>0</v>
      </c>
      <c r="BI68">
        <v>1.02916E-6</v>
      </c>
      <c r="BJ68">
        <v>6.4321999999999998E-10</v>
      </c>
      <c r="BK68">
        <v>9.3957700000000003E-4</v>
      </c>
      <c r="BL68">
        <v>1.09871E-6</v>
      </c>
      <c r="BM68">
        <v>6.9870899999999999E-8</v>
      </c>
      <c r="BN68">
        <v>1.09871E-6</v>
      </c>
      <c r="BO68">
        <v>3.2160999999999999E-10</v>
      </c>
      <c r="BP68">
        <v>3.2160999999999999E-10</v>
      </c>
      <c r="BQ68">
        <v>6.4321999999999998E-10</v>
      </c>
      <c r="BR68">
        <v>1.02884E-6</v>
      </c>
      <c r="BS68">
        <v>1.02884E-6</v>
      </c>
      <c r="BT68">
        <v>5.0834000000000003E-10</v>
      </c>
      <c r="BU68">
        <v>1.0283299999999999E-6</v>
      </c>
      <c r="BV68">
        <v>4.8001999999999996E-10</v>
      </c>
      <c r="BW68">
        <v>3.2160999999999999E-10</v>
      </c>
      <c r="BX68">
        <v>1.5841E-10</v>
      </c>
      <c r="BY68">
        <v>4.8001999999999996E-10</v>
      </c>
      <c r="BZ68">
        <v>0</v>
      </c>
      <c r="CA68">
        <v>0</v>
      </c>
      <c r="CB68">
        <v>0</v>
      </c>
      <c r="CC68">
        <v>0</v>
      </c>
      <c r="CD68">
        <v>1.49166E-9</v>
      </c>
      <c r="CE68">
        <v>0</v>
      </c>
      <c r="CF68">
        <v>1.50593E-9</v>
      </c>
      <c r="CG68">
        <v>0</v>
      </c>
      <c r="CH68">
        <v>0</v>
      </c>
      <c r="CI68">
        <v>1.5008599999999999E-9</v>
      </c>
      <c r="CJ68">
        <v>1.5008599999999999E-9</v>
      </c>
      <c r="CK68">
        <v>1.49156E-9</v>
      </c>
      <c r="CL68">
        <v>1.5008599999999999E-9</v>
      </c>
      <c r="CM68">
        <v>0</v>
      </c>
      <c r="CN68">
        <v>0</v>
      </c>
      <c r="CO68">
        <v>0</v>
      </c>
      <c r="CP68">
        <v>0</v>
      </c>
      <c r="CQ68">
        <v>0</v>
      </c>
      <c r="CR68">
        <v>4.0419000000000003E-9</v>
      </c>
      <c r="CS68">
        <v>0</v>
      </c>
      <c r="CT68">
        <v>0</v>
      </c>
      <c r="CU68">
        <v>4.3492400000000002E-9</v>
      </c>
      <c r="CV68">
        <v>1.4098000000000001E-11</v>
      </c>
      <c r="CW68">
        <v>6.0047000000000001E-12</v>
      </c>
      <c r="CX68">
        <v>6.0047000000000001E-12</v>
      </c>
      <c r="CY68">
        <v>4.5622000000000001E-12</v>
      </c>
      <c r="CZ68">
        <v>4.5622000000000001E-12</v>
      </c>
      <c r="DA68">
        <v>1.4425E-12</v>
      </c>
      <c r="DB68">
        <v>1.4099E-11</v>
      </c>
      <c r="DC68">
        <v>1.4099E-11</v>
      </c>
      <c r="DD68">
        <v>1.4098000000000001E-11</v>
      </c>
      <c r="DE68">
        <v>1.4099E-11</v>
      </c>
      <c r="DF68">
        <v>0</v>
      </c>
      <c r="DG68">
        <v>4.3242800000000003E-9</v>
      </c>
      <c r="DH68">
        <v>4.3242800000000003E-9</v>
      </c>
      <c r="DI68">
        <v>2.50249E-3</v>
      </c>
      <c r="DJ68">
        <v>4.0419000000000003E-9</v>
      </c>
      <c r="DK68">
        <v>0</v>
      </c>
      <c r="DL68">
        <v>2.8238000000000001E-10</v>
      </c>
      <c r="DM68">
        <v>1.8967500000000001E-6</v>
      </c>
      <c r="DN68">
        <v>1.8967500000000001E-6</v>
      </c>
      <c r="DO68">
        <v>2.9556700000000002E-7</v>
      </c>
      <c r="DP68">
        <v>2.19231E-6</v>
      </c>
      <c r="DQ68">
        <v>2.6742100000000002E-3</v>
      </c>
      <c r="DR68">
        <v>2.19211E-6</v>
      </c>
      <c r="DS68">
        <v>0</v>
      </c>
      <c r="DT68">
        <v>0</v>
      </c>
      <c r="DU68">
        <v>0</v>
      </c>
      <c r="DV68">
        <v>0</v>
      </c>
      <c r="DW68">
        <v>0</v>
      </c>
      <c r="DX68">
        <v>0</v>
      </c>
      <c r="DY68">
        <v>2.4073000000000001E-11</v>
      </c>
      <c r="DZ68">
        <v>0</v>
      </c>
      <c r="EA68">
        <v>0</v>
      </c>
      <c r="EB68">
        <v>0</v>
      </c>
      <c r="EC68">
        <v>0</v>
      </c>
      <c r="ED68">
        <v>0</v>
      </c>
      <c r="EE68">
        <v>0</v>
      </c>
      <c r="EF68">
        <v>0</v>
      </c>
      <c r="EG68">
        <v>9.1231999999999999E-4</v>
      </c>
      <c r="EH68">
        <v>9.1231999999999999E-4</v>
      </c>
      <c r="EI68">
        <v>0</v>
      </c>
      <c r="EJ68">
        <v>8.0178299999999998E-5</v>
      </c>
      <c r="EK68">
        <v>0</v>
      </c>
      <c r="EL68">
        <v>0</v>
      </c>
      <c r="EM68">
        <v>0</v>
      </c>
      <c r="EN68">
        <v>0</v>
      </c>
      <c r="EO68">
        <v>0</v>
      </c>
      <c r="EP68">
        <v>0</v>
      </c>
      <c r="EQ68">
        <v>0</v>
      </c>
      <c r="ER68">
        <v>0</v>
      </c>
      <c r="ES68">
        <v>0</v>
      </c>
      <c r="ET68">
        <v>0</v>
      </c>
      <c r="EU68">
        <v>0</v>
      </c>
      <c r="EV68">
        <v>0</v>
      </c>
      <c r="EW68">
        <v>0</v>
      </c>
      <c r="EX68">
        <v>0</v>
      </c>
      <c r="EY68">
        <v>0</v>
      </c>
      <c r="EZ68">
        <v>0</v>
      </c>
      <c r="FA68">
        <v>0</v>
      </c>
      <c r="FB68">
        <v>0</v>
      </c>
      <c r="FC68">
        <v>0</v>
      </c>
      <c r="FD68">
        <v>0</v>
      </c>
      <c r="FE68">
        <v>0</v>
      </c>
      <c r="FF68">
        <v>0</v>
      </c>
      <c r="FG68">
        <v>0</v>
      </c>
      <c r="FH68">
        <v>0</v>
      </c>
      <c r="FI68">
        <v>0</v>
      </c>
      <c r="FJ68">
        <v>0</v>
      </c>
      <c r="FK68">
        <v>0</v>
      </c>
      <c r="FL68">
        <v>0</v>
      </c>
      <c r="FM68">
        <v>0</v>
      </c>
      <c r="FN68">
        <v>0</v>
      </c>
      <c r="FO68">
        <v>0</v>
      </c>
      <c r="FP68">
        <v>0</v>
      </c>
      <c r="FQ68">
        <v>0</v>
      </c>
      <c r="FR68">
        <v>0</v>
      </c>
      <c r="FS68">
        <v>0</v>
      </c>
      <c r="FT68">
        <v>0</v>
      </c>
      <c r="FU68">
        <v>0</v>
      </c>
      <c r="FV68">
        <v>0</v>
      </c>
      <c r="FW68">
        <v>0</v>
      </c>
      <c r="FX68">
        <v>0</v>
      </c>
      <c r="FY68">
        <v>0</v>
      </c>
      <c r="FZ68">
        <v>0</v>
      </c>
      <c r="GA68">
        <v>0</v>
      </c>
      <c r="GB68">
        <v>0</v>
      </c>
      <c r="GC68">
        <v>0</v>
      </c>
      <c r="GD68">
        <v>3.2496000000000002E-7</v>
      </c>
      <c r="GE68">
        <v>6.1854900000000003E-5</v>
      </c>
      <c r="GF68">
        <v>6.5652899999999996E-5</v>
      </c>
      <c r="GG68">
        <v>4.4326660000000002</v>
      </c>
      <c r="GH68">
        <v>4.4326660000000002</v>
      </c>
      <c r="GI68">
        <v>4.4326660000000002</v>
      </c>
      <c r="GJ68">
        <v>4.4393849999999997</v>
      </c>
      <c r="GK68">
        <v>0</v>
      </c>
      <c r="GL68">
        <v>9.4060599999999997E-4</v>
      </c>
      <c r="GM68">
        <v>4.4393849999999997</v>
      </c>
      <c r="GN68">
        <v>4.434183</v>
      </c>
      <c r="GO68">
        <v>7.6595200000000004E-3</v>
      </c>
      <c r="GP68">
        <v>4.4324750000000002</v>
      </c>
      <c r="GQ68">
        <v>9.4060599999999997E-4</v>
      </c>
      <c r="GR68">
        <v>1.9332899999999999E-6</v>
      </c>
      <c r="GS68">
        <v>9.38673E-4</v>
      </c>
      <c r="GT68">
        <v>9.38673E-4</v>
      </c>
      <c r="GU68">
        <v>0</v>
      </c>
      <c r="GV68">
        <v>0</v>
      </c>
      <c r="GW68">
        <v>0</v>
      </c>
      <c r="GX68">
        <v>2.5014600000000001E-3</v>
      </c>
      <c r="GY68">
        <v>2.5014600000000001E-3</v>
      </c>
      <c r="GZ68">
        <v>6.4321999999999998E-10</v>
      </c>
      <c r="HA68">
        <v>1.02884E-6</v>
      </c>
      <c r="HB68">
        <v>4.8001999999999996E-10</v>
      </c>
      <c r="HC68">
        <v>2.8887999999999999E-10</v>
      </c>
      <c r="HD68">
        <v>1.5841E-10</v>
      </c>
      <c r="HE68">
        <v>1.2170599999999999E-9</v>
      </c>
      <c r="HF68">
        <v>3.2733E-11</v>
      </c>
      <c r="HG68">
        <v>3.2733E-11</v>
      </c>
      <c r="HH68">
        <v>1.50593E-9</v>
      </c>
      <c r="HI68">
        <v>0</v>
      </c>
      <c r="HJ68">
        <v>0</v>
      </c>
      <c r="HK68">
        <v>9.3085999999999993E-12</v>
      </c>
      <c r="HL68">
        <v>3.0734E-10</v>
      </c>
      <c r="HM68">
        <v>3.0734E-10</v>
      </c>
      <c r="HN68">
        <v>0</v>
      </c>
      <c r="HO68">
        <v>4.3492400000000002E-9</v>
      </c>
      <c r="HP68">
        <v>0</v>
      </c>
      <c r="HQ68">
        <v>6.0047000000000001E-12</v>
      </c>
      <c r="HR68">
        <v>0</v>
      </c>
      <c r="HS68">
        <v>1.4099E-11</v>
      </c>
      <c r="HT68">
        <v>2.6744999999999998E-3</v>
      </c>
      <c r="HU68">
        <v>2.8238000000000001E-10</v>
      </c>
      <c r="HV68" s="2">
        <v>2.19211E-6</v>
      </c>
      <c r="HW68" s="2">
        <v>0</v>
      </c>
      <c r="HX68" s="2">
        <v>0</v>
      </c>
      <c r="HY68" s="2">
        <v>0</v>
      </c>
      <c r="HZ68" s="2">
        <v>0</v>
      </c>
    </row>
    <row r="69" spans="2:234" ht="12" customHeight="1" x14ac:dyDescent="0.15">
      <c r="B69" t="s">
        <v>628</v>
      </c>
      <c r="C69">
        <v>0</v>
      </c>
      <c r="D69">
        <v>0.15423480000000001</v>
      </c>
      <c r="E69">
        <v>0</v>
      </c>
      <c r="F69">
        <v>35.125770000000003</v>
      </c>
      <c r="G69">
        <v>1.848724</v>
      </c>
      <c r="H69">
        <v>0</v>
      </c>
      <c r="I69">
        <v>35.28</v>
      </c>
      <c r="J69">
        <v>0.10434060000000001</v>
      </c>
      <c r="K69">
        <v>0</v>
      </c>
      <c r="L69">
        <v>36.974490000000003</v>
      </c>
      <c r="M69">
        <v>0.15423480000000001</v>
      </c>
      <c r="N69" s="42">
        <v>39.144559999999998</v>
      </c>
      <c r="O69">
        <v>4.9894099999999997E-2</v>
      </c>
      <c r="P69">
        <v>36.974490000000003</v>
      </c>
      <c r="Q69">
        <v>0.15423480000000001</v>
      </c>
      <c r="R69">
        <v>0</v>
      </c>
      <c r="S69" s="42">
        <v>39.144559999999998</v>
      </c>
      <c r="T69" s="42">
        <v>35.230110000000003</v>
      </c>
      <c r="U69">
        <v>3.9144559999999999</v>
      </c>
      <c r="V69" s="42">
        <v>0</v>
      </c>
      <c r="W69" s="42">
        <v>0</v>
      </c>
      <c r="X69" s="42">
        <v>0</v>
      </c>
      <c r="Y69" s="42">
        <v>0</v>
      </c>
      <c r="Z69" s="42">
        <v>0</v>
      </c>
      <c r="AA69" s="42">
        <v>0</v>
      </c>
      <c r="AB69" s="42">
        <v>0</v>
      </c>
      <c r="AC69" s="42">
        <v>0</v>
      </c>
      <c r="AD69" s="42">
        <v>0</v>
      </c>
      <c r="AE69" s="42">
        <v>0</v>
      </c>
      <c r="AF69">
        <v>0</v>
      </c>
      <c r="AG69" s="42">
        <v>0</v>
      </c>
      <c r="AH69" s="42">
        <v>0</v>
      </c>
      <c r="AI69">
        <v>0</v>
      </c>
      <c r="AJ69">
        <v>0</v>
      </c>
      <c r="AK69">
        <v>0</v>
      </c>
      <c r="AL69">
        <v>0</v>
      </c>
      <c r="AM69" s="42">
        <v>0</v>
      </c>
      <c r="AN69">
        <v>0</v>
      </c>
      <c r="AO69">
        <v>0</v>
      </c>
      <c r="AP69">
        <v>0</v>
      </c>
      <c r="AQ69">
        <v>0</v>
      </c>
      <c r="AR69">
        <v>0</v>
      </c>
      <c r="AS69">
        <v>0</v>
      </c>
      <c r="AT69">
        <v>0</v>
      </c>
      <c r="AU69">
        <v>0</v>
      </c>
      <c r="AV69" s="42">
        <v>0</v>
      </c>
      <c r="AW69">
        <v>0</v>
      </c>
      <c r="AX69" s="42">
        <v>0</v>
      </c>
      <c r="AY69">
        <v>0</v>
      </c>
      <c r="AZ69">
        <v>0</v>
      </c>
      <c r="BA69">
        <v>0</v>
      </c>
      <c r="BB69">
        <v>0</v>
      </c>
      <c r="BC69">
        <v>0</v>
      </c>
      <c r="BD69">
        <v>0</v>
      </c>
      <c r="BE69">
        <v>0</v>
      </c>
      <c r="BF69">
        <v>0</v>
      </c>
      <c r="BG69">
        <v>0</v>
      </c>
      <c r="BH69">
        <v>0</v>
      </c>
      <c r="BI69">
        <v>0</v>
      </c>
      <c r="BJ69" s="42">
        <v>0</v>
      </c>
      <c r="BK69">
        <v>0</v>
      </c>
      <c r="BL69">
        <v>0</v>
      </c>
      <c r="BM69">
        <v>0</v>
      </c>
      <c r="BN69">
        <v>0</v>
      </c>
      <c r="BO69">
        <v>0</v>
      </c>
      <c r="BP69">
        <v>0</v>
      </c>
      <c r="BQ69" s="42">
        <v>0</v>
      </c>
      <c r="BR69">
        <v>0</v>
      </c>
      <c r="BS69">
        <v>0</v>
      </c>
      <c r="BT69">
        <v>0</v>
      </c>
      <c r="BU69">
        <v>0</v>
      </c>
      <c r="BV69">
        <v>0</v>
      </c>
      <c r="BW69">
        <v>0</v>
      </c>
      <c r="BX69">
        <v>0</v>
      </c>
      <c r="BY69">
        <v>0</v>
      </c>
      <c r="BZ69">
        <v>0</v>
      </c>
      <c r="CA69">
        <v>0</v>
      </c>
      <c r="CB69">
        <v>0</v>
      </c>
      <c r="CC69">
        <v>0</v>
      </c>
      <c r="CD69">
        <v>0</v>
      </c>
      <c r="CE69">
        <v>0</v>
      </c>
      <c r="CF69">
        <v>0</v>
      </c>
      <c r="CG69">
        <v>0</v>
      </c>
      <c r="CH69">
        <v>0</v>
      </c>
      <c r="CI69">
        <v>0</v>
      </c>
      <c r="CJ69">
        <v>0</v>
      </c>
      <c r="CK69">
        <v>0</v>
      </c>
      <c r="CL69">
        <v>0</v>
      </c>
      <c r="CM69">
        <v>0</v>
      </c>
      <c r="CN69">
        <v>0</v>
      </c>
      <c r="CO69">
        <v>0</v>
      </c>
      <c r="CP69">
        <v>0</v>
      </c>
      <c r="CQ69">
        <v>0</v>
      </c>
      <c r="CR69">
        <v>0</v>
      </c>
      <c r="CS69">
        <v>0</v>
      </c>
      <c r="CT69">
        <v>0</v>
      </c>
      <c r="CU69">
        <v>0</v>
      </c>
      <c r="CV69">
        <v>0</v>
      </c>
      <c r="CW69">
        <v>0</v>
      </c>
      <c r="CX69">
        <v>0</v>
      </c>
      <c r="CY69">
        <v>0</v>
      </c>
      <c r="CZ69">
        <v>0</v>
      </c>
      <c r="DA69">
        <v>0</v>
      </c>
      <c r="DB69">
        <v>0</v>
      </c>
      <c r="DC69">
        <v>0</v>
      </c>
      <c r="DD69">
        <v>0</v>
      </c>
      <c r="DE69">
        <v>0</v>
      </c>
      <c r="DF69">
        <v>0</v>
      </c>
      <c r="DG69">
        <v>0</v>
      </c>
      <c r="DH69">
        <v>0</v>
      </c>
      <c r="DI69">
        <v>20.06549</v>
      </c>
      <c r="DJ69">
        <v>0</v>
      </c>
      <c r="DK69">
        <v>0</v>
      </c>
      <c r="DL69">
        <v>0</v>
      </c>
      <c r="DM69">
        <v>35.761229999999998</v>
      </c>
      <c r="DN69">
        <v>35.761229999999998</v>
      </c>
      <c r="DO69">
        <v>5.5726230000000001</v>
      </c>
      <c r="DP69">
        <v>41.333849999999998</v>
      </c>
      <c r="DQ69">
        <v>14.492940000000001</v>
      </c>
      <c r="DR69">
        <v>41.33379</v>
      </c>
      <c r="DS69">
        <v>0</v>
      </c>
      <c r="DT69">
        <v>0</v>
      </c>
      <c r="DU69">
        <v>0</v>
      </c>
      <c r="DV69">
        <v>0</v>
      </c>
      <c r="DW69">
        <v>0</v>
      </c>
      <c r="DX69">
        <v>0</v>
      </c>
      <c r="DY69" s="42">
        <v>0</v>
      </c>
      <c r="DZ69" s="42">
        <v>0</v>
      </c>
      <c r="EA69" s="42">
        <v>0</v>
      </c>
      <c r="EB69">
        <v>0</v>
      </c>
      <c r="EC69" s="42">
        <v>0</v>
      </c>
      <c r="ED69">
        <v>0</v>
      </c>
      <c r="EE69">
        <v>0</v>
      </c>
      <c r="EF69">
        <v>0</v>
      </c>
      <c r="EG69">
        <v>0</v>
      </c>
      <c r="EH69">
        <v>0</v>
      </c>
      <c r="EI69">
        <v>0</v>
      </c>
      <c r="EJ69">
        <v>0</v>
      </c>
      <c r="EK69">
        <v>20.015599999999999</v>
      </c>
      <c r="EL69">
        <v>0</v>
      </c>
      <c r="EM69">
        <v>0</v>
      </c>
      <c r="EN69">
        <v>0</v>
      </c>
      <c r="EO69">
        <v>0</v>
      </c>
      <c r="EP69">
        <v>0</v>
      </c>
      <c r="EQ69">
        <v>0</v>
      </c>
      <c r="ER69">
        <v>0</v>
      </c>
      <c r="ES69">
        <v>0</v>
      </c>
      <c r="ET69">
        <v>0</v>
      </c>
      <c r="EU69">
        <v>0</v>
      </c>
      <c r="EV69">
        <v>0</v>
      </c>
      <c r="EW69">
        <v>0</v>
      </c>
      <c r="EX69">
        <v>0</v>
      </c>
      <c r="EY69">
        <v>0</v>
      </c>
      <c r="EZ69" s="42">
        <v>0</v>
      </c>
      <c r="FA69" s="42">
        <v>0</v>
      </c>
      <c r="FB69">
        <v>0</v>
      </c>
      <c r="FC69">
        <v>0</v>
      </c>
      <c r="FD69" s="42">
        <v>0</v>
      </c>
      <c r="FE69" s="42">
        <v>0</v>
      </c>
      <c r="FF69">
        <v>0</v>
      </c>
      <c r="FG69">
        <v>0</v>
      </c>
      <c r="FH69" s="42">
        <v>0</v>
      </c>
      <c r="FI69" s="42">
        <v>0</v>
      </c>
      <c r="FJ69">
        <v>0</v>
      </c>
      <c r="FK69">
        <v>0</v>
      </c>
      <c r="FL69">
        <v>0</v>
      </c>
      <c r="FM69">
        <v>0</v>
      </c>
      <c r="FN69" s="42">
        <v>0</v>
      </c>
      <c r="FO69" s="42">
        <v>0</v>
      </c>
      <c r="FP69">
        <v>0</v>
      </c>
      <c r="FQ69">
        <v>0</v>
      </c>
      <c r="FR69">
        <v>0</v>
      </c>
      <c r="FS69">
        <v>0</v>
      </c>
      <c r="FT69">
        <v>0</v>
      </c>
      <c r="FU69">
        <v>0</v>
      </c>
      <c r="FV69">
        <v>0</v>
      </c>
      <c r="FW69">
        <v>0</v>
      </c>
      <c r="FX69">
        <v>0</v>
      </c>
      <c r="FY69">
        <v>0</v>
      </c>
      <c r="FZ69">
        <v>0</v>
      </c>
      <c r="GA69">
        <v>0</v>
      </c>
      <c r="GB69">
        <v>0</v>
      </c>
      <c r="GC69" s="42">
        <v>0</v>
      </c>
      <c r="GD69" s="42">
        <v>0.10434069999999999</v>
      </c>
      <c r="GE69" s="42">
        <v>36.974490000000003</v>
      </c>
      <c r="GF69" s="42">
        <v>39.144559999999998</v>
      </c>
      <c r="GG69" s="42">
        <v>0</v>
      </c>
      <c r="GH69">
        <v>0</v>
      </c>
      <c r="GI69" s="42">
        <v>0</v>
      </c>
      <c r="GJ69" s="42">
        <v>0</v>
      </c>
      <c r="GK69" s="42">
        <v>0</v>
      </c>
      <c r="GL69" s="42">
        <v>0</v>
      </c>
      <c r="GM69" s="42">
        <v>0</v>
      </c>
      <c r="GN69" s="42">
        <v>0</v>
      </c>
      <c r="GO69">
        <v>0</v>
      </c>
      <c r="GP69">
        <v>0</v>
      </c>
      <c r="GQ69">
        <v>0</v>
      </c>
      <c r="GR69">
        <v>0</v>
      </c>
      <c r="GS69">
        <v>0</v>
      </c>
      <c r="GT69">
        <v>0</v>
      </c>
      <c r="GU69">
        <v>0</v>
      </c>
      <c r="GV69">
        <v>0</v>
      </c>
      <c r="GW69" s="42">
        <v>0</v>
      </c>
      <c r="GX69">
        <v>4.9894399999999998E-2</v>
      </c>
      <c r="GY69">
        <v>4.9894399999999998E-2</v>
      </c>
      <c r="GZ69">
        <v>0</v>
      </c>
      <c r="HA69">
        <v>0</v>
      </c>
      <c r="HB69">
        <v>0</v>
      </c>
      <c r="HC69">
        <v>0</v>
      </c>
      <c r="HD69">
        <v>0</v>
      </c>
      <c r="HE69">
        <v>0</v>
      </c>
      <c r="HF69">
        <v>0</v>
      </c>
      <c r="HG69">
        <v>0</v>
      </c>
      <c r="HH69">
        <v>0</v>
      </c>
      <c r="HI69">
        <v>0</v>
      </c>
      <c r="HJ69">
        <v>0</v>
      </c>
      <c r="HK69">
        <v>0</v>
      </c>
      <c r="HL69">
        <v>0</v>
      </c>
      <c r="HM69">
        <v>0</v>
      </c>
      <c r="HN69">
        <v>0</v>
      </c>
      <c r="HO69">
        <v>0</v>
      </c>
      <c r="HP69">
        <v>0</v>
      </c>
      <c r="HQ69">
        <v>0</v>
      </c>
      <c r="HR69">
        <v>0</v>
      </c>
      <c r="HS69" s="42">
        <v>0</v>
      </c>
      <c r="HT69">
        <v>20.06549</v>
      </c>
      <c r="HU69">
        <v>0</v>
      </c>
      <c r="HV69" s="2">
        <v>41.33379</v>
      </c>
      <c r="HW69" s="2">
        <v>0</v>
      </c>
      <c r="HX69" s="2">
        <v>0</v>
      </c>
      <c r="HY69" s="2">
        <v>0</v>
      </c>
      <c r="HZ69" s="2">
        <v>0</v>
      </c>
    </row>
    <row r="70" spans="2:234" ht="12" customHeight="1" x14ac:dyDescent="0.15">
      <c r="B70" t="s">
        <v>539</v>
      </c>
      <c r="C70">
        <v>275.88510000000002</v>
      </c>
      <c r="D70">
        <v>13.76422</v>
      </c>
      <c r="E70">
        <v>0.74440019999999996</v>
      </c>
      <c r="F70">
        <v>771.03009999999995</v>
      </c>
      <c r="G70">
        <v>40.580530000000003</v>
      </c>
      <c r="H70">
        <v>1196.864</v>
      </c>
      <c r="I70">
        <v>28.295300000000001</v>
      </c>
      <c r="J70">
        <v>2.8843220000000001</v>
      </c>
      <c r="K70">
        <v>0</v>
      </c>
      <c r="L70">
        <v>811.61059999999998</v>
      </c>
      <c r="M70">
        <v>13.76422</v>
      </c>
      <c r="N70">
        <v>2497.12</v>
      </c>
      <c r="O70">
        <v>10.879899999999999</v>
      </c>
      <c r="P70">
        <v>811.61059999999998</v>
      </c>
      <c r="Q70">
        <v>13.76422</v>
      </c>
      <c r="R70">
        <v>0.61698560000000002</v>
      </c>
      <c r="S70">
        <v>2497.12</v>
      </c>
      <c r="T70">
        <v>2247.3589999999999</v>
      </c>
      <c r="U70">
        <v>249.71199999999999</v>
      </c>
      <c r="V70">
        <v>5129.0879999999997</v>
      </c>
      <c r="W70">
        <v>9728.0030000000006</v>
      </c>
      <c r="X70">
        <v>5170.8370000000004</v>
      </c>
      <c r="Y70">
        <v>2068.808</v>
      </c>
      <c r="Z70">
        <v>14629.24</v>
      </c>
      <c r="AA70">
        <v>20757.599999999999</v>
      </c>
      <c r="AB70">
        <v>6859.2</v>
      </c>
      <c r="AC70">
        <v>20757.599999999999</v>
      </c>
      <c r="AD70">
        <v>7770.0429999999997</v>
      </c>
      <c r="AE70">
        <v>11431.28</v>
      </c>
      <c r="AF70">
        <v>2391.5360000000001</v>
      </c>
      <c r="AG70">
        <v>11431.28</v>
      </c>
      <c r="AH70">
        <v>5378.5069999999996</v>
      </c>
      <c r="AI70">
        <v>477.33170000000001</v>
      </c>
      <c r="AJ70">
        <v>1109.2560000000001</v>
      </c>
      <c r="AK70">
        <v>631.92409999999995</v>
      </c>
      <c r="AL70">
        <v>35.531109999999998</v>
      </c>
      <c r="AM70">
        <v>4269.2510000000002</v>
      </c>
      <c r="AN70">
        <v>355.31110000000001</v>
      </c>
      <c r="AO70">
        <v>319.77999999999997</v>
      </c>
      <c r="AP70">
        <v>35.531109999999998</v>
      </c>
      <c r="AQ70">
        <v>605.72439999999995</v>
      </c>
      <c r="AR70">
        <v>216.85919999999999</v>
      </c>
      <c r="AS70">
        <v>24.095459999999999</v>
      </c>
      <c r="AT70">
        <v>355.31110000000001</v>
      </c>
      <c r="AU70">
        <v>342.30029999999999</v>
      </c>
      <c r="AV70">
        <v>4246.7309999999998</v>
      </c>
      <c r="AW70">
        <v>223.13130000000001</v>
      </c>
      <c r="AX70">
        <v>4240.4589999999998</v>
      </c>
      <c r="AY70">
        <v>41.748840000000001</v>
      </c>
      <c r="AZ70">
        <v>1535.4690000000001</v>
      </c>
      <c r="BA70">
        <v>501.3</v>
      </c>
      <c r="BB70">
        <v>1765.5989999999999</v>
      </c>
      <c r="BC70">
        <v>389.58280000000002</v>
      </c>
      <c r="BD70">
        <v>1765.5989999999999</v>
      </c>
      <c r="BE70">
        <v>111.71720000000001</v>
      </c>
      <c r="BF70">
        <v>35.40699</v>
      </c>
      <c r="BG70">
        <v>424.9898</v>
      </c>
      <c r="BH70">
        <v>76.310239999999993</v>
      </c>
      <c r="BI70">
        <v>1125.079</v>
      </c>
      <c r="BJ70">
        <v>2239.0830000000001</v>
      </c>
      <c r="BK70">
        <v>402.28980000000001</v>
      </c>
      <c r="BL70">
        <v>450.51440000000002</v>
      </c>
      <c r="BM70">
        <v>449.9325</v>
      </c>
      <c r="BN70">
        <v>450.51440000000002</v>
      </c>
      <c r="BO70">
        <v>1119.5419999999999</v>
      </c>
      <c r="BP70">
        <v>1119.5419999999999</v>
      </c>
      <c r="BQ70">
        <v>2239.0830000000001</v>
      </c>
      <c r="BR70">
        <v>9.7963459999999998</v>
      </c>
      <c r="BS70">
        <v>0.58194590000000002</v>
      </c>
      <c r="BT70">
        <v>9.4013039999999997</v>
      </c>
      <c r="BU70">
        <v>0.3950417</v>
      </c>
      <c r="BV70">
        <v>1670.9580000000001</v>
      </c>
      <c r="BW70">
        <v>1119.5419999999999</v>
      </c>
      <c r="BX70">
        <v>551.41600000000005</v>
      </c>
      <c r="BY70">
        <v>1670.9580000000001</v>
      </c>
      <c r="BZ70">
        <v>1480.412</v>
      </c>
      <c r="CA70">
        <v>74.020579999999995</v>
      </c>
      <c r="CB70">
        <v>0</v>
      </c>
      <c r="CC70">
        <v>402.8553</v>
      </c>
      <c r="CD70">
        <v>44.761110000000002</v>
      </c>
      <c r="CE70">
        <v>1408.075</v>
      </c>
      <c r="CF70">
        <v>1453.1690000000001</v>
      </c>
      <c r="CG70">
        <v>1406.3910000000001</v>
      </c>
      <c r="CH70">
        <v>1480.412</v>
      </c>
      <c r="CI70">
        <v>46.777799999999999</v>
      </c>
      <c r="CJ70">
        <v>65.763509999999997</v>
      </c>
      <c r="CK70">
        <v>65.355639999999994</v>
      </c>
      <c r="CL70">
        <v>65.763509999999997</v>
      </c>
      <c r="CM70">
        <v>18.985710000000001</v>
      </c>
      <c r="CN70">
        <v>20.669609999999999</v>
      </c>
      <c r="CO70">
        <v>1.683897</v>
      </c>
      <c r="CP70">
        <v>20.669609999999999</v>
      </c>
      <c r="CQ70">
        <v>18.985710000000001</v>
      </c>
      <c r="CR70">
        <v>77.118970000000004</v>
      </c>
      <c r="CS70">
        <v>5.0383740000000001</v>
      </c>
      <c r="CT70">
        <v>1.5551489999999999</v>
      </c>
      <c r="CU70">
        <v>189.71700000000001</v>
      </c>
      <c r="CV70">
        <v>1451.9059999999999</v>
      </c>
      <c r="CW70">
        <v>1479.481</v>
      </c>
      <c r="CX70">
        <v>1479.481</v>
      </c>
      <c r="CY70">
        <v>1124.0719999999999</v>
      </c>
      <c r="CZ70">
        <v>1124.0719999999999</v>
      </c>
      <c r="DA70">
        <v>355.40910000000002</v>
      </c>
      <c r="DB70">
        <v>1209.1030000000001</v>
      </c>
      <c r="DC70">
        <v>1209.1030000000001</v>
      </c>
      <c r="DD70">
        <v>1209.104</v>
      </c>
      <c r="DE70">
        <v>1209.1030000000001</v>
      </c>
      <c r="DF70">
        <v>242.80199999999999</v>
      </c>
      <c r="DG70">
        <v>77.116420000000005</v>
      </c>
      <c r="DH70">
        <v>77.116420000000005</v>
      </c>
      <c r="DI70">
        <v>117.791</v>
      </c>
      <c r="DJ70">
        <v>72.080600000000004</v>
      </c>
      <c r="DK70">
        <v>75.886859999999999</v>
      </c>
      <c r="DL70">
        <v>5.035819</v>
      </c>
      <c r="DM70">
        <v>1967.395</v>
      </c>
      <c r="DN70">
        <v>1967.395</v>
      </c>
      <c r="DO70">
        <v>306.57650000000001</v>
      </c>
      <c r="DP70">
        <v>2273.9720000000002</v>
      </c>
      <c r="DQ70">
        <v>119.54640000000001</v>
      </c>
      <c r="DR70">
        <v>2274.0590000000002</v>
      </c>
      <c r="DS70">
        <v>1482.184</v>
      </c>
      <c r="DT70">
        <v>1408.075</v>
      </c>
      <c r="DU70">
        <v>74.109210000000004</v>
      </c>
      <c r="DV70">
        <v>1482.184</v>
      </c>
      <c r="DW70">
        <v>211.21129999999999</v>
      </c>
      <c r="DX70">
        <v>0</v>
      </c>
      <c r="DY70">
        <v>855.06920000000002</v>
      </c>
      <c r="DZ70">
        <v>42.173819999999999</v>
      </c>
      <c r="EA70">
        <v>21410.95</v>
      </c>
      <c r="EB70">
        <v>21410.95</v>
      </c>
      <c r="EC70">
        <v>21459.16</v>
      </c>
      <c r="ED70">
        <v>48.212850000000003</v>
      </c>
      <c r="EE70">
        <v>21459.16</v>
      </c>
      <c r="EF70">
        <v>1060.616</v>
      </c>
      <c r="EG70">
        <v>580.87450000000001</v>
      </c>
      <c r="EH70">
        <v>786.41380000000004</v>
      </c>
      <c r="EI70">
        <v>6.0390269999999999</v>
      </c>
      <c r="EJ70">
        <v>51.049550000000004</v>
      </c>
      <c r="EK70">
        <v>24.762180000000001</v>
      </c>
      <c r="EL70">
        <v>49.337229999999998</v>
      </c>
      <c r="EM70">
        <v>240.9546</v>
      </c>
      <c r="EN70">
        <v>240.9546</v>
      </c>
      <c r="EO70">
        <v>51.182279999999999</v>
      </c>
      <c r="EP70">
        <v>1068.287</v>
      </c>
      <c r="EQ70">
        <v>977.96289999999999</v>
      </c>
      <c r="ER70">
        <v>36.909840000000003</v>
      </c>
      <c r="ES70">
        <v>1014.873</v>
      </c>
      <c r="ET70">
        <v>53.414349999999999</v>
      </c>
      <c r="EU70">
        <v>1068.287</v>
      </c>
      <c r="EV70">
        <v>402.8553</v>
      </c>
      <c r="EW70">
        <v>0</v>
      </c>
      <c r="EX70">
        <v>570.18939999999998</v>
      </c>
      <c r="EY70">
        <v>605.72439999999995</v>
      </c>
      <c r="EZ70">
        <v>41.211010000000002</v>
      </c>
      <c r="FA70">
        <v>7.6074029999999997</v>
      </c>
      <c r="FB70">
        <v>8103.5370000000003</v>
      </c>
      <c r="FC70">
        <v>8103.5370000000003</v>
      </c>
      <c r="FD70">
        <v>135.48269999999999</v>
      </c>
      <c r="FE70">
        <v>135.48269999999999</v>
      </c>
      <c r="FF70">
        <v>83946.02</v>
      </c>
      <c r="FG70">
        <v>83946.02</v>
      </c>
      <c r="FH70">
        <v>2281.21</v>
      </c>
      <c r="FI70">
        <v>2281.21</v>
      </c>
      <c r="FJ70">
        <v>20739.86</v>
      </c>
      <c r="FK70">
        <v>20739.86</v>
      </c>
      <c r="FL70">
        <v>96.026570000000007</v>
      </c>
      <c r="FM70">
        <v>96.026570000000007</v>
      </c>
      <c r="FN70">
        <v>587.78880000000004</v>
      </c>
      <c r="FO70">
        <v>587.78880000000004</v>
      </c>
      <c r="FP70">
        <v>6630.3429999999998</v>
      </c>
      <c r="FQ70">
        <v>6630.3429999999998</v>
      </c>
      <c r="FR70">
        <v>0.55508440000000003</v>
      </c>
      <c r="FS70">
        <v>0.55508440000000003</v>
      </c>
      <c r="FT70">
        <v>9.2143999999999995</v>
      </c>
      <c r="FU70">
        <v>6.4915330000000004</v>
      </c>
      <c r="FV70">
        <v>6.4915330000000004</v>
      </c>
      <c r="FW70">
        <v>773.71529999999996</v>
      </c>
      <c r="FX70">
        <v>773.71529999999996</v>
      </c>
      <c r="FY70" s="42">
        <v>55.376260000000002</v>
      </c>
      <c r="FZ70" s="42">
        <v>0</v>
      </c>
      <c r="GA70" s="42">
        <v>8.4034200000000003E-2</v>
      </c>
      <c r="GB70">
        <v>1.4846399999999999E-2</v>
      </c>
      <c r="GC70">
        <v>2.8533800000000002E-2</v>
      </c>
      <c r="GD70">
        <v>2.8843169999999998</v>
      </c>
      <c r="GE70">
        <v>811.61069999999995</v>
      </c>
      <c r="GF70">
        <v>2497.12</v>
      </c>
      <c r="GG70">
        <v>7419.7860000000001</v>
      </c>
      <c r="GH70">
        <v>7154.067</v>
      </c>
      <c r="GI70">
        <v>6970.0479999999998</v>
      </c>
      <c r="GJ70">
        <v>14702.73</v>
      </c>
      <c r="GK70">
        <v>73.488069999999993</v>
      </c>
      <c r="GL70">
        <v>1995.32</v>
      </c>
      <c r="GM70">
        <v>14629.24</v>
      </c>
      <c r="GN70">
        <v>7770.0429999999997</v>
      </c>
      <c r="GO70">
        <v>9728.0679999999993</v>
      </c>
      <c r="GP70">
        <v>5378.5069999999996</v>
      </c>
      <c r="GQ70">
        <v>2108.13</v>
      </c>
      <c r="GR70">
        <v>1532.61</v>
      </c>
      <c r="GS70">
        <v>504.15859999999998</v>
      </c>
      <c r="GT70">
        <v>2.8586079999999998</v>
      </c>
      <c r="GU70">
        <v>501.3</v>
      </c>
      <c r="GV70">
        <v>111.71720000000001</v>
      </c>
      <c r="GW70">
        <v>76.310239999999993</v>
      </c>
      <c r="GX70">
        <v>87.190039999999996</v>
      </c>
      <c r="GY70">
        <v>87.190039999999996</v>
      </c>
      <c r="GZ70">
        <v>2239.0830000000001</v>
      </c>
      <c r="HA70">
        <v>9.7963459999999998</v>
      </c>
      <c r="HB70">
        <v>1670.9580000000001</v>
      </c>
      <c r="HC70">
        <v>1005.598</v>
      </c>
      <c r="HD70">
        <v>551.41600000000005</v>
      </c>
      <c r="HE70">
        <v>448.47289999999998</v>
      </c>
      <c r="HF70">
        <v>113.9439</v>
      </c>
      <c r="HG70">
        <v>516.9633</v>
      </c>
      <c r="HH70">
        <v>1454.0709999999999</v>
      </c>
      <c r="HI70">
        <v>0.90179229999999999</v>
      </c>
      <c r="HJ70">
        <v>1480.412</v>
      </c>
      <c r="HK70">
        <v>0.40787440000000003</v>
      </c>
      <c r="HL70">
        <v>113.2514</v>
      </c>
      <c r="HM70">
        <v>113.2514</v>
      </c>
      <c r="HN70">
        <v>0</v>
      </c>
      <c r="HO70">
        <v>189.71700000000001</v>
      </c>
      <c r="HP70">
        <v>0.65335710000000002</v>
      </c>
      <c r="HQ70">
        <v>1479.481</v>
      </c>
      <c r="HR70">
        <v>0</v>
      </c>
      <c r="HS70">
        <v>1209.1030000000001</v>
      </c>
      <c r="HT70">
        <v>350.32350000000002</v>
      </c>
      <c r="HU70">
        <v>5.035819</v>
      </c>
      <c r="HV70" s="2">
        <v>2274.0590000000002</v>
      </c>
      <c r="HW70" s="2">
        <v>1482.184</v>
      </c>
      <c r="HX70" s="2">
        <v>21459.16</v>
      </c>
      <c r="HY70" s="2">
        <v>0</v>
      </c>
      <c r="HZ70" s="2">
        <v>1068.287</v>
      </c>
    </row>
    <row r="71" spans="2:234" ht="12" customHeight="1" x14ac:dyDescent="0.15">
      <c r="B71" t="s">
        <v>157</v>
      </c>
      <c r="C71">
        <v>29290</v>
      </c>
      <c r="D71">
        <v>527.19780000000003</v>
      </c>
      <c r="E71">
        <v>54.361870000000003</v>
      </c>
      <c r="F71">
        <v>41749</v>
      </c>
      <c r="G71">
        <v>2197.3159999999998</v>
      </c>
      <c r="H71">
        <v>64874.9</v>
      </c>
      <c r="I71">
        <v>1876.91</v>
      </c>
      <c r="J71">
        <v>150.50579999999999</v>
      </c>
      <c r="K71">
        <v>0</v>
      </c>
      <c r="L71">
        <v>43946.31</v>
      </c>
      <c r="M71">
        <v>527.19780000000003</v>
      </c>
      <c r="N71">
        <v>151243</v>
      </c>
      <c r="O71">
        <v>376.69200000000001</v>
      </c>
      <c r="P71">
        <v>43946.31</v>
      </c>
      <c r="Q71">
        <v>527.19780000000003</v>
      </c>
      <c r="R71">
        <v>34</v>
      </c>
      <c r="S71">
        <v>151243</v>
      </c>
      <c r="T71">
        <v>136117</v>
      </c>
      <c r="U71">
        <v>15124.31</v>
      </c>
      <c r="V71">
        <v>147427</v>
      </c>
      <c r="W71">
        <v>392612</v>
      </c>
      <c r="X71">
        <v>148627</v>
      </c>
      <c r="Y71">
        <v>111954</v>
      </c>
      <c r="Z71">
        <v>533630</v>
      </c>
      <c r="AA71">
        <v>373954</v>
      </c>
      <c r="AB71">
        <v>292358</v>
      </c>
      <c r="AC71">
        <v>373954</v>
      </c>
      <c r="AD71">
        <v>241272</v>
      </c>
      <c r="AE71">
        <v>205938</v>
      </c>
      <c r="AF71">
        <v>85958.15</v>
      </c>
      <c r="AG71">
        <v>205938</v>
      </c>
      <c r="AH71">
        <v>155314</v>
      </c>
      <c r="AI71">
        <v>14298.39</v>
      </c>
      <c r="AJ71">
        <v>33227.57</v>
      </c>
      <c r="AK71">
        <v>18929.18</v>
      </c>
      <c r="AL71">
        <v>1958</v>
      </c>
      <c r="AM71">
        <v>122086</v>
      </c>
      <c r="AN71">
        <v>19580</v>
      </c>
      <c r="AO71">
        <v>17622</v>
      </c>
      <c r="AP71">
        <v>1958</v>
      </c>
      <c r="AQ71">
        <v>33379.449999999997</v>
      </c>
      <c r="AR71">
        <v>3915</v>
      </c>
      <c r="AS71">
        <v>435</v>
      </c>
      <c r="AT71">
        <v>19580</v>
      </c>
      <c r="AU71">
        <v>18012.87</v>
      </c>
      <c r="AV71">
        <v>121696</v>
      </c>
      <c r="AW71">
        <v>5353.2039999999997</v>
      </c>
      <c r="AX71">
        <v>120257</v>
      </c>
      <c r="AY71">
        <v>1200</v>
      </c>
      <c r="AZ71">
        <v>80816.160000000003</v>
      </c>
      <c r="BA71">
        <v>20482.36</v>
      </c>
      <c r="BB71">
        <v>31807.77</v>
      </c>
      <c r="BC71">
        <v>17005.5</v>
      </c>
      <c r="BD71">
        <v>31807.77</v>
      </c>
      <c r="BE71">
        <v>3476.86</v>
      </c>
      <c r="BF71">
        <v>1285.9949999999999</v>
      </c>
      <c r="BG71">
        <v>18291.5</v>
      </c>
      <c r="BH71">
        <v>2190.864</v>
      </c>
      <c r="BI71">
        <v>61262.82</v>
      </c>
      <c r="BJ71">
        <v>120834</v>
      </c>
      <c r="BK71">
        <v>18207.54</v>
      </c>
      <c r="BL71">
        <v>20855.52</v>
      </c>
      <c r="BM71">
        <v>20835.18</v>
      </c>
      <c r="BN71">
        <v>20855.52</v>
      </c>
      <c r="BO71">
        <v>60417.06</v>
      </c>
      <c r="BP71">
        <v>60417.06</v>
      </c>
      <c r="BQ71">
        <v>120834</v>
      </c>
      <c r="BR71">
        <v>186.33879999999999</v>
      </c>
      <c r="BS71">
        <v>20.338799999999999</v>
      </c>
      <c r="BT71">
        <v>175.0247</v>
      </c>
      <c r="BU71">
        <v>11.31409</v>
      </c>
      <c r="BV71">
        <v>90174.71</v>
      </c>
      <c r="BW71">
        <v>60417.06</v>
      </c>
      <c r="BX71">
        <v>29757.66</v>
      </c>
      <c r="BY71">
        <v>90174.71</v>
      </c>
      <c r="BZ71">
        <v>80247.070000000007</v>
      </c>
      <c r="CA71">
        <v>4012.3539999999998</v>
      </c>
      <c r="CB71">
        <v>0</v>
      </c>
      <c r="CC71">
        <v>22200</v>
      </c>
      <c r="CD71">
        <v>2119.4879999999998</v>
      </c>
      <c r="CE71">
        <v>76323.41</v>
      </c>
      <c r="CF71">
        <v>78459.41</v>
      </c>
      <c r="CG71">
        <v>76234.720000000001</v>
      </c>
      <c r="CH71">
        <v>80247.070000000007</v>
      </c>
      <c r="CI71">
        <v>2224.694</v>
      </c>
      <c r="CJ71">
        <v>3224.694</v>
      </c>
      <c r="CK71">
        <v>3204.694</v>
      </c>
      <c r="CL71">
        <v>3224.694</v>
      </c>
      <c r="CM71">
        <v>1000</v>
      </c>
      <c r="CN71">
        <v>1088.693</v>
      </c>
      <c r="CO71">
        <v>88.692830000000001</v>
      </c>
      <c r="CP71">
        <v>1088.693</v>
      </c>
      <c r="CQ71">
        <v>1000</v>
      </c>
      <c r="CR71">
        <v>2288.1790000000001</v>
      </c>
      <c r="CS71">
        <v>141.14240000000001</v>
      </c>
      <c r="CT71">
        <v>191.68620000000001</v>
      </c>
      <c r="CU71">
        <v>8373.634</v>
      </c>
      <c r="CV71">
        <v>78380</v>
      </c>
      <c r="CW71">
        <v>80994.509999999995</v>
      </c>
      <c r="CX71">
        <v>80994.509999999995</v>
      </c>
      <c r="CY71">
        <v>61537.57</v>
      </c>
      <c r="CZ71">
        <v>61537.57</v>
      </c>
      <c r="DA71">
        <v>19456.939999999999</v>
      </c>
      <c r="DB71">
        <v>65000</v>
      </c>
      <c r="DC71">
        <v>65000</v>
      </c>
      <c r="DD71">
        <v>65000</v>
      </c>
      <c r="DE71">
        <v>65000</v>
      </c>
      <c r="DF71">
        <v>13380</v>
      </c>
      <c r="DG71">
        <v>2297.0369999999998</v>
      </c>
      <c r="DH71">
        <v>2297.0369999999998</v>
      </c>
      <c r="DI71">
        <v>3482.3519999999999</v>
      </c>
      <c r="DJ71">
        <v>2147.0369999999998</v>
      </c>
      <c r="DK71">
        <v>1370</v>
      </c>
      <c r="DL71">
        <v>150</v>
      </c>
      <c r="DM71">
        <v>44985</v>
      </c>
      <c r="DN71">
        <v>44985</v>
      </c>
      <c r="DO71">
        <v>7009.95</v>
      </c>
      <c r="DP71">
        <v>51994.95</v>
      </c>
      <c r="DQ71">
        <v>3368.4630000000002</v>
      </c>
      <c r="DR71">
        <v>51997.120000000003</v>
      </c>
      <c r="DS71">
        <v>80340.429999999993</v>
      </c>
      <c r="DT71">
        <v>76323.41</v>
      </c>
      <c r="DU71">
        <v>4017.0219999999999</v>
      </c>
      <c r="DV71">
        <v>80340.429999999993</v>
      </c>
      <c r="DW71">
        <v>11448.51</v>
      </c>
      <c r="DX71">
        <v>0</v>
      </c>
      <c r="DY71">
        <v>43346.55</v>
      </c>
      <c r="DZ71">
        <v>2350.2489999999998</v>
      </c>
      <c r="EA71">
        <v>1326260</v>
      </c>
      <c r="EB71">
        <v>1326260</v>
      </c>
      <c r="EC71">
        <v>1329250</v>
      </c>
      <c r="ED71">
        <v>2986.4569999999999</v>
      </c>
      <c r="EE71">
        <v>1329250</v>
      </c>
      <c r="EF71">
        <v>54171.64</v>
      </c>
      <c r="EG71">
        <v>17400</v>
      </c>
      <c r="EH71">
        <v>28224.61</v>
      </c>
      <c r="EI71">
        <v>636.20849999999996</v>
      </c>
      <c r="EJ71">
        <v>1529.181</v>
      </c>
      <c r="EK71">
        <v>733.48559999999998</v>
      </c>
      <c r="EL71">
        <v>890.0702</v>
      </c>
      <c r="EM71">
        <v>4350</v>
      </c>
      <c r="EN71">
        <v>4350</v>
      </c>
      <c r="EO71">
        <v>2510.25</v>
      </c>
      <c r="EP71">
        <v>58869.7</v>
      </c>
      <c r="EQ71">
        <v>53735.25</v>
      </c>
      <c r="ER71">
        <v>2190.9679999999998</v>
      </c>
      <c r="ES71">
        <v>55926.22</v>
      </c>
      <c r="ET71">
        <v>2943.4850000000001</v>
      </c>
      <c r="EU71">
        <v>58869.7</v>
      </c>
      <c r="EV71">
        <v>22200</v>
      </c>
      <c r="EW71">
        <v>0</v>
      </c>
      <c r="EX71">
        <v>31421.22</v>
      </c>
      <c r="EY71">
        <v>33379.449999999997</v>
      </c>
      <c r="EZ71">
        <v>2271</v>
      </c>
      <c r="FA71">
        <v>419.21839999999997</v>
      </c>
      <c r="FB71">
        <v>145988</v>
      </c>
      <c r="FC71">
        <v>145988</v>
      </c>
      <c r="FD71">
        <v>2440.759</v>
      </c>
      <c r="FE71">
        <v>2440.759</v>
      </c>
      <c r="FF71">
        <v>1512310</v>
      </c>
      <c r="FG71">
        <v>1512310</v>
      </c>
      <c r="FH71">
        <v>41096.629999999997</v>
      </c>
      <c r="FI71">
        <v>41096.629999999997</v>
      </c>
      <c r="FJ71">
        <v>373634</v>
      </c>
      <c r="FK71">
        <v>373634</v>
      </c>
      <c r="FL71">
        <v>1729.9459999999999</v>
      </c>
      <c r="FM71">
        <v>1729.9459999999999</v>
      </c>
      <c r="FN71">
        <v>10589.18</v>
      </c>
      <c r="FO71">
        <v>10589.18</v>
      </c>
      <c r="FP71">
        <v>119448</v>
      </c>
      <c r="FQ71">
        <v>119448</v>
      </c>
      <c r="FR71">
        <v>10</v>
      </c>
      <c r="FS71">
        <v>10</v>
      </c>
      <c r="FT71">
        <v>166</v>
      </c>
      <c r="FU71">
        <v>116.9468</v>
      </c>
      <c r="FV71">
        <v>116.9468</v>
      </c>
      <c r="FW71">
        <v>13938.7</v>
      </c>
      <c r="FX71">
        <v>13938.7</v>
      </c>
      <c r="FY71">
        <v>1526.279</v>
      </c>
      <c r="FZ71">
        <v>0</v>
      </c>
      <c r="GA71">
        <v>13.429349999999999</v>
      </c>
      <c r="GB71">
        <v>2.3725879999999999</v>
      </c>
      <c r="GC71">
        <v>4.559939</v>
      </c>
      <c r="GD71">
        <v>150.50550000000001</v>
      </c>
      <c r="GE71">
        <v>43946.32</v>
      </c>
      <c r="GF71">
        <v>151243</v>
      </c>
      <c r="GG71">
        <v>283544</v>
      </c>
      <c r="GH71">
        <v>283544</v>
      </c>
      <c r="GI71">
        <v>252972</v>
      </c>
      <c r="GJ71">
        <v>536308</v>
      </c>
      <c r="GK71">
        <v>2678.578</v>
      </c>
      <c r="GL71">
        <v>109275</v>
      </c>
      <c r="GM71">
        <v>533630</v>
      </c>
      <c r="GN71">
        <v>241272</v>
      </c>
      <c r="GO71">
        <v>392614</v>
      </c>
      <c r="GP71">
        <v>155314</v>
      </c>
      <c r="GQ71">
        <v>113154</v>
      </c>
      <c r="GR71">
        <v>80698.86</v>
      </c>
      <c r="GS71">
        <v>20599.66</v>
      </c>
      <c r="GT71">
        <v>117.3014</v>
      </c>
      <c r="GU71">
        <v>20482.36</v>
      </c>
      <c r="GV71">
        <v>3476.86</v>
      </c>
      <c r="GW71">
        <v>2190.864</v>
      </c>
      <c r="GX71">
        <v>2567.5520000000001</v>
      </c>
      <c r="GY71">
        <v>2567.5520000000001</v>
      </c>
      <c r="GZ71">
        <v>120834</v>
      </c>
      <c r="HA71">
        <v>186.33879999999999</v>
      </c>
      <c r="HB71">
        <v>90174.71</v>
      </c>
      <c r="HC71">
        <v>54267.97</v>
      </c>
      <c r="HD71">
        <v>29757.66</v>
      </c>
      <c r="HE71">
        <v>24325.69</v>
      </c>
      <c r="HF71">
        <v>6149.0860000000002</v>
      </c>
      <c r="HG71">
        <v>28349.09</v>
      </c>
      <c r="HH71">
        <v>78593.66</v>
      </c>
      <c r="HI71">
        <v>134.2533</v>
      </c>
      <c r="HJ71">
        <v>80247.070000000007</v>
      </c>
      <c r="HK71">
        <v>20</v>
      </c>
      <c r="HL71">
        <v>6142.8869999999997</v>
      </c>
      <c r="HM71">
        <v>6142.8869999999997</v>
      </c>
      <c r="HN71">
        <v>0</v>
      </c>
      <c r="HO71">
        <v>8373.634</v>
      </c>
      <c r="HP71">
        <v>57.432870000000001</v>
      </c>
      <c r="HQ71">
        <v>80994.509999999995</v>
      </c>
      <c r="HR71">
        <v>0</v>
      </c>
      <c r="HS71">
        <v>65000</v>
      </c>
      <c r="HT71">
        <v>9010.5810000000001</v>
      </c>
      <c r="HU71">
        <v>150</v>
      </c>
      <c r="HV71" s="2">
        <v>51997.120000000003</v>
      </c>
      <c r="HW71" s="2">
        <v>80340.429999999993</v>
      </c>
      <c r="HX71" s="2">
        <v>1329250</v>
      </c>
      <c r="HY71" s="2">
        <v>0</v>
      </c>
      <c r="HZ71" s="2">
        <v>58869.7</v>
      </c>
    </row>
    <row r="72" spans="2:234" ht="12" customHeight="1" x14ac:dyDescent="0.15">
      <c r="B72" t="s">
        <v>158</v>
      </c>
      <c r="C72">
        <v>34.429209999999998</v>
      </c>
      <c r="D72">
        <v>345.93079999999998</v>
      </c>
      <c r="E72">
        <v>4.2491899999999999E-2</v>
      </c>
      <c r="F72">
        <v>42.301290000000002</v>
      </c>
      <c r="G72">
        <v>2.2263839999999999</v>
      </c>
      <c r="H72">
        <v>65.973380000000006</v>
      </c>
      <c r="I72">
        <v>2.121658</v>
      </c>
      <c r="J72">
        <v>0.1510214</v>
      </c>
      <c r="K72">
        <v>0</v>
      </c>
      <c r="L72">
        <v>44.524859999999997</v>
      </c>
      <c r="M72">
        <v>275.9579</v>
      </c>
      <c r="N72">
        <v>155.35650000000001</v>
      </c>
      <c r="O72">
        <v>275.80720000000002</v>
      </c>
      <c r="P72">
        <v>44.527679999999997</v>
      </c>
      <c r="Q72">
        <v>345.92989999999998</v>
      </c>
      <c r="R72">
        <v>3.47161E-2</v>
      </c>
      <c r="S72">
        <v>155.52690000000001</v>
      </c>
      <c r="T72">
        <v>139.97219999999999</v>
      </c>
      <c r="U72">
        <v>15.55269</v>
      </c>
      <c r="V72">
        <v>9146.5310000000009</v>
      </c>
      <c r="W72">
        <v>758.33190000000002</v>
      </c>
      <c r="X72">
        <v>9220.98</v>
      </c>
      <c r="Y72">
        <v>269.50080000000003</v>
      </c>
      <c r="Z72">
        <v>28413.87</v>
      </c>
      <c r="AA72">
        <v>412.12549999999999</v>
      </c>
      <c r="AB72">
        <v>354.00799999999998</v>
      </c>
      <c r="AC72">
        <v>36052.129999999997</v>
      </c>
      <c r="AD72">
        <v>14998.03</v>
      </c>
      <c r="AE72">
        <v>222.08179999999999</v>
      </c>
      <c r="AF72">
        <v>99.125</v>
      </c>
      <c r="AG72">
        <v>24463.89</v>
      </c>
      <c r="AH72">
        <v>10121.459999999999</v>
      </c>
      <c r="AI72">
        <v>14.865349999999999</v>
      </c>
      <c r="AJ72">
        <v>34.545119999999997</v>
      </c>
      <c r="AK72">
        <v>19.679760000000002</v>
      </c>
      <c r="AL72">
        <v>1.884226</v>
      </c>
      <c r="AM72">
        <v>6416.424</v>
      </c>
      <c r="AN72">
        <v>18.830500000000001</v>
      </c>
      <c r="AO72">
        <v>16.94745</v>
      </c>
      <c r="AP72">
        <v>1.8830499999999999</v>
      </c>
      <c r="AQ72">
        <v>32.062890000000003</v>
      </c>
      <c r="AR72">
        <v>3.9586420000000002</v>
      </c>
      <c r="AS72">
        <v>0.43984909999999999</v>
      </c>
      <c r="AT72">
        <v>18.80772</v>
      </c>
      <c r="AU72">
        <v>18.215630000000001</v>
      </c>
      <c r="AV72">
        <v>6496.0079999999998</v>
      </c>
      <c r="AW72">
        <v>5.5505550000000001</v>
      </c>
      <c r="AX72">
        <v>6480.99</v>
      </c>
      <c r="AY72">
        <v>74.449299999999994</v>
      </c>
      <c r="AZ72">
        <v>104.52119999999999</v>
      </c>
      <c r="BA72">
        <v>1546.405</v>
      </c>
      <c r="BB72">
        <v>34.301270000000002</v>
      </c>
      <c r="BC72">
        <v>19.443090000000002</v>
      </c>
      <c r="BD72">
        <v>3779.261</v>
      </c>
      <c r="BE72">
        <v>347.39339999999999</v>
      </c>
      <c r="BF72">
        <v>1.3342210000000001</v>
      </c>
      <c r="BG72">
        <v>792.2944</v>
      </c>
      <c r="BH72">
        <v>199.18799999999999</v>
      </c>
      <c r="BI72">
        <v>68.354650000000007</v>
      </c>
      <c r="BJ72">
        <v>123.2573</v>
      </c>
      <c r="BK72">
        <v>2808.701</v>
      </c>
      <c r="BL72">
        <v>17303.73</v>
      </c>
      <c r="BM72">
        <v>20.96969</v>
      </c>
      <c r="BN72">
        <v>57.427030000000002</v>
      </c>
      <c r="BO72">
        <v>61.628639999999997</v>
      </c>
      <c r="BP72">
        <v>61.628639999999997</v>
      </c>
      <c r="BQ72">
        <v>123.248</v>
      </c>
      <c r="BR72">
        <v>292.83019999999999</v>
      </c>
      <c r="BS72">
        <v>36.457160000000002</v>
      </c>
      <c r="BT72">
        <v>0.17847370000000001</v>
      </c>
      <c r="BU72">
        <v>10.287710000000001</v>
      </c>
      <c r="BV72">
        <v>92.000460000000004</v>
      </c>
      <c r="BW72">
        <v>61.650129999999997</v>
      </c>
      <c r="BX72">
        <v>30.368449999999999</v>
      </c>
      <c r="BY72">
        <v>92.015119999999996</v>
      </c>
      <c r="BZ72">
        <v>81.576830000000001</v>
      </c>
      <c r="CA72">
        <v>4.0788409999999997</v>
      </c>
      <c r="CB72">
        <v>0</v>
      </c>
      <c r="CC72">
        <v>22.836490000000001</v>
      </c>
      <c r="CD72">
        <v>791.54089999999997</v>
      </c>
      <c r="CE72">
        <v>77.593239999999994</v>
      </c>
      <c r="CF72">
        <v>80.687139999999999</v>
      </c>
      <c r="CG72">
        <v>77.497990000000001</v>
      </c>
      <c r="CH72">
        <v>81.576679999999996</v>
      </c>
      <c r="CI72">
        <v>2080.6660000000002</v>
      </c>
      <c r="CJ72">
        <v>2084.3159999999998</v>
      </c>
      <c r="CK72">
        <v>734.64149999999995</v>
      </c>
      <c r="CL72">
        <v>739.26030000000003</v>
      </c>
      <c r="CM72">
        <v>1.075226</v>
      </c>
      <c r="CN72">
        <v>1.170229</v>
      </c>
      <c r="CO72">
        <v>9.53648E-2</v>
      </c>
      <c r="CP72">
        <v>1.1705909999999999</v>
      </c>
      <c r="CQ72">
        <v>1.029515</v>
      </c>
      <c r="CR72">
        <v>2257.7759999999998</v>
      </c>
      <c r="CS72">
        <v>84.622789999999995</v>
      </c>
      <c r="CT72">
        <v>0.16652259999999999</v>
      </c>
      <c r="CU72">
        <v>4942.0290000000005</v>
      </c>
      <c r="CV72">
        <v>75.664749999999998</v>
      </c>
      <c r="CW72">
        <v>83.690730000000002</v>
      </c>
      <c r="CX72">
        <v>83.666060000000002</v>
      </c>
      <c r="CY72">
        <v>63.586080000000003</v>
      </c>
      <c r="CZ72">
        <v>63.586089999999999</v>
      </c>
      <c r="DA72">
        <v>20.10464</v>
      </c>
      <c r="DB72">
        <v>64.412030000000001</v>
      </c>
      <c r="DC72">
        <v>64.401499999999999</v>
      </c>
      <c r="DD72">
        <v>62.84836</v>
      </c>
      <c r="DE72">
        <v>62.845669999999998</v>
      </c>
      <c r="DF72">
        <v>12.852259999999999</v>
      </c>
      <c r="DG72">
        <v>1898.25</v>
      </c>
      <c r="DH72">
        <v>2278.3310000000001</v>
      </c>
      <c r="DI72">
        <v>3068.7420000000002</v>
      </c>
      <c r="DJ72">
        <v>2129.5529999999999</v>
      </c>
      <c r="DK72">
        <v>1.385454</v>
      </c>
      <c r="DL72">
        <v>151.62719999999999</v>
      </c>
      <c r="DM72">
        <v>46.507579999999997</v>
      </c>
      <c r="DN72">
        <v>46.507460000000002</v>
      </c>
      <c r="DO72">
        <v>7.2471930000000002</v>
      </c>
      <c r="DP72">
        <v>53.751779999999997</v>
      </c>
      <c r="DQ72">
        <v>3083.511</v>
      </c>
      <c r="DR72">
        <v>53.749940000000002</v>
      </c>
      <c r="DS72">
        <v>81.700779999999995</v>
      </c>
      <c r="DT72">
        <v>77.615750000000006</v>
      </c>
      <c r="DU72">
        <v>4.0850390000000001</v>
      </c>
      <c r="DV72">
        <v>81.684190000000001</v>
      </c>
      <c r="DW72">
        <v>11.64236</v>
      </c>
      <c r="DX72">
        <v>0</v>
      </c>
      <c r="DY72">
        <v>47.145229999999998</v>
      </c>
      <c r="DZ72">
        <v>610.55290000000002</v>
      </c>
      <c r="EA72">
        <v>1388.713</v>
      </c>
      <c r="EB72">
        <v>1370.729</v>
      </c>
      <c r="EC72">
        <v>1373.586</v>
      </c>
      <c r="ED72">
        <v>3.0865879999999999</v>
      </c>
      <c r="EE72">
        <v>1373.816</v>
      </c>
      <c r="EF72">
        <v>15568.08</v>
      </c>
      <c r="EG72">
        <v>18.089950000000002</v>
      </c>
      <c r="EH72">
        <v>13773.6</v>
      </c>
      <c r="EI72">
        <v>0.62051710000000004</v>
      </c>
      <c r="EJ72">
        <v>1.5898159999999999</v>
      </c>
      <c r="EK72">
        <v>633.05899999999997</v>
      </c>
      <c r="EL72">
        <v>0.90005310000000005</v>
      </c>
      <c r="EM72">
        <v>4.3990689999999999</v>
      </c>
      <c r="EN72">
        <v>4.3984909999999999</v>
      </c>
      <c r="EO72">
        <v>2.552959</v>
      </c>
      <c r="EP72">
        <v>60.109740000000002</v>
      </c>
      <c r="EQ72">
        <v>55.003909999999998</v>
      </c>
      <c r="ER72">
        <v>2.0506039999999999</v>
      </c>
      <c r="ES72">
        <v>57.10425</v>
      </c>
      <c r="ET72">
        <v>3.005487</v>
      </c>
      <c r="EU72">
        <v>60.078440000000001</v>
      </c>
      <c r="EV72">
        <v>22.667619999999999</v>
      </c>
      <c r="EW72">
        <v>0</v>
      </c>
      <c r="EX72">
        <v>32.083080000000002</v>
      </c>
      <c r="EY72">
        <v>34.082030000000003</v>
      </c>
      <c r="EZ72">
        <v>2.3188360000000001</v>
      </c>
      <c r="FA72">
        <v>0.40268350000000003</v>
      </c>
      <c r="FB72">
        <v>147.60659999999999</v>
      </c>
      <c r="FC72">
        <v>147.20859999999999</v>
      </c>
      <c r="FD72">
        <v>2.4746290000000002</v>
      </c>
      <c r="FE72">
        <v>2.461176</v>
      </c>
      <c r="FF72">
        <v>1533.2180000000001</v>
      </c>
      <c r="FG72">
        <v>1524.961</v>
      </c>
      <c r="FH72">
        <v>41.666629999999998</v>
      </c>
      <c r="FI72">
        <v>41.440399999999997</v>
      </c>
      <c r="FJ72">
        <v>378.81779999999998</v>
      </c>
      <c r="FK72">
        <v>376.75979999999998</v>
      </c>
      <c r="FL72">
        <v>1.753905</v>
      </c>
      <c r="FM72">
        <v>1.744416</v>
      </c>
      <c r="FN72">
        <v>10.73598</v>
      </c>
      <c r="FO72">
        <v>10.677759999999999</v>
      </c>
      <c r="FP72">
        <v>120.77030000000001</v>
      </c>
      <c r="FQ72">
        <v>120.4466</v>
      </c>
      <c r="FR72">
        <v>1.0130699999999999E-2</v>
      </c>
      <c r="FS72">
        <v>1.00836E-2</v>
      </c>
      <c r="FT72">
        <v>58.371099999999998</v>
      </c>
      <c r="FU72">
        <v>41.12236</v>
      </c>
      <c r="FV72">
        <v>0.16938880000000001</v>
      </c>
      <c r="FW72">
        <v>4901.308</v>
      </c>
      <c r="FX72">
        <v>20.188469999999999</v>
      </c>
      <c r="FY72">
        <v>1.408331</v>
      </c>
      <c r="FZ72">
        <v>0</v>
      </c>
      <c r="GA72">
        <v>4.3487899999999999E-3</v>
      </c>
      <c r="GB72">
        <v>7.6830900000000001E-4</v>
      </c>
      <c r="GC72">
        <v>1.47663E-3</v>
      </c>
      <c r="GD72">
        <v>0.15102109999999999</v>
      </c>
      <c r="GE72">
        <v>44.524859999999997</v>
      </c>
      <c r="GF72">
        <v>155.35650000000001</v>
      </c>
      <c r="GG72">
        <v>12376.3</v>
      </c>
      <c r="GH72">
        <v>11026.26</v>
      </c>
      <c r="GI72">
        <v>11360.14</v>
      </c>
      <c r="GJ72">
        <v>28556.6</v>
      </c>
      <c r="GK72">
        <v>142.73140000000001</v>
      </c>
      <c r="GL72">
        <v>126.7495</v>
      </c>
      <c r="GM72">
        <v>15352.05</v>
      </c>
      <c r="GN72">
        <v>10222.75</v>
      </c>
      <c r="GO72">
        <v>463.52609999999999</v>
      </c>
      <c r="GP72">
        <v>6450.9660000000003</v>
      </c>
      <c r="GQ72">
        <v>743.46699999999998</v>
      </c>
      <c r="GR72">
        <v>95.708389999999994</v>
      </c>
      <c r="GS72">
        <v>1555.2249999999999</v>
      </c>
      <c r="GT72">
        <v>8.8196189999999994</v>
      </c>
      <c r="GU72">
        <v>366.83620000000002</v>
      </c>
      <c r="GV72">
        <v>200.5222</v>
      </c>
      <c r="GW72">
        <v>1789.7380000000001</v>
      </c>
      <c r="GX72">
        <v>2267.8519999999999</v>
      </c>
      <c r="GY72">
        <v>2267.8530000000001</v>
      </c>
      <c r="GZ72">
        <v>123.248</v>
      </c>
      <c r="HA72">
        <v>10.46618</v>
      </c>
      <c r="HB72">
        <v>92.00094</v>
      </c>
      <c r="HC72">
        <v>55.375549999999997</v>
      </c>
      <c r="HD72">
        <v>30.364989999999999</v>
      </c>
      <c r="HE72">
        <v>25.416260000000001</v>
      </c>
      <c r="HF72">
        <v>6.2745850000000001</v>
      </c>
      <c r="HG72">
        <v>29.144200000000001</v>
      </c>
      <c r="HH72">
        <v>80.79083</v>
      </c>
      <c r="HI72">
        <v>0.1061648</v>
      </c>
      <c r="HJ72">
        <v>81.576679999999996</v>
      </c>
      <c r="HK72">
        <v>4.584784</v>
      </c>
      <c r="HL72">
        <v>6.4182870000000003</v>
      </c>
      <c r="HM72">
        <v>6.3271350000000002</v>
      </c>
      <c r="HN72">
        <v>0</v>
      </c>
      <c r="HO72">
        <v>4948.6949999999997</v>
      </c>
      <c r="HP72">
        <v>5.2554299999999998E-2</v>
      </c>
      <c r="HQ72">
        <v>84.001829999999998</v>
      </c>
      <c r="HR72">
        <v>0</v>
      </c>
      <c r="HS72">
        <v>64.401499999999999</v>
      </c>
      <c r="HT72">
        <v>3101.636</v>
      </c>
      <c r="HU72">
        <v>148.77850000000001</v>
      </c>
      <c r="HV72" s="2">
        <v>53.749940000000002</v>
      </c>
      <c r="HW72" s="2">
        <v>81.684229999999999</v>
      </c>
      <c r="HX72" s="2">
        <v>1373.5840000000001</v>
      </c>
      <c r="HY72" s="2">
        <v>0</v>
      </c>
      <c r="HZ72" s="2">
        <v>60.078440000000001</v>
      </c>
    </row>
    <row r="73" spans="2:234" ht="12" customHeight="1" x14ac:dyDescent="0.15">
      <c r="B73" t="s">
        <v>159</v>
      </c>
      <c r="C73">
        <v>32</v>
      </c>
      <c r="D73">
        <v>71.292699999999996</v>
      </c>
      <c r="E73">
        <v>81.604309999999998</v>
      </c>
      <c r="F73">
        <v>71.341909999999999</v>
      </c>
      <c r="G73">
        <v>71.341909999999999</v>
      </c>
      <c r="H73">
        <v>90.710880000000003</v>
      </c>
      <c r="I73">
        <v>64.900000000000006</v>
      </c>
      <c r="J73">
        <v>50.001579999999997</v>
      </c>
      <c r="K73" t="s">
        <v>140</v>
      </c>
      <c r="L73">
        <v>71.292699999999996</v>
      </c>
      <c r="M73">
        <v>50</v>
      </c>
      <c r="N73">
        <v>70.261880000000005</v>
      </c>
      <c r="O73">
        <v>50.001579999999997</v>
      </c>
      <c r="P73">
        <v>71.341909999999999</v>
      </c>
      <c r="Q73">
        <v>71.291979999999995</v>
      </c>
      <c r="R73">
        <v>88.567149999999998</v>
      </c>
      <c r="S73">
        <v>71.144090000000006</v>
      </c>
      <c r="T73">
        <v>71.144090000000006</v>
      </c>
      <c r="U73">
        <v>71.144090000000006</v>
      </c>
      <c r="V73">
        <v>175</v>
      </c>
      <c r="W73">
        <v>157.87209999999999</v>
      </c>
      <c r="X73">
        <v>175</v>
      </c>
      <c r="Y73">
        <v>203.82320000000001</v>
      </c>
      <c r="Z73">
        <v>203.8253</v>
      </c>
      <c r="AA73">
        <v>158.8578</v>
      </c>
      <c r="AB73">
        <v>173.00020000000001</v>
      </c>
      <c r="AC73">
        <v>158.86189999999999</v>
      </c>
      <c r="AD73">
        <v>173.00020000000001</v>
      </c>
      <c r="AE73">
        <v>134.68100000000001</v>
      </c>
      <c r="AF73">
        <v>141.77850000000001</v>
      </c>
      <c r="AG73">
        <v>134.68190000000001</v>
      </c>
      <c r="AH73">
        <v>141.77850000000001</v>
      </c>
      <c r="AI73">
        <v>50.000259999999997</v>
      </c>
      <c r="AJ73">
        <v>50.000259999999997</v>
      </c>
      <c r="AK73">
        <v>50.000259999999997</v>
      </c>
      <c r="AL73">
        <v>41.562620000000003</v>
      </c>
      <c r="AM73">
        <v>50.000259999999997</v>
      </c>
      <c r="AN73">
        <v>41.031799999999997</v>
      </c>
      <c r="AO73">
        <v>41.031799999999997</v>
      </c>
      <c r="AP73">
        <v>41.031799999999997</v>
      </c>
      <c r="AQ73">
        <v>40</v>
      </c>
      <c r="AR73">
        <v>39.759300000000003</v>
      </c>
      <c r="AS73">
        <v>39.759300000000003</v>
      </c>
      <c r="AT73">
        <v>40</v>
      </c>
      <c r="AU73">
        <v>53.383949999999999</v>
      </c>
      <c r="AV73">
        <v>53.41095</v>
      </c>
      <c r="AW73">
        <v>50.839959999999998</v>
      </c>
      <c r="AX73">
        <v>49.615810000000003</v>
      </c>
      <c r="AY73">
        <v>175</v>
      </c>
      <c r="AZ73" s="42">
        <v>192.62899999999999</v>
      </c>
      <c r="BA73">
        <v>192.62979999999999</v>
      </c>
      <c r="BB73">
        <v>134.68100000000001</v>
      </c>
      <c r="BC73">
        <v>142.0001</v>
      </c>
      <c r="BD73">
        <v>134.68190000000001</v>
      </c>
      <c r="BE73">
        <v>142.0001</v>
      </c>
      <c r="BF73">
        <v>54.999969999999998</v>
      </c>
      <c r="BG73">
        <v>111.0621</v>
      </c>
      <c r="BH73">
        <v>54.999969999999998</v>
      </c>
      <c r="BI73">
        <v>160.40600000000001</v>
      </c>
      <c r="BJ73">
        <v>95.118989999999997</v>
      </c>
      <c r="BK73">
        <v>160.40600000000001</v>
      </c>
      <c r="BL73">
        <v>95.061089999999993</v>
      </c>
      <c r="BM73">
        <v>55</v>
      </c>
      <c r="BN73" s="42">
        <v>55</v>
      </c>
      <c r="BO73">
        <v>95.118989999999997</v>
      </c>
      <c r="BP73">
        <v>95.118989999999997</v>
      </c>
      <c r="BQ73">
        <v>95.061089999999993</v>
      </c>
      <c r="BR73">
        <v>126.6498</v>
      </c>
      <c r="BS73">
        <v>55</v>
      </c>
      <c r="BT73">
        <v>50.000010000000003</v>
      </c>
      <c r="BU73">
        <v>50.000010000000003</v>
      </c>
      <c r="BV73">
        <v>95.264539999999997</v>
      </c>
      <c r="BW73">
        <v>95.386979999999994</v>
      </c>
      <c r="BX73">
        <v>95.474429999999998</v>
      </c>
      <c r="BY73">
        <v>95.386979999999994</v>
      </c>
      <c r="BZ73">
        <v>90.449449999999999</v>
      </c>
      <c r="CA73">
        <v>90.449449999999999</v>
      </c>
      <c r="CB73" t="s">
        <v>140</v>
      </c>
      <c r="CC73">
        <v>94</v>
      </c>
      <c r="CD73">
        <v>120.72920000000001</v>
      </c>
      <c r="CE73">
        <v>90.488129999999998</v>
      </c>
      <c r="CF73">
        <v>98.585620000000006</v>
      </c>
      <c r="CG73">
        <v>90.449449999999999</v>
      </c>
      <c r="CH73">
        <v>90.448049999999995</v>
      </c>
      <c r="CI73">
        <v>90.448049999999995</v>
      </c>
      <c r="CJ73">
        <v>89.722470000000001</v>
      </c>
      <c r="CK73">
        <v>122.9954</v>
      </c>
      <c r="CL73">
        <v>122.9954</v>
      </c>
      <c r="CM73">
        <v>120.9375</v>
      </c>
      <c r="CN73">
        <v>120.72920000000001</v>
      </c>
      <c r="CO73">
        <v>120.9375</v>
      </c>
      <c r="CP73">
        <v>120.9375</v>
      </c>
      <c r="CQ73">
        <v>90</v>
      </c>
      <c r="CR73">
        <v>100.51690000000001</v>
      </c>
      <c r="CS73">
        <v>30</v>
      </c>
      <c r="CT73">
        <v>119.9405</v>
      </c>
      <c r="CU73">
        <v>119.718</v>
      </c>
      <c r="CV73">
        <v>39.603340000000003</v>
      </c>
      <c r="CW73">
        <v>96.264300000000006</v>
      </c>
      <c r="CX73">
        <v>96.051329999999993</v>
      </c>
      <c r="CY73">
        <v>96.264300000000006</v>
      </c>
      <c r="CZ73">
        <v>96.264390000000006</v>
      </c>
      <c r="DA73">
        <v>96.264300000000006</v>
      </c>
      <c r="DB73">
        <v>60.599710000000002</v>
      </c>
      <c r="DC73">
        <v>60.466850000000001</v>
      </c>
      <c r="DD73">
        <v>40.036879999999996</v>
      </c>
      <c r="DE73">
        <v>40</v>
      </c>
      <c r="DF73">
        <v>40</v>
      </c>
      <c r="DG73">
        <v>39.946849999999998</v>
      </c>
      <c r="DH73">
        <v>104</v>
      </c>
      <c r="DI73">
        <v>51.312840000000001</v>
      </c>
      <c r="DJ73">
        <v>104</v>
      </c>
      <c r="DK73">
        <v>40</v>
      </c>
      <c r="DL73">
        <v>103.87520000000001</v>
      </c>
      <c r="DM73">
        <v>44.583280000000002</v>
      </c>
      <c r="DN73">
        <v>44.579700000000003</v>
      </c>
      <c r="DO73">
        <v>44.579700000000003</v>
      </c>
      <c r="DP73">
        <v>44.504260000000002</v>
      </c>
      <c r="DQ73">
        <v>43.668329999999997</v>
      </c>
      <c r="DR73">
        <v>44.39678</v>
      </c>
      <c r="DS73">
        <v>90.710880000000003</v>
      </c>
      <c r="DT73">
        <v>90.710880000000003</v>
      </c>
      <c r="DU73">
        <v>90.710880000000003</v>
      </c>
      <c r="DV73">
        <v>90.554879999999997</v>
      </c>
      <c r="DW73" s="42">
        <v>90.710880000000003</v>
      </c>
      <c r="DX73" t="s">
        <v>140</v>
      </c>
      <c r="DY73">
        <v>125.964</v>
      </c>
      <c r="DZ73">
        <v>142.30009999999999</v>
      </c>
      <c r="EA73">
        <v>143.5078</v>
      </c>
      <c r="EB73">
        <v>134.53049999999999</v>
      </c>
      <c r="EC73">
        <v>134.4135</v>
      </c>
      <c r="ED73">
        <v>134.53049999999999</v>
      </c>
      <c r="EE73">
        <v>134.53049999999999</v>
      </c>
      <c r="EF73">
        <v>134.4135</v>
      </c>
      <c r="EG73">
        <v>50.000259999999997</v>
      </c>
      <c r="EH73">
        <v>118.232</v>
      </c>
      <c r="EI73">
        <v>192.3777</v>
      </c>
      <c r="EJ73">
        <v>50.000259999999997</v>
      </c>
      <c r="EK73">
        <v>45</v>
      </c>
      <c r="EL73">
        <v>40</v>
      </c>
      <c r="EM73">
        <v>40</v>
      </c>
      <c r="EN73">
        <v>39.759300000000003</v>
      </c>
      <c r="EO73">
        <v>76.5</v>
      </c>
      <c r="EP73">
        <v>88.567149999999998</v>
      </c>
      <c r="EQ73">
        <v>90.1</v>
      </c>
      <c r="ER73">
        <v>30</v>
      </c>
      <c r="ES73">
        <v>88.567149999999998</v>
      </c>
      <c r="ET73">
        <v>88.567149999999998</v>
      </c>
      <c r="EU73">
        <v>88.182280000000006</v>
      </c>
      <c r="EV73">
        <v>88.567149999999998</v>
      </c>
      <c r="EW73" t="s">
        <v>140</v>
      </c>
      <c r="EX73">
        <v>88.567149999999998</v>
      </c>
      <c r="EY73">
        <v>88.55565</v>
      </c>
      <c r="EZ73">
        <v>88.567149999999998</v>
      </c>
      <c r="FA73">
        <v>40</v>
      </c>
      <c r="FB73">
        <v>40.00712</v>
      </c>
      <c r="FC73">
        <v>35</v>
      </c>
      <c r="FD73">
        <v>45.000050000000002</v>
      </c>
      <c r="FE73">
        <v>35</v>
      </c>
      <c r="FF73">
        <v>44.907290000000003</v>
      </c>
      <c r="FG73">
        <v>35</v>
      </c>
      <c r="FH73">
        <v>44.987699999999997</v>
      </c>
      <c r="FI73">
        <v>35</v>
      </c>
      <c r="FJ73">
        <v>44.993569999999998</v>
      </c>
      <c r="FK73">
        <v>35</v>
      </c>
      <c r="FL73">
        <v>44.952159999999999</v>
      </c>
      <c r="FM73">
        <v>35</v>
      </c>
      <c r="FN73">
        <v>44.976419999999997</v>
      </c>
      <c r="FO73">
        <v>35</v>
      </c>
      <c r="FP73">
        <v>39.977780000000003</v>
      </c>
      <c r="FQ73">
        <v>35</v>
      </c>
      <c r="FR73">
        <v>43.580669999999998</v>
      </c>
      <c r="FS73">
        <v>35</v>
      </c>
      <c r="FT73" s="42">
        <v>154.79079999999999</v>
      </c>
      <c r="FU73">
        <v>154.79079999999999</v>
      </c>
      <c r="FV73" s="42">
        <v>154.7886</v>
      </c>
      <c r="FW73">
        <v>154.79079999999999</v>
      </c>
      <c r="FX73">
        <v>154.78870000000001</v>
      </c>
      <c r="FY73">
        <v>75.832419999999999</v>
      </c>
      <c r="FZ73" t="s">
        <v>140</v>
      </c>
      <c r="GA73">
        <v>30</v>
      </c>
      <c r="GB73">
        <v>30</v>
      </c>
      <c r="GC73">
        <v>30</v>
      </c>
      <c r="GD73">
        <v>50.001579999999997</v>
      </c>
      <c r="GE73">
        <v>71.292699999999996</v>
      </c>
      <c r="GF73">
        <v>70.261880000000005</v>
      </c>
      <c r="GG73">
        <v>214</v>
      </c>
      <c r="GH73">
        <v>214</v>
      </c>
      <c r="GI73">
        <v>214</v>
      </c>
      <c r="GJ73">
        <v>203.8253</v>
      </c>
      <c r="GK73">
        <v>203.8253</v>
      </c>
      <c r="GL73">
        <v>203.8253</v>
      </c>
      <c r="GM73">
        <v>173</v>
      </c>
      <c r="GN73">
        <v>142</v>
      </c>
      <c r="GO73">
        <v>157.87209999999999</v>
      </c>
      <c r="GP73">
        <v>50</v>
      </c>
      <c r="GQ73">
        <v>193</v>
      </c>
      <c r="GR73">
        <v>192.62979999999999</v>
      </c>
      <c r="GS73">
        <v>192.62979999999999</v>
      </c>
      <c r="GT73">
        <v>192.62979999999999</v>
      </c>
      <c r="GU73">
        <v>142</v>
      </c>
      <c r="GV73">
        <v>55</v>
      </c>
      <c r="GW73">
        <v>51.683729999999997</v>
      </c>
      <c r="GX73">
        <v>50.39752</v>
      </c>
      <c r="GY73">
        <v>50.397620000000003</v>
      </c>
      <c r="GZ73">
        <v>95.061089999999993</v>
      </c>
      <c r="HA73">
        <v>50</v>
      </c>
      <c r="HB73">
        <v>95.26858</v>
      </c>
      <c r="HC73">
        <v>95.386979999999994</v>
      </c>
      <c r="HD73">
        <v>95.386979999999994</v>
      </c>
      <c r="HE73">
        <v>105.3412</v>
      </c>
      <c r="HF73">
        <v>95.386979999999994</v>
      </c>
      <c r="HG73">
        <v>94.982200000000006</v>
      </c>
      <c r="HH73">
        <v>98.585620000000006</v>
      </c>
      <c r="HI73">
        <v>98.585620000000006</v>
      </c>
      <c r="HJ73">
        <v>90.448049999999995</v>
      </c>
      <c r="HK73">
        <v>122.9954</v>
      </c>
      <c r="HL73">
        <v>105.3412</v>
      </c>
      <c r="HM73" s="42">
        <v>95</v>
      </c>
      <c r="HN73" t="s">
        <v>140</v>
      </c>
      <c r="HO73">
        <v>120</v>
      </c>
      <c r="HP73">
        <v>120</v>
      </c>
      <c r="HQ73" s="42">
        <v>96.051329999999993</v>
      </c>
      <c r="HR73">
        <v>78</v>
      </c>
      <c r="HS73">
        <v>60.466850000000001</v>
      </c>
      <c r="HT73">
        <v>45.311140000000002</v>
      </c>
      <c r="HU73">
        <v>104</v>
      </c>
      <c r="HV73" s="2">
        <v>44.39678</v>
      </c>
      <c r="HW73" s="2">
        <v>90.555250000000001</v>
      </c>
      <c r="HX73" s="2">
        <v>134.4135</v>
      </c>
      <c r="HY73" s="2" t="s">
        <v>140</v>
      </c>
      <c r="HZ73" s="2">
        <v>88.182280000000006</v>
      </c>
    </row>
    <row r="74" spans="2:234" ht="12" customHeight="1" x14ac:dyDescent="0.15">
      <c r="B74" t="s">
        <v>160</v>
      </c>
      <c r="C74">
        <v>4</v>
      </c>
      <c r="D74">
        <v>1.05</v>
      </c>
      <c r="E74">
        <v>2</v>
      </c>
      <c r="F74">
        <v>3</v>
      </c>
      <c r="G74">
        <v>3</v>
      </c>
      <c r="H74">
        <v>5.7</v>
      </c>
      <c r="I74">
        <v>4</v>
      </c>
      <c r="J74">
        <v>1.051501</v>
      </c>
      <c r="K74">
        <v>1.05</v>
      </c>
      <c r="L74">
        <v>2.0174110000000001</v>
      </c>
      <c r="M74">
        <v>1.03</v>
      </c>
      <c r="N74">
        <v>2.0029659999999998</v>
      </c>
      <c r="O74">
        <v>1.03</v>
      </c>
      <c r="P74">
        <v>3</v>
      </c>
      <c r="Q74">
        <v>1.05</v>
      </c>
      <c r="R74">
        <v>10</v>
      </c>
      <c r="S74">
        <v>23</v>
      </c>
      <c r="T74">
        <v>23</v>
      </c>
      <c r="U74">
        <v>23</v>
      </c>
      <c r="V74">
        <v>21</v>
      </c>
      <c r="W74">
        <v>11.857559999999999</v>
      </c>
      <c r="X74">
        <v>21</v>
      </c>
      <c r="Y74">
        <v>18.399999999999999</v>
      </c>
      <c r="Z74">
        <v>18.399999999999999</v>
      </c>
      <c r="AA74">
        <v>6</v>
      </c>
      <c r="AB74">
        <v>18.2</v>
      </c>
      <c r="AC74">
        <v>6</v>
      </c>
      <c r="AD74">
        <v>18.2</v>
      </c>
      <c r="AE74">
        <v>3.1</v>
      </c>
      <c r="AF74">
        <v>18</v>
      </c>
      <c r="AG74">
        <v>3.1</v>
      </c>
      <c r="AH74">
        <v>18</v>
      </c>
      <c r="AI74">
        <v>17.8</v>
      </c>
      <c r="AJ74">
        <v>17.8</v>
      </c>
      <c r="AK74">
        <v>17.8</v>
      </c>
      <c r="AL74">
        <v>10</v>
      </c>
      <c r="AM74">
        <v>17.8</v>
      </c>
      <c r="AN74">
        <v>24</v>
      </c>
      <c r="AO74">
        <v>24</v>
      </c>
      <c r="AP74">
        <v>24</v>
      </c>
      <c r="AQ74">
        <v>9.5</v>
      </c>
      <c r="AR74">
        <v>24</v>
      </c>
      <c r="AS74">
        <v>24</v>
      </c>
      <c r="AT74">
        <v>9.5</v>
      </c>
      <c r="AU74">
        <v>17.8</v>
      </c>
      <c r="AV74">
        <v>17.649999999999999</v>
      </c>
      <c r="AW74">
        <v>17.649999999999999</v>
      </c>
      <c r="AX74">
        <v>17.5</v>
      </c>
      <c r="AY74">
        <v>21</v>
      </c>
      <c r="AZ74">
        <v>10.81</v>
      </c>
      <c r="BA74">
        <v>10.81</v>
      </c>
      <c r="BB74">
        <v>3.1</v>
      </c>
      <c r="BC74">
        <v>10.61</v>
      </c>
      <c r="BD74">
        <v>3.1</v>
      </c>
      <c r="BE74">
        <v>10.61</v>
      </c>
      <c r="BF74">
        <v>10.41</v>
      </c>
      <c r="BG74">
        <v>1.5</v>
      </c>
      <c r="BH74">
        <v>10.41</v>
      </c>
      <c r="BI74">
        <v>4.1399999999999997</v>
      </c>
      <c r="BJ74">
        <v>3.8</v>
      </c>
      <c r="BK74">
        <v>4.1399999999999997</v>
      </c>
      <c r="BL74">
        <v>0.6</v>
      </c>
      <c r="BM74">
        <v>0.4</v>
      </c>
      <c r="BN74">
        <v>0.4</v>
      </c>
      <c r="BO74">
        <v>3.8</v>
      </c>
      <c r="BP74">
        <v>3.8</v>
      </c>
      <c r="BQ74">
        <v>1.5228729999999999</v>
      </c>
      <c r="BR74">
        <v>1.1000000000000001</v>
      </c>
      <c r="BS74">
        <v>0.4</v>
      </c>
      <c r="BT74">
        <v>1.03</v>
      </c>
      <c r="BU74">
        <v>1.03</v>
      </c>
      <c r="BV74">
        <v>1.486661</v>
      </c>
      <c r="BW74">
        <v>6</v>
      </c>
      <c r="BX74">
        <v>1.05</v>
      </c>
      <c r="BY74">
        <v>6</v>
      </c>
      <c r="BZ74">
        <v>3</v>
      </c>
      <c r="CA74">
        <v>3</v>
      </c>
      <c r="CB74">
        <v>1.05</v>
      </c>
      <c r="CC74">
        <v>10</v>
      </c>
      <c r="CD74">
        <v>1.4</v>
      </c>
      <c r="CE74">
        <v>3</v>
      </c>
      <c r="CF74">
        <v>1.05</v>
      </c>
      <c r="CG74">
        <v>3</v>
      </c>
      <c r="CH74">
        <v>1.463155</v>
      </c>
      <c r="CI74">
        <v>0.5</v>
      </c>
      <c r="CJ74">
        <v>0.5</v>
      </c>
      <c r="CK74">
        <v>1.5</v>
      </c>
      <c r="CL74">
        <v>1.5</v>
      </c>
      <c r="CM74">
        <v>3</v>
      </c>
      <c r="CN74">
        <v>1.4</v>
      </c>
      <c r="CO74">
        <v>3</v>
      </c>
      <c r="CP74">
        <v>3</v>
      </c>
      <c r="CQ74">
        <v>3</v>
      </c>
      <c r="CR74">
        <v>1.05</v>
      </c>
      <c r="CS74">
        <v>1.5</v>
      </c>
      <c r="CT74" s="42">
        <v>1.05</v>
      </c>
      <c r="CU74">
        <v>1.05</v>
      </c>
      <c r="CV74">
        <v>3</v>
      </c>
      <c r="CW74">
        <v>5</v>
      </c>
      <c r="CX74">
        <v>1.9777560000000001</v>
      </c>
      <c r="CY74">
        <v>5</v>
      </c>
      <c r="CZ74">
        <v>5</v>
      </c>
      <c r="DA74">
        <v>5</v>
      </c>
      <c r="DB74">
        <v>4.8</v>
      </c>
      <c r="DC74">
        <v>2.0187390000000001</v>
      </c>
      <c r="DD74">
        <v>3</v>
      </c>
      <c r="DE74">
        <v>4</v>
      </c>
      <c r="DF74">
        <v>9.5</v>
      </c>
      <c r="DG74">
        <v>1.03</v>
      </c>
      <c r="DH74">
        <v>1.05</v>
      </c>
      <c r="DI74">
        <v>1.03</v>
      </c>
      <c r="DJ74">
        <v>1.05</v>
      </c>
      <c r="DK74">
        <v>5.9</v>
      </c>
      <c r="DL74">
        <v>1.03</v>
      </c>
      <c r="DM74">
        <v>4.8</v>
      </c>
      <c r="DN74">
        <v>5</v>
      </c>
      <c r="DO74">
        <v>5</v>
      </c>
      <c r="DP74">
        <v>5</v>
      </c>
      <c r="DQ74">
        <v>1.02</v>
      </c>
      <c r="DR74">
        <v>1.967973</v>
      </c>
      <c r="DS74">
        <v>5.7</v>
      </c>
      <c r="DT74">
        <v>5.7</v>
      </c>
      <c r="DU74">
        <v>5.7</v>
      </c>
      <c r="DV74">
        <v>2.113003</v>
      </c>
      <c r="DW74">
        <v>5.7</v>
      </c>
      <c r="DX74">
        <v>1.1499999999999999</v>
      </c>
      <c r="DY74">
        <v>1.7</v>
      </c>
      <c r="DZ74">
        <v>1.7</v>
      </c>
      <c r="EA74">
        <v>5</v>
      </c>
      <c r="EB74">
        <v>6</v>
      </c>
      <c r="EC74">
        <v>1.9846969999999999</v>
      </c>
      <c r="ED74">
        <v>6</v>
      </c>
      <c r="EE74">
        <v>6</v>
      </c>
      <c r="EF74">
        <v>1.7</v>
      </c>
      <c r="EG74">
        <v>17.8</v>
      </c>
      <c r="EH74">
        <v>1.6</v>
      </c>
      <c r="EI74">
        <v>1.75</v>
      </c>
      <c r="EJ74">
        <v>17.8</v>
      </c>
      <c r="EK74">
        <v>1.03</v>
      </c>
      <c r="EL74">
        <v>5.9</v>
      </c>
      <c r="EM74">
        <v>5.9</v>
      </c>
      <c r="EN74">
        <v>24</v>
      </c>
      <c r="EO74">
        <v>2</v>
      </c>
      <c r="EP74">
        <v>10</v>
      </c>
      <c r="EQ74">
        <v>3.5</v>
      </c>
      <c r="ER74">
        <v>4</v>
      </c>
      <c r="ES74">
        <v>10</v>
      </c>
      <c r="ET74">
        <v>10</v>
      </c>
      <c r="EU74">
        <v>2.1100789999999998</v>
      </c>
      <c r="EV74">
        <v>10</v>
      </c>
      <c r="EW74">
        <v>1.1499999999999999</v>
      </c>
      <c r="EX74">
        <v>10</v>
      </c>
      <c r="EY74">
        <v>10</v>
      </c>
      <c r="EZ74">
        <v>10</v>
      </c>
      <c r="FA74">
        <v>9.5</v>
      </c>
      <c r="FB74">
        <v>5</v>
      </c>
      <c r="FC74">
        <v>5.5</v>
      </c>
      <c r="FD74">
        <v>5</v>
      </c>
      <c r="FE74">
        <v>5.5</v>
      </c>
      <c r="FF74">
        <v>5</v>
      </c>
      <c r="FG74">
        <v>5.5</v>
      </c>
      <c r="FH74">
        <v>5</v>
      </c>
      <c r="FI74">
        <v>5.5</v>
      </c>
      <c r="FJ74">
        <v>5</v>
      </c>
      <c r="FK74">
        <v>5.5</v>
      </c>
      <c r="FL74">
        <v>5</v>
      </c>
      <c r="FM74">
        <v>5.5</v>
      </c>
      <c r="FN74">
        <v>5</v>
      </c>
      <c r="FO74">
        <v>5.5</v>
      </c>
      <c r="FP74">
        <v>5</v>
      </c>
      <c r="FQ74">
        <v>5.5</v>
      </c>
      <c r="FR74">
        <v>5</v>
      </c>
      <c r="FS74">
        <v>5.5</v>
      </c>
      <c r="FT74">
        <v>5.4</v>
      </c>
      <c r="FU74">
        <v>5.4</v>
      </c>
      <c r="FV74">
        <v>5.4</v>
      </c>
      <c r="FW74">
        <v>5.4</v>
      </c>
      <c r="FX74">
        <v>5.4</v>
      </c>
      <c r="FY74">
        <v>1.45</v>
      </c>
      <c r="FZ74">
        <v>2</v>
      </c>
      <c r="GA74">
        <v>2</v>
      </c>
      <c r="GB74">
        <v>2</v>
      </c>
      <c r="GC74">
        <v>2</v>
      </c>
      <c r="GD74">
        <v>1.03</v>
      </c>
      <c r="GE74">
        <v>1.05</v>
      </c>
      <c r="GF74">
        <v>1.05</v>
      </c>
      <c r="GG74">
        <v>23</v>
      </c>
      <c r="GH74">
        <v>23</v>
      </c>
      <c r="GI74">
        <v>23</v>
      </c>
      <c r="GJ74">
        <v>18.399999999999999</v>
      </c>
      <c r="GK74">
        <v>18.399999999999999</v>
      </c>
      <c r="GL74">
        <v>18.399999999999999</v>
      </c>
      <c r="GM74">
        <v>18.2</v>
      </c>
      <c r="GN74">
        <v>18</v>
      </c>
      <c r="GO74">
        <v>17.8</v>
      </c>
      <c r="GP74">
        <v>17.8</v>
      </c>
      <c r="GQ74">
        <v>12.8</v>
      </c>
      <c r="GR74">
        <v>10.81</v>
      </c>
      <c r="GS74">
        <v>10.81</v>
      </c>
      <c r="GT74">
        <v>10.81</v>
      </c>
      <c r="GU74">
        <v>10.61</v>
      </c>
      <c r="GV74">
        <v>10.41</v>
      </c>
      <c r="GW74">
        <v>1.1499999999999999</v>
      </c>
      <c r="GX74">
        <v>1.03</v>
      </c>
      <c r="GY74">
        <v>1.03</v>
      </c>
      <c r="GZ74">
        <v>0.6</v>
      </c>
      <c r="HA74">
        <v>1.03</v>
      </c>
      <c r="HB74">
        <v>1.05</v>
      </c>
      <c r="HC74">
        <v>6</v>
      </c>
      <c r="HD74">
        <v>6</v>
      </c>
      <c r="HE74">
        <v>1</v>
      </c>
      <c r="HF74">
        <v>6</v>
      </c>
      <c r="HG74">
        <v>1</v>
      </c>
      <c r="HH74">
        <v>1.05</v>
      </c>
      <c r="HI74">
        <v>1.05</v>
      </c>
      <c r="HJ74">
        <v>0.5</v>
      </c>
      <c r="HK74">
        <v>1.5</v>
      </c>
      <c r="HL74">
        <v>1</v>
      </c>
      <c r="HM74">
        <v>1.05</v>
      </c>
      <c r="HN74">
        <v>1.05</v>
      </c>
      <c r="HO74">
        <v>1.05</v>
      </c>
      <c r="HP74">
        <v>1.05</v>
      </c>
      <c r="HQ74">
        <v>1.03</v>
      </c>
      <c r="HR74">
        <v>5</v>
      </c>
      <c r="HS74">
        <v>1.03</v>
      </c>
      <c r="HT74">
        <v>1.03</v>
      </c>
      <c r="HU74">
        <v>1.05</v>
      </c>
      <c r="HV74" s="2">
        <v>1.02</v>
      </c>
      <c r="HW74" s="2">
        <v>1.1499999999999999</v>
      </c>
      <c r="HX74" s="2">
        <v>1.7</v>
      </c>
      <c r="HY74" s="2">
        <v>1.45</v>
      </c>
      <c r="HZ74" s="2">
        <v>1.1499999999999999</v>
      </c>
    </row>
    <row r="75" spans="2:234" ht="12" customHeight="1" x14ac:dyDescent="0.15">
      <c r="B75" t="s">
        <v>161</v>
      </c>
      <c r="C75">
        <v>0</v>
      </c>
      <c r="D75">
        <v>1</v>
      </c>
      <c r="E75">
        <v>0</v>
      </c>
      <c r="F75">
        <v>0</v>
      </c>
      <c r="G75">
        <v>0</v>
      </c>
      <c r="H75">
        <v>0</v>
      </c>
      <c r="I75">
        <v>0</v>
      </c>
      <c r="J75">
        <v>0</v>
      </c>
      <c r="K75" t="s">
        <v>140</v>
      </c>
      <c r="L75">
        <v>0</v>
      </c>
      <c r="M75">
        <v>0.79045460000000001</v>
      </c>
      <c r="N75">
        <v>0</v>
      </c>
      <c r="O75">
        <v>1</v>
      </c>
      <c r="P75">
        <v>0</v>
      </c>
      <c r="Q75">
        <v>1</v>
      </c>
      <c r="R75">
        <v>0</v>
      </c>
      <c r="S75">
        <v>0</v>
      </c>
      <c r="T75">
        <v>0</v>
      </c>
      <c r="U75">
        <v>0</v>
      </c>
      <c r="V75">
        <v>1</v>
      </c>
      <c r="W75">
        <v>1.0777399999999999E-2</v>
      </c>
      <c r="X75">
        <v>1</v>
      </c>
      <c r="Y75">
        <v>3.5527000000000003E-2</v>
      </c>
      <c r="Z75">
        <v>1</v>
      </c>
      <c r="AA75">
        <v>0</v>
      </c>
      <c r="AB75">
        <v>0</v>
      </c>
      <c r="AC75">
        <v>0.3000487</v>
      </c>
      <c r="AD75">
        <v>1</v>
      </c>
      <c r="AE75">
        <v>0</v>
      </c>
      <c r="AF75">
        <v>0</v>
      </c>
      <c r="AG75">
        <v>0.19996939999999999</v>
      </c>
      <c r="AH75">
        <v>1</v>
      </c>
      <c r="AI75">
        <v>0</v>
      </c>
      <c r="AJ75">
        <v>0</v>
      </c>
      <c r="AK75">
        <v>0</v>
      </c>
      <c r="AL75">
        <v>0</v>
      </c>
      <c r="AM75">
        <v>1</v>
      </c>
      <c r="AN75">
        <v>0</v>
      </c>
      <c r="AO75">
        <v>0</v>
      </c>
      <c r="AP75">
        <v>0</v>
      </c>
      <c r="AQ75">
        <v>0</v>
      </c>
      <c r="AR75">
        <v>0</v>
      </c>
      <c r="AS75">
        <v>0</v>
      </c>
      <c r="AT75">
        <v>0</v>
      </c>
      <c r="AU75">
        <v>0</v>
      </c>
      <c r="AV75">
        <v>1</v>
      </c>
      <c r="AW75">
        <v>1.9941399999999999E-5</v>
      </c>
      <c r="AX75">
        <v>1</v>
      </c>
      <c r="AY75">
        <v>1</v>
      </c>
      <c r="AZ75">
        <v>1.8605399999999999E-3</v>
      </c>
      <c r="BA75">
        <v>1</v>
      </c>
      <c r="BB75">
        <v>0</v>
      </c>
      <c r="BC75">
        <v>0</v>
      </c>
      <c r="BD75">
        <v>0.20000850000000001</v>
      </c>
      <c r="BE75">
        <v>1</v>
      </c>
      <c r="BF75">
        <v>0</v>
      </c>
      <c r="BG75">
        <v>9.8316299999999995E-2</v>
      </c>
      <c r="BH75">
        <v>1</v>
      </c>
      <c r="BI75">
        <v>0</v>
      </c>
      <c r="BJ75">
        <v>0</v>
      </c>
      <c r="BK75">
        <v>1</v>
      </c>
      <c r="BL75">
        <v>1</v>
      </c>
      <c r="BM75">
        <v>0</v>
      </c>
      <c r="BN75">
        <v>1.29174E-3</v>
      </c>
      <c r="BO75">
        <v>0</v>
      </c>
      <c r="BP75">
        <v>0</v>
      </c>
      <c r="BQ75">
        <v>0</v>
      </c>
      <c r="BR75">
        <v>1</v>
      </c>
      <c r="BS75">
        <v>1</v>
      </c>
      <c r="BT75">
        <v>0</v>
      </c>
      <c r="BU75">
        <v>1</v>
      </c>
      <c r="BV75">
        <v>0</v>
      </c>
      <c r="BW75">
        <v>0</v>
      </c>
      <c r="BX75">
        <v>0</v>
      </c>
      <c r="BY75">
        <v>0</v>
      </c>
      <c r="BZ75">
        <v>0</v>
      </c>
      <c r="CA75">
        <v>0</v>
      </c>
      <c r="CB75" t="s">
        <v>140</v>
      </c>
      <c r="CC75">
        <v>0</v>
      </c>
      <c r="CD75">
        <v>1</v>
      </c>
      <c r="CE75">
        <v>0</v>
      </c>
      <c r="CF75">
        <v>0</v>
      </c>
      <c r="CG75">
        <v>0</v>
      </c>
      <c r="CH75">
        <v>0</v>
      </c>
      <c r="CI75">
        <v>1</v>
      </c>
      <c r="CJ75">
        <v>0.71574130000000002</v>
      </c>
      <c r="CK75">
        <v>0.67416399999999999</v>
      </c>
      <c r="CL75">
        <v>0.67419709999999999</v>
      </c>
      <c r="CM75">
        <v>0</v>
      </c>
      <c r="CN75">
        <v>0</v>
      </c>
      <c r="CO75">
        <v>0</v>
      </c>
      <c r="CP75">
        <v>0</v>
      </c>
      <c r="CQ75">
        <v>0</v>
      </c>
      <c r="CR75">
        <v>1</v>
      </c>
      <c r="CS75">
        <v>1</v>
      </c>
      <c r="CT75">
        <v>0</v>
      </c>
      <c r="CU75">
        <v>1</v>
      </c>
      <c r="CV75">
        <v>0</v>
      </c>
      <c r="CW75">
        <v>0</v>
      </c>
      <c r="CX75">
        <v>0</v>
      </c>
      <c r="CY75">
        <v>0</v>
      </c>
      <c r="CZ75">
        <v>0</v>
      </c>
      <c r="DA75">
        <v>0</v>
      </c>
      <c r="DB75">
        <v>0</v>
      </c>
      <c r="DC75">
        <v>0</v>
      </c>
      <c r="DD75">
        <v>0</v>
      </c>
      <c r="DE75">
        <v>0</v>
      </c>
      <c r="DF75">
        <v>0</v>
      </c>
      <c r="DG75">
        <v>1</v>
      </c>
      <c r="DH75">
        <v>1</v>
      </c>
      <c r="DI75">
        <v>1</v>
      </c>
      <c r="DJ75">
        <v>1</v>
      </c>
      <c r="DK75">
        <v>0</v>
      </c>
      <c r="DL75">
        <v>1</v>
      </c>
      <c r="DM75">
        <v>0</v>
      </c>
      <c r="DN75">
        <v>0</v>
      </c>
      <c r="DO75">
        <v>0</v>
      </c>
      <c r="DP75">
        <v>0</v>
      </c>
      <c r="DQ75">
        <v>1</v>
      </c>
      <c r="DR75">
        <v>0</v>
      </c>
      <c r="DS75">
        <v>0</v>
      </c>
      <c r="DT75">
        <v>0</v>
      </c>
      <c r="DU75">
        <v>0</v>
      </c>
      <c r="DV75">
        <v>0</v>
      </c>
      <c r="DW75">
        <v>0</v>
      </c>
      <c r="DX75" t="s">
        <v>140</v>
      </c>
      <c r="DY75">
        <v>3.30339E-7</v>
      </c>
      <c r="DZ75">
        <v>1</v>
      </c>
      <c r="EA75">
        <v>0</v>
      </c>
      <c r="EB75">
        <v>0</v>
      </c>
      <c r="EC75">
        <v>0</v>
      </c>
      <c r="ED75">
        <v>0</v>
      </c>
      <c r="EE75">
        <v>0</v>
      </c>
      <c r="EF75">
        <v>1</v>
      </c>
      <c r="EG75">
        <v>0</v>
      </c>
      <c r="EH75">
        <v>1</v>
      </c>
      <c r="EI75">
        <v>0</v>
      </c>
      <c r="EJ75">
        <v>0</v>
      </c>
      <c r="EK75">
        <v>1</v>
      </c>
      <c r="EL75">
        <v>0</v>
      </c>
      <c r="EM75">
        <v>0</v>
      </c>
      <c r="EN75">
        <v>0</v>
      </c>
      <c r="EO75">
        <v>0</v>
      </c>
      <c r="EP75">
        <v>0</v>
      </c>
      <c r="EQ75">
        <v>0</v>
      </c>
      <c r="ER75">
        <v>0</v>
      </c>
      <c r="ES75">
        <v>0</v>
      </c>
      <c r="ET75">
        <v>0</v>
      </c>
      <c r="EU75">
        <v>0</v>
      </c>
      <c r="EV75">
        <v>0</v>
      </c>
      <c r="EW75" t="s">
        <v>140</v>
      </c>
      <c r="EX75">
        <v>0</v>
      </c>
      <c r="EY75">
        <v>0</v>
      </c>
      <c r="EZ75">
        <v>0</v>
      </c>
      <c r="FA75">
        <v>0</v>
      </c>
      <c r="FB75">
        <v>0</v>
      </c>
      <c r="FC75">
        <v>0</v>
      </c>
      <c r="FD75">
        <v>0</v>
      </c>
      <c r="FE75">
        <v>0</v>
      </c>
      <c r="FF75">
        <v>0</v>
      </c>
      <c r="FG75">
        <v>0</v>
      </c>
      <c r="FH75">
        <v>0</v>
      </c>
      <c r="FI75">
        <v>0</v>
      </c>
      <c r="FJ75">
        <v>0</v>
      </c>
      <c r="FK75">
        <v>0</v>
      </c>
      <c r="FL75">
        <v>0</v>
      </c>
      <c r="FM75">
        <v>0</v>
      </c>
      <c r="FN75">
        <v>0</v>
      </c>
      <c r="FO75">
        <v>0</v>
      </c>
      <c r="FP75">
        <v>0</v>
      </c>
      <c r="FQ75">
        <v>0</v>
      </c>
      <c r="FR75">
        <v>0</v>
      </c>
      <c r="FS75">
        <v>0</v>
      </c>
      <c r="FT75">
        <v>1</v>
      </c>
      <c r="FU75">
        <v>1</v>
      </c>
      <c r="FV75">
        <v>1.0001400000000001E-3</v>
      </c>
      <c r="FW75">
        <v>1</v>
      </c>
      <c r="FX75">
        <v>1E-3</v>
      </c>
      <c r="FY75">
        <v>0</v>
      </c>
      <c r="FZ75" t="s">
        <v>140</v>
      </c>
      <c r="GA75">
        <v>0</v>
      </c>
      <c r="GB75">
        <v>0</v>
      </c>
      <c r="GC75">
        <v>0</v>
      </c>
      <c r="GD75">
        <v>0</v>
      </c>
      <c r="GE75">
        <v>0</v>
      </c>
      <c r="GF75">
        <v>0</v>
      </c>
      <c r="GG75">
        <v>0.98856480000000002</v>
      </c>
      <c r="GH75">
        <v>0.90260560000000001</v>
      </c>
      <c r="GI75">
        <v>0.962283</v>
      </c>
      <c r="GJ75">
        <v>1</v>
      </c>
      <c r="GK75">
        <v>1</v>
      </c>
      <c r="GL75">
        <v>0</v>
      </c>
      <c r="GM75">
        <v>0.53113250000000001</v>
      </c>
      <c r="GN75">
        <v>0.69239099999999998</v>
      </c>
      <c r="GO75">
        <v>0</v>
      </c>
      <c r="GP75">
        <v>0.79376190000000002</v>
      </c>
      <c r="GQ75">
        <v>0.11006249999999999</v>
      </c>
      <c r="GR75">
        <v>0</v>
      </c>
      <c r="GS75">
        <v>1</v>
      </c>
      <c r="GT75">
        <v>1</v>
      </c>
      <c r="GU75">
        <v>0.222855</v>
      </c>
      <c r="GV75">
        <v>0.6830659</v>
      </c>
      <c r="GW75">
        <v>1</v>
      </c>
      <c r="GX75">
        <v>1</v>
      </c>
      <c r="GY75">
        <v>1</v>
      </c>
      <c r="GZ75">
        <v>0</v>
      </c>
      <c r="HA75">
        <v>4.0325399999999997E-2</v>
      </c>
      <c r="HB75">
        <v>0</v>
      </c>
      <c r="HC75">
        <v>0</v>
      </c>
      <c r="HD75">
        <v>0</v>
      </c>
      <c r="HE75">
        <v>0</v>
      </c>
      <c r="HF75">
        <v>0</v>
      </c>
      <c r="HG75">
        <v>0</v>
      </c>
      <c r="HH75">
        <v>0</v>
      </c>
      <c r="HI75">
        <v>0</v>
      </c>
      <c r="HJ75">
        <v>0</v>
      </c>
      <c r="HK75">
        <v>0.67416399999999999</v>
      </c>
      <c r="HL75">
        <v>0</v>
      </c>
      <c r="HM75">
        <v>0</v>
      </c>
      <c r="HN75" t="s">
        <v>140</v>
      </c>
      <c r="HO75">
        <v>1</v>
      </c>
      <c r="HP75">
        <v>0</v>
      </c>
      <c r="HQ75">
        <v>9.4737299999999992E-6</v>
      </c>
      <c r="HR75">
        <v>0</v>
      </c>
      <c r="HS75">
        <v>0</v>
      </c>
      <c r="HT75">
        <v>0.34525349999999999</v>
      </c>
      <c r="HU75">
        <v>1</v>
      </c>
      <c r="HV75" s="2">
        <v>0</v>
      </c>
      <c r="HW75" s="2">
        <v>0</v>
      </c>
      <c r="HX75" s="2">
        <v>0</v>
      </c>
      <c r="HY75" s="2" t="s">
        <v>140</v>
      </c>
      <c r="HZ75" s="2">
        <v>0</v>
      </c>
    </row>
    <row r="76" spans="2:234" ht="12" customHeight="1" x14ac:dyDescent="0.15">
      <c r="B76" t="s">
        <v>162</v>
      </c>
      <c r="C76">
        <v>1</v>
      </c>
      <c r="D76">
        <v>0</v>
      </c>
      <c r="E76">
        <v>1</v>
      </c>
      <c r="F76">
        <v>1</v>
      </c>
      <c r="G76">
        <v>1</v>
      </c>
      <c r="H76">
        <v>1</v>
      </c>
      <c r="I76">
        <v>1</v>
      </c>
      <c r="J76">
        <v>1</v>
      </c>
      <c r="K76" t="s">
        <v>140</v>
      </c>
      <c r="L76">
        <v>1</v>
      </c>
      <c r="M76">
        <v>0.20954539999999999</v>
      </c>
      <c r="N76">
        <v>1</v>
      </c>
      <c r="O76">
        <v>0</v>
      </c>
      <c r="P76">
        <v>1</v>
      </c>
      <c r="Q76">
        <v>0</v>
      </c>
      <c r="R76">
        <v>1</v>
      </c>
      <c r="S76">
        <v>1</v>
      </c>
      <c r="T76">
        <v>1</v>
      </c>
      <c r="U76">
        <v>1</v>
      </c>
      <c r="V76">
        <v>0</v>
      </c>
      <c r="W76">
        <v>0.9892225</v>
      </c>
      <c r="X76">
        <v>0</v>
      </c>
      <c r="Y76">
        <v>0.96447289999999997</v>
      </c>
      <c r="Z76">
        <v>0</v>
      </c>
      <c r="AA76">
        <v>1</v>
      </c>
      <c r="AB76">
        <v>1</v>
      </c>
      <c r="AC76">
        <v>0.69995130000000005</v>
      </c>
      <c r="AD76">
        <v>0</v>
      </c>
      <c r="AE76">
        <v>1</v>
      </c>
      <c r="AF76">
        <v>1</v>
      </c>
      <c r="AG76">
        <v>0.80003060000000004</v>
      </c>
      <c r="AH76">
        <v>0</v>
      </c>
      <c r="AI76">
        <v>1</v>
      </c>
      <c r="AJ76">
        <v>1</v>
      </c>
      <c r="AK76">
        <v>1</v>
      </c>
      <c r="AL76">
        <v>1</v>
      </c>
      <c r="AM76">
        <v>0</v>
      </c>
      <c r="AN76">
        <v>1</v>
      </c>
      <c r="AO76">
        <v>1</v>
      </c>
      <c r="AP76">
        <v>1</v>
      </c>
      <c r="AQ76">
        <v>1</v>
      </c>
      <c r="AR76">
        <v>1</v>
      </c>
      <c r="AS76">
        <v>1</v>
      </c>
      <c r="AT76">
        <v>1</v>
      </c>
      <c r="AU76">
        <v>1</v>
      </c>
      <c r="AV76">
        <v>0</v>
      </c>
      <c r="AW76">
        <v>0.99998010000000004</v>
      </c>
      <c r="AX76">
        <v>0</v>
      </c>
      <c r="AY76">
        <v>0</v>
      </c>
      <c r="AZ76">
        <v>0.99813949999999996</v>
      </c>
      <c r="BA76">
        <v>0</v>
      </c>
      <c r="BB76">
        <v>1</v>
      </c>
      <c r="BC76">
        <v>1</v>
      </c>
      <c r="BD76">
        <v>0.79999149999999997</v>
      </c>
      <c r="BE76">
        <v>0</v>
      </c>
      <c r="BF76">
        <v>1</v>
      </c>
      <c r="BG76">
        <v>0.90168369999999998</v>
      </c>
      <c r="BH76">
        <v>0</v>
      </c>
      <c r="BI76">
        <v>1</v>
      </c>
      <c r="BJ76">
        <v>1</v>
      </c>
      <c r="BK76">
        <v>0</v>
      </c>
      <c r="BL76">
        <v>0</v>
      </c>
      <c r="BM76">
        <v>1</v>
      </c>
      <c r="BN76">
        <v>0.99870829999999999</v>
      </c>
      <c r="BO76">
        <v>1</v>
      </c>
      <c r="BP76">
        <v>1</v>
      </c>
      <c r="BQ76">
        <v>1</v>
      </c>
      <c r="BR76">
        <v>0</v>
      </c>
      <c r="BS76">
        <v>0</v>
      </c>
      <c r="BT76">
        <v>1</v>
      </c>
      <c r="BU76">
        <v>0</v>
      </c>
      <c r="BV76">
        <v>1</v>
      </c>
      <c r="BW76">
        <v>1</v>
      </c>
      <c r="BX76">
        <v>1</v>
      </c>
      <c r="BY76">
        <v>1</v>
      </c>
      <c r="BZ76">
        <v>1</v>
      </c>
      <c r="CA76">
        <v>1</v>
      </c>
      <c r="CB76" t="s">
        <v>140</v>
      </c>
      <c r="CC76">
        <v>1</v>
      </c>
      <c r="CD76">
        <v>0</v>
      </c>
      <c r="CE76">
        <v>1</v>
      </c>
      <c r="CF76">
        <v>1</v>
      </c>
      <c r="CG76">
        <v>1</v>
      </c>
      <c r="CH76">
        <v>1</v>
      </c>
      <c r="CI76">
        <v>0</v>
      </c>
      <c r="CJ76">
        <v>0.28425869999999998</v>
      </c>
      <c r="CK76">
        <v>0.32583600000000001</v>
      </c>
      <c r="CL76">
        <v>0.32580290000000001</v>
      </c>
      <c r="CM76">
        <v>1</v>
      </c>
      <c r="CN76">
        <v>1</v>
      </c>
      <c r="CO76">
        <v>1</v>
      </c>
      <c r="CP76">
        <v>1</v>
      </c>
      <c r="CQ76">
        <v>1</v>
      </c>
      <c r="CR76">
        <v>0</v>
      </c>
      <c r="CS76">
        <v>0</v>
      </c>
      <c r="CT76">
        <v>1</v>
      </c>
      <c r="CU76">
        <v>1.07369E-9</v>
      </c>
      <c r="CV76">
        <v>1</v>
      </c>
      <c r="CW76">
        <v>1</v>
      </c>
      <c r="CX76">
        <v>1</v>
      </c>
      <c r="CY76">
        <v>1</v>
      </c>
      <c r="CZ76">
        <v>1</v>
      </c>
      <c r="DA76">
        <v>1</v>
      </c>
      <c r="DB76">
        <v>1</v>
      </c>
      <c r="DC76">
        <v>1</v>
      </c>
      <c r="DD76">
        <v>1</v>
      </c>
      <c r="DE76">
        <v>1</v>
      </c>
      <c r="DF76">
        <v>1</v>
      </c>
      <c r="DG76">
        <v>0</v>
      </c>
      <c r="DH76">
        <v>0</v>
      </c>
      <c r="DI76">
        <v>0</v>
      </c>
      <c r="DJ76">
        <v>0</v>
      </c>
      <c r="DK76">
        <v>1</v>
      </c>
      <c r="DL76">
        <v>0</v>
      </c>
      <c r="DM76">
        <v>1</v>
      </c>
      <c r="DN76">
        <v>1</v>
      </c>
      <c r="DO76">
        <v>1</v>
      </c>
      <c r="DP76">
        <v>1</v>
      </c>
      <c r="DQ76">
        <v>0</v>
      </c>
      <c r="DR76">
        <v>1</v>
      </c>
      <c r="DS76">
        <v>1</v>
      </c>
      <c r="DT76">
        <v>1</v>
      </c>
      <c r="DU76">
        <v>1</v>
      </c>
      <c r="DV76">
        <v>1</v>
      </c>
      <c r="DW76">
        <v>1</v>
      </c>
      <c r="DX76" t="s">
        <v>140</v>
      </c>
      <c r="DY76">
        <v>0.99999970000000005</v>
      </c>
      <c r="DZ76">
        <v>0</v>
      </c>
      <c r="EA76">
        <v>1</v>
      </c>
      <c r="EB76">
        <v>1</v>
      </c>
      <c r="EC76">
        <v>1</v>
      </c>
      <c r="ED76">
        <v>1</v>
      </c>
      <c r="EE76">
        <v>1</v>
      </c>
      <c r="EF76">
        <v>0</v>
      </c>
      <c r="EG76">
        <v>1</v>
      </c>
      <c r="EH76">
        <v>0</v>
      </c>
      <c r="EI76">
        <v>1</v>
      </c>
      <c r="EJ76">
        <v>1</v>
      </c>
      <c r="EK76">
        <v>0</v>
      </c>
      <c r="EL76">
        <v>1</v>
      </c>
      <c r="EM76">
        <v>1</v>
      </c>
      <c r="EN76">
        <v>1</v>
      </c>
      <c r="EO76">
        <v>1</v>
      </c>
      <c r="EP76">
        <v>1</v>
      </c>
      <c r="EQ76">
        <v>1</v>
      </c>
      <c r="ER76">
        <v>1</v>
      </c>
      <c r="ES76">
        <v>1</v>
      </c>
      <c r="ET76">
        <v>1</v>
      </c>
      <c r="EU76">
        <v>1</v>
      </c>
      <c r="EV76">
        <v>1</v>
      </c>
      <c r="EW76" t="s">
        <v>140</v>
      </c>
      <c r="EX76">
        <v>1</v>
      </c>
      <c r="EY76">
        <v>1</v>
      </c>
      <c r="EZ76">
        <v>1</v>
      </c>
      <c r="FA76">
        <v>1</v>
      </c>
      <c r="FB76">
        <v>1</v>
      </c>
      <c r="FC76">
        <v>1</v>
      </c>
      <c r="FD76">
        <v>1</v>
      </c>
      <c r="FE76">
        <v>1</v>
      </c>
      <c r="FF76">
        <v>1</v>
      </c>
      <c r="FG76">
        <v>1</v>
      </c>
      <c r="FH76">
        <v>1</v>
      </c>
      <c r="FI76">
        <v>1</v>
      </c>
      <c r="FJ76">
        <v>1</v>
      </c>
      <c r="FK76">
        <v>1</v>
      </c>
      <c r="FL76">
        <v>1</v>
      </c>
      <c r="FM76">
        <v>1</v>
      </c>
      <c r="FN76">
        <v>1</v>
      </c>
      <c r="FO76">
        <v>1</v>
      </c>
      <c r="FP76">
        <v>1</v>
      </c>
      <c r="FQ76">
        <v>1</v>
      </c>
      <c r="FR76">
        <v>1</v>
      </c>
      <c r="FS76">
        <v>1</v>
      </c>
      <c r="FT76">
        <v>0</v>
      </c>
      <c r="FU76">
        <v>0</v>
      </c>
      <c r="FV76">
        <v>0.99899990000000005</v>
      </c>
      <c r="FW76">
        <v>0</v>
      </c>
      <c r="FX76">
        <v>0.999</v>
      </c>
      <c r="FY76">
        <v>1</v>
      </c>
      <c r="FZ76" s="42" t="s">
        <v>140</v>
      </c>
      <c r="GA76" s="42">
        <v>1</v>
      </c>
      <c r="GB76">
        <v>1</v>
      </c>
      <c r="GC76">
        <v>1</v>
      </c>
      <c r="GD76">
        <v>1</v>
      </c>
      <c r="GE76">
        <v>1</v>
      </c>
      <c r="GF76">
        <v>1</v>
      </c>
      <c r="GG76">
        <v>1.14351E-2</v>
      </c>
      <c r="GH76">
        <v>9.7394300000000003E-2</v>
      </c>
      <c r="GI76">
        <v>3.7716899999999998E-2</v>
      </c>
      <c r="GJ76">
        <v>0</v>
      </c>
      <c r="GK76">
        <v>0</v>
      </c>
      <c r="GL76">
        <v>1</v>
      </c>
      <c r="GM76">
        <v>0.46886749999999999</v>
      </c>
      <c r="GN76">
        <v>0.30760900000000002</v>
      </c>
      <c r="GO76">
        <v>1</v>
      </c>
      <c r="GP76">
        <v>0.20623810000000001</v>
      </c>
      <c r="GQ76">
        <v>0.88993750000000005</v>
      </c>
      <c r="GR76">
        <v>1</v>
      </c>
      <c r="GS76">
        <v>0</v>
      </c>
      <c r="GT76">
        <v>0</v>
      </c>
      <c r="GU76">
        <v>0.77714499999999997</v>
      </c>
      <c r="GV76">
        <v>0.3169341</v>
      </c>
      <c r="GW76">
        <v>0</v>
      </c>
      <c r="GX76">
        <v>0</v>
      </c>
      <c r="GY76">
        <v>0</v>
      </c>
      <c r="GZ76">
        <v>1</v>
      </c>
      <c r="HA76">
        <v>0.95967460000000004</v>
      </c>
      <c r="HB76">
        <v>1</v>
      </c>
      <c r="HC76">
        <v>1</v>
      </c>
      <c r="HD76">
        <v>1</v>
      </c>
      <c r="HE76">
        <v>1</v>
      </c>
      <c r="HF76">
        <v>1</v>
      </c>
      <c r="HG76">
        <v>1</v>
      </c>
      <c r="HH76">
        <v>1</v>
      </c>
      <c r="HI76">
        <v>1</v>
      </c>
      <c r="HJ76">
        <v>1</v>
      </c>
      <c r="HK76">
        <v>0.32583600000000001</v>
      </c>
      <c r="HL76">
        <v>1</v>
      </c>
      <c r="HM76">
        <v>1</v>
      </c>
      <c r="HN76" t="s">
        <v>140</v>
      </c>
      <c r="HO76">
        <v>0</v>
      </c>
      <c r="HP76">
        <v>1</v>
      </c>
      <c r="HQ76">
        <v>0.9999905</v>
      </c>
      <c r="HR76">
        <v>1</v>
      </c>
      <c r="HS76">
        <v>1</v>
      </c>
      <c r="HT76">
        <v>0.65474650000000001</v>
      </c>
      <c r="HU76">
        <v>0</v>
      </c>
      <c r="HV76" s="2">
        <v>1</v>
      </c>
      <c r="HW76" s="2">
        <v>1</v>
      </c>
      <c r="HX76" s="2">
        <v>1</v>
      </c>
      <c r="HY76" s="2" t="s">
        <v>140</v>
      </c>
      <c r="HZ76" s="2">
        <v>1</v>
      </c>
    </row>
    <row r="77" spans="2:234" ht="12" customHeight="1" x14ac:dyDescent="0.15">
      <c r="B77" t="s">
        <v>163</v>
      </c>
      <c r="C77">
        <v>0</v>
      </c>
      <c r="D77">
        <v>0</v>
      </c>
      <c r="E77">
        <v>0</v>
      </c>
      <c r="F77">
        <v>0</v>
      </c>
      <c r="G77">
        <v>0</v>
      </c>
      <c r="H77">
        <v>0</v>
      </c>
      <c r="I77">
        <v>0</v>
      </c>
      <c r="J77">
        <v>0</v>
      </c>
      <c r="K77" t="s">
        <v>140</v>
      </c>
      <c r="L77">
        <v>0</v>
      </c>
      <c r="M77">
        <v>0</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c r="BH77">
        <v>0</v>
      </c>
      <c r="BI77">
        <v>0</v>
      </c>
      <c r="BJ77">
        <v>0</v>
      </c>
      <c r="BK77">
        <v>0</v>
      </c>
      <c r="BL77">
        <v>0</v>
      </c>
      <c r="BM77">
        <v>0</v>
      </c>
      <c r="BN77">
        <v>0</v>
      </c>
      <c r="BO77">
        <v>0</v>
      </c>
      <c r="BP77">
        <v>0</v>
      </c>
      <c r="BQ77">
        <v>0</v>
      </c>
      <c r="BR77">
        <v>0</v>
      </c>
      <c r="BS77">
        <v>0</v>
      </c>
      <c r="BT77">
        <v>0</v>
      </c>
      <c r="BU77">
        <v>0</v>
      </c>
      <c r="BV77">
        <v>0</v>
      </c>
      <c r="BW77">
        <v>0</v>
      </c>
      <c r="BX77">
        <v>0</v>
      </c>
      <c r="BY77">
        <v>0</v>
      </c>
      <c r="BZ77">
        <v>0</v>
      </c>
      <c r="CA77">
        <v>0</v>
      </c>
      <c r="CB77" t="s">
        <v>140</v>
      </c>
      <c r="CC77">
        <v>0</v>
      </c>
      <c r="CD77">
        <v>0</v>
      </c>
      <c r="CE77">
        <v>0</v>
      </c>
      <c r="CF77">
        <v>0</v>
      </c>
      <c r="CG77">
        <v>0</v>
      </c>
      <c r="CH77">
        <v>0</v>
      </c>
      <c r="CI77">
        <v>0</v>
      </c>
      <c r="CJ77">
        <v>0</v>
      </c>
      <c r="CK77">
        <v>0</v>
      </c>
      <c r="CL77">
        <v>0</v>
      </c>
      <c r="CM77">
        <v>0</v>
      </c>
      <c r="CN77">
        <v>0</v>
      </c>
      <c r="CO77">
        <v>0</v>
      </c>
      <c r="CP77">
        <v>0</v>
      </c>
      <c r="CQ77">
        <v>0</v>
      </c>
      <c r="CR77">
        <v>0</v>
      </c>
      <c r="CS77">
        <v>0</v>
      </c>
      <c r="CT77">
        <v>0</v>
      </c>
      <c r="CU77">
        <v>0</v>
      </c>
      <c r="CV77">
        <v>0</v>
      </c>
      <c r="CW77">
        <v>0</v>
      </c>
      <c r="CX77">
        <v>0</v>
      </c>
      <c r="CY77">
        <v>0</v>
      </c>
      <c r="CZ77">
        <v>0</v>
      </c>
      <c r="DA77">
        <v>0</v>
      </c>
      <c r="DB77">
        <v>0</v>
      </c>
      <c r="DC77">
        <v>0</v>
      </c>
      <c r="DD77">
        <v>0</v>
      </c>
      <c r="DE77">
        <v>0</v>
      </c>
      <c r="DF77">
        <v>0</v>
      </c>
      <c r="DG77">
        <v>0</v>
      </c>
      <c r="DH77">
        <v>0</v>
      </c>
      <c r="DI77">
        <v>0</v>
      </c>
      <c r="DJ77">
        <v>0</v>
      </c>
      <c r="DK77">
        <v>0</v>
      </c>
      <c r="DL77">
        <v>0</v>
      </c>
      <c r="DM77">
        <v>0</v>
      </c>
      <c r="DN77">
        <v>0</v>
      </c>
      <c r="DO77">
        <v>0</v>
      </c>
      <c r="DP77">
        <v>0</v>
      </c>
      <c r="DQ77">
        <v>0</v>
      </c>
      <c r="DR77">
        <v>0</v>
      </c>
      <c r="DS77">
        <v>0</v>
      </c>
      <c r="DT77">
        <v>0</v>
      </c>
      <c r="DU77">
        <v>0</v>
      </c>
      <c r="DV77">
        <v>0</v>
      </c>
      <c r="DW77">
        <v>0</v>
      </c>
      <c r="DX77" t="s">
        <v>140</v>
      </c>
      <c r="DY77">
        <v>0</v>
      </c>
      <c r="DZ77">
        <v>0</v>
      </c>
      <c r="EA77">
        <v>0</v>
      </c>
      <c r="EB77">
        <v>0</v>
      </c>
      <c r="EC77">
        <v>0</v>
      </c>
      <c r="ED77">
        <v>0</v>
      </c>
      <c r="EE77">
        <v>0</v>
      </c>
      <c r="EF77">
        <v>0</v>
      </c>
      <c r="EG77">
        <v>0</v>
      </c>
      <c r="EH77">
        <v>0</v>
      </c>
      <c r="EI77">
        <v>0</v>
      </c>
      <c r="EJ77">
        <v>0</v>
      </c>
      <c r="EK77">
        <v>0</v>
      </c>
      <c r="EL77">
        <v>0</v>
      </c>
      <c r="EM77">
        <v>0</v>
      </c>
      <c r="EN77">
        <v>0</v>
      </c>
      <c r="EO77">
        <v>0</v>
      </c>
      <c r="EP77">
        <v>0</v>
      </c>
      <c r="EQ77">
        <v>0</v>
      </c>
      <c r="ER77">
        <v>0</v>
      </c>
      <c r="ES77">
        <v>0</v>
      </c>
      <c r="ET77">
        <v>0</v>
      </c>
      <c r="EU77">
        <v>0</v>
      </c>
      <c r="EV77">
        <v>0</v>
      </c>
      <c r="EW77" t="s">
        <v>140</v>
      </c>
      <c r="EX77">
        <v>0</v>
      </c>
      <c r="EY77">
        <v>0</v>
      </c>
      <c r="EZ77">
        <v>0</v>
      </c>
      <c r="FA77">
        <v>0</v>
      </c>
      <c r="FB77">
        <v>0</v>
      </c>
      <c r="FC77">
        <v>0</v>
      </c>
      <c r="FD77">
        <v>0</v>
      </c>
      <c r="FE77">
        <v>0</v>
      </c>
      <c r="FF77">
        <v>0</v>
      </c>
      <c r="FG77">
        <v>0</v>
      </c>
      <c r="FH77">
        <v>0</v>
      </c>
      <c r="FI77">
        <v>0</v>
      </c>
      <c r="FJ77">
        <v>0</v>
      </c>
      <c r="FK77">
        <v>0</v>
      </c>
      <c r="FL77">
        <v>0</v>
      </c>
      <c r="FM77">
        <v>0</v>
      </c>
      <c r="FN77">
        <v>0</v>
      </c>
      <c r="FO77">
        <v>0</v>
      </c>
      <c r="FP77">
        <v>0</v>
      </c>
      <c r="FQ77">
        <v>0</v>
      </c>
      <c r="FR77">
        <v>0</v>
      </c>
      <c r="FS77">
        <v>0</v>
      </c>
      <c r="FT77">
        <v>0</v>
      </c>
      <c r="FU77">
        <v>0</v>
      </c>
      <c r="FV77">
        <v>0</v>
      </c>
      <c r="FW77">
        <v>0</v>
      </c>
      <c r="FX77">
        <v>0</v>
      </c>
      <c r="FY77">
        <v>0</v>
      </c>
      <c r="FZ77" t="s">
        <v>140</v>
      </c>
      <c r="GA77">
        <v>0</v>
      </c>
      <c r="GB77">
        <v>0</v>
      </c>
      <c r="GC77">
        <v>0</v>
      </c>
      <c r="GD77">
        <v>0</v>
      </c>
      <c r="GE77">
        <v>0</v>
      </c>
      <c r="GF77">
        <v>0</v>
      </c>
      <c r="GG77">
        <v>0</v>
      </c>
      <c r="GH77">
        <v>0</v>
      </c>
      <c r="GI77">
        <v>0</v>
      </c>
      <c r="GJ77">
        <v>0</v>
      </c>
      <c r="GK77">
        <v>0</v>
      </c>
      <c r="GL77">
        <v>0</v>
      </c>
      <c r="GM77">
        <v>0</v>
      </c>
      <c r="GN77">
        <v>0</v>
      </c>
      <c r="GO77">
        <v>0</v>
      </c>
      <c r="GP77">
        <v>0</v>
      </c>
      <c r="GQ77">
        <v>0</v>
      </c>
      <c r="GR77">
        <v>0</v>
      </c>
      <c r="GS77">
        <v>0</v>
      </c>
      <c r="GT77">
        <v>0</v>
      </c>
      <c r="GU77">
        <v>0</v>
      </c>
      <c r="GV77">
        <v>0</v>
      </c>
      <c r="GW77">
        <v>0</v>
      </c>
      <c r="GX77">
        <v>0</v>
      </c>
      <c r="GY77">
        <v>0</v>
      </c>
      <c r="GZ77">
        <v>0</v>
      </c>
      <c r="HA77">
        <v>0</v>
      </c>
      <c r="HB77">
        <v>0</v>
      </c>
      <c r="HC77">
        <v>0</v>
      </c>
      <c r="HD77">
        <v>0</v>
      </c>
      <c r="HE77">
        <v>0</v>
      </c>
      <c r="HF77">
        <v>0</v>
      </c>
      <c r="HG77">
        <v>0</v>
      </c>
      <c r="HH77">
        <v>0</v>
      </c>
      <c r="HI77">
        <v>0</v>
      </c>
      <c r="HJ77">
        <v>0</v>
      </c>
      <c r="HK77">
        <v>0</v>
      </c>
      <c r="HL77">
        <v>0</v>
      </c>
      <c r="HM77">
        <v>0</v>
      </c>
      <c r="HN77" t="s">
        <v>140</v>
      </c>
      <c r="HO77">
        <v>0</v>
      </c>
      <c r="HP77">
        <v>0</v>
      </c>
      <c r="HQ77">
        <v>0</v>
      </c>
      <c r="HR77">
        <v>0</v>
      </c>
      <c r="HS77">
        <v>0</v>
      </c>
      <c r="HT77">
        <v>0</v>
      </c>
      <c r="HU77">
        <v>0</v>
      </c>
      <c r="HV77" s="2">
        <v>0</v>
      </c>
      <c r="HW77" s="2">
        <v>0</v>
      </c>
      <c r="HX77" s="2">
        <v>0</v>
      </c>
      <c r="HY77" s="2" t="s">
        <v>140</v>
      </c>
      <c r="HZ77" s="2">
        <v>0</v>
      </c>
    </row>
    <row r="78" spans="2:234" ht="12" customHeight="1" x14ac:dyDescent="0.15">
      <c r="B78" t="s">
        <v>540</v>
      </c>
      <c r="C78">
        <v>-5.506138</v>
      </c>
      <c r="D78">
        <v>-36.440069999999999</v>
      </c>
      <c r="E78">
        <v>-88.645399999999995</v>
      </c>
      <c r="F78">
        <v>-105.6053</v>
      </c>
      <c r="G78">
        <v>-105.6053</v>
      </c>
      <c r="H78">
        <v>-104.9529</v>
      </c>
      <c r="I78">
        <v>-99.908630000000002</v>
      </c>
      <c r="J78">
        <v>-102.7456</v>
      </c>
      <c r="K78" t="s">
        <v>140</v>
      </c>
      <c r="L78">
        <v>-105.6074</v>
      </c>
      <c r="M78">
        <v>-38.158549999999998</v>
      </c>
      <c r="N78">
        <v>-92.954430000000002</v>
      </c>
      <c r="O78">
        <v>-21.036159999999999</v>
      </c>
      <c r="P78">
        <v>-105.6053</v>
      </c>
      <c r="Q78">
        <v>-36.440080000000002</v>
      </c>
      <c r="R78">
        <v>-107.97110000000001</v>
      </c>
      <c r="S78">
        <v>-92.909930000000003</v>
      </c>
      <c r="T78">
        <v>-92.910430000000005</v>
      </c>
      <c r="U78">
        <v>-92.909930000000003</v>
      </c>
      <c r="V78">
        <v>0.48138959999999997</v>
      </c>
      <c r="W78">
        <v>-88.221490000000003</v>
      </c>
      <c r="X78">
        <v>0.48138959999999997</v>
      </c>
      <c r="Y78">
        <v>-97.544790000000006</v>
      </c>
      <c r="Z78">
        <v>-56.534829999999999</v>
      </c>
      <c r="AA78">
        <v>-65.86054</v>
      </c>
      <c r="AB78">
        <v>-90.254220000000004</v>
      </c>
      <c r="AC78">
        <v>-63.158340000000003</v>
      </c>
      <c r="AD78">
        <v>-33.986870000000003</v>
      </c>
      <c r="AE78">
        <v>-66.317310000000006</v>
      </c>
      <c r="AF78">
        <v>-84.226200000000006</v>
      </c>
      <c r="AG78">
        <v>-64.454620000000006</v>
      </c>
      <c r="AH78">
        <v>-15.60693</v>
      </c>
      <c r="AI78">
        <v>-79.960920000000002</v>
      </c>
      <c r="AJ78">
        <v>-79.960920000000002</v>
      </c>
      <c r="AK78">
        <v>-79.960920000000002</v>
      </c>
      <c r="AL78">
        <v>-109.17440000000001</v>
      </c>
      <c r="AM78">
        <v>-2.2872089999999998</v>
      </c>
      <c r="AN78">
        <v>-109.17440000000001</v>
      </c>
      <c r="AO78">
        <v>-109.17440000000001</v>
      </c>
      <c r="AP78">
        <v>-109.17440000000001</v>
      </c>
      <c r="AQ78">
        <v>-109.2103</v>
      </c>
      <c r="AR78">
        <v>-68.039079999999998</v>
      </c>
      <c r="AS78">
        <v>-68.039079999999998</v>
      </c>
      <c r="AT78">
        <v>-109.2103</v>
      </c>
      <c r="AU78">
        <v>-102.3545</v>
      </c>
      <c r="AV78">
        <v>-2.2700969999999998</v>
      </c>
      <c r="AW78">
        <v>-74.307760000000002</v>
      </c>
      <c r="AX78">
        <v>-1.8424689999999999</v>
      </c>
      <c r="AY78">
        <v>0.48138959999999997</v>
      </c>
      <c r="AZ78">
        <v>-99.024889999999999</v>
      </c>
      <c r="BA78">
        <v>-71.107879999999994</v>
      </c>
      <c r="BB78">
        <v>-66.317310000000006</v>
      </c>
      <c r="BC78">
        <v>-92.480900000000005</v>
      </c>
      <c r="BD78">
        <v>-64.454250000000002</v>
      </c>
      <c r="BE78">
        <v>-26.021599999999999</v>
      </c>
      <c r="BF78">
        <v>-86.615790000000004</v>
      </c>
      <c r="BG78">
        <v>-91.992270000000005</v>
      </c>
      <c r="BH78">
        <v>-3.1192690000000001</v>
      </c>
      <c r="BI78">
        <v>-102.1703</v>
      </c>
      <c r="BJ78">
        <v>-103.9384</v>
      </c>
      <c r="BK78">
        <v>-86.659400000000005</v>
      </c>
      <c r="BL78">
        <v>-90.449160000000006</v>
      </c>
      <c r="BM78">
        <v>-98.561890000000005</v>
      </c>
      <c r="BN78">
        <v>-98.481179999999995</v>
      </c>
      <c r="BO78">
        <v>-103.9384</v>
      </c>
      <c r="BP78">
        <v>-103.9384</v>
      </c>
      <c r="BQ78">
        <v>-103.9417</v>
      </c>
      <c r="BR78">
        <v>-55.643529999999998</v>
      </c>
      <c r="BS78">
        <v>-36.080469999999998</v>
      </c>
      <c r="BT78">
        <v>-68.467160000000007</v>
      </c>
      <c r="BU78" s="42">
        <v>-9.6185010000000002</v>
      </c>
      <c r="BV78">
        <v>-103.9362</v>
      </c>
      <c r="BW78">
        <v>-103.9295</v>
      </c>
      <c r="BX78">
        <v>-103.9308</v>
      </c>
      <c r="BY78">
        <v>-103.9295</v>
      </c>
      <c r="BZ78">
        <v>-104.9618</v>
      </c>
      <c r="CA78">
        <v>-104.9618</v>
      </c>
      <c r="CB78" t="s">
        <v>140</v>
      </c>
      <c r="CC78">
        <v>-107.8253</v>
      </c>
      <c r="CD78">
        <v>-91.316310000000001</v>
      </c>
      <c r="CE78">
        <v>-104.9609</v>
      </c>
      <c r="CF78">
        <v>-104.5561</v>
      </c>
      <c r="CG78">
        <v>-104.9618</v>
      </c>
      <c r="CH78">
        <v>-104.96299999999999</v>
      </c>
      <c r="CI78">
        <v>-92.290970000000002</v>
      </c>
      <c r="CJ78">
        <v>-95.985529999999997</v>
      </c>
      <c r="CK78">
        <v>-95.392510000000001</v>
      </c>
      <c r="CL78">
        <v>-95.392300000000006</v>
      </c>
      <c r="CM78">
        <v>-104.20959999999999</v>
      </c>
      <c r="CN78">
        <v>-104.2169</v>
      </c>
      <c r="CO78">
        <v>-104.20959999999999</v>
      </c>
      <c r="CP78">
        <v>-104.20959999999999</v>
      </c>
      <c r="CQ78">
        <v>-105.08839999999999</v>
      </c>
      <c r="CR78" s="42">
        <v>-6.3477170000000003</v>
      </c>
      <c r="CS78">
        <v>3.2537400000000001E-2</v>
      </c>
      <c r="CT78">
        <v>-114.45869999999999</v>
      </c>
      <c r="CU78">
        <v>-61.142110000000002</v>
      </c>
      <c r="CV78">
        <v>-107.6704</v>
      </c>
      <c r="CW78">
        <v>-107.17870000000001</v>
      </c>
      <c r="CX78">
        <v>-107.18680000000001</v>
      </c>
      <c r="CY78">
        <v>-107.17870000000001</v>
      </c>
      <c r="CZ78">
        <v>-107.1786</v>
      </c>
      <c r="DA78">
        <v>-107.17870000000001</v>
      </c>
      <c r="DB78">
        <v>-106.88500000000001</v>
      </c>
      <c r="DC78">
        <v>-106.8904</v>
      </c>
      <c r="DD78">
        <v>-107.3612</v>
      </c>
      <c r="DE78">
        <v>-107.3612</v>
      </c>
      <c r="DF78">
        <v>-109.2103</v>
      </c>
      <c r="DG78">
        <v>-7.4925839999999999</v>
      </c>
      <c r="DH78">
        <v>-6.7936860000000001</v>
      </c>
      <c r="DI78">
        <v>-7.7664710000000001</v>
      </c>
      <c r="DJ78">
        <v>-6.7936860000000001</v>
      </c>
      <c r="DK78">
        <v>-68.042630000000003</v>
      </c>
      <c r="DL78">
        <v>-6.7936949999999996</v>
      </c>
      <c r="DM78">
        <v>-72.915400000000005</v>
      </c>
      <c r="DN78">
        <v>-72.915390000000002</v>
      </c>
      <c r="DO78">
        <v>-72.915390000000002</v>
      </c>
      <c r="DP78">
        <v>-72.915390000000002</v>
      </c>
      <c r="DQ78">
        <v>-7.9665419999999996</v>
      </c>
      <c r="DR78">
        <v>-72.920419999999993</v>
      </c>
      <c r="DS78">
        <v>-104.9529</v>
      </c>
      <c r="DT78">
        <v>-104.9529</v>
      </c>
      <c r="DU78">
        <v>-104.9529</v>
      </c>
      <c r="DV78">
        <v>-104.9598</v>
      </c>
      <c r="DW78">
        <v>-104.9529</v>
      </c>
      <c r="DX78" t="s">
        <v>140</v>
      </c>
      <c r="DY78">
        <v>-101.9444</v>
      </c>
      <c r="DZ78">
        <v>-100.6371</v>
      </c>
      <c r="EA78">
        <v>-105.20529999999999</v>
      </c>
      <c r="EB78">
        <v>-105.5313</v>
      </c>
      <c r="EC78">
        <v>-105.5384</v>
      </c>
      <c r="ED78">
        <v>-105.5313</v>
      </c>
      <c r="EE78">
        <v>-105.5313</v>
      </c>
      <c r="EF78">
        <v>-95.574299999999994</v>
      </c>
      <c r="EG78">
        <v>-79.960920000000002</v>
      </c>
      <c r="EH78">
        <v>-77.115350000000007</v>
      </c>
      <c r="EI78">
        <v>-91.416120000000006</v>
      </c>
      <c r="EJ78">
        <v>-79.960920000000002</v>
      </c>
      <c r="EK78">
        <v>-14.982570000000001</v>
      </c>
      <c r="EL78">
        <v>-68.028499999999994</v>
      </c>
      <c r="EM78">
        <v>-68.041409999999999</v>
      </c>
      <c r="EN78">
        <v>-68.039079999999998</v>
      </c>
      <c r="EO78">
        <v>-100.52630000000001</v>
      </c>
      <c r="EP78">
        <v>-107.97110000000001</v>
      </c>
      <c r="EQ78">
        <v>-107.7555</v>
      </c>
      <c r="ER78">
        <v>-114.17789999999999</v>
      </c>
      <c r="ES78">
        <v>-107.97110000000001</v>
      </c>
      <c r="ET78">
        <v>-107.97110000000001</v>
      </c>
      <c r="EU78">
        <v>-107.98739999999999</v>
      </c>
      <c r="EV78">
        <v>-107.97110000000001</v>
      </c>
      <c r="EW78" t="s">
        <v>140</v>
      </c>
      <c r="EX78">
        <v>-107.97110000000001</v>
      </c>
      <c r="EY78">
        <v>-108.04170000000001</v>
      </c>
      <c r="EZ78">
        <v>-107.97110000000001</v>
      </c>
      <c r="FA78">
        <v>-109.2103</v>
      </c>
      <c r="FB78">
        <v>-68.000500000000002</v>
      </c>
      <c r="FC78">
        <v>-68.087860000000006</v>
      </c>
      <c r="FD78">
        <v>-67.913269999999997</v>
      </c>
      <c r="FE78">
        <v>-68.087860000000006</v>
      </c>
      <c r="FF78">
        <v>-67.91489</v>
      </c>
      <c r="FG78">
        <v>-68.087860000000006</v>
      </c>
      <c r="FH78">
        <v>-67.913489999999996</v>
      </c>
      <c r="FI78">
        <v>-68.087860000000006</v>
      </c>
      <c r="FJ78">
        <v>-67.913380000000004</v>
      </c>
      <c r="FK78">
        <v>-68.087860000000006</v>
      </c>
      <c r="FL78">
        <v>-67.914109999999994</v>
      </c>
      <c r="FM78">
        <v>-68.087860000000006</v>
      </c>
      <c r="FN78">
        <v>-67.913679999999999</v>
      </c>
      <c r="FO78">
        <v>-68.087860000000006</v>
      </c>
      <c r="FP78">
        <v>-68.001019999999997</v>
      </c>
      <c r="FQ78">
        <v>-68.087860000000006</v>
      </c>
      <c r="FR78">
        <v>-67.938069999999996</v>
      </c>
      <c r="FS78">
        <v>-68.087860000000006</v>
      </c>
      <c r="FT78">
        <v>-56.879060000000003</v>
      </c>
      <c r="FU78">
        <v>-56.879060000000003</v>
      </c>
      <c r="FV78">
        <v>-65.929640000000006</v>
      </c>
      <c r="FW78">
        <v>-56.879060000000003</v>
      </c>
      <c r="FX78">
        <v>-65.929640000000006</v>
      </c>
      <c r="FY78" s="42">
        <v>-70.567279999999997</v>
      </c>
      <c r="FZ78" s="42" t="s">
        <v>140</v>
      </c>
      <c r="GA78" s="42">
        <v>7.4798980000000004</v>
      </c>
      <c r="GB78">
        <v>8.8463900000000009E-3</v>
      </c>
      <c r="GC78">
        <v>8.8463900000000009E-3</v>
      </c>
      <c r="GD78">
        <v>-102.7457</v>
      </c>
      <c r="GE78">
        <v>-105.60809999999999</v>
      </c>
      <c r="GF78">
        <v>-92.95532</v>
      </c>
      <c r="GG78">
        <v>-27.935169999999999</v>
      </c>
      <c r="GH78">
        <v>-38.009480000000003</v>
      </c>
      <c r="GI78">
        <v>-34.012869999999999</v>
      </c>
      <c r="GJ78">
        <v>-56.534840000000003</v>
      </c>
      <c r="GK78">
        <v>-56.536879999999996</v>
      </c>
      <c r="GL78">
        <v>-99.055160000000001</v>
      </c>
      <c r="GM78">
        <v>-60.36889</v>
      </c>
      <c r="GN78">
        <v>-36.727209999999999</v>
      </c>
      <c r="GO78">
        <v>-88.267240000000001</v>
      </c>
      <c r="GP78">
        <v>-18.306529999999999</v>
      </c>
      <c r="GQ78">
        <v>-96.02637</v>
      </c>
      <c r="GR78">
        <v>-99.07723</v>
      </c>
      <c r="GS78">
        <v>-71.106949999999998</v>
      </c>
      <c r="GT78">
        <v>-70.942760000000007</v>
      </c>
      <c r="GU78">
        <v>-77.670109999999994</v>
      </c>
      <c r="GV78">
        <v>-29.582159999999998</v>
      </c>
      <c r="GW78">
        <v>-3.1192690000000001</v>
      </c>
      <c r="GX78">
        <v>-5.3549660000000001</v>
      </c>
      <c r="GY78">
        <v>-5.3549660000000001</v>
      </c>
      <c r="GZ78">
        <v>-103.9423</v>
      </c>
      <c r="HA78">
        <v>-66.094070000000002</v>
      </c>
      <c r="HB78">
        <v>-103.9366</v>
      </c>
      <c r="HC78">
        <v>-103.9295</v>
      </c>
      <c r="HD78">
        <v>-103.9295</v>
      </c>
      <c r="HE78">
        <v>-105.9996</v>
      </c>
      <c r="HF78">
        <v>-103.9295</v>
      </c>
      <c r="HG78">
        <v>-106.9341</v>
      </c>
      <c r="HH78">
        <v>-104.56789999999999</v>
      </c>
      <c r="HI78">
        <v>-123.49630000000001</v>
      </c>
      <c r="HJ78">
        <v>-104.96380000000001</v>
      </c>
      <c r="HK78">
        <v>-95.392510000000001</v>
      </c>
      <c r="HL78">
        <v>-105.9996</v>
      </c>
      <c r="HM78">
        <v>-106.2889</v>
      </c>
      <c r="HN78" t="s">
        <v>140</v>
      </c>
      <c r="HO78">
        <v>-61.130929999999999</v>
      </c>
      <c r="HP78">
        <v>-103.5992</v>
      </c>
      <c r="HQ78">
        <v>-107.1874</v>
      </c>
      <c r="HR78">
        <v>-104.3998</v>
      </c>
      <c r="HS78">
        <v>-106.8912</v>
      </c>
      <c r="HT78">
        <v>-51.777520000000003</v>
      </c>
      <c r="HU78">
        <v>-6.7936860000000001</v>
      </c>
      <c r="HV78" s="2">
        <v>-72.920820000000006</v>
      </c>
      <c r="HW78" s="2">
        <v>-104.9605</v>
      </c>
      <c r="HX78" s="2">
        <v>-105.5367</v>
      </c>
      <c r="HY78" s="2" t="s">
        <v>140</v>
      </c>
      <c r="HZ78" s="2">
        <v>-107.9881</v>
      </c>
    </row>
    <row r="79" spans="2:234" ht="12" customHeight="1" x14ac:dyDescent="0.15">
      <c r="B79" t="s">
        <v>541</v>
      </c>
      <c r="C79">
        <v>-51.8628</v>
      </c>
      <c r="D79">
        <v>-951.38720000000001</v>
      </c>
      <c r="E79">
        <v>-1213.8589999999999</v>
      </c>
      <c r="F79">
        <v>-1950.3430000000001</v>
      </c>
      <c r="G79">
        <v>-1950.3430000000001</v>
      </c>
      <c r="H79">
        <v>-1936.2539999999999</v>
      </c>
      <c r="I79">
        <v>-1506.1690000000001</v>
      </c>
      <c r="J79">
        <v>-1969.037</v>
      </c>
      <c r="K79" t="s">
        <v>140</v>
      </c>
      <c r="L79">
        <v>-1950.3810000000001</v>
      </c>
      <c r="M79">
        <v>-996.25379999999996</v>
      </c>
      <c r="N79">
        <v>-1534.7370000000001</v>
      </c>
      <c r="O79">
        <v>-607.58199999999999</v>
      </c>
      <c r="P79">
        <v>-1950.3430000000001</v>
      </c>
      <c r="Q79">
        <v>-951.38760000000002</v>
      </c>
      <c r="R79">
        <v>-1959.3119999999999</v>
      </c>
      <c r="S79">
        <v>-1534.002</v>
      </c>
      <c r="T79">
        <v>-1534</v>
      </c>
      <c r="U79">
        <v>-1534.002</v>
      </c>
      <c r="V79">
        <v>16.747879999999999</v>
      </c>
      <c r="W79">
        <v>-2185.924</v>
      </c>
      <c r="X79">
        <v>16.747879999999999</v>
      </c>
      <c r="Y79">
        <v>-1802.5409999999999</v>
      </c>
      <c r="Z79">
        <v>-1549.88</v>
      </c>
      <c r="AA79">
        <v>-3655.8150000000001</v>
      </c>
      <c r="AB79">
        <v>-2117.5160000000001</v>
      </c>
      <c r="AC79">
        <v>-3505.82</v>
      </c>
      <c r="AD79">
        <v>-1094.529</v>
      </c>
      <c r="AE79">
        <v>-3681.17</v>
      </c>
      <c r="AF79">
        <v>-2343.3490000000002</v>
      </c>
      <c r="AG79">
        <v>-3577.7750000000001</v>
      </c>
      <c r="AH79">
        <v>-540.4665</v>
      </c>
      <c r="AI79">
        <v>-2669.3829999999998</v>
      </c>
      <c r="AJ79">
        <v>-2669.3829999999998</v>
      </c>
      <c r="AK79">
        <v>-2669.3829999999998</v>
      </c>
      <c r="AL79">
        <v>-1981.1479999999999</v>
      </c>
      <c r="AM79">
        <v>-79.981660000000005</v>
      </c>
      <c r="AN79">
        <v>-1981.1479999999999</v>
      </c>
      <c r="AO79">
        <v>-1981.1479999999999</v>
      </c>
      <c r="AP79">
        <v>-1981.1479999999999</v>
      </c>
      <c r="AQ79">
        <v>-1981.799</v>
      </c>
      <c r="AR79">
        <v>-3768.8110000000001</v>
      </c>
      <c r="AS79">
        <v>-3768.8110000000001</v>
      </c>
      <c r="AT79">
        <v>-1981.799</v>
      </c>
      <c r="AU79">
        <v>-1945.0509999999999</v>
      </c>
      <c r="AV79">
        <v>-79.218140000000005</v>
      </c>
      <c r="AW79">
        <v>-3097.2820000000002</v>
      </c>
      <c r="AX79">
        <v>-64.968310000000002</v>
      </c>
      <c r="AY79">
        <v>16.747879999999999</v>
      </c>
      <c r="AZ79">
        <v>-1881.4259999999999</v>
      </c>
      <c r="BA79">
        <v>-1740.346</v>
      </c>
      <c r="BB79">
        <v>-3681.17</v>
      </c>
      <c r="BC79">
        <v>-2118.6660000000002</v>
      </c>
      <c r="BD79">
        <v>-3577.7550000000001</v>
      </c>
      <c r="BE79">
        <v>-836.11670000000004</v>
      </c>
      <c r="BF79">
        <v>-2384.7710000000002</v>
      </c>
      <c r="BG79">
        <v>-2137.375</v>
      </c>
      <c r="BH79">
        <v>-108.6476</v>
      </c>
      <c r="BI79">
        <v>-1876.335</v>
      </c>
      <c r="BJ79">
        <v>-1926.0029999999999</v>
      </c>
      <c r="BK79">
        <v>-1914.711</v>
      </c>
      <c r="BL79">
        <v>-1953.854</v>
      </c>
      <c r="BM79">
        <v>-2128.4279999999999</v>
      </c>
      <c r="BN79">
        <v>-2127.36</v>
      </c>
      <c r="BO79">
        <v>-1926.0029999999999</v>
      </c>
      <c r="BP79">
        <v>-1926.0029999999999</v>
      </c>
      <c r="BQ79">
        <v>-1926.0640000000001</v>
      </c>
      <c r="BR79">
        <v>-2925.3339999999998</v>
      </c>
      <c r="BS79">
        <v>-1032.356</v>
      </c>
      <c r="BT79">
        <v>-3677.6559999999999</v>
      </c>
      <c r="BU79">
        <v>-335.83859999999999</v>
      </c>
      <c r="BV79">
        <v>-1925.961</v>
      </c>
      <c r="BW79">
        <v>-1925.836</v>
      </c>
      <c r="BX79">
        <v>-1925.86</v>
      </c>
      <c r="BY79">
        <v>-1925.836</v>
      </c>
      <c r="BZ79">
        <v>-1936.354</v>
      </c>
      <c r="CA79">
        <v>-1936.354</v>
      </c>
      <c r="CB79" t="s">
        <v>140</v>
      </c>
      <c r="CC79">
        <v>-1956.6659999999999</v>
      </c>
      <c r="CD79">
        <v>-1928.4939999999999</v>
      </c>
      <c r="CE79">
        <v>-1936.403</v>
      </c>
      <c r="CF79">
        <v>-1936.5129999999999</v>
      </c>
      <c r="CG79">
        <v>-1936.354</v>
      </c>
      <c r="CH79">
        <v>-1936.376</v>
      </c>
      <c r="CI79">
        <v>-1940.567</v>
      </c>
      <c r="CJ79">
        <v>-1957.502</v>
      </c>
      <c r="CK79">
        <v>-1945.4079999999999</v>
      </c>
      <c r="CL79">
        <v>-1945.404</v>
      </c>
      <c r="CM79">
        <v>-1978.4929999999999</v>
      </c>
      <c r="CN79">
        <v>-1978.6320000000001</v>
      </c>
      <c r="CO79">
        <v>-1978.4929999999999</v>
      </c>
      <c r="CP79">
        <v>-1978.4929999999999</v>
      </c>
      <c r="CQ79">
        <v>-1995.1780000000001</v>
      </c>
      <c r="CR79">
        <v>-213.9384</v>
      </c>
      <c r="CS79">
        <v>1.161492</v>
      </c>
      <c r="CT79">
        <v>-928.60320000000002</v>
      </c>
      <c r="CU79">
        <v>-1385.2650000000001</v>
      </c>
      <c r="CV79">
        <v>-1994.48</v>
      </c>
      <c r="CW79">
        <v>-1957.7719999999999</v>
      </c>
      <c r="CX79">
        <v>-1957.921</v>
      </c>
      <c r="CY79">
        <v>-1957.7719999999999</v>
      </c>
      <c r="CZ79">
        <v>-1957.7719999999999</v>
      </c>
      <c r="DA79">
        <v>-1957.7719999999999</v>
      </c>
      <c r="DB79">
        <v>-1988.232</v>
      </c>
      <c r="DC79">
        <v>-1988.3320000000001</v>
      </c>
      <c r="DD79">
        <v>-1997.09</v>
      </c>
      <c r="DE79">
        <v>-1997.09</v>
      </c>
      <c r="DF79">
        <v>-1981.799</v>
      </c>
      <c r="DG79">
        <v>-251.542</v>
      </c>
      <c r="DH79">
        <v>-228.07849999999999</v>
      </c>
      <c r="DI79">
        <v>-262.70179999999999</v>
      </c>
      <c r="DJ79">
        <v>-228.07849999999999</v>
      </c>
      <c r="DK79">
        <v>-3769.0079999999998</v>
      </c>
      <c r="DL79">
        <v>-228.0788</v>
      </c>
      <c r="DM79">
        <v>-3188.9169999999999</v>
      </c>
      <c r="DN79">
        <v>-3188.9160000000002</v>
      </c>
      <c r="DO79">
        <v>-3188.9160000000002</v>
      </c>
      <c r="DP79">
        <v>-3188.9160000000002</v>
      </c>
      <c r="DQ79">
        <v>-282.73169999999999</v>
      </c>
      <c r="DR79">
        <v>-3189.1260000000002</v>
      </c>
      <c r="DS79">
        <v>-1936.2539999999999</v>
      </c>
      <c r="DT79">
        <v>-1936.2539999999999</v>
      </c>
      <c r="DU79">
        <v>-1936.2539999999999</v>
      </c>
      <c r="DV79">
        <v>-1936.3820000000001</v>
      </c>
      <c r="DW79">
        <v>-1936.2539999999999</v>
      </c>
      <c r="DX79" t="s">
        <v>140</v>
      </c>
      <c r="DY79">
        <v>-2010.99</v>
      </c>
      <c r="DZ79">
        <v>-1805.874</v>
      </c>
      <c r="EA79">
        <v>-1698.4159999999999</v>
      </c>
      <c r="EB79">
        <v>-1703.6780000000001</v>
      </c>
      <c r="EC79">
        <v>-1703.7929999999999</v>
      </c>
      <c r="ED79">
        <v>-1703.6780000000001</v>
      </c>
      <c r="EE79">
        <v>-1703.6780000000001</v>
      </c>
      <c r="EF79">
        <v>-1871.231</v>
      </c>
      <c r="EG79">
        <v>-2669.3829999999998</v>
      </c>
      <c r="EH79">
        <v>-2148.6419999999998</v>
      </c>
      <c r="EI79">
        <v>-867.74130000000002</v>
      </c>
      <c r="EJ79">
        <v>-2669.3829999999998</v>
      </c>
      <c r="EK79">
        <v>-505.80540000000002</v>
      </c>
      <c r="EL79">
        <v>-3770.8690000000001</v>
      </c>
      <c r="EM79">
        <v>-3768.9409999999998</v>
      </c>
      <c r="EN79">
        <v>-3768.8110000000001</v>
      </c>
      <c r="EO79">
        <v>-2049.6619999999998</v>
      </c>
      <c r="EP79">
        <v>-1959.3119999999999</v>
      </c>
      <c r="EQ79">
        <v>-1961.1120000000001</v>
      </c>
      <c r="ER79">
        <v>-1923.482</v>
      </c>
      <c r="ES79">
        <v>-1959.3119999999999</v>
      </c>
      <c r="ET79">
        <v>-1959.3119999999999</v>
      </c>
      <c r="EU79">
        <v>-1959.6079999999999</v>
      </c>
      <c r="EV79">
        <v>-1959.3119999999999</v>
      </c>
      <c r="EW79" t="s">
        <v>140</v>
      </c>
      <c r="EX79">
        <v>-1959.3119999999999</v>
      </c>
      <c r="EY79">
        <v>-1960.5920000000001</v>
      </c>
      <c r="EZ79">
        <v>-1959.3119999999999</v>
      </c>
      <c r="FA79">
        <v>-1981.799</v>
      </c>
      <c r="FB79">
        <v>-3774.6019999999999</v>
      </c>
      <c r="FC79">
        <v>-3779.451</v>
      </c>
      <c r="FD79">
        <v>-3769.759</v>
      </c>
      <c r="FE79">
        <v>-3779.451</v>
      </c>
      <c r="FF79">
        <v>-3769.8490000000002</v>
      </c>
      <c r="FG79">
        <v>-3779.451</v>
      </c>
      <c r="FH79">
        <v>-3769.7710000000002</v>
      </c>
      <c r="FI79">
        <v>-3779.451</v>
      </c>
      <c r="FJ79">
        <v>-3769.7660000000001</v>
      </c>
      <c r="FK79">
        <v>-3779.451</v>
      </c>
      <c r="FL79">
        <v>-3769.806</v>
      </c>
      <c r="FM79">
        <v>-3779.451</v>
      </c>
      <c r="FN79">
        <v>-3769.7820000000002</v>
      </c>
      <c r="FO79">
        <v>-3779.451</v>
      </c>
      <c r="FP79">
        <v>-3774.63</v>
      </c>
      <c r="FQ79">
        <v>-3779.451</v>
      </c>
      <c r="FR79">
        <v>-3771.136</v>
      </c>
      <c r="FS79">
        <v>-3779.451</v>
      </c>
      <c r="FT79">
        <v>-3157.268</v>
      </c>
      <c r="FU79">
        <v>-3157.268</v>
      </c>
      <c r="FV79">
        <v>-3659.6509999999998</v>
      </c>
      <c r="FW79">
        <v>-3157.268</v>
      </c>
      <c r="FX79">
        <v>-3659.6509999999998</v>
      </c>
      <c r="FY79">
        <v>-2560.3139999999999</v>
      </c>
      <c r="FZ79" t="s">
        <v>140</v>
      </c>
      <c r="GA79">
        <v>46.805529999999997</v>
      </c>
      <c r="GB79">
        <v>5.5356299999999997E-2</v>
      </c>
      <c r="GC79">
        <v>5.5356299999999997E-2</v>
      </c>
      <c r="GD79">
        <v>-1969.038</v>
      </c>
      <c r="GE79">
        <v>-1950.396</v>
      </c>
      <c r="GF79">
        <v>-1534.752</v>
      </c>
      <c r="GG79">
        <v>-731.00879999999995</v>
      </c>
      <c r="GH79">
        <v>-959.01390000000004</v>
      </c>
      <c r="GI79">
        <v>-937.14430000000004</v>
      </c>
      <c r="GJ79">
        <v>-1549.886</v>
      </c>
      <c r="GK79">
        <v>-1551.117</v>
      </c>
      <c r="GL79">
        <v>-1808.704</v>
      </c>
      <c r="GM79">
        <v>-1654.989</v>
      </c>
      <c r="GN79">
        <v>-1182.7809999999999</v>
      </c>
      <c r="GO79">
        <v>-2187.058</v>
      </c>
      <c r="GP79">
        <v>-633.95320000000004</v>
      </c>
      <c r="GQ79">
        <v>-1789.0329999999999</v>
      </c>
      <c r="GR79">
        <v>-1881.6469999999999</v>
      </c>
      <c r="GS79">
        <v>-1740.28</v>
      </c>
      <c r="GT79">
        <v>-1728.8579999999999</v>
      </c>
      <c r="GU79">
        <v>-1900.954</v>
      </c>
      <c r="GV79">
        <v>-950.52329999999995</v>
      </c>
      <c r="GW79">
        <v>-108.6476</v>
      </c>
      <c r="GX79">
        <v>-181.84620000000001</v>
      </c>
      <c r="GY79">
        <v>-181.84620000000001</v>
      </c>
      <c r="GZ79">
        <v>-1926.075</v>
      </c>
      <c r="HA79">
        <v>-3474.748</v>
      </c>
      <c r="HB79">
        <v>-1925.9680000000001</v>
      </c>
      <c r="HC79">
        <v>-1925.836</v>
      </c>
      <c r="HD79">
        <v>-1925.836</v>
      </c>
      <c r="HE79">
        <v>-1954.2280000000001</v>
      </c>
      <c r="HF79">
        <v>-1925.836</v>
      </c>
      <c r="HG79">
        <v>-1950.009</v>
      </c>
      <c r="HH79">
        <v>-1934.623</v>
      </c>
      <c r="HI79">
        <v>-829.53650000000005</v>
      </c>
      <c r="HJ79">
        <v>-1936.3889999999999</v>
      </c>
      <c r="HK79">
        <v>-1945.4079999999999</v>
      </c>
      <c r="HL79">
        <v>-1954.2280000000001</v>
      </c>
      <c r="HM79">
        <v>-1959.5619999999999</v>
      </c>
      <c r="HN79" t="s">
        <v>140</v>
      </c>
      <c r="HO79">
        <v>-1385.011</v>
      </c>
      <c r="HP79">
        <v>-1178.546</v>
      </c>
      <c r="HQ79">
        <v>-1957.933</v>
      </c>
      <c r="HR79">
        <v>-2022.4359999999999</v>
      </c>
      <c r="HS79">
        <v>-1988.347</v>
      </c>
      <c r="HT79">
        <v>-2013.0650000000001</v>
      </c>
      <c r="HU79">
        <v>-228.07849999999999</v>
      </c>
      <c r="HV79" s="2">
        <v>-3189.143</v>
      </c>
      <c r="HW79" s="2">
        <v>-1936.395</v>
      </c>
      <c r="HX79" s="2">
        <v>-1703.7660000000001</v>
      </c>
      <c r="HY79" s="2" t="s">
        <v>140</v>
      </c>
      <c r="HZ79" s="2">
        <v>-1959.6210000000001</v>
      </c>
    </row>
    <row r="80" spans="2:234" s="179" customFormat="1" ht="12" customHeight="1" x14ac:dyDescent="0.15">
      <c r="B80" s="178" t="s">
        <v>164</v>
      </c>
      <c r="C80" s="178">
        <v>-1.519083</v>
      </c>
      <c r="D80" s="178">
        <v>-0.50157640000000003</v>
      </c>
      <c r="E80" s="178">
        <v>-6.5988599999999994E-2</v>
      </c>
      <c r="F80" s="178">
        <v>-81.426029999999997</v>
      </c>
      <c r="G80" s="178">
        <v>-4.2855809999999996</v>
      </c>
      <c r="H80" s="178">
        <v>-125.6161</v>
      </c>
      <c r="I80" s="178">
        <v>-2.8269850000000001</v>
      </c>
      <c r="J80" s="178">
        <v>-0.2963557</v>
      </c>
      <c r="K80" s="178" t="s">
        <v>140</v>
      </c>
      <c r="L80" s="178">
        <v>-85.713300000000004</v>
      </c>
      <c r="M80" s="178">
        <v>-0.52523030000000004</v>
      </c>
      <c r="N80" s="178">
        <v>-232.1217</v>
      </c>
      <c r="O80" s="178">
        <v>-0.22887460000000001</v>
      </c>
      <c r="P80" s="178">
        <v>-85.711609999999993</v>
      </c>
      <c r="Q80" s="178">
        <v>-0.50157660000000004</v>
      </c>
      <c r="R80" s="178">
        <v>-6.6617499999999996E-2</v>
      </c>
      <c r="S80" s="178">
        <v>-232.01050000000001</v>
      </c>
      <c r="T80" s="178">
        <v>-208.80609999999999</v>
      </c>
      <c r="U80" s="178">
        <v>-23.201049999999999</v>
      </c>
      <c r="V80" s="178">
        <v>2.469125</v>
      </c>
      <c r="W80" s="178">
        <v>-858.23130000000003</v>
      </c>
      <c r="X80" s="178">
        <v>2.489223</v>
      </c>
      <c r="Y80" s="178">
        <v>-201.80430000000001</v>
      </c>
      <c r="Z80" s="178">
        <v>-827.07360000000006</v>
      </c>
      <c r="AA80" s="178">
        <v>-1367.127</v>
      </c>
      <c r="AB80" s="178">
        <v>-619.08069999999998</v>
      </c>
      <c r="AC80" s="178">
        <v>-1311.0340000000001</v>
      </c>
      <c r="AD80" s="178">
        <v>-264.08319999999998</v>
      </c>
      <c r="AE80" s="178">
        <v>-758.10260000000005</v>
      </c>
      <c r="AF80" s="178">
        <v>-201.43289999999999</v>
      </c>
      <c r="AG80" s="178">
        <v>-736.80939999999998</v>
      </c>
      <c r="AH80" s="178">
        <v>-83.943200000000004</v>
      </c>
      <c r="AI80" s="178">
        <v>-38.168430000000001</v>
      </c>
      <c r="AJ80" s="178">
        <v>-88.698390000000003</v>
      </c>
      <c r="AK80" s="178">
        <v>-50.529960000000003</v>
      </c>
      <c r="AL80" s="178">
        <v>-3.879143</v>
      </c>
      <c r="AM80" s="178">
        <v>-9.7648119999999992</v>
      </c>
      <c r="AN80" s="178">
        <v>-38.791429999999998</v>
      </c>
      <c r="AO80" s="178">
        <v>-34.912289999999999</v>
      </c>
      <c r="AP80" s="178">
        <v>-3.879143</v>
      </c>
      <c r="AQ80" s="178">
        <v>-66.15231</v>
      </c>
      <c r="AR80" s="178">
        <v>-14.75511</v>
      </c>
      <c r="AS80" s="178">
        <v>-1.6394569999999999</v>
      </c>
      <c r="AT80" s="178">
        <v>-38.804189999999998</v>
      </c>
      <c r="AU80" s="178">
        <v>-35.036470000000001</v>
      </c>
      <c r="AV80" s="178">
        <v>-9.6406320000000001</v>
      </c>
      <c r="AW80" s="178">
        <v>-16.58062</v>
      </c>
      <c r="AX80" s="178">
        <v>-7.8130269999999999</v>
      </c>
      <c r="AY80" s="178">
        <v>2.00977E-2</v>
      </c>
      <c r="AZ80" s="178">
        <v>-152.05179999999999</v>
      </c>
      <c r="BA80" s="178">
        <v>-35.646900000000002</v>
      </c>
      <c r="BB80" s="178">
        <v>-117.0915</v>
      </c>
      <c r="BC80" s="178">
        <v>-36.02948</v>
      </c>
      <c r="BD80" s="178">
        <v>-113.80200000000001</v>
      </c>
      <c r="BE80" s="178">
        <v>-2.9071020000000001</v>
      </c>
      <c r="BF80" s="178">
        <v>-3.0668479999999998</v>
      </c>
      <c r="BG80" s="178">
        <v>-39.096339999999998</v>
      </c>
      <c r="BH80" s="178">
        <v>-0.23803560000000001</v>
      </c>
      <c r="BI80" s="178">
        <v>-114.9512</v>
      </c>
      <c r="BJ80" s="178">
        <v>-232.7302</v>
      </c>
      <c r="BK80" s="178">
        <v>-34.862690000000001</v>
      </c>
      <c r="BL80" s="178">
        <v>-40.74924</v>
      </c>
      <c r="BM80" s="178">
        <v>-44.346829999999997</v>
      </c>
      <c r="BN80" s="178">
        <v>-44.367829999999998</v>
      </c>
      <c r="BO80" s="178">
        <v>-116.3651</v>
      </c>
      <c r="BP80" s="178">
        <v>-116.3651</v>
      </c>
      <c r="BQ80" s="178">
        <v>-232.73759999999999</v>
      </c>
      <c r="BR80" s="178">
        <v>-0.54511109999999996</v>
      </c>
      <c r="BS80" s="178">
        <v>-2.0997100000000001E-2</v>
      </c>
      <c r="BT80" s="178">
        <v>-0.64368990000000004</v>
      </c>
      <c r="BU80" s="178">
        <v>-3.7997999999999999E-3</v>
      </c>
      <c r="BV80" s="178">
        <v>-173.6755</v>
      </c>
      <c r="BW80" s="178">
        <v>-116.355</v>
      </c>
      <c r="BX80" s="178">
        <v>-57.309910000000002</v>
      </c>
      <c r="BY80" s="178">
        <v>-173.66419999999999</v>
      </c>
      <c r="BZ80" s="178">
        <v>-155.38890000000001</v>
      </c>
      <c r="CA80" s="178">
        <v>-7.7694470000000004</v>
      </c>
      <c r="CB80" s="178" t="s">
        <v>140</v>
      </c>
      <c r="CC80" s="178">
        <v>-43.438600000000001</v>
      </c>
      <c r="CD80" s="178">
        <v>-4.0874790000000001</v>
      </c>
      <c r="CE80" s="178">
        <v>-147.79499999999999</v>
      </c>
      <c r="CF80" s="178">
        <v>-151.93989999999999</v>
      </c>
      <c r="CG80" s="178">
        <v>-147.61949999999999</v>
      </c>
      <c r="CH80" s="178">
        <v>-155.39070000000001</v>
      </c>
      <c r="CI80" s="178">
        <v>-4.3172300000000003</v>
      </c>
      <c r="CJ80" s="178">
        <v>-6.3124359999999999</v>
      </c>
      <c r="CK80" s="178">
        <v>-6.2345280000000001</v>
      </c>
      <c r="CL80" s="178">
        <v>-6.2734230000000002</v>
      </c>
      <c r="CM80" s="178">
        <v>-1.9785219999999999</v>
      </c>
      <c r="CN80" s="178">
        <v>-2.1541540000000001</v>
      </c>
      <c r="CO80" s="178">
        <v>-0.17548069999999999</v>
      </c>
      <c r="CP80" s="178">
        <v>-2.1540020000000002</v>
      </c>
      <c r="CQ80" s="178">
        <v>-1.995206</v>
      </c>
      <c r="CR80" s="178">
        <v>-0.48953639999999998</v>
      </c>
      <c r="CS80" s="178">
        <v>1.63938E-4</v>
      </c>
      <c r="CT80" s="178">
        <v>-0.17800299999999999</v>
      </c>
      <c r="CU80" s="178">
        <v>-11.599869999999999</v>
      </c>
      <c r="CV80" s="178">
        <v>-156.3296</v>
      </c>
      <c r="CW80" s="178">
        <v>-158.5711</v>
      </c>
      <c r="CX80" s="178">
        <v>-158.5831</v>
      </c>
      <c r="CY80" s="178">
        <v>-120.4783</v>
      </c>
      <c r="CZ80" s="178">
        <v>-120.4783</v>
      </c>
      <c r="DA80" s="178">
        <v>-38.092820000000003</v>
      </c>
      <c r="DB80" s="178">
        <v>-129.23689999999999</v>
      </c>
      <c r="DC80" s="178">
        <v>-129.24340000000001</v>
      </c>
      <c r="DD80" s="178">
        <v>-129.81270000000001</v>
      </c>
      <c r="DE80" s="178">
        <v>-129.81270000000001</v>
      </c>
      <c r="DF80" s="178">
        <v>-26.516850000000002</v>
      </c>
      <c r="DG80" s="178">
        <v>-0.57780960000000003</v>
      </c>
      <c r="DH80" s="178">
        <v>-0.52391220000000005</v>
      </c>
      <c r="DI80" s="178">
        <v>-0.91483320000000001</v>
      </c>
      <c r="DJ80" s="178">
        <v>-0.48970000000000002</v>
      </c>
      <c r="DK80" s="178">
        <v>-5.1636150000000001</v>
      </c>
      <c r="DL80" s="178">
        <v>-3.4212300000000001E-2</v>
      </c>
      <c r="DM80" s="178">
        <v>-143.4555</v>
      </c>
      <c r="DN80" s="178">
        <v>-143.4555</v>
      </c>
      <c r="DO80" s="178">
        <v>-22.35446</v>
      </c>
      <c r="DP80" s="178">
        <v>-165.8099</v>
      </c>
      <c r="DQ80" s="178">
        <v>-0.95238500000000004</v>
      </c>
      <c r="DR80" s="178">
        <v>-165.82769999999999</v>
      </c>
      <c r="DS80" s="178">
        <v>-155.5617</v>
      </c>
      <c r="DT80" s="178">
        <v>-147.78370000000001</v>
      </c>
      <c r="DU80" s="178">
        <v>-7.7780870000000002</v>
      </c>
      <c r="DV80" s="178">
        <v>-155.572</v>
      </c>
      <c r="DW80" s="178">
        <v>-22.167549999999999</v>
      </c>
      <c r="DX80" s="178" t="s">
        <v>140</v>
      </c>
      <c r="DY80" s="178">
        <v>-87.170760000000001</v>
      </c>
      <c r="DZ80" s="178">
        <v>-4.244313</v>
      </c>
      <c r="EA80" s="178">
        <v>-2252.5770000000002</v>
      </c>
      <c r="EB80" s="178">
        <v>-2259.5569999999998</v>
      </c>
      <c r="EC80" s="178">
        <v>-2264.7979999999998</v>
      </c>
      <c r="ED80" s="178">
        <v>-5.0880359999999998</v>
      </c>
      <c r="EE80" s="178">
        <v>-2264.645</v>
      </c>
      <c r="EF80" s="178">
        <v>-101.3691</v>
      </c>
      <c r="EG80" s="178">
        <v>-46.447929999999999</v>
      </c>
      <c r="EH80" s="178">
        <v>-60.645449999999997</v>
      </c>
      <c r="EI80" s="178">
        <v>-0.55207229999999996</v>
      </c>
      <c r="EJ80" s="178">
        <v>-4.0820270000000001</v>
      </c>
      <c r="EK80" s="178">
        <v>-0.37100630000000001</v>
      </c>
      <c r="EL80" s="178">
        <v>-3.3563860000000001</v>
      </c>
      <c r="EM80" s="178">
        <v>-16.395130000000002</v>
      </c>
      <c r="EN80" s="178">
        <v>-16.394570000000002</v>
      </c>
      <c r="EO80" s="178">
        <v>-5.145238</v>
      </c>
      <c r="EP80" s="178">
        <v>-115.3458</v>
      </c>
      <c r="EQ80" s="178">
        <v>-105.3823</v>
      </c>
      <c r="ER80" s="178">
        <v>-4.2143480000000002</v>
      </c>
      <c r="ES80" s="178">
        <v>-109.57850000000001</v>
      </c>
      <c r="ET80" s="178">
        <v>-5.7672889999999999</v>
      </c>
      <c r="EU80" s="178">
        <v>-115.36320000000001</v>
      </c>
      <c r="EV80" s="178">
        <v>-43.497349999999997</v>
      </c>
      <c r="EW80" s="178" t="s">
        <v>140</v>
      </c>
      <c r="EX80" s="178">
        <v>-61.564860000000003</v>
      </c>
      <c r="EY80" s="178">
        <v>-65.44444</v>
      </c>
      <c r="EZ80" s="178">
        <v>-4.449662</v>
      </c>
      <c r="FA80" s="178">
        <v>-0.83081859999999996</v>
      </c>
      <c r="FB80" s="178">
        <v>-551.05250000000001</v>
      </c>
      <c r="FC80" s="178">
        <v>-551.7604</v>
      </c>
      <c r="FD80" s="178">
        <v>-9.2012070000000001</v>
      </c>
      <c r="FE80" s="178">
        <v>-9.2248610000000006</v>
      </c>
      <c r="FF80" s="178">
        <v>-5701.2659999999996</v>
      </c>
      <c r="FG80" s="178">
        <v>-5715.7870000000003</v>
      </c>
      <c r="FH80" s="178">
        <v>-154.9271</v>
      </c>
      <c r="FI80" s="178">
        <v>-155.32490000000001</v>
      </c>
      <c r="FJ80" s="178">
        <v>-1408.5340000000001</v>
      </c>
      <c r="FK80" s="178">
        <v>-1412.153</v>
      </c>
      <c r="FL80" s="178">
        <v>-6.5216519999999996</v>
      </c>
      <c r="FM80" s="178">
        <v>-6.5383370000000003</v>
      </c>
      <c r="FN80" s="178">
        <v>-39.919469999999997</v>
      </c>
      <c r="FO80" s="178">
        <v>-40.021850000000001</v>
      </c>
      <c r="FP80" s="178">
        <v>-450.87650000000002</v>
      </c>
      <c r="FQ80" s="178">
        <v>-451.45229999999998</v>
      </c>
      <c r="FR80" s="178">
        <v>-3.77119E-2</v>
      </c>
      <c r="FS80" s="178">
        <v>-3.7795000000000002E-2</v>
      </c>
      <c r="FT80" s="178">
        <v>-0.52411390000000002</v>
      </c>
      <c r="FU80" s="178">
        <v>-0.3692376</v>
      </c>
      <c r="FV80" s="178">
        <v>-0.4279906</v>
      </c>
      <c r="FW80" s="178">
        <v>-44.008830000000003</v>
      </c>
      <c r="FX80" s="178">
        <v>-51.011499999999998</v>
      </c>
      <c r="FY80" s="178">
        <v>-3.9078080000000002</v>
      </c>
      <c r="FZ80" s="178" t="s">
        <v>140</v>
      </c>
      <c r="GA80" s="178">
        <v>6.2857699999999996E-4</v>
      </c>
      <c r="GB80" s="178">
        <v>1.3134000000000001E-7</v>
      </c>
      <c r="GC80" s="178">
        <v>2.5242500000000001E-7</v>
      </c>
      <c r="GD80" s="178">
        <v>-0.29635529999999999</v>
      </c>
      <c r="GE80" s="178">
        <v>-85.713930000000005</v>
      </c>
      <c r="GF80" s="178">
        <v>-232.12389999999999</v>
      </c>
      <c r="GG80" s="178">
        <v>-207.27590000000001</v>
      </c>
      <c r="GH80" s="178">
        <v>-271.92630000000003</v>
      </c>
      <c r="GI80" s="178">
        <v>-237.07470000000001</v>
      </c>
      <c r="GJ80" s="178">
        <v>-831.22850000000005</v>
      </c>
      <c r="GK80" s="178">
        <v>-4.154846</v>
      </c>
      <c r="GL80" s="178">
        <v>-197.64959999999999</v>
      </c>
      <c r="GM80" s="178">
        <v>-883.16390000000001</v>
      </c>
      <c r="GN80" s="178">
        <v>-285.37610000000001</v>
      </c>
      <c r="GO80" s="178">
        <v>-858.68200000000002</v>
      </c>
      <c r="GP80" s="178">
        <v>-98.463200000000001</v>
      </c>
      <c r="GQ80" s="178">
        <v>-202.43889999999999</v>
      </c>
      <c r="GR80" s="178">
        <v>-151.84899999999999</v>
      </c>
      <c r="GS80" s="178">
        <v>-35.849699999999999</v>
      </c>
      <c r="GT80" s="178">
        <v>-0.20280039999999999</v>
      </c>
      <c r="GU80" s="178">
        <v>-38.936590000000002</v>
      </c>
      <c r="GV80" s="178">
        <v>-3.3048839999999999</v>
      </c>
      <c r="GW80" s="178">
        <v>-0.23803560000000001</v>
      </c>
      <c r="GX80" s="178">
        <v>-0.4669065</v>
      </c>
      <c r="GY80" s="178">
        <v>-0.4669064</v>
      </c>
      <c r="GZ80" s="178">
        <v>-232.7389</v>
      </c>
      <c r="HA80" s="178">
        <v>-0.64748969999999995</v>
      </c>
      <c r="HB80" s="178">
        <v>-173.67609999999999</v>
      </c>
      <c r="HC80" s="178">
        <v>-104.5127</v>
      </c>
      <c r="HD80" s="178">
        <v>-57.309190000000001</v>
      </c>
      <c r="HE80" s="178">
        <v>-47.538629999999998</v>
      </c>
      <c r="HF80" s="178">
        <v>-11.8423</v>
      </c>
      <c r="HG80" s="178">
        <v>-55.281779999999998</v>
      </c>
      <c r="HH80" s="178">
        <v>-152.0513</v>
      </c>
      <c r="HI80" s="178">
        <v>-0.1113696</v>
      </c>
      <c r="HJ80" s="178">
        <v>-155.39179999999999</v>
      </c>
      <c r="HK80" s="178">
        <v>-3.8908699999999997E-2</v>
      </c>
      <c r="HL80" s="178">
        <v>-12.00478</v>
      </c>
      <c r="HM80" s="178">
        <v>-12.03754</v>
      </c>
      <c r="HN80" s="178" t="s">
        <v>140</v>
      </c>
      <c r="HO80" s="178">
        <v>-11.59775</v>
      </c>
      <c r="HP80" s="178">
        <v>-6.7688200000000004E-2</v>
      </c>
      <c r="HQ80" s="178">
        <v>-158.58410000000001</v>
      </c>
      <c r="HR80" s="178">
        <v>0</v>
      </c>
      <c r="HS80" s="178">
        <v>-129.24440000000001</v>
      </c>
      <c r="HT80" s="178">
        <v>-18.139140000000001</v>
      </c>
      <c r="HU80" s="178">
        <v>-3.4212199999999998E-2</v>
      </c>
      <c r="HV80" s="179">
        <v>-165.82859999999999</v>
      </c>
      <c r="HW80" s="179">
        <v>-155.57310000000001</v>
      </c>
      <c r="HX80" s="179">
        <v>-2264.7620000000002</v>
      </c>
      <c r="HY80" s="179" t="s">
        <v>140</v>
      </c>
      <c r="HZ80" s="179">
        <v>-115.364</v>
      </c>
    </row>
    <row r="81" spans="2:234" ht="12" customHeight="1" x14ac:dyDescent="0.15">
      <c r="B81" t="s">
        <v>542</v>
      </c>
      <c r="C81" s="42">
        <v>-106.8275</v>
      </c>
      <c r="D81" s="42">
        <v>-14.72696</v>
      </c>
      <c r="E81">
        <v>-43.82976</v>
      </c>
      <c r="F81">
        <v>-65.373720000000006</v>
      </c>
      <c r="G81">
        <v>-65.373720000000006</v>
      </c>
      <c r="H81">
        <v>-63.534219999999998</v>
      </c>
      <c r="I81">
        <v>-83.252920000000003</v>
      </c>
      <c r="J81">
        <v>-65.4923</v>
      </c>
      <c r="K81" t="s">
        <v>140</v>
      </c>
      <c r="L81">
        <v>-65.375950000000003</v>
      </c>
      <c r="M81" s="42">
        <v>-19.82826</v>
      </c>
      <c r="N81">
        <v>-68.985740000000007</v>
      </c>
      <c r="O81" s="42">
        <v>-7.7224820000000003</v>
      </c>
      <c r="P81">
        <v>-65.373720000000006</v>
      </c>
      <c r="Q81" s="42">
        <v>-14.727</v>
      </c>
      <c r="R81">
        <v>-65.472620000000006</v>
      </c>
      <c r="S81">
        <v>-68.950010000000006</v>
      </c>
      <c r="T81">
        <v>-68.950469999999996</v>
      </c>
      <c r="U81">
        <v>-68.950010000000006</v>
      </c>
      <c r="V81" s="42">
        <v>-2.1484519999999998</v>
      </c>
      <c r="W81">
        <v>-47.237940000000002</v>
      </c>
      <c r="X81" s="42">
        <v>-2.1484519999999998</v>
      </c>
      <c r="Y81" s="42">
        <v>-51.005969999999998</v>
      </c>
      <c r="Z81" s="42">
        <v>-20.84151</v>
      </c>
      <c r="AA81">
        <v>-32.308959999999999</v>
      </c>
      <c r="AB81">
        <v>-48.433</v>
      </c>
      <c r="AC81" s="42">
        <v>-26.054040000000001</v>
      </c>
      <c r="AD81" s="42">
        <v>-12.045680000000001</v>
      </c>
      <c r="AE81">
        <v>-33.388420000000004</v>
      </c>
      <c r="AF81">
        <v>-45.190640000000002</v>
      </c>
      <c r="AG81" s="42">
        <v>-28.821110000000001</v>
      </c>
      <c r="AH81" s="42">
        <v>-6.3892290000000003</v>
      </c>
      <c r="AI81">
        <v>-46.862409999999997</v>
      </c>
      <c r="AJ81">
        <v>-46.862409999999997</v>
      </c>
      <c r="AK81">
        <v>-46.862409999999997</v>
      </c>
      <c r="AL81">
        <v>-68.989859999999993</v>
      </c>
      <c r="AM81" s="42">
        <v>-4.8302519999999998</v>
      </c>
      <c r="AN81">
        <v>-69.046480000000003</v>
      </c>
      <c r="AO81">
        <v>-69.046480000000003</v>
      </c>
      <c r="AP81">
        <v>-69.046480000000003</v>
      </c>
      <c r="AQ81">
        <v>-69.100350000000006</v>
      </c>
      <c r="AR81">
        <v>-38.125599999999999</v>
      </c>
      <c r="AS81">
        <v>-38.125599999999999</v>
      </c>
      <c r="AT81">
        <v>-69.100319999999996</v>
      </c>
      <c r="AU81">
        <v>-64.31626</v>
      </c>
      <c r="AV81" s="42">
        <v>-4.8316520000000001</v>
      </c>
      <c r="AW81">
        <v>-41.919640000000001</v>
      </c>
      <c r="AX81" s="42">
        <v>-4.5349199999999996</v>
      </c>
      <c r="AY81" s="42">
        <v>-2.1484519999999998</v>
      </c>
      <c r="AZ81">
        <v>-53.240769999999998</v>
      </c>
      <c r="BA81" s="42">
        <v>-27.238479999999999</v>
      </c>
      <c r="BB81">
        <v>-33.388420000000004</v>
      </c>
      <c r="BC81">
        <v>-51.104570000000002</v>
      </c>
      <c r="BD81" s="42">
        <v>-28.820219999999999</v>
      </c>
      <c r="BE81" s="42">
        <v>-9.3921159999999997</v>
      </c>
      <c r="BF81">
        <v>-51.146590000000003</v>
      </c>
      <c r="BG81" s="42">
        <v>-50.874830000000003</v>
      </c>
      <c r="BH81" s="42">
        <v>-3.6117680000000001</v>
      </c>
      <c r="BI81">
        <v>-57.636769999999999</v>
      </c>
      <c r="BJ81">
        <v>-62.696399999999997</v>
      </c>
      <c r="BK81" s="42">
        <v>-35.091970000000003</v>
      </c>
      <c r="BL81" s="42">
        <v>-37.6524</v>
      </c>
      <c r="BM81">
        <v>-59.838059999999999</v>
      </c>
      <c r="BN81" s="42">
        <v>-59.774450000000002</v>
      </c>
      <c r="BO81">
        <v>-62.696399999999997</v>
      </c>
      <c r="BP81">
        <v>-62.696399999999997</v>
      </c>
      <c r="BQ81">
        <v>-62.697119999999998</v>
      </c>
      <c r="BR81" s="42">
        <v>-8.1299949999999992</v>
      </c>
      <c r="BS81" s="42">
        <v>-10.592040000000001</v>
      </c>
      <c r="BT81">
        <v>-37.961410000000001</v>
      </c>
      <c r="BU81" s="42">
        <v>0.62879430000000003</v>
      </c>
      <c r="BV81">
        <v>-62.68206</v>
      </c>
      <c r="BW81">
        <v>-62.680070000000001</v>
      </c>
      <c r="BX81">
        <v>-62.665900000000001</v>
      </c>
      <c r="BY81">
        <v>-62.680070000000001</v>
      </c>
      <c r="BZ81">
        <v>-63.549770000000002</v>
      </c>
      <c r="CA81">
        <v>-63.549770000000002</v>
      </c>
      <c r="CB81" t="s">
        <v>140</v>
      </c>
      <c r="CC81">
        <v>-65.076939999999993</v>
      </c>
      <c r="CD81" s="42">
        <v>-38.652920000000002</v>
      </c>
      <c r="CE81">
        <v>-63.546300000000002</v>
      </c>
      <c r="CF81">
        <v>-62.780589999999997</v>
      </c>
      <c r="CG81">
        <v>-63.549770000000002</v>
      </c>
      <c r="CH81" s="42">
        <v>-63.547499999999999</v>
      </c>
      <c r="CI81" s="42">
        <v>-39.28331</v>
      </c>
      <c r="CJ81" s="42">
        <v>-46.147820000000003</v>
      </c>
      <c r="CK81" s="42">
        <v>-45.728250000000003</v>
      </c>
      <c r="CL81">
        <v>-45.727719999999998</v>
      </c>
      <c r="CM81">
        <v>-60.781419999999997</v>
      </c>
      <c r="CN81">
        <v>-60.794580000000003</v>
      </c>
      <c r="CO81">
        <v>-60.781419999999997</v>
      </c>
      <c r="CP81">
        <v>-60.781419999999997</v>
      </c>
      <c r="CQ81" s="42">
        <v>-63.070999999999998</v>
      </c>
      <c r="CR81" s="42">
        <v>-0.9120142</v>
      </c>
      <c r="CS81" s="42">
        <v>-0.66975320000000005</v>
      </c>
      <c r="CT81" s="42">
        <v>-88.789789999999996</v>
      </c>
      <c r="CU81">
        <v>-25.653379999999999</v>
      </c>
      <c r="CV81">
        <v>-67.767719999999997</v>
      </c>
      <c r="CW81">
        <v>-64.476349999999996</v>
      </c>
      <c r="CX81">
        <v>-64.487020000000001</v>
      </c>
      <c r="CY81">
        <v>-64.476349999999996</v>
      </c>
      <c r="CZ81">
        <v>-64.476349999999996</v>
      </c>
      <c r="DA81">
        <v>-64.476349999999996</v>
      </c>
      <c r="DB81">
        <v>-66.060649999999995</v>
      </c>
      <c r="DC81">
        <v>-66.065989999999999</v>
      </c>
      <c r="DD81">
        <v>-67.50573</v>
      </c>
      <c r="DE81" s="42">
        <v>-67.509739999999994</v>
      </c>
      <c r="DF81" s="42">
        <v>-69.100319999999996</v>
      </c>
      <c r="DG81" s="42">
        <v>-2.9860519999999999</v>
      </c>
      <c r="DH81" s="42">
        <v>-0.99851449999999997</v>
      </c>
      <c r="DI81">
        <v>-0.95649039999999996</v>
      </c>
      <c r="DJ81" s="42">
        <v>-0.99851449999999997</v>
      </c>
      <c r="DK81">
        <v>-38.109960000000001</v>
      </c>
      <c r="DL81">
        <v>-0.96075639999999995</v>
      </c>
      <c r="DM81">
        <v>-41.515650000000001</v>
      </c>
      <c r="DN81">
        <v>-41.515949999999997</v>
      </c>
      <c r="DO81" s="42">
        <v>-41.515949999999997</v>
      </c>
      <c r="DP81">
        <v>-41.520560000000003</v>
      </c>
      <c r="DQ81">
        <v>0.26442880000000002</v>
      </c>
      <c r="DR81">
        <v>-41.526209999999999</v>
      </c>
      <c r="DS81">
        <v>-63.534219999999998</v>
      </c>
      <c r="DT81">
        <v>-63.534219999999998</v>
      </c>
      <c r="DU81">
        <v>-63.534219999999998</v>
      </c>
      <c r="DV81">
        <v>-63.540050000000001</v>
      </c>
      <c r="DW81">
        <v>-63.534219999999998</v>
      </c>
      <c r="DX81" s="42" t="s">
        <v>140</v>
      </c>
      <c r="DY81">
        <v>-58.708620000000003</v>
      </c>
      <c r="DZ81">
        <v>-46.406790000000001</v>
      </c>
      <c r="EA81">
        <v>-63.263199999999998</v>
      </c>
      <c r="EB81">
        <v>-64.041250000000005</v>
      </c>
      <c r="EC81">
        <v>-64.043109999999999</v>
      </c>
      <c r="ED81" s="42">
        <v>-64.041250000000005</v>
      </c>
      <c r="EE81">
        <v>-64.041250000000005</v>
      </c>
      <c r="EF81" s="42">
        <v>-42.111620000000002</v>
      </c>
      <c r="EG81">
        <v>-46.862409999999997</v>
      </c>
      <c r="EH81">
        <v>-26.2394</v>
      </c>
      <c r="EI81" s="42">
        <v>-71.702039999999997</v>
      </c>
      <c r="EJ81">
        <v>-46.862409999999997</v>
      </c>
      <c r="EK81">
        <v>-4.3359519999999998</v>
      </c>
      <c r="EL81">
        <v>-38.102719999999998</v>
      </c>
      <c r="EM81">
        <v>-38.107840000000003</v>
      </c>
      <c r="EN81">
        <v>-38.125599999999999</v>
      </c>
      <c r="EO81">
        <v>-60.569189999999999</v>
      </c>
      <c r="EP81">
        <v>-65.472620000000006</v>
      </c>
      <c r="EQ81">
        <v>-65.20196</v>
      </c>
      <c r="ER81">
        <v>-73.807630000000003</v>
      </c>
      <c r="ES81">
        <v>-65.472620000000006</v>
      </c>
      <c r="ET81">
        <v>-65.472620000000006</v>
      </c>
      <c r="EU81">
        <v>-65.487819999999999</v>
      </c>
      <c r="EV81">
        <v>-65.472620000000006</v>
      </c>
      <c r="EW81" t="s">
        <v>140</v>
      </c>
      <c r="EX81">
        <v>-65.472620000000006</v>
      </c>
      <c r="EY81">
        <v>-65.682730000000006</v>
      </c>
      <c r="EZ81">
        <v>-65.472620000000006</v>
      </c>
      <c r="FA81">
        <v>-69.100319999999996</v>
      </c>
      <c r="FB81">
        <v>-38.089100000000002</v>
      </c>
      <c r="FC81">
        <v>-38.371189999999999</v>
      </c>
      <c r="FD81">
        <v>-37.812379999999997</v>
      </c>
      <c r="FE81">
        <v>-38.371189999999999</v>
      </c>
      <c r="FF81">
        <v>-37.817480000000003</v>
      </c>
      <c r="FG81">
        <v>-38.371189999999999</v>
      </c>
      <c r="FH81">
        <v>-37.81306</v>
      </c>
      <c r="FI81">
        <v>-38.371189999999999</v>
      </c>
      <c r="FJ81">
        <v>-37.812739999999998</v>
      </c>
      <c r="FK81">
        <v>-38.371189999999999</v>
      </c>
      <c r="FL81">
        <v>-37.815019999999997</v>
      </c>
      <c r="FM81">
        <v>-38.371189999999999</v>
      </c>
      <c r="FN81">
        <v>-37.813679999999998</v>
      </c>
      <c r="FO81">
        <v>-38.371189999999999</v>
      </c>
      <c r="FP81">
        <v>-38.090739999999997</v>
      </c>
      <c r="FQ81">
        <v>-38.371189999999999</v>
      </c>
      <c r="FR81" s="42">
        <v>-37.890610000000002</v>
      </c>
      <c r="FS81" s="42">
        <v>-38.371189999999999</v>
      </c>
      <c r="FT81">
        <v>-11.31841</v>
      </c>
      <c r="FU81" s="42">
        <v>-11.31841</v>
      </c>
      <c r="FV81">
        <v>-32.467660000000002</v>
      </c>
      <c r="FW81">
        <v>-11.31841</v>
      </c>
      <c r="FX81">
        <v>-32.467660000000002</v>
      </c>
      <c r="FY81">
        <v>-41.377800000000001</v>
      </c>
      <c r="FZ81" t="s">
        <v>140</v>
      </c>
      <c r="GA81">
        <v>62.288600000000002</v>
      </c>
      <c r="GB81">
        <v>37.642420000000001</v>
      </c>
      <c r="GC81">
        <v>37.642420000000001</v>
      </c>
      <c r="GD81" s="42">
        <v>-65.492270000000005</v>
      </c>
      <c r="GE81" s="42">
        <v>-65.374449999999996</v>
      </c>
      <c r="GF81" s="42">
        <v>-68.984110000000001</v>
      </c>
      <c r="GG81" s="42">
        <v>-13.197939999999999</v>
      </c>
      <c r="GH81" s="42">
        <v>-16.17511</v>
      </c>
      <c r="GI81">
        <v>-13.98236</v>
      </c>
      <c r="GJ81" s="42">
        <v>-20.841480000000001</v>
      </c>
      <c r="GK81" s="42">
        <v>-20.836919999999999</v>
      </c>
      <c r="GL81">
        <v>-52.11721</v>
      </c>
      <c r="GM81" s="42">
        <v>-29.106570000000001</v>
      </c>
      <c r="GN81" s="42">
        <v>-18.340869999999999</v>
      </c>
      <c r="GO81">
        <v>-47.362659999999998</v>
      </c>
      <c r="GP81" s="42">
        <v>-13.49891</v>
      </c>
      <c r="GQ81" s="42">
        <v>-49.755769999999998</v>
      </c>
      <c r="GR81" s="42">
        <v>-53.289270000000002</v>
      </c>
      <c r="GS81" s="42">
        <v>-27.238150000000001</v>
      </c>
      <c r="GT81" s="42">
        <v>-27.19905</v>
      </c>
      <c r="GU81" s="42">
        <v>-41.80874</v>
      </c>
      <c r="GV81" s="42">
        <v>-18.67717</v>
      </c>
      <c r="GW81">
        <v>0.75236150000000002</v>
      </c>
      <c r="GX81" s="42">
        <v>-5.8035000000000003E-2</v>
      </c>
      <c r="GY81">
        <v>-5.8032399999999998E-2</v>
      </c>
      <c r="GZ81">
        <v>-62.695659999999997</v>
      </c>
      <c r="HA81">
        <v>-36.405239999999999</v>
      </c>
      <c r="HB81">
        <v>-62.681089999999998</v>
      </c>
      <c r="HC81">
        <v>-62.680070000000001</v>
      </c>
      <c r="HD81">
        <v>-62.680070000000001</v>
      </c>
      <c r="HE81" s="42">
        <v>-63.140920000000001</v>
      </c>
      <c r="HF81">
        <v>-62.680070000000001</v>
      </c>
      <c r="HG81" s="42">
        <v>-64.443359999999998</v>
      </c>
      <c r="HH81">
        <v>-62.798400000000001</v>
      </c>
      <c r="HI81">
        <v>-105.7971</v>
      </c>
      <c r="HJ81">
        <v>-63.545999999999999</v>
      </c>
      <c r="HK81" s="42">
        <v>-45.728250000000003</v>
      </c>
      <c r="HL81">
        <v>-63.140920000000001</v>
      </c>
      <c r="HM81">
        <v>-63.90681</v>
      </c>
      <c r="HN81" t="s">
        <v>140</v>
      </c>
      <c r="HO81">
        <v>-25.62491</v>
      </c>
      <c r="HP81" s="42">
        <v>-72.874380000000002</v>
      </c>
      <c r="HQ81">
        <v>-64.485320000000002</v>
      </c>
      <c r="HR81">
        <v>-63.06288</v>
      </c>
      <c r="HS81">
        <v>-66.064589999999995</v>
      </c>
      <c r="HT81">
        <v>-27.950060000000001</v>
      </c>
      <c r="HU81">
        <v>-0.99851449999999997</v>
      </c>
      <c r="HV81" s="2">
        <v>-41.525829999999999</v>
      </c>
      <c r="HW81" s="2">
        <v>-63.538530000000002</v>
      </c>
      <c r="HX81" s="2">
        <v>-64.042339999999996</v>
      </c>
      <c r="HY81" s="2" t="s">
        <v>140</v>
      </c>
      <c r="HZ81" s="2">
        <v>-65.486279999999994</v>
      </c>
    </row>
    <row r="82" spans="2:234" ht="12" customHeight="1" x14ac:dyDescent="0.15">
      <c r="B82" t="s">
        <v>543</v>
      </c>
      <c r="C82">
        <v>-1.0062169999999999</v>
      </c>
      <c r="D82">
        <v>-0.38449559999999999</v>
      </c>
      <c r="E82">
        <v>-0.60017949999999998</v>
      </c>
      <c r="F82">
        <v>-1.2073370000000001</v>
      </c>
      <c r="G82">
        <v>-1.2073370000000001</v>
      </c>
      <c r="H82">
        <v>-1.1721299999999999</v>
      </c>
      <c r="I82">
        <v>-1.255077</v>
      </c>
      <c r="J82">
        <v>-1.255107</v>
      </c>
      <c r="K82" t="s">
        <v>140</v>
      </c>
      <c r="L82">
        <v>-1.2073780000000001</v>
      </c>
      <c r="M82">
        <v>-0.51768170000000002</v>
      </c>
      <c r="N82">
        <v>-1.1389990000000001</v>
      </c>
      <c r="O82">
        <v>-0.22304650000000001</v>
      </c>
      <c r="P82">
        <v>-1.2073370000000001</v>
      </c>
      <c r="Q82">
        <v>-0.38449660000000002</v>
      </c>
      <c r="R82">
        <v>-1.1881079999999999</v>
      </c>
      <c r="S82">
        <v>-1.138409</v>
      </c>
      <c r="T82">
        <v>-1.138409</v>
      </c>
      <c r="U82">
        <v>-1.138409</v>
      </c>
      <c r="V82">
        <v>-7.4746099999999996E-2</v>
      </c>
      <c r="W82">
        <v>-1.1704460000000001</v>
      </c>
      <c r="X82">
        <v>-7.4746099999999996E-2</v>
      </c>
      <c r="Y82">
        <v>-0.94254479999999996</v>
      </c>
      <c r="Z82">
        <v>-0.57136160000000003</v>
      </c>
      <c r="AA82">
        <v>-1.79342</v>
      </c>
      <c r="AB82">
        <v>-1.13632</v>
      </c>
      <c r="AC82">
        <v>-1.4462189999999999</v>
      </c>
      <c r="AD82">
        <v>-0.38792490000000002</v>
      </c>
      <c r="AE82">
        <v>-1.8533390000000001</v>
      </c>
      <c r="AF82">
        <v>-1.257298</v>
      </c>
      <c r="AG82">
        <v>-1.599815</v>
      </c>
      <c r="AH82">
        <v>-0.22125829999999999</v>
      </c>
      <c r="AI82">
        <v>-1.5644359999999999</v>
      </c>
      <c r="AJ82">
        <v>-1.5644359999999999</v>
      </c>
      <c r="AK82">
        <v>-1.5644359999999999</v>
      </c>
      <c r="AL82">
        <v>-1.2519340000000001</v>
      </c>
      <c r="AM82">
        <v>-0.16890959999999999</v>
      </c>
      <c r="AN82">
        <v>-1.252961</v>
      </c>
      <c r="AO82">
        <v>-1.252961</v>
      </c>
      <c r="AP82">
        <v>-1.252961</v>
      </c>
      <c r="AQ82">
        <v>-1.253938</v>
      </c>
      <c r="AR82">
        <v>-2.1118480000000002</v>
      </c>
      <c r="AS82">
        <v>-2.1118480000000002</v>
      </c>
      <c r="AT82">
        <v>-1.253938</v>
      </c>
      <c r="AU82">
        <v>-1.222208</v>
      </c>
      <c r="AV82">
        <v>-0.16860710000000001</v>
      </c>
      <c r="AW82">
        <v>-1.7472859999999999</v>
      </c>
      <c r="AX82">
        <v>-0.1599083</v>
      </c>
      <c r="AY82">
        <v>-7.4746099999999996E-2</v>
      </c>
      <c r="AZ82">
        <v>-1.0115499999999999</v>
      </c>
      <c r="BA82">
        <v>-0.66665419999999997</v>
      </c>
      <c r="BB82">
        <v>-1.8533390000000001</v>
      </c>
      <c r="BC82">
        <v>-1.170766</v>
      </c>
      <c r="BD82">
        <v>-1.5997650000000001</v>
      </c>
      <c r="BE82">
        <v>-0.3017841</v>
      </c>
      <c r="BF82">
        <v>-1.4082060000000001</v>
      </c>
      <c r="BG82">
        <v>-1.18204</v>
      </c>
      <c r="BH82">
        <v>-0.12580189999999999</v>
      </c>
      <c r="BI82">
        <v>-1.058487</v>
      </c>
      <c r="BJ82">
        <v>-1.161778</v>
      </c>
      <c r="BK82">
        <v>-0.77534579999999997</v>
      </c>
      <c r="BL82">
        <v>-0.8133553</v>
      </c>
      <c r="BM82">
        <v>-1.2921929999999999</v>
      </c>
      <c r="BN82">
        <v>-1.291229</v>
      </c>
      <c r="BO82">
        <v>-1.161778</v>
      </c>
      <c r="BP82">
        <v>-1.161778</v>
      </c>
      <c r="BQ82">
        <v>-1.1617919999999999</v>
      </c>
      <c r="BR82">
        <v>-0.42741630000000003</v>
      </c>
      <c r="BS82">
        <v>-0.3030658</v>
      </c>
      <c r="BT82">
        <v>-2.0390649999999999</v>
      </c>
      <c r="BU82">
        <v>2.1954899999999999E-2</v>
      </c>
      <c r="BV82">
        <v>-1.161513</v>
      </c>
      <c r="BW82">
        <v>-1.161476</v>
      </c>
      <c r="BX82">
        <v>-1.1612130000000001</v>
      </c>
      <c r="BY82">
        <v>-1.161476</v>
      </c>
      <c r="BZ82">
        <v>-1.172377</v>
      </c>
      <c r="CA82">
        <v>-1.172377</v>
      </c>
      <c r="CB82" t="s">
        <v>140</v>
      </c>
      <c r="CC82">
        <v>-1.180928</v>
      </c>
      <c r="CD82">
        <v>-0.81630480000000005</v>
      </c>
      <c r="CE82">
        <v>-1.172353</v>
      </c>
      <c r="CF82">
        <v>-1.1627769999999999</v>
      </c>
      <c r="CG82">
        <v>-1.172377</v>
      </c>
      <c r="CH82">
        <v>-1.1723349999999999</v>
      </c>
      <c r="CI82">
        <v>-0.82599529999999999</v>
      </c>
      <c r="CJ82">
        <v>-0.94112580000000001</v>
      </c>
      <c r="CK82">
        <v>-0.93256919999999999</v>
      </c>
      <c r="CL82">
        <v>-0.93255829999999995</v>
      </c>
      <c r="CM82">
        <v>-1.1539790000000001</v>
      </c>
      <c r="CN82">
        <v>-1.1542289999999999</v>
      </c>
      <c r="CO82">
        <v>-1.1539790000000001</v>
      </c>
      <c r="CP82">
        <v>-1.1539790000000001</v>
      </c>
      <c r="CQ82">
        <v>-1.1974480000000001</v>
      </c>
      <c r="CR82">
        <v>-3.0737799999999999E-2</v>
      </c>
      <c r="CS82">
        <v>-2.3908200000000001E-2</v>
      </c>
      <c r="CT82">
        <v>-0.72035119999999997</v>
      </c>
      <c r="CU82">
        <v>-0.58121520000000004</v>
      </c>
      <c r="CV82">
        <v>-1.255325</v>
      </c>
      <c r="CW82">
        <v>-1.177753</v>
      </c>
      <c r="CX82">
        <v>-1.177948</v>
      </c>
      <c r="CY82">
        <v>-1.177753</v>
      </c>
      <c r="CZ82">
        <v>-1.177753</v>
      </c>
      <c r="DA82">
        <v>-1.177753</v>
      </c>
      <c r="DB82">
        <v>-1.2288330000000001</v>
      </c>
      <c r="DC82">
        <v>-1.2289319999999999</v>
      </c>
      <c r="DD82">
        <v>-1.2557149999999999</v>
      </c>
      <c r="DE82">
        <v>-1.2557879999999999</v>
      </c>
      <c r="DF82">
        <v>-1.253938</v>
      </c>
      <c r="DG82">
        <v>-0.10024810000000001</v>
      </c>
      <c r="DH82">
        <v>-3.3522200000000002E-2</v>
      </c>
      <c r="DI82">
        <v>-3.2353399999999997E-2</v>
      </c>
      <c r="DJ82">
        <v>-3.3522200000000002E-2</v>
      </c>
      <c r="DK82">
        <v>-2.1109819999999999</v>
      </c>
      <c r="DL82">
        <v>-3.2254600000000001E-2</v>
      </c>
      <c r="DM82">
        <v>-1.8156650000000001</v>
      </c>
      <c r="DN82">
        <v>-1.8156779999999999</v>
      </c>
      <c r="DO82">
        <v>-1.8156779999999999</v>
      </c>
      <c r="DP82">
        <v>-1.8158799999999999</v>
      </c>
      <c r="DQ82">
        <v>9.3845500000000002E-3</v>
      </c>
      <c r="DR82">
        <v>-1.8161210000000001</v>
      </c>
      <c r="DS82">
        <v>-1.1721299999999999</v>
      </c>
      <c r="DT82">
        <v>-1.1721299999999999</v>
      </c>
      <c r="DU82">
        <v>-1.1721299999999999</v>
      </c>
      <c r="DV82">
        <v>-1.172237</v>
      </c>
      <c r="DW82">
        <v>-1.1721299999999999</v>
      </c>
      <c r="DX82" t="s">
        <v>140</v>
      </c>
      <c r="DY82">
        <v>-1.158107</v>
      </c>
      <c r="DZ82">
        <v>-0.83274239999999999</v>
      </c>
      <c r="EA82">
        <v>-1.0213099999999999</v>
      </c>
      <c r="EB82">
        <v>-1.033871</v>
      </c>
      <c r="EC82">
        <v>-1.033901</v>
      </c>
      <c r="ED82">
        <v>-1.033871</v>
      </c>
      <c r="EE82">
        <v>-1.033871</v>
      </c>
      <c r="EF82">
        <v>-0.82449539999999999</v>
      </c>
      <c r="EG82">
        <v>-1.5644359999999999</v>
      </c>
      <c r="EH82">
        <v>-0.73110039999999998</v>
      </c>
      <c r="EI82">
        <v>-0.68061110000000002</v>
      </c>
      <c r="EJ82">
        <v>-1.5644359999999999</v>
      </c>
      <c r="EK82">
        <v>-0.14638000000000001</v>
      </c>
      <c r="EL82">
        <v>-2.1120610000000002</v>
      </c>
      <c r="EM82">
        <v>-2.1108639999999999</v>
      </c>
      <c r="EN82">
        <v>-2.1118480000000002</v>
      </c>
      <c r="EO82">
        <v>-1.234964</v>
      </c>
      <c r="EP82">
        <v>-1.1881079999999999</v>
      </c>
      <c r="EQ82">
        <v>-1.186653</v>
      </c>
      <c r="ER82">
        <v>-1.24339</v>
      </c>
      <c r="ES82">
        <v>-1.1881079999999999</v>
      </c>
      <c r="ET82">
        <v>-1.1881079999999999</v>
      </c>
      <c r="EU82">
        <v>-1.1883840000000001</v>
      </c>
      <c r="EV82">
        <v>-1.1881079999999999</v>
      </c>
      <c r="EW82" t="s">
        <v>140</v>
      </c>
      <c r="EX82">
        <v>-1.1881079999999999</v>
      </c>
      <c r="EY82">
        <v>-1.1919200000000001</v>
      </c>
      <c r="EZ82">
        <v>-1.1881079999999999</v>
      </c>
      <c r="FA82">
        <v>-1.253938</v>
      </c>
      <c r="FB82">
        <v>-2.1142660000000002</v>
      </c>
      <c r="FC82">
        <v>-2.1299250000000001</v>
      </c>
      <c r="FD82">
        <v>-2.0989059999999999</v>
      </c>
      <c r="FE82">
        <v>-2.1299250000000001</v>
      </c>
      <c r="FF82">
        <v>-2.099189</v>
      </c>
      <c r="FG82">
        <v>-2.1299250000000001</v>
      </c>
      <c r="FH82">
        <v>-2.0989439999999999</v>
      </c>
      <c r="FI82">
        <v>-2.1299250000000001</v>
      </c>
      <c r="FJ82">
        <v>-2.0989260000000001</v>
      </c>
      <c r="FK82">
        <v>-2.1299250000000001</v>
      </c>
      <c r="FL82">
        <v>-2.0990519999999999</v>
      </c>
      <c r="FM82">
        <v>-2.1299250000000001</v>
      </c>
      <c r="FN82">
        <v>-2.0989779999999998</v>
      </c>
      <c r="FO82">
        <v>-2.1299250000000001</v>
      </c>
      <c r="FP82">
        <v>-2.114357</v>
      </c>
      <c r="FQ82">
        <v>-2.1299250000000001</v>
      </c>
      <c r="FR82">
        <v>-2.1032479999999998</v>
      </c>
      <c r="FS82">
        <v>-2.1299250000000001</v>
      </c>
      <c r="FT82">
        <v>-0.62826740000000003</v>
      </c>
      <c r="FU82">
        <v>-0.62826740000000003</v>
      </c>
      <c r="FV82">
        <v>-1.8022290000000001</v>
      </c>
      <c r="FW82">
        <v>-0.62826740000000003</v>
      </c>
      <c r="FX82">
        <v>-1.8022290000000001</v>
      </c>
      <c r="FY82">
        <v>-1.5012650000000001</v>
      </c>
      <c r="FZ82" t="s">
        <v>140</v>
      </c>
      <c r="GA82">
        <v>0.38977149999999999</v>
      </c>
      <c r="GB82">
        <v>0.2355478</v>
      </c>
      <c r="GC82">
        <v>0.2355478</v>
      </c>
      <c r="GD82">
        <v>-1.2551060000000001</v>
      </c>
      <c r="GE82">
        <v>-1.2073499999999999</v>
      </c>
      <c r="GF82">
        <v>-1.1389720000000001</v>
      </c>
      <c r="GG82">
        <v>-0.34536430000000001</v>
      </c>
      <c r="GH82">
        <v>-0.40811269999999999</v>
      </c>
      <c r="GI82">
        <v>-0.38525100000000001</v>
      </c>
      <c r="GJ82">
        <v>-0.57136299999999995</v>
      </c>
      <c r="GK82">
        <v>-0.57167080000000003</v>
      </c>
      <c r="GL82">
        <v>-0.95163770000000003</v>
      </c>
      <c r="GM82">
        <v>-0.79794500000000002</v>
      </c>
      <c r="GN82">
        <v>-0.59065820000000002</v>
      </c>
      <c r="GO82">
        <v>-1.1735370000000001</v>
      </c>
      <c r="GP82">
        <v>-0.46746579999999999</v>
      </c>
      <c r="GQ82">
        <v>-0.92698190000000003</v>
      </c>
      <c r="GR82">
        <v>-1.0120549999999999</v>
      </c>
      <c r="GS82">
        <v>-0.6666299</v>
      </c>
      <c r="GT82">
        <v>-0.66283440000000005</v>
      </c>
      <c r="GU82">
        <v>-1.0232570000000001</v>
      </c>
      <c r="GV82">
        <v>-0.6001282</v>
      </c>
      <c r="GW82">
        <v>2.62055E-2</v>
      </c>
      <c r="GX82">
        <v>-1.9708E-3</v>
      </c>
      <c r="GY82">
        <v>-1.9707000000000001E-3</v>
      </c>
      <c r="GZ82">
        <v>-1.161764</v>
      </c>
      <c r="HA82">
        <v>-1.913924</v>
      </c>
      <c r="HB82">
        <v>-1.1614949999999999</v>
      </c>
      <c r="HC82">
        <v>-1.161476</v>
      </c>
      <c r="HD82">
        <v>-1.161476</v>
      </c>
      <c r="HE82">
        <v>-1.1640779999999999</v>
      </c>
      <c r="HF82">
        <v>-1.161476</v>
      </c>
      <c r="HG82">
        <v>-1.175165</v>
      </c>
      <c r="HH82">
        <v>-1.1618409999999999</v>
      </c>
      <c r="HI82">
        <v>-0.71064930000000004</v>
      </c>
      <c r="HJ82">
        <v>-1.1723079999999999</v>
      </c>
      <c r="HK82">
        <v>-0.93256919999999999</v>
      </c>
      <c r="HL82">
        <v>-1.1640779999999999</v>
      </c>
      <c r="HM82">
        <v>-1.1781980000000001</v>
      </c>
      <c r="HN82" t="s">
        <v>140</v>
      </c>
      <c r="HO82">
        <v>-0.58057029999999998</v>
      </c>
      <c r="HP82">
        <v>-0.82901999999999998</v>
      </c>
      <c r="HQ82">
        <v>-1.1779170000000001</v>
      </c>
      <c r="HR82">
        <v>-1.2216560000000001</v>
      </c>
      <c r="HS82">
        <v>-1.2289060000000001</v>
      </c>
      <c r="HT82">
        <v>-1.0866739999999999</v>
      </c>
      <c r="HU82">
        <v>-3.3522200000000002E-2</v>
      </c>
      <c r="HV82" s="2">
        <v>-1.8161039999999999</v>
      </c>
      <c r="HW82" s="2">
        <v>-1.1722090000000001</v>
      </c>
      <c r="HX82" s="2">
        <v>-1.0338879999999999</v>
      </c>
      <c r="HY82" s="2" t="s">
        <v>140</v>
      </c>
      <c r="HZ82" s="2">
        <v>-1.188356</v>
      </c>
    </row>
    <row r="83" spans="2:234" ht="12" customHeight="1" x14ac:dyDescent="0.15">
      <c r="B83" t="s">
        <v>544</v>
      </c>
      <c r="C83">
        <v>8.0131100000000004E-3</v>
      </c>
      <c r="D83">
        <v>3.9788900000000001E-5</v>
      </c>
      <c r="E83">
        <v>1.7518599999999999E-2</v>
      </c>
      <c r="F83">
        <v>1.82271E-2</v>
      </c>
      <c r="G83">
        <v>1.82271E-2</v>
      </c>
      <c r="H83">
        <v>1.8141600000000001E-2</v>
      </c>
      <c r="I83">
        <v>1.33364E-2</v>
      </c>
      <c r="J83">
        <v>1.90987E-2</v>
      </c>
      <c r="K83" t="s">
        <v>140</v>
      </c>
      <c r="L83">
        <v>1.82282E-2</v>
      </c>
      <c r="M83">
        <v>4.9877999999999999E-5</v>
      </c>
      <c r="N83">
        <v>1.6073400000000002E-2</v>
      </c>
      <c r="O83">
        <v>3.9447499999999998E-5</v>
      </c>
      <c r="P83">
        <v>1.82271E-2</v>
      </c>
      <c r="Q83">
        <v>3.9789000000000001E-5</v>
      </c>
      <c r="R83">
        <v>1.7772199999999998E-2</v>
      </c>
      <c r="S83">
        <v>1.6055799999999999E-2</v>
      </c>
      <c r="T83">
        <v>1.6055699999999999E-2</v>
      </c>
      <c r="U83">
        <v>1.6055799999999999E-2</v>
      </c>
      <c r="V83">
        <v>5.6076900000000002E-4</v>
      </c>
      <c r="W83">
        <v>1.28281E-2</v>
      </c>
      <c r="X83">
        <v>5.6076900000000002E-4</v>
      </c>
      <c r="Y83">
        <v>7.6764499999999996E-3</v>
      </c>
      <c r="Z83">
        <v>5.1486299999999995E-4</v>
      </c>
      <c r="AA83">
        <v>5.0367099999999998E-2</v>
      </c>
      <c r="AB83">
        <v>1.9375799999999999E-2</v>
      </c>
      <c r="AC83">
        <v>5.7576600000000002E-4</v>
      </c>
      <c r="AD83">
        <v>5.1807100000000005E-4</v>
      </c>
      <c r="AE83">
        <v>5.1473199999999997E-2</v>
      </c>
      <c r="AF83">
        <v>2.4126399999999999E-2</v>
      </c>
      <c r="AG83">
        <v>4.6727200000000002E-4</v>
      </c>
      <c r="AH83">
        <v>5.3139699999999997E-4</v>
      </c>
      <c r="AI83">
        <v>3.2110300000000001E-2</v>
      </c>
      <c r="AJ83">
        <v>3.2110300000000001E-2</v>
      </c>
      <c r="AK83">
        <v>3.2110300000000001E-2</v>
      </c>
      <c r="AL83">
        <v>1.8857100000000002E-2</v>
      </c>
      <c r="AM83">
        <v>6.6536299999999998E-4</v>
      </c>
      <c r="AN83">
        <v>1.8868900000000001E-2</v>
      </c>
      <c r="AO83">
        <v>1.8868900000000001E-2</v>
      </c>
      <c r="AP83">
        <v>1.8868900000000001E-2</v>
      </c>
      <c r="AQ83">
        <v>1.8891700000000001E-2</v>
      </c>
      <c r="AR83">
        <v>5.4781099999999999E-2</v>
      </c>
      <c r="AS83">
        <v>5.4781099999999999E-2</v>
      </c>
      <c r="AT83">
        <v>1.8891700000000001E-2</v>
      </c>
      <c r="AU83">
        <v>1.8791499999999999E-2</v>
      </c>
      <c r="AV83">
        <v>6.5374499999999996E-4</v>
      </c>
      <c r="AW83">
        <v>4.0199800000000001E-2</v>
      </c>
      <c r="AX83">
        <v>6.54292E-4</v>
      </c>
      <c r="AY83">
        <v>5.6076900000000002E-4</v>
      </c>
      <c r="AZ83">
        <v>1.46905E-2</v>
      </c>
      <c r="BA83">
        <v>3.24171E-4</v>
      </c>
      <c r="BB83">
        <v>5.1473199999999997E-2</v>
      </c>
      <c r="BC83">
        <v>2.0036999999999999E-2</v>
      </c>
      <c r="BD83">
        <v>4.67181E-4</v>
      </c>
      <c r="BE83">
        <v>3.2158700000000002E-4</v>
      </c>
      <c r="BF83">
        <v>2.6537499999999999E-2</v>
      </c>
      <c r="BG83">
        <v>5.3640399999999998E-4</v>
      </c>
      <c r="BH83">
        <v>3.8310699999999999E-4</v>
      </c>
      <c r="BI83">
        <v>1.6459399999999999E-2</v>
      </c>
      <c r="BJ83">
        <v>1.8165899999999999E-2</v>
      </c>
      <c r="BK83">
        <v>1.4323E-4</v>
      </c>
      <c r="BL83">
        <v>2.6035699999999999E-5</v>
      </c>
      <c r="BM83">
        <v>2.1456300000000001E-2</v>
      </c>
      <c r="BN83">
        <v>7.8449899999999996E-3</v>
      </c>
      <c r="BO83">
        <v>1.8165899999999999E-2</v>
      </c>
      <c r="BP83">
        <v>1.8165899999999999E-2</v>
      </c>
      <c r="BQ83">
        <v>1.8167300000000001E-2</v>
      </c>
      <c r="BR83">
        <v>3.3454000000000002E-5</v>
      </c>
      <c r="BS83">
        <v>1.5962499999999998E-5</v>
      </c>
      <c r="BT83">
        <v>5.2676099999999997E-2</v>
      </c>
      <c r="BU83">
        <v>3.8399399999999997E-5</v>
      </c>
      <c r="BV83">
        <v>1.8162399999999999E-2</v>
      </c>
      <c r="BW83">
        <v>1.8159600000000001E-2</v>
      </c>
      <c r="BX83">
        <v>1.81575E-2</v>
      </c>
      <c r="BY83">
        <v>1.8159600000000001E-2</v>
      </c>
      <c r="BZ83">
        <v>1.8147400000000001E-2</v>
      </c>
      <c r="CA83">
        <v>1.8147400000000001E-2</v>
      </c>
      <c r="CB83" t="s">
        <v>140</v>
      </c>
      <c r="CC83">
        <v>1.7640800000000002E-2</v>
      </c>
      <c r="CD83">
        <v>5.6549299999999997E-5</v>
      </c>
      <c r="CE83">
        <v>1.8146800000000001E-2</v>
      </c>
      <c r="CF83">
        <v>1.8009899999999999E-2</v>
      </c>
      <c r="CG83">
        <v>1.8147400000000001E-2</v>
      </c>
      <c r="CH83">
        <v>1.8147400000000001E-2</v>
      </c>
      <c r="CI83">
        <v>2.2482099999999999E-5</v>
      </c>
      <c r="CJ83">
        <v>3.1551599999999998E-5</v>
      </c>
      <c r="CK83">
        <v>8.8962599999999994E-5</v>
      </c>
      <c r="CL83">
        <v>8.8958500000000006E-5</v>
      </c>
      <c r="CM83">
        <v>1.76574E-2</v>
      </c>
      <c r="CN83">
        <v>1.7662799999999999E-2</v>
      </c>
      <c r="CO83">
        <v>1.76574E-2</v>
      </c>
      <c r="CP83">
        <v>1.76574E-2</v>
      </c>
      <c r="CQ83">
        <v>1.84414E-2</v>
      </c>
      <c r="CR83">
        <v>3.4157099999999999E-5</v>
      </c>
      <c r="CS83">
        <v>5.9539200000000001E-5</v>
      </c>
      <c r="CT83">
        <v>9.3389700000000003E-3</v>
      </c>
      <c r="CU83">
        <v>3.83885E-5</v>
      </c>
      <c r="CV83">
        <v>1.91886E-2</v>
      </c>
      <c r="CW83">
        <v>1.76779E-2</v>
      </c>
      <c r="CX83">
        <v>1.76831E-2</v>
      </c>
      <c r="CY83">
        <v>1.76779E-2</v>
      </c>
      <c r="CZ83">
        <v>1.76779E-2</v>
      </c>
      <c r="DA83">
        <v>1.76779E-2</v>
      </c>
      <c r="DB83">
        <v>1.8771300000000001E-2</v>
      </c>
      <c r="DC83">
        <v>1.87744E-2</v>
      </c>
      <c r="DD83">
        <v>1.9238399999999999E-2</v>
      </c>
      <c r="DE83">
        <v>1.9239200000000001E-2</v>
      </c>
      <c r="DF83">
        <v>1.8891700000000001E-2</v>
      </c>
      <c r="DG83">
        <v>4.0624999999999998E-5</v>
      </c>
      <c r="DH83">
        <v>3.3847799999999998E-5</v>
      </c>
      <c r="DI83">
        <v>3.8384099999999997E-5</v>
      </c>
      <c r="DJ83">
        <v>3.3847799999999998E-5</v>
      </c>
      <c r="DK83">
        <v>5.47739E-2</v>
      </c>
      <c r="DL83">
        <v>3.32119E-5</v>
      </c>
      <c r="DM83">
        <v>4.2302600000000003E-2</v>
      </c>
      <c r="DN83">
        <v>4.2302699999999999E-2</v>
      </c>
      <c r="DO83">
        <v>4.2302699999999999E-2</v>
      </c>
      <c r="DP83">
        <v>4.2305000000000002E-2</v>
      </c>
      <c r="DQ83">
        <v>3.8769600000000002E-5</v>
      </c>
      <c r="DR83">
        <v>4.2308100000000001E-2</v>
      </c>
      <c r="DS83">
        <v>1.8141600000000001E-2</v>
      </c>
      <c r="DT83">
        <v>1.8141600000000001E-2</v>
      </c>
      <c r="DU83">
        <v>1.8141600000000001E-2</v>
      </c>
      <c r="DV83">
        <v>1.81453E-2</v>
      </c>
      <c r="DW83">
        <v>1.8141600000000001E-2</v>
      </c>
      <c r="DX83" t="s">
        <v>140</v>
      </c>
      <c r="DY83">
        <v>1.8136900000000001E-2</v>
      </c>
      <c r="DZ83">
        <v>6.9074799999999998E-5</v>
      </c>
      <c r="EA83">
        <v>1.5417800000000001E-2</v>
      </c>
      <c r="EB83">
        <v>1.56201E-2</v>
      </c>
      <c r="EC83">
        <v>1.56227E-2</v>
      </c>
      <c r="ED83">
        <v>1.56201E-2</v>
      </c>
      <c r="EE83">
        <v>1.56201E-2</v>
      </c>
      <c r="EF83">
        <v>6.8127599999999995E-5</v>
      </c>
      <c r="EG83">
        <v>3.2110300000000001E-2</v>
      </c>
      <c r="EH83">
        <v>5.7095700000000003E-5</v>
      </c>
      <c r="EI83">
        <v>9.7322499999999996E-3</v>
      </c>
      <c r="EJ83">
        <v>3.2110300000000001E-2</v>
      </c>
      <c r="EK83">
        <v>3.9115100000000001E-5</v>
      </c>
      <c r="EL83">
        <v>5.4815900000000001E-2</v>
      </c>
      <c r="EM83">
        <v>5.47739E-2</v>
      </c>
      <c r="EN83">
        <v>5.4781099999999999E-2</v>
      </c>
      <c r="EO83">
        <v>2.0048199999999999E-2</v>
      </c>
      <c r="EP83">
        <v>1.7772199999999998E-2</v>
      </c>
      <c r="EQ83">
        <v>1.7779799999999998E-2</v>
      </c>
      <c r="ER83">
        <v>1.7999500000000002E-2</v>
      </c>
      <c r="ES83">
        <v>1.7772199999999998E-2</v>
      </c>
      <c r="ET83">
        <v>1.7772199999999998E-2</v>
      </c>
      <c r="EU83">
        <v>1.7781499999999999E-2</v>
      </c>
      <c r="EV83">
        <v>1.7772199999999998E-2</v>
      </c>
      <c r="EW83" t="s">
        <v>140</v>
      </c>
      <c r="EX83">
        <v>1.7772199999999998E-2</v>
      </c>
      <c r="EY83">
        <v>1.77725E-2</v>
      </c>
      <c r="EZ83">
        <v>1.7772199999999998E-2</v>
      </c>
      <c r="FA83">
        <v>1.8891700000000001E-2</v>
      </c>
      <c r="FB83">
        <v>5.4899499999999997E-2</v>
      </c>
      <c r="FC83">
        <v>5.5047899999999997E-2</v>
      </c>
      <c r="FD83">
        <v>5.4748699999999997E-2</v>
      </c>
      <c r="FE83">
        <v>5.5047899999999997E-2</v>
      </c>
      <c r="FF83">
        <v>5.4751500000000002E-2</v>
      </c>
      <c r="FG83">
        <v>5.5047899999999997E-2</v>
      </c>
      <c r="FH83">
        <v>5.4748999999999999E-2</v>
      </c>
      <c r="FI83">
        <v>5.5047899999999997E-2</v>
      </c>
      <c r="FJ83">
        <v>5.4748900000000003E-2</v>
      </c>
      <c r="FK83">
        <v>5.5047899999999997E-2</v>
      </c>
      <c r="FL83">
        <v>5.4750100000000003E-2</v>
      </c>
      <c r="FM83">
        <v>5.5047899999999997E-2</v>
      </c>
      <c r="FN83">
        <v>5.4749399999999997E-2</v>
      </c>
      <c r="FO83">
        <v>5.5047899999999997E-2</v>
      </c>
      <c r="FP83">
        <v>5.4900400000000002E-2</v>
      </c>
      <c r="FQ83">
        <v>5.5047899999999997E-2</v>
      </c>
      <c r="FR83">
        <v>5.4791800000000002E-2</v>
      </c>
      <c r="FS83">
        <v>5.5047899999999997E-2</v>
      </c>
      <c r="FT83">
        <v>1.5785899999999999E-4</v>
      </c>
      <c r="FU83">
        <v>1.5785899999999999E-4</v>
      </c>
      <c r="FV83">
        <v>3.8323200000000002E-2</v>
      </c>
      <c r="FW83">
        <v>1.5785899999999999E-4</v>
      </c>
      <c r="FX83">
        <v>3.83246E-2</v>
      </c>
      <c r="FY83">
        <v>3.9320399999999998E-2</v>
      </c>
      <c r="FZ83" t="s">
        <v>140</v>
      </c>
      <c r="GA83">
        <v>1.93236E-2</v>
      </c>
      <c r="GB83">
        <v>1.93236E-2</v>
      </c>
      <c r="GC83">
        <v>1.93236E-2</v>
      </c>
      <c r="GD83">
        <v>1.90987E-2</v>
      </c>
      <c r="GE83">
        <v>1.82282E-2</v>
      </c>
      <c r="GF83">
        <v>1.6073400000000002E-2</v>
      </c>
      <c r="GG83">
        <v>5.9951600000000002E-4</v>
      </c>
      <c r="GH83">
        <v>6.4882099999999995E-4</v>
      </c>
      <c r="GI83">
        <v>6.1355299999999997E-4</v>
      </c>
      <c r="GJ83">
        <v>5.1486299999999995E-4</v>
      </c>
      <c r="GK83">
        <v>5.1486999999999995E-4</v>
      </c>
      <c r="GL83">
        <v>1.5742200000000001E-2</v>
      </c>
      <c r="GM83">
        <v>9.5291799999999997E-4</v>
      </c>
      <c r="GN83">
        <v>7.6007400000000001E-4</v>
      </c>
      <c r="GO83">
        <v>2.0987100000000002E-2</v>
      </c>
      <c r="GP83">
        <v>8.33752E-4</v>
      </c>
      <c r="GQ83">
        <v>2.8355400000000001E-3</v>
      </c>
      <c r="GR83">
        <v>1.6013300000000001E-2</v>
      </c>
      <c r="GS83">
        <v>3.24171E-4</v>
      </c>
      <c r="GT83">
        <v>3.2411899999999999E-4</v>
      </c>
      <c r="GU83">
        <v>1.36655E-3</v>
      </c>
      <c r="GV83">
        <v>5.57132E-4</v>
      </c>
      <c r="GW83">
        <v>4.26377E-5</v>
      </c>
      <c r="GX83">
        <v>3.8446099999999998E-5</v>
      </c>
      <c r="GY83">
        <v>3.8446099999999998E-5</v>
      </c>
      <c r="GZ83">
        <v>1.8167300000000001E-2</v>
      </c>
      <c r="HA83">
        <v>9.3599999999999998E-4</v>
      </c>
      <c r="HB83">
        <v>1.8162299999999999E-2</v>
      </c>
      <c r="HC83">
        <v>1.8159600000000001E-2</v>
      </c>
      <c r="HD83">
        <v>1.8159600000000001E-2</v>
      </c>
      <c r="HE83">
        <v>1.76451E-2</v>
      </c>
      <c r="HF83">
        <v>1.8159600000000001E-2</v>
      </c>
      <c r="HG83">
        <v>1.77381E-2</v>
      </c>
      <c r="HH83">
        <v>1.7997900000000001E-2</v>
      </c>
      <c r="HI83">
        <v>8.4942699999999999E-3</v>
      </c>
      <c r="HJ83">
        <v>1.8147400000000001E-2</v>
      </c>
      <c r="HK83">
        <v>8.8962599999999994E-5</v>
      </c>
      <c r="HL83">
        <v>1.76451E-2</v>
      </c>
      <c r="HM83">
        <v>1.78993E-2</v>
      </c>
      <c r="HN83" t="s">
        <v>140</v>
      </c>
      <c r="HO83">
        <v>3.8336800000000002E-5</v>
      </c>
      <c r="HP83">
        <v>1.2432E-2</v>
      </c>
      <c r="HQ83">
        <v>1.76124E-2</v>
      </c>
      <c r="HR83">
        <v>1.9059E-2</v>
      </c>
      <c r="HS83">
        <v>1.87744E-2</v>
      </c>
      <c r="HT83">
        <v>1.12948E-4</v>
      </c>
      <c r="HU83">
        <v>3.3847799999999998E-5</v>
      </c>
      <c r="HV83" s="2">
        <v>4.2308100000000001E-2</v>
      </c>
      <c r="HW83" s="2">
        <v>1.81452E-2</v>
      </c>
      <c r="HX83" s="2">
        <v>1.56227E-2</v>
      </c>
      <c r="HY83" s="2" t="s">
        <v>140</v>
      </c>
      <c r="HZ83" s="2">
        <v>1.7781499999999999E-2</v>
      </c>
    </row>
    <row r="84" spans="2:234" ht="12" customHeight="1" x14ac:dyDescent="0.15">
      <c r="B84" t="s">
        <v>165</v>
      </c>
      <c r="C84">
        <v>850.73099999999999</v>
      </c>
      <c r="D84">
        <v>1.523998</v>
      </c>
      <c r="E84">
        <v>1279.3440000000001</v>
      </c>
      <c r="F84">
        <v>986.94370000000004</v>
      </c>
      <c r="G84">
        <v>986.94370000000004</v>
      </c>
      <c r="H84">
        <v>983.34950000000003</v>
      </c>
      <c r="I84">
        <v>884.64300000000003</v>
      </c>
      <c r="J84">
        <v>996.58590000000004</v>
      </c>
      <c r="K84" t="s">
        <v>140</v>
      </c>
      <c r="L84">
        <v>987.00620000000004</v>
      </c>
      <c r="M84">
        <v>1.910428</v>
      </c>
      <c r="N84">
        <v>973.52239999999995</v>
      </c>
      <c r="O84">
        <v>1.36578</v>
      </c>
      <c r="P84">
        <v>986.94370000000004</v>
      </c>
      <c r="Q84">
        <v>1.5240020000000001</v>
      </c>
      <c r="R84">
        <v>979.37040000000002</v>
      </c>
      <c r="S84">
        <v>972.45579999999995</v>
      </c>
      <c r="T84">
        <v>972.45579999999995</v>
      </c>
      <c r="U84">
        <v>972.45579999999995</v>
      </c>
      <c r="V84">
        <v>16.11835</v>
      </c>
      <c r="W84">
        <v>517.73040000000003</v>
      </c>
      <c r="X84">
        <v>16.11835</v>
      </c>
      <c r="Y84">
        <v>415.41210000000001</v>
      </c>
      <c r="Z84">
        <v>18.7806</v>
      </c>
      <c r="AA84">
        <v>907.37890000000004</v>
      </c>
      <c r="AB84">
        <v>825.85019999999997</v>
      </c>
      <c r="AC84">
        <v>10.372590000000001</v>
      </c>
      <c r="AD84">
        <v>16.086919999999999</v>
      </c>
      <c r="AE84">
        <v>927.3057</v>
      </c>
      <c r="AF84">
        <v>867.16920000000005</v>
      </c>
      <c r="AG84">
        <v>8.4180270000000004</v>
      </c>
      <c r="AH84">
        <v>15.34502</v>
      </c>
      <c r="AI84">
        <v>961.86009999999999</v>
      </c>
      <c r="AJ84">
        <v>961.86009999999999</v>
      </c>
      <c r="AK84">
        <v>961.86009999999999</v>
      </c>
      <c r="AL84">
        <v>1039.154</v>
      </c>
      <c r="AM84">
        <v>19.027170000000002</v>
      </c>
      <c r="AN84">
        <v>1039.8019999999999</v>
      </c>
      <c r="AO84">
        <v>1039.8019999999999</v>
      </c>
      <c r="AP84">
        <v>1039.8019999999999</v>
      </c>
      <c r="AQ84">
        <v>1041.0619999999999</v>
      </c>
      <c r="AR84">
        <v>988.97540000000004</v>
      </c>
      <c r="AS84">
        <v>988.97540000000004</v>
      </c>
      <c r="AT84">
        <v>1041.0619999999999</v>
      </c>
      <c r="AU84">
        <v>988.86869999999999</v>
      </c>
      <c r="AV84">
        <v>18.733889999999999</v>
      </c>
      <c r="AW84">
        <v>964.44479999999999</v>
      </c>
      <c r="AX84">
        <v>18.555389999999999</v>
      </c>
      <c r="AY84">
        <v>16.11835</v>
      </c>
      <c r="AZ84">
        <v>773.20360000000005</v>
      </c>
      <c r="BA84">
        <v>13.245139999999999</v>
      </c>
      <c r="BB84">
        <v>927.30579999999998</v>
      </c>
      <c r="BC84">
        <v>874.62969999999996</v>
      </c>
      <c r="BD84">
        <v>8.4163979999999992</v>
      </c>
      <c r="BE84">
        <v>10.008419999999999</v>
      </c>
      <c r="BF84">
        <v>963.8546</v>
      </c>
      <c r="BG84">
        <v>23.086739999999999</v>
      </c>
      <c r="BH84">
        <v>10.99898</v>
      </c>
      <c r="BI84">
        <v>896.24940000000004</v>
      </c>
      <c r="BJ84">
        <v>980.34059999999999</v>
      </c>
      <c r="BK84">
        <v>6.4825499999999998</v>
      </c>
      <c r="BL84">
        <v>1.2052620000000001</v>
      </c>
      <c r="BM84">
        <v>993.58550000000002</v>
      </c>
      <c r="BN84">
        <v>363.16559999999998</v>
      </c>
      <c r="BO84">
        <v>980.34059999999999</v>
      </c>
      <c r="BP84">
        <v>980.34059999999999</v>
      </c>
      <c r="BQ84">
        <v>980.4144</v>
      </c>
      <c r="BR84">
        <v>0.63633740000000005</v>
      </c>
      <c r="BS84">
        <v>0.55788230000000005</v>
      </c>
      <c r="BT84">
        <v>980.67489999999998</v>
      </c>
      <c r="BU84">
        <v>1.0997680000000001</v>
      </c>
      <c r="BV84">
        <v>980.15499999999997</v>
      </c>
      <c r="BW84">
        <v>979.99879999999996</v>
      </c>
      <c r="BX84">
        <v>979.88720000000001</v>
      </c>
      <c r="BY84">
        <v>979.99879999999996</v>
      </c>
      <c r="BZ84">
        <v>983.69920000000002</v>
      </c>
      <c r="CA84">
        <v>983.69920000000002</v>
      </c>
      <c r="CB84" t="s">
        <v>140</v>
      </c>
      <c r="CC84">
        <v>972.12840000000006</v>
      </c>
      <c r="CD84">
        <v>2.677673</v>
      </c>
      <c r="CE84">
        <v>983.63469999999995</v>
      </c>
      <c r="CF84">
        <v>972.3904</v>
      </c>
      <c r="CG84">
        <v>983.69920000000002</v>
      </c>
      <c r="CH84">
        <v>983.70100000000002</v>
      </c>
      <c r="CI84">
        <v>1.0692219999999999</v>
      </c>
      <c r="CJ84">
        <v>1.547123</v>
      </c>
      <c r="CK84">
        <v>4.3622550000000002</v>
      </c>
      <c r="CL84">
        <v>4.3620539999999997</v>
      </c>
      <c r="CM84">
        <v>930.03679999999997</v>
      </c>
      <c r="CN84">
        <v>930.32449999999994</v>
      </c>
      <c r="CO84">
        <v>930.03679999999997</v>
      </c>
      <c r="CP84">
        <v>930.03679999999997</v>
      </c>
      <c r="CQ84">
        <v>971.33100000000002</v>
      </c>
      <c r="CR84">
        <v>1.013466</v>
      </c>
      <c r="CS84">
        <v>1.6678999999999999</v>
      </c>
      <c r="CT84">
        <v>1151.1120000000001</v>
      </c>
      <c r="CU84">
        <v>1.694372</v>
      </c>
      <c r="CV84">
        <v>1035.885</v>
      </c>
      <c r="CW84">
        <v>967.7835</v>
      </c>
      <c r="CX84">
        <v>968.06889999999999</v>
      </c>
      <c r="CY84">
        <v>967.7835</v>
      </c>
      <c r="CZ84">
        <v>967.78340000000003</v>
      </c>
      <c r="DA84">
        <v>967.7835</v>
      </c>
      <c r="DB84">
        <v>1009.128</v>
      </c>
      <c r="DC84">
        <v>1009.293</v>
      </c>
      <c r="DD84">
        <v>1034.2349999999999</v>
      </c>
      <c r="DE84">
        <v>1034.28</v>
      </c>
      <c r="DF84">
        <v>1041.0619999999999</v>
      </c>
      <c r="DG84">
        <v>1.210081</v>
      </c>
      <c r="DH84">
        <v>1.0082100000000001</v>
      </c>
      <c r="DI84">
        <v>1.134782</v>
      </c>
      <c r="DJ84">
        <v>1.0082100000000001</v>
      </c>
      <c r="DK84">
        <v>988.84540000000004</v>
      </c>
      <c r="DL84">
        <v>0.9892685</v>
      </c>
      <c r="DM84">
        <v>967.26160000000004</v>
      </c>
      <c r="DN84">
        <v>967.26409999999998</v>
      </c>
      <c r="DO84">
        <v>967.26409999999998</v>
      </c>
      <c r="DP84">
        <v>967.31569999999999</v>
      </c>
      <c r="DQ84">
        <v>1.092411</v>
      </c>
      <c r="DR84">
        <v>967.38930000000005</v>
      </c>
      <c r="DS84">
        <v>983.34950000000003</v>
      </c>
      <c r="DT84">
        <v>983.34950000000003</v>
      </c>
      <c r="DU84">
        <v>983.34950000000003</v>
      </c>
      <c r="DV84">
        <v>983.54930000000002</v>
      </c>
      <c r="DW84">
        <v>983.34950000000003</v>
      </c>
      <c r="DX84" t="s">
        <v>140</v>
      </c>
      <c r="DY84">
        <v>919.42610000000002</v>
      </c>
      <c r="DZ84">
        <v>3.849377</v>
      </c>
      <c r="EA84">
        <v>955.02980000000002</v>
      </c>
      <c r="EB84">
        <v>967.55949999999996</v>
      </c>
      <c r="EC84">
        <v>967.72119999999995</v>
      </c>
      <c r="ED84">
        <v>967.55949999999996</v>
      </c>
      <c r="EE84">
        <v>967.55949999999996</v>
      </c>
      <c r="EF84">
        <v>3.47966</v>
      </c>
      <c r="EG84">
        <v>961.86009999999999</v>
      </c>
      <c r="EH84">
        <v>2.0491820000000001</v>
      </c>
      <c r="EI84">
        <v>1025.288</v>
      </c>
      <c r="EJ84">
        <v>961.86009999999999</v>
      </c>
      <c r="EK84">
        <v>1.1586369999999999</v>
      </c>
      <c r="EL84">
        <v>988.90840000000003</v>
      </c>
      <c r="EM84">
        <v>988.84540000000004</v>
      </c>
      <c r="EN84">
        <v>988.97540000000004</v>
      </c>
      <c r="EO84">
        <v>983.27080000000001</v>
      </c>
      <c r="EP84">
        <v>979.37040000000002</v>
      </c>
      <c r="EQ84">
        <v>976.93499999999995</v>
      </c>
      <c r="ER84">
        <v>1068.45</v>
      </c>
      <c r="ES84">
        <v>979.37040000000002</v>
      </c>
      <c r="ET84">
        <v>979.37040000000002</v>
      </c>
      <c r="EU84">
        <v>979.88059999999996</v>
      </c>
      <c r="EV84">
        <v>979.37040000000002</v>
      </c>
      <c r="EW84" t="s">
        <v>140</v>
      </c>
      <c r="EX84">
        <v>979.37040000000002</v>
      </c>
      <c r="EY84">
        <v>979.38570000000004</v>
      </c>
      <c r="EZ84">
        <v>979.37040000000002</v>
      </c>
      <c r="FA84">
        <v>1041.0619999999999</v>
      </c>
      <c r="FB84">
        <v>989.0308</v>
      </c>
      <c r="FC84">
        <v>991.70450000000005</v>
      </c>
      <c r="FD84">
        <v>986.31320000000005</v>
      </c>
      <c r="FE84">
        <v>991.70450000000005</v>
      </c>
      <c r="FF84">
        <v>986.36419999999998</v>
      </c>
      <c r="FG84">
        <v>991.70450000000005</v>
      </c>
      <c r="FH84">
        <v>986.32</v>
      </c>
      <c r="FI84">
        <v>991.70450000000005</v>
      </c>
      <c r="FJ84">
        <v>986.31679999999994</v>
      </c>
      <c r="FK84">
        <v>991.70450000000005</v>
      </c>
      <c r="FL84">
        <v>986.33960000000002</v>
      </c>
      <c r="FM84">
        <v>991.70450000000005</v>
      </c>
      <c r="FN84">
        <v>986.32619999999997</v>
      </c>
      <c r="FO84">
        <v>991.70450000000005</v>
      </c>
      <c r="FP84">
        <v>989.04669999999999</v>
      </c>
      <c r="FQ84">
        <v>991.70450000000005</v>
      </c>
      <c r="FR84">
        <v>987.09109999999998</v>
      </c>
      <c r="FS84">
        <v>991.70450000000005</v>
      </c>
      <c r="FT84">
        <v>2.8438729999999999</v>
      </c>
      <c r="FU84">
        <v>2.8438729999999999</v>
      </c>
      <c r="FV84">
        <v>690.40449999999998</v>
      </c>
      <c r="FW84">
        <v>2.8438729999999999</v>
      </c>
      <c r="FX84">
        <v>690.42849999999999</v>
      </c>
      <c r="FY84" s="42">
        <v>1083.75</v>
      </c>
      <c r="FZ84" s="42" t="s">
        <v>140</v>
      </c>
      <c r="GA84" s="42">
        <v>3088.0650000000001</v>
      </c>
      <c r="GB84">
        <v>3088.0650000000001</v>
      </c>
      <c r="GC84">
        <v>3088.0650000000001</v>
      </c>
      <c r="GD84">
        <v>996.58590000000004</v>
      </c>
      <c r="GE84">
        <v>987.00620000000004</v>
      </c>
      <c r="GF84">
        <v>973.52239999999995</v>
      </c>
      <c r="GG84">
        <v>22.910219999999999</v>
      </c>
      <c r="GH84">
        <v>25.715309999999999</v>
      </c>
      <c r="GI84">
        <v>22.268380000000001</v>
      </c>
      <c r="GJ84">
        <v>18.780529999999999</v>
      </c>
      <c r="GK84">
        <v>18.766559999999998</v>
      </c>
      <c r="GL84">
        <v>862.13580000000002</v>
      </c>
      <c r="GM84">
        <v>34.759509999999999</v>
      </c>
      <c r="GN84">
        <v>23.601489999999998</v>
      </c>
      <c r="GO84">
        <v>847.01620000000003</v>
      </c>
      <c r="GP84">
        <v>24.076080000000001</v>
      </c>
      <c r="GQ84">
        <v>152.19759999999999</v>
      </c>
      <c r="GR84">
        <v>843.17430000000002</v>
      </c>
      <c r="GS84">
        <v>13.24545</v>
      </c>
      <c r="GT84">
        <v>13.300050000000001</v>
      </c>
      <c r="GU84">
        <v>55.835160000000002</v>
      </c>
      <c r="GV84">
        <v>17.339030000000001</v>
      </c>
      <c r="GW84">
        <v>1.224126</v>
      </c>
      <c r="GX84">
        <v>1.1321509999999999</v>
      </c>
      <c r="GY84">
        <v>1.1321509999999999</v>
      </c>
      <c r="GZ84">
        <v>980.41470000000004</v>
      </c>
      <c r="HA84">
        <v>17.803899999999999</v>
      </c>
      <c r="HB84">
        <v>980.14980000000003</v>
      </c>
      <c r="HC84">
        <v>979.99879999999996</v>
      </c>
      <c r="HD84">
        <v>979.99879999999996</v>
      </c>
      <c r="HE84">
        <v>957.09140000000002</v>
      </c>
      <c r="HF84">
        <v>979.99879999999996</v>
      </c>
      <c r="HG84">
        <v>972.71799999999996</v>
      </c>
      <c r="HH84">
        <v>972.80409999999995</v>
      </c>
      <c r="HI84">
        <v>1264.575</v>
      </c>
      <c r="HJ84">
        <v>983.70100000000002</v>
      </c>
      <c r="HK84">
        <v>4.3622550000000002</v>
      </c>
      <c r="HL84">
        <v>957.09140000000002</v>
      </c>
      <c r="HM84">
        <v>970.87969999999996</v>
      </c>
      <c r="HN84" t="s">
        <v>140</v>
      </c>
      <c r="HO84">
        <v>1.692089</v>
      </c>
      <c r="HP84">
        <v>1092.829</v>
      </c>
      <c r="HQ84">
        <v>964.19929999999999</v>
      </c>
      <c r="HR84">
        <v>983.84320000000002</v>
      </c>
      <c r="HS84">
        <v>1009.293</v>
      </c>
      <c r="HT84">
        <v>2.905106</v>
      </c>
      <c r="HU84">
        <v>1.0082100000000001</v>
      </c>
      <c r="HV84" s="2">
        <v>967.38930000000005</v>
      </c>
      <c r="HW84" s="2">
        <v>983.54880000000003</v>
      </c>
      <c r="HX84" s="2">
        <v>967.72280000000001</v>
      </c>
      <c r="HY84" s="2" t="s">
        <v>140</v>
      </c>
      <c r="HZ84" s="2">
        <v>979.88059999999996</v>
      </c>
    </row>
    <row r="85" spans="2:234" ht="12" customHeight="1" x14ac:dyDescent="0.15">
      <c r="B85" t="s">
        <v>166</v>
      </c>
      <c r="C85">
        <v>106.1674</v>
      </c>
      <c r="D85">
        <v>38.302039999999998</v>
      </c>
      <c r="E85">
        <v>73.027749999999997</v>
      </c>
      <c r="F85">
        <v>54.147039999999997</v>
      </c>
      <c r="G85">
        <v>54.147039999999997</v>
      </c>
      <c r="H85">
        <v>54.204079999999998</v>
      </c>
      <c r="I85">
        <v>66.332930000000005</v>
      </c>
      <c r="J85">
        <v>52.180639999999997</v>
      </c>
      <c r="K85" t="s">
        <v>140</v>
      </c>
      <c r="L85">
        <v>54.147039999999997</v>
      </c>
      <c r="M85">
        <v>38.302039999999998</v>
      </c>
      <c r="N85">
        <v>60.567010000000003</v>
      </c>
      <c r="O85">
        <v>34.62274</v>
      </c>
      <c r="P85">
        <v>54.147039999999997</v>
      </c>
      <c r="Q85">
        <v>38.302039999999998</v>
      </c>
      <c r="R85">
        <v>55.106630000000003</v>
      </c>
      <c r="S85">
        <v>60.567010000000003</v>
      </c>
      <c r="T85">
        <v>60.567410000000002</v>
      </c>
      <c r="U85">
        <v>60.567010000000003</v>
      </c>
      <c r="V85">
        <v>28.743320000000001</v>
      </c>
      <c r="W85">
        <v>40.358899999999998</v>
      </c>
      <c r="X85">
        <v>28.743320000000001</v>
      </c>
      <c r="Y85">
        <v>54.115160000000003</v>
      </c>
      <c r="Z85">
        <v>36.47692</v>
      </c>
      <c r="AA85">
        <v>18.015280000000001</v>
      </c>
      <c r="AB85">
        <v>42.622689999999999</v>
      </c>
      <c r="AC85">
        <v>18.015280000000001</v>
      </c>
      <c r="AD85">
        <v>31.051580000000001</v>
      </c>
      <c r="AE85">
        <v>18.015280000000001</v>
      </c>
      <c r="AF85">
        <v>35.942659999999997</v>
      </c>
      <c r="AG85">
        <v>18.015280000000001</v>
      </c>
      <c r="AH85">
        <v>28.87678</v>
      </c>
      <c r="AI85">
        <v>29.954830000000001</v>
      </c>
      <c r="AJ85">
        <v>29.954830000000001</v>
      </c>
      <c r="AK85">
        <v>29.954830000000001</v>
      </c>
      <c r="AL85">
        <v>55.106630000000003</v>
      </c>
      <c r="AM85">
        <v>28.596679999999999</v>
      </c>
      <c r="AN85">
        <v>55.106630000000003</v>
      </c>
      <c r="AO85">
        <v>55.106630000000003</v>
      </c>
      <c r="AP85">
        <v>55.106630000000003</v>
      </c>
      <c r="AQ85">
        <v>55.106670000000001</v>
      </c>
      <c r="AR85">
        <v>18.053190000000001</v>
      </c>
      <c r="AS85">
        <v>18.053190000000001</v>
      </c>
      <c r="AT85">
        <v>55.106630000000003</v>
      </c>
      <c r="AU85">
        <v>52.623019999999997</v>
      </c>
      <c r="AV85">
        <v>28.656279999999999</v>
      </c>
      <c r="AW85">
        <v>23.99128</v>
      </c>
      <c r="AX85">
        <v>28.35951</v>
      </c>
      <c r="AY85">
        <v>28.743320000000001</v>
      </c>
      <c r="AZ85">
        <v>52.63288</v>
      </c>
      <c r="BA85">
        <v>40.858490000000003</v>
      </c>
      <c r="BB85">
        <v>18.015280000000001</v>
      </c>
      <c r="BC85">
        <v>43.650539999999999</v>
      </c>
      <c r="BD85">
        <v>18.015280000000001</v>
      </c>
      <c r="BE85">
        <v>31.121970000000001</v>
      </c>
      <c r="BF85">
        <v>36.32038</v>
      </c>
      <c r="BG85">
        <v>43.039850000000001</v>
      </c>
      <c r="BH85">
        <v>28.709969999999998</v>
      </c>
      <c r="BI85">
        <v>54.452039999999997</v>
      </c>
      <c r="BJ85">
        <v>53.965890000000002</v>
      </c>
      <c r="BK85">
        <v>45.259770000000003</v>
      </c>
      <c r="BL85">
        <v>46.29269</v>
      </c>
      <c r="BM85">
        <v>46.307360000000003</v>
      </c>
      <c r="BN85">
        <v>46.29269</v>
      </c>
      <c r="BO85">
        <v>53.965890000000002</v>
      </c>
      <c r="BP85">
        <v>53.965890000000002</v>
      </c>
      <c r="BQ85">
        <v>53.965890000000002</v>
      </c>
      <c r="BR85">
        <v>19.021260000000002</v>
      </c>
      <c r="BS85">
        <v>34.949640000000002</v>
      </c>
      <c r="BT85">
        <v>18.617069999999998</v>
      </c>
      <c r="BU85">
        <v>28.640239999999999</v>
      </c>
      <c r="BV85">
        <v>53.965890000000002</v>
      </c>
      <c r="BW85">
        <v>53.965890000000002</v>
      </c>
      <c r="BX85">
        <v>53.965890000000002</v>
      </c>
      <c r="BY85">
        <v>53.965890000000002</v>
      </c>
      <c r="BZ85">
        <v>54.205919999999999</v>
      </c>
      <c r="CA85">
        <v>54.205919999999999</v>
      </c>
      <c r="CB85" t="s">
        <v>140</v>
      </c>
      <c r="CC85">
        <v>55.106630000000003</v>
      </c>
      <c r="CD85">
        <v>47.351089999999999</v>
      </c>
      <c r="CE85">
        <v>54.204079999999998</v>
      </c>
      <c r="CF85">
        <v>53.99194</v>
      </c>
      <c r="CG85">
        <v>54.205919999999999</v>
      </c>
      <c r="CH85">
        <v>54.205919999999999</v>
      </c>
      <c r="CI85">
        <v>47.558759999999999</v>
      </c>
      <c r="CJ85">
        <v>49.034700000000001</v>
      </c>
      <c r="CK85">
        <v>49.034700000000001</v>
      </c>
      <c r="CL85">
        <v>49.034700000000001</v>
      </c>
      <c r="CM85">
        <v>52.67118</v>
      </c>
      <c r="CN85">
        <v>52.67118</v>
      </c>
      <c r="CO85">
        <v>52.67118</v>
      </c>
      <c r="CP85">
        <v>52.67118</v>
      </c>
      <c r="CQ85">
        <v>52.67118</v>
      </c>
      <c r="CR85">
        <v>29.670770000000001</v>
      </c>
      <c r="CS85">
        <v>28.013480000000001</v>
      </c>
      <c r="CT85">
        <v>123.259</v>
      </c>
      <c r="CU85">
        <v>44.13749</v>
      </c>
      <c r="CV85">
        <v>53.984209999999997</v>
      </c>
      <c r="CW85">
        <v>54.74521</v>
      </c>
      <c r="CX85">
        <v>54.74521</v>
      </c>
      <c r="CY85">
        <v>54.74521</v>
      </c>
      <c r="CZ85">
        <v>54.74521</v>
      </c>
      <c r="DA85">
        <v>54.74521</v>
      </c>
      <c r="DB85">
        <v>53.758839999999999</v>
      </c>
      <c r="DC85">
        <v>53.758839999999999</v>
      </c>
      <c r="DD85">
        <v>53.758809999999997</v>
      </c>
      <c r="DE85">
        <v>53.758839999999999</v>
      </c>
      <c r="DF85">
        <v>55.106630000000003</v>
      </c>
      <c r="DG85">
        <v>29.786619999999999</v>
      </c>
      <c r="DH85">
        <v>29.786619999999999</v>
      </c>
      <c r="DI85">
        <v>29.563829999999999</v>
      </c>
      <c r="DJ85">
        <v>29.786619999999999</v>
      </c>
      <c r="DK85">
        <v>18.053190000000001</v>
      </c>
      <c r="DL85">
        <v>29.786619999999999</v>
      </c>
      <c r="DM85">
        <v>22.865259999999999</v>
      </c>
      <c r="DN85">
        <v>22.865259999999999</v>
      </c>
      <c r="DO85">
        <v>22.865259999999999</v>
      </c>
      <c r="DP85">
        <v>22.865259999999999</v>
      </c>
      <c r="DQ85">
        <v>28.177040000000002</v>
      </c>
      <c r="DR85">
        <v>22.86533</v>
      </c>
      <c r="DS85">
        <v>54.204079999999998</v>
      </c>
      <c r="DT85">
        <v>54.204079999999998</v>
      </c>
      <c r="DU85">
        <v>54.204079999999998</v>
      </c>
      <c r="DV85">
        <v>54.204079999999998</v>
      </c>
      <c r="DW85">
        <v>54.204079999999998</v>
      </c>
      <c r="DX85" t="s">
        <v>140</v>
      </c>
      <c r="DY85">
        <v>50.693620000000003</v>
      </c>
      <c r="DZ85">
        <v>55.727670000000003</v>
      </c>
      <c r="EA85">
        <v>61.943179999999998</v>
      </c>
      <c r="EB85">
        <v>61.943179999999998</v>
      </c>
      <c r="EC85">
        <v>61.943179999999998</v>
      </c>
      <c r="ED85">
        <v>61.943179999999998</v>
      </c>
      <c r="EE85">
        <v>61.943179999999998</v>
      </c>
      <c r="EF85">
        <v>51.075620000000001</v>
      </c>
      <c r="EG85">
        <v>29.954830000000001</v>
      </c>
      <c r="EH85">
        <v>35.890279999999997</v>
      </c>
      <c r="EI85">
        <v>105.34950000000001</v>
      </c>
      <c r="EJ85">
        <v>29.954830000000001</v>
      </c>
      <c r="EK85">
        <v>29.621200000000002</v>
      </c>
      <c r="EL85">
        <v>18.04054</v>
      </c>
      <c r="EM85">
        <v>18.053190000000001</v>
      </c>
      <c r="EN85">
        <v>18.053190000000001</v>
      </c>
      <c r="EO85">
        <v>49.045299999999997</v>
      </c>
      <c r="EP85">
        <v>55.106630000000003</v>
      </c>
      <c r="EQ85">
        <v>54.946100000000001</v>
      </c>
      <c r="ER85">
        <v>59.36</v>
      </c>
      <c r="ES85">
        <v>55.106630000000003</v>
      </c>
      <c r="ET85">
        <v>55.106630000000003</v>
      </c>
      <c r="EU85">
        <v>55.106630000000003</v>
      </c>
      <c r="EV85">
        <v>55.106630000000003</v>
      </c>
      <c r="EW85" t="s">
        <v>140</v>
      </c>
      <c r="EX85">
        <v>55.106630000000003</v>
      </c>
      <c r="EY85">
        <v>55.106670000000001</v>
      </c>
      <c r="EZ85">
        <v>55.106630000000003</v>
      </c>
      <c r="FA85">
        <v>55.106630000000003</v>
      </c>
      <c r="FB85">
        <v>18.015280000000001</v>
      </c>
      <c r="FC85">
        <v>18.015280000000001</v>
      </c>
      <c r="FD85">
        <v>18.015280000000001</v>
      </c>
      <c r="FE85">
        <v>18.015280000000001</v>
      </c>
      <c r="FF85">
        <v>18.015280000000001</v>
      </c>
      <c r="FG85">
        <v>18.015280000000001</v>
      </c>
      <c r="FH85">
        <v>18.015280000000001</v>
      </c>
      <c r="FI85">
        <v>18.015280000000001</v>
      </c>
      <c r="FJ85">
        <v>18.015280000000001</v>
      </c>
      <c r="FK85">
        <v>18.015280000000001</v>
      </c>
      <c r="FL85">
        <v>18.015280000000001</v>
      </c>
      <c r="FM85">
        <v>18.015280000000001</v>
      </c>
      <c r="FN85">
        <v>18.015280000000001</v>
      </c>
      <c r="FO85">
        <v>18.015280000000001</v>
      </c>
      <c r="FP85">
        <v>18.015280000000001</v>
      </c>
      <c r="FQ85">
        <v>18.015280000000001</v>
      </c>
      <c r="FR85">
        <v>18.015280000000001</v>
      </c>
      <c r="FS85">
        <v>18.015280000000001</v>
      </c>
      <c r="FT85">
        <v>18.015280000000001</v>
      </c>
      <c r="FU85">
        <v>18.015280000000001</v>
      </c>
      <c r="FV85">
        <v>18.015280000000001</v>
      </c>
      <c r="FW85">
        <v>18.015280000000001</v>
      </c>
      <c r="FX85">
        <v>18.015280000000001</v>
      </c>
      <c r="FY85">
        <v>27.561969999999999</v>
      </c>
      <c r="FZ85" t="s">
        <v>140</v>
      </c>
      <c r="GA85">
        <v>159.80799999999999</v>
      </c>
      <c r="GB85">
        <v>159.80799999999999</v>
      </c>
      <c r="GC85">
        <v>159.80799999999999</v>
      </c>
      <c r="GD85">
        <v>52.180639999999997</v>
      </c>
      <c r="GE85">
        <v>54.147039999999997</v>
      </c>
      <c r="GF85">
        <v>60.567010000000003</v>
      </c>
      <c r="GG85">
        <v>38.21454</v>
      </c>
      <c r="GH85">
        <v>39.633920000000003</v>
      </c>
      <c r="GI85">
        <v>36.294159999999998</v>
      </c>
      <c r="GJ85">
        <v>36.476779999999998</v>
      </c>
      <c r="GK85">
        <v>36.449150000000003</v>
      </c>
      <c r="GL85">
        <v>54.765810000000002</v>
      </c>
      <c r="GM85">
        <v>36.47692</v>
      </c>
      <c r="GN85">
        <v>31.051580000000001</v>
      </c>
      <c r="GO85">
        <v>40.358899999999998</v>
      </c>
      <c r="GP85">
        <v>28.87678</v>
      </c>
      <c r="GQ85">
        <v>53.67501</v>
      </c>
      <c r="GR85">
        <v>52.654510000000002</v>
      </c>
      <c r="GS85">
        <v>40.859479999999998</v>
      </c>
      <c r="GT85">
        <v>41.034460000000003</v>
      </c>
      <c r="GU85">
        <v>40.858490000000003</v>
      </c>
      <c r="GV85">
        <v>31.121970000000001</v>
      </c>
      <c r="GW85">
        <v>28.709969999999998</v>
      </c>
      <c r="GX85">
        <v>29.447769999999998</v>
      </c>
      <c r="GY85">
        <v>29.447769999999998</v>
      </c>
      <c r="GZ85">
        <v>53.965890000000002</v>
      </c>
      <c r="HA85">
        <v>19.021260000000002</v>
      </c>
      <c r="HB85">
        <v>53.965890000000002</v>
      </c>
      <c r="HC85">
        <v>53.965890000000002</v>
      </c>
      <c r="HD85">
        <v>53.965890000000002</v>
      </c>
      <c r="HE85">
        <v>54.241149999999998</v>
      </c>
      <c r="HF85">
        <v>53.965890000000002</v>
      </c>
      <c r="HG85">
        <v>54.837719999999997</v>
      </c>
      <c r="HH85">
        <v>54.050789999999999</v>
      </c>
      <c r="HI85">
        <v>148.87389999999999</v>
      </c>
      <c r="HJ85">
        <v>54.205919999999999</v>
      </c>
      <c r="HK85">
        <v>49.034700000000001</v>
      </c>
      <c r="HL85">
        <v>54.241149999999998</v>
      </c>
      <c r="HM85">
        <v>54.241149999999998</v>
      </c>
      <c r="HN85" t="s">
        <v>140</v>
      </c>
      <c r="HO85">
        <v>44.13749</v>
      </c>
      <c r="HP85">
        <v>87.904250000000005</v>
      </c>
      <c r="HQ85">
        <v>54.74521</v>
      </c>
      <c r="HR85">
        <v>51.620829999999998</v>
      </c>
      <c r="HS85">
        <v>53.758839999999999</v>
      </c>
      <c r="HT85">
        <v>25.720739999999999</v>
      </c>
      <c r="HU85">
        <v>29.786619999999999</v>
      </c>
      <c r="HV85" s="2">
        <v>22.86533</v>
      </c>
      <c r="HW85" s="2">
        <v>54.204079999999998</v>
      </c>
      <c r="HX85" s="2">
        <v>61.943179999999998</v>
      </c>
      <c r="HY85" s="2" t="s">
        <v>140</v>
      </c>
      <c r="HZ85" s="2">
        <v>55.106630000000003</v>
      </c>
    </row>
    <row r="86" spans="2:234" ht="12" customHeight="1" x14ac:dyDescent="0.15">
      <c r="B86" t="s">
        <v>545</v>
      </c>
      <c r="C86">
        <v>33.909010000000002</v>
      </c>
      <c r="D86">
        <v>0.74355890000000002</v>
      </c>
      <c r="E86">
        <v>3.95077E-2</v>
      </c>
      <c r="F86">
        <v>40.587879999999998</v>
      </c>
      <c r="G86">
        <v>2.1362040000000002</v>
      </c>
      <c r="H86">
        <v>62.233960000000003</v>
      </c>
      <c r="I86">
        <v>2.0202789999999999</v>
      </c>
      <c r="J86">
        <v>0.14800849999999999</v>
      </c>
      <c r="K86">
        <v>0</v>
      </c>
      <c r="L86">
        <v>42.724080000000001</v>
      </c>
      <c r="M86">
        <v>0.74355890000000002</v>
      </c>
      <c r="N86">
        <v>152.13149999999999</v>
      </c>
      <c r="O86">
        <v>0.59555029999999998</v>
      </c>
      <c r="P86">
        <v>42.724080000000001</v>
      </c>
      <c r="Q86">
        <v>0.74355890000000002</v>
      </c>
      <c r="R86">
        <v>3.26836E-2</v>
      </c>
      <c r="S86">
        <v>152.13149999999999</v>
      </c>
      <c r="T86">
        <v>136.91640000000001</v>
      </c>
      <c r="U86">
        <v>15.213150000000001</v>
      </c>
      <c r="V86">
        <v>272.90109999999999</v>
      </c>
      <c r="W86">
        <v>385.14679999999998</v>
      </c>
      <c r="X86">
        <v>275.12240000000003</v>
      </c>
      <c r="Y86">
        <v>105.5664</v>
      </c>
      <c r="Z86">
        <v>632.17280000000005</v>
      </c>
      <c r="AA86">
        <v>374.67469999999997</v>
      </c>
      <c r="AB86">
        <v>286.4049</v>
      </c>
      <c r="AC86">
        <v>374.67469999999997</v>
      </c>
      <c r="AD86">
        <v>345.7679</v>
      </c>
      <c r="AE86">
        <v>206.33459999999999</v>
      </c>
      <c r="AF86">
        <v>84.558300000000003</v>
      </c>
      <c r="AG86">
        <v>206.33459999999999</v>
      </c>
      <c r="AH86">
        <v>261.20960000000002</v>
      </c>
      <c r="AI86">
        <v>14.18608</v>
      </c>
      <c r="AJ86">
        <v>32.966589999999997</v>
      </c>
      <c r="AK86">
        <v>18.7805</v>
      </c>
      <c r="AL86">
        <v>1.8821939999999999</v>
      </c>
      <c r="AM86">
        <v>228.24299999999999</v>
      </c>
      <c r="AN86">
        <v>18.821940000000001</v>
      </c>
      <c r="AO86">
        <v>16.93974</v>
      </c>
      <c r="AP86">
        <v>1.8821939999999999</v>
      </c>
      <c r="AQ86">
        <v>32.087130000000002</v>
      </c>
      <c r="AR86">
        <v>3.9220489999999999</v>
      </c>
      <c r="AS86">
        <v>0.43578319999999998</v>
      </c>
      <c r="AT86">
        <v>18.821940000000001</v>
      </c>
      <c r="AU86">
        <v>17.772490000000001</v>
      </c>
      <c r="AV86">
        <v>227.41030000000001</v>
      </c>
      <c r="AW86">
        <v>5.2939759999999998</v>
      </c>
      <c r="AX86">
        <v>226.03829999999999</v>
      </c>
      <c r="AY86">
        <v>2.2213120000000002</v>
      </c>
      <c r="AZ86">
        <v>77.244190000000003</v>
      </c>
      <c r="BA86">
        <v>21.941079999999999</v>
      </c>
      <c r="BB86">
        <v>31.869070000000001</v>
      </c>
      <c r="BC86">
        <v>16.609120000000001</v>
      </c>
      <c r="BD86">
        <v>31.869070000000001</v>
      </c>
      <c r="BE86">
        <v>5.3319559999999999</v>
      </c>
      <c r="BF86">
        <v>1.266437</v>
      </c>
      <c r="BG86">
        <v>17.87556</v>
      </c>
      <c r="BH86">
        <v>4.0655190000000001</v>
      </c>
      <c r="BI86">
        <v>58.4998</v>
      </c>
      <c r="BJ86">
        <v>115.78019999999999</v>
      </c>
      <c r="BK86">
        <v>17.796479999999999</v>
      </c>
      <c r="BL86">
        <v>20.210170000000002</v>
      </c>
      <c r="BM86">
        <v>20.181650000000001</v>
      </c>
      <c r="BN86">
        <v>20.210170000000002</v>
      </c>
      <c r="BO86">
        <v>57.89011</v>
      </c>
      <c r="BP86">
        <v>57.89011</v>
      </c>
      <c r="BQ86">
        <v>115.78019999999999</v>
      </c>
      <c r="BR86">
        <v>0.1948348</v>
      </c>
      <c r="BS86">
        <v>2.85148E-2</v>
      </c>
      <c r="BT86">
        <v>0.17514740000000001</v>
      </c>
      <c r="BU86">
        <v>1.9687300000000001E-2</v>
      </c>
      <c r="BV86">
        <v>86.403149999999997</v>
      </c>
      <c r="BW86">
        <v>57.89011</v>
      </c>
      <c r="BX86">
        <v>28.51304</v>
      </c>
      <c r="BY86">
        <v>86.403149999999997</v>
      </c>
      <c r="BZ86">
        <v>76.980059999999995</v>
      </c>
      <c r="CA86">
        <v>3.8490030000000002</v>
      </c>
      <c r="CB86">
        <v>0</v>
      </c>
      <c r="CC86">
        <v>21.340499999999999</v>
      </c>
      <c r="CD86">
        <v>2.0498949999999998</v>
      </c>
      <c r="CE86">
        <v>73.216419999999999</v>
      </c>
      <c r="CF86">
        <v>75.282269999999997</v>
      </c>
      <c r="CG86">
        <v>73.131050000000002</v>
      </c>
      <c r="CH86">
        <v>76.980059999999995</v>
      </c>
      <c r="CI86">
        <v>2.1512250000000002</v>
      </c>
      <c r="CJ86">
        <v>3.11374</v>
      </c>
      <c r="CK86">
        <v>3.0944289999999999</v>
      </c>
      <c r="CL86">
        <v>3.11374</v>
      </c>
      <c r="CM86">
        <v>0.96251549999999997</v>
      </c>
      <c r="CN86">
        <v>1.047884</v>
      </c>
      <c r="CO86">
        <v>8.5368200000000005E-2</v>
      </c>
      <c r="CP86">
        <v>1.047884</v>
      </c>
      <c r="CQ86">
        <v>0.96251549999999997</v>
      </c>
      <c r="CR86">
        <v>4.1043839999999996</v>
      </c>
      <c r="CS86">
        <v>0.26984419999999998</v>
      </c>
      <c r="CT86">
        <v>0.14599229999999999</v>
      </c>
      <c r="CU86">
        <v>9.956804</v>
      </c>
      <c r="CV86">
        <v>75.499759999999995</v>
      </c>
      <c r="CW86">
        <v>77.912980000000005</v>
      </c>
      <c r="CX86">
        <v>77.912980000000005</v>
      </c>
      <c r="CY86">
        <v>59.196300000000001</v>
      </c>
      <c r="CZ86">
        <v>59.196300000000001</v>
      </c>
      <c r="DA86">
        <v>18.71668</v>
      </c>
      <c r="DB86">
        <v>62.637779999999999</v>
      </c>
      <c r="DC86">
        <v>62.637779999999999</v>
      </c>
      <c r="DD86">
        <v>62.637779999999999</v>
      </c>
      <c r="DE86">
        <v>62.637779999999999</v>
      </c>
      <c r="DF86">
        <v>12.861980000000001</v>
      </c>
      <c r="DG86">
        <v>4.1024349999999998</v>
      </c>
      <c r="DH86">
        <v>4.1024349999999998</v>
      </c>
      <c r="DI86">
        <v>6.2016080000000002</v>
      </c>
      <c r="DJ86">
        <v>3.8345400000000001</v>
      </c>
      <c r="DK86">
        <v>1.3724670000000001</v>
      </c>
      <c r="DL86">
        <v>0.2678952</v>
      </c>
      <c r="DM86">
        <v>44.78557</v>
      </c>
      <c r="DN86">
        <v>44.78557</v>
      </c>
      <c r="DO86">
        <v>6.9788730000000001</v>
      </c>
      <c r="DP86">
        <v>51.76444</v>
      </c>
      <c r="DQ86">
        <v>6.062201</v>
      </c>
      <c r="DR86">
        <v>51.766570000000002</v>
      </c>
      <c r="DS86">
        <v>77.069919999999996</v>
      </c>
      <c r="DT86">
        <v>73.216419999999999</v>
      </c>
      <c r="DU86">
        <v>3.8534959999999998</v>
      </c>
      <c r="DV86">
        <v>77.069919999999996</v>
      </c>
      <c r="DW86">
        <v>10.98246</v>
      </c>
      <c r="DX86">
        <v>0</v>
      </c>
      <c r="DY86">
        <v>41.747239999999998</v>
      </c>
      <c r="DZ86">
        <v>2.2585769999999998</v>
      </c>
      <c r="EA86">
        <v>1258.653</v>
      </c>
      <c r="EB86">
        <v>1258.653</v>
      </c>
      <c r="EC86">
        <v>1261.4880000000001</v>
      </c>
      <c r="ED86">
        <v>2.8342170000000002</v>
      </c>
      <c r="EE86">
        <v>1261.4880000000001</v>
      </c>
      <c r="EF86">
        <v>52.166649999999997</v>
      </c>
      <c r="EG86">
        <v>17.26333</v>
      </c>
      <c r="EH86">
        <v>27.682279999999999</v>
      </c>
      <c r="EI86">
        <v>0.57563969999999998</v>
      </c>
      <c r="EJ86">
        <v>1.5171699999999999</v>
      </c>
      <c r="EK86">
        <v>1.233649</v>
      </c>
      <c r="EL86">
        <v>0.89171029999999996</v>
      </c>
      <c r="EM86">
        <v>4.3578320000000001</v>
      </c>
      <c r="EN86">
        <v>4.3578320000000001</v>
      </c>
      <c r="EO86">
        <v>2.4190019999999999</v>
      </c>
      <c r="EP86">
        <v>56.590490000000003</v>
      </c>
      <c r="EQ86">
        <v>51.657870000000003</v>
      </c>
      <c r="ER86">
        <v>2.103097</v>
      </c>
      <c r="ES86">
        <v>53.76097</v>
      </c>
      <c r="ET86">
        <v>2.8295249999999998</v>
      </c>
      <c r="EU86">
        <v>56.590490000000003</v>
      </c>
      <c r="EV86">
        <v>21.340499999999999</v>
      </c>
      <c r="EW86">
        <v>0</v>
      </c>
      <c r="EX86">
        <v>30.204709999999999</v>
      </c>
      <c r="EY86">
        <v>32.087130000000002</v>
      </c>
      <c r="EZ86">
        <v>2.1830759999999998</v>
      </c>
      <c r="FA86">
        <v>0.40298790000000001</v>
      </c>
      <c r="FB86">
        <v>146.2688</v>
      </c>
      <c r="FC86">
        <v>146.2688</v>
      </c>
      <c r="FD86">
        <v>2.4454630000000002</v>
      </c>
      <c r="FE86">
        <v>2.4454630000000002</v>
      </c>
      <c r="FF86">
        <v>1515.2249999999999</v>
      </c>
      <c r="FG86">
        <v>1515.2249999999999</v>
      </c>
      <c r="FH86">
        <v>41.175840000000001</v>
      </c>
      <c r="FI86">
        <v>41.175840000000001</v>
      </c>
      <c r="FJ86">
        <v>374.3544</v>
      </c>
      <c r="FK86">
        <v>374.3544</v>
      </c>
      <c r="FL86">
        <v>1.733279</v>
      </c>
      <c r="FM86">
        <v>1.733279</v>
      </c>
      <c r="FN86">
        <v>10.609590000000001</v>
      </c>
      <c r="FO86">
        <v>10.609590000000001</v>
      </c>
      <c r="FP86">
        <v>119.6777</v>
      </c>
      <c r="FQ86">
        <v>119.6777</v>
      </c>
      <c r="FR86">
        <v>1.0019200000000001E-2</v>
      </c>
      <c r="FS86">
        <v>1.0019200000000001E-2</v>
      </c>
      <c r="FT86">
        <v>0.16631989999999999</v>
      </c>
      <c r="FU86">
        <v>0.1171722</v>
      </c>
      <c r="FV86">
        <v>0.1171722</v>
      </c>
      <c r="FW86">
        <v>13.96556</v>
      </c>
      <c r="FX86">
        <v>13.96556</v>
      </c>
      <c r="FY86">
        <v>1.4673499999999999</v>
      </c>
      <c r="FZ86">
        <v>0</v>
      </c>
      <c r="GA86">
        <v>4.5006899999999999E-3</v>
      </c>
      <c r="GB86">
        <v>7.9514600000000005E-4</v>
      </c>
      <c r="GC86">
        <v>1.5282099999999999E-3</v>
      </c>
      <c r="GD86">
        <v>0.14800830000000001</v>
      </c>
      <c r="GE86">
        <v>42.724089999999997</v>
      </c>
      <c r="GF86">
        <v>152.13149999999999</v>
      </c>
      <c r="GG86">
        <v>398.56529999999998</v>
      </c>
      <c r="GH86">
        <v>374.12569999999999</v>
      </c>
      <c r="GI86">
        <v>352.59249999999997</v>
      </c>
      <c r="GJ86">
        <v>635.34680000000003</v>
      </c>
      <c r="GK86">
        <v>3.1739130000000002</v>
      </c>
      <c r="GL86">
        <v>102.3925</v>
      </c>
      <c r="GM86">
        <v>632.17280000000005</v>
      </c>
      <c r="GN86">
        <v>345.7679</v>
      </c>
      <c r="GO86">
        <v>385.14929999999998</v>
      </c>
      <c r="GP86">
        <v>261.20960000000002</v>
      </c>
      <c r="GQ86">
        <v>107.5356</v>
      </c>
      <c r="GR86">
        <v>77.118840000000006</v>
      </c>
      <c r="GS86">
        <v>22.06643</v>
      </c>
      <c r="GT86">
        <v>0.1253465</v>
      </c>
      <c r="GU86">
        <v>21.941079999999999</v>
      </c>
      <c r="GV86">
        <v>5.3319559999999999</v>
      </c>
      <c r="GW86">
        <v>4.0655190000000001</v>
      </c>
      <c r="GX86">
        <v>4.6610639999999997</v>
      </c>
      <c r="GY86">
        <v>4.6610639999999997</v>
      </c>
      <c r="GZ86">
        <v>115.78019999999999</v>
      </c>
      <c r="HA86">
        <v>0.1948348</v>
      </c>
      <c r="HB86">
        <v>86.403149999999997</v>
      </c>
      <c r="HC86">
        <v>51.99821</v>
      </c>
      <c r="HD86">
        <v>28.51304</v>
      </c>
      <c r="HE86">
        <v>23.378720000000001</v>
      </c>
      <c r="HF86">
        <v>5.8918999999999997</v>
      </c>
      <c r="HG86">
        <v>27.232579999999999</v>
      </c>
      <c r="HH86">
        <v>75.376930000000002</v>
      </c>
      <c r="HI86">
        <v>9.4659800000000002E-2</v>
      </c>
      <c r="HJ86">
        <v>76.980059999999995</v>
      </c>
      <c r="HK86">
        <v>1.93118E-2</v>
      </c>
      <c r="HL86">
        <v>5.903753</v>
      </c>
      <c r="HM86">
        <v>5.903753</v>
      </c>
      <c r="HN86">
        <v>0</v>
      </c>
      <c r="HO86">
        <v>9.956804</v>
      </c>
      <c r="HP86">
        <v>5.13324E-2</v>
      </c>
      <c r="HQ86">
        <v>77.912980000000005</v>
      </c>
      <c r="HR86">
        <v>0</v>
      </c>
      <c r="HS86">
        <v>62.637779999999999</v>
      </c>
      <c r="HT86">
        <v>11.670730000000001</v>
      </c>
      <c r="HU86">
        <v>0.2678952</v>
      </c>
      <c r="HV86" s="2">
        <v>51.766570000000002</v>
      </c>
      <c r="HW86" s="2">
        <v>77.069919999999996</v>
      </c>
      <c r="HX86" s="2">
        <v>1261.4880000000001</v>
      </c>
      <c r="HY86" s="2">
        <v>0</v>
      </c>
      <c r="HZ86" s="2">
        <v>56.590490000000003</v>
      </c>
    </row>
    <row r="87" spans="2:234" ht="12" customHeight="1" x14ac:dyDescent="0.15">
      <c r="B87" t="s">
        <v>167</v>
      </c>
      <c r="C87" t="s">
        <v>140</v>
      </c>
      <c r="D87" t="s">
        <v>140</v>
      </c>
      <c r="E87" t="s">
        <v>140</v>
      </c>
      <c r="F87" t="s">
        <v>140</v>
      </c>
      <c r="G87" t="s">
        <v>140</v>
      </c>
      <c r="H87" t="s">
        <v>140</v>
      </c>
      <c r="I87" t="s">
        <v>140</v>
      </c>
      <c r="J87" t="s">
        <v>140</v>
      </c>
      <c r="K87" t="s">
        <v>140</v>
      </c>
      <c r="L87" t="s">
        <v>140</v>
      </c>
      <c r="M87" t="s">
        <v>140</v>
      </c>
      <c r="N87" t="s">
        <v>140</v>
      </c>
      <c r="O87" t="s">
        <v>140</v>
      </c>
      <c r="P87" t="s">
        <v>140</v>
      </c>
      <c r="Q87" t="s">
        <v>140</v>
      </c>
      <c r="R87" t="s">
        <v>140</v>
      </c>
      <c r="S87" t="s">
        <v>140</v>
      </c>
      <c r="T87" t="s">
        <v>140</v>
      </c>
      <c r="U87" t="s">
        <v>140</v>
      </c>
      <c r="V87" t="s">
        <v>140</v>
      </c>
      <c r="W87" t="s">
        <v>140</v>
      </c>
      <c r="X87" t="s">
        <v>140</v>
      </c>
      <c r="Y87" t="s">
        <v>140</v>
      </c>
      <c r="Z87" t="s">
        <v>140</v>
      </c>
      <c r="AA87" t="s">
        <v>140</v>
      </c>
      <c r="AB87" t="s">
        <v>140</v>
      </c>
      <c r="AC87" t="s">
        <v>140</v>
      </c>
      <c r="AD87" t="s">
        <v>140</v>
      </c>
      <c r="AE87" t="s">
        <v>140</v>
      </c>
      <c r="AF87" t="s">
        <v>140</v>
      </c>
      <c r="AG87" t="s">
        <v>140</v>
      </c>
      <c r="AH87" t="s">
        <v>140</v>
      </c>
      <c r="AI87" t="s">
        <v>140</v>
      </c>
      <c r="AJ87" t="s">
        <v>140</v>
      </c>
      <c r="AK87" t="s">
        <v>140</v>
      </c>
      <c r="AL87" t="s">
        <v>140</v>
      </c>
      <c r="AM87" t="s">
        <v>140</v>
      </c>
      <c r="AN87" t="s">
        <v>140</v>
      </c>
      <c r="AO87" t="s">
        <v>140</v>
      </c>
      <c r="AP87" t="s">
        <v>140</v>
      </c>
      <c r="AQ87" t="s">
        <v>140</v>
      </c>
      <c r="AR87" t="s">
        <v>140</v>
      </c>
      <c r="AS87" t="s">
        <v>140</v>
      </c>
      <c r="AT87" t="s">
        <v>140</v>
      </c>
      <c r="AU87" t="s">
        <v>140</v>
      </c>
      <c r="AV87" t="s">
        <v>140</v>
      </c>
      <c r="AW87" t="s">
        <v>140</v>
      </c>
      <c r="AX87" t="s">
        <v>140</v>
      </c>
      <c r="AY87" t="s">
        <v>140</v>
      </c>
      <c r="AZ87" t="s">
        <v>140</v>
      </c>
      <c r="BA87" t="s">
        <v>140</v>
      </c>
      <c r="BB87" t="s">
        <v>140</v>
      </c>
      <c r="BC87" t="s">
        <v>140</v>
      </c>
      <c r="BD87" t="s">
        <v>140</v>
      </c>
      <c r="BE87" t="s">
        <v>140</v>
      </c>
      <c r="BF87" t="s">
        <v>140</v>
      </c>
      <c r="BG87" t="s">
        <v>140</v>
      </c>
      <c r="BH87" t="s">
        <v>140</v>
      </c>
      <c r="BI87" t="s">
        <v>140</v>
      </c>
      <c r="BJ87" t="s">
        <v>140</v>
      </c>
      <c r="BK87" t="s">
        <v>140</v>
      </c>
      <c r="BL87" t="s">
        <v>140</v>
      </c>
      <c r="BM87" t="s">
        <v>140</v>
      </c>
      <c r="BN87" t="s">
        <v>140</v>
      </c>
      <c r="BO87" t="s">
        <v>140</v>
      </c>
      <c r="BP87" t="s">
        <v>140</v>
      </c>
      <c r="BQ87" t="s">
        <v>140</v>
      </c>
      <c r="BR87" t="s">
        <v>140</v>
      </c>
      <c r="BS87" t="s">
        <v>140</v>
      </c>
      <c r="BT87" t="s">
        <v>140</v>
      </c>
      <c r="BU87" t="s">
        <v>140</v>
      </c>
      <c r="BV87" t="s">
        <v>140</v>
      </c>
      <c r="BW87" t="s">
        <v>140</v>
      </c>
      <c r="BX87" t="s">
        <v>140</v>
      </c>
      <c r="BY87" t="s">
        <v>140</v>
      </c>
      <c r="BZ87" t="s">
        <v>140</v>
      </c>
      <c r="CA87" t="s">
        <v>140</v>
      </c>
      <c r="CB87" t="s">
        <v>140</v>
      </c>
      <c r="CC87" t="s">
        <v>140</v>
      </c>
      <c r="CD87" t="s">
        <v>140</v>
      </c>
      <c r="CE87" t="s">
        <v>140</v>
      </c>
      <c r="CF87" t="s">
        <v>140</v>
      </c>
      <c r="CG87" t="s">
        <v>140</v>
      </c>
      <c r="CH87" t="s">
        <v>140</v>
      </c>
      <c r="CI87" t="s">
        <v>140</v>
      </c>
      <c r="CJ87" t="s">
        <v>140</v>
      </c>
      <c r="CK87" t="s">
        <v>140</v>
      </c>
      <c r="CL87" t="s">
        <v>140</v>
      </c>
      <c r="CM87" t="s">
        <v>140</v>
      </c>
      <c r="CN87" t="s">
        <v>140</v>
      </c>
      <c r="CO87" t="s">
        <v>140</v>
      </c>
      <c r="CP87" t="s">
        <v>140</v>
      </c>
      <c r="CQ87" t="s">
        <v>140</v>
      </c>
      <c r="CR87" t="s">
        <v>140</v>
      </c>
      <c r="CS87" t="s">
        <v>140</v>
      </c>
      <c r="CT87" t="s">
        <v>140</v>
      </c>
      <c r="CU87" t="s">
        <v>140</v>
      </c>
      <c r="CV87" t="s">
        <v>140</v>
      </c>
      <c r="CW87" t="s">
        <v>140</v>
      </c>
      <c r="CX87" t="s">
        <v>140</v>
      </c>
      <c r="CY87" t="s">
        <v>140</v>
      </c>
      <c r="CZ87" t="s">
        <v>140</v>
      </c>
      <c r="DA87" t="s">
        <v>140</v>
      </c>
      <c r="DB87" t="s">
        <v>140</v>
      </c>
      <c r="DC87" t="s">
        <v>140</v>
      </c>
      <c r="DD87" t="s">
        <v>140</v>
      </c>
      <c r="DE87" t="s">
        <v>140</v>
      </c>
      <c r="DF87" t="s">
        <v>140</v>
      </c>
      <c r="DG87" t="s">
        <v>140</v>
      </c>
      <c r="DH87" t="s">
        <v>140</v>
      </c>
      <c r="DI87" t="s">
        <v>140</v>
      </c>
      <c r="DJ87" t="s">
        <v>140</v>
      </c>
      <c r="DK87" t="s">
        <v>140</v>
      </c>
      <c r="DL87" t="s">
        <v>140</v>
      </c>
      <c r="DM87" t="s">
        <v>140</v>
      </c>
      <c r="DN87" t="s">
        <v>140</v>
      </c>
      <c r="DO87" t="s">
        <v>140</v>
      </c>
      <c r="DP87" t="s">
        <v>140</v>
      </c>
      <c r="DQ87" t="s">
        <v>140</v>
      </c>
      <c r="DR87" t="s">
        <v>140</v>
      </c>
      <c r="DS87" t="s">
        <v>140</v>
      </c>
      <c r="DT87" t="s">
        <v>140</v>
      </c>
      <c r="DU87" t="s">
        <v>140</v>
      </c>
      <c r="DV87" t="s">
        <v>140</v>
      </c>
      <c r="DW87" t="s">
        <v>140</v>
      </c>
      <c r="DX87" t="s">
        <v>140</v>
      </c>
      <c r="DY87" t="s">
        <v>140</v>
      </c>
      <c r="DZ87" t="s">
        <v>140</v>
      </c>
      <c r="EA87" t="s">
        <v>140</v>
      </c>
      <c r="EB87" t="s">
        <v>140</v>
      </c>
      <c r="EC87" t="s">
        <v>140</v>
      </c>
      <c r="ED87" t="s">
        <v>140</v>
      </c>
      <c r="EE87" t="s">
        <v>140</v>
      </c>
      <c r="EF87" t="s">
        <v>140</v>
      </c>
      <c r="EG87" t="s">
        <v>140</v>
      </c>
      <c r="EH87" t="s">
        <v>140</v>
      </c>
      <c r="EI87" t="s">
        <v>140</v>
      </c>
      <c r="EJ87" t="s">
        <v>140</v>
      </c>
      <c r="EK87" t="s">
        <v>140</v>
      </c>
      <c r="EL87" t="s">
        <v>140</v>
      </c>
      <c r="EM87" t="s">
        <v>140</v>
      </c>
      <c r="EN87" t="s">
        <v>140</v>
      </c>
      <c r="EO87" t="s">
        <v>140</v>
      </c>
      <c r="EP87" t="s">
        <v>140</v>
      </c>
      <c r="EQ87" t="s">
        <v>140</v>
      </c>
      <c r="ER87" t="s">
        <v>140</v>
      </c>
      <c r="ES87" t="s">
        <v>140</v>
      </c>
      <c r="ET87" t="s">
        <v>140</v>
      </c>
      <c r="EU87" t="s">
        <v>140</v>
      </c>
      <c r="EV87" t="s">
        <v>140</v>
      </c>
      <c r="EW87" t="s">
        <v>140</v>
      </c>
      <c r="EX87" t="s">
        <v>140</v>
      </c>
      <c r="EY87" t="s">
        <v>140</v>
      </c>
      <c r="EZ87" t="s">
        <v>140</v>
      </c>
      <c r="FA87" t="s">
        <v>140</v>
      </c>
      <c r="FB87" t="s">
        <v>140</v>
      </c>
      <c r="FC87" t="s">
        <v>140</v>
      </c>
      <c r="FD87" t="s">
        <v>140</v>
      </c>
      <c r="FE87" t="s">
        <v>140</v>
      </c>
      <c r="FF87" t="s">
        <v>140</v>
      </c>
      <c r="FG87" t="s">
        <v>140</v>
      </c>
      <c r="FH87" t="s">
        <v>140</v>
      </c>
      <c r="FI87" t="s">
        <v>140</v>
      </c>
      <c r="FJ87" t="s">
        <v>140</v>
      </c>
      <c r="FK87" t="s">
        <v>140</v>
      </c>
      <c r="FL87" t="s">
        <v>140</v>
      </c>
      <c r="FM87" t="s">
        <v>140</v>
      </c>
      <c r="FN87" t="s">
        <v>140</v>
      </c>
      <c r="FO87" t="s">
        <v>140</v>
      </c>
      <c r="FP87" t="s">
        <v>140</v>
      </c>
      <c r="FQ87" t="s">
        <v>140</v>
      </c>
      <c r="FR87" t="s">
        <v>140</v>
      </c>
      <c r="FS87" t="s">
        <v>140</v>
      </c>
      <c r="FT87" t="s">
        <v>140</v>
      </c>
      <c r="FU87" t="s">
        <v>140</v>
      </c>
      <c r="FV87" t="s">
        <v>140</v>
      </c>
      <c r="FW87" t="s">
        <v>140</v>
      </c>
      <c r="FX87" t="s">
        <v>140</v>
      </c>
      <c r="FY87" t="s">
        <v>140</v>
      </c>
      <c r="FZ87" t="s">
        <v>140</v>
      </c>
      <c r="GA87" t="s">
        <v>140</v>
      </c>
      <c r="GB87" t="s">
        <v>140</v>
      </c>
      <c r="GC87" t="s">
        <v>140</v>
      </c>
      <c r="GD87" t="s">
        <v>140</v>
      </c>
      <c r="GE87" t="s">
        <v>140</v>
      </c>
      <c r="GF87" t="s">
        <v>140</v>
      </c>
      <c r="GG87" t="s">
        <v>140</v>
      </c>
      <c r="GH87" t="s">
        <v>140</v>
      </c>
      <c r="GI87" t="s">
        <v>140</v>
      </c>
      <c r="GJ87" t="s">
        <v>140</v>
      </c>
      <c r="GK87" t="s">
        <v>140</v>
      </c>
      <c r="GL87" t="s">
        <v>140</v>
      </c>
      <c r="GM87" t="s">
        <v>140</v>
      </c>
      <c r="GN87" t="s">
        <v>140</v>
      </c>
      <c r="GO87" t="s">
        <v>140</v>
      </c>
      <c r="GP87" t="s">
        <v>140</v>
      </c>
      <c r="GQ87" t="s">
        <v>140</v>
      </c>
      <c r="GR87" t="s">
        <v>140</v>
      </c>
      <c r="GS87" t="s">
        <v>140</v>
      </c>
      <c r="GT87" t="s">
        <v>140</v>
      </c>
      <c r="GU87" t="s">
        <v>140</v>
      </c>
      <c r="GV87" t="s">
        <v>140</v>
      </c>
      <c r="GW87" t="s">
        <v>140</v>
      </c>
      <c r="GX87" t="s">
        <v>140</v>
      </c>
      <c r="GY87" t="s">
        <v>140</v>
      </c>
      <c r="GZ87" t="s">
        <v>140</v>
      </c>
      <c r="HA87" t="s">
        <v>140</v>
      </c>
      <c r="HB87" t="s">
        <v>140</v>
      </c>
      <c r="HC87" t="s">
        <v>140</v>
      </c>
      <c r="HD87" t="s">
        <v>140</v>
      </c>
      <c r="HE87" t="s">
        <v>140</v>
      </c>
      <c r="HF87" t="s">
        <v>140</v>
      </c>
      <c r="HG87" t="s">
        <v>140</v>
      </c>
      <c r="HH87" t="s">
        <v>140</v>
      </c>
      <c r="HI87" t="s">
        <v>140</v>
      </c>
      <c r="HJ87" t="s">
        <v>140</v>
      </c>
      <c r="HK87" t="s">
        <v>140</v>
      </c>
      <c r="HL87" t="s">
        <v>140</v>
      </c>
      <c r="HM87" t="s">
        <v>140</v>
      </c>
      <c r="HN87" t="s">
        <v>140</v>
      </c>
      <c r="HO87" t="s">
        <v>140</v>
      </c>
      <c r="HP87" t="s">
        <v>140</v>
      </c>
      <c r="HQ87" t="s">
        <v>140</v>
      </c>
      <c r="HR87" t="s">
        <v>140</v>
      </c>
      <c r="HS87" t="s">
        <v>140</v>
      </c>
      <c r="HT87" t="s">
        <v>140</v>
      </c>
      <c r="HU87" t="s">
        <v>140</v>
      </c>
      <c r="HV87" s="2" t="s">
        <v>140</v>
      </c>
      <c r="HW87" s="2" t="s">
        <v>140</v>
      </c>
      <c r="HX87" s="2" t="s">
        <v>140</v>
      </c>
      <c r="HY87" s="2" t="s">
        <v>140</v>
      </c>
      <c r="HZ87" s="2" t="s">
        <v>140</v>
      </c>
    </row>
    <row r="88" spans="2:234" ht="12" customHeight="1" x14ac:dyDescent="0.15">
      <c r="B88" t="s">
        <v>620</v>
      </c>
      <c r="C88" t="s">
        <v>140</v>
      </c>
      <c r="D88">
        <v>1.9640649999999999</v>
      </c>
      <c r="E88" t="s">
        <v>140</v>
      </c>
      <c r="F88" t="s">
        <v>140</v>
      </c>
      <c r="G88" t="s">
        <v>140</v>
      </c>
      <c r="H88" t="s">
        <v>140</v>
      </c>
      <c r="I88" t="s">
        <v>140</v>
      </c>
      <c r="J88" t="s">
        <v>140</v>
      </c>
      <c r="K88" t="s">
        <v>140</v>
      </c>
      <c r="L88" t="s">
        <v>140</v>
      </c>
      <c r="M88">
        <v>1.40229</v>
      </c>
      <c r="N88" t="s">
        <v>140</v>
      </c>
      <c r="O88">
        <v>1.4022749999999999</v>
      </c>
      <c r="P88" t="s">
        <v>140</v>
      </c>
      <c r="Q88">
        <v>1.964053</v>
      </c>
      <c r="R88" t="s">
        <v>140</v>
      </c>
      <c r="S88" t="s">
        <v>140</v>
      </c>
      <c r="T88" t="s">
        <v>140</v>
      </c>
      <c r="U88" t="s">
        <v>140</v>
      </c>
      <c r="V88">
        <v>1.0625309999999999</v>
      </c>
      <c r="W88">
        <v>2.285126</v>
      </c>
      <c r="X88">
        <v>1.0625309999999999</v>
      </c>
      <c r="Y88">
        <v>3.1121629999999998</v>
      </c>
      <c r="Z88">
        <v>3.1122079999999999</v>
      </c>
      <c r="AA88" t="s">
        <v>140</v>
      </c>
      <c r="AB88" t="s">
        <v>140</v>
      </c>
      <c r="AC88">
        <v>2.442901</v>
      </c>
      <c r="AD88">
        <v>2.318562</v>
      </c>
      <c r="AE88" t="s">
        <v>140</v>
      </c>
      <c r="AF88" t="s">
        <v>140</v>
      </c>
      <c r="AG88">
        <v>2.3366690000000001</v>
      </c>
      <c r="AH88">
        <v>1.5812820000000001</v>
      </c>
      <c r="AI88" t="s">
        <v>140</v>
      </c>
      <c r="AJ88" t="s">
        <v>140</v>
      </c>
      <c r="AK88" t="s">
        <v>140</v>
      </c>
      <c r="AL88" t="s">
        <v>140</v>
      </c>
      <c r="AM88">
        <v>1.079094</v>
      </c>
      <c r="AN88" t="s">
        <v>140</v>
      </c>
      <c r="AO88" t="s">
        <v>140</v>
      </c>
      <c r="AP88" t="s">
        <v>140</v>
      </c>
      <c r="AQ88" t="s">
        <v>140</v>
      </c>
      <c r="AR88" t="s">
        <v>140</v>
      </c>
      <c r="AS88" t="s">
        <v>140</v>
      </c>
      <c r="AT88" t="s">
        <v>140</v>
      </c>
      <c r="AU88" t="s">
        <v>140</v>
      </c>
      <c r="AV88">
        <v>1.10128</v>
      </c>
      <c r="AW88">
        <v>1.0758129999999999</v>
      </c>
      <c r="AX88">
        <v>1.067536</v>
      </c>
      <c r="AY88">
        <v>1.0625309999999999</v>
      </c>
      <c r="AZ88">
        <v>3.5940099999999999</v>
      </c>
      <c r="BA88">
        <v>3.594166</v>
      </c>
      <c r="BB88" t="s">
        <v>140</v>
      </c>
      <c r="BC88" t="s">
        <v>140</v>
      </c>
      <c r="BD88">
        <v>2.3366690000000001</v>
      </c>
      <c r="BE88">
        <v>2.0649929999999999</v>
      </c>
      <c r="BF88" t="s">
        <v>140</v>
      </c>
      <c r="BG88">
        <v>3.3973149999999999</v>
      </c>
      <c r="BH88">
        <v>1.0951070000000001</v>
      </c>
      <c r="BI88" t="s">
        <v>140</v>
      </c>
      <c r="BJ88" t="s">
        <v>140</v>
      </c>
      <c r="BK88">
        <v>4.0343249999999999</v>
      </c>
      <c r="BL88">
        <v>3.8509310000000001</v>
      </c>
      <c r="BM88" t="s">
        <v>140</v>
      </c>
      <c r="BN88">
        <v>2.144517</v>
      </c>
      <c r="BO88" t="s">
        <v>140</v>
      </c>
      <c r="BP88" t="s">
        <v>140</v>
      </c>
      <c r="BQ88" t="s">
        <v>140</v>
      </c>
      <c r="BR88">
        <v>2.0232730000000001</v>
      </c>
      <c r="BS88">
        <v>2.1445129999999999</v>
      </c>
      <c r="BT88" t="s">
        <v>140</v>
      </c>
      <c r="BU88">
        <v>1.110036</v>
      </c>
      <c r="BV88" t="s">
        <v>140</v>
      </c>
      <c r="BW88" t="s">
        <v>140</v>
      </c>
      <c r="BX88" t="s">
        <v>140</v>
      </c>
      <c r="BY88" t="s">
        <v>140</v>
      </c>
      <c r="BZ88" t="s">
        <v>140</v>
      </c>
      <c r="CA88" t="s">
        <v>140</v>
      </c>
      <c r="CB88" t="s">
        <v>140</v>
      </c>
      <c r="CC88" t="s">
        <v>140</v>
      </c>
      <c r="CD88">
        <v>3.9732059999999998</v>
      </c>
      <c r="CE88" t="s">
        <v>140</v>
      </c>
      <c r="CF88" t="s">
        <v>140</v>
      </c>
      <c r="CG88" t="s">
        <v>140</v>
      </c>
      <c r="CH88" t="s">
        <v>140</v>
      </c>
      <c r="CI88">
        <v>3.8299569999999998</v>
      </c>
      <c r="CJ88">
        <v>3.7979949999999998</v>
      </c>
      <c r="CK88">
        <v>3.9817360000000002</v>
      </c>
      <c r="CL88">
        <v>3.9817360000000002</v>
      </c>
      <c r="CM88" t="s">
        <v>140</v>
      </c>
      <c r="CN88" t="s">
        <v>140</v>
      </c>
      <c r="CO88" t="s">
        <v>140</v>
      </c>
      <c r="CP88" t="s">
        <v>140</v>
      </c>
      <c r="CQ88" t="s">
        <v>140</v>
      </c>
      <c r="CR88">
        <v>1.5713950000000001</v>
      </c>
      <c r="CS88">
        <v>1.048224</v>
      </c>
      <c r="CT88" t="s">
        <v>140</v>
      </c>
      <c r="CU88">
        <v>3.7638739999999999</v>
      </c>
      <c r="CV88" t="s">
        <v>140</v>
      </c>
      <c r="CW88" t="s">
        <v>140</v>
      </c>
      <c r="CX88" t="s">
        <v>140</v>
      </c>
      <c r="CY88" t="s">
        <v>140</v>
      </c>
      <c r="CZ88" t="s">
        <v>140</v>
      </c>
      <c r="DA88" t="s">
        <v>140</v>
      </c>
      <c r="DB88" t="s">
        <v>140</v>
      </c>
      <c r="DC88" t="s">
        <v>140</v>
      </c>
      <c r="DD88" t="s">
        <v>140</v>
      </c>
      <c r="DE88" t="s">
        <v>140</v>
      </c>
      <c r="DF88" t="s">
        <v>140</v>
      </c>
      <c r="DG88">
        <v>1.345029</v>
      </c>
      <c r="DH88">
        <v>1.593898</v>
      </c>
      <c r="DI88">
        <v>1.2127699999999999</v>
      </c>
      <c r="DJ88">
        <v>1.593898</v>
      </c>
      <c r="DK88" t="s">
        <v>140</v>
      </c>
      <c r="DL88">
        <v>1.593558</v>
      </c>
      <c r="DM88" t="s">
        <v>140</v>
      </c>
      <c r="DN88" t="s">
        <v>140</v>
      </c>
      <c r="DO88" t="s">
        <v>140</v>
      </c>
      <c r="DP88" t="s">
        <v>140</v>
      </c>
      <c r="DQ88">
        <v>1.1000190000000001</v>
      </c>
      <c r="DR88" t="s">
        <v>140</v>
      </c>
      <c r="DS88" t="s">
        <v>140</v>
      </c>
      <c r="DT88" t="s">
        <v>140</v>
      </c>
      <c r="DU88" t="s">
        <v>140</v>
      </c>
      <c r="DV88" t="s">
        <v>140</v>
      </c>
      <c r="DW88" t="s">
        <v>140</v>
      </c>
      <c r="DX88" t="s">
        <v>140</v>
      </c>
      <c r="DY88">
        <v>3.9948679999999999</v>
      </c>
      <c r="DZ88">
        <v>4.406765</v>
      </c>
      <c r="EA88" t="s">
        <v>140</v>
      </c>
      <c r="EB88" t="s">
        <v>140</v>
      </c>
      <c r="EC88" t="s">
        <v>140</v>
      </c>
      <c r="ED88" t="s">
        <v>140</v>
      </c>
      <c r="EE88" t="s">
        <v>140</v>
      </c>
      <c r="EF88">
        <v>4.2070829999999999</v>
      </c>
      <c r="EG88" t="s">
        <v>140</v>
      </c>
      <c r="EH88">
        <v>3.7329089999999998</v>
      </c>
      <c r="EI88" t="s">
        <v>140</v>
      </c>
      <c r="EJ88" t="s">
        <v>140</v>
      </c>
      <c r="EK88">
        <v>1.2013830000000001</v>
      </c>
      <c r="EL88" t="s">
        <v>140</v>
      </c>
      <c r="EM88" t="s">
        <v>140</v>
      </c>
      <c r="EN88" t="s">
        <v>140</v>
      </c>
      <c r="EO88" t="s">
        <v>140</v>
      </c>
      <c r="EP88" t="s">
        <v>140</v>
      </c>
      <c r="EQ88" t="s">
        <v>140</v>
      </c>
      <c r="ER88" t="s">
        <v>140</v>
      </c>
      <c r="ES88" t="s">
        <v>140</v>
      </c>
      <c r="ET88" t="s">
        <v>140</v>
      </c>
      <c r="EU88" t="s">
        <v>140</v>
      </c>
      <c r="EV88" t="s">
        <v>140</v>
      </c>
      <c r="EW88" t="s">
        <v>140</v>
      </c>
      <c r="EX88" t="s">
        <v>140</v>
      </c>
      <c r="EY88" t="s">
        <v>140</v>
      </c>
      <c r="EZ88" t="s">
        <v>140</v>
      </c>
      <c r="FA88" t="s">
        <v>140</v>
      </c>
      <c r="FB88" t="s">
        <v>140</v>
      </c>
      <c r="FC88" t="s">
        <v>140</v>
      </c>
      <c r="FD88" t="s">
        <v>140</v>
      </c>
      <c r="FE88" t="s">
        <v>140</v>
      </c>
      <c r="FF88" t="s">
        <v>140</v>
      </c>
      <c r="FG88" t="s">
        <v>140</v>
      </c>
      <c r="FH88" t="s">
        <v>140</v>
      </c>
      <c r="FI88" t="s">
        <v>140</v>
      </c>
      <c r="FJ88" t="s">
        <v>140</v>
      </c>
      <c r="FK88" t="s">
        <v>140</v>
      </c>
      <c r="FL88" t="s">
        <v>140</v>
      </c>
      <c r="FM88" t="s">
        <v>140</v>
      </c>
      <c r="FN88" t="s">
        <v>140</v>
      </c>
      <c r="FO88" t="s">
        <v>140</v>
      </c>
      <c r="FP88" t="s">
        <v>140</v>
      </c>
      <c r="FQ88" t="s">
        <v>140</v>
      </c>
      <c r="FR88" t="s">
        <v>140</v>
      </c>
      <c r="FS88" t="s">
        <v>140</v>
      </c>
      <c r="FT88">
        <v>2.4247100000000001</v>
      </c>
      <c r="FU88">
        <v>2.4247100000000001</v>
      </c>
      <c r="FV88">
        <v>2.4247299999999998</v>
      </c>
      <c r="FW88">
        <v>2.4247100000000001</v>
      </c>
      <c r="FX88">
        <v>2.4247290000000001</v>
      </c>
      <c r="FY88" t="s">
        <v>140</v>
      </c>
      <c r="FZ88" t="s">
        <v>140</v>
      </c>
      <c r="GA88" t="s">
        <v>140</v>
      </c>
      <c r="GB88" t="s">
        <v>140</v>
      </c>
      <c r="GC88" t="s">
        <v>140</v>
      </c>
      <c r="GD88" t="s">
        <v>140</v>
      </c>
      <c r="GE88" t="s">
        <v>140</v>
      </c>
      <c r="GF88" t="s">
        <v>140</v>
      </c>
      <c r="GG88">
        <v>2.1817319999999998</v>
      </c>
      <c r="GH88">
        <v>2.225962</v>
      </c>
      <c r="GI88">
        <v>2.2999200000000002</v>
      </c>
      <c r="GJ88">
        <v>3.1122179999999999</v>
      </c>
      <c r="GK88">
        <v>3.1142129999999999</v>
      </c>
      <c r="GL88" t="s">
        <v>140</v>
      </c>
      <c r="GM88">
        <v>2.318578</v>
      </c>
      <c r="GN88">
        <v>1.5912930000000001</v>
      </c>
      <c r="GO88" t="s">
        <v>140</v>
      </c>
      <c r="GP88">
        <v>1.0790979999999999</v>
      </c>
      <c r="GQ88">
        <v>3.2608389999999998</v>
      </c>
      <c r="GR88" t="s">
        <v>140</v>
      </c>
      <c r="GS88">
        <v>3.5940799999999999</v>
      </c>
      <c r="GT88">
        <v>3.5790899999999999</v>
      </c>
      <c r="GU88">
        <v>2.064997</v>
      </c>
      <c r="GV88">
        <v>1.0951059999999999</v>
      </c>
      <c r="GW88">
        <v>1.099064</v>
      </c>
      <c r="GX88">
        <v>1.171727</v>
      </c>
      <c r="GY88">
        <v>1.171727</v>
      </c>
      <c r="GZ88" t="s">
        <v>140</v>
      </c>
      <c r="HA88">
        <v>1.110036</v>
      </c>
      <c r="HB88" t="s">
        <v>140</v>
      </c>
      <c r="HC88" t="s">
        <v>140</v>
      </c>
      <c r="HD88" t="s">
        <v>140</v>
      </c>
      <c r="HE88" t="s">
        <v>140</v>
      </c>
      <c r="HF88" t="s">
        <v>140</v>
      </c>
      <c r="HG88" t="s">
        <v>140</v>
      </c>
      <c r="HH88" t="s">
        <v>140</v>
      </c>
      <c r="HI88" t="s">
        <v>140</v>
      </c>
      <c r="HJ88" t="s">
        <v>140</v>
      </c>
      <c r="HK88">
        <v>3.9817360000000002</v>
      </c>
      <c r="HL88" t="s">
        <v>140</v>
      </c>
      <c r="HM88" t="s">
        <v>140</v>
      </c>
      <c r="HN88" t="s">
        <v>140</v>
      </c>
      <c r="HO88">
        <v>3.7693349999999999</v>
      </c>
      <c r="HP88" t="s">
        <v>140</v>
      </c>
      <c r="HQ88">
        <v>3.1838769999999998</v>
      </c>
      <c r="HR88" t="s">
        <v>140</v>
      </c>
      <c r="HS88" t="s">
        <v>140</v>
      </c>
      <c r="HT88">
        <v>1.1968430000000001</v>
      </c>
      <c r="HU88">
        <v>1.593898</v>
      </c>
      <c r="HV88" s="2" t="s">
        <v>140</v>
      </c>
      <c r="HW88" s="2" t="s">
        <v>140</v>
      </c>
      <c r="HX88" s="2" t="s">
        <v>140</v>
      </c>
      <c r="HY88" s="2" t="s">
        <v>140</v>
      </c>
      <c r="HZ88" s="2" t="s">
        <v>140</v>
      </c>
    </row>
    <row r="89" spans="2:234" ht="12" customHeight="1" x14ac:dyDescent="0.15">
      <c r="B89" t="s">
        <v>546</v>
      </c>
      <c r="C89" t="s">
        <v>140</v>
      </c>
      <c r="D89">
        <v>2.0797400000000001E-2</v>
      </c>
      <c r="E89" t="s">
        <v>140</v>
      </c>
      <c r="F89" t="s">
        <v>140</v>
      </c>
      <c r="G89" t="s">
        <v>140</v>
      </c>
      <c r="H89" t="s">
        <v>140</v>
      </c>
      <c r="I89" t="s">
        <v>140</v>
      </c>
      <c r="J89" t="s">
        <v>140</v>
      </c>
      <c r="K89" t="s">
        <v>140</v>
      </c>
      <c r="L89" t="s">
        <v>140</v>
      </c>
      <c r="M89">
        <v>2.20412E-2</v>
      </c>
      <c r="N89" t="s">
        <v>140</v>
      </c>
      <c r="O89">
        <v>2.2041499999999999E-2</v>
      </c>
      <c r="P89" t="s">
        <v>140</v>
      </c>
      <c r="Q89">
        <v>2.0797300000000001E-2</v>
      </c>
      <c r="R89" t="s">
        <v>140</v>
      </c>
      <c r="S89" t="s">
        <v>140</v>
      </c>
      <c r="T89" t="s">
        <v>140</v>
      </c>
      <c r="U89" t="s">
        <v>140</v>
      </c>
      <c r="V89">
        <v>3.5881400000000001E-2</v>
      </c>
      <c r="W89">
        <v>2.9522400000000001E-2</v>
      </c>
      <c r="X89">
        <v>3.5881400000000001E-2</v>
      </c>
      <c r="Y89">
        <v>3.0805699999999998E-2</v>
      </c>
      <c r="Z89">
        <v>3.0806099999999999E-2</v>
      </c>
      <c r="AA89" t="s">
        <v>140</v>
      </c>
      <c r="AB89" t="s">
        <v>140</v>
      </c>
      <c r="AC89">
        <v>2.9656700000000001E-2</v>
      </c>
      <c r="AD89">
        <v>3.0655399999999999E-2</v>
      </c>
      <c r="AE89" t="s">
        <v>140</v>
      </c>
      <c r="AF89" t="s">
        <v>140</v>
      </c>
      <c r="AG89">
        <v>2.7516800000000001E-2</v>
      </c>
      <c r="AH89">
        <v>3.0883899999999999E-2</v>
      </c>
      <c r="AI89" t="s">
        <v>140</v>
      </c>
      <c r="AJ89" t="s">
        <v>140</v>
      </c>
      <c r="AK89" t="s">
        <v>140</v>
      </c>
      <c r="AL89" t="s">
        <v>140</v>
      </c>
      <c r="AM89">
        <v>2.6701300000000001E-2</v>
      </c>
      <c r="AN89" t="s">
        <v>140</v>
      </c>
      <c r="AO89" t="s">
        <v>140</v>
      </c>
      <c r="AP89" t="s">
        <v>140</v>
      </c>
      <c r="AQ89" t="s">
        <v>140</v>
      </c>
      <c r="AR89" t="s">
        <v>140</v>
      </c>
      <c r="AS89" t="s">
        <v>140</v>
      </c>
      <c r="AT89" t="s">
        <v>140</v>
      </c>
      <c r="AU89" t="s">
        <v>140</v>
      </c>
      <c r="AV89">
        <v>2.6878699999999998E-2</v>
      </c>
      <c r="AW89">
        <v>2.6905399999999999E-2</v>
      </c>
      <c r="AX89">
        <v>2.68492E-2</v>
      </c>
      <c r="AY89">
        <v>3.5881400000000001E-2</v>
      </c>
      <c r="AZ89">
        <v>2.83231E-2</v>
      </c>
      <c r="BA89">
        <v>2.83232E-2</v>
      </c>
      <c r="BB89" t="s">
        <v>140</v>
      </c>
      <c r="BC89" t="s">
        <v>140</v>
      </c>
      <c r="BD89">
        <v>2.7516800000000001E-2</v>
      </c>
      <c r="BE89">
        <v>2.89337E-2</v>
      </c>
      <c r="BF89" t="s">
        <v>140</v>
      </c>
      <c r="BG89">
        <v>2.1435599999999999E-2</v>
      </c>
      <c r="BH89">
        <v>2.6902700000000002E-2</v>
      </c>
      <c r="BI89" t="s">
        <v>140</v>
      </c>
      <c r="BJ89" t="s">
        <v>140</v>
      </c>
      <c r="BK89">
        <v>2.3812799999999999E-2</v>
      </c>
      <c r="BL89">
        <v>1.7267500000000002E-2</v>
      </c>
      <c r="BM89" t="s">
        <v>140</v>
      </c>
      <c r="BN89">
        <v>2.0048799999999999E-2</v>
      </c>
      <c r="BO89" t="s">
        <v>140</v>
      </c>
      <c r="BP89" t="s">
        <v>140</v>
      </c>
      <c r="BQ89" t="s">
        <v>140</v>
      </c>
      <c r="BR89">
        <v>2.68509E-2</v>
      </c>
      <c r="BS89">
        <v>2.0048900000000001E-2</v>
      </c>
      <c r="BT89" t="s">
        <v>140</v>
      </c>
      <c r="BU89">
        <v>2.5734099999999999E-2</v>
      </c>
      <c r="BV89" t="s">
        <v>140</v>
      </c>
      <c r="BW89" t="s">
        <v>140</v>
      </c>
      <c r="BX89" t="s">
        <v>140</v>
      </c>
      <c r="BY89" t="s">
        <v>140</v>
      </c>
      <c r="BZ89" t="s">
        <v>140</v>
      </c>
      <c r="CA89" t="s">
        <v>140</v>
      </c>
      <c r="CB89" t="s">
        <v>140</v>
      </c>
      <c r="CC89" t="s">
        <v>140</v>
      </c>
      <c r="CD89">
        <v>1.9477399999999999E-2</v>
      </c>
      <c r="CE89" t="s">
        <v>140</v>
      </c>
      <c r="CF89" t="s">
        <v>140</v>
      </c>
      <c r="CG89" t="s">
        <v>140</v>
      </c>
      <c r="CH89" t="s">
        <v>140</v>
      </c>
      <c r="CI89">
        <v>1.66117E-2</v>
      </c>
      <c r="CJ89">
        <v>1.6535299999999999E-2</v>
      </c>
      <c r="CK89">
        <v>1.9710600000000002E-2</v>
      </c>
      <c r="CL89">
        <v>1.9710600000000002E-2</v>
      </c>
      <c r="CM89" t="s">
        <v>140</v>
      </c>
      <c r="CN89" t="s">
        <v>140</v>
      </c>
      <c r="CO89" t="s">
        <v>140</v>
      </c>
      <c r="CP89" t="s">
        <v>140</v>
      </c>
      <c r="CQ89" t="s">
        <v>140</v>
      </c>
      <c r="CR89">
        <v>2.86567E-2</v>
      </c>
      <c r="CS89">
        <v>2.5642999999999999E-2</v>
      </c>
      <c r="CT89" t="s">
        <v>140</v>
      </c>
      <c r="CU89">
        <v>2.1233200000000001E-2</v>
      </c>
      <c r="CV89" t="s">
        <v>140</v>
      </c>
      <c r="CW89" t="s">
        <v>140</v>
      </c>
      <c r="CX89" t="s">
        <v>140</v>
      </c>
      <c r="CY89" t="s">
        <v>140</v>
      </c>
      <c r="CZ89" t="s">
        <v>140</v>
      </c>
      <c r="DA89" t="s">
        <v>140</v>
      </c>
      <c r="DB89" t="s">
        <v>140</v>
      </c>
      <c r="DC89" t="s">
        <v>140</v>
      </c>
      <c r="DD89" t="s">
        <v>140</v>
      </c>
      <c r="DE89" t="s">
        <v>140</v>
      </c>
      <c r="DF89" t="s">
        <v>140</v>
      </c>
      <c r="DG89">
        <v>2.40422E-2</v>
      </c>
      <c r="DH89">
        <v>2.8785700000000001E-2</v>
      </c>
      <c r="DI89">
        <v>2.55698E-2</v>
      </c>
      <c r="DJ89">
        <v>2.8785700000000001E-2</v>
      </c>
      <c r="DK89" t="s">
        <v>140</v>
      </c>
      <c r="DL89">
        <v>2.8776599999999999E-2</v>
      </c>
      <c r="DM89" t="s">
        <v>140</v>
      </c>
      <c r="DN89" t="s">
        <v>140</v>
      </c>
      <c r="DO89" t="s">
        <v>140</v>
      </c>
      <c r="DP89" t="s">
        <v>140</v>
      </c>
      <c r="DQ89">
        <v>2.5527999999999999E-2</v>
      </c>
      <c r="DR89" t="s">
        <v>140</v>
      </c>
      <c r="DS89" t="s">
        <v>140</v>
      </c>
      <c r="DT89" t="s">
        <v>140</v>
      </c>
      <c r="DU89" t="s">
        <v>140</v>
      </c>
      <c r="DV89" t="s">
        <v>140</v>
      </c>
      <c r="DW89" t="s">
        <v>140</v>
      </c>
      <c r="DX89" t="s">
        <v>140</v>
      </c>
      <c r="DY89">
        <v>2.0449700000000001E-2</v>
      </c>
      <c r="DZ89">
        <v>2.02495E-2</v>
      </c>
      <c r="EA89" t="s">
        <v>140</v>
      </c>
      <c r="EB89" t="s">
        <v>140</v>
      </c>
      <c r="EC89" t="s">
        <v>140</v>
      </c>
      <c r="ED89" t="s">
        <v>140</v>
      </c>
      <c r="EE89" t="s">
        <v>140</v>
      </c>
      <c r="EF89">
        <v>2.0165499999999999E-2</v>
      </c>
      <c r="EG89" t="s">
        <v>140</v>
      </c>
      <c r="EH89">
        <v>2.1517999999999999E-2</v>
      </c>
      <c r="EI89" t="s">
        <v>140</v>
      </c>
      <c r="EJ89" t="s">
        <v>140</v>
      </c>
      <c r="EK89">
        <v>2.4329099999999999E-2</v>
      </c>
      <c r="EL89" t="s">
        <v>140</v>
      </c>
      <c r="EM89" t="s">
        <v>140</v>
      </c>
      <c r="EN89" t="s">
        <v>140</v>
      </c>
      <c r="EO89" t="s">
        <v>140</v>
      </c>
      <c r="EP89" t="s">
        <v>140</v>
      </c>
      <c r="EQ89" t="s">
        <v>140</v>
      </c>
      <c r="ER89" t="s">
        <v>140</v>
      </c>
      <c r="ES89" t="s">
        <v>140</v>
      </c>
      <c r="ET89" t="s">
        <v>140</v>
      </c>
      <c r="EU89" t="s">
        <v>140</v>
      </c>
      <c r="EV89" t="s">
        <v>140</v>
      </c>
      <c r="EW89" t="s">
        <v>140</v>
      </c>
      <c r="EX89" t="s">
        <v>140</v>
      </c>
      <c r="EY89" t="s">
        <v>140</v>
      </c>
      <c r="EZ89" t="s">
        <v>140</v>
      </c>
      <c r="FA89" t="s">
        <v>140</v>
      </c>
      <c r="FB89" t="s">
        <v>140</v>
      </c>
      <c r="FC89" t="s">
        <v>140</v>
      </c>
      <c r="FD89" t="s">
        <v>140</v>
      </c>
      <c r="FE89" t="s">
        <v>140</v>
      </c>
      <c r="FF89" t="s">
        <v>140</v>
      </c>
      <c r="FG89" t="s">
        <v>140</v>
      </c>
      <c r="FH89" t="s">
        <v>140</v>
      </c>
      <c r="FI89" t="s">
        <v>140</v>
      </c>
      <c r="FJ89" t="s">
        <v>140</v>
      </c>
      <c r="FK89" t="s">
        <v>140</v>
      </c>
      <c r="FL89" t="s">
        <v>140</v>
      </c>
      <c r="FM89" t="s">
        <v>140</v>
      </c>
      <c r="FN89" t="s">
        <v>140</v>
      </c>
      <c r="FO89" t="s">
        <v>140</v>
      </c>
      <c r="FP89" t="s">
        <v>140</v>
      </c>
      <c r="FQ89" t="s">
        <v>140</v>
      </c>
      <c r="FR89" t="s">
        <v>140</v>
      </c>
      <c r="FS89" t="s">
        <v>140</v>
      </c>
      <c r="FT89">
        <v>2.9291399999999999E-2</v>
      </c>
      <c r="FU89">
        <v>2.9291399999999999E-2</v>
      </c>
      <c r="FV89">
        <v>2.92912E-2</v>
      </c>
      <c r="FW89">
        <v>2.9291399999999999E-2</v>
      </c>
      <c r="FX89">
        <v>2.92912E-2</v>
      </c>
      <c r="FY89" t="s">
        <v>140</v>
      </c>
      <c r="FZ89" t="s">
        <v>140</v>
      </c>
      <c r="GA89" t="s">
        <v>140</v>
      </c>
      <c r="GB89" t="s">
        <v>140</v>
      </c>
      <c r="GC89" t="s">
        <v>140</v>
      </c>
      <c r="GD89" t="s">
        <v>140</v>
      </c>
      <c r="GE89" t="s">
        <v>140</v>
      </c>
      <c r="GF89" t="s">
        <v>140</v>
      </c>
      <c r="GG89">
        <v>3.2610300000000002E-2</v>
      </c>
      <c r="GH89">
        <v>3.3838800000000002E-2</v>
      </c>
      <c r="GI89">
        <v>3.3587199999999998E-2</v>
      </c>
      <c r="GJ89">
        <v>3.0806099999999999E-2</v>
      </c>
      <c r="GK89">
        <v>3.0814399999999999E-2</v>
      </c>
      <c r="GL89" t="s">
        <v>140</v>
      </c>
      <c r="GM89">
        <v>3.06553E-2</v>
      </c>
      <c r="GN89">
        <v>3.0858099999999999E-2</v>
      </c>
      <c r="GO89" t="s">
        <v>140</v>
      </c>
      <c r="GP89">
        <v>2.6701200000000001E-2</v>
      </c>
      <c r="GQ89">
        <v>2.93339E-2</v>
      </c>
      <c r="GR89" t="s">
        <v>140</v>
      </c>
      <c r="GS89">
        <v>2.83231E-2</v>
      </c>
      <c r="GT89">
        <v>2.82916E-2</v>
      </c>
      <c r="GU89">
        <v>2.89337E-2</v>
      </c>
      <c r="GV89">
        <v>2.6902700000000002E-2</v>
      </c>
      <c r="GW89">
        <v>2.6662700000000001E-2</v>
      </c>
      <c r="GX89">
        <v>2.5894199999999999E-2</v>
      </c>
      <c r="GY89">
        <v>2.5894199999999999E-2</v>
      </c>
      <c r="GZ89" t="s">
        <v>140</v>
      </c>
      <c r="HA89">
        <v>2.5734099999999999E-2</v>
      </c>
      <c r="HB89" t="s">
        <v>140</v>
      </c>
      <c r="HC89" t="s">
        <v>140</v>
      </c>
      <c r="HD89" t="s">
        <v>140</v>
      </c>
      <c r="HE89" t="s">
        <v>140</v>
      </c>
      <c r="HF89" t="s">
        <v>140</v>
      </c>
      <c r="HG89" t="s">
        <v>140</v>
      </c>
      <c r="HH89" t="s">
        <v>140</v>
      </c>
      <c r="HI89" t="s">
        <v>140</v>
      </c>
      <c r="HJ89" t="s">
        <v>140</v>
      </c>
      <c r="HK89">
        <v>1.9710600000000002E-2</v>
      </c>
      <c r="HL89" t="s">
        <v>140</v>
      </c>
      <c r="HM89" t="s">
        <v>140</v>
      </c>
      <c r="HN89" t="s">
        <v>140</v>
      </c>
      <c r="HO89">
        <v>2.1258900000000001E-2</v>
      </c>
      <c r="HP89" t="s">
        <v>140</v>
      </c>
      <c r="HQ89">
        <v>1.9269700000000001E-2</v>
      </c>
      <c r="HR89" t="s">
        <v>140</v>
      </c>
      <c r="HS89" t="s">
        <v>140</v>
      </c>
      <c r="HT89">
        <v>2.5276099999999999E-2</v>
      </c>
      <c r="HU89">
        <v>2.8785700000000001E-2</v>
      </c>
      <c r="HV89" s="2" t="s">
        <v>140</v>
      </c>
      <c r="HW89" s="2" t="s">
        <v>140</v>
      </c>
      <c r="HX89" s="2" t="s">
        <v>140</v>
      </c>
      <c r="HY89" s="2" t="s">
        <v>140</v>
      </c>
      <c r="HZ89" s="2" t="s">
        <v>140</v>
      </c>
    </row>
    <row r="90" spans="2:234" ht="12" customHeight="1" x14ac:dyDescent="0.15">
      <c r="B90" t="s">
        <v>547</v>
      </c>
      <c r="C90" t="s">
        <v>140</v>
      </c>
      <c r="D90">
        <v>1.5532900000000001E-2</v>
      </c>
      <c r="E90" t="s">
        <v>140</v>
      </c>
      <c r="F90" t="s">
        <v>140</v>
      </c>
      <c r="G90" t="s">
        <v>140</v>
      </c>
      <c r="H90" t="s">
        <v>140</v>
      </c>
      <c r="I90" t="s">
        <v>140</v>
      </c>
      <c r="J90" t="s">
        <v>140</v>
      </c>
      <c r="K90" t="s">
        <v>140</v>
      </c>
      <c r="L90" t="s">
        <v>140</v>
      </c>
      <c r="M90">
        <v>1.6538000000000001E-2</v>
      </c>
      <c r="N90" t="s">
        <v>140</v>
      </c>
      <c r="O90">
        <v>1.6538199999999999E-2</v>
      </c>
      <c r="P90" t="s">
        <v>140</v>
      </c>
      <c r="Q90">
        <v>1.5532900000000001E-2</v>
      </c>
      <c r="R90" t="s">
        <v>140</v>
      </c>
      <c r="S90" t="s">
        <v>140</v>
      </c>
      <c r="T90" t="s">
        <v>140</v>
      </c>
      <c r="U90" t="s">
        <v>140</v>
      </c>
      <c r="V90">
        <v>2.48711E-2</v>
      </c>
      <c r="W90">
        <v>1.9851899999999999E-2</v>
      </c>
      <c r="X90">
        <v>2.48711E-2</v>
      </c>
      <c r="Y90">
        <v>1.8621100000000002E-2</v>
      </c>
      <c r="Z90">
        <v>1.86208E-2</v>
      </c>
      <c r="AA90" t="s">
        <v>140</v>
      </c>
      <c r="AB90" t="s">
        <v>140</v>
      </c>
      <c r="AC90">
        <v>1.4094199999999999E-2</v>
      </c>
      <c r="AD90">
        <v>2.0469899999999999E-2</v>
      </c>
      <c r="AE90" t="s">
        <v>140</v>
      </c>
      <c r="AF90" t="s">
        <v>140</v>
      </c>
      <c r="AG90">
        <v>1.3284000000000001E-2</v>
      </c>
      <c r="AH90">
        <v>2.16008E-2</v>
      </c>
      <c r="AI90" t="s">
        <v>140</v>
      </c>
      <c r="AJ90" t="s">
        <v>140</v>
      </c>
      <c r="AK90" t="s">
        <v>140</v>
      </c>
      <c r="AL90" t="s">
        <v>140</v>
      </c>
      <c r="AM90">
        <v>1.9101099999999999E-2</v>
      </c>
      <c r="AN90" t="s">
        <v>140</v>
      </c>
      <c r="AO90" t="s">
        <v>140</v>
      </c>
      <c r="AP90" t="s">
        <v>140</v>
      </c>
      <c r="AQ90" t="s">
        <v>140</v>
      </c>
      <c r="AR90" t="s">
        <v>140</v>
      </c>
      <c r="AS90" t="s">
        <v>140</v>
      </c>
      <c r="AT90" t="s">
        <v>140</v>
      </c>
      <c r="AU90" t="s">
        <v>140</v>
      </c>
      <c r="AV90">
        <v>1.9215300000000001E-2</v>
      </c>
      <c r="AW90">
        <v>1.91973E-2</v>
      </c>
      <c r="AX90">
        <v>1.9154500000000001E-2</v>
      </c>
      <c r="AY90">
        <v>2.48711E-2</v>
      </c>
      <c r="AZ90">
        <v>1.63786E-2</v>
      </c>
      <c r="BA90">
        <v>1.63786E-2</v>
      </c>
      <c r="BB90" t="s">
        <v>140</v>
      </c>
      <c r="BC90" t="s">
        <v>140</v>
      </c>
      <c r="BD90">
        <v>1.3284000000000001E-2</v>
      </c>
      <c r="BE90">
        <v>2.0152E-2</v>
      </c>
      <c r="BF90" t="s">
        <v>140</v>
      </c>
      <c r="BG90">
        <v>1.3377699999999999E-2</v>
      </c>
      <c r="BH90">
        <v>1.9177699999999999E-2</v>
      </c>
      <c r="BI90" t="s">
        <v>140</v>
      </c>
      <c r="BJ90" t="s">
        <v>140</v>
      </c>
      <c r="BK90">
        <v>1.34842E-2</v>
      </c>
      <c r="BL90">
        <v>1.0817800000000001E-2</v>
      </c>
      <c r="BM90" t="s">
        <v>140</v>
      </c>
      <c r="BN90">
        <v>1.5248299999999999E-2</v>
      </c>
      <c r="BO90" t="s">
        <v>140</v>
      </c>
      <c r="BP90" t="s">
        <v>140</v>
      </c>
      <c r="BQ90" t="s">
        <v>140</v>
      </c>
      <c r="BR90">
        <v>1.35868E-2</v>
      </c>
      <c r="BS90">
        <v>1.5248299999999999E-2</v>
      </c>
      <c r="BT90" t="s">
        <v>140</v>
      </c>
      <c r="BU90">
        <v>1.8841799999999999E-2</v>
      </c>
      <c r="BV90" t="s">
        <v>140</v>
      </c>
      <c r="BW90" t="s">
        <v>140</v>
      </c>
      <c r="BX90" t="s">
        <v>140</v>
      </c>
      <c r="BY90" t="s">
        <v>140</v>
      </c>
      <c r="BZ90" t="s">
        <v>140</v>
      </c>
      <c r="CA90" t="s">
        <v>140</v>
      </c>
      <c r="CB90" t="s">
        <v>140</v>
      </c>
      <c r="CC90" t="s">
        <v>140</v>
      </c>
      <c r="CD90">
        <v>1.1697900000000001E-2</v>
      </c>
      <c r="CE90" t="s">
        <v>140</v>
      </c>
      <c r="CF90" t="s">
        <v>140</v>
      </c>
      <c r="CG90" t="s">
        <v>140</v>
      </c>
      <c r="CH90" t="s">
        <v>140</v>
      </c>
      <c r="CI90">
        <v>1.0551100000000001E-2</v>
      </c>
      <c r="CJ90">
        <v>1.05206E-2</v>
      </c>
      <c r="CK90">
        <v>1.17892E-2</v>
      </c>
      <c r="CL90">
        <v>1.17892E-2</v>
      </c>
      <c r="CM90" t="s">
        <v>140</v>
      </c>
      <c r="CN90" t="s">
        <v>140</v>
      </c>
      <c r="CO90" t="s">
        <v>140</v>
      </c>
      <c r="CP90" t="s">
        <v>140</v>
      </c>
      <c r="CQ90" t="s">
        <v>140</v>
      </c>
      <c r="CR90">
        <v>2.0109999999999999E-2</v>
      </c>
      <c r="CS90">
        <v>1.79981E-2</v>
      </c>
      <c r="CT90" t="s">
        <v>140</v>
      </c>
      <c r="CU90">
        <v>1.45472E-2</v>
      </c>
      <c r="CV90" t="s">
        <v>140</v>
      </c>
      <c r="CW90" t="s">
        <v>140</v>
      </c>
      <c r="CX90" t="s">
        <v>140</v>
      </c>
      <c r="CY90" t="s">
        <v>140</v>
      </c>
      <c r="CZ90" t="s">
        <v>140</v>
      </c>
      <c r="DA90" t="s">
        <v>140</v>
      </c>
      <c r="DB90" t="s">
        <v>140</v>
      </c>
      <c r="DC90" t="s">
        <v>140</v>
      </c>
      <c r="DD90" t="s">
        <v>140</v>
      </c>
      <c r="DE90" t="s">
        <v>140</v>
      </c>
      <c r="DF90" t="s">
        <v>140</v>
      </c>
      <c r="DG90">
        <v>1.7462399999999999E-2</v>
      </c>
      <c r="DH90">
        <v>2.0192399999999999E-2</v>
      </c>
      <c r="DI90">
        <v>1.8276799999999999E-2</v>
      </c>
      <c r="DJ90">
        <v>2.0192399999999999E-2</v>
      </c>
      <c r="DK90" t="s">
        <v>140</v>
      </c>
      <c r="DL90">
        <v>2.0187E-2</v>
      </c>
      <c r="DM90" t="s">
        <v>140</v>
      </c>
      <c r="DN90" t="s">
        <v>140</v>
      </c>
      <c r="DO90" t="s">
        <v>140</v>
      </c>
      <c r="DP90" t="s">
        <v>140</v>
      </c>
      <c r="DQ90">
        <v>1.8327599999999999E-2</v>
      </c>
      <c r="DR90" t="s">
        <v>140</v>
      </c>
      <c r="DS90" t="s">
        <v>140</v>
      </c>
      <c r="DT90" t="s">
        <v>140</v>
      </c>
      <c r="DU90" t="s">
        <v>140</v>
      </c>
      <c r="DV90" t="s">
        <v>140</v>
      </c>
      <c r="DW90" t="s">
        <v>140</v>
      </c>
      <c r="DX90" t="s">
        <v>140</v>
      </c>
      <c r="DY90">
        <v>1.20532E-2</v>
      </c>
      <c r="DZ90">
        <v>1.19408E-2</v>
      </c>
      <c r="EA90" t="s">
        <v>140</v>
      </c>
      <c r="EB90" t="s">
        <v>140</v>
      </c>
      <c r="EC90" t="s">
        <v>140</v>
      </c>
      <c r="ED90" t="s">
        <v>140</v>
      </c>
      <c r="EE90" t="s">
        <v>140</v>
      </c>
      <c r="EF90">
        <v>1.19487E-2</v>
      </c>
      <c r="EG90" t="s">
        <v>140</v>
      </c>
      <c r="EH90">
        <v>1.2345399999999999E-2</v>
      </c>
      <c r="EI90" t="s">
        <v>140</v>
      </c>
      <c r="EJ90" t="s">
        <v>140</v>
      </c>
      <c r="EK90">
        <v>1.70685E-2</v>
      </c>
      <c r="EL90" t="s">
        <v>140</v>
      </c>
      <c r="EM90" t="s">
        <v>140</v>
      </c>
      <c r="EN90" t="s">
        <v>140</v>
      </c>
      <c r="EO90" t="s">
        <v>140</v>
      </c>
      <c r="EP90" t="s">
        <v>140</v>
      </c>
      <c r="EQ90" t="s">
        <v>140</v>
      </c>
      <c r="ER90" t="s">
        <v>140</v>
      </c>
      <c r="ES90" t="s">
        <v>140</v>
      </c>
      <c r="ET90" t="s">
        <v>140</v>
      </c>
      <c r="EU90" t="s">
        <v>140</v>
      </c>
      <c r="EV90" t="s">
        <v>140</v>
      </c>
      <c r="EW90" t="s">
        <v>140</v>
      </c>
      <c r="EX90" t="s">
        <v>140</v>
      </c>
      <c r="EY90" t="s">
        <v>140</v>
      </c>
      <c r="EZ90" t="s">
        <v>140</v>
      </c>
      <c r="FA90" t="s">
        <v>140</v>
      </c>
      <c r="FB90" t="s">
        <v>140</v>
      </c>
      <c r="FC90" t="s">
        <v>140</v>
      </c>
      <c r="FD90" t="s">
        <v>140</v>
      </c>
      <c r="FE90" t="s">
        <v>140</v>
      </c>
      <c r="FF90" t="s">
        <v>140</v>
      </c>
      <c r="FG90" t="s">
        <v>140</v>
      </c>
      <c r="FH90" t="s">
        <v>140</v>
      </c>
      <c r="FI90" t="s">
        <v>140</v>
      </c>
      <c r="FJ90" t="s">
        <v>140</v>
      </c>
      <c r="FK90" t="s">
        <v>140</v>
      </c>
      <c r="FL90" t="s">
        <v>140</v>
      </c>
      <c r="FM90" t="s">
        <v>140</v>
      </c>
      <c r="FN90" t="s">
        <v>140</v>
      </c>
      <c r="FO90" t="s">
        <v>140</v>
      </c>
      <c r="FP90" t="s">
        <v>140</v>
      </c>
      <c r="FQ90" t="s">
        <v>140</v>
      </c>
      <c r="FR90" t="s">
        <v>140</v>
      </c>
      <c r="FS90" t="s">
        <v>140</v>
      </c>
      <c r="FT90">
        <v>1.3957499999999999E-2</v>
      </c>
      <c r="FU90">
        <v>1.3957499999999999E-2</v>
      </c>
      <c r="FV90">
        <v>1.39574E-2</v>
      </c>
      <c r="FW90">
        <v>1.3957499999999999E-2</v>
      </c>
      <c r="FX90">
        <v>1.39574E-2</v>
      </c>
      <c r="FY90" t="s">
        <v>140</v>
      </c>
      <c r="FZ90" t="s">
        <v>140</v>
      </c>
      <c r="GA90" t="s">
        <v>140</v>
      </c>
      <c r="GB90" t="s">
        <v>140</v>
      </c>
      <c r="GC90" t="s">
        <v>140</v>
      </c>
      <c r="GD90" t="s">
        <v>140</v>
      </c>
      <c r="GE90" t="s">
        <v>140</v>
      </c>
      <c r="GF90" t="s">
        <v>140</v>
      </c>
      <c r="GG90">
        <v>2.1960799999999999E-2</v>
      </c>
      <c r="GH90">
        <v>2.2407900000000001E-2</v>
      </c>
      <c r="GI90">
        <v>2.2169700000000001E-2</v>
      </c>
      <c r="GJ90">
        <v>1.86208E-2</v>
      </c>
      <c r="GK90">
        <v>1.8625200000000001E-2</v>
      </c>
      <c r="GL90" t="s">
        <v>140</v>
      </c>
      <c r="GM90">
        <v>2.04698E-2</v>
      </c>
      <c r="GN90">
        <v>2.1586399999999999E-2</v>
      </c>
      <c r="GO90" t="s">
        <v>140</v>
      </c>
      <c r="GP90">
        <v>1.9101099999999999E-2</v>
      </c>
      <c r="GQ90">
        <v>1.7797799999999999E-2</v>
      </c>
      <c r="GR90" t="s">
        <v>140</v>
      </c>
      <c r="GS90">
        <v>1.63786E-2</v>
      </c>
      <c r="GT90">
        <v>1.6379500000000002E-2</v>
      </c>
      <c r="GU90">
        <v>2.0152E-2</v>
      </c>
      <c r="GV90">
        <v>1.9177699999999999E-2</v>
      </c>
      <c r="GW90">
        <v>1.8899300000000001E-2</v>
      </c>
      <c r="GX90">
        <v>1.8546099999999999E-2</v>
      </c>
      <c r="GY90">
        <v>1.8546099999999999E-2</v>
      </c>
      <c r="GZ90" t="s">
        <v>140</v>
      </c>
      <c r="HA90">
        <v>1.8841799999999999E-2</v>
      </c>
      <c r="HB90" t="s">
        <v>140</v>
      </c>
      <c r="HC90" t="s">
        <v>140</v>
      </c>
      <c r="HD90" t="s">
        <v>140</v>
      </c>
      <c r="HE90" t="s">
        <v>140</v>
      </c>
      <c r="HF90" t="s">
        <v>140</v>
      </c>
      <c r="HG90" t="s">
        <v>140</v>
      </c>
      <c r="HH90" t="s">
        <v>140</v>
      </c>
      <c r="HI90" t="s">
        <v>140</v>
      </c>
      <c r="HJ90" t="s">
        <v>140</v>
      </c>
      <c r="HK90">
        <v>1.17892E-2</v>
      </c>
      <c r="HL90" t="s">
        <v>140</v>
      </c>
      <c r="HM90" t="s">
        <v>140</v>
      </c>
      <c r="HN90" t="s">
        <v>140</v>
      </c>
      <c r="HO90">
        <v>1.4558400000000001E-2</v>
      </c>
      <c r="HP90" t="s">
        <v>140</v>
      </c>
      <c r="HQ90">
        <v>1.35648E-2</v>
      </c>
      <c r="HR90" t="s">
        <v>140</v>
      </c>
      <c r="HS90" t="s">
        <v>140</v>
      </c>
      <c r="HT90">
        <v>1.8207600000000001E-2</v>
      </c>
      <c r="HU90">
        <v>2.0192399999999999E-2</v>
      </c>
      <c r="HV90" s="2" t="s">
        <v>140</v>
      </c>
      <c r="HW90" s="2" t="s">
        <v>140</v>
      </c>
      <c r="HX90" s="2" t="s">
        <v>140</v>
      </c>
      <c r="HY90" s="2" t="s">
        <v>140</v>
      </c>
      <c r="HZ90" s="2" t="s">
        <v>140</v>
      </c>
    </row>
    <row r="91" spans="2:234" ht="12" customHeight="1" x14ac:dyDescent="0.15">
      <c r="B91" t="s">
        <v>168</v>
      </c>
      <c r="C91" t="s">
        <v>140</v>
      </c>
      <c r="D91" t="s">
        <v>140</v>
      </c>
      <c r="E91" t="s">
        <v>140</v>
      </c>
      <c r="F91" t="s">
        <v>140</v>
      </c>
      <c r="G91" t="s">
        <v>140</v>
      </c>
      <c r="H91" t="s">
        <v>140</v>
      </c>
      <c r="I91" t="s">
        <v>140</v>
      </c>
      <c r="J91" t="s">
        <v>140</v>
      </c>
      <c r="K91" t="s">
        <v>140</v>
      </c>
      <c r="L91" t="s">
        <v>140</v>
      </c>
      <c r="M91" t="s">
        <v>140</v>
      </c>
      <c r="N91" t="s">
        <v>140</v>
      </c>
      <c r="O91" t="s">
        <v>140</v>
      </c>
      <c r="P91" t="s">
        <v>140</v>
      </c>
      <c r="Q91" t="s">
        <v>140</v>
      </c>
      <c r="R91" t="s">
        <v>140</v>
      </c>
      <c r="S91" t="s">
        <v>140</v>
      </c>
      <c r="T91" t="s">
        <v>140</v>
      </c>
      <c r="U91" t="s">
        <v>140</v>
      </c>
      <c r="V91" t="s">
        <v>140</v>
      </c>
      <c r="W91" t="s">
        <v>140</v>
      </c>
      <c r="X91" t="s">
        <v>140</v>
      </c>
      <c r="Y91" t="s">
        <v>140</v>
      </c>
      <c r="Z91" t="s">
        <v>140</v>
      </c>
      <c r="AA91" t="s">
        <v>140</v>
      </c>
      <c r="AB91" t="s">
        <v>140</v>
      </c>
      <c r="AC91" t="s">
        <v>140</v>
      </c>
      <c r="AD91" t="s">
        <v>140</v>
      </c>
      <c r="AE91" t="s">
        <v>140</v>
      </c>
      <c r="AF91" t="s">
        <v>140</v>
      </c>
      <c r="AG91" t="s">
        <v>140</v>
      </c>
      <c r="AH91" t="s">
        <v>140</v>
      </c>
      <c r="AI91" t="s">
        <v>140</v>
      </c>
      <c r="AJ91" t="s">
        <v>140</v>
      </c>
      <c r="AK91" t="s">
        <v>140</v>
      </c>
      <c r="AL91" t="s">
        <v>140</v>
      </c>
      <c r="AM91" t="s">
        <v>140</v>
      </c>
      <c r="AN91" t="s">
        <v>140</v>
      </c>
      <c r="AO91" t="s">
        <v>140</v>
      </c>
      <c r="AP91" t="s">
        <v>140</v>
      </c>
      <c r="AQ91" t="s">
        <v>140</v>
      </c>
      <c r="AR91" t="s">
        <v>140</v>
      </c>
      <c r="AS91" t="s">
        <v>140</v>
      </c>
      <c r="AT91" t="s">
        <v>140</v>
      </c>
      <c r="AU91" t="s">
        <v>140</v>
      </c>
      <c r="AV91" t="s">
        <v>140</v>
      </c>
      <c r="AW91" t="s">
        <v>140</v>
      </c>
      <c r="AX91" t="s">
        <v>140</v>
      </c>
      <c r="AY91" t="s">
        <v>140</v>
      </c>
      <c r="AZ91" t="s">
        <v>140</v>
      </c>
      <c r="BA91" t="s">
        <v>140</v>
      </c>
      <c r="BB91" t="s">
        <v>140</v>
      </c>
      <c r="BC91" t="s">
        <v>140</v>
      </c>
      <c r="BD91" t="s">
        <v>140</v>
      </c>
      <c r="BE91" t="s">
        <v>140</v>
      </c>
      <c r="BF91" t="s">
        <v>140</v>
      </c>
      <c r="BG91" t="s">
        <v>140</v>
      </c>
      <c r="BH91" t="s">
        <v>140</v>
      </c>
      <c r="BI91" t="s">
        <v>140</v>
      </c>
      <c r="BJ91" t="s">
        <v>140</v>
      </c>
      <c r="BK91" t="s">
        <v>140</v>
      </c>
      <c r="BL91" t="s">
        <v>140</v>
      </c>
      <c r="BM91" t="s">
        <v>140</v>
      </c>
      <c r="BN91" t="s">
        <v>140</v>
      </c>
      <c r="BO91" t="s">
        <v>140</v>
      </c>
      <c r="BP91" t="s">
        <v>140</v>
      </c>
      <c r="BQ91" t="s">
        <v>140</v>
      </c>
      <c r="BR91" t="s">
        <v>140</v>
      </c>
      <c r="BS91" t="s">
        <v>140</v>
      </c>
      <c r="BT91" t="s">
        <v>140</v>
      </c>
      <c r="BU91" t="s">
        <v>140</v>
      </c>
      <c r="BV91" t="s">
        <v>140</v>
      </c>
      <c r="BW91" t="s">
        <v>140</v>
      </c>
      <c r="BX91" t="s">
        <v>140</v>
      </c>
      <c r="BY91" t="s">
        <v>140</v>
      </c>
      <c r="BZ91" t="s">
        <v>140</v>
      </c>
      <c r="CA91" t="s">
        <v>140</v>
      </c>
      <c r="CB91" t="s">
        <v>140</v>
      </c>
      <c r="CC91" t="s">
        <v>140</v>
      </c>
      <c r="CD91" t="s">
        <v>140</v>
      </c>
      <c r="CE91" t="s">
        <v>140</v>
      </c>
      <c r="CF91" t="s">
        <v>140</v>
      </c>
      <c r="CG91" t="s">
        <v>140</v>
      </c>
      <c r="CH91" t="s">
        <v>140</v>
      </c>
      <c r="CI91" t="s">
        <v>140</v>
      </c>
      <c r="CJ91" t="s">
        <v>140</v>
      </c>
      <c r="CK91" t="s">
        <v>140</v>
      </c>
      <c r="CL91" t="s">
        <v>140</v>
      </c>
      <c r="CM91" t="s">
        <v>140</v>
      </c>
      <c r="CN91" t="s">
        <v>140</v>
      </c>
      <c r="CO91" t="s">
        <v>140</v>
      </c>
      <c r="CP91" t="s">
        <v>140</v>
      </c>
      <c r="CQ91" t="s">
        <v>140</v>
      </c>
      <c r="CR91" t="s">
        <v>140</v>
      </c>
      <c r="CS91" t="s">
        <v>140</v>
      </c>
      <c r="CT91" t="s">
        <v>140</v>
      </c>
      <c r="CU91" t="s">
        <v>140</v>
      </c>
      <c r="CV91" t="s">
        <v>140</v>
      </c>
      <c r="CW91" t="s">
        <v>140</v>
      </c>
      <c r="CX91" t="s">
        <v>140</v>
      </c>
      <c r="CY91" t="s">
        <v>140</v>
      </c>
      <c r="CZ91" t="s">
        <v>140</v>
      </c>
      <c r="DA91" t="s">
        <v>140</v>
      </c>
      <c r="DB91" t="s">
        <v>140</v>
      </c>
      <c r="DC91" t="s">
        <v>140</v>
      </c>
      <c r="DD91" t="s">
        <v>140</v>
      </c>
      <c r="DE91" t="s">
        <v>140</v>
      </c>
      <c r="DF91" t="s">
        <v>140</v>
      </c>
      <c r="DG91" t="s">
        <v>140</v>
      </c>
      <c r="DH91" t="s">
        <v>140</v>
      </c>
      <c r="DI91" t="s">
        <v>140</v>
      </c>
      <c r="DJ91" t="s">
        <v>140</v>
      </c>
      <c r="DK91" t="s">
        <v>140</v>
      </c>
      <c r="DL91" t="s">
        <v>140</v>
      </c>
      <c r="DM91" t="s">
        <v>140</v>
      </c>
      <c r="DN91" t="s">
        <v>140</v>
      </c>
      <c r="DO91" t="s">
        <v>140</v>
      </c>
      <c r="DP91" t="s">
        <v>140</v>
      </c>
      <c r="DQ91" t="s">
        <v>140</v>
      </c>
      <c r="DR91" t="s">
        <v>140</v>
      </c>
      <c r="DS91" t="s">
        <v>140</v>
      </c>
      <c r="DT91" t="s">
        <v>140</v>
      </c>
      <c r="DU91" t="s">
        <v>140</v>
      </c>
      <c r="DV91" t="s">
        <v>140</v>
      </c>
      <c r="DW91" t="s">
        <v>140</v>
      </c>
      <c r="DX91" t="s">
        <v>140</v>
      </c>
      <c r="DY91" t="s">
        <v>140</v>
      </c>
      <c r="DZ91" t="s">
        <v>140</v>
      </c>
      <c r="EA91" t="s">
        <v>140</v>
      </c>
      <c r="EB91" t="s">
        <v>140</v>
      </c>
      <c r="EC91" t="s">
        <v>140</v>
      </c>
      <c r="ED91" t="s">
        <v>140</v>
      </c>
      <c r="EE91" t="s">
        <v>140</v>
      </c>
      <c r="EF91" t="s">
        <v>140</v>
      </c>
      <c r="EG91" t="s">
        <v>140</v>
      </c>
      <c r="EH91" t="s">
        <v>140</v>
      </c>
      <c r="EI91" t="s">
        <v>140</v>
      </c>
      <c r="EJ91" t="s">
        <v>140</v>
      </c>
      <c r="EK91" t="s">
        <v>140</v>
      </c>
      <c r="EL91" t="s">
        <v>140</v>
      </c>
      <c r="EM91" t="s">
        <v>140</v>
      </c>
      <c r="EN91" t="s">
        <v>140</v>
      </c>
      <c r="EO91" t="s">
        <v>140</v>
      </c>
      <c r="EP91" t="s">
        <v>140</v>
      </c>
      <c r="EQ91" t="s">
        <v>140</v>
      </c>
      <c r="ER91" t="s">
        <v>140</v>
      </c>
      <c r="ES91" t="s">
        <v>140</v>
      </c>
      <c r="ET91" t="s">
        <v>140</v>
      </c>
      <c r="EU91" t="s">
        <v>140</v>
      </c>
      <c r="EV91" t="s">
        <v>140</v>
      </c>
      <c r="EW91" t="s">
        <v>140</v>
      </c>
      <c r="EX91" t="s">
        <v>140</v>
      </c>
      <c r="EY91" t="s">
        <v>140</v>
      </c>
      <c r="EZ91" t="s">
        <v>140</v>
      </c>
      <c r="FA91" t="s">
        <v>140</v>
      </c>
      <c r="FB91" t="s">
        <v>140</v>
      </c>
      <c r="FC91" t="s">
        <v>140</v>
      </c>
      <c r="FD91" t="s">
        <v>140</v>
      </c>
      <c r="FE91" t="s">
        <v>140</v>
      </c>
      <c r="FF91" t="s">
        <v>140</v>
      </c>
      <c r="FG91" t="s">
        <v>140</v>
      </c>
      <c r="FH91" t="s">
        <v>140</v>
      </c>
      <c r="FI91" t="s">
        <v>140</v>
      </c>
      <c r="FJ91" t="s">
        <v>140</v>
      </c>
      <c r="FK91" t="s">
        <v>140</v>
      </c>
      <c r="FL91" t="s">
        <v>140</v>
      </c>
      <c r="FM91" t="s">
        <v>140</v>
      </c>
      <c r="FN91" t="s">
        <v>140</v>
      </c>
      <c r="FO91" t="s">
        <v>140</v>
      </c>
      <c r="FP91" t="s">
        <v>140</v>
      </c>
      <c r="FQ91" t="s">
        <v>140</v>
      </c>
      <c r="FR91" t="s">
        <v>140</v>
      </c>
      <c r="FS91" t="s">
        <v>140</v>
      </c>
      <c r="FT91" t="s">
        <v>140</v>
      </c>
      <c r="FU91" t="s">
        <v>140</v>
      </c>
      <c r="FV91" t="s">
        <v>140</v>
      </c>
      <c r="FW91" t="s">
        <v>140</v>
      </c>
      <c r="FX91" t="s">
        <v>140</v>
      </c>
      <c r="FY91" t="s">
        <v>140</v>
      </c>
      <c r="FZ91" t="s">
        <v>140</v>
      </c>
      <c r="GA91" t="s">
        <v>140</v>
      </c>
      <c r="GB91" t="s">
        <v>140</v>
      </c>
      <c r="GC91" t="s">
        <v>140</v>
      </c>
      <c r="GD91" t="s">
        <v>140</v>
      </c>
      <c r="GE91" t="s">
        <v>140</v>
      </c>
      <c r="GF91" t="s">
        <v>140</v>
      </c>
      <c r="GG91" t="s">
        <v>140</v>
      </c>
      <c r="GH91" t="s">
        <v>140</v>
      </c>
      <c r="GI91" t="s">
        <v>140</v>
      </c>
      <c r="GJ91" t="s">
        <v>140</v>
      </c>
      <c r="GK91" t="s">
        <v>140</v>
      </c>
      <c r="GL91" t="s">
        <v>140</v>
      </c>
      <c r="GM91" t="s">
        <v>140</v>
      </c>
      <c r="GN91" t="s">
        <v>140</v>
      </c>
      <c r="GO91" t="s">
        <v>140</v>
      </c>
      <c r="GP91" t="s">
        <v>140</v>
      </c>
      <c r="GQ91" t="s">
        <v>140</v>
      </c>
      <c r="GR91" t="s">
        <v>140</v>
      </c>
      <c r="GS91" t="s">
        <v>140</v>
      </c>
      <c r="GT91" t="s">
        <v>140</v>
      </c>
      <c r="GU91" t="s">
        <v>140</v>
      </c>
      <c r="GV91" t="s">
        <v>140</v>
      </c>
      <c r="GW91" t="s">
        <v>140</v>
      </c>
      <c r="GX91" t="s">
        <v>140</v>
      </c>
      <c r="GY91" t="s">
        <v>140</v>
      </c>
      <c r="GZ91" t="s">
        <v>140</v>
      </c>
      <c r="HA91" t="s">
        <v>140</v>
      </c>
      <c r="HB91" t="s">
        <v>140</v>
      </c>
      <c r="HC91" t="s">
        <v>140</v>
      </c>
      <c r="HD91" t="s">
        <v>140</v>
      </c>
      <c r="HE91" t="s">
        <v>140</v>
      </c>
      <c r="HF91" t="s">
        <v>140</v>
      </c>
      <c r="HG91" t="s">
        <v>140</v>
      </c>
      <c r="HH91" t="s">
        <v>140</v>
      </c>
      <c r="HI91" t="s">
        <v>140</v>
      </c>
      <c r="HJ91" t="s">
        <v>140</v>
      </c>
      <c r="HK91" t="s">
        <v>140</v>
      </c>
      <c r="HL91" t="s">
        <v>140</v>
      </c>
      <c r="HM91" t="s">
        <v>140</v>
      </c>
      <c r="HN91" t="s">
        <v>140</v>
      </c>
      <c r="HO91" t="s">
        <v>140</v>
      </c>
      <c r="HP91" t="s">
        <v>140</v>
      </c>
      <c r="HQ91" t="s">
        <v>140</v>
      </c>
      <c r="HR91" t="s">
        <v>140</v>
      </c>
      <c r="HS91" t="s">
        <v>140</v>
      </c>
      <c r="HT91" t="s">
        <v>140</v>
      </c>
      <c r="HU91" t="s">
        <v>140</v>
      </c>
      <c r="HV91" s="2" t="s">
        <v>140</v>
      </c>
      <c r="HW91" s="2" t="s">
        <v>140</v>
      </c>
      <c r="HX91" s="2" t="s">
        <v>140</v>
      </c>
      <c r="HY91" s="2" t="s">
        <v>140</v>
      </c>
      <c r="HZ91" s="2" t="s">
        <v>140</v>
      </c>
    </row>
    <row r="92" spans="2:234" ht="12" customHeight="1" x14ac:dyDescent="0.15">
      <c r="B92" t="s">
        <v>620</v>
      </c>
      <c r="C92">
        <v>1.68933</v>
      </c>
      <c r="D92" t="s">
        <v>140</v>
      </c>
      <c r="E92">
        <v>1.4321440000000001</v>
      </c>
      <c r="F92">
        <v>2.0833189999999999</v>
      </c>
      <c r="G92">
        <v>2.0833189999999999</v>
      </c>
      <c r="H92">
        <v>2.0720369999999999</v>
      </c>
      <c r="I92">
        <v>3.142871</v>
      </c>
      <c r="J92">
        <v>6.1807840000000001</v>
      </c>
      <c r="K92" t="s">
        <v>140</v>
      </c>
      <c r="L92">
        <v>2.0834109999999999</v>
      </c>
      <c r="M92">
        <v>4.9538979999999997</v>
      </c>
      <c r="N92">
        <v>1.958453</v>
      </c>
      <c r="O92" t="s">
        <v>140</v>
      </c>
      <c r="P92">
        <v>2.0833189999999999</v>
      </c>
      <c r="Q92" t="s">
        <v>140</v>
      </c>
      <c r="R92">
        <v>2.0122550000000001</v>
      </c>
      <c r="S92">
        <v>1.958952</v>
      </c>
      <c r="T92">
        <v>1.9589449999999999</v>
      </c>
      <c r="U92">
        <v>1.958952</v>
      </c>
      <c r="V92" t="s">
        <v>140</v>
      </c>
      <c r="W92">
        <v>4.3261789999999998</v>
      </c>
      <c r="X92" t="s">
        <v>140</v>
      </c>
      <c r="Y92">
        <v>5.1253840000000004</v>
      </c>
      <c r="Z92" t="s">
        <v>140</v>
      </c>
      <c r="AA92">
        <v>4.470707</v>
      </c>
      <c r="AB92">
        <v>5.4087610000000002</v>
      </c>
      <c r="AC92">
        <v>4.4707410000000003</v>
      </c>
      <c r="AD92" t="s">
        <v>140</v>
      </c>
      <c r="AE92">
        <v>4.3036349999999999</v>
      </c>
      <c r="AF92">
        <v>18.398569999999999</v>
      </c>
      <c r="AG92">
        <v>4.3036399999999997</v>
      </c>
      <c r="AH92" t="s">
        <v>140</v>
      </c>
      <c r="AI92">
        <v>4.9150850000000004</v>
      </c>
      <c r="AJ92">
        <v>4.9150850000000004</v>
      </c>
      <c r="AK92">
        <v>4.9150850000000004</v>
      </c>
      <c r="AL92">
        <v>1.7254849999999999</v>
      </c>
      <c r="AM92" t="s">
        <v>140</v>
      </c>
      <c r="AN92">
        <v>1.723509</v>
      </c>
      <c r="AO92">
        <v>1.723509</v>
      </c>
      <c r="AP92">
        <v>1.723509</v>
      </c>
      <c r="AQ92">
        <v>1.7243219999999999</v>
      </c>
      <c r="AR92">
        <v>4.0527139999999999</v>
      </c>
      <c r="AS92">
        <v>4.0527139999999999</v>
      </c>
      <c r="AT92">
        <v>1.7243230000000001</v>
      </c>
      <c r="AU92">
        <v>3.3588770000000001</v>
      </c>
      <c r="AV92" t="s">
        <v>140</v>
      </c>
      <c r="AW92">
        <v>3.6919420000000001</v>
      </c>
      <c r="AX92" t="s">
        <v>140</v>
      </c>
      <c r="AY92" t="s">
        <v>140</v>
      </c>
      <c r="AZ92">
        <v>3.8781669999999999</v>
      </c>
      <c r="BA92" t="s">
        <v>140</v>
      </c>
      <c r="BB92">
        <v>4.3036349999999999</v>
      </c>
      <c r="BC92">
        <v>6.4682519999999997</v>
      </c>
      <c r="BD92">
        <v>4.3036399999999997</v>
      </c>
      <c r="BE92" t="s">
        <v>140</v>
      </c>
      <c r="BF92">
        <v>6.7334480000000001</v>
      </c>
      <c r="BG92">
        <v>2.783204</v>
      </c>
      <c r="BH92" t="s">
        <v>140</v>
      </c>
      <c r="BI92">
        <v>2.9239860000000002</v>
      </c>
      <c r="BJ92">
        <v>2.1263000000000001</v>
      </c>
      <c r="BK92" t="s">
        <v>140</v>
      </c>
      <c r="BL92" t="s">
        <v>140</v>
      </c>
      <c r="BM92">
        <v>2.2884229999999999</v>
      </c>
      <c r="BN92">
        <v>2.2884229999999999</v>
      </c>
      <c r="BO92">
        <v>2.1263000000000001</v>
      </c>
      <c r="BP92">
        <v>2.1263000000000001</v>
      </c>
      <c r="BQ92">
        <v>2.1261580000000002</v>
      </c>
      <c r="BR92" t="s">
        <v>140</v>
      </c>
      <c r="BS92" t="s">
        <v>140</v>
      </c>
      <c r="BT92">
        <v>4.1247939999999996</v>
      </c>
      <c r="BU92" t="s">
        <v>140</v>
      </c>
      <c r="BV92">
        <v>2.128145</v>
      </c>
      <c r="BW92">
        <v>2.1285020000000001</v>
      </c>
      <c r="BX92">
        <v>2.1302729999999999</v>
      </c>
      <c r="BY92">
        <v>2.1285020000000001</v>
      </c>
      <c r="BZ92">
        <v>2.0700219999999998</v>
      </c>
      <c r="CA92">
        <v>2.0700219999999998</v>
      </c>
      <c r="CB92" t="s">
        <v>140</v>
      </c>
      <c r="CC92">
        <v>2.0673499999999998</v>
      </c>
      <c r="CD92" t="s">
        <v>140</v>
      </c>
      <c r="CE92">
        <v>2.070417</v>
      </c>
      <c r="CF92">
        <v>2.1580089999999998</v>
      </c>
      <c r="CG92">
        <v>2.0700219999999998</v>
      </c>
      <c r="CH92">
        <v>2.0702799999999999</v>
      </c>
      <c r="CI92" t="s">
        <v>140</v>
      </c>
      <c r="CJ92">
        <v>2.0915680000000001</v>
      </c>
      <c r="CK92">
        <v>2.4671180000000001</v>
      </c>
      <c r="CL92">
        <v>2.4671180000000001</v>
      </c>
      <c r="CM92">
        <v>2.439937</v>
      </c>
      <c r="CN92">
        <v>2.4377520000000001</v>
      </c>
      <c r="CO92">
        <v>2.439937</v>
      </c>
      <c r="CP92">
        <v>2.439937</v>
      </c>
      <c r="CQ92">
        <v>2.0926900000000002</v>
      </c>
      <c r="CR92" t="s">
        <v>140</v>
      </c>
      <c r="CS92" t="s">
        <v>140</v>
      </c>
      <c r="CT92">
        <v>1.8505119999999999</v>
      </c>
      <c r="CU92">
        <v>2.2655699999999999</v>
      </c>
      <c r="CV92">
        <v>4.9478980000000004</v>
      </c>
      <c r="CW92">
        <v>2.1706789999999998</v>
      </c>
      <c r="CX92">
        <v>2.1689479999999999</v>
      </c>
      <c r="CY92">
        <v>2.1706789999999998</v>
      </c>
      <c r="CZ92">
        <v>2.1706799999999999</v>
      </c>
      <c r="DA92">
        <v>2.1706789999999998</v>
      </c>
      <c r="DB92">
        <v>4.1926819999999996</v>
      </c>
      <c r="DC92">
        <v>4.1905849999999996</v>
      </c>
      <c r="DD92">
        <v>3.8685200000000002</v>
      </c>
      <c r="DE92">
        <v>3.8679399999999999</v>
      </c>
      <c r="DF92">
        <v>1.7243230000000001</v>
      </c>
      <c r="DG92" t="s">
        <v>140</v>
      </c>
      <c r="DH92" t="s">
        <v>140</v>
      </c>
      <c r="DI92" t="s">
        <v>140</v>
      </c>
      <c r="DJ92" t="s">
        <v>140</v>
      </c>
      <c r="DK92">
        <v>4.0549650000000002</v>
      </c>
      <c r="DL92" t="s">
        <v>140</v>
      </c>
      <c r="DM92">
        <v>3.6545640000000001</v>
      </c>
      <c r="DN92">
        <v>3.6545719999999999</v>
      </c>
      <c r="DO92">
        <v>3.6545719999999999</v>
      </c>
      <c r="DP92">
        <v>3.6551559999999998</v>
      </c>
      <c r="DQ92" t="s">
        <v>140</v>
      </c>
      <c r="DR92">
        <v>3.6562039999999998</v>
      </c>
      <c r="DS92">
        <v>2.0720369999999999</v>
      </c>
      <c r="DT92">
        <v>2.0720369999999999</v>
      </c>
      <c r="DU92">
        <v>2.0720369999999999</v>
      </c>
      <c r="DV92">
        <v>2.0712030000000001</v>
      </c>
      <c r="DW92">
        <v>2.0720369999999999</v>
      </c>
      <c r="DX92" t="s">
        <v>140</v>
      </c>
      <c r="DY92">
        <v>2.5472190000000001</v>
      </c>
      <c r="DZ92" t="s">
        <v>140</v>
      </c>
      <c r="EA92">
        <v>2.5138210000000001</v>
      </c>
      <c r="EB92">
        <v>2.4063720000000002</v>
      </c>
      <c r="EC92">
        <v>2.4060920000000001</v>
      </c>
      <c r="ED92">
        <v>2.4063720000000002</v>
      </c>
      <c r="EE92">
        <v>2.4063720000000002</v>
      </c>
      <c r="EF92" t="s">
        <v>140</v>
      </c>
      <c r="EG92">
        <v>10.479229999999999</v>
      </c>
      <c r="EH92" t="s">
        <v>140</v>
      </c>
      <c r="EI92">
        <v>2.165845</v>
      </c>
      <c r="EJ92">
        <v>7.6089929999999999</v>
      </c>
      <c r="EK92" t="s">
        <v>140</v>
      </c>
      <c r="EL92">
        <v>4.0570969999999997</v>
      </c>
      <c r="EM92">
        <v>4.0541270000000003</v>
      </c>
      <c r="EN92">
        <v>4.0527139999999999</v>
      </c>
      <c r="EO92">
        <v>2.0863079999999998</v>
      </c>
      <c r="EP92">
        <v>2.0122550000000001</v>
      </c>
      <c r="EQ92">
        <v>2.0324119999999999</v>
      </c>
      <c r="ER92">
        <v>1.6353629999999999</v>
      </c>
      <c r="ES92">
        <v>2.0122550000000001</v>
      </c>
      <c r="ET92">
        <v>2.0122550000000001</v>
      </c>
      <c r="EU92">
        <v>2.009897</v>
      </c>
      <c r="EV92">
        <v>2.0122550000000001</v>
      </c>
      <c r="EW92" t="s">
        <v>140</v>
      </c>
      <c r="EX92">
        <v>2.0122550000000001</v>
      </c>
      <c r="EY92">
        <v>2.006942</v>
      </c>
      <c r="EZ92">
        <v>2.0122550000000001</v>
      </c>
      <c r="FA92">
        <v>1.7243230000000001</v>
      </c>
      <c r="FB92">
        <v>4.0614350000000004</v>
      </c>
      <c r="FC92">
        <v>4.0647270000000004</v>
      </c>
      <c r="FD92">
        <v>4.0597630000000002</v>
      </c>
      <c r="FE92">
        <v>4.0647270000000004</v>
      </c>
      <c r="FF92">
        <v>4.0597789999999998</v>
      </c>
      <c r="FG92">
        <v>4.0647270000000004</v>
      </c>
      <c r="FH92">
        <v>4.0597649999999996</v>
      </c>
      <c r="FI92">
        <v>4.0647270000000004</v>
      </c>
      <c r="FJ92">
        <v>4.0597640000000004</v>
      </c>
      <c r="FK92">
        <v>4.0647270000000004</v>
      </c>
      <c r="FL92">
        <v>4.0597709999999996</v>
      </c>
      <c r="FM92">
        <v>4.0647270000000004</v>
      </c>
      <c r="FN92">
        <v>4.0597669999999999</v>
      </c>
      <c r="FO92">
        <v>4.0647270000000004</v>
      </c>
      <c r="FP92">
        <v>4.0614489999999996</v>
      </c>
      <c r="FQ92">
        <v>4.0647270000000004</v>
      </c>
      <c r="FR92">
        <v>4.0600719999999999</v>
      </c>
      <c r="FS92">
        <v>4.0647270000000004</v>
      </c>
      <c r="FT92" t="s">
        <v>140</v>
      </c>
      <c r="FU92" t="s">
        <v>140</v>
      </c>
      <c r="FV92">
        <v>4.4387449999999999</v>
      </c>
      <c r="FW92" t="s">
        <v>140</v>
      </c>
      <c r="FX92">
        <v>4.4387460000000001</v>
      </c>
      <c r="FY92">
        <v>3.2184309999999998</v>
      </c>
      <c r="FZ92" t="s">
        <v>140</v>
      </c>
      <c r="GA92">
        <v>0.50052949999999996</v>
      </c>
      <c r="GB92">
        <v>0.48306670000000002</v>
      </c>
      <c r="GC92">
        <v>0.48306670000000002</v>
      </c>
      <c r="GD92">
        <v>6.1807730000000003</v>
      </c>
      <c r="GE92">
        <v>2.0835759999999999</v>
      </c>
      <c r="GF92">
        <v>1.958602</v>
      </c>
      <c r="GG92">
        <v>2.715303</v>
      </c>
      <c r="GH92">
        <v>7.6245810000000001</v>
      </c>
      <c r="GI92">
        <v>7.4788569999999996</v>
      </c>
      <c r="GJ92" t="s">
        <v>140</v>
      </c>
      <c r="GK92" t="s">
        <v>140</v>
      </c>
      <c r="GL92">
        <v>5.1366899999999998</v>
      </c>
      <c r="GM92">
        <v>5.4223220000000003</v>
      </c>
      <c r="GN92">
        <v>19.07893</v>
      </c>
      <c r="GO92">
        <v>4.9467949999999998</v>
      </c>
      <c r="GP92">
        <v>8.6855449999999994</v>
      </c>
      <c r="GQ92">
        <v>4.4905939999999998</v>
      </c>
      <c r="GR92">
        <v>3.8816280000000001</v>
      </c>
      <c r="GS92" t="s">
        <v>140</v>
      </c>
      <c r="GT92" t="s">
        <v>140</v>
      </c>
      <c r="GU92">
        <v>6.4682649999999997</v>
      </c>
      <c r="GV92">
        <v>6.7335729999999998</v>
      </c>
      <c r="GW92" t="s">
        <v>140</v>
      </c>
      <c r="GX92" t="s">
        <v>140</v>
      </c>
      <c r="GY92" t="s">
        <v>140</v>
      </c>
      <c r="GZ92">
        <v>2.1263339999999999</v>
      </c>
      <c r="HA92">
        <v>4.1301170000000003</v>
      </c>
      <c r="HB92">
        <v>2.1282709999999998</v>
      </c>
      <c r="HC92">
        <v>2.1285080000000001</v>
      </c>
      <c r="HD92">
        <v>2.1285080000000001</v>
      </c>
      <c r="HE92">
        <v>2.2232229999999999</v>
      </c>
      <c r="HF92">
        <v>2.1285080000000001</v>
      </c>
      <c r="HG92">
        <v>2.0898020000000002</v>
      </c>
      <c r="HH92">
        <v>2.1572010000000001</v>
      </c>
      <c r="HI92">
        <v>1.647389</v>
      </c>
      <c r="HJ92">
        <v>2.0703610000000001</v>
      </c>
      <c r="HK92">
        <v>2.4671219999999998</v>
      </c>
      <c r="HL92">
        <v>2.2232229999999999</v>
      </c>
      <c r="HM92">
        <v>2.1105309999999999</v>
      </c>
      <c r="HN92" t="s">
        <v>140</v>
      </c>
      <c r="HO92" t="s">
        <v>140</v>
      </c>
      <c r="HP92">
        <v>1.955155</v>
      </c>
      <c r="HQ92">
        <v>2.112031</v>
      </c>
      <c r="HR92" t="s">
        <v>140</v>
      </c>
      <c r="HS92">
        <v>2.1216300000000001</v>
      </c>
      <c r="HT92">
        <v>3.5052850000000002</v>
      </c>
      <c r="HU92" t="s">
        <v>140</v>
      </c>
      <c r="HV92" s="2">
        <v>3.6564619999999999</v>
      </c>
      <c r="HW92" s="2">
        <v>2.0713810000000001</v>
      </c>
      <c r="HX92" s="2">
        <v>2.4061710000000001</v>
      </c>
      <c r="HY92" s="2" t="s">
        <v>140</v>
      </c>
      <c r="HZ92" s="2">
        <v>2.0100690000000001</v>
      </c>
    </row>
    <row r="93" spans="2:234" ht="12" customHeight="1" x14ac:dyDescent="0.15">
      <c r="B93" t="s">
        <v>546</v>
      </c>
      <c r="C93">
        <v>0.12842709999999999</v>
      </c>
      <c r="D93" t="s">
        <v>140</v>
      </c>
      <c r="E93">
        <v>0.12993450000000001</v>
      </c>
      <c r="F93">
        <v>0.14798269999999999</v>
      </c>
      <c r="G93">
        <v>0.14798269999999999</v>
      </c>
      <c r="H93">
        <v>0.14849979999999999</v>
      </c>
      <c r="I93">
        <v>0.13042980000000001</v>
      </c>
      <c r="J93">
        <v>0.15061150000000001</v>
      </c>
      <c r="K93" t="s">
        <v>140</v>
      </c>
      <c r="L93">
        <v>0.1479926</v>
      </c>
      <c r="M93">
        <v>0.15061169999999999</v>
      </c>
      <c r="N93">
        <v>0.14187350000000001</v>
      </c>
      <c r="O93" t="s">
        <v>140</v>
      </c>
      <c r="P93">
        <v>0.14798269999999999</v>
      </c>
      <c r="Q93" t="s">
        <v>140</v>
      </c>
      <c r="R93">
        <v>0.14704510000000001</v>
      </c>
      <c r="S93">
        <v>0.14168030000000001</v>
      </c>
      <c r="T93">
        <v>0.1416801</v>
      </c>
      <c r="U93">
        <v>0.14168030000000001</v>
      </c>
      <c r="V93" t="s">
        <v>140</v>
      </c>
      <c r="W93">
        <v>0.14013349999999999</v>
      </c>
      <c r="X93" t="s">
        <v>140</v>
      </c>
      <c r="Y93">
        <v>0.1245412</v>
      </c>
      <c r="Z93" t="s">
        <v>140</v>
      </c>
      <c r="AA93">
        <v>0.68240279999999998</v>
      </c>
      <c r="AB93">
        <v>0.13222200000000001</v>
      </c>
      <c r="AC93">
        <v>0.68240259999999997</v>
      </c>
      <c r="AD93" t="s">
        <v>140</v>
      </c>
      <c r="AE93">
        <v>0.68087600000000004</v>
      </c>
      <c r="AF93">
        <v>0.14760860000000001</v>
      </c>
      <c r="AG93">
        <v>0.68087620000000004</v>
      </c>
      <c r="AH93" t="s">
        <v>140</v>
      </c>
      <c r="AI93">
        <v>0.18386839999999999</v>
      </c>
      <c r="AJ93">
        <v>0.18386839999999999</v>
      </c>
      <c r="AK93">
        <v>0.18386839999999999</v>
      </c>
      <c r="AL93">
        <v>0.15636710000000001</v>
      </c>
      <c r="AM93" t="s">
        <v>140</v>
      </c>
      <c r="AN93">
        <v>0.1564719</v>
      </c>
      <c r="AO93">
        <v>0.1564719</v>
      </c>
      <c r="AP93">
        <v>0.1564719</v>
      </c>
      <c r="AQ93">
        <v>0.1566756</v>
      </c>
      <c r="AR93">
        <v>0.61040559999999999</v>
      </c>
      <c r="AS93">
        <v>0.61040559999999999</v>
      </c>
      <c r="AT93">
        <v>0.1566756</v>
      </c>
      <c r="AU93">
        <v>0.1410583</v>
      </c>
      <c r="AV93" t="s">
        <v>140</v>
      </c>
      <c r="AW93">
        <v>0.23649400000000001</v>
      </c>
      <c r="AX93" t="s">
        <v>140</v>
      </c>
      <c r="AY93" t="s">
        <v>140</v>
      </c>
      <c r="AZ93">
        <v>0.1279931</v>
      </c>
      <c r="BA93" t="s">
        <v>140</v>
      </c>
      <c r="BB93">
        <v>0.68087600000000004</v>
      </c>
      <c r="BC93">
        <v>0.1385982</v>
      </c>
      <c r="BD93">
        <v>0.68087620000000004</v>
      </c>
      <c r="BE93" t="s">
        <v>140</v>
      </c>
      <c r="BF93">
        <v>0.16404079999999999</v>
      </c>
      <c r="BG93">
        <v>0.151168</v>
      </c>
      <c r="BH93" t="s">
        <v>140</v>
      </c>
      <c r="BI93">
        <v>0.13486049999999999</v>
      </c>
      <c r="BJ93">
        <v>0.1482367</v>
      </c>
      <c r="BK93" t="s">
        <v>140</v>
      </c>
      <c r="BL93" t="s">
        <v>140</v>
      </c>
      <c r="BM93">
        <v>0.1590646</v>
      </c>
      <c r="BN93">
        <v>0.1590646</v>
      </c>
      <c r="BO93">
        <v>0.1482367</v>
      </c>
      <c r="BP93">
        <v>0.1482367</v>
      </c>
      <c r="BQ93">
        <v>0.1482484</v>
      </c>
      <c r="BR93" t="s">
        <v>140</v>
      </c>
      <c r="BS93" t="s">
        <v>140</v>
      </c>
      <c r="BT93">
        <v>0.47423979999999999</v>
      </c>
      <c r="BU93" t="s">
        <v>140</v>
      </c>
      <c r="BV93">
        <v>0.14820720000000001</v>
      </c>
      <c r="BW93">
        <v>0.14818239999999999</v>
      </c>
      <c r="BX93">
        <v>0.14816470000000001</v>
      </c>
      <c r="BY93">
        <v>0.14818239999999999</v>
      </c>
      <c r="BZ93">
        <v>0.14855289999999999</v>
      </c>
      <c r="CA93">
        <v>0.14855289999999999</v>
      </c>
      <c r="CB93" t="s">
        <v>140</v>
      </c>
      <c r="CC93">
        <v>0.14596190000000001</v>
      </c>
      <c r="CD93" t="s">
        <v>140</v>
      </c>
      <c r="CE93">
        <v>0.1485447</v>
      </c>
      <c r="CF93">
        <v>0.14698359999999999</v>
      </c>
      <c r="CG93">
        <v>0.14855289999999999</v>
      </c>
      <c r="CH93">
        <v>0.1485532</v>
      </c>
      <c r="CI93" t="s">
        <v>140</v>
      </c>
      <c r="CJ93">
        <v>0.1484695</v>
      </c>
      <c r="CK93">
        <v>0.14166190000000001</v>
      </c>
      <c r="CL93">
        <v>0.14166190000000001</v>
      </c>
      <c r="CM93">
        <v>0.14205889999999999</v>
      </c>
      <c r="CN93">
        <v>0.14210120000000001</v>
      </c>
      <c r="CO93">
        <v>0.14205889999999999</v>
      </c>
      <c r="CP93">
        <v>0.14205889999999999</v>
      </c>
      <c r="CQ93">
        <v>0.1483179</v>
      </c>
      <c r="CR93" t="s">
        <v>140</v>
      </c>
      <c r="CS93" t="s">
        <v>140</v>
      </c>
      <c r="CT93">
        <v>0.15629280000000001</v>
      </c>
      <c r="CU93">
        <v>0.14633109999999999</v>
      </c>
      <c r="CV93">
        <v>0.15600359999999999</v>
      </c>
      <c r="CW93">
        <v>0.14533960000000001</v>
      </c>
      <c r="CX93">
        <v>0.14538180000000001</v>
      </c>
      <c r="CY93">
        <v>0.14533960000000001</v>
      </c>
      <c r="CZ93">
        <v>0.14533960000000001</v>
      </c>
      <c r="DA93">
        <v>0.14533960000000001</v>
      </c>
      <c r="DB93">
        <v>0.1518099</v>
      </c>
      <c r="DC93">
        <v>0.15183550000000001</v>
      </c>
      <c r="DD93">
        <v>0.1557673</v>
      </c>
      <c r="DE93">
        <v>0.15577440000000001</v>
      </c>
      <c r="DF93">
        <v>0.1566756</v>
      </c>
      <c r="DG93" t="s">
        <v>140</v>
      </c>
      <c r="DH93" t="s">
        <v>140</v>
      </c>
      <c r="DI93" t="s">
        <v>140</v>
      </c>
      <c r="DJ93" t="s">
        <v>140</v>
      </c>
      <c r="DK93">
        <v>0.61061319999999997</v>
      </c>
      <c r="DL93" t="s">
        <v>140</v>
      </c>
      <c r="DM93">
        <v>0.25977640000000002</v>
      </c>
      <c r="DN93">
        <v>0.25977729999999999</v>
      </c>
      <c r="DO93">
        <v>0.25977729999999999</v>
      </c>
      <c r="DP93">
        <v>0.25979649999999999</v>
      </c>
      <c r="DQ93" t="s">
        <v>140</v>
      </c>
      <c r="DR93">
        <v>0.25982300000000003</v>
      </c>
      <c r="DS93">
        <v>0.14849979999999999</v>
      </c>
      <c r="DT93">
        <v>0.14849979999999999</v>
      </c>
      <c r="DU93">
        <v>0.14849979999999999</v>
      </c>
      <c r="DV93">
        <v>0.1485313</v>
      </c>
      <c r="DW93">
        <v>0.14849979999999999</v>
      </c>
      <c r="DX93" t="s">
        <v>140</v>
      </c>
      <c r="DY93">
        <v>0.14247480000000001</v>
      </c>
      <c r="DZ93" t="s">
        <v>140</v>
      </c>
      <c r="EA93">
        <v>0.13748859999999999</v>
      </c>
      <c r="EB93">
        <v>0.13930880000000001</v>
      </c>
      <c r="EC93">
        <v>0.1393325</v>
      </c>
      <c r="ED93">
        <v>0.13930880000000001</v>
      </c>
      <c r="EE93">
        <v>0.13930880000000001</v>
      </c>
      <c r="EF93" t="s">
        <v>140</v>
      </c>
      <c r="EG93">
        <v>0.18386839999999999</v>
      </c>
      <c r="EH93" t="s">
        <v>140</v>
      </c>
      <c r="EI93">
        <v>0.13459270000000001</v>
      </c>
      <c r="EJ93">
        <v>0.18386839999999999</v>
      </c>
      <c r="EK93" t="s">
        <v>140</v>
      </c>
      <c r="EL93">
        <v>0.61518479999999998</v>
      </c>
      <c r="EM93">
        <v>0.61061319999999997</v>
      </c>
      <c r="EN93">
        <v>0.61040559999999999</v>
      </c>
      <c r="EO93">
        <v>0.15478220000000001</v>
      </c>
      <c r="EP93">
        <v>0.14704510000000001</v>
      </c>
      <c r="EQ93">
        <v>0.14683969999999999</v>
      </c>
      <c r="ER93">
        <v>0.1561099</v>
      </c>
      <c r="ES93">
        <v>0.14704510000000001</v>
      </c>
      <c r="ET93">
        <v>0.14704510000000001</v>
      </c>
      <c r="EU93">
        <v>0.1471218</v>
      </c>
      <c r="EV93">
        <v>0.14704510000000001</v>
      </c>
      <c r="EW93" t="s">
        <v>140</v>
      </c>
      <c r="EX93">
        <v>0.14704510000000001</v>
      </c>
      <c r="EY93">
        <v>0.14704739999999999</v>
      </c>
      <c r="EZ93">
        <v>0.14704510000000001</v>
      </c>
      <c r="FA93">
        <v>0.1566756</v>
      </c>
      <c r="FB93">
        <v>0.62465159999999997</v>
      </c>
      <c r="FC93">
        <v>0.61973409999999995</v>
      </c>
      <c r="FD93">
        <v>0.62937829999999995</v>
      </c>
      <c r="FE93">
        <v>0.61973409999999995</v>
      </c>
      <c r="FF93">
        <v>0.62929210000000002</v>
      </c>
      <c r="FG93">
        <v>0.61973409999999995</v>
      </c>
      <c r="FH93">
        <v>0.6293668</v>
      </c>
      <c r="FI93">
        <v>0.61973409999999995</v>
      </c>
      <c r="FJ93">
        <v>0.6293723</v>
      </c>
      <c r="FK93">
        <v>0.61973409999999995</v>
      </c>
      <c r="FL93">
        <v>0.62933380000000005</v>
      </c>
      <c r="FM93">
        <v>0.61973409999999995</v>
      </c>
      <c r="FN93">
        <v>0.62935629999999998</v>
      </c>
      <c r="FO93">
        <v>0.61973409999999995</v>
      </c>
      <c r="FP93">
        <v>0.62462329999999999</v>
      </c>
      <c r="FQ93">
        <v>0.61973409999999995</v>
      </c>
      <c r="FR93">
        <v>0.62805270000000002</v>
      </c>
      <c r="FS93">
        <v>0.61973409999999995</v>
      </c>
      <c r="FT93" t="s">
        <v>140</v>
      </c>
      <c r="FU93" t="s">
        <v>140</v>
      </c>
      <c r="FV93">
        <v>0.68256260000000002</v>
      </c>
      <c r="FW93" t="s">
        <v>140</v>
      </c>
      <c r="FX93">
        <v>0.68256260000000002</v>
      </c>
      <c r="FY93">
        <v>0.23584160000000001</v>
      </c>
      <c r="FZ93" t="s">
        <v>140</v>
      </c>
      <c r="GA93">
        <v>0.12201049999999999</v>
      </c>
      <c r="GB93">
        <v>0.12201049999999999</v>
      </c>
      <c r="GC93">
        <v>0.12201049999999999</v>
      </c>
      <c r="GD93">
        <v>0.15061150000000001</v>
      </c>
      <c r="GE93">
        <v>0.1479926</v>
      </c>
      <c r="GF93">
        <v>0.14187350000000001</v>
      </c>
      <c r="GG93">
        <v>9.9401500000000004E-2</v>
      </c>
      <c r="GH93">
        <v>0.1201498</v>
      </c>
      <c r="GI93">
        <v>0.12040530000000001</v>
      </c>
      <c r="GJ93" t="s">
        <v>140</v>
      </c>
      <c r="GK93" t="s">
        <v>140</v>
      </c>
      <c r="GL93">
        <v>0.1245409</v>
      </c>
      <c r="GM93">
        <v>0.13222220000000001</v>
      </c>
      <c r="GN93" t="s">
        <v>140</v>
      </c>
      <c r="GO93">
        <v>0.13767309999999999</v>
      </c>
      <c r="GP93">
        <v>0.18386849999999999</v>
      </c>
      <c r="GQ93">
        <v>0.1272971</v>
      </c>
      <c r="GR93">
        <v>0.12799350000000001</v>
      </c>
      <c r="GS93" t="s">
        <v>140</v>
      </c>
      <c r="GT93" t="s">
        <v>140</v>
      </c>
      <c r="GU93">
        <v>0.1385981</v>
      </c>
      <c r="GV93">
        <v>0.16404070000000001</v>
      </c>
      <c r="GW93" t="s">
        <v>140</v>
      </c>
      <c r="GX93" t="s">
        <v>140</v>
      </c>
      <c r="GY93" t="s">
        <v>140</v>
      </c>
      <c r="GZ93">
        <v>0.1482484</v>
      </c>
      <c r="HA93">
        <v>0.47423979999999999</v>
      </c>
      <c r="HB93">
        <v>0.14820639999999999</v>
      </c>
      <c r="HC93">
        <v>0.14818239999999999</v>
      </c>
      <c r="HD93">
        <v>0.14818239999999999</v>
      </c>
      <c r="HE93">
        <v>0.14450470000000001</v>
      </c>
      <c r="HF93">
        <v>0.14818239999999999</v>
      </c>
      <c r="HG93">
        <v>0.1463081</v>
      </c>
      <c r="HH93">
        <v>0.14701030000000001</v>
      </c>
      <c r="HI93">
        <v>0.1656242</v>
      </c>
      <c r="HJ93">
        <v>0.1485532</v>
      </c>
      <c r="HK93">
        <v>0.14166190000000001</v>
      </c>
      <c r="HL93">
        <v>0.14450470000000001</v>
      </c>
      <c r="HM93">
        <v>0.14658099999999999</v>
      </c>
      <c r="HN93" t="s">
        <v>140</v>
      </c>
      <c r="HO93" t="s">
        <v>140</v>
      </c>
      <c r="HP93">
        <v>0.1455439</v>
      </c>
      <c r="HQ93">
        <v>0.14538300000000001</v>
      </c>
      <c r="HR93" t="s">
        <v>140</v>
      </c>
      <c r="HS93">
        <v>0.15183550000000001</v>
      </c>
      <c r="HT93">
        <v>0.2396607</v>
      </c>
      <c r="HU93" t="s">
        <v>140</v>
      </c>
      <c r="HV93" s="2">
        <v>0.25982300000000003</v>
      </c>
      <c r="HW93" s="2">
        <v>0.1485312</v>
      </c>
      <c r="HX93" s="2">
        <v>0.1393325</v>
      </c>
      <c r="HY93" s="2" t="s">
        <v>140</v>
      </c>
      <c r="HZ93" s="2">
        <v>0.1471218</v>
      </c>
    </row>
    <row r="94" spans="2:234" ht="12" customHeight="1" x14ac:dyDescent="0.15">
      <c r="B94" t="s">
        <v>621</v>
      </c>
      <c r="C94">
        <v>27.26463</v>
      </c>
      <c r="D94" t="s">
        <v>140</v>
      </c>
      <c r="E94">
        <v>27.04485</v>
      </c>
      <c r="F94">
        <v>28.715450000000001</v>
      </c>
      <c r="G94">
        <v>28.715450000000001</v>
      </c>
      <c r="H94">
        <v>27.69258</v>
      </c>
      <c r="I94">
        <v>26.34545</v>
      </c>
      <c r="J94">
        <v>33.353110000000001</v>
      </c>
      <c r="K94" t="s">
        <v>140</v>
      </c>
      <c r="L94">
        <v>28.720980000000001</v>
      </c>
      <c r="M94">
        <v>33.353830000000002</v>
      </c>
      <c r="N94">
        <v>28.75084</v>
      </c>
      <c r="O94" t="s">
        <v>140</v>
      </c>
      <c r="P94">
        <v>28.715450000000001</v>
      </c>
      <c r="Q94" t="s">
        <v>140</v>
      </c>
      <c r="R94">
        <v>25.495709999999999</v>
      </c>
      <c r="S94">
        <v>28.652249999999999</v>
      </c>
      <c r="T94">
        <v>28.652000000000001</v>
      </c>
      <c r="U94">
        <v>28.652249999999999</v>
      </c>
      <c r="V94" t="s">
        <v>140</v>
      </c>
      <c r="W94">
        <v>29.48704</v>
      </c>
      <c r="X94" t="s">
        <v>140</v>
      </c>
      <c r="Y94">
        <v>19.358470000000001</v>
      </c>
      <c r="Z94" t="s">
        <v>140</v>
      </c>
      <c r="AA94">
        <v>47.781930000000003</v>
      </c>
      <c r="AB94">
        <v>25.4693</v>
      </c>
      <c r="AC94">
        <v>47.781140000000001</v>
      </c>
      <c r="AD94" t="s">
        <v>140</v>
      </c>
      <c r="AE94">
        <v>52.295900000000003</v>
      </c>
      <c r="AF94">
        <v>35.355200000000004</v>
      </c>
      <c r="AG94">
        <v>52.295729999999999</v>
      </c>
      <c r="AH94" t="s">
        <v>140</v>
      </c>
      <c r="AI94">
        <v>55.254289999999997</v>
      </c>
      <c r="AJ94">
        <v>55.254289999999997</v>
      </c>
      <c r="AK94">
        <v>55.254289999999997</v>
      </c>
      <c r="AL94">
        <v>30.59271</v>
      </c>
      <c r="AM94" t="s">
        <v>140</v>
      </c>
      <c r="AN94">
        <v>30.65053</v>
      </c>
      <c r="AO94">
        <v>30.65053</v>
      </c>
      <c r="AP94">
        <v>30.65053</v>
      </c>
      <c r="AQ94">
        <v>30.762910000000002</v>
      </c>
      <c r="AR94">
        <v>69.376360000000005</v>
      </c>
      <c r="AS94">
        <v>69.376360000000005</v>
      </c>
      <c r="AT94">
        <v>30.76294</v>
      </c>
      <c r="AU94">
        <v>30.48677</v>
      </c>
      <c r="AV94" t="s">
        <v>140</v>
      </c>
      <c r="AW94">
        <v>61.283560000000001</v>
      </c>
      <c r="AX94" t="s">
        <v>140</v>
      </c>
      <c r="AY94" t="s">
        <v>140</v>
      </c>
      <c r="AZ94">
        <v>18.452279999999998</v>
      </c>
      <c r="BA94" t="s">
        <v>140</v>
      </c>
      <c r="BB94">
        <v>52.295900000000003</v>
      </c>
      <c r="BC94">
        <v>28.809049999999999</v>
      </c>
      <c r="BD94">
        <v>52.295729999999999</v>
      </c>
      <c r="BE94" t="s">
        <v>140</v>
      </c>
      <c r="BF94">
        <v>47.652250000000002</v>
      </c>
      <c r="BG94">
        <v>33.34149</v>
      </c>
      <c r="BH94" t="s">
        <v>140</v>
      </c>
      <c r="BI94">
        <v>20.836549999999999</v>
      </c>
      <c r="BJ94">
        <v>28.014800000000001</v>
      </c>
      <c r="BK94" t="s">
        <v>140</v>
      </c>
      <c r="BL94" t="s">
        <v>140</v>
      </c>
      <c r="BM94">
        <v>38.012189999999997</v>
      </c>
      <c r="BN94">
        <v>38.012189999999997</v>
      </c>
      <c r="BO94">
        <v>28.014800000000001</v>
      </c>
      <c r="BP94">
        <v>28.014800000000001</v>
      </c>
      <c r="BQ94">
        <v>28.021380000000001</v>
      </c>
      <c r="BR94" t="s">
        <v>140</v>
      </c>
      <c r="BS94" t="s">
        <v>140</v>
      </c>
      <c r="BT94">
        <v>67.007689999999997</v>
      </c>
      <c r="BU94" t="s">
        <v>140</v>
      </c>
      <c r="BV94">
        <v>27.998259999999998</v>
      </c>
      <c r="BW94">
        <v>27.984349999999999</v>
      </c>
      <c r="BX94">
        <v>27.974419999999999</v>
      </c>
      <c r="BY94">
        <v>27.984349999999999</v>
      </c>
      <c r="BZ94">
        <v>27.721969999999999</v>
      </c>
      <c r="CA94">
        <v>27.721969999999999</v>
      </c>
      <c r="CB94" t="s">
        <v>140</v>
      </c>
      <c r="CC94">
        <v>24.909739999999999</v>
      </c>
      <c r="CD94" t="s">
        <v>140</v>
      </c>
      <c r="CE94">
        <v>27.717569999999998</v>
      </c>
      <c r="CF94">
        <v>26.957609999999999</v>
      </c>
      <c r="CG94">
        <v>27.721969999999999</v>
      </c>
      <c r="CH94">
        <v>27.72213</v>
      </c>
      <c r="CI94" t="s">
        <v>140</v>
      </c>
      <c r="CJ94">
        <v>27.847919999999998</v>
      </c>
      <c r="CK94">
        <v>24.04149</v>
      </c>
      <c r="CL94">
        <v>24.04149</v>
      </c>
      <c r="CM94">
        <v>24.239850000000001</v>
      </c>
      <c r="CN94">
        <v>24.263259999999999</v>
      </c>
      <c r="CO94">
        <v>24.239850000000001</v>
      </c>
      <c r="CP94">
        <v>24.239850000000001</v>
      </c>
      <c r="CQ94">
        <v>27.723739999999999</v>
      </c>
      <c r="CR94" t="s">
        <v>140</v>
      </c>
      <c r="CS94" t="s">
        <v>140</v>
      </c>
      <c r="CT94">
        <v>77.772829999999999</v>
      </c>
      <c r="CU94">
        <v>29.40868</v>
      </c>
      <c r="CV94">
        <v>31.795539999999999</v>
      </c>
      <c r="CW94">
        <v>25.01652</v>
      </c>
      <c r="CX94">
        <v>25.0396</v>
      </c>
      <c r="CY94">
        <v>25.01652</v>
      </c>
      <c r="CZ94">
        <v>25.01651</v>
      </c>
      <c r="DA94">
        <v>25.01652</v>
      </c>
      <c r="DB94">
        <v>29.670490000000001</v>
      </c>
      <c r="DC94">
        <v>29.685169999999999</v>
      </c>
      <c r="DD94">
        <v>31.946169999999999</v>
      </c>
      <c r="DE94">
        <v>31.950220000000002</v>
      </c>
      <c r="DF94">
        <v>30.76294</v>
      </c>
      <c r="DG94" t="s">
        <v>140</v>
      </c>
      <c r="DH94" t="s">
        <v>140</v>
      </c>
      <c r="DI94" t="s">
        <v>140</v>
      </c>
      <c r="DJ94" t="s">
        <v>140</v>
      </c>
      <c r="DK94">
        <v>69.33399</v>
      </c>
      <c r="DL94" t="s">
        <v>140</v>
      </c>
      <c r="DM94">
        <v>63.133389999999999</v>
      </c>
      <c r="DN94">
        <v>63.133980000000001</v>
      </c>
      <c r="DO94">
        <v>63.133980000000001</v>
      </c>
      <c r="DP94">
        <v>63.146569999999997</v>
      </c>
      <c r="DQ94" t="s">
        <v>140</v>
      </c>
      <c r="DR94">
        <v>63.164409999999997</v>
      </c>
      <c r="DS94">
        <v>27.69258</v>
      </c>
      <c r="DT94">
        <v>27.69258</v>
      </c>
      <c r="DU94">
        <v>27.69258</v>
      </c>
      <c r="DV94">
        <v>27.710080000000001</v>
      </c>
      <c r="DW94">
        <v>27.69258</v>
      </c>
      <c r="DX94" t="s">
        <v>140</v>
      </c>
      <c r="DY94">
        <v>25.376840000000001</v>
      </c>
      <c r="DZ94" t="s">
        <v>140</v>
      </c>
      <c r="EA94">
        <v>20.242920000000002</v>
      </c>
      <c r="EB94">
        <v>21.18009</v>
      </c>
      <c r="EC94">
        <v>21.192319999999999</v>
      </c>
      <c r="ED94">
        <v>21.18009</v>
      </c>
      <c r="EE94">
        <v>21.18009</v>
      </c>
      <c r="EF94" t="s">
        <v>140</v>
      </c>
      <c r="EG94">
        <v>55.254289999999997</v>
      </c>
      <c r="EH94" t="s">
        <v>140</v>
      </c>
      <c r="EI94">
        <v>22.987729999999999</v>
      </c>
      <c r="EJ94">
        <v>55.254289999999997</v>
      </c>
      <c r="EK94" t="s">
        <v>140</v>
      </c>
      <c r="EL94">
        <v>69.347170000000006</v>
      </c>
      <c r="EM94">
        <v>69.33399</v>
      </c>
      <c r="EN94">
        <v>69.376360000000005</v>
      </c>
      <c r="EO94">
        <v>33.667310000000001</v>
      </c>
      <c r="EP94">
        <v>25.495709999999999</v>
      </c>
      <c r="EQ94">
        <v>25.4833</v>
      </c>
      <c r="ER94">
        <v>27.320070000000001</v>
      </c>
      <c r="ES94">
        <v>25.495709999999999</v>
      </c>
      <c r="ET94">
        <v>25.495709999999999</v>
      </c>
      <c r="EU94">
        <v>25.537240000000001</v>
      </c>
      <c r="EV94">
        <v>25.495709999999999</v>
      </c>
      <c r="EW94" t="s">
        <v>140</v>
      </c>
      <c r="EX94">
        <v>25.495709999999999</v>
      </c>
      <c r="EY94">
        <v>25.49691</v>
      </c>
      <c r="EZ94">
        <v>25.495709999999999</v>
      </c>
      <c r="FA94">
        <v>30.76294</v>
      </c>
      <c r="FB94">
        <v>69.372230000000002</v>
      </c>
      <c r="FC94">
        <v>70.252960000000002</v>
      </c>
      <c r="FD94">
        <v>68.492000000000004</v>
      </c>
      <c r="FE94">
        <v>70.252960000000002</v>
      </c>
      <c r="FF94">
        <v>68.508369999999999</v>
      </c>
      <c r="FG94">
        <v>70.252960000000002</v>
      </c>
      <c r="FH94">
        <v>68.49418</v>
      </c>
      <c r="FI94">
        <v>70.252960000000002</v>
      </c>
      <c r="FJ94">
        <v>68.49315</v>
      </c>
      <c r="FK94">
        <v>70.252960000000002</v>
      </c>
      <c r="FL94">
        <v>68.500450000000001</v>
      </c>
      <c r="FM94">
        <v>70.252960000000002</v>
      </c>
      <c r="FN94">
        <v>68.496170000000006</v>
      </c>
      <c r="FO94">
        <v>70.252960000000002</v>
      </c>
      <c r="FP94">
        <v>69.377399999999994</v>
      </c>
      <c r="FQ94">
        <v>70.252960000000002</v>
      </c>
      <c r="FR94">
        <v>68.742440000000002</v>
      </c>
      <c r="FS94">
        <v>70.252960000000002</v>
      </c>
      <c r="FT94" t="s">
        <v>140</v>
      </c>
      <c r="FU94" t="s">
        <v>140</v>
      </c>
      <c r="FV94">
        <v>48.546840000000003</v>
      </c>
      <c r="FW94" t="s">
        <v>140</v>
      </c>
      <c r="FX94">
        <v>48.546819999999997</v>
      </c>
      <c r="FY94">
        <v>59.849640000000001</v>
      </c>
      <c r="FZ94" t="s">
        <v>140</v>
      </c>
      <c r="GA94">
        <v>40.03378</v>
      </c>
      <c r="GB94">
        <v>40.03378</v>
      </c>
      <c r="GC94">
        <v>40.03378</v>
      </c>
      <c r="GD94">
        <v>33.353110000000001</v>
      </c>
      <c r="GE94">
        <v>28.720980000000001</v>
      </c>
      <c r="GF94">
        <v>28.75084</v>
      </c>
      <c r="GG94">
        <v>15.44369</v>
      </c>
      <c r="GH94">
        <v>33.334409999999998</v>
      </c>
      <c r="GI94">
        <v>30.76932</v>
      </c>
      <c r="GJ94" t="s">
        <v>140</v>
      </c>
      <c r="GK94" t="s">
        <v>140</v>
      </c>
      <c r="GL94">
        <v>19.358239999999999</v>
      </c>
      <c r="GM94">
        <v>25.469439999999999</v>
      </c>
      <c r="GN94" t="s">
        <v>140</v>
      </c>
      <c r="GO94">
        <v>29.343610000000002</v>
      </c>
      <c r="GP94">
        <v>55.25441</v>
      </c>
      <c r="GQ94">
        <v>20.580739999999999</v>
      </c>
      <c r="GR94">
        <v>18.452190000000002</v>
      </c>
      <c r="GS94" t="s">
        <v>140</v>
      </c>
      <c r="GT94" t="s">
        <v>140</v>
      </c>
      <c r="GU94">
        <v>28.809059999999999</v>
      </c>
      <c r="GV94">
        <v>47.652230000000003</v>
      </c>
      <c r="GW94" t="s">
        <v>140</v>
      </c>
      <c r="GX94" t="s">
        <v>140</v>
      </c>
      <c r="GY94" t="s">
        <v>140</v>
      </c>
      <c r="GZ94">
        <v>28.021380000000001</v>
      </c>
      <c r="HA94">
        <v>67.007689999999997</v>
      </c>
      <c r="HB94">
        <v>27.997800000000002</v>
      </c>
      <c r="HC94">
        <v>27.984349999999999</v>
      </c>
      <c r="HD94">
        <v>27.984349999999999</v>
      </c>
      <c r="HE94">
        <v>24.909479999999999</v>
      </c>
      <c r="HF94">
        <v>27.984349999999999</v>
      </c>
      <c r="HG94">
        <v>25.531510000000001</v>
      </c>
      <c r="HH94">
        <v>27.014089999999999</v>
      </c>
      <c r="HI94">
        <v>118.0391</v>
      </c>
      <c r="HJ94">
        <v>27.72213</v>
      </c>
      <c r="HK94">
        <v>24.04149</v>
      </c>
      <c r="HL94">
        <v>24.909479999999999</v>
      </c>
      <c r="HM94">
        <v>26.048210000000001</v>
      </c>
      <c r="HN94" t="s">
        <v>140</v>
      </c>
      <c r="HO94" t="s">
        <v>140</v>
      </c>
      <c r="HP94">
        <v>29.546520000000001</v>
      </c>
      <c r="HQ94">
        <v>25.039660000000001</v>
      </c>
      <c r="HR94" t="s">
        <v>140</v>
      </c>
      <c r="HS94">
        <v>29.685169999999999</v>
      </c>
      <c r="HT94">
        <v>61.54522</v>
      </c>
      <c r="HU94" t="s">
        <v>140</v>
      </c>
      <c r="HV94" s="2">
        <v>63.164409999999997</v>
      </c>
      <c r="HW94" s="2">
        <v>27.710039999999999</v>
      </c>
      <c r="HX94" s="2">
        <v>21.192319999999999</v>
      </c>
      <c r="HY94" s="2" t="s">
        <v>140</v>
      </c>
      <c r="HZ94" s="2">
        <v>25.537240000000001</v>
      </c>
    </row>
    <row r="95" spans="2:234" ht="12" customHeight="1" x14ac:dyDescent="0.15">
      <c r="B95" t="s">
        <v>547</v>
      </c>
      <c r="C95">
        <v>0.55472980000000005</v>
      </c>
      <c r="D95" t="s">
        <v>140</v>
      </c>
      <c r="E95">
        <v>0.53185890000000002</v>
      </c>
      <c r="F95">
        <v>0.53896840000000001</v>
      </c>
      <c r="G95">
        <v>0.53896840000000001</v>
      </c>
      <c r="H95">
        <v>0.47884330000000003</v>
      </c>
      <c r="I95">
        <v>0.26921509999999998</v>
      </c>
      <c r="J95">
        <v>0.64031629999999995</v>
      </c>
      <c r="K95" t="s">
        <v>140</v>
      </c>
      <c r="L95">
        <v>0.53926929999999995</v>
      </c>
      <c r="M95">
        <v>0.6403219</v>
      </c>
      <c r="N95">
        <v>0.54668700000000003</v>
      </c>
      <c r="O95" t="s">
        <v>140</v>
      </c>
      <c r="P95">
        <v>0.53896840000000001</v>
      </c>
      <c r="Q95" t="s">
        <v>140</v>
      </c>
      <c r="R95">
        <v>0.48393380000000003</v>
      </c>
      <c r="S95">
        <v>0.54133759999999997</v>
      </c>
      <c r="T95">
        <v>0.5413386</v>
      </c>
      <c r="U95">
        <v>0.54133759999999997</v>
      </c>
      <c r="V95" t="s">
        <v>140</v>
      </c>
      <c r="W95">
        <v>0.21401029999999999</v>
      </c>
      <c r="X95" t="s">
        <v>140</v>
      </c>
      <c r="Y95">
        <v>0.18832670000000001</v>
      </c>
      <c r="Z95" t="s">
        <v>140</v>
      </c>
      <c r="AA95">
        <v>0.17097879999999999</v>
      </c>
      <c r="AB95">
        <v>0.19344900000000001</v>
      </c>
      <c r="AC95">
        <v>0.17097399999999999</v>
      </c>
      <c r="AD95" t="s">
        <v>140</v>
      </c>
      <c r="AE95">
        <v>0.20420559999999999</v>
      </c>
      <c r="AF95">
        <v>0.22810800000000001</v>
      </c>
      <c r="AG95">
        <v>0.2042041</v>
      </c>
      <c r="AH95" t="s">
        <v>140</v>
      </c>
      <c r="AI95">
        <v>0.57090370000000001</v>
      </c>
      <c r="AJ95">
        <v>0.57090370000000001</v>
      </c>
      <c r="AK95">
        <v>0.57090370000000001</v>
      </c>
      <c r="AL95">
        <v>0.84923689999999996</v>
      </c>
      <c r="AM95" t="s">
        <v>140</v>
      </c>
      <c r="AN95">
        <v>0.85556509999999997</v>
      </c>
      <c r="AO95">
        <v>0.85556509999999997</v>
      </c>
      <c r="AP95">
        <v>0.85556509999999997</v>
      </c>
      <c r="AQ95">
        <v>0.86807520000000005</v>
      </c>
      <c r="AR95">
        <v>0.65191410000000005</v>
      </c>
      <c r="AS95">
        <v>0.65191410000000005</v>
      </c>
      <c r="AT95">
        <v>0.86807500000000004</v>
      </c>
      <c r="AU95">
        <v>0.59892020000000001</v>
      </c>
      <c r="AV95" t="s">
        <v>140</v>
      </c>
      <c r="AW95">
        <v>0.56062889999999999</v>
      </c>
      <c r="AX95" t="s">
        <v>140</v>
      </c>
      <c r="AY95" t="s">
        <v>140</v>
      </c>
      <c r="AZ95">
        <v>0.19751840000000001</v>
      </c>
      <c r="BA95" t="s">
        <v>140</v>
      </c>
      <c r="BB95">
        <v>0.20420559999999999</v>
      </c>
      <c r="BC95">
        <v>0.24863730000000001</v>
      </c>
      <c r="BD95">
        <v>0.2042041</v>
      </c>
      <c r="BE95" t="s">
        <v>140</v>
      </c>
      <c r="BF95">
        <v>0.55806409999999995</v>
      </c>
      <c r="BG95">
        <v>0.33685500000000002</v>
      </c>
      <c r="BH95" t="s">
        <v>140</v>
      </c>
      <c r="BI95">
        <v>0.26006069999999998</v>
      </c>
      <c r="BJ95">
        <v>0.46008909999999997</v>
      </c>
      <c r="BK95" t="s">
        <v>140</v>
      </c>
      <c r="BL95" t="s">
        <v>140</v>
      </c>
      <c r="BM95">
        <v>0.63941269999999994</v>
      </c>
      <c r="BN95">
        <v>0.6394128</v>
      </c>
      <c r="BO95">
        <v>0.46008909999999997</v>
      </c>
      <c r="BP95">
        <v>0.46008909999999997</v>
      </c>
      <c r="BQ95">
        <v>0.4603565</v>
      </c>
      <c r="BR95" t="s">
        <v>140</v>
      </c>
      <c r="BS95" t="s">
        <v>140</v>
      </c>
      <c r="BT95">
        <v>0.54417269999999995</v>
      </c>
      <c r="BU95" t="s">
        <v>140</v>
      </c>
      <c r="BV95">
        <v>0.45941779999999999</v>
      </c>
      <c r="BW95">
        <v>0.45885419999999999</v>
      </c>
      <c r="BX95">
        <v>0.45845229999999998</v>
      </c>
      <c r="BY95">
        <v>0.45885419999999999</v>
      </c>
      <c r="BZ95">
        <v>0.48015170000000001</v>
      </c>
      <c r="CA95">
        <v>0.48015170000000001</v>
      </c>
      <c r="CB95" t="s">
        <v>140</v>
      </c>
      <c r="CC95">
        <v>0.45781769999999999</v>
      </c>
      <c r="CD95" t="s">
        <v>140</v>
      </c>
      <c r="CE95">
        <v>0.47993770000000002</v>
      </c>
      <c r="CF95">
        <v>0.44082959999999999</v>
      </c>
      <c r="CG95">
        <v>0.48015170000000001</v>
      </c>
      <c r="CH95">
        <v>0.48015859999999999</v>
      </c>
      <c r="CI95" t="s">
        <v>140</v>
      </c>
      <c r="CJ95">
        <v>0.46419199999999999</v>
      </c>
      <c r="CK95">
        <v>0.3378352</v>
      </c>
      <c r="CL95">
        <v>0.3378352</v>
      </c>
      <c r="CM95">
        <v>0.34426649999999998</v>
      </c>
      <c r="CN95">
        <v>0.34490680000000001</v>
      </c>
      <c r="CO95">
        <v>0.34426649999999998</v>
      </c>
      <c r="CP95">
        <v>0.34426649999999998</v>
      </c>
      <c r="CQ95">
        <v>0.4629914</v>
      </c>
      <c r="CR95" t="s">
        <v>140</v>
      </c>
      <c r="CS95" t="s">
        <v>140</v>
      </c>
      <c r="CT95">
        <v>2.0444589999999998</v>
      </c>
      <c r="CU95">
        <v>0.83206840000000004</v>
      </c>
      <c r="CV95">
        <v>0.85539089999999995</v>
      </c>
      <c r="CW95">
        <v>0.4445675</v>
      </c>
      <c r="CX95">
        <v>0.44551099999999999</v>
      </c>
      <c r="CY95">
        <v>0.4445675</v>
      </c>
      <c r="CZ95">
        <v>0.44456709999999999</v>
      </c>
      <c r="DA95">
        <v>0.4445675</v>
      </c>
      <c r="DB95">
        <v>0.64539360000000001</v>
      </c>
      <c r="DC95">
        <v>0.64644670000000004</v>
      </c>
      <c r="DD95">
        <v>0.84665699999999999</v>
      </c>
      <c r="DE95">
        <v>0.84710180000000002</v>
      </c>
      <c r="DF95">
        <v>0.86807500000000004</v>
      </c>
      <c r="DG95" t="s">
        <v>140</v>
      </c>
      <c r="DH95" t="s">
        <v>140</v>
      </c>
      <c r="DI95" t="s">
        <v>140</v>
      </c>
      <c r="DJ95" t="s">
        <v>140</v>
      </c>
      <c r="DK95">
        <v>0.64893299999999998</v>
      </c>
      <c r="DL95" t="s">
        <v>140</v>
      </c>
      <c r="DM95">
        <v>0.61499689999999996</v>
      </c>
      <c r="DN95">
        <v>0.6150352</v>
      </c>
      <c r="DO95">
        <v>0.6150352</v>
      </c>
      <c r="DP95">
        <v>0.61584289999999997</v>
      </c>
      <c r="DQ95" t="s">
        <v>140</v>
      </c>
      <c r="DR95">
        <v>0.61699789999999999</v>
      </c>
      <c r="DS95">
        <v>0.47884330000000003</v>
      </c>
      <c r="DT95">
        <v>0.47884330000000003</v>
      </c>
      <c r="DU95">
        <v>0.47884330000000003</v>
      </c>
      <c r="DV95">
        <v>0.47960940000000002</v>
      </c>
      <c r="DW95">
        <v>0.47884330000000003</v>
      </c>
      <c r="DX95" t="s">
        <v>140</v>
      </c>
      <c r="DY95">
        <v>0.32214939999999997</v>
      </c>
      <c r="DZ95" t="s">
        <v>140</v>
      </c>
      <c r="EA95">
        <v>0.34494350000000001</v>
      </c>
      <c r="EB95">
        <v>0.3738765</v>
      </c>
      <c r="EC95">
        <v>0.37427660000000001</v>
      </c>
      <c r="ED95">
        <v>0.3738765</v>
      </c>
      <c r="EE95">
        <v>0.3738765</v>
      </c>
      <c r="EF95" t="s">
        <v>140</v>
      </c>
      <c r="EG95">
        <v>0.57090370000000001</v>
      </c>
      <c r="EH95" t="s">
        <v>140</v>
      </c>
      <c r="EI95">
        <v>0.60571710000000001</v>
      </c>
      <c r="EJ95">
        <v>0.57090370000000001</v>
      </c>
      <c r="EK95" t="s">
        <v>140</v>
      </c>
      <c r="EL95">
        <v>0.64886860000000002</v>
      </c>
      <c r="EM95">
        <v>0.64893299999999998</v>
      </c>
      <c r="EN95">
        <v>0.65191410000000005</v>
      </c>
      <c r="EO95">
        <v>0.52025770000000005</v>
      </c>
      <c r="EP95">
        <v>0.48393380000000003</v>
      </c>
      <c r="EQ95">
        <v>0.47547479999999998</v>
      </c>
      <c r="ER95">
        <v>1.032567</v>
      </c>
      <c r="ES95">
        <v>0.48393380000000003</v>
      </c>
      <c r="ET95">
        <v>0.48393380000000003</v>
      </c>
      <c r="EU95">
        <v>0.48586849999999998</v>
      </c>
      <c r="EV95">
        <v>0.48393380000000003</v>
      </c>
      <c r="EW95" t="s">
        <v>140</v>
      </c>
      <c r="EX95">
        <v>0.48393380000000003</v>
      </c>
      <c r="EY95">
        <v>0.48399160000000002</v>
      </c>
      <c r="EZ95">
        <v>0.48393380000000003</v>
      </c>
      <c r="FA95">
        <v>0.86807500000000004</v>
      </c>
      <c r="FB95">
        <v>0.64865220000000001</v>
      </c>
      <c r="FC95">
        <v>0.71556189999999997</v>
      </c>
      <c r="FD95">
        <v>0.59152380000000004</v>
      </c>
      <c r="FE95">
        <v>0.71556189999999997</v>
      </c>
      <c r="FF95">
        <v>0.59250879999999995</v>
      </c>
      <c r="FG95">
        <v>0.71556189999999997</v>
      </c>
      <c r="FH95">
        <v>0.59165469999999998</v>
      </c>
      <c r="FI95">
        <v>0.71556189999999997</v>
      </c>
      <c r="FJ95">
        <v>0.59159249999999997</v>
      </c>
      <c r="FK95">
        <v>0.71556189999999997</v>
      </c>
      <c r="FL95">
        <v>0.59203190000000006</v>
      </c>
      <c r="FM95">
        <v>0.71556189999999997</v>
      </c>
      <c r="FN95">
        <v>0.59177440000000003</v>
      </c>
      <c r="FO95">
        <v>0.71556189999999997</v>
      </c>
      <c r="FP95">
        <v>0.64901430000000004</v>
      </c>
      <c r="FQ95">
        <v>0.71556189999999997</v>
      </c>
      <c r="FR95">
        <v>0.60689839999999995</v>
      </c>
      <c r="FS95">
        <v>0.71556189999999997</v>
      </c>
      <c r="FT95" t="s">
        <v>140</v>
      </c>
      <c r="FU95" t="s">
        <v>140</v>
      </c>
      <c r="FV95">
        <v>0.17583480000000001</v>
      </c>
      <c r="FW95" t="s">
        <v>140</v>
      </c>
      <c r="FX95">
        <v>0.17583470000000001</v>
      </c>
      <c r="FY95">
        <v>0.4489901</v>
      </c>
      <c r="FZ95" t="s">
        <v>140</v>
      </c>
      <c r="GA95">
        <v>0.90024090000000001</v>
      </c>
      <c r="GB95">
        <v>0.90024090000000001</v>
      </c>
      <c r="GC95">
        <v>0.90024090000000001</v>
      </c>
      <c r="GD95">
        <v>0.64031640000000001</v>
      </c>
      <c r="GE95">
        <v>0.53926940000000001</v>
      </c>
      <c r="GF95">
        <v>0.54668700000000003</v>
      </c>
      <c r="GG95">
        <v>0.24946399999999999</v>
      </c>
      <c r="GH95">
        <v>0.35352650000000002</v>
      </c>
      <c r="GI95">
        <v>0.32635249999999999</v>
      </c>
      <c r="GJ95" t="s">
        <v>140</v>
      </c>
      <c r="GK95" t="s">
        <v>140</v>
      </c>
      <c r="GL95">
        <v>0.1883271</v>
      </c>
      <c r="GM95">
        <v>0.19344910000000001</v>
      </c>
      <c r="GN95" t="s">
        <v>140</v>
      </c>
      <c r="GO95">
        <v>0.21096039999999999</v>
      </c>
      <c r="GP95">
        <v>0.57090529999999995</v>
      </c>
      <c r="GQ95">
        <v>0.20801040000000001</v>
      </c>
      <c r="GR95">
        <v>0.19751730000000001</v>
      </c>
      <c r="GS95" t="s">
        <v>140</v>
      </c>
      <c r="GT95" t="s">
        <v>140</v>
      </c>
      <c r="GU95">
        <v>0.24863730000000001</v>
      </c>
      <c r="GV95">
        <v>0.55806370000000005</v>
      </c>
      <c r="GW95" t="s">
        <v>140</v>
      </c>
      <c r="GX95" t="s">
        <v>140</v>
      </c>
      <c r="GY95" t="s">
        <v>140</v>
      </c>
      <c r="GZ95">
        <v>0.4603565</v>
      </c>
      <c r="HA95">
        <v>0.54417280000000001</v>
      </c>
      <c r="HB95">
        <v>0.45939920000000001</v>
      </c>
      <c r="HC95">
        <v>0.45885419999999999</v>
      </c>
      <c r="HD95">
        <v>0.45885419999999999</v>
      </c>
      <c r="HE95">
        <v>0.40747929999999999</v>
      </c>
      <c r="HF95">
        <v>0.45885419999999999</v>
      </c>
      <c r="HG95">
        <v>0.45485219999999998</v>
      </c>
      <c r="HH95">
        <v>0.44156220000000002</v>
      </c>
      <c r="HI95">
        <v>6.412795</v>
      </c>
      <c r="HJ95">
        <v>0.48015859999999999</v>
      </c>
      <c r="HK95">
        <v>0.3378352</v>
      </c>
      <c r="HL95">
        <v>0.40747929999999999</v>
      </c>
      <c r="HM95">
        <v>0.45087480000000002</v>
      </c>
      <c r="HN95" t="s">
        <v>140</v>
      </c>
      <c r="HO95" t="s">
        <v>140</v>
      </c>
      <c r="HP95">
        <v>0.82995350000000001</v>
      </c>
      <c r="HQ95">
        <v>0.44551570000000001</v>
      </c>
      <c r="HR95" t="s">
        <v>140</v>
      </c>
      <c r="HS95">
        <v>0.64644670000000004</v>
      </c>
      <c r="HT95">
        <v>0.61342059999999998</v>
      </c>
      <c r="HU95" t="s">
        <v>140</v>
      </c>
      <c r="HV95" s="2">
        <v>0.61699789999999999</v>
      </c>
      <c r="HW95" s="2">
        <v>0.47960750000000002</v>
      </c>
      <c r="HX95" s="2">
        <v>0.37427660000000001</v>
      </c>
      <c r="HY95" s="2" t="s">
        <v>140</v>
      </c>
      <c r="HZ95" s="2">
        <v>0.48586849999999998</v>
      </c>
    </row>
    <row r="96" spans="2:234" ht="12" customHeight="1" x14ac:dyDescent="0.15">
      <c r="B96" t="s">
        <v>173</v>
      </c>
      <c r="C96" t="s">
        <v>140</v>
      </c>
      <c r="D96" t="s">
        <v>140</v>
      </c>
      <c r="E96" t="s">
        <v>140</v>
      </c>
      <c r="F96" t="s">
        <v>140</v>
      </c>
      <c r="G96" t="s">
        <v>140</v>
      </c>
      <c r="H96" t="s">
        <v>140</v>
      </c>
      <c r="I96" t="s">
        <v>140</v>
      </c>
      <c r="J96" t="s">
        <v>140</v>
      </c>
      <c r="K96" t="s">
        <v>140</v>
      </c>
      <c r="L96" t="s">
        <v>140</v>
      </c>
      <c r="M96" t="s">
        <v>140</v>
      </c>
      <c r="N96" t="s">
        <v>140</v>
      </c>
      <c r="O96" t="s">
        <v>140</v>
      </c>
      <c r="P96" t="s">
        <v>140</v>
      </c>
      <c r="Q96" t="s">
        <v>140</v>
      </c>
      <c r="R96" t="s">
        <v>140</v>
      </c>
      <c r="S96" t="s">
        <v>140</v>
      </c>
      <c r="T96" t="s">
        <v>140</v>
      </c>
      <c r="U96" t="s">
        <v>140</v>
      </c>
      <c r="V96" t="s">
        <v>140</v>
      </c>
      <c r="W96" t="s">
        <v>140</v>
      </c>
      <c r="X96" t="s">
        <v>140</v>
      </c>
      <c r="Y96" t="s">
        <v>140</v>
      </c>
      <c r="Z96" t="s">
        <v>140</v>
      </c>
      <c r="AA96" t="s">
        <v>140</v>
      </c>
      <c r="AB96" t="s">
        <v>140</v>
      </c>
      <c r="AC96" t="s">
        <v>140</v>
      </c>
      <c r="AD96" t="s">
        <v>140</v>
      </c>
      <c r="AE96" t="s">
        <v>140</v>
      </c>
      <c r="AF96" t="s">
        <v>140</v>
      </c>
      <c r="AG96" t="s">
        <v>140</v>
      </c>
      <c r="AH96" t="s">
        <v>140</v>
      </c>
      <c r="AI96" t="s">
        <v>140</v>
      </c>
      <c r="AJ96" t="s">
        <v>140</v>
      </c>
      <c r="AK96" t="s">
        <v>140</v>
      </c>
      <c r="AL96" t="s">
        <v>140</v>
      </c>
      <c r="AM96" t="s">
        <v>140</v>
      </c>
      <c r="AN96" t="s">
        <v>140</v>
      </c>
      <c r="AO96" t="s">
        <v>140</v>
      </c>
      <c r="AP96" t="s">
        <v>140</v>
      </c>
      <c r="AQ96" t="s">
        <v>140</v>
      </c>
      <c r="AR96" t="s">
        <v>140</v>
      </c>
      <c r="AS96" t="s">
        <v>140</v>
      </c>
      <c r="AT96" t="s">
        <v>140</v>
      </c>
      <c r="AU96" t="s">
        <v>140</v>
      </c>
      <c r="AV96" t="s">
        <v>140</v>
      </c>
      <c r="AW96" t="s">
        <v>140</v>
      </c>
      <c r="AX96" t="s">
        <v>140</v>
      </c>
      <c r="AY96" t="s">
        <v>140</v>
      </c>
      <c r="AZ96" t="s">
        <v>140</v>
      </c>
      <c r="BA96" t="s">
        <v>140</v>
      </c>
      <c r="BB96" t="s">
        <v>140</v>
      </c>
      <c r="BC96" t="s">
        <v>140</v>
      </c>
      <c r="BD96" t="s">
        <v>140</v>
      </c>
      <c r="BE96" t="s">
        <v>140</v>
      </c>
      <c r="BF96" t="s">
        <v>140</v>
      </c>
      <c r="BG96" t="s">
        <v>140</v>
      </c>
      <c r="BH96" t="s">
        <v>140</v>
      </c>
      <c r="BI96" t="s">
        <v>140</v>
      </c>
      <c r="BJ96" t="s">
        <v>140</v>
      </c>
      <c r="BK96" t="s">
        <v>140</v>
      </c>
      <c r="BL96" t="s">
        <v>140</v>
      </c>
      <c r="BM96" t="s">
        <v>140</v>
      </c>
      <c r="BN96" t="s">
        <v>140</v>
      </c>
      <c r="BO96" t="s">
        <v>140</v>
      </c>
      <c r="BP96" t="s">
        <v>140</v>
      </c>
      <c r="BQ96" t="s">
        <v>140</v>
      </c>
      <c r="BR96" t="s">
        <v>140</v>
      </c>
      <c r="BS96" t="s">
        <v>140</v>
      </c>
      <c r="BT96" t="s">
        <v>140</v>
      </c>
      <c r="BU96" t="s">
        <v>140</v>
      </c>
      <c r="BV96" t="s">
        <v>140</v>
      </c>
      <c r="BW96" t="s">
        <v>140</v>
      </c>
      <c r="BX96" t="s">
        <v>140</v>
      </c>
      <c r="BY96" t="s">
        <v>140</v>
      </c>
      <c r="BZ96" t="s">
        <v>140</v>
      </c>
      <c r="CA96" t="s">
        <v>140</v>
      </c>
      <c r="CB96" t="s">
        <v>140</v>
      </c>
      <c r="CC96" t="s">
        <v>140</v>
      </c>
      <c r="CD96" t="s">
        <v>140</v>
      </c>
      <c r="CE96" t="s">
        <v>140</v>
      </c>
      <c r="CF96" t="s">
        <v>140</v>
      </c>
      <c r="CG96" t="s">
        <v>140</v>
      </c>
      <c r="CH96" t="s">
        <v>140</v>
      </c>
      <c r="CI96" t="s">
        <v>140</v>
      </c>
      <c r="CJ96" t="s">
        <v>140</v>
      </c>
      <c r="CK96" t="s">
        <v>140</v>
      </c>
      <c r="CL96" t="s">
        <v>140</v>
      </c>
      <c r="CM96" t="s">
        <v>140</v>
      </c>
      <c r="CN96" t="s">
        <v>140</v>
      </c>
      <c r="CO96" t="s">
        <v>140</v>
      </c>
      <c r="CP96" t="s">
        <v>140</v>
      </c>
      <c r="CQ96" t="s">
        <v>140</v>
      </c>
      <c r="CR96" t="s">
        <v>140</v>
      </c>
      <c r="CS96" t="s">
        <v>140</v>
      </c>
      <c r="CT96" t="s">
        <v>140</v>
      </c>
      <c r="CU96" t="s">
        <v>140</v>
      </c>
      <c r="CV96" t="s">
        <v>140</v>
      </c>
      <c r="CW96" t="s">
        <v>140</v>
      </c>
      <c r="CX96" t="s">
        <v>140</v>
      </c>
      <c r="CY96" t="s">
        <v>140</v>
      </c>
      <c r="CZ96" t="s">
        <v>140</v>
      </c>
      <c r="DA96" t="s">
        <v>140</v>
      </c>
      <c r="DB96" t="s">
        <v>140</v>
      </c>
      <c r="DC96" t="s">
        <v>140</v>
      </c>
      <c r="DD96" t="s">
        <v>140</v>
      </c>
      <c r="DE96" t="s">
        <v>140</v>
      </c>
      <c r="DF96" t="s">
        <v>140</v>
      </c>
      <c r="DG96" t="s">
        <v>140</v>
      </c>
      <c r="DH96" t="s">
        <v>140</v>
      </c>
      <c r="DI96" t="s">
        <v>140</v>
      </c>
      <c r="DJ96" t="s">
        <v>140</v>
      </c>
      <c r="DK96" t="s">
        <v>140</v>
      </c>
      <c r="DL96" t="s">
        <v>140</v>
      </c>
      <c r="DM96" t="s">
        <v>140</v>
      </c>
      <c r="DN96" t="s">
        <v>140</v>
      </c>
      <c r="DO96" t="s">
        <v>140</v>
      </c>
      <c r="DP96" t="s">
        <v>140</v>
      </c>
      <c r="DQ96" t="s">
        <v>140</v>
      </c>
      <c r="DR96" t="s">
        <v>140</v>
      </c>
      <c r="DS96" t="s">
        <v>140</v>
      </c>
      <c r="DT96" t="s">
        <v>140</v>
      </c>
      <c r="DU96" t="s">
        <v>140</v>
      </c>
      <c r="DV96" t="s">
        <v>140</v>
      </c>
      <c r="DW96" t="s">
        <v>140</v>
      </c>
      <c r="DX96" t="s">
        <v>140</v>
      </c>
      <c r="DY96" t="s">
        <v>140</v>
      </c>
      <c r="DZ96" t="s">
        <v>140</v>
      </c>
      <c r="EA96" t="s">
        <v>140</v>
      </c>
      <c r="EB96" t="s">
        <v>140</v>
      </c>
      <c r="EC96" t="s">
        <v>140</v>
      </c>
      <c r="ED96" t="s">
        <v>140</v>
      </c>
      <c r="EE96" t="s">
        <v>140</v>
      </c>
      <c r="EF96" t="s">
        <v>140</v>
      </c>
      <c r="EG96" t="s">
        <v>140</v>
      </c>
      <c r="EH96" t="s">
        <v>140</v>
      </c>
      <c r="EI96" t="s">
        <v>140</v>
      </c>
      <c r="EJ96" t="s">
        <v>140</v>
      </c>
      <c r="EK96" t="s">
        <v>140</v>
      </c>
      <c r="EL96" t="s">
        <v>140</v>
      </c>
      <c r="EM96" t="s">
        <v>140</v>
      </c>
      <c r="EN96" t="s">
        <v>140</v>
      </c>
      <c r="EO96" t="s">
        <v>140</v>
      </c>
      <c r="EP96" t="s">
        <v>140</v>
      </c>
      <c r="EQ96" t="s">
        <v>140</v>
      </c>
      <c r="ER96" t="s">
        <v>140</v>
      </c>
      <c r="ES96" t="s">
        <v>140</v>
      </c>
      <c r="ET96" t="s">
        <v>140</v>
      </c>
      <c r="EU96" t="s">
        <v>140</v>
      </c>
      <c r="EV96" t="s">
        <v>140</v>
      </c>
      <c r="EW96" t="s">
        <v>140</v>
      </c>
      <c r="EX96" t="s">
        <v>140</v>
      </c>
      <c r="EY96" t="s">
        <v>140</v>
      </c>
      <c r="EZ96" t="s">
        <v>140</v>
      </c>
      <c r="FA96" t="s">
        <v>140</v>
      </c>
      <c r="FB96" t="s">
        <v>140</v>
      </c>
      <c r="FC96" t="s">
        <v>140</v>
      </c>
      <c r="FD96" t="s">
        <v>140</v>
      </c>
      <c r="FE96" t="s">
        <v>140</v>
      </c>
      <c r="FF96" t="s">
        <v>140</v>
      </c>
      <c r="FG96" t="s">
        <v>140</v>
      </c>
      <c r="FH96" t="s">
        <v>140</v>
      </c>
      <c r="FI96" t="s">
        <v>140</v>
      </c>
      <c r="FJ96" t="s">
        <v>140</v>
      </c>
      <c r="FK96" t="s">
        <v>140</v>
      </c>
      <c r="FL96" t="s">
        <v>140</v>
      </c>
      <c r="FM96" t="s">
        <v>140</v>
      </c>
      <c r="FN96" t="s">
        <v>140</v>
      </c>
      <c r="FO96" t="s">
        <v>140</v>
      </c>
      <c r="FP96" t="s">
        <v>140</v>
      </c>
      <c r="FQ96" t="s">
        <v>140</v>
      </c>
      <c r="FR96" t="s">
        <v>140</v>
      </c>
      <c r="FS96" t="s">
        <v>140</v>
      </c>
      <c r="FT96" t="s">
        <v>140</v>
      </c>
      <c r="FU96" t="s">
        <v>140</v>
      </c>
      <c r="FV96" t="s">
        <v>140</v>
      </c>
      <c r="FW96" t="s">
        <v>140</v>
      </c>
      <c r="FX96" t="s">
        <v>140</v>
      </c>
      <c r="FY96" t="s">
        <v>140</v>
      </c>
      <c r="FZ96" t="s">
        <v>140</v>
      </c>
      <c r="GA96" t="s">
        <v>140</v>
      </c>
      <c r="GB96" t="s">
        <v>140</v>
      </c>
      <c r="GC96" t="s">
        <v>140</v>
      </c>
      <c r="GD96" t="s">
        <v>140</v>
      </c>
      <c r="GE96" t="s">
        <v>140</v>
      </c>
      <c r="GF96" t="s">
        <v>140</v>
      </c>
      <c r="GG96" t="s">
        <v>140</v>
      </c>
      <c r="GH96" t="s">
        <v>140</v>
      </c>
      <c r="GI96" t="s">
        <v>140</v>
      </c>
      <c r="GJ96" t="s">
        <v>140</v>
      </c>
      <c r="GK96" t="s">
        <v>140</v>
      </c>
      <c r="GL96" t="s">
        <v>140</v>
      </c>
      <c r="GM96" t="s">
        <v>140</v>
      </c>
      <c r="GN96" t="s">
        <v>140</v>
      </c>
      <c r="GO96" t="s">
        <v>140</v>
      </c>
      <c r="GP96" t="s">
        <v>140</v>
      </c>
      <c r="GQ96" t="s">
        <v>140</v>
      </c>
      <c r="GR96" t="s">
        <v>140</v>
      </c>
      <c r="GS96" t="s">
        <v>140</v>
      </c>
      <c r="GT96" t="s">
        <v>140</v>
      </c>
      <c r="GU96" t="s">
        <v>140</v>
      </c>
      <c r="GV96" t="s">
        <v>140</v>
      </c>
      <c r="GW96" t="s">
        <v>140</v>
      </c>
      <c r="GX96" t="s">
        <v>140</v>
      </c>
      <c r="GY96" t="s">
        <v>140</v>
      </c>
      <c r="GZ96" t="s">
        <v>140</v>
      </c>
      <c r="HA96" t="s">
        <v>140</v>
      </c>
      <c r="HB96" t="s">
        <v>140</v>
      </c>
      <c r="HC96" t="s">
        <v>140</v>
      </c>
      <c r="HD96" t="s">
        <v>140</v>
      </c>
      <c r="HE96" t="s">
        <v>140</v>
      </c>
      <c r="HF96" t="s">
        <v>140</v>
      </c>
      <c r="HG96" t="s">
        <v>140</v>
      </c>
      <c r="HH96" t="s">
        <v>140</v>
      </c>
      <c r="HI96" t="s">
        <v>140</v>
      </c>
      <c r="HJ96" t="s">
        <v>140</v>
      </c>
      <c r="HK96" t="s">
        <v>140</v>
      </c>
      <c r="HL96" t="s">
        <v>140</v>
      </c>
      <c r="HM96" t="s">
        <v>140</v>
      </c>
      <c r="HN96" t="s">
        <v>140</v>
      </c>
      <c r="HO96" t="s">
        <v>140</v>
      </c>
      <c r="HP96" t="s">
        <v>140</v>
      </c>
      <c r="HQ96" t="s">
        <v>140</v>
      </c>
      <c r="HR96" t="s">
        <v>140</v>
      </c>
      <c r="HS96" t="s">
        <v>140</v>
      </c>
      <c r="HT96" t="s">
        <v>140</v>
      </c>
      <c r="HU96" t="s">
        <v>140</v>
      </c>
      <c r="HV96" s="2" t="s">
        <v>140</v>
      </c>
      <c r="HW96" s="2" t="s">
        <v>140</v>
      </c>
      <c r="HX96" s="2" t="s">
        <v>140</v>
      </c>
      <c r="HY96" s="2" t="s">
        <v>140</v>
      </c>
      <c r="HZ96" s="2" t="s">
        <v>140</v>
      </c>
    </row>
    <row r="97" spans="2:234" ht="12" customHeight="1" x14ac:dyDescent="0.15">
      <c r="B97" t="s">
        <v>141</v>
      </c>
      <c r="C97" t="s">
        <v>140</v>
      </c>
      <c r="D97" t="s">
        <v>140</v>
      </c>
      <c r="E97" t="s">
        <v>140</v>
      </c>
      <c r="F97" t="s">
        <v>140</v>
      </c>
      <c r="G97" t="s">
        <v>140</v>
      </c>
      <c r="H97" t="s">
        <v>140</v>
      </c>
      <c r="I97" t="s">
        <v>140</v>
      </c>
      <c r="J97" t="s">
        <v>140</v>
      </c>
      <c r="K97" t="s">
        <v>140</v>
      </c>
      <c r="L97" t="s">
        <v>140</v>
      </c>
      <c r="M97" t="s">
        <v>140</v>
      </c>
      <c r="N97" t="s">
        <v>140</v>
      </c>
      <c r="O97" t="s">
        <v>140</v>
      </c>
      <c r="P97" t="s">
        <v>140</v>
      </c>
      <c r="Q97" t="s">
        <v>140</v>
      </c>
      <c r="R97" t="s">
        <v>140</v>
      </c>
      <c r="S97" t="s">
        <v>140</v>
      </c>
      <c r="T97" t="s">
        <v>140</v>
      </c>
      <c r="U97" t="s">
        <v>140</v>
      </c>
      <c r="V97" t="s">
        <v>140</v>
      </c>
      <c r="W97" t="s">
        <v>140</v>
      </c>
      <c r="X97" t="s">
        <v>140</v>
      </c>
      <c r="Y97" t="s">
        <v>140</v>
      </c>
      <c r="Z97" t="s">
        <v>140</v>
      </c>
      <c r="AA97" t="s">
        <v>140</v>
      </c>
      <c r="AB97" t="s">
        <v>140</v>
      </c>
      <c r="AC97" t="s">
        <v>140</v>
      </c>
      <c r="AD97" t="s">
        <v>140</v>
      </c>
      <c r="AE97" t="s">
        <v>140</v>
      </c>
      <c r="AF97" t="s">
        <v>140</v>
      </c>
      <c r="AG97" t="s">
        <v>140</v>
      </c>
      <c r="AH97" t="s">
        <v>140</v>
      </c>
      <c r="AI97" t="s">
        <v>140</v>
      </c>
      <c r="AJ97" t="s">
        <v>140</v>
      </c>
      <c r="AK97" t="s">
        <v>140</v>
      </c>
      <c r="AL97" t="s">
        <v>140</v>
      </c>
      <c r="AM97" t="s">
        <v>140</v>
      </c>
      <c r="AN97" t="s">
        <v>140</v>
      </c>
      <c r="AO97" t="s">
        <v>140</v>
      </c>
      <c r="AP97" t="s">
        <v>140</v>
      </c>
      <c r="AQ97" t="s">
        <v>140</v>
      </c>
      <c r="AR97" t="s">
        <v>140</v>
      </c>
      <c r="AS97" t="s">
        <v>140</v>
      </c>
      <c r="AT97" t="s">
        <v>140</v>
      </c>
      <c r="AU97" t="s">
        <v>140</v>
      </c>
      <c r="AV97" t="s">
        <v>140</v>
      </c>
      <c r="AW97" t="s">
        <v>140</v>
      </c>
      <c r="AX97" t="s">
        <v>140</v>
      </c>
      <c r="AY97" t="s">
        <v>140</v>
      </c>
      <c r="AZ97" t="s">
        <v>140</v>
      </c>
      <c r="BA97" t="s">
        <v>140</v>
      </c>
      <c r="BB97" t="s">
        <v>140</v>
      </c>
      <c r="BC97" t="s">
        <v>140</v>
      </c>
      <c r="BD97" t="s">
        <v>140</v>
      </c>
      <c r="BE97" t="s">
        <v>140</v>
      </c>
      <c r="BF97" t="s">
        <v>140</v>
      </c>
      <c r="BG97" t="s">
        <v>140</v>
      </c>
      <c r="BH97" t="s">
        <v>140</v>
      </c>
      <c r="BI97" t="s">
        <v>140</v>
      </c>
      <c r="BJ97" t="s">
        <v>140</v>
      </c>
      <c r="BK97" t="s">
        <v>140</v>
      </c>
      <c r="BL97" t="s">
        <v>140</v>
      </c>
      <c r="BM97" t="s">
        <v>140</v>
      </c>
      <c r="BN97" t="s">
        <v>140</v>
      </c>
      <c r="BO97" t="s">
        <v>140</v>
      </c>
      <c r="BP97" t="s">
        <v>140</v>
      </c>
      <c r="BQ97" t="s">
        <v>140</v>
      </c>
      <c r="BR97" t="s">
        <v>140</v>
      </c>
      <c r="BS97" t="s">
        <v>140</v>
      </c>
      <c r="BT97" t="s">
        <v>140</v>
      </c>
      <c r="BU97" t="s">
        <v>140</v>
      </c>
      <c r="BV97" t="s">
        <v>140</v>
      </c>
      <c r="BW97" t="s">
        <v>140</v>
      </c>
      <c r="BX97" t="s">
        <v>140</v>
      </c>
      <c r="BY97" t="s">
        <v>140</v>
      </c>
      <c r="BZ97" t="s">
        <v>140</v>
      </c>
      <c r="CA97" t="s">
        <v>140</v>
      </c>
      <c r="CB97" t="s">
        <v>140</v>
      </c>
      <c r="CC97" t="s">
        <v>140</v>
      </c>
      <c r="CD97" t="s">
        <v>140</v>
      </c>
      <c r="CE97" t="s">
        <v>140</v>
      </c>
      <c r="CF97" t="s">
        <v>140</v>
      </c>
      <c r="CG97" t="s">
        <v>140</v>
      </c>
      <c r="CH97" t="s">
        <v>140</v>
      </c>
      <c r="CI97" t="s">
        <v>140</v>
      </c>
      <c r="CJ97" t="s">
        <v>140</v>
      </c>
      <c r="CK97" t="s">
        <v>140</v>
      </c>
      <c r="CL97" t="s">
        <v>140</v>
      </c>
      <c r="CM97" t="s">
        <v>140</v>
      </c>
      <c r="CN97" t="s">
        <v>140</v>
      </c>
      <c r="CO97" t="s">
        <v>140</v>
      </c>
      <c r="CP97" t="s">
        <v>140</v>
      </c>
      <c r="CQ97" t="s">
        <v>140</v>
      </c>
      <c r="CR97" t="s">
        <v>140</v>
      </c>
      <c r="CS97" t="s">
        <v>140</v>
      </c>
      <c r="CT97" t="s">
        <v>140</v>
      </c>
      <c r="CU97" t="s">
        <v>140</v>
      </c>
      <c r="CV97" t="s">
        <v>140</v>
      </c>
      <c r="CW97" t="s">
        <v>140</v>
      </c>
      <c r="CX97" t="s">
        <v>140</v>
      </c>
      <c r="CY97" t="s">
        <v>140</v>
      </c>
      <c r="CZ97" t="s">
        <v>140</v>
      </c>
      <c r="DA97" t="s">
        <v>140</v>
      </c>
      <c r="DB97" t="s">
        <v>140</v>
      </c>
      <c r="DC97" t="s">
        <v>140</v>
      </c>
      <c r="DD97" t="s">
        <v>140</v>
      </c>
      <c r="DE97" t="s">
        <v>140</v>
      </c>
      <c r="DF97" t="s">
        <v>140</v>
      </c>
      <c r="DG97" t="s">
        <v>140</v>
      </c>
      <c r="DH97" t="s">
        <v>140</v>
      </c>
      <c r="DI97" t="s">
        <v>140</v>
      </c>
      <c r="DJ97" t="s">
        <v>140</v>
      </c>
      <c r="DK97" t="s">
        <v>140</v>
      </c>
      <c r="DL97" t="s">
        <v>140</v>
      </c>
      <c r="DM97" t="s">
        <v>140</v>
      </c>
      <c r="DN97" t="s">
        <v>140</v>
      </c>
      <c r="DO97" t="s">
        <v>140</v>
      </c>
      <c r="DP97" t="s">
        <v>140</v>
      </c>
      <c r="DQ97" t="s">
        <v>140</v>
      </c>
      <c r="DR97" t="s">
        <v>140</v>
      </c>
      <c r="DS97" t="s">
        <v>140</v>
      </c>
      <c r="DT97" t="s">
        <v>140</v>
      </c>
      <c r="DU97" t="s">
        <v>140</v>
      </c>
      <c r="DV97" t="s">
        <v>140</v>
      </c>
      <c r="DW97" t="s">
        <v>140</v>
      </c>
      <c r="DX97" t="s">
        <v>140</v>
      </c>
      <c r="DY97" t="s">
        <v>140</v>
      </c>
      <c r="DZ97" t="s">
        <v>140</v>
      </c>
      <c r="EA97" t="s">
        <v>140</v>
      </c>
      <c r="EB97" t="s">
        <v>140</v>
      </c>
      <c r="EC97" t="s">
        <v>140</v>
      </c>
      <c r="ED97" t="s">
        <v>140</v>
      </c>
      <c r="EE97" t="s">
        <v>140</v>
      </c>
      <c r="EF97" t="s">
        <v>140</v>
      </c>
      <c r="EG97" t="s">
        <v>140</v>
      </c>
      <c r="EH97" t="s">
        <v>140</v>
      </c>
      <c r="EI97" t="s">
        <v>140</v>
      </c>
      <c r="EJ97" t="s">
        <v>140</v>
      </c>
      <c r="EK97" t="s">
        <v>140</v>
      </c>
      <c r="EL97" t="s">
        <v>140</v>
      </c>
      <c r="EM97" t="s">
        <v>140</v>
      </c>
      <c r="EN97" t="s">
        <v>140</v>
      </c>
      <c r="EO97" t="s">
        <v>140</v>
      </c>
      <c r="EP97" t="s">
        <v>140</v>
      </c>
      <c r="EQ97" t="s">
        <v>140</v>
      </c>
      <c r="ER97" t="s">
        <v>140</v>
      </c>
      <c r="ES97" t="s">
        <v>140</v>
      </c>
      <c r="ET97" t="s">
        <v>140</v>
      </c>
      <c r="EU97" t="s">
        <v>140</v>
      </c>
      <c r="EV97" t="s">
        <v>140</v>
      </c>
      <c r="EW97" t="s">
        <v>140</v>
      </c>
      <c r="EX97" t="s">
        <v>140</v>
      </c>
      <c r="EY97" t="s">
        <v>140</v>
      </c>
      <c r="EZ97" t="s">
        <v>140</v>
      </c>
      <c r="FA97" t="s">
        <v>140</v>
      </c>
      <c r="FB97" t="s">
        <v>140</v>
      </c>
      <c r="FC97" t="s">
        <v>140</v>
      </c>
      <c r="FD97" t="s">
        <v>140</v>
      </c>
      <c r="FE97" t="s">
        <v>140</v>
      </c>
      <c r="FF97" t="s">
        <v>140</v>
      </c>
      <c r="FG97" t="s">
        <v>140</v>
      </c>
      <c r="FH97" t="s">
        <v>140</v>
      </c>
      <c r="FI97" t="s">
        <v>140</v>
      </c>
      <c r="FJ97" t="s">
        <v>140</v>
      </c>
      <c r="FK97" t="s">
        <v>140</v>
      </c>
      <c r="FL97" t="s">
        <v>140</v>
      </c>
      <c r="FM97" t="s">
        <v>140</v>
      </c>
      <c r="FN97" t="s">
        <v>140</v>
      </c>
      <c r="FO97" t="s">
        <v>140</v>
      </c>
      <c r="FP97" t="s">
        <v>140</v>
      </c>
      <c r="FQ97" t="s">
        <v>140</v>
      </c>
      <c r="FR97" t="s">
        <v>140</v>
      </c>
      <c r="FS97" t="s">
        <v>140</v>
      </c>
      <c r="FT97" t="s">
        <v>140</v>
      </c>
      <c r="FU97" t="s">
        <v>140</v>
      </c>
      <c r="FV97" t="s">
        <v>140</v>
      </c>
      <c r="FW97" t="s">
        <v>140</v>
      </c>
      <c r="FX97" t="s">
        <v>140</v>
      </c>
      <c r="FY97" t="s">
        <v>140</v>
      </c>
      <c r="FZ97" t="s">
        <v>140</v>
      </c>
      <c r="GA97" t="s">
        <v>140</v>
      </c>
      <c r="GB97" t="s">
        <v>140</v>
      </c>
      <c r="GC97" t="s">
        <v>140</v>
      </c>
      <c r="GD97" t="s">
        <v>140</v>
      </c>
      <c r="GE97" t="s">
        <v>140</v>
      </c>
      <c r="GF97" t="s">
        <v>140</v>
      </c>
      <c r="GG97" t="s">
        <v>140</v>
      </c>
      <c r="GH97" t="s">
        <v>140</v>
      </c>
      <c r="GI97" t="s">
        <v>140</v>
      </c>
      <c r="GJ97" t="s">
        <v>140</v>
      </c>
      <c r="GK97" t="s">
        <v>140</v>
      </c>
      <c r="GL97" t="s">
        <v>140</v>
      </c>
      <c r="GM97" t="s">
        <v>140</v>
      </c>
      <c r="GN97" t="s">
        <v>140</v>
      </c>
      <c r="GO97" t="s">
        <v>140</v>
      </c>
      <c r="GP97" t="s">
        <v>140</v>
      </c>
      <c r="GQ97" t="s">
        <v>140</v>
      </c>
      <c r="GR97" t="s">
        <v>140</v>
      </c>
      <c r="GS97" t="s">
        <v>140</v>
      </c>
      <c r="GT97" t="s">
        <v>140</v>
      </c>
      <c r="GU97" t="s">
        <v>140</v>
      </c>
      <c r="GV97" t="s">
        <v>140</v>
      </c>
      <c r="GW97" t="s">
        <v>140</v>
      </c>
      <c r="GX97" t="s">
        <v>140</v>
      </c>
      <c r="GY97" t="s">
        <v>140</v>
      </c>
      <c r="GZ97" t="s">
        <v>140</v>
      </c>
      <c r="HA97" t="s">
        <v>140</v>
      </c>
      <c r="HB97" t="s">
        <v>140</v>
      </c>
      <c r="HC97" t="s">
        <v>140</v>
      </c>
      <c r="HD97" t="s">
        <v>140</v>
      </c>
      <c r="HE97" t="s">
        <v>140</v>
      </c>
      <c r="HF97" t="s">
        <v>140</v>
      </c>
      <c r="HG97" t="s">
        <v>140</v>
      </c>
      <c r="HH97" t="s">
        <v>140</v>
      </c>
      <c r="HI97" t="s">
        <v>140</v>
      </c>
      <c r="HJ97" t="s">
        <v>140</v>
      </c>
      <c r="HK97" t="s">
        <v>140</v>
      </c>
      <c r="HL97" t="s">
        <v>140</v>
      </c>
      <c r="HM97" t="s">
        <v>140</v>
      </c>
      <c r="HN97" t="s">
        <v>140</v>
      </c>
      <c r="HO97" t="s">
        <v>140</v>
      </c>
      <c r="HP97" t="s">
        <v>140</v>
      </c>
      <c r="HQ97" t="s">
        <v>140</v>
      </c>
      <c r="HR97" t="s">
        <v>140</v>
      </c>
      <c r="HS97" t="s">
        <v>140</v>
      </c>
      <c r="HT97" t="s">
        <v>140</v>
      </c>
      <c r="HU97" t="s">
        <v>140</v>
      </c>
      <c r="HV97" s="2" t="s">
        <v>140</v>
      </c>
      <c r="HW97" s="2" t="s">
        <v>140</v>
      </c>
      <c r="HX97" s="2" t="s">
        <v>140</v>
      </c>
      <c r="HY97" s="2" t="s">
        <v>140</v>
      </c>
      <c r="HZ97" s="2" t="s">
        <v>140</v>
      </c>
    </row>
    <row r="98" spans="2:234" ht="12" customHeight="1" x14ac:dyDescent="0.15">
      <c r="B98" t="s">
        <v>381</v>
      </c>
      <c r="C98">
        <v>0</v>
      </c>
      <c r="D98">
        <v>0</v>
      </c>
      <c r="E98">
        <v>0</v>
      </c>
      <c r="F98">
        <v>0</v>
      </c>
      <c r="G98">
        <v>0</v>
      </c>
      <c r="H98">
        <v>0</v>
      </c>
      <c r="I98">
        <v>0</v>
      </c>
      <c r="J98">
        <v>0</v>
      </c>
      <c r="K98">
        <v>0</v>
      </c>
      <c r="L98">
        <v>0</v>
      </c>
      <c r="M98">
        <v>0</v>
      </c>
      <c r="N98">
        <v>0</v>
      </c>
      <c r="O98">
        <v>0</v>
      </c>
      <c r="P98">
        <v>0</v>
      </c>
      <c r="Q98">
        <v>0</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v>0</v>
      </c>
      <c r="BH98">
        <v>0</v>
      </c>
      <c r="BI98">
        <v>0</v>
      </c>
      <c r="BJ98">
        <v>0</v>
      </c>
      <c r="BK98">
        <v>0</v>
      </c>
      <c r="BL98">
        <v>0</v>
      </c>
      <c r="BM98">
        <v>0</v>
      </c>
      <c r="BN98">
        <v>0</v>
      </c>
      <c r="BO98">
        <v>0</v>
      </c>
      <c r="BP98">
        <v>0</v>
      </c>
      <c r="BQ98">
        <v>0</v>
      </c>
      <c r="BR98">
        <v>0</v>
      </c>
      <c r="BS98">
        <v>0</v>
      </c>
      <c r="BT98">
        <v>0</v>
      </c>
      <c r="BU98">
        <v>0</v>
      </c>
      <c r="BV98">
        <v>0</v>
      </c>
      <c r="BW98">
        <v>0</v>
      </c>
      <c r="BX98">
        <v>0</v>
      </c>
      <c r="BY98">
        <v>0</v>
      </c>
      <c r="BZ98">
        <v>0</v>
      </c>
      <c r="CA98">
        <v>0</v>
      </c>
      <c r="CB98">
        <v>0</v>
      </c>
      <c r="CC98">
        <v>0</v>
      </c>
      <c r="CD98">
        <v>0</v>
      </c>
      <c r="CE98">
        <v>0</v>
      </c>
      <c r="CF98">
        <v>0</v>
      </c>
      <c r="CG98">
        <v>0</v>
      </c>
      <c r="CH98">
        <v>0</v>
      </c>
      <c r="CI98">
        <v>0</v>
      </c>
      <c r="CJ98">
        <v>0</v>
      </c>
      <c r="CK98">
        <v>0</v>
      </c>
      <c r="CL98">
        <v>0</v>
      </c>
      <c r="CM98">
        <v>0</v>
      </c>
      <c r="CN98">
        <v>0</v>
      </c>
      <c r="CO98">
        <v>0</v>
      </c>
      <c r="CP98">
        <v>0</v>
      </c>
      <c r="CQ98">
        <v>0</v>
      </c>
      <c r="CR98">
        <v>0</v>
      </c>
      <c r="CS98">
        <v>0</v>
      </c>
      <c r="CT98">
        <v>0</v>
      </c>
      <c r="CU98">
        <v>0</v>
      </c>
      <c r="CV98">
        <v>0</v>
      </c>
      <c r="CW98">
        <v>0</v>
      </c>
      <c r="CX98">
        <v>0</v>
      </c>
      <c r="CY98">
        <v>0</v>
      </c>
      <c r="CZ98">
        <v>0</v>
      </c>
      <c r="DA98">
        <v>0</v>
      </c>
      <c r="DB98">
        <v>0</v>
      </c>
      <c r="DC98">
        <v>0</v>
      </c>
      <c r="DD98">
        <v>0</v>
      </c>
      <c r="DE98">
        <v>0</v>
      </c>
      <c r="DF98">
        <v>0</v>
      </c>
      <c r="DG98">
        <v>0</v>
      </c>
      <c r="DH98">
        <v>0</v>
      </c>
      <c r="DI98">
        <v>0</v>
      </c>
      <c r="DJ98">
        <v>0</v>
      </c>
      <c r="DK98">
        <v>0</v>
      </c>
      <c r="DL98">
        <v>0</v>
      </c>
      <c r="DM98">
        <v>0</v>
      </c>
      <c r="DN98">
        <v>0</v>
      </c>
      <c r="DO98">
        <v>0</v>
      </c>
      <c r="DP98">
        <v>0</v>
      </c>
      <c r="DQ98">
        <v>0</v>
      </c>
      <c r="DR98">
        <v>0</v>
      </c>
      <c r="DS98">
        <v>0</v>
      </c>
      <c r="DT98">
        <v>0</v>
      </c>
      <c r="DU98">
        <v>0</v>
      </c>
      <c r="DV98">
        <v>0</v>
      </c>
      <c r="DW98">
        <v>0</v>
      </c>
      <c r="DX98">
        <v>0</v>
      </c>
      <c r="DY98">
        <v>0</v>
      </c>
      <c r="DZ98">
        <v>0</v>
      </c>
      <c r="EA98">
        <v>0</v>
      </c>
      <c r="EB98">
        <v>0</v>
      </c>
      <c r="EC98">
        <v>0</v>
      </c>
      <c r="ED98">
        <v>0</v>
      </c>
      <c r="EE98">
        <v>0</v>
      </c>
      <c r="EF98">
        <v>0</v>
      </c>
      <c r="EG98">
        <v>0</v>
      </c>
      <c r="EH98">
        <v>0</v>
      </c>
      <c r="EI98">
        <v>0</v>
      </c>
      <c r="EJ98">
        <v>0</v>
      </c>
      <c r="EK98">
        <v>0</v>
      </c>
      <c r="EL98">
        <v>0</v>
      </c>
      <c r="EM98">
        <v>0</v>
      </c>
      <c r="EN98">
        <v>0</v>
      </c>
      <c r="EO98">
        <v>0</v>
      </c>
      <c r="EP98">
        <v>0</v>
      </c>
      <c r="EQ98">
        <v>0</v>
      </c>
      <c r="ER98">
        <v>0</v>
      </c>
      <c r="ES98">
        <v>0</v>
      </c>
      <c r="ET98">
        <v>0</v>
      </c>
      <c r="EU98">
        <v>0</v>
      </c>
      <c r="EV98">
        <v>0</v>
      </c>
      <c r="EW98">
        <v>0</v>
      </c>
      <c r="EX98">
        <v>0</v>
      </c>
      <c r="EY98">
        <v>0</v>
      </c>
      <c r="EZ98">
        <v>0</v>
      </c>
      <c r="FA98">
        <v>0</v>
      </c>
      <c r="FB98">
        <v>0</v>
      </c>
      <c r="FC98">
        <v>0</v>
      </c>
      <c r="FD98">
        <v>0</v>
      </c>
      <c r="FE98">
        <v>0</v>
      </c>
      <c r="FF98">
        <v>0</v>
      </c>
      <c r="FG98">
        <v>0</v>
      </c>
      <c r="FH98">
        <v>0</v>
      </c>
      <c r="FI98">
        <v>0</v>
      </c>
      <c r="FJ98">
        <v>0</v>
      </c>
      <c r="FK98">
        <v>0</v>
      </c>
      <c r="FL98">
        <v>0</v>
      </c>
      <c r="FM98">
        <v>0</v>
      </c>
      <c r="FN98">
        <v>0</v>
      </c>
      <c r="FO98">
        <v>0</v>
      </c>
      <c r="FP98">
        <v>0</v>
      </c>
      <c r="FQ98">
        <v>0</v>
      </c>
      <c r="FR98">
        <v>0</v>
      </c>
      <c r="FS98">
        <v>0</v>
      </c>
      <c r="FT98">
        <v>0</v>
      </c>
      <c r="FU98">
        <v>0</v>
      </c>
      <c r="FV98">
        <v>0</v>
      </c>
      <c r="FW98">
        <v>0</v>
      </c>
      <c r="FX98">
        <v>0</v>
      </c>
      <c r="FY98">
        <v>0</v>
      </c>
      <c r="FZ98">
        <v>0</v>
      </c>
      <c r="GA98">
        <v>0</v>
      </c>
      <c r="GB98">
        <v>0</v>
      </c>
      <c r="GC98">
        <v>0</v>
      </c>
      <c r="GD98">
        <v>0</v>
      </c>
      <c r="GE98">
        <v>0</v>
      </c>
      <c r="GF98">
        <v>0</v>
      </c>
      <c r="GG98">
        <v>0</v>
      </c>
      <c r="GH98">
        <v>0</v>
      </c>
      <c r="GI98">
        <v>0</v>
      </c>
      <c r="GJ98">
        <v>0</v>
      </c>
      <c r="GK98">
        <v>0</v>
      </c>
      <c r="GL98">
        <v>0</v>
      </c>
      <c r="GM98">
        <v>0</v>
      </c>
      <c r="GN98">
        <v>0</v>
      </c>
      <c r="GO98">
        <v>0</v>
      </c>
      <c r="GP98">
        <v>0</v>
      </c>
      <c r="GQ98">
        <v>0</v>
      </c>
      <c r="GR98">
        <v>0</v>
      </c>
      <c r="GS98">
        <v>0</v>
      </c>
      <c r="GT98">
        <v>0</v>
      </c>
      <c r="GU98">
        <v>0</v>
      </c>
      <c r="GV98">
        <v>0</v>
      </c>
      <c r="GW98">
        <v>0</v>
      </c>
      <c r="GX98">
        <v>0</v>
      </c>
      <c r="GY98">
        <v>0</v>
      </c>
      <c r="GZ98">
        <v>0</v>
      </c>
      <c r="HA98">
        <v>0</v>
      </c>
      <c r="HB98">
        <v>0</v>
      </c>
      <c r="HC98">
        <v>0</v>
      </c>
      <c r="HD98">
        <v>0</v>
      </c>
      <c r="HE98">
        <v>0</v>
      </c>
      <c r="HF98">
        <v>0</v>
      </c>
      <c r="HG98">
        <v>0</v>
      </c>
      <c r="HH98">
        <v>0</v>
      </c>
      <c r="HI98">
        <v>0</v>
      </c>
      <c r="HJ98">
        <v>0</v>
      </c>
      <c r="HK98">
        <v>0</v>
      </c>
      <c r="HL98">
        <v>0</v>
      </c>
      <c r="HM98">
        <v>0</v>
      </c>
      <c r="HN98">
        <v>0</v>
      </c>
      <c r="HO98">
        <v>0</v>
      </c>
      <c r="HP98">
        <v>0</v>
      </c>
      <c r="HQ98">
        <v>0</v>
      </c>
      <c r="HR98">
        <v>0</v>
      </c>
      <c r="HS98">
        <v>0</v>
      </c>
      <c r="HT98">
        <v>0</v>
      </c>
      <c r="HU98">
        <v>0</v>
      </c>
      <c r="HV98" s="2">
        <v>0</v>
      </c>
      <c r="HW98" s="2">
        <v>0</v>
      </c>
      <c r="HX98" s="2">
        <v>0</v>
      </c>
      <c r="HY98" s="2">
        <v>0</v>
      </c>
      <c r="HZ98" s="2">
        <v>0</v>
      </c>
    </row>
    <row r="99" spans="2:234" ht="12" customHeight="1" x14ac:dyDescent="0.15">
      <c r="B99" t="s">
        <v>382</v>
      </c>
      <c r="C99">
        <v>0</v>
      </c>
      <c r="D99">
        <v>0</v>
      </c>
      <c r="E99">
        <v>0</v>
      </c>
      <c r="F99">
        <v>465.17689999999999</v>
      </c>
      <c r="G99">
        <v>24.482990000000001</v>
      </c>
      <c r="H99">
        <v>76.70129</v>
      </c>
      <c r="I99">
        <v>0</v>
      </c>
      <c r="J99">
        <v>0</v>
      </c>
      <c r="K99">
        <v>0</v>
      </c>
      <c r="L99">
        <v>489.65989999999999</v>
      </c>
      <c r="M99">
        <v>0</v>
      </c>
      <c r="N99">
        <v>602.08690000000001</v>
      </c>
      <c r="O99">
        <v>0</v>
      </c>
      <c r="P99">
        <v>489.65989999999999</v>
      </c>
      <c r="Q99">
        <v>0</v>
      </c>
      <c r="R99">
        <v>0</v>
      </c>
      <c r="S99">
        <v>602.08690000000001</v>
      </c>
      <c r="T99">
        <v>541.87819999999999</v>
      </c>
      <c r="U99">
        <v>60.208689999999997</v>
      </c>
      <c r="V99">
        <v>0</v>
      </c>
      <c r="W99">
        <v>0</v>
      </c>
      <c r="X99">
        <v>0</v>
      </c>
      <c r="Y99">
        <v>31113.58</v>
      </c>
      <c r="Z99">
        <v>0</v>
      </c>
      <c r="AA99">
        <v>0</v>
      </c>
      <c r="AB99">
        <v>0</v>
      </c>
      <c r="AC99">
        <v>0</v>
      </c>
      <c r="AD99">
        <v>0</v>
      </c>
      <c r="AE99">
        <v>0</v>
      </c>
      <c r="AF99">
        <v>0</v>
      </c>
      <c r="AG99">
        <v>0</v>
      </c>
      <c r="AH99">
        <v>0</v>
      </c>
      <c r="AI99">
        <v>0</v>
      </c>
      <c r="AJ99">
        <v>0</v>
      </c>
      <c r="AK99">
        <v>0</v>
      </c>
      <c r="AL99">
        <v>0</v>
      </c>
      <c r="AM99">
        <v>0</v>
      </c>
      <c r="AN99">
        <v>0</v>
      </c>
      <c r="AO99">
        <v>0</v>
      </c>
      <c r="AP99">
        <v>0</v>
      </c>
      <c r="AQ99">
        <v>0</v>
      </c>
      <c r="AR99">
        <v>0</v>
      </c>
      <c r="AS99">
        <v>0</v>
      </c>
      <c r="AT99">
        <v>0</v>
      </c>
      <c r="AU99">
        <v>0</v>
      </c>
      <c r="AV99">
        <v>0</v>
      </c>
      <c r="AW99">
        <v>0</v>
      </c>
      <c r="AX99">
        <v>0</v>
      </c>
      <c r="AY99">
        <v>0</v>
      </c>
      <c r="AZ99">
        <v>42968.94</v>
      </c>
      <c r="BA99">
        <v>0</v>
      </c>
      <c r="BB99">
        <v>0</v>
      </c>
      <c r="BC99">
        <v>0</v>
      </c>
      <c r="BD99">
        <v>0</v>
      </c>
      <c r="BE99">
        <v>0</v>
      </c>
      <c r="BF99">
        <v>0</v>
      </c>
      <c r="BG99">
        <v>0</v>
      </c>
      <c r="BH99">
        <v>0</v>
      </c>
      <c r="BI99">
        <v>44314.74</v>
      </c>
      <c r="BJ99">
        <v>90281.95</v>
      </c>
      <c r="BK99">
        <v>0</v>
      </c>
      <c r="BL99">
        <v>0</v>
      </c>
      <c r="BM99">
        <v>0</v>
      </c>
      <c r="BN99">
        <v>0</v>
      </c>
      <c r="BO99">
        <v>45140.97</v>
      </c>
      <c r="BP99">
        <v>45140.97</v>
      </c>
      <c r="BQ99">
        <v>90281.95</v>
      </c>
      <c r="BR99">
        <v>0</v>
      </c>
      <c r="BS99">
        <v>0</v>
      </c>
      <c r="BT99">
        <v>0</v>
      </c>
      <c r="BU99">
        <v>0</v>
      </c>
      <c r="BV99">
        <v>67374.59</v>
      </c>
      <c r="BW99">
        <v>45140.97</v>
      </c>
      <c r="BX99">
        <v>22233.61</v>
      </c>
      <c r="BY99">
        <v>67374.59</v>
      </c>
      <c r="BZ99">
        <v>94.986109999999996</v>
      </c>
      <c r="CA99">
        <v>4.7493059999999998</v>
      </c>
      <c r="CB99">
        <v>0</v>
      </c>
      <c r="CC99">
        <v>0</v>
      </c>
      <c r="CD99">
        <v>0</v>
      </c>
      <c r="CE99">
        <v>90.236810000000006</v>
      </c>
      <c r="CF99">
        <v>90.236810000000006</v>
      </c>
      <c r="CG99">
        <v>90.236810000000006</v>
      </c>
      <c r="CH99">
        <v>94.986109999999996</v>
      </c>
      <c r="CI99">
        <v>0</v>
      </c>
      <c r="CJ99">
        <v>0</v>
      </c>
      <c r="CK99">
        <v>0</v>
      </c>
      <c r="CL99">
        <v>0</v>
      </c>
      <c r="CM99">
        <v>0</v>
      </c>
      <c r="CN99">
        <v>0</v>
      </c>
      <c r="CO99">
        <v>0</v>
      </c>
      <c r="CP99">
        <v>0</v>
      </c>
      <c r="CQ99">
        <v>0</v>
      </c>
      <c r="CR99">
        <v>0</v>
      </c>
      <c r="CS99">
        <v>0</v>
      </c>
      <c r="CT99">
        <v>44825.48</v>
      </c>
      <c r="CU99">
        <v>225.25370000000001</v>
      </c>
      <c r="CV99">
        <v>0</v>
      </c>
      <c r="CW99">
        <v>937.68960000000004</v>
      </c>
      <c r="CX99">
        <v>937.68960000000004</v>
      </c>
      <c r="CY99">
        <v>712.43269999999995</v>
      </c>
      <c r="CZ99">
        <v>712.43269999999995</v>
      </c>
      <c r="DA99">
        <v>225.2569</v>
      </c>
      <c r="DB99">
        <v>0</v>
      </c>
      <c r="DC99">
        <v>0</v>
      </c>
      <c r="DD99">
        <v>0</v>
      </c>
      <c r="DE99">
        <v>0</v>
      </c>
      <c r="DF99">
        <v>0</v>
      </c>
      <c r="DG99">
        <v>0</v>
      </c>
      <c r="DH99">
        <v>0</v>
      </c>
      <c r="DI99">
        <v>0</v>
      </c>
      <c r="DJ99">
        <v>0</v>
      </c>
      <c r="DK99">
        <v>0</v>
      </c>
      <c r="DL99">
        <v>0</v>
      </c>
      <c r="DM99">
        <v>0</v>
      </c>
      <c r="DN99">
        <v>0</v>
      </c>
      <c r="DO99">
        <v>0</v>
      </c>
      <c r="DP99">
        <v>0</v>
      </c>
      <c r="DQ99">
        <v>0</v>
      </c>
      <c r="DR99">
        <v>0</v>
      </c>
      <c r="DS99">
        <v>94.986109999999996</v>
      </c>
      <c r="DT99">
        <v>90.236810000000006</v>
      </c>
      <c r="DU99">
        <v>4.7493059999999998</v>
      </c>
      <c r="DV99">
        <v>94.986109999999996</v>
      </c>
      <c r="DW99">
        <v>13.53552</v>
      </c>
      <c r="DX99">
        <v>0</v>
      </c>
      <c r="DY99">
        <v>0</v>
      </c>
      <c r="DZ99">
        <v>0</v>
      </c>
      <c r="EA99">
        <v>6014.2449999999999</v>
      </c>
      <c r="EB99">
        <v>6014.2449999999999</v>
      </c>
      <c r="EC99">
        <v>6027.7879999999996</v>
      </c>
      <c r="ED99">
        <v>13.54279</v>
      </c>
      <c r="EE99">
        <v>6027.7879999999996</v>
      </c>
      <c r="EF99">
        <v>0</v>
      </c>
      <c r="EG99">
        <v>0</v>
      </c>
      <c r="EH99">
        <v>0</v>
      </c>
      <c r="EI99">
        <v>13.54279</v>
      </c>
      <c r="EJ99">
        <v>0</v>
      </c>
      <c r="EK99">
        <v>0</v>
      </c>
      <c r="EL99">
        <v>0</v>
      </c>
      <c r="EM99">
        <v>0</v>
      </c>
      <c r="EN99">
        <v>0</v>
      </c>
      <c r="EO99">
        <v>239.92</v>
      </c>
      <c r="EP99">
        <v>0</v>
      </c>
      <c r="EQ99">
        <v>0</v>
      </c>
      <c r="ER99">
        <v>0</v>
      </c>
      <c r="ES99">
        <v>0</v>
      </c>
      <c r="ET99">
        <v>0</v>
      </c>
      <c r="EU99">
        <v>0</v>
      </c>
      <c r="EV99">
        <v>0</v>
      </c>
      <c r="EW99">
        <v>0</v>
      </c>
      <c r="EX99">
        <v>0</v>
      </c>
      <c r="EY99">
        <v>0</v>
      </c>
      <c r="EZ99">
        <v>0</v>
      </c>
      <c r="FA99">
        <v>0</v>
      </c>
      <c r="FB99">
        <v>0</v>
      </c>
      <c r="FC99">
        <v>0</v>
      </c>
      <c r="FD99">
        <v>0</v>
      </c>
      <c r="FE99">
        <v>0</v>
      </c>
      <c r="FF99">
        <v>0</v>
      </c>
      <c r="FG99">
        <v>0</v>
      </c>
      <c r="FH99">
        <v>0</v>
      </c>
      <c r="FI99">
        <v>0</v>
      </c>
      <c r="FJ99">
        <v>0</v>
      </c>
      <c r="FK99">
        <v>0</v>
      </c>
      <c r="FL99">
        <v>0</v>
      </c>
      <c r="FM99">
        <v>0</v>
      </c>
      <c r="FN99">
        <v>0</v>
      </c>
      <c r="FO99">
        <v>0</v>
      </c>
      <c r="FP99">
        <v>0</v>
      </c>
      <c r="FQ99">
        <v>0</v>
      </c>
      <c r="FR99">
        <v>0</v>
      </c>
      <c r="FS99">
        <v>0</v>
      </c>
      <c r="FT99">
        <v>0</v>
      </c>
      <c r="FU99">
        <v>0</v>
      </c>
      <c r="FV99">
        <v>0</v>
      </c>
      <c r="FW99">
        <v>0</v>
      </c>
      <c r="FX99">
        <v>0</v>
      </c>
      <c r="FY99">
        <v>13.54279</v>
      </c>
      <c r="FZ99">
        <v>0</v>
      </c>
      <c r="GA99">
        <v>0</v>
      </c>
      <c r="GB99">
        <v>0</v>
      </c>
      <c r="GC99">
        <v>0</v>
      </c>
      <c r="GD99">
        <v>0</v>
      </c>
      <c r="GE99">
        <v>489.65989999999999</v>
      </c>
      <c r="GF99">
        <v>602.08690000000001</v>
      </c>
      <c r="GG99">
        <v>541.87</v>
      </c>
      <c r="GH99">
        <v>541.87</v>
      </c>
      <c r="GI99">
        <v>31113.58</v>
      </c>
      <c r="GJ99">
        <v>0</v>
      </c>
      <c r="GK99">
        <v>0</v>
      </c>
      <c r="GL99">
        <v>31113.58</v>
      </c>
      <c r="GM99">
        <v>0</v>
      </c>
      <c r="GN99">
        <v>0</v>
      </c>
      <c r="GO99">
        <v>0</v>
      </c>
      <c r="GP99">
        <v>0</v>
      </c>
      <c r="GQ99">
        <v>31113.58</v>
      </c>
      <c r="GR99">
        <v>42968.94</v>
      </c>
      <c r="GS99">
        <v>0</v>
      </c>
      <c r="GT99">
        <v>0</v>
      </c>
      <c r="GU99">
        <v>0</v>
      </c>
      <c r="GV99">
        <v>0</v>
      </c>
      <c r="GW99">
        <v>0</v>
      </c>
      <c r="GX99">
        <v>0</v>
      </c>
      <c r="GY99">
        <v>0</v>
      </c>
      <c r="GZ99">
        <v>90281.95</v>
      </c>
      <c r="HA99">
        <v>0</v>
      </c>
      <c r="HB99">
        <v>67374.59</v>
      </c>
      <c r="HC99">
        <v>45.140970000000003</v>
      </c>
      <c r="HD99">
        <v>22233.61</v>
      </c>
      <c r="HE99">
        <v>45.095829999999999</v>
      </c>
      <c r="HF99">
        <v>45095.83</v>
      </c>
      <c r="HG99">
        <v>45095.83</v>
      </c>
      <c r="HH99">
        <v>90.236810000000006</v>
      </c>
      <c r="HI99">
        <v>0</v>
      </c>
      <c r="HJ99">
        <v>94.986109999999996</v>
      </c>
      <c r="HK99">
        <v>0</v>
      </c>
      <c r="HL99">
        <v>45050.74</v>
      </c>
      <c r="HM99">
        <v>44825.48</v>
      </c>
      <c r="HN99">
        <v>225.25370000000001</v>
      </c>
      <c r="HO99">
        <v>0</v>
      </c>
      <c r="HP99">
        <v>44825.48</v>
      </c>
      <c r="HQ99">
        <v>937.68960000000004</v>
      </c>
      <c r="HR99">
        <v>0</v>
      </c>
      <c r="HS99">
        <v>0</v>
      </c>
      <c r="HT99">
        <v>0</v>
      </c>
      <c r="HU99">
        <v>0</v>
      </c>
      <c r="HV99" s="2">
        <v>0</v>
      </c>
      <c r="HW99" s="2">
        <v>94.986109999999996</v>
      </c>
      <c r="HX99" s="2">
        <v>6027.7879999999996</v>
      </c>
      <c r="HY99" s="2">
        <v>0</v>
      </c>
      <c r="HZ99" s="2">
        <v>0</v>
      </c>
    </row>
    <row r="100" spans="2:234" ht="12" customHeight="1" x14ac:dyDescent="0.15">
      <c r="B100" t="s">
        <v>383</v>
      </c>
      <c r="C100">
        <v>0</v>
      </c>
      <c r="D100">
        <v>0</v>
      </c>
      <c r="E100">
        <v>0</v>
      </c>
      <c r="F100">
        <v>0</v>
      </c>
      <c r="G100">
        <v>0</v>
      </c>
      <c r="H100">
        <v>0</v>
      </c>
      <c r="I100">
        <v>0</v>
      </c>
      <c r="J100">
        <v>0</v>
      </c>
      <c r="K100">
        <v>0</v>
      </c>
      <c r="L100">
        <v>0</v>
      </c>
      <c r="M100">
        <v>0</v>
      </c>
      <c r="N100">
        <v>0</v>
      </c>
      <c r="O100">
        <v>0</v>
      </c>
      <c r="P100">
        <v>0</v>
      </c>
      <c r="Q100">
        <v>0</v>
      </c>
      <c r="R100">
        <v>0</v>
      </c>
      <c r="S100">
        <v>0</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v>0</v>
      </c>
      <c r="BH100">
        <v>0</v>
      </c>
      <c r="BI100">
        <v>0</v>
      </c>
      <c r="BJ100">
        <v>0</v>
      </c>
      <c r="BK100">
        <v>0</v>
      </c>
      <c r="BL100">
        <v>0</v>
      </c>
      <c r="BM100">
        <v>0</v>
      </c>
      <c r="BN100">
        <v>0</v>
      </c>
      <c r="BO100">
        <v>0</v>
      </c>
      <c r="BP100">
        <v>0</v>
      </c>
      <c r="BQ100">
        <v>0</v>
      </c>
      <c r="BR100">
        <v>0</v>
      </c>
      <c r="BS100">
        <v>0</v>
      </c>
      <c r="BT100">
        <v>0</v>
      </c>
      <c r="BU100">
        <v>0</v>
      </c>
      <c r="BV100">
        <v>0</v>
      </c>
      <c r="BW100">
        <v>0</v>
      </c>
      <c r="BX100">
        <v>0</v>
      </c>
      <c r="BY100">
        <v>0</v>
      </c>
      <c r="BZ100">
        <v>0</v>
      </c>
      <c r="CA100">
        <v>0</v>
      </c>
      <c r="CB100">
        <v>0</v>
      </c>
      <c r="CC100">
        <v>0</v>
      </c>
      <c r="CD100">
        <v>0</v>
      </c>
      <c r="CE100">
        <v>0</v>
      </c>
      <c r="CF100">
        <v>0</v>
      </c>
      <c r="CG100">
        <v>0</v>
      </c>
      <c r="CH100">
        <v>0</v>
      </c>
      <c r="CI100">
        <v>0</v>
      </c>
      <c r="CJ100">
        <v>0</v>
      </c>
      <c r="CK100">
        <v>0</v>
      </c>
      <c r="CL100">
        <v>0</v>
      </c>
      <c r="CM100">
        <v>0</v>
      </c>
      <c r="CN100">
        <v>0</v>
      </c>
      <c r="CO100">
        <v>0</v>
      </c>
      <c r="CP100">
        <v>0</v>
      </c>
      <c r="CQ100">
        <v>0</v>
      </c>
      <c r="CR100">
        <v>0</v>
      </c>
      <c r="CS100">
        <v>0</v>
      </c>
      <c r="CT100">
        <v>0</v>
      </c>
      <c r="CU100">
        <v>0</v>
      </c>
      <c r="CV100">
        <v>0</v>
      </c>
      <c r="CW100">
        <v>0</v>
      </c>
      <c r="CX100">
        <v>0</v>
      </c>
      <c r="CY100">
        <v>0</v>
      </c>
      <c r="CZ100">
        <v>0</v>
      </c>
      <c r="DA100">
        <v>0</v>
      </c>
      <c r="DB100">
        <v>0</v>
      </c>
      <c r="DC100">
        <v>0</v>
      </c>
      <c r="DD100">
        <v>0</v>
      </c>
      <c r="DE100">
        <v>0</v>
      </c>
      <c r="DF100">
        <v>0</v>
      </c>
      <c r="DG100">
        <v>0</v>
      </c>
      <c r="DH100">
        <v>0</v>
      </c>
      <c r="DI100">
        <v>0</v>
      </c>
      <c r="DJ100">
        <v>0</v>
      </c>
      <c r="DK100">
        <v>0</v>
      </c>
      <c r="DL100">
        <v>0</v>
      </c>
      <c r="DM100">
        <v>0</v>
      </c>
      <c r="DN100">
        <v>0</v>
      </c>
      <c r="DO100">
        <v>0</v>
      </c>
      <c r="DP100">
        <v>0</v>
      </c>
      <c r="DQ100">
        <v>0</v>
      </c>
      <c r="DR100">
        <v>0</v>
      </c>
      <c r="DS100">
        <v>0</v>
      </c>
      <c r="DT100">
        <v>0</v>
      </c>
      <c r="DU100">
        <v>0</v>
      </c>
      <c r="DV100">
        <v>0</v>
      </c>
      <c r="DW100">
        <v>0</v>
      </c>
      <c r="DX100">
        <v>0</v>
      </c>
      <c r="DY100">
        <v>0</v>
      </c>
      <c r="DZ100">
        <v>0</v>
      </c>
      <c r="EA100">
        <v>0</v>
      </c>
      <c r="EB100">
        <v>0</v>
      </c>
      <c r="EC100">
        <v>0</v>
      </c>
      <c r="ED100">
        <v>0</v>
      </c>
      <c r="EE100">
        <v>0</v>
      </c>
      <c r="EF100">
        <v>0</v>
      </c>
      <c r="EG100">
        <v>0</v>
      </c>
      <c r="EH100">
        <v>0</v>
      </c>
      <c r="EI100">
        <v>0</v>
      </c>
      <c r="EJ100">
        <v>0</v>
      </c>
      <c r="EK100">
        <v>0</v>
      </c>
      <c r="EL100">
        <v>0</v>
      </c>
      <c r="EM100">
        <v>0</v>
      </c>
      <c r="EN100">
        <v>0</v>
      </c>
      <c r="EO100">
        <v>0</v>
      </c>
      <c r="EP100">
        <v>0</v>
      </c>
      <c r="EQ100">
        <v>0</v>
      </c>
      <c r="ER100">
        <v>0</v>
      </c>
      <c r="ES100">
        <v>0</v>
      </c>
      <c r="ET100">
        <v>0</v>
      </c>
      <c r="EU100">
        <v>0</v>
      </c>
      <c r="EV100">
        <v>0</v>
      </c>
      <c r="EW100">
        <v>0</v>
      </c>
      <c r="EX100">
        <v>0</v>
      </c>
      <c r="EY100">
        <v>0</v>
      </c>
      <c r="EZ100">
        <v>0</v>
      </c>
      <c r="FA100">
        <v>0</v>
      </c>
      <c r="FB100">
        <v>0</v>
      </c>
      <c r="FC100">
        <v>0</v>
      </c>
      <c r="FD100">
        <v>0</v>
      </c>
      <c r="FE100">
        <v>0</v>
      </c>
      <c r="FF100">
        <v>0</v>
      </c>
      <c r="FG100">
        <v>0</v>
      </c>
      <c r="FH100">
        <v>0</v>
      </c>
      <c r="FI100">
        <v>0</v>
      </c>
      <c r="FJ100">
        <v>0</v>
      </c>
      <c r="FK100">
        <v>0</v>
      </c>
      <c r="FL100">
        <v>0</v>
      </c>
      <c r="FM100">
        <v>0</v>
      </c>
      <c r="FN100">
        <v>0</v>
      </c>
      <c r="FO100">
        <v>0</v>
      </c>
      <c r="FP100">
        <v>0</v>
      </c>
      <c r="FQ100">
        <v>0</v>
      </c>
      <c r="FR100">
        <v>0</v>
      </c>
      <c r="FS100">
        <v>0</v>
      </c>
      <c r="FT100">
        <v>0</v>
      </c>
      <c r="FU100">
        <v>0</v>
      </c>
      <c r="FV100">
        <v>0</v>
      </c>
      <c r="FW100">
        <v>0</v>
      </c>
      <c r="FX100">
        <v>0</v>
      </c>
      <c r="FY100">
        <v>0</v>
      </c>
      <c r="FZ100">
        <v>0</v>
      </c>
      <c r="GA100">
        <v>0</v>
      </c>
      <c r="GB100">
        <v>0</v>
      </c>
      <c r="GC100">
        <v>0</v>
      </c>
      <c r="GD100">
        <v>0</v>
      </c>
      <c r="GE100">
        <v>0</v>
      </c>
      <c r="GF100">
        <v>0</v>
      </c>
      <c r="GG100">
        <v>0</v>
      </c>
      <c r="GH100">
        <v>0</v>
      </c>
      <c r="GI100">
        <v>0</v>
      </c>
      <c r="GJ100">
        <v>0</v>
      </c>
      <c r="GK100">
        <v>0</v>
      </c>
      <c r="GL100">
        <v>0</v>
      </c>
      <c r="GM100">
        <v>0</v>
      </c>
      <c r="GN100">
        <v>0</v>
      </c>
      <c r="GO100">
        <v>0</v>
      </c>
      <c r="GP100">
        <v>0</v>
      </c>
      <c r="GQ100">
        <v>0</v>
      </c>
      <c r="GR100">
        <v>0</v>
      </c>
      <c r="GS100">
        <v>0</v>
      </c>
      <c r="GT100">
        <v>0</v>
      </c>
      <c r="GU100">
        <v>0</v>
      </c>
      <c r="GV100">
        <v>0</v>
      </c>
      <c r="GW100">
        <v>0</v>
      </c>
      <c r="GX100">
        <v>0</v>
      </c>
      <c r="GY100">
        <v>0</v>
      </c>
      <c r="GZ100">
        <v>0</v>
      </c>
      <c r="HA100">
        <v>0</v>
      </c>
      <c r="HB100">
        <v>0</v>
      </c>
      <c r="HC100">
        <v>0</v>
      </c>
      <c r="HD100">
        <v>0</v>
      </c>
      <c r="HE100">
        <v>0</v>
      </c>
      <c r="HF100">
        <v>0</v>
      </c>
      <c r="HG100">
        <v>0</v>
      </c>
      <c r="HH100">
        <v>0</v>
      </c>
      <c r="HI100">
        <v>0</v>
      </c>
      <c r="HJ100">
        <v>0</v>
      </c>
      <c r="HK100">
        <v>0</v>
      </c>
      <c r="HL100">
        <v>0</v>
      </c>
      <c r="HM100">
        <v>0</v>
      </c>
      <c r="HN100">
        <v>0</v>
      </c>
      <c r="HO100">
        <v>0</v>
      </c>
      <c r="HP100">
        <v>0</v>
      </c>
      <c r="HQ100">
        <v>0</v>
      </c>
      <c r="HR100">
        <v>0</v>
      </c>
      <c r="HS100">
        <v>0</v>
      </c>
      <c r="HT100">
        <v>0</v>
      </c>
      <c r="HU100">
        <v>0</v>
      </c>
      <c r="HV100" s="2">
        <v>0</v>
      </c>
      <c r="HW100" s="2">
        <v>0</v>
      </c>
      <c r="HX100" s="2">
        <v>0</v>
      </c>
      <c r="HY100" s="2">
        <v>0</v>
      </c>
      <c r="HZ100" s="2">
        <v>0</v>
      </c>
    </row>
    <row r="101" spans="2:234" ht="12" customHeight="1" x14ac:dyDescent="0.15">
      <c r="B101" t="s">
        <v>384</v>
      </c>
      <c r="C101">
        <v>0</v>
      </c>
      <c r="D101">
        <v>0</v>
      </c>
      <c r="E101">
        <v>0</v>
      </c>
      <c r="F101">
        <v>0</v>
      </c>
      <c r="G101">
        <v>0</v>
      </c>
      <c r="H101">
        <v>0</v>
      </c>
      <c r="I101">
        <v>0</v>
      </c>
      <c r="J101">
        <v>0</v>
      </c>
      <c r="K101">
        <v>0</v>
      </c>
      <c r="L101">
        <v>0</v>
      </c>
      <c r="M101">
        <v>0</v>
      </c>
      <c r="N101">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c r="BH101">
        <v>0</v>
      </c>
      <c r="BI101">
        <v>0</v>
      </c>
      <c r="BJ101">
        <v>0</v>
      </c>
      <c r="BK101">
        <v>0</v>
      </c>
      <c r="BL101">
        <v>0</v>
      </c>
      <c r="BM101">
        <v>0</v>
      </c>
      <c r="BN101">
        <v>0</v>
      </c>
      <c r="BO101">
        <v>0</v>
      </c>
      <c r="BP101">
        <v>0</v>
      </c>
      <c r="BQ101">
        <v>0</v>
      </c>
      <c r="BR101">
        <v>0</v>
      </c>
      <c r="BS101">
        <v>0</v>
      </c>
      <c r="BT101">
        <v>0</v>
      </c>
      <c r="BU101">
        <v>0</v>
      </c>
      <c r="BV101">
        <v>0</v>
      </c>
      <c r="BW101">
        <v>0</v>
      </c>
      <c r="BX101">
        <v>0</v>
      </c>
      <c r="BY101">
        <v>0</v>
      </c>
      <c r="BZ101">
        <v>0</v>
      </c>
      <c r="CA101">
        <v>0</v>
      </c>
      <c r="CB101">
        <v>0</v>
      </c>
      <c r="CC101">
        <v>0</v>
      </c>
      <c r="CD101">
        <v>0</v>
      </c>
      <c r="CE101">
        <v>0</v>
      </c>
      <c r="CF101">
        <v>0</v>
      </c>
      <c r="CG101">
        <v>0</v>
      </c>
      <c r="CH101">
        <v>0</v>
      </c>
      <c r="CI101">
        <v>0</v>
      </c>
      <c r="CJ101">
        <v>0</v>
      </c>
      <c r="CK101">
        <v>0</v>
      </c>
      <c r="CL101">
        <v>0</v>
      </c>
      <c r="CM101">
        <v>0</v>
      </c>
      <c r="CN101">
        <v>0</v>
      </c>
      <c r="CO101">
        <v>0</v>
      </c>
      <c r="CP101">
        <v>0</v>
      </c>
      <c r="CQ101">
        <v>0</v>
      </c>
      <c r="CR101">
        <v>0</v>
      </c>
      <c r="CS101">
        <v>0</v>
      </c>
      <c r="CT101">
        <v>0</v>
      </c>
      <c r="CU101">
        <v>0</v>
      </c>
      <c r="CV101">
        <v>0</v>
      </c>
      <c r="CW101">
        <v>0</v>
      </c>
      <c r="CX101">
        <v>0</v>
      </c>
      <c r="CY101">
        <v>0</v>
      </c>
      <c r="CZ101">
        <v>0</v>
      </c>
      <c r="DA101">
        <v>0</v>
      </c>
      <c r="DB101">
        <v>0</v>
      </c>
      <c r="DC101">
        <v>0</v>
      </c>
      <c r="DD101">
        <v>0</v>
      </c>
      <c r="DE101">
        <v>0</v>
      </c>
      <c r="DF101">
        <v>0</v>
      </c>
      <c r="DG101">
        <v>0</v>
      </c>
      <c r="DH101">
        <v>0</v>
      </c>
      <c r="DI101">
        <v>0</v>
      </c>
      <c r="DJ101">
        <v>0</v>
      </c>
      <c r="DK101">
        <v>0</v>
      </c>
      <c r="DL101">
        <v>0</v>
      </c>
      <c r="DM101">
        <v>0</v>
      </c>
      <c r="DN101">
        <v>0</v>
      </c>
      <c r="DO101">
        <v>0</v>
      </c>
      <c r="DP101">
        <v>0</v>
      </c>
      <c r="DQ101">
        <v>0</v>
      </c>
      <c r="DR101">
        <v>0</v>
      </c>
      <c r="DS101">
        <v>0</v>
      </c>
      <c r="DT101">
        <v>0</v>
      </c>
      <c r="DU101">
        <v>0</v>
      </c>
      <c r="DV101">
        <v>0</v>
      </c>
      <c r="DW101">
        <v>0</v>
      </c>
      <c r="DX101">
        <v>0</v>
      </c>
      <c r="DY101">
        <v>0</v>
      </c>
      <c r="DZ101">
        <v>0</v>
      </c>
      <c r="EA101">
        <v>0</v>
      </c>
      <c r="EB101">
        <v>0</v>
      </c>
      <c r="EC101">
        <v>0</v>
      </c>
      <c r="ED101">
        <v>0</v>
      </c>
      <c r="EE101">
        <v>0</v>
      </c>
      <c r="EF101">
        <v>0</v>
      </c>
      <c r="EG101">
        <v>0</v>
      </c>
      <c r="EH101">
        <v>0</v>
      </c>
      <c r="EI101">
        <v>0</v>
      </c>
      <c r="EJ101">
        <v>0</v>
      </c>
      <c r="EK101">
        <v>0</v>
      </c>
      <c r="EL101">
        <v>0</v>
      </c>
      <c r="EM101">
        <v>0</v>
      </c>
      <c r="EN101">
        <v>0</v>
      </c>
      <c r="EO101">
        <v>0</v>
      </c>
      <c r="EP101">
        <v>0</v>
      </c>
      <c r="EQ101">
        <v>0</v>
      </c>
      <c r="ER101">
        <v>0</v>
      </c>
      <c r="ES101">
        <v>0</v>
      </c>
      <c r="ET101">
        <v>0</v>
      </c>
      <c r="EU101">
        <v>0</v>
      </c>
      <c r="EV101">
        <v>0</v>
      </c>
      <c r="EW101">
        <v>0</v>
      </c>
      <c r="EX101">
        <v>0</v>
      </c>
      <c r="EY101">
        <v>0</v>
      </c>
      <c r="EZ101">
        <v>0</v>
      </c>
      <c r="FA101">
        <v>0</v>
      </c>
      <c r="FB101">
        <v>0</v>
      </c>
      <c r="FC101">
        <v>0</v>
      </c>
      <c r="FD101">
        <v>0</v>
      </c>
      <c r="FE101">
        <v>0</v>
      </c>
      <c r="FF101">
        <v>0</v>
      </c>
      <c r="FG101">
        <v>0</v>
      </c>
      <c r="FH101">
        <v>0</v>
      </c>
      <c r="FI101">
        <v>0</v>
      </c>
      <c r="FJ101">
        <v>0</v>
      </c>
      <c r="FK101">
        <v>0</v>
      </c>
      <c r="FL101">
        <v>0</v>
      </c>
      <c r="FM101">
        <v>0</v>
      </c>
      <c r="FN101">
        <v>0</v>
      </c>
      <c r="FO101">
        <v>0</v>
      </c>
      <c r="FP101">
        <v>0</v>
      </c>
      <c r="FQ101">
        <v>0</v>
      </c>
      <c r="FR101">
        <v>0</v>
      </c>
      <c r="FS101">
        <v>0</v>
      </c>
      <c r="FT101">
        <v>0</v>
      </c>
      <c r="FU101">
        <v>0</v>
      </c>
      <c r="FV101">
        <v>0</v>
      </c>
      <c r="FW101">
        <v>0</v>
      </c>
      <c r="FX101">
        <v>0</v>
      </c>
      <c r="FY101">
        <v>0</v>
      </c>
      <c r="FZ101">
        <v>0</v>
      </c>
      <c r="GA101">
        <v>0</v>
      </c>
      <c r="GB101">
        <v>0</v>
      </c>
      <c r="GC101">
        <v>0</v>
      </c>
      <c r="GD101">
        <v>0</v>
      </c>
      <c r="GE101">
        <v>0</v>
      </c>
      <c r="GF101">
        <v>0</v>
      </c>
      <c r="GG101">
        <v>0</v>
      </c>
      <c r="GH101">
        <v>0</v>
      </c>
      <c r="GI101">
        <v>0</v>
      </c>
      <c r="GJ101">
        <v>0</v>
      </c>
      <c r="GK101">
        <v>0</v>
      </c>
      <c r="GL101">
        <v>0</v>
      </c>
      <c r="GM101">
        <v>0</v>
      </c>
      <c r="GN101">
        <v>0</v>
      </c>
      <c r="GO101">
        <v>0</v>
      </c>
      <c r="GP101">
        <v>0</v>
      </c>
      <c r="GQ101">
        <v>0</v>
      </c>
      <c r="GR101">
        <v>0</v>
      </c>
      <c r="GS101">
        <v>0</v>
      </c>
      <c r="GT101">
        <v>0</v>
      </c>
      <c r="GU101">
        <v>0</v>
      </c>
      <c r="GV101">
        <v>0</v>
      </c>
      <c r="GW101">
        <v>0</v>
      </c>
      <c r="GX101">
        <v>0</v>
      </c>
      <c r="GY101">
        <v>0</v>
      </c>
      <c r="GZ101">
        <v>0</v>
      </c>
      <c r="HA101">
        <v>0</v>
      </c>
      <c r="HB101">
        <v>0</v>
      </c>
      <c r="HC101">
        <v>0</v>
      </c>
      <c r="HD101">
        <v>0</v>
      </c>
      <c r="HE101">
        <v>0</v>
      </c>
      <c r="HF101">
        <v>0</v>
      </c>
      <c r="HG101">
        <v>0</v>
      </c>
      <c r="HH101">
        <v>0</v>
      </c>
      <c r="HI101">
        <v>0</v>
      </c>
      <c r="HJ101">
        <v>0</v>
      </c>
      <c r="HK101">
        <v>0</v>
      </c>
      <c r="HL101">
        <v>0</v>
      </c>
      <c r="HM101">
        <v>0</v>
      </c>
      <c r="HN101">
        <v>0</v>
      </c>
      <c r="HO101">
        <v>0</v>
      </c>
      <c r="HP101">
        <v>0</v>
      </c>
      <c r="HQ101">
        <v>0</v>
      </c>
      <c r="HR101">
        <v>0</v>
      </c>
      <c r="HS101">
        <v>0</v>
      </c>
      <c r="HT101">
        <v>0</v>
      </c>
      <c r="HU101">
        <v>0</v>
      </c>
      <c r="HV101" s="2">
        <v>0</v>
      </c>
      <c r="HW101" s="2">
        <v>0</v>
      </c>
      <c r="HX101" s="2">
        <v>0</v>
      </c>
      <c r="HY101" s="2">
        <v>0</v>
      </c>
      <c r="HZ101" s="2">
        <v>0</v>
      </c>
    </row>
    <row r="102" spans="2:234" ht="12" customHeight="1" x14ac:dyDescent="0.15">
      <c r="B102" t="s">
        <v>385</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v>0</v>
      </c>
      <c r="BH102">
        <v>0</v>
      </c>
      <c r="BI102">
        <v>0</v>
      </c>
      <c r="BJ102">
        <v>0</v>
      </c>
      <c r="BK102">
        <v>0</v>
      </c>
      <c r="BL102">
        <v>0</v>
      </c>
      <c r="BM102">
        <v>0</v>
      </c>
      <c r="BN102">
        <v>0</v>
      </c>
      <c r="BO102">
        <v>0</v>
      </c>
      <c r="BP102">
        <v>0</v>
      </c>
      <c r="BQ102">
        <v>0</v>
      </c>
      <c r="BR102">
        <v>0</v>
      </c>
      <c r="BS102">
        <v>0</v>
      </c>
      <c r="BT102">
        <v>0</v>
      </c>
      <c r="BU102">
        <v>0</v>
      </c>
      <c r="BV102">
        <v>0</v>
      </c>
      <c r="BW102">
        <v>0</v>
      </c>
      <c r="BX102">
        <v>0</v>
      </c>
      <c r="BY102">
        <v>0</v>
      </c>
      <c r="BZ102">
        <v>0</v>
      </c>
      <c r="CA102">
        <v>0</v>
      </c>
      <c r="CB102">
        <v>0</v>
      </c>
      <c r="CC102">
        <v>0</v>
      </c>
      <c r="CD102">
        <v>0</v>
      </c>
      <c r="CE102">
        <v>0</v>
      </c>
      <c r="CF102">
        <v>0</v>
      </c>
      <c r="CG102">
        <v>0</v>
      </c>
      <c r="CH102">
        <v>0</v>
      </c>
      <c r="CI102">
        <v>0</v>
      </c>
      <c r="CJ102">
        <v>0</v>
      </c>
      <c r="CK102">
        <v>0</v>
      </c>
      <c r="CL102">
        <v>0</v>
      </c>
      <c r="CM102">
        <v>0</v>
      </c>
      <c r="CN102">
        <v>0</v>
      </c>
      <c r="CO102">
        <v>0</v>
      </c>
      <c r="CP102">
        <v>0</v>
      </c>
      <c r="CQ102">
        <v>0</v>
      </c>
      <c r="CR102">
        <v>0</v>
      </c>
      <c r="CS102">
        <v>0</v>
      </c>
      <c r="CT102">
        <v>0</v>
      </c>
      <c r="CU102">
        <v>0</v>
      </c>
      <c r="CV102">
        <v>0</v>
      </c>
      <c r="CW102">
        <v>0</v>
      </c>
      <c r="CX102">
        <v>0</v>
      </c>
      <c r="CY102">
        <v>0</v>
      </c>
      <c r="CZ102">
        <v>0</v>
      </c>
      <c r="DA102">
        <v>0</v>
      </c>
      <c r="DB102">
        <v>0</v>
      </c>
      <c r="DC102">
        <v>0</v>
      </c>
      <c r="DD102">
        <v>0</v>
      </c>
      <c r="DE102">
        <v>0</v>
      </c>
      <c r="DF102">
        <v>0</v>
      </c>
      <c r="DG102">
        <v>0</v>
      </c>
      <c r="DH102">
        <v>0</v>
      </c>
      <c r="DI102">
        <v>0</v>
      </c>
      <c r="DJ102">
        <v>0</v>
      </c>
      <c r="DK102">
        <v>0</v>
      </c>
      <c r="DL102">
        <v>0</v>
      </c>
      <c r="DM102">
        <v>0</v>
      </c>
      <c r="DN102">
        <v>0</v>
      </c>
      <c r="DO102">
        <v>0</v>
      </c>
      <c r="DP102">
        <v>0</v>
      </c>
      <c r="DQ102">
        <v>0</v>
      </c>
      <c r="DR102">
        <v>0</v>
      </c>
      <c r="DS102">
        <v>0</v>
      </c>
      <c r="DT102">
        <v>0</v>
      </c>
      <c r="DU102">
        <v>0</v>
      </c>
      <c r="DV102">
        <v>0</v>
      </c>
      <c r="DW102">
        <v>0</v>
      </c>
      <c r="DX102">
        <v>0</v>
      </c>
      <c r="DY102">
        <v>0</v>
      </c>
      <c r="DZ102">
        <v>0</v>
      </c>
      <c r="EA102">
        <v>0</v>
      </c>
      <c r="EB102">
        <v>0</v>
      </c>
      <c r="EC102">
        <v>0</v>
      </c>
      <c r="ED102">
        <v>0</v>
      </c>
      <c r="EE102">
        <v>0</v>
      </c>
      <c r="EF102">
        <v>0</v>
      </c>
      <c r="EG102">
        <v>0</v>
      </c>
      <c r="EH102">
        <v>0</v>
      </c>
      <c r="EI102">
        <v>0</v>
      </c>
      <c r="EJ102">
        <v>0</v>
      </c>
      <c r="EK102">
        <v>0</v>
      </c>
      <c r="EL102">
        <v>0</v>
      </c>
      <c r="EM102">
        <v>0</v>
      </c>
      <c r="EN102">
        <v>0</v>
      </c>
      <c r="EO102">
        <v>0</v>
      </c>
      <c r="EP102">
        <v>0</v>
      </c>
      <c r="EQ102">
        <v>0</v>
      </c>
      <c r="ER102">
        <v>0</v>
      </c>
      <c r="ES102">
        <v>0</v>
      </c>
      <c r="ET102">
        <v>0</v>
      </c>
      <c r="EU102">
        <v>0</v>
      </c>
      <c r="EV102">
        <v>0</v>
      </c>
      <c r="EW102">
        <v>0</v>
      </c>
      <c r="EX102">
        <v>0</v>
      </c>
      <c r="EY102">
        <v>0</v>
      </c>
      <c r="EZ102">
        <v>0</v>
      </c>
      <c r="FA102">
        <v>0</v>
      </c>
      <c r="FB102">
        <v>0</v>
      </c>
      <c r="FC102">
        <v>0</v>
      </c>
      <c r="FD102">
        <v>0</v>
      </c>
      <c r="FE102">
        <v>0</v>
      </c>
      <c r="FF102">
        <v>0</v>
      </c>
      <c r="FG102">
        <v>0</v>
      </c>
      <c r="FH102">
        <v>0</v>
      </c>
      <c r="FI102">
        <v>0</v>
      </c>
      <c r="FJ102">
        <v>0</v>
      </c>
      <c r="FK102">
        <v>0</v>
      </c>
      <c r="FL102">
        <v>0</v>
      </c>
      <c r="FM102">
        <v>0</v>
      </c>
      <c r="FN102">
        <v>0</v>
      </c>
      <c r="FO102">
        <v>0</v>
      </c>
      <c r="FP102">
        <v>0</v>
      </c>
      <c r="FQ102">
        <v>0</v>
      </c>
      <c r="FR102">
        <v>0</v>
      </c>
      <c r="FS102">
        <v>0</v>
      </c>
      <c r="FT102">
        <v>0</v>
      </c>
      <c r="FU102">
        <v>0</v>
      </c>
      <c r="FV102">
        <v>0</v>
      </c>
      <c r="FW102">
        <v>0</v>
      </c>
      <c r="FX102">
        <v>0</v>
      </c>
      <c r="FY102">
        <v>0</v>
      </c>
      <c r="FZ102">
        <v>0</v>
      </c>
      <c r="GA102">
        <v>0</v>
      </c>
      <c r="GB102">
        <v>0</v>
      </c>
      <c r="GC102">
        <v>0</v>
      </c>
      <c r="GD102">
        <v>0</v>
      </c>
      <c r="GE102">
        <v>0</v>
      </c>
      <c r="GF102">
        <v>0</v>
      </c>
      <c r="GG102">
        <v>0</v>
      </c>
      <c r="GH102">
        <v>0</v>
      </c>
      <c r="GI102">
        <v>0</v>
      </c>
      <c r="GJ102">
        <v>0</v>
      </c>
      <c r="GK102">
        <v>0</v>
      </c>
      <c r="GL102">
        <v>0</v>
      </c>
      <c r="GM102">
        <v>0</v>
      </c>
      <c r="GN102">
        <v>0</v>
      </c>
      <c r="GO102">
        <v>0</v>
      </c>
      <c r="GP102">
        <v>0</v>
      </c>
      <c r="GQ102">
        <v>0</v>
      </c>
      <c r="GR102">
        <v>0</v>
      </c>
      <c r="GS102">
        <v>0</v>
      </c>
      <c r="GT102">
        <v>0</v>
      </c>
      <c r="GU102">
        <v>0</v>
      </c>
      <c r="GV102">
        <v>0</v>
      </c>
      <c r="GW102">
        <v>0</v>
      </c>
      <c r="GX102">
        <v>0</v>
      </c>
      <c r="GY102">
        <v>0</v>
      </c>
      <c r="GZ102">
        <v>0</v>
      </c>
      <c r="HA102">
        <v>0</v>
      </c>
      <c r="HB102">
        <v>0</v>
      </c>
      <c r="HC102">
        <v>0</v>
      </c>
      <c r="HD102">
        <v>0</v>
      </c>
      <c r="HE102">
        <v>0</v>
      </c>
      <c r="HF102">
        <v>0</v>
      </c>
      <c r="HG102">
        <v>0</v>
      </c>
      <c r="HH102">
        <v>0</v>
      </c>
      <c r="HI102">
        <v>0</v>
      </c>
      <c r="HJ102">
        <v>0</v>
      </c>
      <c r="HK102">
        <v>0</v>
      </c>
      <c r="HL102">
        <v>0</v>
      </c>
      <c r="HM102">
        <v>0</v>
      </c>
      <c r="HN102">
        <v>0</v>
      </c>
      <c r="HO102">
        <v>0</v>
      </c>
      <c r="HP102">
        <v>0</v>
      </c>
      <c r="HQ102">
        <v>0</v>
      </c>
      <c r="HR102">
        <v>0</v>
      </c>
      <c r="HS102">
        <v>0</v>
      </c>
      <c r="HT102">
        <v>0</v>
      </c>
      <c r="HU102">
        <v>0</v>
      </c>
      <c r="HV102" s="2">
        <v>0</v>
      </c>
      <c r="HW102" s="2">
        <v>0</v>
      </c>
      <c r="HX102" s="2">
        <v>0</v>
      </c>
      <c r="HY102" s="2">
        <v>0</v>
      </c>
      <c r="HZ102" s="2">
        <v>0</v>
      </c>
    </row>
    <row r="103" spans="2:234" ht="12" customHeight="1" x14ac:dyDescent="0.15">
      <c r="B103" t="s">
        <v>386</v>
      </c>
      <c r="C103">
        <v>0</v>
      </c>
      <c r="D103">
        <v>0</v>
      </c>
      <c r="E103">
        <v>0</v>
      </c>
      <c r="F103">
        <v>0</v>
      </c>
      <c r="G103">
        <v>0</v>
      </c>
      <c r="H103">
        <v>0</v>
      </c>
      <c r="I103">
        <v>0</v>
      </c>
      <c r="J103">
        <v>0</v>
      </c>
      <c r="K103">
        <v>0</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0</v>
      </c>
      <c r="BD103">
        <v>0</v>
      </c>
      <c r="BE103">
        <v>0</v>
      </c>
      <c r="BF103">
        <v>0</v>
      </c>
      <c r="BG103">
        <v>0</v>
      </c>
      <c r="BH103">
        <v>0</v>
      </c>
      <c r="BI103">
        <v>0</v>
      </c>
      <c r="BJ103">
        <v>0</v>
      </c>
      <c r="BK103">
        <v>0</v>
      </c>
      <c r="BL103">
        <v>0</v>
      </c>
      <c r="BM103">
        <v>0</v>
      </c>
      <c r="BN103">
        <v>0</v>
      </c>
      <c r="BO103">
        <v>0</v>
      </c>
      <c r="BP103">
        <v>0</v>
      </c>
      <c r="BQ103">
        <v>0</v>
      </c>
      <c r="BR103">
        <v>0</v>
      </c>
      <c r="BS103">
        <v>0</v>
      </c>
      <c r="BT103">
        <v>0</v>
      </c>
      <c r="BU103">
        <v>0</v>
      </c>
      <c r="BV103">
        <v>0</v>
      </c>
      <c r="BW103">
        <v>0</v>
      </c>
      <c r="BX103">
        <v>0</v>
      </c>
      <c r="BY103">
        <v>0</v>
      </c>
      <c r="BZ103">
        <v>0</v>
      </c>
      <c r="CA103">
        <v>0</v>
      </c>
      <c r="CB103">
        <v>0</v>
      </c>
      <c r="CC103">
        <v>0</v>
      </c>
      <c r="CD103">
        <v>0</v>
      </c>
      <c r="CE103">
        <v>0</v>
      </c>
      <c r="CF103">
        <v>0</v>
      </c>
      <c r="CG103">
        <v>0</v>
      </c>
      <c r="CH103">
        <v>0</v>
      </c>
      <c r="CI103">
        <v>0</v>
      </c>
      <c r="CJ103">
        <v>0</v>
      </c>
      <c r="CK103">
        <v>0</v>
      </c>
      <c r="CL103">
        <v>0</v>
      </c>
      <c r="CM103">
        <v>0</v>
      </c>
      <c r="CN103">
        <v>0</v>
      </c>
      <c r="CO103">
        <v>0</v>
      </c>
      <c r="CP103">
        <v>0</v>
      </c>
      <c r="CQ103">
        <v>0</v>
      </c>
      <c r="CR103">
        <v>0</v>
      </c>
      <c r="CS103">
        <v>0</v>
      </c>
      <c r="CT103">
        <v>0</v>
      </c>
      <c r="CU103">
        <v>0</v>
      </c>
      <c r="CV103">
        <v>0</v>
      </c>
      <c r="CW103">
        <v>0</v>
      </c>
      <c r="CX103">
        <v>0</v>
      </c>
      <c r="CY103">
        <v>0</v>
      </c>
      <c r="CZ103">
        <v>0</v>
      </c>
      <c r="DA103">
        <v>0</v>
      </c>
      <c r="DB103">
        <v>0</v>
      </c>
      <c r="DC103">
        <v>0</v>
      </c>
      <c r="DD103">
        <v>0</v>
      </c>
      <c r="DE103">
        <v>0</v>
      </c>
      <c r="DF103">
        <v>0</v>
      </c>
      <c r="DG103">
        <v>0</v>
      </c>
      <c r="DH103">
        <v>0</v>
      </c>
      <c r="DI103">
        <v>0</v>
      </c>
      <c r="DJ103">
        <v>0</v>
      </c>
      <c r="DK103">
        <v>0</v>
      </c>
      <c r="DL103">
        <v>0</v>
      </c>
      <c r="DM103">
        <v>0</v>
      </c>
      <c r="DN103">
        <v>0</v>
      </c>
      <c r="DO103">
        <v>0</v>
      </c>
      <c r="DP103">
        <v>0</v>
      </c>
      <c r="DQ103">
        <v>0</v>
      </c>
      <c r="DR103">
        <v>0</v>
      </c>
      <c r="DS103">
        <v>0</v>
      </c>
      <c r="DT103">
        <v>0</v>
      </c>
      <c r="DU103">
        <v>0</v>
      </c>
      <c r="DV103">
        <v>0</v>
      </c>
      <c r="DW103">
        <v>0</v>
      </c>
      <c r="DX103">
        <v>0</v>
      </c>
      <c r="DY103">
        <v>0</v>
      </c>
      <c r="DZ103">
        <v>0</v>
      </c>
      <c r="EA103">
        <v>0</v>
      </c>
      <c r="EB103">
        <v>0</v>
      </c>
      <c r="EC103">
        <v>0</v>
      </c>
      <c r="ED103">
        <v>0</v>
      </c>
      <c r="EE103">
        <v>0</v>
      </c>
      <c r="EF103">
        <v>0</v>
      </c>
      <c r="EG103">
        <v>0</v>
      </c>
      <c r="EH103">
        <v>0</v>
      </c>
      <c r="EI103">
        <v>0</v>
      </c>
      <c r="EJ103">
        <v>0</v>
      </c>
      <c r="EK103">
        <v>0</v>
      </c>
      <c r="EL103">
        <v>0</v>
      </c>
      <c r="EM103">
        <v>0</v>
      </c>
      <c r="EN103">
        <v>0</v>
      </c>
      <c r="EO103">
        <v>0</v>
      </c>
      <c r="EP103">
        <v>0</v>
      </c>
      <c r="EQ103">
        <v>0</v>
      </c>
      <c r="ER103">
        <v>0</v>
      </c>
      <c r="ES103">
        <v>0</v>
      </c>
      <c r="ET103">
        <v>0</v>
      </c>
      <c r="EU103">
        <v>0</v>
      </c>
      <c r="EV103">
        <v>0</v>
      </c>
      <c r="EW103">
        <v>0</v>
      </c>
      <c r="EX103">
        <v>0</v>
      </c>
      <c r="EY103">
        <v>0</v>
      </c>
      <c r="EZ103">
        <v>0</v>
      </c>
      <c r="FA103">
        <v>0</v>
      </c>
      <c r="FB103">
        <v>0</v>
      </c>
      <c r="FC103">
        <v>0</v>
      </c>
      <c r="FD103">
        <v>0</v>
      </c>
      <c r="FE103">
        <v>0</v>
      </c>
      <c r="FF103">
        <v>0</v>
      </c>
      <c r="FG103">
        <v>0</v>
      </c>
      <c r="FH103">
        <v>0</v>
      </c>
      <c r="FI103">
        <v>0</v>
      </c>
      <c r="FJ103">
        <v>0</v>
      </c>
      <c r="FK103">
        <v>0</v>
      </c>
      <c r="FL103">
        <v>0</v>
      </c>
      <c r="FM103">
        <v>0</v>
      </c>
      <c r="FN103">
        <v>0</v>
      </c>
      <c r="FO103">
        <v>0</v>
      </c>
      <c r="FP103">
        <v>0</v>
      </c>
      <c r="FQ103">
        <v>0</v>
      </c>
      <c r="FR103">
        <v>0</v>
      </c>
      <c r="FS103">
        <v>0</v>
      </c>
      <c r="FT103">
        <v>0</v>
      </c>
      <c r="FU103">
        <v>0</v>
      </c>
      <c r="FV103">
        <v>0</v>
      </c>
      <c r="FW103">
        <v>0</v>
      </c>
      <c r="FX103">
        <v>0</v>
      </c>
      <c r="FY103">
        <v>0</v>
      </c>
      <c r="FZ103">
        <v>0</v>
      </c>
      <c r="GA103">
        <v>0</v>
      </c>
      <c r="GB103">
        <v>0</v>
      </c>
      <c r="GC103">
        <v>0</v>
      </c>
      <c r="GD103">
        <v>0</v>
      </c>
      <c r="GE103">
        <v>0</v>
      </c>
      <c r="GF103">
        <v>0</v>
      </c>
      <c r="GG103">
        <v>0</v>
      </c>
      <c r="GH103">
        <v>0</v>
      </c>
      <c r="GI103">
        <v>0</v>
      </c>
      <c r="GJ103">
        <v>0</v>
      </c>
      <c r="GK103">
        <v>0</v>
      </c>
      <c r="GL103">
        <v>0</v>
      </c>
      <c r="GM103">
        <v>0</v>
      </c>
      <c r="GN103">
        <v>0</v>
      </c>
      <c r="GO103">
        <v>0</v>
      </c>
      <c r="GP103">
        <v>0</v>
      </c>
      <c r="GQ103">
        <v>0</v>
      </c>
      <c r="GR103">
        <v>0</v>
      </c>
      <c r="GS103">
        <v>0</v>
      </c>
      <c r="GT103">
        <v>0</v>
      </c>
      <c r="GU103">
        <v>0</v>
      </c>
      <c r="GV103">
        <v>0</v>
      </c>
      <c r="GW103">
        <v>0</v>
      </c>
      <c r="GX103">
        <v>0</v>
      </c>
      <c r="GY103">
        <v>0</v>
      </c>
      <c r="GZ103">
        <v>0</v>
      </c>
      <c r="HA103">
        <v>0</v>
      </c>
      <c r="HB103">
        <v>0</v>
      </c>
      <c r="HC103">
        <v>0</v>
      </c>
      <c r="HD103">
        <v>0</v>
      </c>
      <c r="HE103">
        <v>0</v>
      </c>
      <c r="HF103">
        <v>0</v>
      </c>
      <c r="HG103">
        <v>0</v>
      </c>
      <c r="HH103">
        <v>0</v>
      </c>
      <c r="HI103">
        <v>0</v>
      </c>
      <c r="HJ103">
        <v>0</v>
      </c>
      <c r="HK103">
        <v>0</v>
      </c>
      <c r="HL103">
        <v>0</v>
      </c>
      <c r="HM103">
        <v>0</v>
      </c>
      <c r="HN103">
        <v>0</v>
      </c>
      <c r="HO103">
        <v>0</v>
      </c>
      <c r="HP103">
        <v>0</v>
      </c>
      <c r="HQ103">
        <v>0</v>
      </c>
      <c r="HR103">
        <v>0</v>
      </c>
      <c r="HS103">
        <v>0</v>
      </c>
      <c r="HT103">
        <v>0</v>
      </c>
      <c r="HU103">
        <v>0</v>
      </c>
      <c r="HV103" s="2">
        <v>0</v>
      </c>
      <c r="HW103" s="2">
        <v>0</v>
      </c>
      <c r="HX103" s="2">
        <v>0</v>
      </c>
      <c r="HY103" s="2">
        <v>0</v>
      </c>
      <c r="HZ103" s="2">
        <v>0</v>
      </c>
    </row>
    <row r="104" spans="2:234" ht="12" customHeight="1" x14ac:dyDescent="0.15">
      <c r="B104" t="s">
        <v>153</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0</v>
      </c>
      <c r="AW104">
        <v>0</v>
      </c>
      <c r="AX104">
        <v>0</v>
      </c>
      <c r="AY104">
        <v>0</v>
      </c>
      <c r="AZ104">
        <v>0</v>
      </c>
      <c r="BA104">
        <v>0</v>
      </c>
      <c r="BB104">
        <v>0</v>
      </c>
      <c r="BC104">
        <v>0</v>
      </c>
      <c r="BD104">
        <v>0</v>
      </c>
      <c r="BE104">
        <v>0</v>
      </c>
      <c r="BF104">
        <v>0</v>
      </c>
      <c r="BG104">
        <v>0</v>
      </c>
      <c r="BH104">
        <v>0</v>
      </c>
      <c r="BI104">
        <v>0</v>
      </c>
      <c r="BJ104">
        <v>0</v>
      </c>
      <c r="BK104">
        <v>0</v>
      </c>
      <c r="BL104">
        <v>0</v>
      </c>
      <c r="BM104">
        <v>0</v>
      </c>
      <c r="BN104">
        <v>0</v>
      </c>
      <c r="BO104">
        <v>0</v>
      </c>
      <c r="BP104">
        <v>0</v>
      </c>
      <c r="BQ104">
        <v>0</v>
      </c>
      <c r="BR104">
        <v>0</v>
      </c>
      <c r="BS104">
        <v>0</v>
      </c>
      <c r="BT104">
        <v>0</v>
      </c>
      <c r="BU104">
        <v>0</v>
      </c>
      <c r="BV104">
        <v>0</v>
      </c>
      <c r="BW104">
        <v>0</v>
      </c>
      <c r="BX104">
        <v>0</v>
      </c>
      <c r="BY104">
        <v>0</v>
      </c>
      <c r="BZ104">
        <v>0</v>
      </c>
      <c r="CA104">
        <v>0</v>
      </c>
      <c r="CB104">
        <v>0</v>
      </c>
      <c r="CC104">
        <v>0</v>
      </c>
      <c r="CD104">
        <v>0</v>
      </c>
      <c r="CE104">
        <v>0</v>
      </c>
      <c r="CF104">
        <v>0</v>
      </c>
      <c r="CG104">
        <v>0</v>
      </c>
      <c r="CH104">
        <v>0</v>
      </c>
      <c r="CI104">
        <v>0</v>
      </c>
      <c r="CJ104">
        <v>0</v>
      </c>
      <c r="CK104">
        <v>0</v>
      </c>
      <c r="CL104">
        <v>0</v>
      </c>
      <c r="CM104">
        <v>0</v>
      </c>
      <c r="CN104">
        <v>0</v>
      </c>
      <c r="CO104">
        <v>0</v>
      </c>
      <c r="CP104">
        <v>0</v>
      </c>
      <c r="CQ104">
        <v>0</v>
      </c>
      <c r="CR104">
        <v>0</v>
      </c>
      <c r="CS104">
        <v>0</v>
      </c>
      <c r="CT104">
        <v>0</v>
      </c>
      <c r="CU104">
        <v>0</v>
      </c>
      <c r="CV104">
        <v>0</v>
      </c>
      <c r="CW104">
        <v>0</v>
      </c>
      <c r="CX104">
        <v>0</v>
      </c>
      <c r="CY104">
        <v>0</v>
      </c>
      <c r="CZ104">
        <v>0</v>
      </c>
      <c r="DA104">
        <v>0</v>
      </c>
      <c r="DB104">
        <v>0</v>
      </c>
      <c r="DC104">
        <v>0</v>
      </c>
      <c r="DD104">
        <v>0</v>
      </c>
      <c r="DE104">
        <v>0</v>
      </c>
      <c r="DF104">
        <v>0</v>
      </c>
      <c r="DG104">
        <v>0</v>
      </c>
      <c r="DH104">
        <v>0</v>
      </c>
      <c r="DI104">
        <v>0</v>
      </c>
      <c r="DJ104">
        <v>0</v>
      </c>
      <c r="DK104">
        <v>0</v>
      </c>
      <c r="DL104">
        <v>0</v>
      </c>
      <c r="DM104">
        <v>0</v>
      </c>
      <c r="DN104">
        <v>0</v>
      </c>
      <c r="DO104">
        <v>0</v>
      </c>
      <c r="DP104">
        <v>0</v>
      </c>
      <c r="DQ104">
        <v>0</v>
      </c>
      <c r="DR104">
        <v>0</v>
      </c>
      <c r="DS104">
        <v>0</v>
      </c>
      <c r="DT104">
        <v>0</v>
      </c>
      <c r="DU104">
        <v>0</v>
      </c>
      <c r="DV104">
        <v>0</v>
      </c>
      <c r="DW104">
        <v>0</v>
      </c>
      <c r="DX104">
        <v>0</v>
      </c>
      <c r="DY104">
        <v>0</v>
      </c>
      <c r="DZ104">
        <v>0</v>
      </c>
      <c r="EA104">
        <v>0</v>
      </c>
      <c r="EB104">
        <v>0</v>
      </c>
      <c r="EC104">
        <v>0</v>
      </c>
      <c r="ED104">
        <v>0</v>
      </c>
      <c r="EE104">
        <v>0</v>
      </c>
      <c r="EF104">
        <v>0</v>
      </c>
      <c r="EG104">
        <v>0</v>
      </c>
      <c r="EH104">
        <v>0</v>
      </c>
      <c r="EI104">
        <v>0</v>
      </c>
      <c r="EJ104">
        <v>0</v>
      </c>
      <c r="EK104">
        <v>0</v>
      </c>
      <c r="EL104">
        <v>0</v>
      </c>
      <c r="EM104">
        <v>0</v>
      </c>
      <c r="EN104">
        <v>0</v>
      </c>
      <c r="EO104">
        <v>0</v>
      </c>
      <c r="EP104">
        <v>0</v>
      </c>
      <c r="EQ104">
        <v>0</v>
      </c>
      <c r="ER104">
        <v>0</v>
      </c>
      <c r="ES104">
        <v>0</v>
      </c>
      <c r="ET104">
        <v>0</v>
      </c>
      <c r="EU104">
        <v>0</v>
      </c>
      <c r="EV104">
        <v>0</v>
      </c>
      <c r="EW104">
        <v>0</v>
      </c>
      <c r="EX104">
        <v>0</v>
      </c>
      <c r="EY104">
        <v>0</v>
      </c>
      <c r="EZ104">
        <v>0</v>
      </c>
      <c r="FA104">
        <v>0</v>
      </c>
      <c r="FB104">
        <v>0</v>
      </c>
      <c r="FC104">
        <v>0</v>
      </c>
      <c r="FD104">
        <v>0</v>
      </c>
      <c r="FE104">
        <v>0</v>
      </c>
      <c r="FF104">
        <v>0</v>
      </c>
      <c r="FG104">
        <v>0</v>
      </c>
      <c r="FH104">
        <v>0</v>
      </c>
      <c r="FI104">
        <v>0</v>
      </c>
      <c r="FJ104">
        <v>0</v>
      </c>
      <c r="FK104">
        <v>0</v>
      </c>
      <c r="FL104">
        <v>0</v>
      </c>
      <c r="FM104">
        <v>0</v>
      </c>
      <c r="FN104">
        <v>0</v>
      </c>
      <c r="FO104">
        <v>0</v>
      </c>
      <c r="FP104">
        <v>0</v>
      </c>
      <c r="FQ104">
        <v>0</v>
      </c>
      <c r="FR104">
        <v>0</v>
      </c>
      <c r="FS104">
        <v>0</v>
      </c>
      <c r="FT104">
        <v>0</v>
      </c>
      <c r="FU104">
        <v>0</v>
      </c>
      <c r="FV104">
        <v>0</v>
      </c>
      <c r="FW104">
        <v>0</v>
      </c>
      <c r="FX104">
        <v>0</v>
      </c>
      <c r="FY104">
        <v>0</v>
      </c>
      <c r="FZ104">
        <v>0</v>
      </c>
      <c r="GA104">
        <v>0</v>
      </c>
      <c r="GB104">
        <v>0</v>
      </c>
      <c r="GC104">
        <v>0</v>
      </c>
      <c r="GD104">
        <v>0</v>
      </c>
      <c r="GE104">
        <v>0</v>
      </c>
      <c r="GF104">
        <v>0</v>
      </c>
      <c r="GG104">
        <v>0</v>
      </c>
      <c r="GH104">
        <v>0</v>
      </c>
      <c r="GI104">
        <v>0</v>
      </c>
      <c r="GJ104">
        <v>0</v>
      </c>
      <c r="GK104">
        <v>0</v>
      </c>
      <c r="GL104">
        <v>0</v>
      </c>
      <c r="GM104">
        <v>0</v>
      </c>
      <c r="GN104">
        <v>0</v>
      </c>
      <c r="GO104">
        <v>0</v>
      </c>
      <c r="GP104">
        <v>0</v>
      </c>
      <c r="GQ104">
        <v>0</v>
      </c>
      <c r="GR104">
        <v>0</v>
      </c>
      <c r="GS104">
        <v>0</v>
      </c>
      <c r="GT104">
        <v>0</v>
      </c>
      <c r="GU104">
        <v>0</v>
      </c>
      <c r="GV104">
        <v>0</v>
      </c>
      <c r="GW104">
        <v>0</v>
      </c>
      <c r="GX104">
        <v>0</v>
      </c>
      <c r="GY104">
        <v>0</v>
      </c>
      <c r="GZ104">
        <v>0</v>
      </c>
      <c r="HA104">
        <v>0</v>
      </c>
      <c r="HB104">
        <v>0</v>
      </c>
      <c r="HC104">
        <v>0</v>
      </c>
      <c r="HD104">
        <v>0</v>
      </c>
      <c r="HE104">
        <v>0</v>
      </c>
      <c r="HF104">
        <v>0</v>
      </c>
      <c r="HG104">
        <v>0</v>
      </c>
      <c r="HH104">
        <v>0</v>
      </c>
      <c r="HI104">
        <v>0</v>
      </c>
      <c r="HJ104">
        <v>0</v>
      </c>
      <c r="HK104">
        <v>0</v>
      </c>
      <c r="HL104">
        <v>0</v>
      </c>
      <c r="HM104">
        <v>0</v>
      </c>
      <c r="HN104">
        <v>0</v>
      </c>
      <c r="HO104">
        <v>0</v>
      </c>
      <c r="HP104">
        <v>0</v>
      </c>
      <c r="HQ104">
        <v>0</v>
      </c>
      <c r="HR104">
        <v>0</v>
      </c>
      <c r="HS104">
        <v>0</v>
      </c>
      <c r="HT104">
        <v>0</v>
      </c>
      <c r="HU104">
        <v>0</v>
      </c>
      <c r="HV104" s="2">
        <v>0</v>
      </c>
      <c r="HW104" s="2">
        <v>0</v>
      </c>
      <c r="HX104" s="2">
        <v>0</v>
      </c>
      <c r="HY104" s="2">
        <v>0</v>
      </c>
      <c r="HZ104" s="2">
        <v>0</v>
      </c>
    </row>
    <row r="105" spans="2:234" ht="12" customHeight="1" x14ac:dyDescent="0.15">
      <c r="B105" t="s">
        <v>155</v>
      </c>
      <c r="C105">
        <v>0</v>
      </c>
      <c r="D105">
        <v>0</v>
      </c>
      <c r="E105">
        <v>0</v>
      </c>
      <c r="F105">
        <v>0</v>
      </c>
      <c r="G105">
        <v>0</v>
      </c>
      <c r="H105">
        <v>0</v>
      </c>
      <c r="I105">
        <v>0</v>
      </c>
      <c r="J105">
        <v>0</v>
      </c>
      <c r="K105">
        <v>0</v>
      </c>
      <c r="L105">
        <v>0</v>
      </c>
      <c r="M105">
        <v>0</v>
      </c>
      <c r="N105">
        <v>0</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0</v>
      </c>
      <c r="BD105">
        <v>0</v>
      </c>
      <c r="BE105">
        <v>0</v>
      </c>
      <c r="BF105">
        <v>0</v>
      </c>
      <c r="BG105">
        <v>0</v>
      </c>
      <c r="BH105">
        <v>0</v>
      </c>
      <c r="BI105">
        <v>0</v>
      </c>
      <c r="BJ105">
        <v>0</v>
      </c>
      <c r="BK105">
        <v>0</v>
      </c>
      <c r="BL105">
        <v>0</v>
      </c>
      <c r="BM105">
        <v>0</v>
      </c>
      <c r="BN105">
        <v>0</v>
      </c>
      <c r="BO105">
        <v>0</v>
      </c>
      <c r="BP105">
        <v>0</v>
      </c>
      <c r="BQ105">
        <v>0</v>
      </c>
      <c r="BR105">
        <v>0</v>
      </c>
      <c r="BS105">
        <v>0</v>
      </c>
      <c r="BT105">
        <v>0</v>
      </c>
      <c r="BU105">
        <v>0</v>
      </c>
      <c r="BV105">
        <v>0</v>
      </c>
      <c r="BW105">
        <v>0</v>
      </c>
      <c r="BX105">
        <v>0</v>
      </c>
      <c r="BY105">
        <v>0</v>
      </c>
      <c r="BZ105">
        <v>0</v>
      </c>
      <c r="CA105">
        <v>0</v>
      </c>
      <c r="CB105">
        <v>0</v>
      </c>
      <c r="CC105">
        <v>0</v>
      </c>
      <c r="CD105">
        <v>0</v>
      </c>
      <c r="CE105">
        <v>0</v>
      </c>
      <c r="CF105">
        <v>0</v>
      </c>
      <c r="CG105">
        <v>0</v>
      </c>
      <c r="CH105">
        <v>0</v>
      </c>
      <c r="CI105">
        <v>0</v>
      </c>
      <c r="CJ105">
        <v>0</v>
      </c>
      <c r="CK105">
        <v>0</v>
      </c>
      <c r="CL105">
        <v>0</v>
      </c>
      <c r="CM105">
        <v>0</v>
      </c>
      <c r="CN105">
        <v>0</v>
      </c>
      <c r="CO105">
        <v>0</v>
      </c>
      <c r="CP105">
        <v>0</v>
      </c>
      <c r="CQ105">
        <v>0</v>
      </c>
      <c r="CR105">
        <v>0</v>
      </c>
      <c r="CS105">
        <v>0</v>
      </c>
      <c r="CT105">
        <v>0</v>
      </c>
      <c r="CU105">
        <v>0</v>
      </c>
      <c r="CV105">
        <v>0</v>
      </c>
      <c r="CW105">
        <v>0</v>
      </c>
      <c r="CX105">
        <v>0</v>
      </c>
      <c r="CY105">
        <v>0</v>
      </c>
      <c r="CZ105">
        <v>0</v>
      </c>
      <c r="DA105">
        <v>0</v>
      </c>
      <c r="DB105">
        <v>0</v>
      </c>
      <c r="DC105">
        <v>0</v>
      </c>
      <c r="DD105">
        <v>0</v>
      </c>
      <c r="DE105">
        <v>0</v>
      </c>
      <c r="DF105">
        <v>0</v>
      </c>
      <c r="DG105">
        <v>0</v>
      </c>
      <c r="DH105">
        <v>0</v>
      </c>
      <c r="DI105">
        <v>0</v>
      </c>
      <c r="DJ105">
        <v>0</v>
      </c>
      <c r="DK105">
        <v>0</v>
      </c>
      <c r="DL105">
        <v>0</v>
      </c>
      <c r="DM105">
        <v>0</v>
      </c>
      <c r="DN105">
        <v>0</v>
      </c>
      <c r="DO105">
        <v>0</v>
      </c>
      <c r="DP105">
        <v>0</v>
      </c>
      <c r="DQ105">
        <v>0</v>
      </c>
      <c r="DR105">
        <v>0</v>
      </c>
      <c r="DS105">
        <v>0</v>
      </c>
      <c r="DT105">
        <v>0</v>
      </c>
      <c r="DU105">
        <v>0</v>
      </c>
      <c r="DV105">
        <v>0</v>
      </c>
      <c r="DW105">
        <v>0</v>
      </c>
      <c r="DX105">
        <v>0</v>
      </c>
      <c r="DY105">
        <v>0</v>
      </c>
      <c r="DZ105">
        <v>0</v>
      </c>
      <c r="EA105">
        <v>0</v>
      </c>
      <c r="EB105">
        <v>0</v>
      </c>
      <c r="EC105">
        <v>0</v>
      </c>
      <c r="ED105">
        <v>0</v>
      </c>
      <c r="EE105">
        <v>0</v>
      </c>
      <c r="EF105">
        <v>0</v>
      </c>
      <c r="EG105">
        <v>0</v>
      </c>
      <c r="EH105">
        <v>0</v>
      </c>
      <c r="EI105">
        <v>0</v>
      </c>
      <c r="EJ105">
        <v>0</v>
      </c>
      <c r="EK105">
        <v>0</v>
      </c>
      <c r="EL105">
        <v>0</v>
      </c>
      <c r="EM105">
        <v>0</v>
      </c>
      <c r="EN105">
        <v>0</v>
      </c>
      <c r="EO105">
        <v>0</v>
      </c>
      <c r="EP105">
        <v>0</v>
      </c>
      <c r="EQ105">
        <v>0</v>
      </c>
      <c r="ER105">
        <v>0</v>
      </c>
      <c r="ES105">
        <v>0</v>
      </c>
      <c r="ET105">
        <v>0</v>
      </c>
      <c r="EU105">
        <v>0</v>
      </c>
      <c r="EV105">
        <v>0</v>
      </c>
      <c r="EW105">
        <v>0</v>
      </c>
      <c r="EX105">
        <v>0</v>
      </c>
      <c r="EY105">
        <v>0</v>
      </c>
      <c r="EZ105">
        <v>0</v>
      </c>
      <c r="FA105">
        <v>0</v>
      </c>
      <c r="FB105">
        <v>0</v>
      </c>
      <c r="FC105">
        <v>0</v>
      </c>
      <c r="FD105">
        <v>0</v>
      </c>
      <c r="FE105">
        <v>0</v>
      </c>
      <c r="FF105">
        <v>0</v>
      </c>
      <c r="FG105">
        <v>0</v>
      </c>
      <c r="FH105">
        <v>0</v>
      </c>
      <c r="FI105">
        <v>0</v>
      </c>
      <c r="FJ105">
        <v>0</v>
      </c>
      <c r="FK105">
        <v>0</v>
      </c>
      <c r="FL105">
        <v>0</v>
      </c>
      <c r="FM105">
        <v>0</v>
      </c>
      <c r="FN105">
        <v>0</v>
      </c>
      <c r="FO105">
        <v>0</v>
      </c>
      <c r="FP105">
        <v>0</v>
      </c>
      <c r="FQ105">
        <v>0</v>
      </c>
      <c r="FR105">
        <v>0</v>
      </c>
      <c r="FS105">
        <v>0</v>
      </c>
      <c r="FT105">
        <v>0</v>
      </c>
      <c r="FU105">
        <v>0</v>
      </c>
      <c r="FV105">
        <v>0</v>
      </c>
      <c r="FW105">
        <v>0</v>
      </c>
      <c r="FX105">
        <v>0</v>
      </c>
      <c r="FY105">
        <v>0</v>
      </c>
      <c r="FZ105">
        <v>0</v>
      </c>
      <c r="GA105">
        <v>0</v>
      </c>
      <c r="GB105">
        <v>0</v>
      </c>
      <c r="GC105">
        <v>0</v>
      </c>
      <c r="GD105">
        <v>0</v>
      </c>
      <c r="GE105">
        <v>0</v>
      </c>
      <c r="GF105">
        <v>0</v>
      </c>
      <c r="GG105">
        <v>0</v>
      </c>
      <c r="GH105">
        <v>0</v>
      </c>
      <c r="GI105">
        <v>0</v>
      </c>
      <c r="GJ105">
        <v>0</v>
      </c>
      <c r="GK105">
        <v>0</v>
      </c>
      <c r="GL105">
        <v>0</v>
      </c>
      <c r="GM105">
        <v>0</v>
      </c>
      <c r="GN105">
        <v>0</v>
      </c>
      <c r="GO105">
        <v>0</v>
      </c>
      <c r="GP105">
        <v>0</v>
      </c>
      <c r="GQ105">
        <v>0</v>
      </c>
      <c r="GR105">
        <v>0</v>
      </c>
      <c r="GS105">
        <v>0</v>
      </c>
      <c r="GT105">
        <v>0</v>
      </c>
      <c r="GU105">
        <v>0</v>
      </c>
      <c r="GV105">
        <v>0</v>
      </c>
      <c r="GW105">
        <v>0</v>
      </c>
      <c r="GX105">
        <v>0</v>
      </c>
      <c r="GY105">
        <v>0</v>
      </c>
      <c r="GZ105">
        <v>0</v>
      </c>
      <c r="HA105">
        <v>0</v>
      </c>
      <c r="HB105">
        <v>0</v>
      </c>
      <c r="HC105">
        <v>0</v>
      </c>
      <c r="HD105">
        <v>0</v>
      </c>
      <c r="HE105">
        <v>0</v>
      </c>
      <c r="HF105">
        <v>0</v>
      </c>
      <c r="HG105">
        <v>0</v>
      </c>
      <c r="HH105">
        <v>0</v>
      </c>
      <c r="HI105">
        <v>0</v>
      </c>
      <c r="HJ105">
        <v>0</v>
      </c>
      <c r="HK105">
        <v>0</v>
      </c>
      <c r="HL105">
        <v>0</v>
      </c>
      <c r="HM105">
        <v>0</v>
      </c>
      <c r="HN105">
        <v>0</v>
      </c>
      <c r="HO105">
        <v>0</v>
      </c>
      <c r="HP105">
        <v>0</v>
      </c>
      <c r="HQ105">
        <v>0</v>
      </c>
      <c r="HR105">
        <v>0</v>
      </c>
      <c r="HS105">
        <v>0</v>
      </c>
      <c r="HT105">
        <v>0</v>
      </c>
      <c r="HU105">
        <v>0</v>
      </c>
      <c r="HV105" s="2">
        <v>0</v>
      </c>
      <c r="HW105" s="2">
        <v>0</v>
      </c>
      <c r="HX105" s="2">
        <v>0</v>
      </c>
      <c r="HY105" s="2">
        <v>0</v>
      </c>
      <c r="HZ105" s="2">
        <v>0</v>
      </c>
    </row>
    <row r="106" spans="2:234" ht="12" customHeight="1" x14ac:dyDescent="0.15">
      <c r="B106" t="s">
        <v>154</v>
      </c>
      <c r="C106">
        <v>0</v>
      </c>
      <c r="D106">
        <v>0</v>
      </c>
      <c r="E106">
        <v>0</v>
      </c>
      <c r="F106">
        <v>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v>0</v>
      </c>
      <c r="BF106">
        <v>0</v>
      </c>
      <c r="BG106">
        <v>0</v>
      </c>
      <c r="BH106">
        <v>0</v>
      </c>
      <c r="BI106">
        <v>0</v>
      </c>
      <c r="BJ106">
        <v>0</v>
      </c>
      <c r="BK106">
        <v>0</v>
      </c>
      <c r="BL106">
        <v>0</v>
      </c>
      <c r="BM106">
        <v>0</v>
      </c>
      <c r="BN106">
        <v>0</v>
      </c>
      <c r="BO106">
        <v>0</v>
      </c>
      <c r="BP106">
        <v>0</v>
      </c>
      <c r="BQ106">
        <v>0</v>
      </c>
      <c r="BR106">
        <v>0</v>
      </c>
      <c r="BS106">
        <v>0</v>
      </c>
      <c r="BT106">
        <v>0</v>
      </c>
      <c r="BU106">
        <v>0</v>
      </c>
      <c r="BV106">
        <v>0</v>
      </c>
      <c r="BW106">
        <v>0</v>
      </c>
      <c r="BX106">
        <v>0</v>
      </c>
      <c r="BY106">
        <v>0</v>
      </c>
      <c r="BZ106">
        <v>0</v>
      </c>
      <c r="CA106">
        <v>0</v>
      </c>
      <c r="CB106">
        <v>0</v>
      </c>
      <c r="CC106">
        <v>0</v>
      </c>
      <c r="CD106">
        <v>0</v>
      </c>
      <c r="CE106">
        <v>0</v>
      </c>
      <c r="CF106">
        <v>0</v>
      </c>
      <c r="CG106">
        <v>0</v>
      </c>
      <c r="CH106">
        <v>0</v>
      </c>
      <c r="CI106">
        <v>0</v>
      </c>
      <c r="CJ106">
        <v>0</v>
      </c>
      <c r="CK106">
        <v>0</v>
      </c>
      <c r="CL106">
        <v>0</v>
      </c>
      <c r="CM106">
        <v>0</v>
      </c>
      <c r="CN106">
        <v>0</v>
      </c>
      <c r="CO106">
        <v>0</v>
      </c>
      <c r="CP106">
        <v>0</v>
      </c>
      <c r="CQ106">
        <v>0</v>
      </c>
      <c r="CR106">
        <v>0</v>
      </c>
      <c r="CS106">
        <v>0</v>
      </c>
      <c r="CT106">
        <v>0</v>
      </c>
      <c r="CU106">
        <v>0</v>
      </c>
      <c r="CV106">
        <v>0</v>
      </c>
      <c r="CW106">
        <v>0</v>
      </c>
      <c r="CX106">
        <v>0</v>
      </c>
      <c r="CY106">
        <v>0</v>
      </c>
      <c r="CZ106">
        <v>0</v>
      </c>
      <c r="DA106">
        <v>0</v>
      </c>
      <c r="DB106">
        <v>0</v>
      </c>
      <c r="DC106">
        <v>0</v>
      </c>
      <c r="DD106">
        <v>0</v>
      </c>
      <c r="DE106">
        <v>0</v>
      </c>
      <c r="DF106">
        <v>0</v>
      </c>
      <c r="DG106">
        <v>0</v>
      </c>
      <c r="DH106">
        <v>0</v>
      </c>
      <c r="DI106">
        <v>0</v>
      </c>
      <c r="DJ106">
        <v>0</v>
      </c>
      <c r="DK106">
        <v>0</v>
      </c>
      <c r="DL106">
        <v>0</v>
      </c>
      <c r="DM106">
        <v>0</v>
      </c>
      <c r="DN106">
        <v>0</v>
      </c>
      <c r="DO106">
        <v>0</v>
      </c>
      <c r="DP106">
        <v>0</v>
      </c>
      <c r="DQ106">
        <v>0</v>
      </c>
      <c r="DR106">
        <v>0</v>
      </c>
      <c r="DS106">
        <v>0</v>
      </c>
      <c r="DT106">
        <v>0</v>
      </c>
      <c r="DU106">
        <v>0</v>
      </c>
      <c r="DV106">
        <v>0</v>
      </c>
      <c r="DW106">
        <v>0</v>
      </c>
      <c r="DX106">
        <v>0</v>
      </c>
      <c r="DY106">
        <v>0</v>
      </c>
      <c r="DZ106">
        <v>0</v>
      </c>
      <c r="EA106">
        <v>0</v>
      </c>
      <c r="EB106">
        <v>0</v>
      </c>
      <c r="EC106">
        <v>0</v>
      </c>
      <c r="ED106">
        <v>0</v>
      </c>
      <c r="EE106">
        <v>0</v>
      </c>
      <c r="EF106">
        <v>0</v>
      </c>
      <c r="EG106">
        <v>0</v>
      </c>
      <c r="EH106">
        <v>0</v>
      </c>
      <c r="EI106">
        <v>0</v>
      </c>
      <c r="EJ106">
        <v>0</v>
      </c>
      <c r="EK106">
        <v>0</v>
      </c>
      <c r="EL106">
        <v>0</v>
      </c>
      <c r="EM106">
        <v>0</v>
      </c>
      <c r="EN106">
        <v>0</v>
      </c>
      <c r="EO106">
        <v>0</v>
      </c>
      <c r="EP106">
        <v>0</v>
      </c>
      <c r="EQ106">
        <v>0</v>
      </c>
      <c r="ER106">
        <v>0</v>
      </c>
      <c r="ES106">
        <v>0</v>
      </c>
      <c r="ET106">
        <v>0</v>
      </c>
      <c r="EU106">
        <v>0</v>
      </c>
      <c r="EV106">
        <v>0</v>
      </c>
      <c r="EW106">
        <v>0</v>
      </c>
      <c r="EX106">
        <v>0</v>
      </c>
      <c r="EY106">
        <v>0</v>
      </c>
      <c r="EZ106">
        <v>0</v>
      </c>
      <c r="FA106">
        <v>0</v>
      </c>
      <c r="FB106">
        <v>0</v>
      </c>
      <c r="FC106">
        <v>0</v>
      </c>
      <c r="FD106">
        <v>0</v>
      </c>
      <c r="FE106">
        <v>0</v>
      </c>
      <c r="FF106">
        <v>0</v>
      </c>
      <c r="FG106">
        <v>0</v>
      </c>
      <c r="FH106">
        <v>0</v>
      </c>
      <c r="FI106">
        <v>0</v>
      </c>
      <c r="FJ106">
        <v>0</v>
      </c>
      <c r="FK106">
        <v>0</v>
      </c>
      <c r="FL106">
        <v>0</v>
      </c>
      <c r="FM106">
        <v>0</v>
      </c>
      <c r="FN106">
        <v>0</v>
      </c>
      <c r="FO106">
        <v>0</v>
      </c>
      <c r="FP106">
        <v>0</v>
      </c>
      <c r="FQ106">
        <v>0</v>
      </c>
      <c r="FR106">
        <v>0</v>
      </c>
      <c r="FS106">
        <v>0</v>
      </c>
      <c r="FT106">
        <v>0</v>
      </c>
      <c r="FU106">
        <v>0</v>
      </c>
      <c r="FV106">
        <v>0</v>
      </c>
      <c r="FW106">
        <v>0</v>
      </c>
      <c r="FX106">
        <v>0</v>
      </c>
      <c r="FY106">
        <v>0</v>
      </c>
      <c r="FZ106">
        <v>0</v>
      </c>
      <c r="GA106">
        <v>0</v>
      </c>
      <c r="GB106">
        <v>0</v>
      </c>
      <c r="GC106">
        <v>0</v>
      </c>
      <c r="GD106">
        <v>0</v>
      </c>
      <c r="GE106">
        <v>0</v>
      </c>
      <c r="GF106">
        <v>0</v>
      </c>
      <c r="GG106">
        <v>0</v>
      </c>
      <c r="GH106">
        <v>0</v>
      </c>
      <c r="GI106">
        <v>0</v>
      </c>
      <c r="GJ106">
        <v>0</v>
      </c>
      <c r="GK106">
        <v>0</v>
      </c>
      <c r="GL106">
        <v>0</v>
      </c>
      <c r="GM106">
        <v>0</v>
      </c>
      <c r="GN106">
        <v>0</v>
      </c>
      <c r="GO106">
        <v>0</v>
      </c>
      <c r="GP106">
        <v>0</v>
      </c>
      <c r="GQ106">
        <v>0</v>
      </c>
      <c r="GR106">
        <v>0</v>
      </c>
      <c r="GS106">
        <v>0</v>
      </c>
      <c r="GT106">
        <v>0</v>
      </c>
      <c r="GU106">
        <v>0</v>
      </c>
      <c r="GV106">
        <v>0</v>
      </c>
      <c r="GW106">
        <v>0</v>
      </c>
      <c r="GX106">
        <v>0</v>
      </c>
      <c r="GY106">
        <v>0</v>
      </c>
      <c r="GZ106">
        <v>0</v>
      </c>
      <c r="HA106">
        <v>0</v>
      </c>
      <c r="HB106">
        <v>0</v>
      </c>
      <c r="HC106">
        <v>0</v>
      </c>
      <c r="HD106">
        <v>0</v>
      </c>
      <c r="HE106">
        <v>0</v>
      </c>
      <c r="HF106">
        <v>0</v>
      </c>
      <c r="HG106">
        <v>0</v>
      </c>
      <c r="HH106">
        <v>0</v>
      </c>
      <c r="HI106">
        <v>0</v>
      </c>
      <c r="HJ106">
        <v>0</v>
      </c>
      <c r="HK106">
        <v>0</v>
      </c>
      <c r="HL106">
        <v>0</v>
      </c>
      <c r="HM106">
        <v>0</v>
      </c>
      <c r="HN106">
        <v>0</v>
      </c>
      <c r="HO106">
        <v>0</v>
      </c>
      <c r="HP106">
        <v>0</v>
      </c>
      <c r="HQ106">
        <v>0</v>
      </c>
      <c r="HR106">
        <v>0</v>
      </c>
      <c r="HS106">
        <v>0</v>
      </c>
      <c r="HT106">
        <v>0</v>
      </c>
      <c r="HU106">
        <v>0</v>
      </c>
      <c r="HV106" s="2">
        <v>0</v>
      </c>
      <c r="HW106" s="2">
        <v>0</v>
      </c>
      <c r="HX106" s="2">
        <v>0</v>
      </c>
      <c r="HY106" s="2">
        <v>0</v>
      </c>
      <c r="HZ106" s="2">
        <v>0</v>
      </c>
    </row>
    <row r="107" spans="2:234" ht="12" customHeight="1" x14ac:dyDescent="0.15">
      <c r="B107" t="s">
        <v>387</v>
      </c>
      <c r="C107">
        <v>0</v>
      </c>
      <c r="D107">
        <v>0</v>
      </c>
      <c r="E107">
        <v>0</v>
      </c>
      <c r="F107">
        <v>0</v>
      </c>
      <c r="G107">
        <v>0</v>
      </c>
      <c r="H107">
        <v>0</v>
      </c>
      <c r="I107">
        <v>0</v>
      </c>
      <c r="J107">
        <v>0</v>
      </c>
      <c r="K107">
        <v>0</v>
      </c>
      <c r="L107">
        <v>0</v>
      </c>
      <c r="M107">
        <v>0</v>
      </c>
      <c r="N107">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c r="BH107">
        <v>0</v>
      </c>
      <c r="BI107">
        <v>0</v>
      </c>
      <c r="BJ107">
        <v>0</v>
      </c>
      <c r="BK107">
        <v>0</v>
      </c>
      <c r="BL107">
        <v>0</v>
      </c>
      <c r="BM107">
        <v>0</v>
      </c>
      <c r="BN107">
        <v>0</v>
      </c>
      <c r="BO107">
        <v>0</v>
      </c>
      <c r="BP107">
        <v>0</v>
      </c>
      <c r="BQ107">
        <v>0</v>
      </c>
      <c r="BR107">
        <v>0</v>
      </c>
      <c r="BS107">
        <v>0</v>
      </c>
      <c r="BT107">
        <v>0</v>
      </c>
      <c r="BU107">
        <v>0</v>
      </c>
      <c r="BV107">
        <v>0</v>
      </c>
      <c r="BW107">
        <v>0</v>
      </c>
      <c r="BX107">
        <v>0</v>
      </c>
      <c r="BY107">
        <v>0</v>
      </c>
      <c r="BZ107">
        <v>0</v>
      </c>
      <c r="CA107">
        <v>0</v>
      </c>
      <c r="CB107">
        <v>0</v>
      </c>
      <c r="CC107">
        <v>0</v>
      </c>
      <c r="CD107">
        <v>0</v>
      </c>
      <c r="CE107">
        <v>0</v>
      </c>
      <c r="CF107">
        <v>0</v>
      </c>
      <c r="CG107">
        <v>0</v>
      </c>
      <c r="CH107">
        <v>0</v>
      </c>
      <c r="CI107">
        <v>0</v>
      </c>
      <c r="CJ107">
        <v>0</v>
      </c>
      <c r="CK107">
        <v>0</v>
      </c>
      <c r="CL107">
        <v>0</v>
      </c>
      <c r="CM107">
        <v>0</v>
      </c>
      <c r="CN107">
        <v>0</v>
      </c>
      <c r="CO107">
        <v>0</v>
      </c>
      <c r="CP107">
        <v>0</v>
      </c>
      <c r="CQ107">
        <v>0</v>
      </c>
      <c r="CR107">
        <v>0</v>
      </c>
      <c r="CS107">
        <v>0</v>
      </c>
      <c r="CT107">
        <v>0</v>
      </c>
      <c r="CU107">
        <v>0</v>
      </c>
      <c r="CV107">
        <v>0</v>
      </c>
      <c r="CW107">
        <v>0</v>
      </c>
      <c r="CX107">
        <v>0</v>
      </c>
      <c r="CY107">
        <v>0</v>
      </c>
      <c r="CZ107">
        <v>0</v>
      </c>
      <c r="DA107">
        <v>0</v>
      </c>
      <c r="DB107">
        <v>0</v>
      </c>
      <c r="DC107">
        <v>0</v>
      </c>
      <c r="DD107">
        <v>0</v>
      </c>
      <c r="DE107">
        <v>0</v>
      </c>
      <c r="DF107">
        <v>0</v>
      </c>
      <c r="DG107">
        <v>0</v>
      </c>
      <c r="DH107">
        <v>0</v>
      </c>
      <c r="DI107">
        <v>0</v>
      </c>
      <c r="DJ107">
        <v>0</v>
      </c>
      <c r="DK107">
        <v>0</v>
      </c>
      <c r="DL107">
        <v>0</v>
      </c>
      <c r="DM107">
        <v>0</v>
      </c>
      <c r="DN107">
        <v>0</v>
      </c>
      <c r="DO107">
        <v>0</v>
      </c>
      <c r="DP107">
        <v>0</v>
      </c>
      <c r="DQ107">
        <v>0</v>
      </c>
      <c r="DR107">
        <v>0</v>
      </c>
      <c r="DS107">
        <v>0</v>
      </c>
      <c r="DT107">
        <v>0</v>
      </c>
      <c r="DU107">
        <v>0</v>
      </c>
      <c r="DV107">
        <v>0</v>
      </c>
      <c r="DW107">
        <v>0</v>
      </c>
      <c r="DX107">
        <v>0</v>
      </c>
      <c r="DY107">
        <v>0</v>
      </c>
      <c r="DZ107">
        <v>0</v>
      </c>
      <c r="EA107">
        <v>0</v>
      </c>
      <c r="EB107">
        <v>0</v>
      </c>
      <c r="EC107">
        <v>0</v>
      </c>
      <c r="ED107">
        <v>0</v>
      </c>
      <c r="EE107">
        <v>0</v>
      </c>
      <c r="EF107">
        <v>0</v>
      </c>
      <c r="EG107">
        <v>0</v>
      </c>
      <c r="EH107">
        <v>0</v>
      </c>
      <c r="EI107">
        <v>0</v>
      </c>
      <c r="EJ107">
        <v>0</v>
      </c>
      <c r="EK107">
        <v>0</v>
      </c>
      <c r="EL107">
        <v>0</v>
      </c>
      <c r="EM107">
        <v>0</v>
      </c>
      <c r="EN107">
        <v>0</v>
      </c>
      <c r="EO107">
        <v>0</v>
      </c>
      <c r="EP107">
        <v>0</v>
      </c>
      <c r="EQ107">
        <v>0</v>
      </c>
      <c r="ER107">
        <v>0</v>
      </c>
      <c r="ES107">
        <v>0</v>
      </c>
      <c r="ET107">
        <v>0</v>
      </c>
      <c r="EU107">
        <v>0</v>
      </c>
      <c r="EV107">
        <v>0</v>
      </c>
      <c r="EW107">
        <v>0</v>
      </c>
      <c r="EX107">
        <v>0</v>
      </c>
      <c r="EY107">
        <v>0</v>
      </c>
      <c r="EZ107">
        <v>0</v>
      </c>
      <c r="FA107">
        <v>0</v>
      </c>
      <c r="FB107">
        <v>0</v>
      </c>
      <c r="FC107">
        <v>0</v>
      </c>
      <c r="FD107">
        <v>0</v>
      </c>
      <c r="FE107">
        <v>0</v>
      </c>
      <c r="FF107">
        <v>0</v>
      </c>
      <c r="FG107">
        <v>0</v>
      </c>
      <c r="FH107">
        <v>0</v>
      </c>
      <c r="FI107">
        <v>0</v>
      </c>
      <c r="FJ107">
        <v>0</v>
      </c>
      <c r="FK107">
        <v>0</v>
      </c>
      <c r="FL107">
        <v>0</v>
      </c>
      <c r="FM107">
        <v>0</v>
      </c>
      <c r="FN107">
        <v>0</v>
      </c>
      <c r="FO107">
        <v>0</v>
      </c>
      <c r="FP107">
        <v>0</v>
      </c>
      <c r="FQ107">
        <v>0</v>
      </c>
      <c r="FR107">
        <v>0</v>
      </c>
      <c r="FS107">
        <v>0</v>
      </c>
      <c r="FT107">
        <v>0</v>
      </c>
      <c r="FU107">
        <v>0</v>
      </c>
      <c r="FV107">
        <v>0</v>
      </c>
      <c r="FW107">
        <v>0</v>
      </c>
      <c r="FX107">
        <v>0</v>
      </c>
      <c r="FY107">
        <v>0</v>
      </c>
      <c r="FZ107">
        <v>0</v>
      </c>
      <c r="GA107">
        <v>0</v>
      </c>
      <c r="GB107">
        <v>0</v>
      </c>
      <c r="GC107">
        <v>0</v>
      </c>
      <c r="GD107">
        <v>0</v>
      </c>
      <c r="GE107">
        <v>0</v>
      </c>
      <c r="GF107">
        <v>0</v>
      </c>
      <c r="GG107">
        <v>0</v>
      </c>
      <c r="GH107">
        <v>0</v>
      </c>
      <c r="GI107">
        <v>0</v>
      </c>
      <c r="GJ107">
        <v>0</v>
      </c>
      <c r="GK107">
        <v>0</v>
      </c>
      <c r="GL107">
        <v>0</v>
      </c>
      <c r="GM107">
        <v>0</v>
      </c>
      <c r="GN107">
        <v>0</v>
      </c>
      <c r="GO107">
        <v>0</v>
      </c>
      <c r="GP107">
        <v>0</v>
      </c>
      <c r="GQ107">
        <v>0</v>
      </c>
      <c r="GR107">
        <v>0</v>
      </c>
      <c r="GS107">
        <v>0</v>
      </c>
      <c r="GT107">
        <v>0</v>
      </c>
      <c r="GU107">
        <v>0</v>
      </c>
      <c r="GV107">
        <v>0</v>
      </c>
      <c r="GW107">
        <v>0</v>
      </c>
      <c r="GX107">
        <v>0</v>
      </c>
      <c r="GY107">
        <v>0</v>
      </c>
      <c r="GZ107">
        <v>0</v>
      </c>
      <c r="HA107">
        <v>0</v>
      </c>
      <c r="HB107">
        <v>0</v>
      </c>
      <c r="HC107">
        <v>0</v>
      </c>
      <c r="HD107">
        <v>0</v>
      </c>
      <c r="HE107">
        <v>0</v>
      </c>
      <c r="HF107">
        <v>0</v>
      </c>
      <c r="HG107">
        <v>0</v>
      </c>
      <c r="HH107">
        <v>0</v>
      </c>
      <c r="HI107">
        <v>0</v>
      </c>
      <c r="HJ107">
        <v>0</v>
      </c>
      <c r="HK107">
        <v>0</v>
      </c>
      <c r="HL107">
        <v>0</v>
      </c>
      <c r="HM107">
        <v>0</v>
      </c>
      <c r="HN107">
        <v>0</v>
      </c>
      <c r="HO107">
        <v>0</v>
      </c>
      <c r="HP107">
        <v>0</v>
      </c>
      <c r="HQ107">
        <v>0</v>
      </c>
      <c r="HR107">
        <v>0</v>
      </c>
      <c r="HS107">
        <v>0</v>
      </c>
      <c r="HT107">
        <v>0</v>
      </c>
      <c r="HU107">
        <v>0</v>
      </c>
      <c r="HV107" s="2">
        <v>0</v>
      </c>
      <c r="HW107" s="2">
        <v>0</v>
      </c>
      <c r="HX107" s="2">
        <v>0</v>
      </c>
      <c r="HY107" s="2">
        <v>0</v>
      </c>
      <c r="HZ107" s="2">
        <v>0</v>
      </c>
    </row>
    <row r="108" spans="2:234" ht="12" customHeight="1" x14ac:dyDescent="0.15">
      <c r="B108" t="s">
        <v>388</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c r="BJ108">
        <v>0</v>
      </c>
      <c r="BK108">
        <v>0</v>
      </c>
      <c r="BL108">
        <v>0</v>
      </c>
      <c r="BM108">
        <v>0</v>
      </c>
      <c r="BN108">
        <v>0</v>
      </c>
      <c r="BO108">
        <v>0</v>
      </c>
      <c r="BP108">
        <v>0</v>
      </c>
      <c r="BQ108">
        <v>0</v>
      </c>
      <c r="BR108">
        <v>0</v>
      </c>
      <c r="BS108">
        <v>0</v>
      </c>
      <c r="BT108">
        <v>0</v>
      </c>
      <c r="BU108">
        <v>0</v>
      </c>
      <c r="BV108">
        <v>0</v>
      </c>
      <c r="BW108">
        <v>0</v>
      </c>
      <c r="BX108">
        <v>0</v>
      </c>
      <c r="BY108">
        <v>0</v>
      </c>
      <c r="BZ108">
        <v>0</v>
      </c>
      <c r="CA108">
        <v>0</v>
      </c>
      <c r="CB108">
        <v>0</v>
      </c>
      <c r="CC108">
        <v>0</v>
      </c>
      <c r="CD108">
        <v>0</v>
      </c>
      <c r="CE108">
        <v>0</v>
      </c>
      <c r="CF108">
        <v>0</v>
      </c>
      <c r="CG108">
        <v>0</v>
      </c>
      <c r="CH108">
        <v>0</v>
      </c>
      <c r="CI108">
        <v>0</v>
      </c>
      <c r="CJ108">
        <v>0</v>
      </c>
      <c r="CK108">
        <v>0</v>
      </c>
      <c r="CL108">
        <v>0</v>
      </c>
      <c r="CM108">
        <v>0</v>
      </c>
      <c r="CN108">
        <v>0</v>
      </c>
      <c r="CO108">
        <v>0</v>
      </c>
      <c r="CP108">
        <v>0</v>
      </c>
      <c r="CQ108">
        <v>0</v>
      </c>
      <c r="CR108">
        <v>0</v>
      </c>
      <c r="CS108">
        <v>0</v>
      </c>
      <c r="CT108">
        <v>0</v>
      </c>
      <c r="CU108">
        <v>0</v>
      </c>
      <c r="CV108">
        <v>0</v>
      </c>
      <c r="CW108">
        <v>0</v>
      </c>
      <c r="CX108">
        <v>0</v>
      </c>
      <c r="CY108">
        <v>0</v>
      </c>
      <c r="CZ108">
        <v>0</v>
      </c>
      <c r="DA108">
        <v>0</v>
      </c>
      <c r="DB108">
        <v>0</v>
      </c>
      <c r="DC108">
        <v>0</v>
      </c>
      <c r="DD108">
        <v>0</v>
      </c>
      <c r="DE108">
        <v>0</v>
      </c>
      <c r="DF108">
        <v>0</v>
      </c>
      <c r="DG108">
        <v>0</v>
      </c>
      <c r="DH108">
        <v>0</v>
      </c>
      <c r="DI108">
        <v>0</v>
      </c>
      <c r="DJ108">
        <v>0</v>
      </c>
      <c r="DK108">
        <v>0</v>
      </c>
      <c r="DL108">
        <v>0</v>
      </c>
      <c r="DM108">
        <v>0</v>
      </c>
      <c r="DN108">
        <v>0</v>
      </c>
      <c r="DO108">
        <v>0</v>
      </c>
      <c r="DP108">
        <v>0</v>
      </c>
      <c r="DQ108">
        <v>0</v>
      </c>
      <c r="DR108">
        <v>0</v>
      </c>
      <c r="DS108">
        <v>0</v>
      </c>
      <c r="DT108">
        <v>0</v>
      </c>
      <c r="DU108">
        <v>0</v>
      </c>
      <c r="DV108">
        <v>0</v>
      </c>
      <c r="DW108">
        <v>0</v>
      </c>
      <c r="DX108">
        <v>0</v>
      </c>
      <c r="DY108">
        <v>0</v>
      </c>
      <c r="DZ108">
        <v>0</v>
      </c>
      <c r="EA108">
        <v>0</v>
      </c>
      <c r="EB108">
        <v>0</v>
      </c>
      <c r="EC108">
        <v>0</v>
      </c>
      <c r="ED108">
        <v>0</v>
      </c>
      <c r="EE108">
        <v>0</v>
      </c>
      <c r="EF108">
        <v>0</v>
      </c>
      <c r="EG108">
        <v>0</v>
      </c>
      <c r="EH108">
        <v>0</v>
      </c>
      <c r="EI108">
        <v>0</v>
      </c>
      <c r="EJ108">
        <v>0</v>
      </c>
      <c r="EK108">
        <v>0</v>
      </c>
      <c r="EL108">
        <v>0</v>
      </c>
      <c r="EM108">
        <v>0</v>
      </c>
      <c r="EN108">
        <v>0</v>
      </c>
      <c r="EO108">
        <v>0</v>
      </c>
      <c r="EP108">
        <v>0</v>
      </c>
      <c r="EQ108">
        <v>0</v>
      </c>
      <c r="ER108">
        <v>0</v>
      </c>
      <c r="ES108">
        <v>0</v>
      </c>
      <c r="ET108">
        <v>0</v>
      </c>
      <c r="EU108">
        <v>0</v>
      </c>
      <c r="EV108">
        <v>0</v>
      </c>
      <c r="EW108">
        <v>0</v>
      </c>
      <c r="EX108">
        <v>0</v>
      </c>
      <c r="EY108">
        <v>0</v>
      </c>
      <c r="EZ108">
        <v>0</v>
      </c>
      <c r="FA108">
        <v>0</v>
      </c>
      <c r="FB108">
        <v>0</v>
      </c>
      <c r="FC108">
        <v>0</v>
      </c>
      <c r="FD108">
        <v>0</v>
      </c>
      <c r="FE108">
        <v>0</v>
      </c>
      <c r="FF108">
        <v>0</v>
      </c>
      <c r="FG108">
        <v>0</v>
      </c>
      <c r="FH108">
        <v>0</v>
      </c>
      <c r="FI108">
        <v>0</v>
      </c>
      <c r="FJ108">
        <v>0</v>
      </c>
      <c r="FK108">
        <v>0</v>
      </c>
      <c r="FL108">
        <v>0</v>
      </c>
      <c r="FM108">
        <v>0</v>
      </c>
      <c r="FN108">
        <v>0</v>
      </c>
      <c r="FO108">
        <v>0</v>
      </c>
      <c r="FP108">
        <v>0</v>
      </c>
      <c r="FQ108">
        <v>0</v>
      </c>
      <c r="FR108">
        <v>0</v>
      </c>
      <c r="FS108">
        <v>0</v>
      </c>
      <c r="FT108">
        <v>0</v>
      </c>
      <c r="FU108">
        <v>0</v>
      </c>
      <c r="FV108">
        <v>0</v>
      </c>
      <c r="FW108">
        <v>0</v>
      </c>
      <c r="FX108">
        <v>0</v>
      </c>
      <c r="FY108">
        <v>0</v>
      </c>
      <c r="FZ108">
        <v>0</v>
      </c>
      <c r="GA108">
        <v>0</v>
      </c>
      <c r="GB108">
        <v>0</v>
      </c>
      <c r="GC108">
        <v>0</v>
      </c>
      <c r="GD108">
        <v>0</v>
      </c>
      <c r="GE108">
        <v>0</v>
      </c>
      <c r="GF108">
        <v>0</v>
      </c>
      <c r="GG108">
        <v>0</v>
      </c>
      <c r="GH108">
        <v>0</v>
      </c>
      <c r="GI108">
        <v>0</v>
      </c>
      <c r="GJ108">
        <v>0</v>
      </c>
      <c r="GK108">
        <v>0</v>
      </c>
      <c r="GL108">
        <v>0</v>
      </c>
      <c r="GM108">
        <v>0</v>
      </c>
      <c r="GN108">
        <v>0</v>
      </c>
      <c r="GO108">
        <v>0</v>
      </c>
      <c r="GP108">
        <v>0</v>
      </c>
      <c r="GQ108">
        <v>0</v>
      </c>
      <c r="GR108">
        <v>0</v>
      </c>
      <c r="GS108">
        <v>0</v>
      </c>
      <c r="GT108">
        <v>0</v>
      </c>
      <c r="GU108">
        <v>0</v>
      </c>
      <c r="GV108">
        <v>0</v>
      </c>
      <c r="GW108">
        <v>0</v>
      </c>
      <c r="GX108">
        <v>0</v>
      </c>
      <c r="GY108">
        <v>0</v>
      </c>
      <c r="GZ108">
        <v>0</v>
      </c>
      <c r="HA108">
        <v>0</v>
      </c>
      <c r="HB108">
        <v>0</v>
      </c>
      <c r="HC108">
        <v>0</v>
      </c>
      <c r="HD108">
        <v>0</v>
      </c>
      <c r="HE108">
        <v>0</v>
      </c>
      <c r="HF108">
        <v>0</v>
      </c>
      <c r="HG108">
        <v>0</v>
      </c>
      <c r="HH108">
        <v>0</v>
      </c>
      <c r="HI108">
        <v>0</v>
      </c>
      <c r="HJ108">
        <v>0</v>
      </c>
      <c r="HK108">
        <v>0</v>
      </c>
      <c r="HL108">
        <v>0</v>
      </c>
      <c r="HM108">
        <v>0</v>
      </c>
      <c r="HN108">
        <v>0</v>
      </c>
      <c r="HO108">
        <v>0</v>
      </c>
      <c r="HP108">
        <v>0</v>
      </c>
      <c r="HQ108">
        <v>0</v>
      </c>
      <c r="HR108">
        <v>0</v>
      </c>
      <c r="HS108">
        <v>0</v>
      </c>
      <c r="HT108">
        <v>0</v>
      </c>
      <c r="HU108">
        <v>0</v>
      </c>
      <c r="HV108" s="2">
        <v>0</v>
      </c>
      <c r="HW108" s="2">
        <v>0</v>
      </c>
      <c r="HX108" s="2">
        <v>0</v>
      </c>
      <c r="HY108" s="2">
        <v>0</v>
      </c>
      <c r="HZ108" s="2">
        <v>0</v>
      </c>
    </row>
    <row r="109" spans="2:234" ht="12" customHeight="1" x14ac:dyDescent="0.15">
      <c r="B109" t="s">
        <v>389</v>
      </c>
      <c r="C109">
        <v>0</v>
      </c>
      <c r="D109">
        <v>0</v>
      </c>
      <c r="E109">
        <v>0</v>
      </c>
      <c r="F109">
        <v>0</v>
      </c>
      <c r="G109">
        <v>0</v>
      </c>
      <c r="H109">
        <v>0</v>
      </c>
      <c r="I109">
        <v>0</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v>0</v>
      </c>
      <c r="BH109">
        <v>0</v>
      </c>
      <c r="BI109">
        <v>0</v>
      </c>
      <c r="BJ109">
        <v>0</v>
      </c>
      <c r="BK109">
        <v>0</v>
      </c>
      <c r="BL109">
        <v>0</v>
      </c>
      <c r="BM109">
        <v>0</v>
      </c>
      <c r="BN109">
        <v>0</v>
      </c>
      <c r="BO109">
        <v>0</v>
      </c>
      <c r="BP109">
        <v>0</v>
      </c>
      <c r="BQ109">
        <v>0</v>
      </c>
      <c r="BR109">
        <v>0</v>
      </c>
      <c r="BS109">
        <v>0</v>
      </c>
      <c r="BT109">
        <v>0</v>
      </c>
      <c r="BU109">
        <v>0</v>
      </c>
      <c r="BV109">
        <v>0</v>
      </c>
      <c r="BW109">
        <v>0</v>
      </c>
      <c r="BX109">
        <v>0</v>
      </c>
      <c r="BY109">
        <v>0</v>
      </c>
      <c r="BZ109">
        <v>0</v>
      </c>
      <c r="CA109">
        <v>0</v>
      </c>
      <c r="CB109">
        <v>0</v>
      </c>
      <c r="CC109">
        <v>0</v>
      </c>
      <c r="CD109">
        <v>0</v>
      </c>
      <c r="CE109">
        <v>0</v>
      </c>
      <c r="CF109">
        <v>0</v>
      </c>
      <c r="CG109">
        <v>0</v>
      </c>
      <c r="CH109">
        <v>0</v>
      </c>
      <c r="CI109">
        <v>0</v>
      </c>
      <c r="CJ109">
        <v>0</v>
      </c>
      <c r="CK109">
        <v>0</v>
      </c>
      <c r="CL109">
        <v>0</v>
      </c>
      <c r="CM109">
        <v>0</v>
      </c>
      <c r="CN109">
        <v>0</v>
      </c>
      <c r="CO109">
        <v>0</v>
      </c>
      <c r="CP109">
        <v>0</v>
      </c>
      <c r="CQ109">
        <v>0</v>
      </c>
      <c r="CR109">
        <v>0</v>
      </c>
      <c r="CS109">
        <v>0</v>
      </c>
      <c r="CT109">
        <v>0</v>
      </c>
      <c r="CU109">
        <v>0</v>
      </c>
      <c r="CV109">
        <v>0</v>
      </c>
      <c r="CW109">
        <v>0</v>
      </c>
      <c r="CX109">
        <v>0</v>
      </c>
      <c r="CY109">
        <v>0</v>
      </c>
      <c r="CZ109">
        <v>0</v>
      </c>
      <c r="DA109">
        <v>0</v>
      </c>
      <c r="DB109">
        <v>0</v>
      </c>
      <c r="DC109">
        <v>0</v>
      </c>
      <c r="DD109">
        <v>0</v>
      </c>
      <c r="DE109">
        <v>0</v>
      </c>
      <c r="DF109">
        <v>0</v>
      </c>
      <c r="DG109">
        <v>0</v>
      </c>
      <c r="DH109">
        <v>0</v>
      </c>
      <c r="DI109">
        <v>0</v>
      </c>
      <c r="DJ109">
        <v>0</v>
      </c>
      <c r="DK109">
        <v>0</v>
      </c>
      <c r="DL109">
        <v>0</v>
      </c>
      <c r="DM109">
        <v>0</v>
      </c>
      <c r="DN109">
        <v>0</v>
      </c>
      <c r="DO109">
        <v>0</v>
      </c>
      <c r="DP109">
        <v>0</v>
      </c>
      <c r="DQ109">
        <v>0</v>
      </c>
      <c r="DR109">
        <v>0</v>
      </c>
      <c r="DS109">
        <v>0</v>
      </c>
      <c r="DT109">
        <v>0</v>
      </c>
      <c r="DU109">
        <v>0</v>
      </c>
      <c r="DV109">
        <v>0</v>
      </c>
      <c r="DW109">
        <v>0</v>
      </c>
      <c r="DX109">
        <v>0</v>
      </c>
      <c r="DY109">
        <v>0</v>
      </c>
      <c r="DZ109">
        <v>0</v>
      </c>
      <c r="EA109">
        <v>0</v>
      </c>
      <c r="EB109">
        <v>0</v>
      </c>
      <c r="EC109">
        <v>0</v>
      </c>
      <c r="ED109">
        <v>0</v>
      </c>
      <c r="EE109">
        <v>0</v>
      </c>
      <c r="EF109">
        <v>0</v>
      </c>
      <c r="EG109">
        <v>0</v>
      </c>
      <c r="EH109">
        <v>0</v>
      </c>
      <c r="EI109">
        <v>0</v>
      </c>
      <c r="EJ109">
        <v>0</v>
      </c>
      <c r="EK109">
        <v>0</v>
      </c>
      <c r="EL109">
        <v>0</v>
      </c>
      <c r="EM109">
        <v>0</v>
      </c>
      <c r="EN109">
        <v>0</v>
      </c>
      <c r="EO109">
        <v>0</v>
      </c>
      <c r="EP109">
        <v>0</v>
      </c>
      <c r="EQ109">
        <v>0</v>
      </c>
      <c r="ER109">
        <v>0</v>
      </c>
      <c r="ES109">
        <v>0</v>
      </c>
      <c r="ET109">
        <v>0</v>
      </c>
      <c r="EU109">
        <v>0</v>
      </c>
      <c r="EV109">
        <v>0</v>
      </c>
      <c r="EW109">
        <v>0</v>
      </c>
      <c r="EX109">
        <v>0</v>
      </c>
      <c r="EY109">
        <v>0</v>
      </c>
      <c r="EZ109">
        <v>0</v>
      </c>
      <c r="FA109">
        <v>0</v>
      </c>
      <c r="FB109">
        <v>0</v>
      </c>
      <c r="FC109">
        <v>0</v>
      </c>
      <c r="FD109">
        <v>0</v>
      </c>
      <c r="FE109">
        <v>0</v>
      </c>
      <c r="FF109">
        <v>0</v>
      </c>
      <c r="FG109">
        <v>0</v>
      </c>
      <c r="FH109">
        <v>0</v>
      </c>
      <c r="FI109">
        <v>0</v>
      </c>
      <c r="FJ109">
        <v>0</v>
      </c>
      <c r="FK109">
        <v>0</v>
      </c>
      <c r="FL109">
        <v>0</v>
      </c>
      <c r="FM109">
        <v>0</v>
      </c>
      <c r="FN109">
        <v>0</v>
      </c>
      <c r="FO109">
        <v>0</v>
      </c>
      <c r="FP109">
        <v>0</v>
      </c>
      <c r="FQ109">
        <v>0</v>
      </c>
      <c r="FR109">
        <v>0</v>
      </c>
      <c r="FS109">
        <v>0</v>
      </c>
      <c r="FT109">
        <v>0</v>
      </c>
      <c r="FU109">
        <v>0</v>
      </c>
      <c r="FV109">
        <v>0</v>
      </c>
      <c r="FW109">
        <v>0</v>
      </c>
      <c r="FX109">
        <v>0</v>
      </c>
      <c r="FY109">
        <v>0</v>
      </c>
      <c r="FZ109">
        <v>0</v>
      </c>
      <c r="GA109">
        <v>0</v>
      </c>
      <c r="GB109">
        <v>0</v>
      </c>
      <c r="GC109">
        <v>0</v>
      </c>
      <c r="GD109">
        <v>0</v>
      </c>
      <c r="GE109">
        <v>0</v>
      </c>
      <c r="GF109">
        <v>0</v>
      </c>
      <c r="GG109">
        <v>0</v>
      </c>
      <c r="GH109">
        <v>0</v>
      </c>
      <c r="GI109">
        <v>0</v>
      </c>
      <c r="GJ109">
        <v>0</v>
      </c>
      <c r="GK109">
        <v>0</v>
      </c>
      <c r="GL109">
        <v>0</v>
      </c>
      <c r="GM109">
        <v>0</v>
      </c>
      <c r="GN109">
        <v>0</v>
      </c>
      <c r="GO109">
        <v>0</v>
      </c>
      <c r="GP109">
        <v>0</v>
      </c>
      <c r="GQ109">
        <v>0</v>
      </c>
      <c r="GR109">
        <v>0</v>
      </c>
      <c r="GS109">
        <v>0</v>
      </c>
      <c r="GT109">
        <v>0</v>
      </c>
      <c r="GU109">
        <v>0</v>
      </c>
      <c r="GV109">
        <v>0</v>
      </c>
      <c r="GW109">
        <v>0</v>
      </c>
      <c r="GX109">
        <v>0</v>
      </c>
      <c r="GY109">
        <v>0</v>
      </c>
      <c r="GZ109">
        <v>0</v>
      </c>
      <c r="HA109">
        <v>0</v>
      </c>
      <c r="HB109">
        <v>0</v>
      </c>
      <c r="HC109">
        <v>0</v>
      </c>
      <c r="HD109">
        <v>0</v>
      </c>
      <c r="HE109">
        <v>0</v>
      </c>
      <c r="HF109">
        <v>0</v>
      </c>
      <c r="HG109">
        <v>0</v>
      </c>
      <c r="HH109">
        <v>0</v>
      </c>
      <c r="HI109">
        <v>0</v>
      </c>
      <c r="HJ109">
        <v>0</v>
      </c>
      <c r="HK109">
        <v>0</v>
      </c>
      <c r="HL109">
        <v>0</v>
      </c>
      <c r="HM109">
        <v>0</v>
      </c>
      <c r="HN109">
        <v>0</v>
      </c>
      <c r="HO109">
        <v>0</v>
      </c>
      <c r="HP109">
        <v>0</v>
      </c>
      <c r="HQ109">
        <v>0</v>
      </c>
      <c r="HR109">
        <v>0</v>
      </c>
      <c r="HS109">
        <v>0</v>
      </c>
      <c r="HT109">
        <v>0</v>
      </c>
      <c r="HU109">
        <v>0</v>
      </c>
      <c r="HV109" s="2">
        <v>0</v>
      </c>
      <c r="HW109" s="2">
        <v>0</v>
      </c>
      <c r="HX109" s="2">
        <v>0</v>
      </c>
      <c r="HY109" s="2">
        <v>0</v>
      </c>
      <c r="HZ109" s="2">
        <v>0</v>
      </c>
    </row>
    <row r="110" spans="2:234" ht="12" customHeight="1" x14ac:dyDescent="0.15">
      <c r="B110" t="s">
        <v>390</v>
      </c>
      <c r="C110">
        <v>0</v>
      </c>
      <c r="D110">
        <v>0</v>
      </c>
      <c r="E110">
        <v>0</v>
      </c>
      <c r="F110">
        <v>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v>0</v>
      </c>
      <c r="BH110">
        <v>0</v>
      </c>
      <c r="BI110">
        <v>0</v>
      </c>
      <c r="BJ110">
        <v>0</v>
      </c>
      <c r="BK110">
        <v>0</v>
      </c>
      <c r="BL110">
        <v>0</v>
      </c>
      <c r="BM110">
        <v>0</v>
      </c>
      <c r="BN110">
        <v>0</v>
      </c>
      <c r="BO110">
        <v>0</v>
      </c>
      <c r="BP110">
        <v>0</v>
      </c>
      <c r="BQ110">
        <v>0</v>
      </c>
      <c r="BR110">
        <v>0</v>
      </c>
      <c r="BS110">
        <v>0</v>
      </c>
      <c r="BT110">
        <v>0</v>
      </c>
      <c r="BU110">
        <v>0</v>
      </c>
      <c r="BV110">
        <v>0</v>
      </c>
      <c r="BW110">
        <v>0</v>
      </c>
      <c r="BX110">
        <v>0</v>
      </c>
      <c r="BY110">
        <v>0</v>
      </c>
      <c r="BZ110">
        <v>0</v>
      </c>
      <c r="CA110">
        <v>0</v>
      </c>
      <c r="CB110">
        <v>0</v>
      </c>
      <c r="CC110">
        <v>0</v>
      </c>
      <c r="CD110">
        <v>0</v>
      </c>
      <c r="CE110">
        <v>0</v>
      </c>
      <c r="CF110">
        <v>0</v>
      </c>
      <c r="CG110">
        <v>0</v>
      </c>
      <c r="CH110">
        <v>0</v>
      </c>
      <c r="CI110">
        <v>0</v>
      </c>
      <c r="CJ110">
        <v>0</v>
      </c>
      <c r="CK110">
        <v>0</v>
      </c>
      <c r="CL110">
        <v>0</v>
      </c>
      <c r="CM110">
        <v>0</v>
      </c>
      <c r="CN110">
        <v>0</v>
      </c>
      <c r="CO110">
        <v>0</v>
      </c>
      <c r="CP110">
        <v>0</v>
      </c>
      <c r="CQ110">
        <v>0</v>
      </c>
      <c r="CR110">
        <v>0</v>
      </c>
      <c r="CS110">
        <v>0</v>
      </c>
      <c r="CT110">
        <v>0</v>
      </c>
      <c r="CU110">
        <v>0</v>
      </c>
      <c r="CV110">
        <v>0</v>
      </c>
      <c r="CW110">
        <v>0</v>
      </c>
      <c r="CX110">
        <v>0</v>
      </c>
      <c r="CY110">
        <v>0</v>
      </c>
      <c r="CZ110">
        <v>0</v>
      </c>
      <c r="DA110">
        <v>0</v>
      </c>
      <c r="DB110">
        <v>0</v>
      </c>
      <c r="DC110">
        <v>0</v>
      </c>
      <c r="DD110">
        <v>0</v>
      </c>
      <c r="DE110">
        <v>0</v>
      </c>
      <c r="DF110">
        <v>0</v>
      </c>
      <c r="DG110">
        <v>0</v>
      </c>
      <c r="DH110">
        <v>0</v>
      </c>
      <c r="DI110">
        <v>0</v>
      </c>
      <c r="DJ110">
        <v>0</v>
      </c>
      <c r="DK110">
        <v>0</v>
      </c>
      <c r="DL110">
        <v>0</v>
      </c>
      <c r="DM110">
        <v>0</v>
      </c>
      <c r="DN110">
        <v>0</v>
      </c>
      <c r="DO110">
        <v>0</v>
      </c>
      <c r="DP110">
        <v>0</v>
      </c>
      <c r="DQ110">
        <v>0</v>
      </c>
      <c r="DR110">
        <v>0</v>
      </c>
      <c r="DS110">
        <v>0</v>
      </c>
      <c r="DT110">
        <v>0</v>
      </c>
      <c r="DU110">
        <v>0</v>
      </c>
      <c r="DV110">
        <v>0</v>
      </c>
      <c r="DW110">
        <v>0</v>
      </c>
      <c r="DX110">
        <v>0</v>
      </c>
      <c r="DY110">
        <v>0</v>
      </c>
      <c r="DZ110">
        <v>0</v>
      </c>
      <c r="EA110">
        <v>0</v>
      </c>
      <c r="EB110">
        <v>0</v>
      </c>
      <c r="EC110">
        <v>0</v>
      </c>
      <c r="ED110">
        <v>0</v>
      </c>
      <c r="EE110">
        <v>0</v>
      </c>
      <c r="EF110">
        <v>0</v>
      </c>
      <c r="EG110">
        <v>0</v>
      </c>
      <c r="EH110">
        <v>0</v>
      </c>
      <c r="EI110">
        <v>0</v>
      </c>
      <c r="EJ110">
        <v>0</v>
      </c>
      <c r="EK110">
        <v>0</v>
      </c>
      <c r="EL110">
        <v>0</v>
      </c>
      <c r="EM110">
        <v>0</v>
      </c>
      <c r="EN110">
        <v>0</v>
      </c>
      <c r="EO110">
        <v>0</v>
      </c>
      <c r="EP110">
        <v>0</v>
      </c>
      <c r="EQ110">
        <v>0</v>
      </c>
      <c r="ER110">
        <v>0</v>
      </c>
      <c r="ES110">
        <v>0</v>
      </c>
      <c r="ET110">
        <v>0</v>
      </c>
      <c r="EU110">
        <v>0</v>
      </c>
      <c r="EV110">
        <v>0</v>
      </c>
      <c r="EW110">
        <v>0</v>
      </c>
      <c r="EX110">
        <v>0</v>
      </c>
      <c r="EY110">
        <v>0</v>
      </c>
      <c r="EZ110">
        <v>0</v>
      </c>
      <c r="FA110">
        <v>0</v>
      </c>
      <c r="FB110">
        <v>0</v>
      </c>
      <c r="FC110">
        <v>0</v>
      </c>
      <c r="FD110">
        <v>0</v>
      </c>
      <c r="FE110">
        <v>0</v>
      </c>
      <c r="FF110">
        <v>0</v>
      </c>
      <c r="FG110">
        <v>0</v>
      </c>
      <c r="FH110">
        <v>0</v>
      </c>
      <c r="FI110">
        <v>0</v>
      </c>
      <c r="FJ110">
        <v>0</v>
      </c>
      <c r="FK110">
        <v>0</v>
      </c>
      <c r="FL110">
        <v>0</v>
      </c>
      <c r="FM110">
        <v>0</v>
      </c>
      <c r="FN110">
        <v>0</v>
      </c>
      <c r="FO110">
        <v>0</v>
      </c>
      <c r="FP110">
        <v>0</v>
      </c>
      <c r="FQ110">
        <v>0</v>
      </c>
      <c r="FR110">
        <v>0</v>
      </c>
      <c r="FS110">
        <v>0</v>
      </c>
      <c r="FT110">
        <v>0</v>
      </c>
      <c r="FU110">
        <v>0</v>
      </c>
      <c r="FV110">
        <v>0</v>
      </c>
      <c r="FW110">
        <v>0</v>
      </c>
      <c r="FX110">
        <v>0</v>
      </c>
      <c r="FY110">
        <v>0</v>
      </c>
      <c r="FZ110">
        <v>0</v>
      </c>
      <c r="GA110">
        <v>0</v>
      </c>
      <c r="GB110">
        <v>0</v>
      </c>
      <c r="GC110">
        <v>0</v>
      </c>
      <c r="GD110">
        <v>0</v>
      </c>
      <c r="GE110">
        <v>0</v>
      </c>
      <c r="GF110">
        <v>0</v>
      </c>
      <c r="GG110">
        <v>0</v>
      </c>
      <c r="GH110">
        <v>0</v>
      </c>
      <c r="GI110">
        <v>0</v>
      </c>
      <c r="GJ110">
        <v>0</v>
      </c>
      <c r="GK110">
        <v>0</v>
      </c>
      <c r="GL110">
        <v>0</v>
      </c>
      <c r="GM110">
        <v>0</v>
      </c>
      <c r="GN110">
        <v>0</v>
      </c>
      <c r="GO110">
        <v>0</v>
      </c>
      <c r="GP110">
        <v>0</v>
      </c>
      <c r="GQ110">
        <v>0</v>
      </c>
      <c r="GR110">
        <v>0</v>
      </c>
      <c r="GS110">
        <v>0</v>
      </c>
      <c r="GT110">
        <v>0</v>
      </c>
      <c r="GU110">
        <v>0</v>
      </c>
      <c r="GV110">
        <v>0</v>
      </c>
      <c r="GW110">
        <v>0</v>
      </c>
      <c r="GX110">
        <v>0</v>
      </c>
      <c r="GY110">
        <v>0</v>
      </c>
      <c r="GZ110">
        <v>0</v>
      </c>
      <c r="HA110">
        <v>0</v>
      </c>
      <c r="HB110">
        <v>0</v>
      </c>
      <c r="HC110">
        <v>0</v>
      </c>
      <c r="HD110">
        <v>0</v>
      </c>
      <c r="HE110">
        <v>0</v>
      </c>
      <c r="HF110">
        <v>0</v>
      </c>
      <c r="HG110">
        <v>0</v>
      </c>
      <c r="HH110">
        <v>0</v>
      </c>
      <c r="HI110">
        <v>0</v>
      </c>
      <c r="HJ110">
        <v>0</v>
      </c>
      <c r="HK110">
        <v>0</v>
      </c>
      <c r="HL110">
        <v>0</v>
      </c>
      <c r="HM110">
        <v>0</v>
      </c>
      <c r="HN110">
        <v>0</v>
      </c>
      <c r="HO110">
        <v>0</v>
      </c>
      <c r="HP110">
        <v>0</v>
      </c>
      <c r="HQ110">
        <v>0</v>
      </c>
      <c r="HR110">
        <v>0</v>
      </c>
      <c r="HS110">
        <v>0</v>
      </c>
      <c r="HT110">
        <v>0</v>
      </c>
      <c r="HU110">
        <v>0</v>
      </c>
      <c r="HV110" s="2">
        <v>0</v>
      </c>
      <c r="HW110" s="2">
        <v>0</v>
      </c>
      <c r="HX110" s="2">
        <v>0</v>
      </c>
      <c r="HY110" s="2">
        <v>0</v>
      </c>
      <c r="HZ110" s="2">
        <v>0</v>
      </c>
    </row>
    <row r="111" spans="2:234" ht="12" customHeight="1" x14ac:dyDescent="0.15">
      <c r="B111" t="s">
        <v>391</v>
      </c>
      <c r="C111">
        <v>0</v>
      </c>
      <c r="D111">
        <v>0</v>
      </c>
      <c r="E111">
        <v>0</v>
      </c>
      <c r="F111">
        <v>0</v>
      </c>
      <c r="G111">
        <v>0</v>
      </c>
      <c r="H111">
        <v>0</v>
      </c>
      <c r="I111">
        <v>0</v>
      </c>
      <c r="J111">
        <v>0</v>
      </c>
      <c r="K111">
        <v>0</v>
      </c>
      <c r="L111">
        <v>0</v>
      </c>
      <c r="M111">
        <v>0</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c r="BH111">
        <v>0</v>
      </c>
      <c r="BI111">
        <v>0</v>
      </c>
      <c r="BJ111">
        <v>0</v>
      </c>
      <c r="BK111">
        <v>0</v>
      </c>
      <c r="BL111">
        <v>0</v>
      </c>
      <c r="BM111">
        <v>0</v>
      </c>
      <c r="BN111">
        <v>0</v>
      </c>
      <c r="BO111">
        <v>0</v>
      </c>
      <c r="BP111">
        <v>0</v>
      </c>
      <c r="BQ111">
        <v>0</v>
      </c>
      <c r="BR111">
        <v>0</v>
      </c>
      <c r="BS111">
        <v>0</v>
      </c>
      <c r="BT111">
        <v>0</v>
      </c>
      <c r="BU111">
        <v>0</v>
      </c>
      <c r="BV111">
        <v>0</v>
      </c>
      <c r="BW111">
        <v>0</v>
      </c>
      <c r="BX111">
        <v>0</v>
      </c>
      <c r="BY111">
        <v>0</v>
      </c>
      <c r="BZ111">
        <v>0</v>
      </c>
      <c r="CA111">
        <v>0</v>
      </c>
      <c r="CB111">
        <v>0</v>
      </c>
      <c r="CC111">
        <v>0</v>
      </c>
      <c r="CD111">
        <v>0</v>
      </c>
      <c r="CE111">
        <v>0</v>
      </c>
      <c r="CF111">
        <v>0</v>
      </c>
      <c r="CG111">
        <v>0</v>
      </c>
      <c r="CH111">
        <v>0</v>
      </c>
      <c r="CI111">
        <v>0</v>
      </c>
      <c r="CJ111">
        <v>0</v>
      </c>
      <c r="CK111">
        <v>0</v>
      </c>
      <c r="CL111">
        <v>0</v>
      </c>
      <c r="CM111">
        <v>0</v>
      </c>
      <c r="CN111">
        <v>0</v>
      </c>
      <c r="CO111">
        <v>0</v>
      </c>
      <c r="CP111">
        <v>0</v>
      </c>
      <c r="CQ111">
        <v>0</v>
      </c>
      <c r="CR111">
        <v>0</v>
      </c>
      <c r="CS111">
        <v>0</v>
      </c>
      <c r="CT111">
        <v>0</v>
      </c>
      <c r="CU111">
        <v>0</v>
      </c>
      <c r="CV111">
        <v>0</v>
      </c>
      <c r="CW111">
        <v>0</v>
      </c>
      <c r="CX111">
        <v>0</v>
      </c>
      <c r="CY111">
        <v>0</v>
      </c>
      <c r="CZ111">
        <v>0</v>
      </c>
      <c r="DA111">
        <v>0</v>
      </c>
      <c r="DB111">
        <v>0</v>
      </c>
      <c r="DC111">
        <v>0</v>
      </c>
      <c r="DD111">
        <v>0</v>
      </c>
      <c r="DE111">
        <v>0</v>
      </c>
      <c r="DF111">
        <v>0</v>
      </c>
      <c r="DG111">
        <v>0</v>
      </c>
      <c r="DH111">
        <v>0</v>
      </c>
      <c r="DI111">
        <v>0</v>
      </c>
      <c r="DJ111">
        <v>0</v>
      </c>
      <c r="DK111">
        <v>0</v>
      </c>
      <c r="DL111">
        <v>0</v>
      </c>
      <c r="DM111">
        <v>0</v>
      </c>
      <c r="DN111">
        <v>0</v>
      </c>
      <c r="DO111">
        <v>0</v>
      </c>
      <c r="DP111">
        <v>0</v>
      </c>
      <c r="DQ111">
        <v>0</v>
      </c>
      <c r="DR111">
        <v>0</v>
      </c>
      <c r="DS111">
        <v>0</v>
      </c>
      <c r="DT111">
        <v>0</v>
      </c>
      <c r="DU111">
        <v>0</v>
      </c>
      <c r="DV111">
        <v>0</v>
      </c>
      <c r="DW111">
        <v>0</v>
      </c>
      <c r="DX111">
        <v>0</v>
      </c>
      <c r="DY111">
        <v>0</v>
      </c>
      <c r="DZ111">
        <v>0</v>
      </c>
      <c r="EA111">
        <v>0</v>
      </c>
      <c r="EB111">
        <v>0</v>
      </c>
      <c r="EC111">
        <v>0</v>
      </c>
      <c r="ED111">
        <v>0</v>
      </c>
      <c r="EE111">
        <v>0</v>
      </c>
      <c r="EF111">
        <v>0</v>
      </c>
      <c r="EG111">
        <v>0</v>
      </c>
      <c r="EH111">
        <v>0</v>
      </c>
      <c r="EI111">
        <v>0</v>
      </c>
      <c r="EJ111">
        <v>0</v>
      </c>
      <c r="EK111">
        <v>0</v>
      </c>
      <c r="EL111">
        <v>0</v>
      </c>
      <c r="EM111">
        <v>0</v>
      </c>
      <c r="EN111">
        <v>0</v>
      </c>
      <c r="EO111">
        <v>0</v>
      </c>
      <c r="EP111">
        <v>0</v>
      </c>
      <c r="EQ111">
        <v>0</v>
      </c>
      <c r="ER111">
        <v>0</v>
      </c>
      <c r="ES111">
        <v>0</v>
      </c>
      <c r="ET111">
        <v>0</v>
      </c>
      <c r="EU111">
        <v>0</v>
      </c>
      <c r="EV111">
        <v>0</v>
      </c>
      <c r="EW111">
        <v>0</v>
      </c>
      <c r="EX111">
        <v>0</v>
      </c>
      <c r="EY111">
        <v>0</v>
      </c>
      <c r="EZ111">
        <v>0</v>
      </c>
      <c r="FA111">
        <v>0</v>
      </c>
      <c r="FB111">
        <v>0</v>
      </c>
      <c r="FC111">
        <v>0</v>
      </c>
      <c r="FD111">
        <v>0</v>
      </c>
      <c r="FE111">
        <v>0</v>
      </c>
      <c r="FF111">
        <v>0</v>
      </c>
      <c r="FG111">
        <v>0</v>
      </c>
      <c r="FH111">
        <v>0</v>
      </c>
      <c r="FI111">
        <v>0</v>
      </c>
      <c r="FJ111">
        <v>0</v>
      </c>
      <c r="FK111">
        <v>0</v>
      </c>
      <c r="FL111">
        <v>0</v>
      </c>
      <c r="FM111">
        <v>0</v>
      </c>
      <c r="FN111">
        <v>0</v>
      </c>
      <c r="FO111">
        <v>0</v>
      </c>
      <c r="FP111">
        <v>0</v>
      </c>
      <c r="FQ111">
        <v>0</v>
      </c>
      <c r="FR111">
        <v>0</v>
      </c>
      <c r="FS111">
        <v>0</v>
      </c>
      <c r="FT111">
        <v>0</v>
      </c>
      <c r="FU111">
        <v>0</v>
      </c>
      <c r="FV111">
        <v>0</v>
      </c>
      <c r="FW111">
        <v>0</v>
      </c>
      <c r="FX111">
        <v>0</v>
      </c>
      <c r="FY111">
        <v>0</v>
      </c>
      <c r="FZ111">
        <v>0</v>
      </c>
      <c r="GA111">
        <v>0</v>
      </c>
      <c r="GB111">
        <v>0</v>
      </c>
      <c r="GC111">
        <v>0</v>
      </c>
      <c r="GD111">
        <v>0</v>
      </c>
      <c r="GE111">
        <v>0</v>
      </c>
      <c r="GF111">
        <v>0</v>
      </c>
      <c r="GG111">
        <v>0</v>
      </c>
      <c r="GH111">
        <v>0</v>
      </c>
      <c r="GI111">
        <v>0</v>
      </c>
      <c r="GJ111">
        <v>0</v>
      </c>
      <c r="GK111">
        <v>0</v>
      </c>
      <c r="GL111">
        <v>0</v>
      </c>
      <c r="GM111">
        <v>0</v>
      </c>
      <c r="GN111">
        <v>0</v>
      </c>
      <c r="GO111">
        <v>0</v>
      </c>
      <c r="GP111">
        <v>0</v>
      </c>
      <c r="GQ111">
        <v>0</v>
      </c>
      <c r="GR111">
        <v>0</v>
      </c>
      <c r="GS111">
        <v>0</v>
      </c>
      <c r="GT111">
        <v>0</v>
      </c>
      <c r="GU111">
        <v>0</v>
      </c>
      <c r="GV111">
        <v>0</v>
      </c>
      <c r="GW111">
        <v>0</v>
      </c>
      <c r="GX111">
        <v>0</v>
      </c>
      <c r="GY111">
        <v>0</v>
      </c>
      <c r="GZ111">
        <v>0</v>
      </c>
      <c r="HA111">
        <v>0</v>
      </c>
      <c r="HB111">
        <v>0</v>
      </c>
      <c r="HC111">
        <v>0</v>
      </c>
      <c r="HD111">
        <v>0</v>
      </c>
      <c r="HE111">
        <v>0</v>
      </c>
      <c r="HF111">
        <v>0</v>
      </c>
      <c r="HG111">
        <v>0</v>
      </c>
      <c r="HH111">
        <v>0</v>
      </c>
      <c r="HI111">
        <v>0</v>
      </c>
      <c r="HJ111">
        <v>0</v>
      </c>
      <c r="HK111">
        <v>0</v>
      </c>
      <c r="HL111">
        <v>0</v>
      </c>
      <c r="HM111">
        <v>0</v>
      </c>
      <c r="HN111">
        <v>0</v>
      </c>
      <c r="HO111">
        <v>0</v>
      </c>
      <c r="HP111">
        <v>0</v>
      </c>
      <c r="HQ111">
        <v>0</v>
      </c>
      <c r="HR111">
        <v>0</v>
      </c>
      <c r="HS111">
        <v>0</v>
      </c>
      <c r="HT111">
        <v>0</v>
      </c>
      <c r="HU111">
        <v>0</v>
      </c>
      <c r="HV111" s="2">
        <v>0</v>
      </c>
      <c r="HW111" s="2">
        <v>0</v>
      </c>
      <c r="HX111" s="2">
        <v>0</v>
      </c>
      <c r="HY111" s="2">
        <v>0</v>
      </c>
      <c r="HZ111" s="2">
        <v>0</v>
      </c>
    </row>
    <row r="112" spans="2:234" ht="12" customHeight="1" x14ac:dyDescent="0.15">
      <c r="B112" t="s">
        <v>392</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0</v>
      </c>
      <c r="BH112">
        <v>0</v>
      </c>
      <c r="BI112">
        <v>0</v>
      </c>
      <c r="BJ112">
        <v>0</v>
      </c>
      <c r="BK112">
        <v>0</v>
      </c>
      <c r="BL112">
        <v>0</v>
      </c>
      <c r="BM112">
        <v>0</v>
      </c>
      <c r="BN112">
        <v>0</v>
      </c>
      <c r="BO112">
        <v>0</v>
      </c>
      <c r="BP112">
        <v>0</v>
      </c>
      <c r="BQ112">
        <v>0</v>
      </c>
      <c r="BR112">
        <v>0</v>
      </c>
      <c r="BS112">
        <v>0</v>
      </c>
      <c r="BT112">
        <v>0</v>
      </c>
      <c r="BU112">
        <v>0</v>
      </c>
      <c r="BV112">
        <v>0</v>
      </c>
      <c r="BW112">
        <v>0</v>
      </c>
      <c r="BX112">
        <v>0</v>
      </c>
      <c r="BY112">
        <v>0</v>
      </c>
      <c r="BZ112">
        <v>0</v>
      </c>
      <c r="CA112">
        <v>0</v>
      </c>
      <c r="CB112">
        <v>0</v>
      </c>
      <c r="CC112">
        <v>0</v>
      </c>
      <c r="CD112">
        <v>0</v>
      </c>
      <c r="CE112">
        <v>0</v>
      </c>
      <c r="CF112">
        <v>0</v>
      </c>
      <c r="CG112">
        <v>0</v>
      </c>
      <c r="CH112">
        <v>0</v>
      </c>
      <c r="CI112">
        <v>0</v>
      </c>
      <c r="CJ112">
        <v>0</v>
      </c>
      <c r="CK112">
        <v>0</v>
      </c>
      <c r="CL112">
        <v>0</v>
      </c>
      <c r="CM112">
        <v>0</v>
      </c>
      <c r="CN112">
        <v>0</v>
      </c>
      <c r="CO112">
        <v>0</v>
      </c>
      <c r="CP112">
        <v>0</v>
      </c>
      <c r="CQ112">
        <v>0</v>
      </c>
      <c r="CR112">
        <v>0</v>
      </c>
      <c r="CS112">
        <v>0</v>
      </c>
      <c r="CT112">
        <v>0</v>
      </c>
      <c r="CU112">
        <v>0</v>
      </c>
      <c r="CV112">
        <v>0</v>
      </c>
      <c r="CW112">
        <v>0</v>
      </c>
      <c r="CX112">
        <v>0</v>
      </c>
      <c r="CY112">
        <v>0</v>
      </c>
      <c r="CZ112">
        <v>0</v>
      </c>
      <c r="DA112">
        <v>0</v>
      </c>
      <c r="DB112">
        <v>0</v>
      </c>
      <c r="DC112">
        <v>0</v>
      </c>
      <c r="DD112">
        <v>0</v>
      </c>
      <c r="DE112">
        <v>0</v>
      </c>
      <c r="DF112">
        <v>0</v>
      </c>
      <c r="DG112">
        <v>0</v>
      </c>
      <c r="DH112">
        <v>0</v>
      </c>
      <c r="DI112">
        <v>0</v>
      </c>
      <c r="DJ112">
        <v>0</v>
      </c>
      <c r="DK112">
        <v>0</v>
      </c>
      <c r="DL112">
        <v>0</v>
      </c>
      <c r="DM112">
        <v>0</v>
      </c>
      <c r="DN112">
        <v>0</v>
      </c>
      <c r="DO112">
        <v>0</v>
      </c>
      <c r="DP112">
        <v>0</v>
      </c>
      <c r="DQ112">
        <v>0</v>
      </c>
      <c r="DR112">
        <v>0</v>
      </c>
      <c r="DS112">
        <v>0</v>
      </c>
      <c r="DT112">
        <v>0</v>
      </c>
      <c r="DU112">
        <v>0</v>
      </c>
      <c r="DV112">
        <v>0</v>
      </c>
      <c r="DW112">
        <v>0</v>
      </c>
      <c r="DX112">
        <v>0</v>
      </c>
      <c r="DY112">
        <v>0</v>
      </c>
      <c r="DZ112">
        <v>0</v>
      </c>
      <c r="EA112">
        <v>0</v>
      </c>
      <c r="EB112">
        <v>0</v>
      </c>
      <c r="EC112">
        <v>0</v>
      </c>
      <c r="ED112">
        <v>0</v>
      </c>
      <c r="EE112">
        <v>0</v>
      </c>
      <c r="EF112">
        <v>0</v>
      </c>
      <c r="EG112">
        <v>0</v>
      </c>
      <c r="EH112">
        <v>0</v>
      </c>
      <c r="EI112">
        <v>0</v>
      </c>
      <c r="EJ112">
        <v>0</v>
      </c>
      <c r="EK112">
        <v>0</v>
      </c>
      <c r="EL112">
        <v>0</v>
      </c>
      <c r="EM112">
        <v>0</v>
      </c>
      <c r="EN112">
        <v>0</v>
      </c>
      <c r="EO112">
        <v>0</v>
      </c>
      <c r="EP112">
        <v>0</v>
      </c>
      <c r="EQ112">
        <v>0</v>
      </c>
      <c r="ER112">
        <v>0</v>
      </c>
      <c r="ES112">
        <v>0</v>
      </c>
      <c r="ET112">
        <v>0</v>
      </c>
      <c r="EU112">
        <v>0</v>
      </c>
      <c r="EV112">
        <v>0</v>
      </c>
      <c r="EW112">
        <v>0</v>
      </c>
      <c r="EX112">
        <v>0</v>
      </c>
      <c r="EY112">
        <v>0</v>
      </c>
      <c r="EZ112">
        <v>0</v>
      </c>
      <c r="FA112">
        <v>0</v>
      </c>
      <c r="FB112">
        <v>0</v>
      </c>
      <c r="FC112">
        <v>0</v>
      </c>
      <c r="FD112">
        <v>0</v>
      </c>
      <c r="FE112">
        <v>0</v>
      </c>
      <c r="FF112">
        <v>0</v>
      </c>
      <c r="FG112">
        <v>0</v>
      </c>
      <c r="FH112">
        <v>0</v>
      </c>
      <c r="FI112">
        <v>0</v>
      </c>
      <c r="FJ112">
        <v>0</v>
      </c>
      <c r="FK112">
        <v>0</v>
      </c>
      <c r="FL112">
        <v>0</v>
      </c>
      <c r="FM112">
        <v>0</v>
      </c>
      <c r="FN112">
        <v>0</v>
      </c>
      <c r="FO112">
        <v>0</v>
      </c>
      <c r="FP112">
        <v>0</v>
      </c>
      <c r="FQ112">
        <v>0</v>
      </c>
      <c r="FR112">
        <v>0</v>
      </c>
      <c r="FS112">
        <v>0</v>
      </c>
      <c r="FT112">
        <v>0</v>
      </c>
      <c r="FU112">
        <v>0</v>
      </c>
      <c r="FV112">
        <v>0</v>
      </c>
      <c r="FW112">
        <v>0</v>
      </c>
      <c r="FX112">
        <v>0</v>
      </c>
      <c r="FY112">
        <v>0</v>
      </c>
      <c r="FZ112">
        <v>0</v>
      </c>
      <c r="GA112">
        <v>0</v>
      </c>
      <c r="GB112">
        <v>0</v>
      </c>
      <c r="GC112">
        <v>0</v>
      </c>
      <c r="GD112">
        <v>0</v>
      </c>
      <c r="GE112">
        <v>0</v>
      </c>
      <c r="GF112">
        <v>0</v>
      </c>
      <c r="GG112">
        <v>0</v>
      </c>
      <c r="GH112">
        <v>0</v>
      </c>
      <c r="GI112">
        <v>0</v>
      </c>
      <c r="GJ112">
        <v>0</v>
      </c>
      <c r="GK112">
        <v>0</v>
      </c>
      <c r="GL112">
        <v>0</v>
      </c>
      <c r="GM112">
        <v>0</v>
      </c>
      <c r="GN112">
        <v>0</v>
      </c>
      <c r="GO112">
        <v>0</v>
      </c>
      <c r="GP112">
        <v>0</v>
      </c>
      <c r="GQ112">
        <v>0</v>
      </c>
      <c r="GR112">
        <v>0</v>
      </c>
      <c r="GS112">
        <v>0</v>
      </c>
      <c r="GT112">
        <v>0</v>
      </c>
      <c r="GU112">
        <v>0</v>
      </c>
      <c r="GV112">
        <v>0</v>
      </c>
      <c r="GW112">
        <v>0</v>
      </c>
      <c r="GX112">
        <v>0</v>
      </c>
      <c r="GY112">
        <v>0</v>
      </c>
      <c r="GZ112">
        <v>0</v>
      </c>
      <c r="HA112">
        <v>0</v>
      </c>
      <c r="HB112">
        <v>0</v>
      </c>
      <c r="HC112">
        <v>0</v>
      </c>
      <c r="HD112">
        <v>0</v>
      </c>
      <c r="HE112">
        <v>0</v>
      </c>
      <c r="HF112">
        <v>0</v>
      </c>
      <c r="HG112">
        <v>0</v>
      </c>
      <c r="HH112">
        <v>0</v>
      </c>
      <c r="HI112">
        <v>0</v>
      </c>
      <c r="HJ112">
        <v>0</v>
      </c>
      <c r="HK112">
        <v>0</v>
      </c>
      <c r="HL112">
        <v>0</v>
      </c>
      <c r="HM112">
        <v>0</v>
      </c>
      <c r="HN112">
        <v>0</v>
      </c>
      <c r="HO112">
        <v>0</v>
      </c>
      <c r="HP112">
        <v>0</v>
      </c>
      <c r="HQ112">
        <v>0</v>
      </c>
      <c r="HR112">
        <v>0</v>
      </c>
      <c r="HS112">
        <v>0</v>
      </c>
      <c r="HT112">
        <v>0</v>
      </c>
      <c r="HU112">
        <v>0</v>
      </c>
      <c r="HV112" s="2">
        <v>0</v>
      </c>
      <c r="HW112" s="2">
        <v>0</v>
      </c>
      <c r="HX112" s="2">
        <v>0</v>
      </c>
      <c r="HY112" s="2">
        <v>0</v>
      </c>
      <c r="HZ112" s="2">
        <v>0</v>
      </c>
    </row>
    <row r="113" spans="2:234" ht="12" customHeight="1" x14ac:dyDescent="0.15">
      <c r="B113" t="s">
        <v>393</v>
      </c>
      <c r="C113">
        <v>0</v>
      </c>
      <c r="D113">
        <v>0</v>
      </c>
      <c r="E113">
        <v>0</v>
      </c>
      <c r="F113">
        <v>0</v>
      </c>
      <c r="G113">
        <v>0</v>
      </c>
      <c r="H113">
        <v>0</v>
      </c>
      <c r="I113">
        <v>0</v>
      </c>
      <c r="J113">
        <v>0</v>
      </c>
      <c r="K113">
        <v>0</v>
      </c>
      <c r="L113">
        <v>0</v>
      </c>
      <c r="M113">
        <v>0</v>
      </c>
      <c r="N113">
        <v>0</v>
      </c>
      <c r="O113">
        <v>0</v>
      </c>
      <c r="P113">
        <v>0</v>
      </c>
      <c r="Q113">
        <v>0</v>
      </c>
      <c r="R113">
        <v>0</v>
      </c>
      <c r="S113">
        <v>0</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0</v>
      </c>
      <c r="BD113">
        <v>0</v>
      </c>
      <c r="BE113">
        <v>0</v>
      </c>
      <c r="BF113">
        <v>0</v>
      </c>
      <c r="BG113">
        <v>0</v>
      </c>
      <c r="BH113">
        <v>0</v>
      </c>
      <c r="BI113">
        <v>0</v>
      </c>
      <c r="BJ113">
        <v>0</v>
      </c>
      <c r="BK113">
        <v>0</v>
      </c>
      <c r="BL113">
        <v>0</v>
      </c>
      <c r="BM113">
        <v>0</v>
      </c>
      <c r="BN113">
        <v>0</v>
      </c>
      <c r="BO113">
        <v>0</v>
      </c>
      <c r="BP113">
        <v>0</v>
      </c>
      <c r="BQ113">
        <v>0</v>
      </c>
      <c r="BR113">
        <v>0</v>
      </c>
      <c r="BS113">
        <v>0</v>
      </c>
      <c r="BT113">
        <v>0</v>
      </c>
      <c r="BU113">
        <v>0</v>
      </c>
      <c r="BV113">
        <v>0</v>
      </c>
      <c r="BW113">
        <v>0</v>
      </c>
      <c r="BX113">
        <v>0</v>
      </c>
      <c r="BY113">
        <v>0</v>
      </c>
      <c r="BZ113">
        <v>0</v>
      </c>
      <c r="CA113">
        <v>0</v>
      </c>
      <c r="CB113">
        <v>0</v>
      </c>
      <c r="CC113">
        <v>0</v>
      </c>
      <c r="CD113">
        <v>0</v>
      </c>
      <c r="CE113">
        <v>0</v>
      </c>
      <c r="CF113">
        <v>0</v>
      </c>
      <c r="CG113">
        <v>0</v>
      </c>
      <c r="CH113">
        <v>0</v>
      </c>
      <c r="CI113">
        <v>0</v>
      </c>
      <c r="CJ113">
        <v>0</v>
      </c>
      <c r="CK113">
        <v>0</v>
      </c>
      <c r="CL113">
        <v>0</v>
      </c>
      <c r="CM113">
        <v>0</v>
      </c>
      <c r="CN113">
        <v>0</v>
      </c>
      <c r="CO113">
        <v>0</v>
      </c>
      <c r="CP113">
        <v>0</v>
      </c>
      <c r="CQ113">
        <v>0</v>
      </c>
      <c r="CR113">
        <v>0</v>
      </c>
      <c r="CS113">
        <v>0</v>
      </c>
      <c r="CT113">
        <v>0</v>
      </c>
      <c r="CU113">
        <v>0</v>
      </c>
      <c r="CV113">
        <v>0</v>
      </c>
      <c r="CW113">
        <v>0</v>
      </c>
      <c r="CX113">
        <v>0</v>
      </c>
      <c r="CY113">
        <v>0</v>
      </c>
      <c r="CZ113">
        <v>0</v>
      </c>
      <c r="DA113">
        <v>0</v>
      </c>
      <c r="DB113">
        <v>0</v>
      </c>
      <c r="DC113">
        <v>0</v>
      </c>
      <c r="DD113">
        <v>0</v>
      </c>
      <c r="DE113">
        <v>0</v>
      </c>
      <c r="DF113">
        <v>0</v>
      </c>
      <c r="DG113">
        <v>0</v>
      </c>
      <c r="DH113">
        <v>0</v>
      </c>
      <c r="DI113">
        <v>0</v>
      </c>
      <c r="DJ113">
        <v>0</v>
      </c>
      <c r="DK113">
        <v>0</v>
      </c>
      <c r="DL113">
        <v>0</v>
      </c>
      <c r="DM113">
        <v>0</v>
      </c>
      <c r="DN113">
        <v>0</v>
      </c>
      <c r="DO113">
        <v>0</v>
      </c>
      <c r="DP113">
        <v>0</v>
      </c>
      <c r="DQ113">
        <v>0</v>
      </c>
      <c r="DR113">
        <v>0</v>
      </c>
      <c r="DS113">
        <v>0</v>
      </c>
      <c r="DT113">
        <v>0</v>
      </c>
      <c r="DU113">
        <v>0</v>
      </c>
      <c r="DV113">
        <v>0</v>
      </c>
      <c r="DW113">
        <v>0</v>
      </c>
      <c r="DX113">
        <v>0</v>
      </c>
      <c r="DY113">
        <v>0</v>
      </c>
      <c r="DZ113">
        <v>0</v>
      </c>
      <c r="EA113">
        <v>0</v>
      </c>
      <c r="EB113">
        <v>0</v>
      </c>
      <c r="EC113">
        <v>0</v>
      </c>
      <c r="ED113">
        <v>0</v>
      </c>
      <c r="EE113">
        <v>0</v>
      </c>
      <c r="EF113">
        <v>0</v>
      </c>
      <c r="EG113">
        <v>0</v>
      </c>
      <c r="EH113">
        <v>0</v>
      </c>
      <c r="EI113">
        <v>0</v>
      </c>
      <c r="EJ113">
        <v>0</v>
      </c>
      <c r="EK113">
        <v>0</v>
      </c>
      <c r="EL113">
        <v>0</v>
      </c>
      <c r="EM113">
        <v>0</v>
      </c>
      <c r="EN113">
        <v>0</v>
      </c>
      <c r="EO113">
        <v>0</v>
      </c>
      <c r="EP113">
        <v>0</v>
      </c>
      <c r="EQ113">
        <v>0</v>
      </c>
      <c r="ER113">
        <v>0</v>
      </c>
      <c r="ES113">
        <v>0</v>
      </c>
      <c r="ET113">
        <v>0</v>
      </c>
      <c r="EU113">
        <v>0</v>
      </c>
      <c r="EV113">
        <v>0</v>
      </c>
      <c r="EW113">
        <v>0</v>
      </c>
      <c r="EX113">
        <v>0</v>
      </c>
      <c r="EY113">
        <v>0</v>
      </c>
      <c r="EZ113">
        <v>0</v>
      </c>
      <c r="FA113">
        <v>0</v>
      </c>
      <c r="FB113">
        <v>0</v>
      </c>
      <c r="FC113">
        <v>0</v>
      </c>
      <c r="FD113">
        <v>0</v>
      </c>
      <c r="FE113">
        <v>0</v>
      </c>
      <c r="FF113">
        <v>0</v>
      </c>
      <c r="FG113">
        <v>0</v>
      </c>
      <c r="FH113">
        <v>0</v>
      </c>
      <c r="FI113">
        <v>0</v>
      </c>
      <c r="FJ113">
        <v>0</v>
      </c>
      <c r="FK113">
        <v>0</v>
      </c>
      <c r="FL113">
        <v>0</v>
      </c>
      <c r="FM113">
        <v>0</v>
      </c>
      <c r="FN113">
        <v>0</v>
      </c>
      <c r="FO113">
        <v>0</v>
      </c>
      <c r="FP113">
        <v>0</v>
      </c>
      <c r="FQ113">
        <v>0</v>
      </c>
      <c r="FR113">
        <v>0</v>
      </c>
      <c r="FS113">
        <v>0</v>
      </c>
      <c r="FT113">
        <v>0</v>
      </c>
      <c r="FU113">
        <v>0</v>
      </c>
      <c r="FV113">
        <v>0</v>
      </c>
      <c r="FW113">
        <v>0</v>
      </c>
      <c r="FX113">
        <v>0</v>
      </c>
      <c r="FY113">
        <v>0</v>
      </c>
      <c r="FZ113">
        <v>0</v>
      </c>
      <c r="GA113">
        <v>0</v>
      </c>
      <c r="GB113">
        <v>0</v>
      </c>
      <c r="GC113">
        <v>0</v>
      </c>
      <c r="GD113">
        <v>0</v>
      </c>
      <c r="GE113">
        <v>0</v>
      </c>
      <c r="GF113">
        <v>0</v>
      </c>
      <c r="GG113">
        <v>0</v>
      </c>
      <c r="GH113">
        <v>0</v>
      </c>
      <c r="GI113">
        <v>0</v>
      </c>
      <c r="GJ113">
        <v>0</v>
      </c>
      <c r="GK113">
        <v>0</v>
      </c>
      <c r="GL113">
        <v>0</v>
      </c>
      <c r="GM113">
        <v>0</v>
      </c>
      <c r="GN113">
        <v>0</v>
      </c>
      <c r="GO113">
        <v>0</v>
      </c>
      <c r="GP113">
        <v>0</v>
      </c>
      <c r="GQ113">
        <v>0</v>
      </c>
      <c r="GR113">
        <v>0</v>
      </c>
      <c r="GS113">
        <v>0</v>
      </c>
      <c r="GT113">
        <v>0</v>
      </c>
      <c r="GU113">
        <v>0</v>
      </c>
      <c r="GV113">
        <v>0</v>
      </c>
      <c r="GW113">
        <v>0</v>
      </c>
      <c r="GX113">
        <v>0</v>
      </c>
      <c r="GY113">
        <v>0</v>
      </c>
      <c r="GZ113">
        <v>0</v>
      </c>
      <c r="HA113">
        <v>0</v>
      </c>
      <c r="HB113">
        <v>0</v>
      </c>
      <c r="HC113">
        <v>0</v>
      </c>
      <c r="HD113">
        <v>0</v>
      </c>
      <c r="HE113">
        <v>0</v>
      </c>
      <c r="HF113">
        <v>0</v>
      </c>
      <c r="HG113">
        <v>0</v>
      </c>
      <c r="HH113">
        <v>0</v>
      </c>
      <c r="HI113">
        <v>0</v>
      </c>
      <c r="HJ113">
        <v>0</v>
      </c>
      <c r="HK113">
        <v>0</v>
      </c>
      <c r="HL113">
        <v>0</v>
      </c>
      <c r="HM113">
        <v>0</v>
      </c>
      <c r="HN113">
        <v>0</v>
      </c>
      <c r="HO113">
        <v>0</v>
      </c>
      <c r="HP113">
        <v>0</v>
      </c>
      <c r="HQ113">
        <v>0</v>
      </c>
      <c r="HR113">
        <v>0</v>
      </c>
      <c r="HS113">
        <v>0</v>
      </c>
      <c r="HT113">
        <v>0</v>
      </c>
      <c r="HU113">
        <v>0</v>
      </c>
      <c r="HV113" s="2">
        <v>0</v>
      </c>
      <c r="HW113" s="2">
        <v>0</v>
      </c>
      <c r="HX113" s="2">
        <v>0</v>
      </c>
      <c r="HY113" s="2">
        <v>0</v>
      </c>
      <c r="HZ113" s="2">
        <v>0</v>
      </c>
    </row>
    <row r="114" spans="2:234" ht="12" customHeight="1" x14ac:dyDescent="0.15">
      <c r="B114" t="s">
        <v>148</v>
      </c>
      <c r="C114">
        <v>0</v>
      </c>
      <c r="D114">
        <v>0</v>
      </c>
      <c r="E114">
        <v>0</v>
      </c>
      <c r="F114">
        <v>0</v>
      </c>
      <c r="G114">
        <v>0</v>
      </c>
      <c r="H114">
        <v>0</v>
      </c>
      <c r="I114">
        <v>0</v>
      </c>
      <c r="J114">
        <v>0</v>
      </c>
      <c r="K114">
        <v>0</v>
      </c>
      <c r="L114">
        <v>0</v>
      </c>
      <c r="M114">
        <v>0</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0</v>
      </c>
      <c r="BH114">
        <v>0</v>
      </c>
      <c r="BI114">
        <v>0</v>
      </c>
      <c r="BJ114">
        <v>0</v>
      </c>
      <c r="BK114">
        <v>0</v>
      </c>
      <c r="BL114">
        <v>0</v>
      </c>
      <c r="BM114">
        <v>0</v>
      </c>
      <c r="BN114">
        <v>0</v>
      </c>
      <c r="BO114">
        <v>0</v>
      </c>
      <c r="BP114">
        <v>0</v>
      </c>
      <c r="BQ114">
        <v>0</v>
      </c>
      <c r="BR114">
        <v>0</v>
      </c>
      <c r="BS114">
        <v>0</v>
      </c>
      <c r="BT114">
        <v>0</v>
      </c>
      <c r="BU114">
        <v>0</v>
      </c>
      <c r="BV114">
        <v>0</v>
      </c>
      <c r="BW114">
        <v>0</v>
      </c>
      <c r="BX114">
        <v>0</v>
      </c>
      <c r="BY114">
        <v>0</v>
      </c>
      <c r="BZ114">
        <v>0</v>
      </c>
      <c r="CA114">
        <v>0</v>
      </c>
      <c r="CB114">
        <v>0</v>
      </c>
      <c r="CC114">
        <v>0</v>
      </c>
      <c r="CD114">
        <v>0</v>
      </c>
      <c r="CE114">
        <v>0</v>
      </c>
      <c r="CF114">
        <v>0</v>
      </c>
      <c r="CG114">
        <v>0</v>
      </c>
      <c r="CH114">
        <v>0</v>
      </c>
      <c r="CI114">
        <v>0</v>
      </c>
      <c r="CJ114">
        <v>0</v>
      </c>
      <c r="CK114">
        <v>0</v>
      </c>
      <c r="CL114">
        <v>0</v>
      </c>
      <c r="CM114">
        <v>0</v>
      </c>
      <c r="CN114">
        <v>0</v>
      </c>
      <c r="CO114">
        <v>0</v>
      </c>
      <c r="CP114">
        <v>0</v>
      </c>
      <c r="CQ114">
        <v>0</v>
      </c>
      <c r="CR114">
        <v>0</v>
      </c>
      <c r="CS114">
        <v>0</v>
      </c>
      <c r="CT114">
        <v>0</v>
      </c>
      <c r="CU114">
        <v>0</v>
      </c>
      <c r="CV114">
        <v>0</v>
      </c>
      <c r="CW114">
        <v>0</v>
      </c>
      <c r="CX114">
        <v>0</v>
      </c>
      <c r="CY114">
        <v>0</v>
      </c>
      <c r="CZ114">
        <v>0</v>
      </c>
      <c r="DA114">
        <v>0</v>
      </c>
      <c r="DB114">
        <v>0</v>
      </c>
      <c r="DC114">
        <v>0</v>
      </c>
      <c r="DD114">
        <v>0</v>
      </c>
      <c r="DE114">
        <v>0</v>
      </c>
      <c r="DF114">
        <v>0</v>
      </c>
      <c r="DG114">
        <v>0</v>
      </c>
      <c r="DH114">
        <v>0</v>
      </c>
      <c r="DI114">
        <v>0</v>
      </c>
      <c r="DJ114">
        <v>0</v>
      </c>
      <c r="DK114">
        <v>0</v>
      </c>
      <c r="DL114">
        <v>0</v>
      </c>
      <c r="DM114">
        <v>0</v>
      </c>
      <c r="DN114">
        <v>0</v>
      </c>
      <c r="DO114">
        <v>0</v>
      </c>
      <c r="DP114">
        <v>0</v>
      </c>
      <c r="DQ114">
        <v>0</v>
      </c>
      <c r="DR114">
        <v>0</v>
      </c>
      <c r="DS114">
        <v>0</v>
      </c>
      <c r="DT114">
        <v>0</v>
      </c>
      <c r="DU114">
        <v>0</v>
      </c>
      <c r="DV114">
        <v>0</v>
      </c>
      <c r="DW114">
        <v>0</v>
      </c>
      <c r="DX114">
        <v>0</v>
      </c>
      <c r="DY114">
        <v>0</v>
      </c>
      <c r="DZ114">
        <v>0</v>
      </c>
      <c r="EA114">
        <v>0</v>
      </c>
      <c r="EB114">
        <v>0</v>
      </c>
      <c r="EC114">
        <v>0</v>
      </c>
      <c r="ED114">
        <v>0</v>
      </c>
      <c r="EE114">
        <v>0</v>
      </c>
      <c r="EF114">
        <v>0</v>
      </c>
      <c r="EG114">
        <v>0</v>
      </c>
      <c r="EH114">
        <v>0</v>
      </c>
      <c r="EI114">
        <v>0</v>
      </c>
      <c r="EJ114">
        <v>0</v>
      </c>
      <c r="EK114">
        <v>0</v>
      </c>
      <c r="EL114">
        <v>0</v>
      </c>
      <c r="EM114">
        <v>0</v>
      </c>
      <c r="EN114">
        <v>0</v>
      </c>
      <c r="EO114">
        <v>0</v>
      </c>
      <c r="EP114">
        <v>0</v>
      </c>
      <c r="EQ114">
        <v>0</v>
      </c>
      <c r="ER114">
        <v>0</v>
      </c>
      <c r="ES114">
        <v>0</v>
      </c>
      <c r="ET114">
        <v>0</v>
      </c>
      <c r="EU114">
        <v>0</v>
      </c>
      <c r="EV114">
        <v>0</v>
      </c>
      <c r="EW114">
        <v>0</v>
      </c>
      <c r="EX114">
        <v>0</v>
      </c>
      <c r="EY114">
        <v>0</v>
      </c>
      <c r="EZ114">
        <v>0</v>
      </c>
      <c r="FA114">
        <v>0</v>
      </c>
      <c r="FB114">
        <v>0</v>
      </c>
      <c r="FC114">
        <v>0</v>
      </c>
      <c r="FD114">
        <v>0</v>
      </c>
      <c r="FE114">
        <v>0</v>
      </c>
      <c r="FF114">
        <v>0</v>
      </c>
      <c r="FG114">
        <v>0</v>
      </c>
      <c r="FH114">
        <v>0</v>
      </c>
      <c r="FI114">
        <v>0</v>
      </c>
      <c r="FJ114">
        <v>0</v>
      </c>
      <c r="FK114">
        <v>0</v>
      </c>
      <c r="FL114">
        <v>0</v>
      </c>
      <c r="FM114">
        <v>0</v>
      </c>
      <c r="FN114">
        <v>0</v>
      </c>
      <c r="FO114">
        <v>0</v>
      </c>
      <c r="FP114">
        <v>0</v>
      </c>
      <c r="FQ114">
        <v>0</v>
      </c>
      <c r="FR114">
        <v>0</v>
      </c>
      <c r="FS114">
        <v>0</v>
      </c>
      <c r="FT114">
        <v>0</v>
      </c>
      <c r="FU114">
        <v>0</v>
      </c>
      <c r="FV114">
        <v>0</v>
      </c>
      <c r="FW114">
        <v>0</v>
      </c>
      <c r="FX114">
        <v>0</v>
      </c>
      <c r="FY114">
        <v>0</v>
      </c>
      <c r="FZ114">
        <v>0</v>
      </c>
      <c r="GA114">
        <v>0</v>
      </c>
      <c r="GB114">
        <v>0</v>
      </c>
      <c r="GC114">
        <v>0</v>
      </c>
      <c r="GD114">
        <v>0</v>
      </c>
      <c r="GE114">
        <v>0</v>
      </c>
      <c r="GF114">
        <v>0</v>
      </c>
      <c r="GG114">
        <v>0</v>
      </c>
      <c r="GH114">
        <v>0</v>
      </c>
      <c r="GI114">
        <v>0</v>
      </c>
      <c r="GJ114">
        <v>0</v>
      </c>
      <c r="GK114">
        <v>0</v>
      </c>
      <c r="GL114">
        <v>0</v>
      </c>
      <c r="GM114">
        <v>0</v>
      </c>
      <c r="GN114">
        <v>0</v>
      </c>
      <c r="GO114">
        <v>0</v>
      </c>
      <c r="GP114">
        <v>0</v>
      </c>
      <c r="GQ114">
        <v>0</v>
      </c>
      <c r="GR114">
        <v>0</v>
      </c>
      <c r="GS114">
        <v>0</v>
      </c>
      <c r="GT114">
        <v>0</v>
      </c>
      <c r="GU114">
        <v>0</v>
      </c>
      <c r="GV114">
        <v>0</v>
      </c>
      <c r="GW114">
        <v>0</v>
      </c>
      <c r="GX114">
        <v>0</v>
      </c>
      <c r="GY114">
        <v>0</v>
      </c>
      <c r="GZ114">
        <v>0</v>
      </c>
      <c r="HA114">
        <v>0</v>
      </c>
      <c r="HB114">
        <v>0</v>
      </c>
      <c r="HC114">
        <v>0</v>
      </c>
      <c r="HD114">
        <v>0</v>
      </c>
      <c r="HE114">
        <v>0</v>
      </c>
      <c r="HF114">
        <v>0</v>
      </c>
      <c r="HG114">
        <v>0</v>
      </c>
      <c r="HH114">
        <v>0</v>
      </c>
      <c r="HI114">
        <v>0</v>
      </c>
      <c r="HJ114">
        <v>0</v>
      </c>
      <c r="HK114">
        <v>0</v>
      </c>
      <c r="HL114">
        <v>0</v>
      </c>
      <c r="HM114">
        <v>0</v>
      </c>
      <c r="HN114">
        <v>0</v>
      </c>
      <c r="HO114">
        <v>0</v>
      </c>
      <c r="HP114">
        <v>0</v>
      </c>
      <c r="HQ114">
        <v>0</v>
      </c>
      <c r="HR114">
        <v>0</v>
      </c>
      <c r="HS114">
        <v>0</v>
      </c>
      <c r="HT114">
        <v>0</v>
      </c>
      <c r="HU114">
        <v>0</v>
      </c>
      <c r="HV114" s="2">
        <v>0</v>
      </c>
      <c r="HW114" s="2">
        <v>0</v>
      </c>
      <c r="HX114" s="2">
        <v>0</v>
      </c>
      <c r="HY114" s="2">
        <v>0</v>
      </c>
      <c r="HZ114" s="2">
        <v>0</v>
      </c>
    </row>
    <row r="115" spans="2:234" ht="12" customHeight="1" x14ac:dyDescent="0.15">
      <c r="B115" t="s">
        <v>394</v>
      </c>
      <c r="C115">
        <v>0</v>
      </c>
      <c r="D115">
        <v>0</v>
      </c>
      <c r="E115">
        <v>0</v>
      </c>
      <c r="F115">
        <v>0</v>
      </c>
      <c r="G115">
        <v>0</v>
      </c>
      <c r="H115">
        <v>0</v>
      </c>
      <c r="I115">
        <v>0</v>
      </c>
      <c r="J115">
        <v>0</v>
      </c>
      <c r="K115">
        <v>0</v>
      </c>
      <c r="L115">
        <v>0</v>
      </c>
      <c r="M115">
        <v>0</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c r="BH115">
        <v>0</v>
      </c>
      <c r="BI115">
        <v>0</v>
      </c>
      <c r="BJ115">
        <v>0</v>
      </c>
      <c r="BK115">
        <v>0</v>
      </c>
      <c r="BL115">
        <v>0</v>
      </c>
      <c r="BM115">
        <v>0</v>
      </c>
      <c r="BN115">
        <v>0</v>
      </c>
      <c r="BO115">
        <v>0</v>
      </c>
      <c r="BP115">
        <v>0</v>
      </c>
      <c r="BQ115">
        <v>0</v>
      </c>
      <c r="BR115">
        <v>0</v>
      </c>
      <c r="BS115">
        <v>0</v>
      </c>
      <c r="BT115">
        <v>0</v>
      </c>
      <c r="BU115">
        <v>0</v>
      </c>
      <c r="BV115">
        <v>0</v>
      </c>
      <c r="BW115">
        <v>0</v>
      </c>
      <c r="BX115">
        <v>0</v>
      </c>
      <c r="BY115">
        <v>0</v>
      </c>
      <c r="BZ115">
        <v>0</v>
      </c>
      <c r="CA115">
        <v>0</v>
      </c>
      <c r="CB115">
        <v>0</v>
      </c>
      <c r="CC115">
        <v>0</v>
      </c>
      <c r="CD115">
        <v>0</v>
      </c>
      <c r="CE115">
        <v>0</v>
      </c>
      <c r="CF115">
        <v>0</v>
      </c>
      <c r="CG115">
        <v>0</v>
      </c>
      <c r="CH115">
        <v>0</v>
      </c>
      <c r="CI115">
        <v>0</v>
      </c>
      <c r="CJ115">
        <v>0</v>
      </c>
      <c r="CK115">
        <v>0</v>
      </c>
      <c r="CL115">
        <v>0</v>
      </c>
      <c r="CM115">
        <v>0</v>
      </c>
      <c r="CN115">
        <v>0</v>
      </c>
      <c r="CO115">
        <v>0</v>
      </c>
      <c r="CP115">
        <v>0</v>
      </c>
      <c r="CQ115">
        <v>0</v>
      </c>
      <c r="CR115">
        <v>0</v>
      </c>
      <c r="CS115">
        <v>0</v>
      </c>
      <c r="CT115">
        <v>0</v>
      </c>
      <c r="CU115">
        <v>0</v>
      </c>
      <c r="CV115">
        <v>0</v>
      </c>
      <c r="CW115">
        <v>0</v>
      </c>
      <c r="CX115">
        <v>0</v>
      </c>
      <c r="CY115">
        <v>0</v>
      </c>
      <c r="CZ115">
        <v>0</v>
      </c>
      <c r="DA115">
        <v>0</v>
      </c>
      <c r="DB115">
        <v>0</v>
      </c>
      <c r="DC115">
        <v>0</v>
      </c>
      <c r="DD115">
        <v>0</v>
      </c>
      <c r="DE115">
        <v>0</v>
      </c>
      <c r="DF115">
        <v>0</v>
      </c>
      <c r="DG115">
        <v>0</v>
      </c>
      <c r="DH115">
        <v>0</v>
      </c>
      <c r="DI115">
        <v>0</v>
      </c>
      <c r="DJ115">
        <v>0</v>
      </c>
      <c r="DK115">
        <v>0</v>
      </c>
      <c r="DL115">
        <v>0</v>
      </c>
      <c r="DM115">
        <v>0</v>
      </c>
      <c r="DN115">
        <v>0</v>
      </c>
      <c r="DO115">
        <v>0</v>
      </c>
      <c r="DP115">
        <v>0</v>
      </c>
      <c r="DQ115">
        <v>0</v>
      </c>
      <c r="DR115">
        <v>0</v>
      </c>
      <c r="DS115">
        <v>0</v>
      </c>
      <c r="DT115">
        <v>0</v>
      </c>
      <c r="DU115">
        <v>0</v>
      </c>
      <c r="DV115">
        <v>0</v>
      </c>
      <c r="DW115">
        <v>0</v>
      </c>
      <c r="DX115">
        <v>0</v>
      </c>
      <c r="DY115">
        <v>0</v>
      </c>
      <c r="DZ115">
        <v>0</v>
      </c>
      <c r="EA115">
        <v>0</v>
      </c>
      <c r="EB115">
        <v>0</v>
      </c>
      <c r="EC115">
        <v>0</v>
      </c>
      <c r="ED115">
        <v>0</v>
      </c>
      <c r="EE115">
        <v>0</v>
      </c>
      <c r="EF115">
        <v>0</v>
      </c>
      <c r="EG115">
        <v>0</v>
      </c>
      <c r="EH115">
        <v>0</v>
      </c>
      <c r="EI115">
        <v>0</v>
      </c>
      <c r="EJ115">
        <v>0</v>
      </c>
      <c r="EK115">
        <v>0</v>
      </c>
      <c r="EL115">
        <v>0</v>
      </c>
      <c r="EM115">
        <v>0</v>
      </c>
      <c r="EN115">
        <v>0</v>
      </c>
      <c r="EO115">
        <v>0</v>
      </c>
      <c r="EP115">
        <v>0</v>
      </c>
      <c r="EQ115">
        <v>0</v>
      </c>
      <c r="ER115">
        <v>0</v>
      </c>
      <c r="ES115">
        <v>0</v>
      </c>
      <c r="ET115">
        <v>0</v>
      </c>
      <c r="EU115">
        <v>0</v>
      </c>
      <c r="EV115">
        <v>0</v>
      </c>
      <c r="EW115">
        <v>0</v>
      </c>
      <c r="EX115">
        <v>0</v>
      </c>
      <c r="EY115">
        <v>0</v>
      </c>
      <c r="EZ115">
        <v>0</v>
      </c>
      <c r="FA115">
        <v>0</v>
      </c>
      <c r="FB115">
        <v>0</v>
      </c>
      <c r="FC115">
        <v>0</v>
      </c>
      <c r="FD115">
        <v>0</v>
      </c>
      <c r="FE115">
        <v>0</v>
      </c>
      <c r="FF115">
        <v>0</v>
      </c>
      <c r="FG115">
        <v>0</v>
      </c>
      <c r="FH115">
        <v>0</v>
      </c>
      <c r="FI115">
        <v>0</v>
      </c>
      <c r="FJ115">
        <v>0</v>
      </c>
      <c r="FK115">
        <v>0</v>
      </c>
      <c r="FL115">
        <v>0</v>
      </c>
      <c r="FM115">
        <v>0</v>
      </c>
      <c r="FN115">
        <v>0</v>
      </c>
      <c r="FO115">
        <v>0</v>
      </c>
      <c r="FP115">
        <v>0</v>
      </c>
      <c r="FQ115">
        <v>0</v>
      </c>
      <c r="FR115">
        <v>0</v>
      </c>
      <c r="FS115">
        <v>0</v>
      </c>
      <c r="FT115">
        <v>0</v>
      </c>
      <c r="FU115">
        <v>0</v>
      </c>
      <c r="FV115">
        <v>0</v>
      </c>
      <c r="FW115">
        <v>0</v>
      </c>
      <c r="FX115">
        <v>0</v>
      </c>
      <c r="FY115">
        <v>0</v>
      </c>
      <c r="FZ115">
        <v>0</v>
      </c>
      <c r="GA115">
        <v>0</v>
      </c>
      <c r="GB115">
        <v>0</v>
      </c>
      <c r="GC115">
        <v>0</v>
      </c>
      <c r="GD115">
        <v>0</v>
      </c>
      <c r="GE115">
        <v>0</v>
      </c>
      <c r="GF115">
        <v>0</v>
      </c>
      <c r="GG115">
        <v>0</v>
      </c>
      <c r="GH115">
        <v>0</v>
      </c>
      <c r="GI115">
        <v>0</v>
      </c>
      <c r="GJ115">
        <v>0</v>
      </c>
      <c r="GK115">
        <v>0</v>
      </c>
      <c r="GL115">
        <v>0</v>
      </c>
      <c r="GM115">
        <v>0</v>
      </c>
      <c r="GN115">
        <v>0</v>
      </c>
      <c r="GO115">
        <v>0</v>
      </c>
      <c r="GP115">
        <v>0</v>
      </c>
      <c r="GQ115">
        <v>0</v>
      </c>
      <c r="GR115">
        <v>0</v>
      </c>
      <c r="GS115">
        <v>0</v>
      </c>
      <c r="GT115">
        <v>0</v>
      </c>
      <c r="GU115">
        <v>0</v>
      </c>
      <c r="GV115">
        <v>0</v>
      </c>
      <c r="GW115">
        <v>0</v>
      </c>
      <c r="GX115">
        <v>0</v>
      </c>
      <c r="GY115">
        <v>0</v>
      </c>
      <c r="GZ115">
        <v>0</v>
      </c>
      <c r="HA115">
        <v>0</v>
      </c>
      <c r="HB115">
        <v>0</v>
      </c>
      <c r="HC115">
        <v>0</v>
      </c>
      <c r="HD115">
        <v>0</v>
      </c>
      <c r="HE115">
        <v>0</v>
      </c>
      <c r="HF115">
        <v>0</v>
      </c>
      <c r="HG115">
        <v>0</v>
      </c>
      <c r="HH115">
        <v>0</v>
      </c>
      <c r="HI115">
        <v>0</v>
      </c>
      <c r="HJ115">
        <v>0</v>
      </c>
      <c r="HK115">
        <v>0</v>
      </c>
      <c r="HL115">
        <v>0</v>
      </c>
      <c r="HM115">
        <v>0</v>
      </c>
      <c r="HN115">
        <v>0</v>
      </c>
      <c r="HO115">
        <v>0</v>
      </c>
      <c r="HP115">
        <v>0</v>
      </c>
      <c r="HQ115">
        <v>0</v>
      </c>
      <c r="HR115">
        <v>0</v>
      </c>
      <c r="HS115">
        <v>0</v>
      </c>
      <c r="HT115">
        <v>0</v>
      </c>
      <c r="HU115">
        <v>0</v>
      </c>
      <c r="HV115" s="2">
        <v>0</v>
      </c>
      <c r="HW115" s="2">
        <v>0</v>
      </c>
      <c r="HX115" s="2">
        <v>0</v>
      </c>
      <c r="HY115" s="2">
        <v>0</v>
      </c>
      <c r="HZ115" s="2">
        <v>0</v>
      </c>
    </row>
    <row r="116" spans="2:234" ht="12" customHeight="1" x14ac:dyDescent="0.15">
      <c r="B116" t="s">
        <v>395</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0</v>
      </c>
      <c r="BD116">
        <v>0</v>
      </c>
      <c r="BE116">
        <v>0</v>
      </c>
      <c r="BF116">
        <v>0</v>
      </c>
      <c r="BG116">
        <v>0</v>
      </c>
      <c r="BH116">
        <v>0</v>
      </c>
      <c r="BI116">
        <v>0</v>
      </c>
      <c r="BJ116">
        <v>0</v>
      </c>
      <c r="BK116">
        <v>0</v>
      </c>
      <c r="BL116">
        <v>0</v>
      </c>
      <c r="BM116">
        <v>0</v>
      </c>
      <c r="BN116">
        <v>0</v>
      </c>
      <c r="BO116">
        <v>0</v>
      </c>
      <c r="BP116">
        <v>0</v>
      </c>
      <c r="BQ116">
        <v>0</v>
      </c>
      <c r="BR116">
        <v>0</v>
      </c>
      <c r="BS116">
        <v>0</v>
      </c>
      <c r="BT116">
        <v>0</v>
      </c>
      <c r="BU116">
        <v>0</v>
      </c>
      <c r="BV116">
        <v>0</v>
      </c>
      <c r="BW116">
        <v>0</v>
      </c>
      <c r="BX116">
        <v>0</v>
      </c>
      <c r="BY116">
        <v>0</v>
      </c>
      <c r="BZ116">
        <v>0</v>
      </c>
      <c r="CA116">
        <v>0</v>
      </c>
      <c r="CB116">
        <v>0</v>
      </c>
      <c r="CC116">
        <v>0</v>
      </c>
      <c r="CD116">
        <v>0</v>
      </c>
      <c r="CE116">
        <v>0</v>
      </c>
      <c r="CF116">
        <v>0</v>
      </c>
      <c r="CG116">
        <v>0</v>
      </c>
      <c r="CH116">
        <v>0</v>
      </c>
      <c r="CI116">
        <v>0</v>
      </c>
      <c r="CJ116">
        <v>0</v>
      </c>
      <c r="CK116">
        <v>0</v>
      </c>
      <c r="CL116">
        <v>0</v>
      </c>
      <c r="CM116">
        <v>0</v>
      </c>
      <c r="CN116">
        <v>0</v>
      </c>
      <c r="CO116">
        <v>0</v>
      </c>
      <c r="CP116">
        <v>0</v>
      </c>
      <c r="CQ116">
        <v>0</v>
      </c>
      <c r="CR116">
        <v>0</v>
      </c>
      <c r="CS116">
        <v>0</v>
      </c>
      <c r="CT116">
        <v>0</v>
      </c>
      <c r="CU116">
        <v>0</v>
      </c>
      <c r="CV116">
        <v>0</v>
      </c>
      <c r="CW116">
        <v>0</v>
      </c>
      <c r="CX116">
        <v>0</v>
      </c>
      <c r="CY116">
        <v>0</v>
      </c>
      <c r="CZ116">
        <v>0</v>
      </c>
      <c r="DA116">
        <v>0</v>
      </c>
      <c r="DB116">
        <v>0</v>
      </c>
      <c r="DC116">
        <v>0</v>
      </c>
      <c r="DD116">
        <v>0</v>
      </c>
      <c r="DE116">
        <v>0</v>
      </c>
      <c r="DF116">
        <v>0</v>
      </c>
      <c r="DG116">
        <v>0</v>
      </c>
      <c r="DH116">
        <v>0</v>
      </c>
      <c r="DI116">
        <v>0</v>
      </c>
      <c r="DJ116">
        <v>0</v>
      </c>
      <c r="DK116">
        <v>0</v>
      </c>
      <c r="DL116">
        <v>0</v>
      </c>
      <c r="DM116">
        <v>0</v>
      </c>
      <c r="DN116">
        <v>0</v>
      </c>
      <c r="DO116">
        <v>0</v>
      </c>
      <c r="DP116">
        <v>0</v>
      </c>
      <c r="DQ116">
        <v>0</v>
      </c>
      <c r="DR116">
        <v>0</v>
      </c>
      <c r="DS116">
        <v>0</v>
      </c>
      <c r="DT116">
        <v>0</v>
      </c>
      <c r="DU116">
        <v>0</v>
      </c>
      <c r="DV116">
        <v>0</v>
      </c>
      <c r="DW116">
        <v>0</v>
      </c>
      <c r="DX116">
        <v>0</v>
      </c>
      <c r="DY116">
        <v>0</v>
      </c>
      <c r="DZ116">
        <v>0</v>
      </c>
      <c r="EA116">
        <v>0</v>
      </c>
      <c r="EB116">
        <v>0</v>
      </c>
      <c r="EC116">
        <v>0</v>
      </c>
      <c r="ED116">
        <v>0</v>
      </c>
      <c r="EE116">
        <v>0</v>
      </c>
      <c r="EF116">
        <v>0</v>
      </c>
      <c r="EG116">
        <v>0</v>
      </c>
      <c r="EH116">
        <v>0</v>
      </c>
      <c r="EI116">
        <v>0</v>
      </c>
      <c r="EJ116">
        <v>0</v>
      </c>
      <c r="EK116">
        <v>0</v>
      </c>
      <c r="EL116">
        <v>0</v>
      </c>
      <c r="EM116">
        <v>0</v>
      </c>
      <c r="EN116">
        <v>0</v>
      </c>
      <c r="EO116">
        <v>0</v>
      </c>
      <c r="EP116">
        <v>0</v>
      </c>
      <c r="EQ116">
        <v>0</v>
      </c>
      <c r="ER116">
        <v>0</v>
      </c>
      <c r="ES116">
        <v>0</v>
      </c>
      <c r="ET116">
        <v>0</v>
      </c>
      <c r="EU116">
        <v>0</v>
      </c>
      <c r="EV116">
        <v>0</v>
      </c>
      <c r="EW116">
        <v>0</v>
      </c>
      <c r="EX116">
        <v>0</v>
      </c>
      <c r="EY116">
        <v>0</v>
      </c>
      <c r="EZ116">
        <v>0</v>
      </c>
      <c r="FA116">
        <v>0</v>
      </c>
      <c r="FB116">
        <v>0</v>
      </c>
      <c r="FC116">
        <v>0</v>
      </c>
      <c r="FD116">
        <v>0</v>
      </c>
      <c r="FE116">
        <v>0</v>
      </c>
      <c r="FF116">
        <v>0</v>
      </c>
      <c r="FG116">
        <v>0</v>
      </c>
      <c r="FH116">
        <v>0</v>
      </c>
      <c r="FI116">
        <v>0</v>
      </c>
      <c r="FJ116">
        <v>0</v>
      </c>
      <c r="FK116">
        <v>0</v>
      </c>
      <c r="FL116">
        <v>0</v>
      </c>
      <c r="FM116">
        <v>0</v>
      </c>
      <c r="FN116">
        <v>0</v>
      </c>
      <c r="FO116">
        <v>0</v>
      </c>
      <c r="FP116">
        <v>0</v>
      </c>
      <c r="FQ116">
        <v>0</v>
      </c>
      <c r="FR116">
        <v>0</v>
      </c>
      <c r="FS116">
        <v>0</v>
      </c>
      <c r="FT116">
        <v>0</v>
      </c>
      <c r="FU116">
        <v>0</v>
      </c>
      <c r="FV116">
        <v>0</v>
      </c>
      <c r="FW116">
        <v>0</v>
      </c>
      <c r="FX116">
        <v>0</v>
      </c>
      <c r="FY116">
        <v>0</v>
      </c>
      <c r="FZ116">
        <v>0</v>
      </c>
      <c r="GA116">
        <v>0</v>
      </c>
      <c r="GB116">
        <v>0</v>
      </c>
      <c r="GC116">
        <v>0</v>
      </c>
      <c r="GD116">
        <v>0</v>
      </c>
      <c r="GE116">
        <v>0</v>
      </c>
      <c r="GF116">
        <v>0</v>
      </c>
      <c r="GG116">
        <v>0</v>
      </c>
      <c r="GH116">
        <v>0</v>
      </c>
      <c r="GI116">
        <v>0</v>
      </c>
      <c r="GJ116">
        <v>0</v>
      </c>
      <c r="GK116">
        <v>0</v>
      </c>
      <c r="GL116">
        <v>0</v>
      </c>
      <c r="GM116">
        <v>0</v>
      </c>
      <c r="GN116">
        <v>0</v>
      </c>
      <c r="GO116">
        <v>0</v>
      </c>
      <c r="GP116">
        <v>0</v>
      </c>
      <c r="GQ116">
        <v>0</v>
      </c>
      <c r="GR116">
        <v>0</v>
      </c>
      <c r="GS116">
        <v>0</v>
      </c>
      <c r="GT116">
        <v>0</v>
      </c>
      <c r="GU116">
        <v>0</v>
      </c>
      <c r="GV116">
        <v>0</v>
      </c>
      <c r="GW116">
        <v>0</v>
      </c>
      <c r="GX116">
        <v>0</v>
      </c>
      <c r="GY116">
        <v>0</v>
      </c>
      <c r="GZ116">
        <v>0</v>
      </c>
      <c r="HA116">
        <v>0</v>
      </c>
      <c r="HB116">
        <v>0</v>
      </c>
      <c r="HC116">
        <v>0</v>
      </c>
      <c r="HD116">
        <v>0</v>
      </c>
      <c r="HE116">
        <v>0</v>
      </c>
      <c r="HF116">
        <v>0</v>
      </c>
      <c r="HG116">
        <v>0</v>
      </c>
      <c r="HH116">
        <v>0</v>
      </c>
      <c r="HI116">
        <v>0</v>
      </c>
      <c r="HJ116">
        <v>0</v>
      </c>
      <c r="HK116">
        <v>0</v>
      </c>
      <c r="HL116">
        <v>0</v>
      </c>
      <c r="HM116">
        <v>0</v>
      </c>
      <c r="HN116">
        <v>0</v>
      </c>
      <c r="HO116">
        <v>0</v>
      </c>
      <c r="HP116">
        <v>0</v>
      </c>
      <c r="HQ116">
        <v>0</v>
      </c>
      <c r="HR116">
        <v>0</v>
      </c>
      <c r="HS116">
        <v>0</v>
      </c>
      <c r="HT116">
        <v>0</v>
      </c>
      <c r="HU116">
        <v>0</v>
      </c>
      <c r="HV116" s="2">
        <v>0</v>
      </c>
      <c r="HW116" s="2">
        <v>0</v>
      </c>
      <c r="HX116" s="2">
        <v>0</v>
      </c>
      <c r="HY116" s="2">
        <v>0</v>
      </c>
      <c r="HZ116" s="2">
        <v>0</v>
      </c>
    </row>
    <row r="117" spans="2:234" ht="12" customHeight="1" x14ac:dyDescent="0.15">
      <c r="B117" t="s">
        <v>396</v>
      </c>
      <c r="C117">
        <v>0</v>
      </c>
      <c r="D117">
        <v>0</v>
      </c>
      <c r="E117">
        <v>0</v>
      </c>
      <c r="F117">
        <v>0</v>
      </c>
      <c r="G117">
        <v>0</v>
      </c>
      <c r="H117">
        <v>0</v>
      </c>
      <c r="I117">
        <v>0</v>
      </c>
      <c r="J117">
        <v>0</v>
      </c>
      <c r="K117">
        <v>0</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0</v>
      </c>
      <c r="AY117">
        <v>0</v>
      </c>
      <c r="AZ117">
        <v>0</v>
      </c>
      <c r="BA117">
        <v>0</v>
      </c>
      <c r="BB117">
        <v>0</v>
      </c>
      <c r="BC117">
        <v>0</v>
      </c>
      <c r="BD117">
        <v>0</v>
      </c>
      <c r="BE117">
        <v>0</v>
      </c>
      <c r="BF117">
        <v>0</v>
      </c>
      <c r="BG117">
        <v>0</v>
      </c>
      <c r="BH117">
        <v>0</v>
      </c>
      <c r="BI117">
        <v>0</v>
      </c>
      <c r="BJ117">
        <v>0</v>
      </c>
      <c r="BK117">
        <v>0</v>
      </c>
      <c r="BL117">
        <v>0</v>
      </c>
      <c r="BM117">
        <v>0</v>
      </c>
      <c r="BN117">
        <v>0</v>
      </c>
      <c r="BO117">
        <v>0</v>
      </c>
      <c r="BP117">
        <v>0</v>
      </c>
      <c r="BQ117">
        <v>0</v>
      </c>
      <c r="BR117">
        <v>0</v>
      </c>
      <c r="BS117">
        <v>0</v>
      </c>
      <c r="BT117">
        <v>0</v>
      </c>
      <c r="BU117">
        <v>0</v>
      </c>
      <c r="BV117">
        <v>0</v>
      </c>
      <c r="BW117">
        <v>0</v>
      </c>
      <c r="BX117">
        <v>0</v>
      </c>
      <c r="BY117">
        <v>0</v>
      </c>
      <c r="BZ117">
        <v>0</v>
      </c>
      <c r="CA117">
        <v>0</v>
      </c>
      <c r="CB117">
        <v>0</v>
      </c>
      <c r="CC117">
        <v>0</v>
      </c>
      <c r="CD117">
        <v>0</v>
      </c>
      <c r="CE117">
        <v>0</v>
      </c>
      <c r="CF117">
        <v>0</v>
      </c>
      <c r="CG117">
        <v>0</v>
      </c>
      <c r="CH117">
        <v>0</v>
      </c>
      <c r="CI117">
        <v>0</v>
      </c>
      <c r="CJ117">
        <v>0</v>
      </c>
      <c r="CK117">
        <v>0</v>
      </c>
      <c r="CL117">
        <v>0</v>
      </c>
      <c r="CM117">
        <v>0</v>
      </c>
      <c r="CN117">
        <v>0</v>
      </c>
      <c r="CO117">
        <v>0</v>
      </c>
      <c r="CP117">
        <v>0</v>
      </c>
      <c r="CQ117">
        <v>0</v>
      </c>
      <c r="CR117">
        <v>0</v>
      </c>
      <c r="CS117">
        <v>0</v>
      </c>
      <c r="CT117">
        <v>0</v>
      </c>
      <c r="CU117">
        <v>0</v>
      </c>
      <c r="CV117">
        <v>0</v>
      </c>
      <c r="CW117">
        <v>0</v>
      </c>
      <c r="CX117">
        <v>0</v>
      </c>
      <c r="CY117">
        <v>0</v>
      </c>
      <c r="CZ117">
        <v>0</v>
      </c>
      <c r="DA117">
        <v>0</v>
      </c>
      <c r="DB117">
        <v>0</v>
      </c>
      <c r="DC117">
        <v>0</v>
      </c>
      <c r="DD117">
        <v>0</v>
      </c>
      <c r="DE117">
        <v>0</v>
      </c>
      <c r="DF117">
        <v>0</v>
      </c>
      <c r="DG117">
        <v>0</v>
      </c>
      <c r="DH117">
        <v>0</v>
      </c>
      <c r="DI117">
        <v>0</v>
      </c>
      <c r="DJ117">
        <v>0</v>
      </c>
      <c r="DK117">
        <v>0</v>
      </c>
      <c r="DL117">
        <v>0</v>
      </c>
      <c r="DM117">
        <v>0</v>
      </c>
      <c r="DN117">
        <v>0</v>
      </c>
      <c r="DO117">
        <v>0</v>
      </c>
      <c r="DP117">
        <v>0</v>
      </c>
      <c r="DQ117">
        <v>0</v>
      </c>
      <c r="DR117">
        <v>0</v>
      </c>
      <c r="DS117">
        <v>0</v>
      </c>
      <c r="DT117">
        <v>0</v>
      </c>
      <c r="DU117">
        <v>0</v>
      </c>
      <c r="DV117">
        <v>0</v>
      </c>
      <c r="DW117">
        <v>0</v>
      </c>
      <c r="DX117">
        <v>0</v>
      </c>
      <c r="DY117">
        <v>0</v>
      </c>
      <c r="DZ117">
        <v>0</v>
      </c>
      <c r="EA117">
        <v>0</v>
      </c>
      <c r="EB117">
        <v>0</v>
      </c>
      <c r="EC117">
        <v>0</v>
      </c>
      <c r="ED117">
        <v>0</v>
      </c>
      <c r="EE117">
        <v>0</v>
      </c>
      <c r="EF117">
        <v>0</v>
      </c>
      <c r="EG117">
        <v>0</v>
      </c>
      <c r="EH117">
        <v>0</v>
      </c>
      <c r="EI117">
        <v>0</v>
      </c>
      <c r="EJ117">
        <v>0</v>
      </c>
      <c r="EK117">
        <v>0</v>
      </c>
      <c r="EL117">
        <v>0</v>
      </c>
      <c r="EM117">
        <v>0</v>
      </c>
      <c r="EN117">
        <v>0</v>
      </c>
      <c r="EO117">
        <v>0</v>
      </c>
      <c r="EP117">
        <v>0</v>
      </c>
      <c r="EQ117">
        <v>0</v>
      </c>
      <c r="ER117">
        <v>0</v>
      </c>
      <c r="ES117">
        <v>0</v>
      </c>
      <c r="ET117">
        <v>0</v>
      </c>
      <c r="EU117">
        <v>0</v>
      </c>
      <c r="EV117">
        <v>0</v>
      </c>
      <c r="EW117">
        <v>0</v>
      </c>
      <c r="EX117">
        <v>0</v>
      </c>
      <c r="EY117">
        <v>0</v>
      </c>
      <c r="EZ117">
        <v>0</v>
      </c>
      <c r="FA117">
        <v>0</v>
      </c>
      <c r="FB117">
        <v>0</v>
      </c>
      <c r="FC117">
        <v>0</v>
      </c>
      <c r="FD117">
        <v>0</v>
      </c>
      <c r="FE117">
        <v>0</v>
      </c>
      <c r="FF117">
        <v>0</v>
      </c>
      <c r="FG117">
        <v>0</v>
      </c>
      <c r="FH117">
        <v>0</v>
      </c>
      <c r="FI117">
        <v>0</v>
      </c>
      <c r="FJ117">
        <v>0</v>
      </c>
      <c r="FK117">
        <v>0</v>
      </c>
      <c r="FL117">
        <v>0</v>
      </c>
      <c r="FM117">
        <v>0</v>
      </c>
      <c r="FN117">
        <v>0</v>
      </c>
      <c r="FO117">
        <v>0</v>
      </c>
      <c r="FP117">
        <v>0</v>
      </c>
      <c r="FQ117">
        <v>0</v>
      </c>
      <c r="FR117">
        <v>0</v>
      </c>
      <c r="FS117">
        <v>0</v>
      </c>
      <c r="FT117">
        <v>0</v>
      </c>
      <c r="FU117">
        <v>0</v>
      </c>
      <c r="FV117">
        <v>0</v>
      </c>
      <c r="FW117">
        <v>0</v>
      </c>
      <c r="FX117">
        <v>0</v>
      </c>
      <c r="FY117">
        <v>0</v>
      </c>
      <c r="FZ117">
        <v>0</v>
      </c>
      <c r="GA117">
        <v>0</v>
      </c>
      <c r="GB117">
        <v>0</v>
      </c>
      <c r="GC117">
        <v>0</v>
      </c>
      <c r="GD117">
        <v>0</v>
      </c>
      <c r="GE117">
        <v>0</v>
      </c>
      <c r="GF117">
        <v>0</v>
      </c>
      <c r="GG117">
        <v>0</v>
      </c>
      <c r="GH117">
        <v>0</v>
      </c>
      <c r="GI117">
        <v>0</v>
      </c>
      <c r="GJ117">
        <v>0</v>
      </c>
      <c r="GK117">
        <v>0</v>
      </c>
      <c r="GL117">
        <v>0</v>
      </c>
      <c r="GM117">
        <v>0</v>
      </c>
      <c r="GN117">
        <v>0</v>
      </c>
      <c r="GO117">
        <v>0</v>
      </c>
      <c r="GP117">
        <v>0</v>
      </c>
      <c r="GQ117">
        <v>0</v>
      </c>
      <c r="GR117">
        <v>0</v>
      </c>
      <c r="GS117">
        <v>0</v>
      </c>
      <c r="GT117">
        <v>0</v>
      </c>
      <c r="GU117">
        <v>0</v>
      </c>
      <c r="GV117">
        <v>0</v>
      </c>
      <c r="GW117">
        <v>0</v>
      </c>
      <c r="GX117">
        <v>0</v>
      </c>
      <c r="GY117">
        <v>0</v>
      </c>
      <c r="GZ117">
        <v>0</v>
      </c>
      <c r="HA117">
        <v>0</v>
      </c>
      <c r="HB117">
        <v>0</v>
      </c>
      <c r="HC117">
        <v>0</v>
      </c>
      <c r="HD117">
        <v>0</v>
      </c>
      <c r="HE117">
        <v>0</v>
      </c>
      <c r="HF117">
        <v>0</v>
      </c>
      <c r="HG117">
        <v>0</v>
      </c>
      <c r="HH117">
        <v>0</v>
      </c>
      <c r="HI117">
        <v>0</v>
      </c>
      <c r="HJ117">
        <v>0</v>
      </c>
      <c r="HK117">
        <v>0</v>
      </c>
      <c r="HL117">
        <v>0</v>
      </c>
      <c r="HM117">
        <v>0</v>
      </c>
      <c r="HN117">
        <v>0</v>
      </c>
      <c r="HO117">
        <v>0</v>
      </c>
      <c r="HP117">
        <v>0</v>
      </c>
      <c r="HQ117">
        <v>0</v>
      </c>
      <c r="HR117">
        <v>0</v>
      </c>
      <c r="HS117">
        <v>0</v>
      </c>
      <c r="HT117">
        <v>0</v>
      </c>
      <c r="HU117">
        <v>0</v>
      </c>
      <c r="HV117" s="2">
        <v>0</v>
      </c>
      <c r="HW117" s="2">
        <v>0</v>
      </c>
      <c r="HX117" s="2">
        <v>0</v>
      </c>
      <c r="HY117" s="2">
        <v>0</v>
      </c>
      <c r="HZ117" s="2">
        <v>0</v>
      </c>
    </row>
    <row r="118" spans="2:234" ht="12" customHeight="1" x14ac:dyDescent="0.15">
      <c r="B118" t="s">
        <v>397</v>
      </c>
      <c r="C118">
        <v>0</v>
      </c>
      <c r="D118">
        <v>0</v>
      </c>
      <c r="E118">
        <v>0</v>
      </c>
      <c r="F118">
        <v>0</v>
      </c>
      <c r="G118">
        <v>0</v>
      </c>
      <c r="H118">
        <v>0</v>
      </c>
      <c r="I118">
        <v>0</v>
      </c>
      <c r="J118">
        <v>0</v>
      </c>
      <c r="K118">
        <v>0</v>
      </c>
      <c r="L118">
        <v>0</v>
      </c>
      <c r="M118">
        <v>0</v>
      </c>
      <c r="N118">
        <v>0</v>
      </c>
      <c r="O118">
        <v>0</v>
      </c>
      <c r="P118">
        <v>0</v>
      </c>
      <c r="Q118">
        <v>0</v>
      </c>
      <c r="R118">
        <v>0</v>
      </c>
      <c r="S118">
        <v>0</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0</v>
      </c>
      <c r="BD118">
        <v>0</v>
      </c>
      <c r="BE118">
        <v>0</v>
      </c>
      <c r="BF118">
        <v>0</v>
      </c>
      <c r="BG118">
        <v>0</v>
      </c>
      <c r="BH118">
        <v>0</v>
      </c>
      <c r="BI118">
        <v>0</v>
      </c>
      <c r="BJ118">
        <v>0</v>
      </c>
      <c r="BK118">
        <v>0</v>
      </c>
      <c r="BL118">
        <v>0</v>
      </c>
      <c r="BM118">
        <v>0</v>
      </c>
      <c r="BN118">
        <v>0</v>
      </c>
      <c r="BO118">
        <v>0</v>
      </c>
      <c r="BP118">
        <v>0</v>
      </c>
      <c r="BQ118">
        <v>0</v>
      </c>
      <c r="BR118">
        <v>0</v>
      </c>
      <c r="BS118">
        <v>0</v>
      </c>
      <c r="BT118">
        <v>0</v>
      </c>
      <c r="BU118">
        <v>0</v>
      </c>
      <c r="BV118">
        <v>0</v>
      </c>
      <c r="BW118">
        <v>0</v>
      </c>
      <c r="BX118">
        <v>0</v>
      </c>
      <c r="BY118">
        <v>0</v>
      </c>
      <c r="BZ118">
        <v>0</v>
      </c>
      <c r="CA118">
        <v>0</v>
      </c>
      <c r="CB118">
        <v>0</v>
      </c>
      <c r="CC118">
        <v>0</v>
      </c>
      <c r="CD118">
        <v>0</v>
      </c>
      <c r="CE118">
        <v>0</v>
      </c>
      <c r="CF118">
        <v>0</v>
      </c>
      <c r="CG118">
        <v>0</v>
      </c>
      <c r="CH118">
        <v>0</v>
      </c>
      <c r="CI118">
        <v>0</v>
      </c>
      <c r="CJ118">
        <v>0</v>
      </c>
      <c r="CK118">
        <v>0</v>
      </c>
      <c r="CL118">
        <v>0</v>
      </c>
      <c r="CM118">
        <v>0</v>
      </c>
      <c r="CN118">
        <v>0</v>
      </c>
      <c r="CO118">
        <v>0</v>
      </c>
      <c r="CP118">
        <v>0</v>
      </c>
      <c r="CQ118">
        <v>0</v>
      </c>
      <c r="CR118">
        <v>0</v>
      </c>
      <c r="CS118">
        <v>0</v>
      </c>
      <c r="CT118">
        <v>0</v>
      </c>
      <c r="CU118">
        <v>0</v>
      </c>
      <c r="CV118">
        <v>0</v>
      </c>
      <c r="CW118">
        <v>0</v>
      </c>
      <c r="CX118">
        <v>0</v>
      </c>
      <c r="CY118">
        <v>0</v>
      </c>
      <c r="CZ118">
        <v>0</v>
      </c>
      <c r="DA118">
        <v>0</v>
      </c>
      <c r="DB118">
        <v>0</v>
      </c>
      <c r="DC118">
        <v>0</v>
      </c>
      <c r="DD118">
        <v>0</v>
      </c>
      <c r="DE118">
        <v>0</v>
      </c>
      <c r="DF118">
        <v>0</v>
      </c>
      <c r="DG118">
        <v>0</v>
      </c>
      <c r="DH118">
        <v>0</v>
      </c>
      <c r="DI118">
        <v>0</v>
      </c>
      <c r="DJ118">
        <v>0</v>
      </c>
      <c r="DK118">
        <v>0</v>
      </c>
      <c r="DL118">
        <v>0</v>
      </c>
      <c r="DM118">
        <v>0</v>
      </c>
      <c r="DN118">
        <v>0</v>
      </c>
      <c r="DO118">
        <v>0</v>
      </c>
      <c r="DP118">
        <v>0</v>
      </c>
      <c r="DQ118">
        <v>0</v>
      </c>
      <c r="DR118">
        <v>0</v>
      </c>
      <c r="DS118">
        <v>0</v>
      </c>
      <c r="DT118">
        <v>0</v>
      </c>
      <c r="DU118">
        <v>0</v>
      </c>
      <c r="DV118">
        <v>0</v>
      </c>
      <c r="DW118">
        <v>0</v>
      </c>
      <c r="DX118">
        <v>0</v>
      </c>
      <c r="DY118">
        <v>0</v>
      </c>
      <c r="DZ118">
        <v>0</v>
      </c>
      <c r="EA118">
        <v>0</v>
      </c>
      <c r="EB118">
        <v>0</v>
      </c>
      <c r="EC118">
        <v>0</v>
      </c>
      <c r="ED118">
        <v>0</v>
      </c>
      <c r="EE118">
        <v>0</v>
      </c>
      <c r="EF118">
        <v>0</v>
      </c>
      <c r="EG118">
        <v>0</v>
      </c>
      <c r="EH118">
        <v>0</v>
      </c>
      <c r="EI118">
        <v>0</v>
      </c>
      <c r="EJ118">
        <v>0</v>
      </c>
      <c r="EK118">
        <v>0</v>
      </c>
      <c r="EL118">
        <v>0</v>
      </c>
      <c r="EM118">
        <v>0</v>
      </c>
      <c r="EN118">
        <v>0</v>
      </c>
      <c r="EO118">
        <v>0</v>
      </c>
      <c r="EP118">
        <v>0</v>
      </c>
      <c r="EQ118">
        <v>0</v>
      </c>
      <c r="ER118">
        <v>0</v>
      </c>
      <c r="ES118">
        <v>0</v>
      </c>
      <c r="ET118">
        <v>0</v>
      </c>
      <c r="EU118">
        <v>0</v>
      </c>
      <c r="EV118">
        <v>0</v>
      </c>
      <c r="EW118">
        <v>0</v>
      </c>
      <c r="EX118">
        <v>0</v>
      </c>
      <c r="EY118">
        <v>0</v>
      </c>
      <c r="EZ118">
        <v>0</v>
      </c>
      <c r="FA118">
        <v>0</v>
      </c>
      <c r="FB118">
        <v>0</v>
      </c>
      <c r="FC118">
        <v>0</v>
      </c>
      <c r="FD118">
        <v>0</v>
      </c>
      <c r="FE118">
        <v>0</v>
      </c>
      <c r="FF118">
        <v>0</v>
      </c>
      <c r="FG118">
        <v>0</v>
      </c>
      <c r="FH118">
        <v>0</v>
      </c>
      <c r="FI118">
        <v>0</v>
      </c>
      <c r="FJ118">
        <v>0</v>
      </c>
      <c r="FK118">
        <v>0</v>
      </c>
      <c r="FL118">
        <v>0</v>
      </c>
      <c r="FM118">
        <v>0</v>
      </c>
      <c r="FN118">
        <v>0</v>
      </c>
      <c r="FO118">
        <v>0</v>
      </c>
      <c r="FP118">
        <v>0</v>
      </c>
      <c r="FQ118">
        <v>0</v>
      </c>
      <c r="FR118">
        <v>0</v>
      </c>
      <c r="FS118">
        <v>0</v>
      </c>
      <c r="FT118">
        <v>0</v>
      </c>
      <c r="FU118">
        <v>0</v>
      </c>
      <c r="FV118">
        <v>0</v>
      </c>
      <c r="FW118">
        <v>0</v>
      </c>
      <c r="FX118">
        <v>0</v>
      </c>
      <c r="FY118">
        <v>0</v>
      </c>
      <c r="FZ118">
        <v>0</v>
      </c>
      <c r="GA118">
        <v>0</v>
      </c>
      <c r="GB118">
        <v>0</v>
      </c>
      <c r="GC118">
        <v>0</v>
      </c>
      <c r="GD118">
        <v>0</v>
      </c>
      <c r="GE118">
        <v>0</v>
      </c>
      <c r="GF118">
        <v>0</v>
      </c>
      <c r="GG118">
        <v>0</v>
      </c>
      <c r="GH118">
        <v>0</v>
      </c>
      <c r="GI118">
        <v>0</v>
      </c>
      <c r="GJ118">
        <v>0</v>
      </c>
      <c r="GK118">
        <v>0</v>
      </c>
      <c r="GL118">
        <v>0</v>
      </c>
      <c r="GM118">
        <v>0</v>
      </c>
      <c r="GN118">
        <v>0</v>
      </c>
      <c r="GO118">
        <v>0</v>
      </c>
      <c r="GP118">
        <v>0</v>
      </c>
      <c r="GQ118">
        <v>0</v>
      </c>
      <c r="GR118">
        <v>0</v>
      </c>
      <c r="GS118">
        <v>0</v>
      </c>
      <c r="GT118">
        <v>0</v>
      </c>
      <c r="GU118">
        <v>0</v>
      </c>
      <c r="GV118">
        <v>0</v>
      </c>
      <c r="GW118">
        <v>0</v>
      </c>
      <c r="GX118">
        <v>0</v>
      </c>
      <c r="GY118">
        <v>0</v>
      </c>
      <c r="GZ118">
        <v>0</v>
      </c>
      <c r="HA118">
        <v>0</v>
      </c>
      <c r="HB118">
        <v>0</v>
      </c>
      <c r="HC118">
        <v>0</v>
      </c>
      <c r="HD118">
        <v>0</v>
      </c>
      <c r="HE118">
        <v>0</v>
      </c>
      <c r="HF118">
        <v>0</v>
      </c>
      <c r="HG118">
        <v>0</v>
      </c>
      <c r="HH118">
        <v>0</v>
      </c>
      <c r="HI118">
        <v>0</v>
      </c>
      <c r="HJ118">
        <v>0</v>
      </c>
      <c r="HK118">
        <v>0</v>
      </c>
      <c r="HL118">
        <v>0</v>
      </c>
      <c r="HM118">
        <v>0</v>
      </c>
      <c r="HN118">
        <v>0</v>
      </c>
      <c r="HO118">
        <v>0</v>
      </c>
      <c r="HP118">
        <v>0</v>
      </c>
      <c r="HQ118">
        <v>0</v>
      </c>
      <c r="HR118">
        <v>0</v>
      </c>
      <c r="HS118">
        <v>0</v>
      </c>
      <c r="HT118">
        <v>0</v>
      </c>
      <c r="HU118">
        <v>0</v>
      </c>
      <c r="HV118" s="2">
        <v>0</v>
      </c>
      <c r="HW118" s="2">
        <v>0</v>
      </c>
      <c r="HX118" s="2">
        <v>0</v>
      </c>
      <c r="HY118" s="2">
        <v>0</v>
      </c>
      <c r="HZ118" s="2">
        <v>0</v>
      </c>
    </row>
    <row r="119" spans="2:234" ht="12" customHeight="1" x14ac:dyDescent="0.15">
      <c r="B119" t="s">
        <v>398</v>
      </c>
      <c r="C119">
        <v>0</v>
      </c>
      <c r="D119">
        <v>0</v>
      </c>
      <c r="E119">
        <v>0</v>
      </c>
      <c r="F119">
        <v>0</v>
      </c>
      <c r="G119">
        <v>0</v>
      </c>
      <c r="H119">
        <v>0</v>
      </c>
      <c r="I119">
        <v>0</v>
      </c>
      <c r="J119">
        <v>0</v>
      </c>
      <c r="K119">
        <v>0</v>
      </c>
      <c r="L119">
        <v>0</v>
      </c>
      <c r="M119">
        <v>0</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0</v>
      </c>
      <c r="BJ119">
        <v>0</v>
      </c>
      <c r="BK119">
        <v>0</v>
      </c>
      <c r="BL119">
        <v>0</v>
      </c>
      <c r="BM119">
        <v>0</v>
      </c>
      <c r="BN119">
        <v>0</v>
      </c>
      <c r="BO119">
        <v>0</v>
      </c>
      <c r="BP119">
        <v>0</v>
      </c>
      <c r="BQ119">
        <v>0</v>
      </c>
      <c r="BR119">
        <v>0</v>
      </c>
      <c r="BS119">
        <v>0</v>
      </c>
      <c r="BT119">
        <v>0</v>
      </c>
      <c r="BU119">
        <v>0</v>
      </c>
      <c r="BV119">
        <v>0</v>
      </c>
      <c r="BW119">
        <v>0</v>
      </c>
      <c r="BX119">
        <v>0</v>
      </c>
      <c r="BY119">
        <v>0</v>
      </c>
      <c r="BZ119">
        <v>0</v>
      </c>
      <c r="CA119">
        <v>0</v>
      </c>
      <c r="CB119">
        <v>0</v>
      </c>
      <c r="CC119">
        <v>0</v>
      </c>
      <c r="CD119">
        <v>0</v>
      </c>
      <c r="CE119">
        <v>0</v>
      </c>
      <c r="CF119">
        <v>0</v>
      </c>
      <c r="CG119">
        <v>0</v>
      </c>
      <c r="CH119">
        <v>0</v>
      </c>
      <c r="CI119">
        <v>0</v>
      </c>
      <c r="CJ119">
        <v>0</v>
      </c>
      <c r="CK119">
        <v>0</v>
      </c>
      <c r="CL119">
        <v>0</v>
      </c>
      <c r="CM119">
        <v>0</v>
      </c>
      <c r="CN119">
        <v>0</v>
      </c>
      <c r="CO119">
        <v>0</v>
      </c>
      <c r="CP119">
        <v>0</v>
      </c>
      <c r="CQ119">
        <v>0</v>
      </c>
      <c r="CR119">
        <v>0</v>
      </c>
      <c r="CS119">
        <v>0</v>
      </c>
      <c r="CT119">
        <v>0</v>
      </c>
      <c r="CU119">
        <v>0</v>
      </c>
      <c r="CV119">
        <v>0</v>
      </c>
      <c r="CW119">
        <v>0</v>
      </c>
      <c r="CX119">
        <v>0</v>
      </c>
      <c r="CY119">
        <v>0</v>
      </c>
      <c r="CZ119">
        <v>0</v>
      </c>
      <c r="DA119">
        <v>0</v>
      </c>
      <c r="DB119">
        <v>0</v>
      </c>
      <c r="DC119">
        <v>0</v>
      </c>
      <c r="DD119">
        <v>0</v>
      </c>
      <c r="DE119">
        <v>0</v>
      </c>
      <c r="DF119">
        <v>0</v>
      </c>
      <c r="DG119">
        <v>0</v>
      </c>
      <c r="DH119">
        <v>0</v>
      </c>
      <c r="DI119">
        <v>0</v>
      </c>
      <c r="DJ119">
        <v>0</v>
      </c>
      <c r="DK119">
        <v>0</v>
      </c>
      <c r="DL119">
        <v>0</v>
      </c>
      <c r="DM119">
        <v>0</v>
      </c>
      <c r="DN119">
        <v>0</v>
      </c>
      <c r="DO119">
        <v>0</v>
      </c>
      <c r="DP119">
        <v>0</v>
      </c>
      <c r="DQ119">
        <v>0</v>
      </c>
      <c r="DR119">
        <v>0</v>
      </c>
      <c r="DS119">
        <v>0</v>
      </c>
      <c r="DT119">
        <v>0</v>
      </c>
      <c r="DU119">
        <v>0</v>
      </c>
      <c r="DV119">
        <v>0</v>
      </c>
      <c r="DW119">
        <v>0</v>
      </c>
      <c r="DX119">
        <v>0</v>
      </c>
      <c r="DY119">
        <v>0</v>
      </c>
      <c r="DZ119">
        <v>0</v>
      </c>
      <c r="EA119">
        <v>0</v>
      </c>
      <c r="EB119">
        <v>0</v>
      </c>
      <c r="EC119">
        <v>0</v>
      </c>
      <c r="ED119">
        <v>0</v>
      </c>
      <c r="EE119">
        <v>0</v>
      </c>
      <c r="EF119">
        <v>0</v>
      </c>
      <c r="EG119">
        <v>0</v>
      </c>
      <c r="EH119">
        <v>0</v>
      </c>
      <c r="EI119">
        <v>0</v>
      </c>
      <c r="EJ119">
        <v>0</v>
      </c>
      <c r="EK119">
        <v>0</v>
      </c>
      <c r="EL119">
        <v>0</v>
      </c>
      <c r="EM119">
        <v>0</v>
      </c>
      <c r="EN119">
        <v>0</v>
      </c>
      <c r="EO119">
        <v>0</v>
      </c>
      <c r="EP119">
        <v>0</v>
      </c>
      <c r="EQ119">
        <v>0</v>
      </c>
      <c r="ER119">
        <v>0</v>
      </c>
      <c r="ES119">
        <v>0</v>
      </c>
      <c r="ET119">
        <v>0</v>
      </c>
      <c r="EU119">
        <v>0</v>
      </c>
      <c r="EV119">
        <v>0</v>
      </c>
      <c r="EW119">
        <v>0</v>
      </c>
      <c r="EX119">
        <v>0</v>
      </c>
      <c r="EY119">
        <v>0</v>
      </c>
      <c r="EZ119">
        <v>0</v>
      </c>
      <c r="FA119">
        <v>0</v>
      </c>
      <c r="FB119">
        <v>0</v>
      </c>
      <c r="FC119">
        <v>0</v>
      </c>
      <c r="FD119">
        <v>0</v>
      </c>
      <c r="FE119">
        <v>0</v>
      </c>
      <c r="FF119">
        <v>0</v>
      </c>
      <c r="FG119">
        <v>0</v>
      </c>
      <c r="FH119">
        <v>0</v>
      </c>
      <c r="FI119">
        <v>0</v>
      </c>
      <c r="FJ119">
        <v>0</v>
      </c>
      <c r="FK119">
        <v>0</v>
      </c>
      <c r="FL119">
        <v>0</v>
      </c>
      <c r="FM119">
        <v>0</v>
      </c>
      <c r="FN119">
        <v>0</v>
      </c>
      <c r="FO119">
        <v>0</v>
      </c>
      <c r="FP119">
        <v>0</v>
      </c>
      <c r="FQ119">
        <v>0</v>
      </c>
      <c r="FR119">
        <v>0</v>
      </c>
      <c r="FS119">
        <v>0</v>
      </c>
      <c r="FT119">
        <v>0</v>
      </c>
      <c r="FU119">
        <v>0</v>
      </c>
      <c r="FV119">
        <v>0</v>
      </c>
      <c r="FW119">
        <v>0</v>
      </c>
      <c r="FX119">
        <v>0</v>
      </c>
      <c r="FY119">
        <v>0</v>
      </c>
      <c r="FZ119">
        <v>0</v>
      </c>
      <c r="GA119">
        <v>0</v>
      </c>
      <c r="GB119">
        <v>0</v>
      </c>
      <c r="GC119">
        <v>0</v>
      </c>
      <c r="GD119">
        <v>0</v>
      </c>
      <c r="GE119">
        <v>0</v>
      </c>
      <c r="GF119">
        <v>0</v>
      </c>
      <c r="GG119">
        <v>0</v>
      </c>
      <c r="GH119">
        <v>0</v>
      </c>
      <c r="GI119">
        <v>0</v>
      </c>
      <c r="GJ119">
        <v>0</v>
      </c>
      <c r="GK119">
        <v>0</v>
      </c>
      <c r="GL119">
        <v>0</v>
      </c>
      <c r="GM119">
        <v>0</v>
      </c>
      <c r="GN119">
        <v>0</v>
      </c>
      <c r="GO119">
        <v>0</v>
      </c>
      <c r="GP119">
        <v>0</v>
      </c>
      <c r="GQ119">
        <v>0</v>
      </c>
      <c r="GR119">
        <v>0</v>
      </c>
      <c r="GS119">
        <v>0</v>
      </c>
      <c r="GT119">
        <v>0</v>
      </c>
      <c r="GU119">
        <v>0</v>
      </c>
      <c r="GV119">
        <v>0</v>
      </c>
      <c r="GW119">
        <v>0</v>
      </c>
      <c r="GX119">
        <v>0</v>
      </c>
      <c r="GY119">
        <v>0</v>
      </c>
      <c r="GZ119">
        <v>0</v>
      </c>
      <c r="HA119">
        <v>0</v>
      </c>
      <c r="HB119">
        <v>0</v>
      </c>
      <c r="HC119">
        <v>0</v>
      </c>
      <c r="HD119">
        <v>0</v>
      </c>
      <c r="HE119">
        <v>0</v>
      </c>
      <c r="HF119">
        <v>0</v>
      </c>
      <c r="HG119">
        <v>0</v>
      </c>
      <c r="HH119">
        <v>0</v>
      </c>
      <c r="HI119">
        <v>0</v>
      </c>
      <c r="HJ119">
        <v>0</v>
      </c>
      <c r="HK119">
        <v>0</v>
      </c>
      <c r="HL119">
        <v>0</v>
      </c>
      <c r="HM119">
        <v>0</v>
      </c>
      <c r="HN119">
        <v>0</v>
      </c>
      <c r="HO119">
        <v>0</v>
      </c>
      <c r="HP119">
        <v>0</v>
      </c>
      <c r="HQ119">
        <v>0</v>
      </c>
      <c r="HR119">
        <v>0</v>
      </c>
      <c r="HS119">
        <v>0</v>
      </c>
      <c r="HT119">
        <v>0</v>
      </c>
      <c r="HU119">
        <v>0</v>
      </c>
      <c r="HV119" s="2">
        <v>0</v>
      </c>
      <c r="HW119" s="2">
        <v>0</v>
      </c>
      <c r="HX119" s="2">
        <v>0</v>
      </c>
      <c r="HY119" s="2">
        <v>0</v>
      </c>
      <c r="HZ119" s="2">
        <v>0</v>
      </c>
    </row>
    <row r="120" spans="2:234" ht="12" customHeight="1" x14ac:dyDescent="0.15">
      <c r="B120" t="s">
        <v>399</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c r="BH120">
        <v>0</v>
      </c>
      <c r="BI120">
        <v>0</v>
      </c>
      <c r="BJ120">
        <v>0</v>
      </c>
      <c r="BK120">
        <v>0</v>
      </c>
      <c r="BL120">
        <v>0</v>
      </c>
      <c r="BM120">
        <v>0</v>
      </c>
      <c r="BN120">
        <v>0</v>
      </c>
      <c r="BO120">
        <v>0</v>
      </c>
      <c r="BP120">
        <v>0</v>
      </c>
      <c r="BQ120">
        <v>0</v>
      </c>
      <c r="BR120">
        <v>0</v>
      </c>
      <c r="BS120">
        <v>0</v>
      </c>
      <c r="BT120">
        <v>0</v>
      </c>
      <c r="BU120">
        <v>0</v>
      </c>
      <c r="BV120">
        <v>0</v>
      </c>
      <c r="BW120">
        <v>0</v>
      </c>
      <c r="BX120">
        <v>0</v>
      </c>
      <c r="BY120">
        <v>0</v>
      </c>
      <c r="BZ120">
        <v>0</v>
      </c>
      <c r="CA120">
        <v>0</v>
      </c>
      <c r="CB120">
        <v>0</v>
      </c>
      <c r="CC120">
        <v>0</v>
      </c>
      <c r="CD120">
        <v>0</v>
      </c>
      <c r="CE120">
        <v>0</v>
      </c>
      <c r="CF120">
        <v>0</v>
      </c>
      <c r="CG120">
        <v>0</v>
      </c>
      <c r="CH120">
        <v>0</v>
      </c>
      <c r="CI120">
        <v>0</v>
      </c>
      <c r="CJ120">
        <v>0</v>
      </c>
      <c r="CK120">
        <v>0</v>
      </c>
      <c r="CL120">
        <v>0</v>
      </c>
      <c r="CM120">
        <v>0</v>
      </c>
      <c r="CN120">
        <v>0</v>
      </c>
      <c r="CO120">
        <v>0</v>
      </c>
      <c r="CP120">
        <v>0</v>
      </c>
      <c r="CQ120">
        <v>0</v>
      </c>
      <c r="CR120">
        <v>0</v>
      </c>
      <c r="CS120">
        <v>0</v>
      </c>
      <c r="CT120">
        <v>0</v>
      </c>
      <c r="CU120">
        <v>0</v>
      </c>
      <c r="CV120">
        <v>0</v>
      </c>
      <c r="CW120">
        <v>0</v>
      </c>
      <c r="CX120">
        <v>0</v>
      </c>
      <c r="CY120">
        <v>0</v>
      </c>
      <c r="CZ120">
        <v>0</v>
      </c>
      <c r="DA120">
        <v>0</v>
      </c>
      <c r="DB120">
        <v>0</v>
      </c>
      <c r="DC120">
        <v>0</v>
      </c>
      <c r="DD120">
        <v>0</v>
      </c>
      <c r="DE120">
        <v>0</v>
      </c>
      <c r="DF120">
        <v>0</v>
      </c>
      <c r="DG120">
        <v>0</v>
      </c>
      <c r="DH120">
        <v>0</v>
      </c>
      <c r="DI120">
        <v>0</v>
      </c>
      <c r="DJ120">
        <v>0</v>
      </c>
      <c r="DK120">
        <v>0</v>
      </c>
      <c r="DL120">
        <v>0</v>
      </c>
      <c r="DM120">
        <v>0</v>
      </c>
      <c r="DN120">
        <v>0</v>
      </c>
      <c r="DO120">
        <v>0</v>
      </c>
      <c r="DP120">
        <v>0</v>
      </c>
      <c r="DQ120">
        <v>0</v>
      </c>
      <c r="DR120">
        <v>0</v>
      </c>
      <c r="DS120">
        <v>0</v>
      </c>
      <c r="DT120">
        <v>0</v>
      </c>
      <c r="DU120">
        <v>0</v>
      </c>
      <c r="DV120">
        <v>0</v>
      </c>
      <c r="DW120">
        <v>0</v>
      </c>
      <c r="DX120">
        <v>0</v>
      </c>
      <c r="DY120">
        <v>0</v>
      </c>
      <c r="DZ120">
        <v>0</v>
      </c>
      <c r="EA120">
        <v>0</v>
      </c>
      <c r="EB120">
        <v>0</v>
      </c>
      <c r="EC120">
        <v>0</v>
      </c>
      <c r="ED120">
        <v>0</v>
      </c>
      <c r="EE120">
        <v>0</v>
      </c>
      <c r="EF120">
        <v>0</v>
      </c>
      <c r="EG120">
        <v>0</v>
      </c>
      <c r="EH120">
        <v>0</v>
      </c>
      <c r="EI120">
        <v>0</v>
      </c>
      <c r="EJ120">
        <v>0</v>
      </c>
      <c r="EK120">
        <v>0</v>
      </c>
      <c r="EL120">
        <v>0</v>
      </c>
      <c r="EM120">
        <v>0</v>
      </c>
      <c r="EN120">
        <v>0</v>
      </c>
      <c r="EO120">
        <v>0</v>
      </c>
      <c r="EP120">
        <v>0</v>
      </c>
      <c r="EQ120">
        <v>0</v>
      </c>
      <c r="ER120">
        <v>0</v>
      </c>
      <c r="ES120">
        <v>0</v>
      </c>
      <c r="ET120">
        <v>0</v>
      </c>
      <c r="EU120">
        <v>0</v>
      </c>
      <c r="EV120">
        <v>0</v>
      </c>
      <c r="EW120">
        <v>0</v>
      </c>
      <c r="EX120">
        <v>0</v>
      </c>
      <c r="EY120">
        <v>0</v>
      </c>
      <c r="EZ120">
        <v>0</v>
      </c>
      <c r="FA120">
        <v>0</v>
      </c>
      <c r="FB120">
        <v>0</v>
      </c>
      <c r="FC120">
        <v>0</v>
      </c>
      <c r="FD120">
        <v>0</v>
      </c>
      <c r="FE120">
        <v>0</v>
      </c>
      <c r="FF120">
        <v>0</v>
      </c>
      <c r="FG120">
        <v>0</v>
      </c>
      <c r="FH120">
        <v>0</v>
      </c>
      <c r="FI120">
        <v>0</v>
      </c>
      <c r="FJ120">
        <v>0</v>
      </c>
      <c r="FK120">
        <v>0</v>
      </c>
      <c r="FL120">
        <v>0</v>
      </c>
      <c r="FM120">
        <v>0</v>
      </c>
      <c r="FN120">
        <v>0</v>
      </c>
      <c r="FO120">
        <v>0</v>
      </c>
      <c r="FP120">
        <v>0</v>
      </c>
      <c r="FQ120">
        <v>0</v>
      </c>
      <c r="FR120">
        <v>0</v>
      </c>
      <c r="FS120">
        <v>0</v>
      </c>
      <c r="FT120">
        <v>0</v>
      </c>
      <c r="FU120">
        <v>0</v>
      </c>
      <c r="FV120">
        <v>0</v>
      </c>
      <c r="FW120">
        <v>0</v>
      </c>
      <c r="FX120">
        <v>0</v>
      </c>
      <c r="FY120">
        <v>0</v>
      </c>
      <c r="FZ120">
        <v>0</v>
      </c>
      <c r="GA120">
        <v>0</v>
      </c>
      <c r="GB120">
        <v>0</v>
      </c>
      <c r="GC120">
        <v>0</v>
      </c>
      <c r="GD120">
        <v>0</v>
      </c>
      <c r="GE120">
        <v>0</v>
      </c>
      <c r="GF120">
        <v>0</v>
      </c>
      <c r="GG120">
        <v>0</v>
      </c>
      <c r="GH120">
        <v>0</v>
      </c>
      <c r="GI120">
        <v>0</v>
      </c>
      <c r="GJ120">
        <v>0</v>
      </c>
      <c r="GK120">
        <v>0</v>
      </c>
      <c r="GL120">
        <v>0</v>
      </c>
      <c r="GM120">
        <v>0</v>
      </c>
      <c r="GN120">
        <v>0</v>
      </c>
      <c r="GO120">
        <v>0</v>
      </c>
      <c r="GP120">
        <v>0</v>
      </c>
      <c r="GQ120">
        <v>0</v>
      </c>
      <c r="GR120">
        <v>0</v>
      </c>
      <c r="GS120">
        <v>0</v>
      </c>
      <c r="GT120">
        <v>0</v>
      </c>
      <c r="GU120">
        <v>0</v>
      </c>
      <c r="GV120">
        <v>0</v>
      </c>
      <c r="GW120">
        <v>0</v>
      </c>
      <c r="GX120">
        <v>0</v>
      </c>
      <c r="GY120">
        <v>0</v>
      </c>
      <c r="GZ120">
        <v>0</v>
      </c>
      <c r="HA120">
        <v>0</v>
      </c>
      <c r="HB120">
        <v>0</v>
      </c>
      <c r="HC120">
        <v>0</v>
      </c>
      <c r="HD120">
        <v>0</v>
      </c>
      <c r="HE120">
        <v>0</v>
      </c>
      <c r="HF120">
        <v>0</v>
      </c>
      <c r="HG120">
        <v>0</v>
      </c>
      <c r="HH120">
        <v>0</v>
      </c>
      <c r="HI120">
        <v>0</v>
      </c>
      <c r="HJ120">
        <v>0</v>
      </c>
      <c r="HK120">
        <v>0</v>
      </c>
      <c r="HL120">
        <v>0</v>
      </c>
      <c r="HM120">
        <v>0</v>
      </c>
      <c r="HN120">
        <v>0</v>
      </c>
      <c r="HO120">
        <v>0</v>
      </c>
      <c r="HP120">
        <v>0</v>
      </c>
      <c r="HQ120">
        <v>0</v>
      </c>
      <c r="HR120">
        <v>0</v>
      </c>
      <c r="HS120">
        <v>0</v>
      </c>
      <c r="HT120">
        <v>0</v>
      </c>
      <c r="HU120">
        <v>0</v>
      </c>
      <c r="HV120" s="2">
        <v>0</v>
      </c>
      <c r="HW120" s="2">
        <v>0</v>
      </c>
      <c r="HX120" s="2">
        <v>0</v>
      </c>
      <c r="HY120" s="2">
        <v>0</v>
      </c>
      <c r="HZ120" s="2">
        <v>0</v>
      </c>
    </row>
    <row r="121" spans="2:234" ht="12" customHeight="1" x14ac:dyDescent="0.15">
      <c r="B121" t="s">
        <v>400</v>
      </c>
      <c r="C121">
        <v>0</v>
      </c>
      <c r="D121">
        <v>0</v>
      </c>
      <c r="E121">
        <v>0</v>
      </c>
      <c r="F121">
        <v>0</v>
      </c>
      <c r="G121">
        <v>0</v>
      </c>
      <c r="H121">
        <v>0</v>
      </c>
      <c r="I121">
        <v>0</v>
      </c>
      <c r="J121">
        <v>0</v>
      </c>
      <c r="K121">
        <v>0</v>
      </c>
      <c r="L121">
        <v>0</v>
      </c>
      <c r="M121">
        <v>0</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c r="BH121">
        <v>0</v>
      </c>
      <c r="BI121">
        <v>0</v>
      </c>
      <c r="BJ121">
        <v>0</v>
      </c>
      <c r="BK121">
        <v>0</v>
      </c>
      <c r="BL121">
        <v>0</v>
      </c>
      <c r="BM121">
        <v>0</v>
      </c>
      <c r="BN121">
        <v>0</v>
      </c>
      <c r="BO121">
        <v>0</v>
      </c>
      <c r="BP121">
        <v>0</v>
      </c>
      <c r="BQ121">
        <v>0</v>
      </c>
      <c r="BR121">
        <v>0</v>
      </c>
      <c r="BS121">
        <v>0</v>
      </c>
      <c r="BT121">
        <v>0</v>
      </c>
      <c r="BU121">
        <v>0</v>
      </c>
      <c r="BV121">
        <v>0</v>
      </c>
      <c r="BW121">
        <v>0</v>
      </c>
      <c r="BX121">
        <v>0</v>
      </c>
      <c r="BY121">
        <v>0</v>
      </c>
      <c r="BZ121">
        <v>0</v>
      </c>
      <c r="CA121">
        <v>0</v>
      </c>
      <c r="CB121">
        <v>0</v>
      </c>
      <c r="CC121">
        <v>0</v>
      </c>
      <c r="CD121">
        <v>0</v>
      </c>
      <c r="CE121">
        <v>0</v>
      </c>
      <c r="CF121">
        <v>0</v>
      </c>
      <c r="CG121">
        <v>0</v>
      </c>
      <c r="CH121">
        <v>0</v>
      </c>
      <c r="CI121">
        <v>0</v>
      </c>
      <c r="CJ121">
        <v>0</v>
      </c>
      <c r="CK121">
        <v>0</v>
      </c>
      <c r="CL121">
        <v>0</v>
      </c>
      <c r="CM121">
        <v>0</v>
      </c>
      <c r="CN121">
        <v>0</v>
      </c>
      <c r="CO121">
        <v>0</v>
      </c>
      <c r="CP121">
        <v>0</v>
      </c>
      <c r="CQ121">
        <v>0</v>
      </c>
      <c r="CR121">
        <v>0</v>
      </c>
      <c r="CS121">
        <v>0</v>
      </c>
      <c r="CT121">
        <v>0</v>
      </c>
      <c r="CU121">
        <v>0</v>
      </c>
      <c r="CV121">
        <v>0</v>
      </c>
      <c r="CW121">
        <v>0</v>
      </c>
      <c r="CX121">
        <v>0</v>
      </c>
      <c r="CY121">
        <v>0</v>
      </c>
      <c r="CZ121">
        <v>0</v>
      </c>
      <c r="DA121">
        <v>0</v>
      </c>
      <c r="DB121">
        <v>0</v>
      </c>
      <c r="DC121">
        <v>0</v>
      </c>
      <c r="DD121">
        <v>0</v>
      </c>
      <c r="DE121">
        <v>0</v>
      </c>
      <c r="DF121">
        <v>0</v>
      </c>
      <c r="DG121">
        <v>0</v>
      </c>
      <c r="DH121">
        <v>0</v>
      </c>
      <c r="DI121">
        <v>0</v>
      </c>
      <c r="DJ121">
        <v>0</v>
      </c>
      <c r="DK121">
        <v>0</v>
      </c>
      <c r="DL121">
        <v>0</v>
      </c>
      <c r="DM121">
        <v>0</v>
      </c>
      <c r="DN121">
        <v>0</v>
      </c>
      <c r="DO121">
        <v>0</v>
      </c>
      <c r="DP121">
        <v>0</v>
      </c>
      <c r="DQ121">
        <v>0</v>
      </c>
      <c r="DR121">
        <v>0</v>
      </c>
      <c r="DS121">
        <v>0</v>
      </c>
      <c r="DT121">
        <v>0</v>
      </c>
      <c r="DU121">
        <v>0</v>
      </c>
      <c r="DV121">
        <v>0</v>
      </c>
      <c r="DW121">
        <v>0</v>
      </c>
      <c r="DX121">
        <v>0</v>
      </c>
      <c r="DY121">
        <v>0</v>
      </c>
      <c r="DZ121">
        <v>0</v>
      </c>
      <c r="EA121">
        <v>0</v>
      </c>
      <c r="EB121">
        <v>0</v>
      </c>
      <c r="EC121">
        <v>0</v>
      </c>
      <c r="ED121">
        <v>0</v>
      </c>
      <c r="EE121">
        <v>0</v>
      </c>
      <c r="EF121">
        <v>0</v>
      </c>
      <c r="EG121">
        <v>0</v>
      </c>
      <c r="EH121">
        <v>0</v>
      </c>
      <c r="EI121">
        <v>0</v>
      </c>
      <c r="EJ121">
        <v>0</v>
      </c>
      <c r="EK121">
        <v>0</v>
      </c>
      <c r="EL121">
        <v>0</v>
      </c>
      <c r="EM121">
        <v>0</v>
      </c>
      <c r="EN121">
        <v>0</v>
      </c>
      <c r="EO121">
        <v>0</v>
      </c>
      <c r="EP121">
        <v>0</v>
      </c>
      <c r="EQ121">
        <v>0</v>
      </c>
      <c r="ER121">
        <v>0</v>
      </c>
      <c r="ES121">
        <v>0</v>
      </c>
      <c r="ET121">
        <v>0</v>
      </c>
      <c r="EU121">
        <v>0</v>
      </c>
      <c r="EV121">
        <v>0</v>
      </c>
      <c r="EW121">
        <v>0</v>
      </c>
      <c r="EX121">
        <v>0</v>
      </c>
      <c r="EY121">
        <v>0</v>
      </c>
      <c r="EZ121">
        <v>0</v>
      </c>
      <c r="FA121">
        <v>0</v>
      </c>
      <c r="FB121">
        <v>0</v>
      </c>
      <c r="FC121">
        <v>0</v>
      </c>
      <c r="FD121">
        <v>0</v>
      </c>
      <c r="FE121">
        <v>0</v>
      </c>
      <c r="FF121">
        <v>0</v>
      </c>
      <c r="FG121">
        <v>0</v>
      </c>
      <c r="FH121">
        <v>0</v>
      </c>
      <c r="FI121">
        <v>0</v>
      </c>
      <c r="FJ121">
        <v>0</v>
      </c>
      <c r="FK121">
        <v>0</v>
      </c>
      <c r="FL121">
        <v>0</v>
      </c>
      <c r="FM121">
        <v>0</v>
      </c>
      <c r="FN121">
        <v>0</v>
      </c>
      <c r="FO121">
        <v>0</v>
      </c>
      <c r="FP121">
        <v>0</v>
      </c>
      <c r="FQ121">
        <v>0</v>
      </c>
      <c r="FR121">
        <v>0</v>
      </c>
      <c r="FS121">
        <v>0</v>
      </c>
      <c r="FT121">
        <v>0</v>
      </c>
      <c r="FU121">
        <v>0</v>
      </c>
      <c r="FV121">
        <v>0</v>
      </c>
      <c r="FW121">
        <v>0</v>
      </c>
      <c r="FX121">
        <v>0</v>
      </c>
      <c r="FY121">
        <v>0</v>
      </c>
      <c r="FZ121">
        <v>0</v>
      </c>
      <c r="GA121">
        <v>0</v>
      </c>
      <c r="GB121">
        <v>0</v>
      </c>
      <c r="GC121">
        <v>0</v>
      </c>
      <c r="GD121">
        <v>0</v>
      </c>
      <c r="GE121">
        <v>0</v>
      </c>
      <c r="GF121">
        <v>0</v>
      </c>
      <c r="GG121">
        <v>0</v>
      </c>
      <c r="GH121">
        <v>0</v>
      </c>
      <c r="GI121">
        <v>0</v>
      </c>
      <c r="GJ121">
        <v>0</v>
      </c>
      <c r="GK121">
        <v>0</v>
      </c>
      <c r="GL121">
        <v>0</v>
      </c>
      <c r="GM121">
        <v>0</v>
      </c>
      <c r="GN121">
        <v>0</v>
      </c>
      <c r="GO121">
        <v>0</v>
      </c>
      <c r="GP121">
        <v>0</v>
      </c>
      <c r="GQ121">
        <v>0</v>
      </c>
      <c r="GR121">
        <v>0</v>
      </c>
      <c r="GS121">
        <v>0</v>
      </c>
      <c r="GT121">
        <v>0</v>
      </c>
      <c r="GU121">
        <v>0</v>
      </c>
      <c r="GV121">
        <v>0</v>
      </c>
      <c r="GW121">
        <v>0</v>
      </c>
      <c r="GX121">
        <v>0</v>
      </c>
      <c r="GY121">
        <v>0</v>
      </c>
      <c r="GZ121">
        <v>0</v>
      </c>
      <c r="HA121">
        <v>0</v>
      </c>
      <c r="HB121">
        <v>0</v>
      </c>
      <c r="HC121">
        <v>0</v>
      </c>
      <c r="HD121">
        <v>0</v>
      </c>
      <c r="HE121">
        <v>0</v>
      </c>
      <c r="HF121">
        <v>0</v>
      </c>
      <c r="HG121">
        <v>0</v>
      </c>
      <c r="HH121">
        <v>0</v>
      </c>
      <c r="HI121">
        <v>0</v>
      </c>
      <c r="HJ121">
        <v>0</v>
      </c>
      <c r="HK121">
        <v>0</v>
      </c>
      <c r="HL121">
        <v>0</v>
      </c>
      <c r="HM121">
        <v>0</v>
      </c>
      <c r="HN121">
        <v>0</v>
      </c>
      <c r="HO121">
        <v>0</v>
      </c>
      <c r="HP121">
        <v>0</v>
      </c>
      <c r="HQ121">
        <v>0</v>
      </c>
      <c r="HR121">
        <v>0</v>
      </c>
      <c r="HS121">
        <v>0</v>
      </c>
      <c r="HT121">
        <v>0</v>
      </c>
      <c r="HU121">
        <v>0</v>
      </c>
      <c r="HV121" s="2">
        <v>0</v>
      </c>
      <c r="HW121" s="2">
        <v>0</v>
      </c>
      <c r="HX121" s="2">
        <v>0</v>
      </c>
      <c r="HY121" s="2">
        <v>0</v>
      </c>
      <c r="HZ121" s="2">
        <v>0</v>
      </c>
    </row>
    <row r="122" spans="2:234" ht="12" customHeight="1" x14ac:dyDescent="0.15">
      <c r="B122" t="s">
        <v>628</v>
      </c>
      <c r="C122">
        <v>0</v>
      </c>
      <c r="D122">
        <v>0</v>
      </c>
      <c r="E122">
        <v>0</v>
      </c>
      <c r="F122">
        <v>0</v>
      </c>
      <c r="G122">
        <v>0</v>
      </c>
      <c r="H122">
        <v>0</v>
      </c>
      <c r="I122">
        <v>0</v>
      </c>
      <c r="J122">
        <v>0</v>
      </c>
      <c r="K122">
        <v>0</v>
      </c>
      <c r="L122">
        <v>0</v>
      </c>
      <c r="M122">
        <v>0</v>
      </c>
      <c r="N122">
        <v>0</v>
      </c>
      <c r="O122">
        <v>0</v>
      </c>
      <c r="P122">
        <v>0</v>
      </c>
      <c r="Q122">
        <v>0</v>
      </c>
      <c r="R122">
        <v>0</v>
      </c>
      <c r="S122">
        <v>0</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0</v>
      </c>
      <c r="BD122">
        <v>0</v>
      </c>
      <c r="BE122">
        <v>0</v>
      </c>
      <c r="BF122">
        <v>0</v>
      </c>
      <c r="BG122">
        <v>0</v>
      </c>
      <c r="BH122">
        <v>0</v>
      </c>
      <c r="BI122">
        <v>0</v>
      </c>
      <c r="BJ122">
        <v>0</v>
      </c>
      <c r="BK122">
        <v>0</v>
      </c>
      <c r="BL122">
        <v>0</v>
      </c>
      <c r="BM122">
        <v>0</v>
      </c>
      <c r="BN122">
        <v>0</v>
      </c>
      <c r="BO122">
        <v>0</v>
      </c>
      <c r="BP122">
        <v>0</v>
      </c>
      <c r="BQ122">
        <v>0</v>
      </c>
      <c r="BR122">
        <v>0</v>
      </c>
      <c r="BS122">
        <v>0</v>
      </c>
      <c r="BT122">
        <v>0</v>
      </c>
      <c r="BU122">
        <v>0</v>
      </c>
      <c r="BV122">
        <v>0</v>
      </c>
      <c r="BW122">
        <v>0</v>
      </c>
      <c r="BX122">
        <v>0</v>
      </c>
      <c r="BY122">
        <v>0</v>
      </c>
      <c r="BZ122">
        <v>0</v>
      </c>
      <c r="CA122" s="42">
        <v>0</v>
      </c>
      <c r="CB122">
        <v>0</v>
      </c>
      <c r="CC122">
        <v>0</v>
      </c>
      <c r="CD122">
        <v>0</v>
      </c>
      <c r="CE122">
        <v>0</v>
      </c>
      <c r="CF122">
        <v>0</v>
      </c>
      <c r="CG122">
        <v>0</v>
      </c>
      <c r="CH122">
        <v>0</v>
      </c>
      <c r="CI122">
        <v>0</v>
      </c>
      <c r="CJ122">
        <v>0</v>
      </c>
      <c r="CK122">
        <v>0</v>
      </c>
      <c r="CL122">
        <v>0</v>
      </c>
      <c r="CM122">
        <v>0</v>
      </c>
      <c r="CN122">
        <v>0</v>
      </c>
      <c r="CO122">
        <v>0</v>
      </c>
      <c r="CP122">
        <v>0</v>
      </c>
      <c r="CQ122">
        <v>0</v>
      </c>
      <c r="CR122">
        <v>0</v>
      </c>
      <c r="CS122">
        <v>0</v>
      </c>
      <c r="CT122">
        <v>0</v>
      </c>
      <c r="CU122">
        <v>0</v>
      </c>
      <c r="CV122">
        <v>0</v>
      </c>
      <c r="CW122">
        <v>0</v>
      </c>
      <c r="CX122">
        <v>0</v>
      </c>
      <c r="CY122">
        <v>0</v>
      </c>
      <c r="CZ122">
        <v>0</v>
      </c>
      <c r="DA122">
        <v>0</v>
      </c>
      <c r="DB122">
        <v>0</v>
      </c>
      <c r="DC122">
        <v>0</v>
      </c>
      <c r="DD122">
        <v>0</v>
      </c>
      <c r="DE122">
        <v>0</v>
      </c>
      <c r="DF122">
        <v>0</v>
      </c>
      <c r="DG122">
        <v>0</v>
      </c>
      <c r="DH122">
        <v>0</v>
      </c>
      <c r="DI122">
        <v>0</v>
      </c>
      <c r="DJ122">
        <v>0</v>
      </c>
      <c r="DK122">
        <v>0</v>
      </c>
      <c r="DL122">
        <v>0</v>
      </c>
      <c r="DM122">
        <v>0</v>
      </c>
      <c r="DN122">
        <v>0</v>
      </c>
      <c r="DO122">
        <v>0</v>
      </c>
      <c r="DP122">
        <v>0</v>
      </c>
      <c r="DQ122">
        <v>0</v>
      </c>
      <c r="DR122">
        <v>0</v>
      </c>
      <c r="DS122" s="42">
        <v>0</v>
      </c>
      <c r="DT122">
        <v>0</v>
      </c>
      <c r="DU122" s="42">
        <v>0</v>
      </c>
      <c r="DV122">
        <v>0</v>
      </c>
      <c r="DW122">
        <v>0</v>
      </c>
      <c r="DX122">
        <v>0</v>
      </c>
      <c r="DY122">
        <v>0</v>
      </c>
      <c r="DZ122">
        <v>0</v>
      </c>
      <c r="EA122">
        <v>0</v>
      </c>
      <c r="EB122" s="42">
        <v>0</v>
      </c>
      <c r="EC122">
        <v>0</v>
      </c>
      <c r="ED122">
        <v>0</v>
      </c>
      <c r="EE122">
        <v>0</v>
      </c>
      <c r="EF122">
        <v>0</v>
      </c>
      <c r="EG122" s="42">
        <v>0</v>
      </c>
      <c r="EH122">
        <v>0</v>
      </c>
      <c r="EI122">
        <v>0</v>
      </c>
      <c r="EJ122">
        <v>0</v>
      </c>
      <c r="EK122">
        <v>0</v>
      </c>
      <c r="EL122">
        <v>0</v>
      </c>
      <c r="EM122">
        <v>0</v>
      </c>
      <c r="EN122">
        <v>0</v>
      </c>
      <c r="EO122">
        <v>0</v>
      </c>
      <c r="EP122">
        <v>0</v>
      </c>
      <c r="EQ122">
        <v>0</v>
      </c>
      <c r="ER122">
        <v>0</v>
      </c>
      <c r="ES122">
        <v>0</v>
      </c>
      <c r="ET122">
        <v>0</v>
      </c>
      <c r="EU122">
        <v>0</v>
      </c>
      <c r="EV122">
        <v>0</v>
      </c>
      <c r="EW122">
        <v>0</v>
      </c>
      <c r="EX122">
        <v>0</v>
      </c>
      <c r="EY122">
        <v>0</v>
      </c>
      <c r="EZ122">
        <v>0</v>
      </c>
      <c r="FA122">
        <v>0</v>
      </c>
      <c r="FB122">
        <v>0</v>
      </c>
      <c r="FC122">
        <v>0</v>
      </c>
      <c r="FD122">
        <v>0</v>
      </c>
      <c r="FE122">
        <v>0</v>
      </c>
      <c r="FF122">
        <v>0</v>
      </c>
      <c r="FG122">
        <v>0</v>
      </c>
      <c r="FH122">
        <v>0</v>
      </c>
      <c r="FI122">
        <v>0</v>
      </c>
      <c r="FJ122">
        <v>0</v>
      </c>
      <c r="FK122">
        <v>0</v>
      </c>
      <c r="FL122">
        <v>0</v>
      </c>
      <c r="FM122">
        <v>0</v>
      </c>
      <c r="FN122">
        <v>0</v>
      </c>
      <c r="FO122">
        <v>0</v>
      </c>
      <c r="FP122">
        <v>0</v>
      </c>
      <c r="FQ122">
        <v>0</v>
      </c>
      <c r="FR122">
        <v>0</v>
      </c>
      <c r="FS122">
        <v>0</v>
      </c>
      <c r="FT122">
        <v>0</v>
      </c>
      <c r="FU122">
        <v>0</v>
      </c>
      <c r="FV122">
        <v>0</v>
      </c>
      <c r="FW122" s="42">
        <v>0</v>
      </c>
      <c r="FX122">
        <v>0</v>
      </c>
      <c r="FY122">
        <v>0</v>
      </c>
      <c r="FZ122">
        <v>0</v>
      </c>
      <c r="GA122">
        <v>0</v>
      </c>
      <c r="GB122">
        <v>0</v>
      </c>
      <c r="GC122">
        <v>0</v>
      </c>
      <c r="GD122">
        <v>0</v>
      </c>
      <c r="GE122">
        <v>0</v>
      </c>
      <c r="GF122">
        <v>0</v>
      </c>
      <c r="GG122">
        <v>0</v>
      </c>
      <c r="GH122">
        <v>0</v>
      </c>
      <c r="GI122">
        <v>0</v>
      </c>
      <c r="GJ122">
        <v>0</v>
      </c>
      <c r="GK122">
        <v>0</v>
      </c>
      <c r="GL122">
        <v>0</v>
      </c>
      <c r="GM122">
        <v>0</v>
      </c>
      <c r="GN122">
        <v>0</v>
      </c>
      <c r="GO122">
        <v>0</v>
      </c>
      <c r="GP122">
        <v>0</v>
      </c>
      <c r="GQ122">
        <v>0</v>
      </c>
      <c r="GR122">
        <v>0</v>
      </c>
      <c r="GS122">
        <v>0</v>
      </c>
      <c r="GT122">
        <v>0</v>
      </c>
      <c r="GU122">
        <v>0</v>
      </c>
      <c r="GV122">
        <v>0</v>
      </c>
      <c r="GW122">
        <v>0</v>
      </c>
      <c r="GX122">
        <v>0</v>
      </c>
      <c r="GY122">
        <v>0</v>
      </c>
      <c r="GZ122">
        <v>0</v>
      </c>
      <c r="HA122">
        <v>0</v>
      </c>
      <c r="HB122">
        <v>0</v>
      </c>
      <c r="HC122">
        <v>0</v>
      </c>
      <c r="HD122">
        <v>0</v>
      </c>
      <c r="HE122">
        <v>0</v>
      </c>
      <c r="HF122">
        <v>0</v>
      </c>
      <c r="HG122">
        <v>0</v>
      </c>
      <c r="HH122">
        <v>0</v>
      </c>
      <c r="HI122">
        <v>0</v>
      </c>
      <c r="HJ122">
        <v>0</v>
      </c>
      <c r="HK122">
        <v>0</v>
      </c>
      <c r="HL122">
        <v>0</v>
      </c>
      <c r="HM122">
        <v>0</v>
      </c>
      <c r="HN122">
        <v>0</v>
      </c>
      <c r="HO122">
        <v>0</v>
      </c>
      <c r="HP122">
        <v>0</v>
      </c>
      <c r="HQ122">
        <v>0</v>
      </c>
      <c r="HR122">
        <v>0</v>
      </c>
      <c r="HS122">
        <v>0</v>
      </c>
      <c r="HT122">
        <v>0</v>
      </c>
      <c r="HU122">
        <v>0</v>
      </c>
      <c r="HV122" s="2">
        <v>0</v>
      </c>
      <c r="HW122" s="2">
        <v>0</v>
      </c>
      <c r="HX122" s="2">
        <v>0</v>
      </c>
      <c r="HY122" s="2">
        <v>0</v>
      </c>
      <c r="HZ122" s="2">
        <v>0</v>
      </c>
    </row>
    <row r="123" spans="2:234" ht="12" customHeight="1" x14ac:dyDescent="0.15">
      <c r="B123" t="s">
        <v>539</v>
      </c>
      <c r="C123">
        <v>0</v>
      </c>
      <c r="D123">
        <v>0</v>
      </c>
      <c r="E123">
        <v>0</v>
      </c>
      <c r="F123">
        <v>2.8000229999999999</v>
      </c>
      <c r="G123">
        <v>0.14736959999999999</v>
      </c>
      <c r="H123">
        <v>0.46168540000000002</v>
      </c>
      <c r="I123">
        <v>0</v>
      </c>
      <c r="J123">
        <v>0</v>
      </c>
      <c r="K123">
        <v>0</v>
      </c>
      <c r="L123">
        <v>2.9473929999999999</v>
      </c>
      <c r="M123">
        <v>0</v>
      </c>
      <c r="N123">
        <v>3.62412</v>
      </c>
      <c r="O123">
        <v>0</v>
      </c>
      <c r="P123">
        <v>2.9473929999999999</v>
      </c>
      <c r="Q123">
        <v>0</v>
      </c>
      <c r="R123">
        <v>0</v>
      </c>
      <c r="S123">
        <v>3.62412</v>
      </c>
      <c r="T123">
        <v>3.2617080000000001</v>
      </c>
      <c r="U123">
        <v>0.36241200000000001</v>
      </c>
      <c r="V123">
        <v>0</v>
      </c>
      <c r="W123">
        <v>0</v>
      </c>
      <c r="X123">
        <v>0</v>
      </c>
      <c r="Y123">
        <v>187.2809</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258.64139999999998</v>
      </c>
      <c r="BA123">
        <v>0</v>
      </c>
      <c r="BB123">
        <v>0</v>
      </c>
      <c r="BC123">
        <v>0</v>
      </c>
      <c r="BD123">
        <v>0</v>
      </c>
      <c r="BE123">
        <v>0</v>
      </c>
      <c r="BF123">
        <v>0</v>
      </c>
      <c r="BG123">
        <v>0</v>
      </c>
      <c r="BH123">
        <v>0</v>
      </c>
      <c r="BI123">
        <v>266.74209999999999</v>
      </c>
      <c r="BJ123">
        <v>543.43100000000004</v>
      </c>
      <c r="BK123">
        <v>0</v>
      </c>
      <c r="BL123">
        <v>0</v>
      </c>
      <c r="BM123">
        <v>0</v>
      </c>
      <c r="BN123">
        <v>0</v>
      </c>
      <c r="BO123">
        <v>271.71550000000002</v>
      </c>
      <c r="BP123">
        <v>271.71550000000002</v>
      </c>
      <c r="BQ123">
        <v>543.43100000000004</v>
      </c>
      <c r="BR123">
        <v>0</v>
      </c>
      <c r="BS123">
        <v>0</v>
      </c>
      <c r="BT123">
        <v>0</v>
      </c>
      <c r="BU123">
        <v>0</v>
      </c>
      <c r="BV123">
        <v>405.5455</v>
      </c>
      <c r="BW123">
        <v>271.71550000000002</v>
      </c>
      <c r="BX123">
        <v>133.83000000000001</v>
      </c>
      <c r="BY123">
        <v>405.5455</v>
      </c>
      <c r="BZ123">
        <v>0.57174659999999999</v>
      </c>
      <c r="CA123">
        <v>2.85873E-2</v>
      </c>
      <c r="CB123">
        <v>0</v>
      </c>
      <c r="CC123">
        <v>0</v>
      </c>
      <c r="CD123">
        <v>0</v>
      </c>
      <c r="CE123">
        <v>0.54315919999999995</v>
      </c>
      <c r="CF123">
        <v>0.54315919999999995</v>
      </c>
      <c r="CG123">
        <v>0.54315919999999995</v>
      </c>
      <c r="CH123">
        <v>0.57174659999999999</v>
      </c>
      <c r="CI123">
        <v>0</v>
      </c>
      <c r="CJ123">
        <v>0</v>
      </c>
      <c r="CK123">
        <v>0</v>
      </c>
      <c r="CL123">
        <v>0</v>
      </c>
      <c r="CM123">
        <v>0</v>
      </c>
      <c r="CN123">
        <v>0</v>
      </c>
      <c r="CO123">
        <v>0</v>
      </c>
      <c r="CP123">
        <v>0</v>
      </c>
      <c r="CQ123">
        <v>0</v>
      </c>
      <c r="CR123">
        <v>0</v>
      </c>
      <c r="CS123">
        <v>0</v>
      </c>
      <c r="CT123">
        <v>269.81650000000002</v>
      </c>
      <c r="CU123">
        <v>1.3558619999999999</v>
      </c>
      <c r="CV123">
        <v>0</v>
      </c>
      <c r="CW123">
        <v>5.6442019999999999</v>
      </c>
      <c r="CX123">
        <v>5.6442019999999999</v>
      </c>
      <c r="CY123">
        <v>4.2883209999999998</v>
      </c>
      <c r="CZ123">
        <v>4.2883209999999998</v>
      </c>
      <c r="DA123">
        <v>1.3558809999999999</v>
      </c>
      <c r="DB123">
        <v>0</v>
      </c>
      <c r="DC123">
        <v>0</v>
      </c>
      <c r="DD123">
        <v>0</v>
      </c>
      <c r="DE123">
        <v>0</v>
      </c>
      <c r="DF123">
        <v>0</v>
      </c>
      <c r="DG123">
        <v>0</v>
      </c>
      <c r="DH123">
        <v>0</v>
      </c>
      <c r="DI123">
        <v>0</v>
      </c>
      <c r="DJ123">
        <v>0</v>
      </c>
      <c r="DK123">
        <v>0</v>
      </c>
      <c r="DL123">
        <v>0</v>
      </c>
      <c r="DM123">
        <v>0</v>
      </c>
      <c r="DN123">
        <v>0</v>
      </c>
      <c r="DO123">
        <v>0</v>
      </c>
      <c r="DP123">
        <v>0</v>
      </c>
      <c r="DQ123">
        <v>0</v>
      </c>
      <c r="DR123">
        <v>0</v>
      </c>
      <c r="DS123">
        <v>0.57174659999999999</v>
      </c>
      <c r="DT123">
        <v>0.54315919999999995</v>
      </c>
      <c r="DU123">
        <v>2.85873E-2</v>
      </c>
      <c r="DV123">
        <v>0.57174659999999999</v>
      </c>
      <c r="DW123">
        <v>8.1473799999999999E-2</v>
      </c>
      <c r="DX123">
        <v>0</v>
      </c>
      <c r="DY123">
        <v>0</v>
      </c>
      <c r="DZ123">
        <v>0</v>
      </c>
      <c r="EA123">
        <v>36.201340000000002</v>
      </c>
      <c r="EB123">
        <v>36.201340000000002</v>
      </c>
      <c r="EC123">
        <v>36.282850000000003</v>
      </c>
      <c r="ED123">
        <v>8.1517599999999996E-2</v>
      </c>
      <c r="EE123">
        <v>36.282850000000003</v>
      </c>
      <c r="EF123">
        <v>0</v>
      </c>
      <c r="EG123">
        <v>0</v>
      </c>
      <c r="EH123">
        <v>0</v>
      </c>
      <c r="EI123">
        <v>8.1517599999999996E-2</v>
      </c>
      <c r="EJ123">
        <v>0</v>
      </c>
      <c r="EK123">
        <v>0</v>
      </c>
      <c r="EL123">
        <v>0</v>
      </c>
      <c r="EM123">
        <v>0</v>
      </c>
      <c r="EN123">
        <v>0</v>
      </c>
      <c r="EO123">
        <v>1.444142</v>
      </c>
      <c r="EP123">
        <v>0</v>
      </c>
      <c r="EQ123">
        <v>0</v>
      </c>
      <c r="ER123">
        <v>0</v>
      </c>
      <c r="ES123">
        <v>0</v>
      </c>
      <c r="ET123">
        <v>0</v>
      </c>
      <c r="EU123">
        <v>0</v>
      </c>
      <c r="EV123">
        <v>0</v>
      </c>
      <c r="EW123">
        <v>0</v>
      </c>
      <c r="EX123">
        <v>0</v>
      </c>
      <c r="EY123">
        <v>0</v>
      </c>
      <c r="EZ123">
        <v>0</v>
      </c>
      <c r="FA123">
        <v>0</v>
      </c>
      <c r="FB123">
        <v>0</v>
      </c>
      <c r="FC123">
        <v>0</v>
      </c>
      <c r="FD123">
        <v>0</v>
      </c>
      <c r="FE123">
        <v>0</v>
      </c>
      <c r="FF123">
        <v>0</v>
      </c>
      <c r="FG123">
        <v>0</v>
      </c>
      <c r="FH123">
        <v>0</v>
      </c>
      <c r="FI123">
        <v>0</v>
      </c>
      <c r="FJ123">
        <v>0</v>
      </c>
      <c r="FK123">
        <v>0</v>
      </c>
      <c r="FL123">
        <v>0</v>
      </c>
      <c r="FM123">
        <v>0</v>
      </c>
      <c r="FN123">
        <v>0</v>
      </c>
      <c r="FO123">
        <v>0</v>
      </c>
      <c r="FP123">
        <v>0</v>
      </c>
      <c r="FQ123">
        <v>0</v>
      </c>
      <c r="FR123">
        <v>0</v>
      </c>
      <c r="FS123">
        <v>0</v>
      </c>
      <c r="FT123">
        <v>0</v>
      </c>
      <c r="FU123">
        <v>0</v>
      </c>
      <c r="FV123">
        <v>0</v>
      </c>
      <c r="FW123">
        <v>0</v>
      </c>
      <c r="FX123">
        <v>0</v>
      </c>
      <c r="FY123">
        <v>8.1517599999999996E-2</v>
      </c>
      <c r="FZ123">
        <v>0</v>
      </c>
      <c r="GA123">
        <v>0</v>
      </c>
      <c r="GB123">
        <v>0</v>
      </c>
      <c r="GC123">
        <v>0</v>
      </c>
      <c r="GD123">
        <v>0</v>
      </c>
      <c r="GE123">
        <v>2.9473929999999999</v>
      </c>
      <c r="GF123">
        <v>3.62412</v>
      </c>
      <c r="GG123">
        <v>3.2616589999999999</v>
      </c>
      <c r="GH123">
        <v>3.2616589999999999</v>
      </c>
      <c r="GI123">
        <v>187.2809</v>
      </c>
      <c r="GJ123">
        <v>0</v>
      </c>
      <c r="GK123">
        <v>0</v>
      </c>
      <c r="GL123">
        <v>187.2809</v>
      </c>
      <c r="GM123">
        <v>0</v>
      </c>
      <c r="GN123">
        <v>0</v>
      </c>
      <c r="GO123">
        <v>0</v>
      </c>
      <c r="GP123">
        <v>0</v>
      </c>
      <c r="GQ123">
        <v>187.2809</v>
      </c>
      <c r="GR123">
        <v>258.64139999999998</v>
      </c>
      <c r="GS123">
        <v>0</v>
      </c>
      <c r="GT123">
        <v>0</v>
      </c>
      <c r="GU123">
        <v>0</v>
      </c>
      <c r="GV123">
        <v>0</v>
      </c>
      <c r="GW123">
        <v>0</v>
      </c>
      <c r="GX123">
        <v>0</v>
      </c>
      <c r="GY123">
        <v>0</v>
      </c>
      <c r="GZ123">
        <v>543.43100000000004</v>
      </c>
      <c r="HA123">
        <v>0</v>
      </c>
      <c r="HB123">
        <v>405.5455</v>
      </c>
      <c r="HC123">
        <v>0.2717155</v>
      </c>
      <c r="HD123">
        <v>133.83000000000001</v>
      </c>
      <c r="HE123">
        <v>0.27144380000000001</v>
      </c>
      <c r="HF123">
        <v>271.44380000000001</v>
      </c>
      <c r="HG123">
        <v>271.44380000000001</v>
      </c>
      <c r="HH123">
        <v>0.54315919999999995</v>
      </c>
      <c r="HI123">
        <v>0</v>
      </c>
      <c r="HJ123">
        <v>0.57174659999999999</v>
      </c>
      <c r="HK123">
        <v>0</v>
      </c>
      <c r="HL123">
        <v>271.17230000000001</v>
      </c>
      <c r="HM123">
        <v>269.81650000000002</v>
      </c>
      <c r="HN123">
        <v>1.3558619999999999</v>
      </c>
      <c r="HO123">
        <v>0</v>
      </c>
      <c r="HP123">
        <v>269.81650000000002</v>
      </c>
      <c r="HQ123">
        <v>5.6442019999999999</v>
      </c>
      <c r="HR123">
        <v>0</v>
      </c>
      <c r="HS123">
        <v>0</v>
      </c>
      <c r="HT123">
        <v>0</v>
      </c>
      <c r="HU123">
        <v>0</v>
      </c>
      <c r="HV123" s="2">
        <v>0</v>
      </c>
      <c r="HW123" s="2">
        <v>0.57174659999999999</v>
      </c>
      <c r="HX123" s="2">
        <v>36.282850000000003</v>
      </c>
      <c r="HY123" s="2">
        <v>0</v>
      </c>
      <c r="HZ123" s="2">
        <v>0</v>
      </c>
    </row>
    <row r="124" spans="2:234" ht="12" customHeight="1" x14ac:dyDescent="0.15">
      <c r="B124" t="s">
        <v>157</v>
      </c>
      <c r="C124">
        <v>0</v>
      </c>
      <c r="D124">
        <v>0</v>
      </c>
      <c r="E124">
        <v>0</v>
      </c>
      <c r="F124">
        <v>465.17689999999999</v>
      </c>
      <c r="G124">
        <v>24.482990000000001</v>
      </c>
      <c r="H124">
        <v>76.70129</v>
      </c>
      <c r="I124">
        <v>0</v>
      </c>
      <c r="J124">
        <v>0</v>
      </c>
      <c r="K124">
        <v>0</v>
      </c>
      <c r="L124">
        <v>489.65989999999999</v>
      </c>
      <c r="M124">
        <v>0</v>
      </c>
      <c r="N124">
        <v>602.08690000000001</v>
      </c>
      <c r="O124">
        <v>0</v>
      </c>
      <c r="P124">
        <v>489.65989999999999</v>
      </c>
      <c r="Q124">
        <v>0</v>
      </c>
      <c r="R124">
        <v>0</v>
      </c>
      <c r="S124">
        <v>602.08690000000001</v>
      </c>
      <c r="T124">
        <v>541.87819999999999</v>
      </c>
      <c r="U124">
        <v>60.208689999999997</v>
      </c>
      <c r="V124">
        <v>0</v>
      </c>
      <c r="W124">
        <v>0</v>
      </c>
      <c r="X124">
        <v>0</v>
      </c>
      <c r="Y124">
        <v>31113.58</v>
      </c>
      <c r="Z124">
        <v>0</v>
      </c>
      <c r="AA124">
        <v>0</v>
      </c>
      <c r="AB124">
        <v>0</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0</v>
      </c>
      <c r="AY124">
        <v>0</v>
      </c>
      <c r="AZ124">
        <v>42968.94</v>
      </c>
      <c r="BA124">
        <v>0</v>
      </c>
      <c r="BB124">
        <v>0</v>
      </c>
      <c r="BC124">
        <v>0</v>
      </c>
      <c r="BD124">
        <v>0</v>
      </c>
      <c r="BE124">
        <v>0</v>
      </c>
      <c r="BF124">
        <v>0</v>
      </c>
      <c r="BG124">
        <v>0</v>
      </c>
      <c r="BH124">
        <v>0</v>
      </c>
      <c r="BI124">
        <v>44314.74</v>
      </c>
      <c r="BJ124">
        <v>90281.95</v>
      </c>
      <c r="BK124">
        <v>0</v>
      </c>
      <c r="BL124">
        <v>0</v>
      </c>
      <c r="BM124">
        <v>0</v>
      </c>
      <c r="BN124">
        <v>0</v>
      </c>
      <c r="BO124">
        <v>45140.97</v>
      </c>
      <c r="BP124">
        <v>45140.97</v>
      </c>
      <c r="BQ124">
        <v>90281.95</v>
      </c>
      <c r="BR124">
        <v>0</v>
      </c>
      <c r="BS124">
        <v>0</v>
      </c>
      <c r="BT124">
        <v>0</v>
      </c>
      <c r="BU124">
        <v>0</v>
      </c>
      <c r="BV124">
        <v>67374.59</v>
      </c>
      <c r="BW124">
        <v>45140.97</v>
      </c>
      <c r="BX124">
        <v>22233.61</v>
      </c>
      <c r="BY124">
        <v>67374.59</v>
      </c>
      <c r="BZ124">
        <v>94.986109999999996</v>
      </c>
      <c r="CA124">
        <v>4.7493059999999998</v>
      </c>
      <c r="CB124">
        <v>0</v>
      </c>
      <c r="CC124">
        <v>0</v>
      </c>
      <c r="CD124">
        <v>0</v>
      </c>
      <c r="CE124">
        <v>90.236810000000006</v>
      </c>
      <c r="CF124">
        <v>90.236810000000006</v>
      </c>
      <c r="CG124">
        <v>90.236810000000006</v>
      </c>
      <c r="CH124">
        <v>94.986109999999996</v>
      </c>
      <c r="CI124">
        <v>0</v>
      </c>
      <c r="CJ124">
        <v>0</v>
      </c>
      <c r="CK124">
        <v>0</v>
      </c>
      <c r="CL124">
        <v>0</v>
      </c>
      <c r="CM124">
        <v>0</v>
      </c>
      <c r="CN124">
        <v>0</v>
      </c>
      <c r="CO124">
        <v>0</v>
      </c>
      <c r="CP124">
        <v>0</v>
      </c>
      <c r="CQ124">
        <v>0</v>
      </c>
      <c r="CR124">
        <v>0</v>
      </c>
      <c r="CS124">
        <v>0</v>
      </c>
      <c r="CT124">
        <v>44825.48</v>
      </c>
      <c r="CU124">
        <v>225.25370000000001</v>
      </c>
      <c r="CV124">
        <v>0</v>
      </c>
      <c r="CW124">
        <v>937.68960000000004</v>
      </c>
      <c r="CX124">
        <v>937.68960000000004</v>
      </c>
      <c r="CY124">
        <v>712.43269999999995</v>
      </c>
      <c r="CZ124">
        <v>712.43269999999995</v>
      </c>
      <c r="DA124">
        <v>225.2569</v>
      </c>
      <c r="DB124">
        <v>0</v>
      </c>
      <c r="DC124">
        <v>0</v>
      </c>
      <c r="DD124">
        <v>0</v>
      </c>
      <c r="DE124">
        <v>0</v>
      </c>
      <c r="DF124">
        <v>0</v>
      </c>
      <c r="DG124">
        <v>0</v>
      </c>
      <c r="DH124">
        <v>0</v>
      </c>
      <c r="DI124">
        <v>0</v>
      </c>
      <c r="DJ124">
        <v>0</v>
      </c>
      <c r="DK124">
        <v>0</v>
      </c>
      <c r="DL124">
        <v>0</v>
      </c>
      <c r="DM124">
        <v>0</v>
      </c>
      <c r="DN124">
        <v>0</v>
      </c>
      <c r="DO124">
        <v>0</v>
      </c>
      <c r="DP124">
        <v>0</v>
      </c>
      <c r="DQ124">
        <v>0</v>
      </c>
      <c r="DR124">
        <v>0</v>
      </c>
      <c r="DS124">
        <v>94.986109999999996</v>
      </c>
      <c r="DT124">
        <v>90.236810000000006</v>
      </c>
      <c r="DU124">
        <v>4.7493059999999998</v>
      </c>
      <c r="DV124">
        <v>94.986109999999996</v>
      </c>
      <c r="DW124">
        <v>13.53552</v>
      </c>
      <c r="DX124">
        <v>0</v>
      </c>
      <c r="DY124">
        <v>0</v>
      </c>
      <c r="DZ124">
        <v>0</v>
      </c>
      <c r="EA124">
        <v>6014.2449999999999</v>
      </c>
      <c r="EB124">
        <v>6014.2449999999999</v>
      </c>
      <c r="EC124">
        <v>6027.7879999999996</v>
      </c>
      <c r="ED124">
        <v>13.54279</v>
      </c>
      <c r="EE124">
        <v>6027.7879999999996</v>
      </c>
      <c r="EF124">
        <v>0</v>
      </c>
      <c r="EG124">
        <v>0</v>
      </c>
      <c r="EH124">
        <v>0</v>
      </c>
      <c r="EI124">
        <v>13.54279</v>
      </c>
      <c r="EJ124">
        <v>0</v>
      </c>
      <c r="EK124">
        <v>0</v>
      </c>
      <c r="EL124">
        <v>0</v>
      </c>
      <c r="EM124">
        <v>0</v>
      </c>
      <c r="EN124">
        <v>0</v>
      </c>
      <c r="EO124">
        <v>239.92</v>
      </c>
      <c r="EP124">
        <v>0</v>
      </c>
      <c r="EQ124">
        <v>0</v>
      </c>
      <c r="ER124">
        <v>0</v>
      </c>
      <c r="ES124">
        <v>0</v>
      </c>
      <c r="ET124">
        <v>0</v>
      </c>
      <c r="EU124">
        <v>0</v>
      </c>
      <c r="EV124">
        <v>0</v>
      </c>
      <c r="EW124">
        <v>0</v>
      </c>
      <c r="EX124">
        <v>0</v>
      </c>
      <c r="EY124">
        <v>0</v>
      </c>
      <c r="EZ124">
        <v>0</v>
      </c>
      <c r="FA124">
        <v>0</v>
      </c>
      <c r="FB124">
        <v>0</v>
      </c>
      <c r="FC124">
        <v>0</v>
      </c>
      <c r="FD124">
        <v>0</v>
      </c>
      <c r="FE124">
        <v>0</v>
      </c>
      <c r="FF124">
        <v>0</v>
      </c>
      <c r="FG124">
        <v>0</v>
      </c>
      <c r="FH124">
        <v>0</v>
      </c>
      <c r="FI124">
        <v>0</v>
      </c>
      <c r="FJ124">
        <v>0</v>
      </c>
      <c r="FK124">
        <v>0</v>
      </c>
      <c r="FL124">
        <v>0</v>
      </c>
      <c r="FM124">
        <v>0</v>
      </c>
      <c r="FN124">
        <v>0</v>
      </c>
      <c r="FO124">
        <v>0</v>
      </c>
      <c r="FP124">
        <v>0</v>
      </c>
      <c r="FQ124">
        <v>0</v>
      </c>
      <c r="FR124">
        <v>0</v>
      </c>
      <c r="FS124">
        <v>0</v>
      </c>
      <c r="FT124">
        <v>0</v>
      </c>
      <c r="FU124">
        <v>0</v>
      </c>
      <c r="FV124">
        <v>0</v>
      </c>
      <c r="FW124">
        <v>0</v>
      </c>
      <c r="FX124">
        <v>0</v>
      </c>
      <c r="FY124">
        <v>13.54279</v>
      </c>
      <c r="FZ124">
        <v>0</v>
      </c>
      <c r="GA124">
        <v>0</v>
      </c>
      <c r="GB124">
        <v>0</v>
      </c>
      <c r="GC124">
        <v>0</v>
      </c>
      <c r="GD124">
        <v>0</v>
      </c>
      <c r="GE124">
        <v>489.65989999999999</v>
      </c>
      <c r="GF124">
        <v>602.08690000000001</v>
      </c>
      <c r="GG124">
        <v>541.87</v>
      </c>
      <c r="GH124">
        <v>541.87</v>
      </c>
      <c r="GI124">
        <v>31113.58</v>
      </c>
      <c r="GJ124">
        <v>0</v>
      </c>
      <c r="GK124">
        <v>0</v>
      </c>
      <c r="GL124">
        <v>31113.58</v>
      </c>
      <c r="GM124">
        <v>0</v>
      </c>
      <c r="GN124">
        <v>0</v>
      </c>
      <c r="GO124">
        <v>0</v>
      </c>
      <c r="GP124">
        <v>0</v>
      </c>
      <c r="GQ124">
        <v>31113.58</v>
      </c>
      <c r="GR124">
        <v>42968.94</v>
      </c>
      <c r="GS124">
        <v>0</v>
      </c>
      <c r="GT124">
        <v>0</v>
      </c>
      <c r="GU124">
        <v>0</v>
      </c>
      <c r="GV124">
        <v>0</v>
      </c>
      <c r="GW124">
        <v>0</v>
      </c>
      <c r="GX124">
        <v>0</v>
      </c>
      <c r="GY124">
        <v>0</v>
      </c>
      <c r="GZ124">
        <v>90281.95</v>
      </c>
      <c r="HA124">
        <v>0</v>
      </c>
      <c r="HB124">
        <v>67374.59</v>
      </c>
      <c r="HC124">
        <v>45.140970000000003</v>
      </c>
      <c r="HD124">
        <v>22233.61</v>
      </c>
      <c r="HE124">
        <v>45.095829999999999</v>
      </c>
      <c r="HF124">
        <v>45095.83</v>
      </c>
      <c r="HG124">
        <v>45095.83</v>
      </c>
      <c r="HH124">
        <v>90.236810000000006</v>
      </c>
      <c r="HI124">
        <v>0</v>
      </c>
      <c r="HJ124">
        <v>94.986109999999996</v>
      </c>
      <c r="HK124">
        <v>0</v>
      </c>
      <c r="HL124">
        <v>45050.74</v>
      </c>
      <c r="HM124">
        <v>44825.48</v>
      </c>
      <c r="HN124">
        <v>225.25370000000001</v>
      </c>
      <c r="HO124">
        <v>0</v>
      </c>
      <c r="HP124">
        <v>44825.48</v>
      </c>
      <c r="HQ124">
        <v>937.68960000000004</v>
      </c>
      <c r="HR124">
        <v>0</v>
      </c>
      <c r="HS124">
        <v>0</v>
      </c>
      <c r="HT124">
        <v>0</v>
      </c>
      <c r="HU124">
        <v>0</v>
      </c>
      <c r="HV124" s="2">
        <v>0</v>
      </c>
      <c r="HW124" s="2">
        <v>94.986109999999996</v>
      </c>
      <c r="HX124" s="2">
        <v>6027.7879999999996</v>
      </c>
      <c r="HY124" s="2">
        <v>0</v>
      </c>
      <c r="HZ124" s="2">
        <v>0</v>
      </c>
    </row>
    <row r="125" spans="2:234" ht="12" customHeight="1" x14ac:dyDescent="0.15">
      <c r="B125" t="s">
        <v>158</v>
      </c>
      <c r="C125">
        <v>0</v>
      </c>
      <c r="D125">
        <v>0</v>
      </c>
      <c r="E125">
        <v>0</v>
      </c>
      <c r="F125">
        <v>0.3080638</v>
      </c>
      <c r="G125">
        <v>1.62138E-2</v>
      </c>
      <c r="H125">
        <v>5.0795399999999997E-2</v>
      </c>
      <c r="I125">
        <v>0</v>
      </c>
      <c r="J125">
        <v>0</v>
      </c>
      <c r="K125">
        <v>0</v>
      </c>
      <c r="L125">
        <v>0.3242777</v>
      </c>
      <c r="M125">
        <v>0</v>
      </c>
      <c r="N125">
        <v>0.39873259999999999</v>
      </c>
      <c r="O125">
        <v>0</v>
      </c>
      <c r="P125">
        <v>0.3242777</v>
      </c>
      <c r="Q125">
        <v>0</v>
      </c>
      <c r="R125">
        <v>0</v>
      </c>
      <c r="S125">
        <v>0.39873259999999999</v>
      </c>
      <c r="T125">
        <v>0.35885929999999999</v>
      </c>
      <c r="U125">
        <v>3.9873199999999998E-2</v>
      </c>
      <c r="V125">
        <v>0</v>
      </c>
      <c r="W125">
        <v>0</v>
      </c>
      <c r="X125">
        <v>0</v>
      </c>
      <c r="Y125">
        <v>20.604990000000001</v>
      </c>
      <c r="Z125">
        <v>0</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28.456219999999998</v>
      </c>
      <c r="BA125">
        <v>0</v>
      </c>
      <c r="BB125">
        <v>0</v>
      </c>
      <c r="BC125">
        <v>0</v>
      </c>
      <c r="BD125">
        <v>0</v>
      </c>
      <c r="BE125">
        <v>0</v>
      </c>
      <c r="BF125">
        <v>0</v>
      </c>
      <c r="BG125">
        <v>0</v>
      </c>
      <c r="BH125">
        <v>0</v>
      </c>
      <c r="BI125">
        <v>29.347470000000001</v>
      </c>
      <c r="BJ125">
        <v>59.789299999999997</v>
      </c>
      <c r="BK125">
        <v>0</v>
      </c>
      <c r="BL125">
        <v>0</v>
      </c>
      <c r="BM125">
        <v>0</v>
      </c>
      <c r="BN125">
        <v>0</v>
      </c>
      <c r="BO125">
        <v>29.894649999999999</v>
      </c>
      <c r="BP125">
        <v>29.894649999999999</v>
      </c>
      <c r="BQ125">
        <v>59.789299999999997</v>
      </c>
      <c r="BR125">
        <v>0</v>
      </c>
      <c r="BS125">
        <v>0</v>
      </c>
      <c r="BT125">
        <v>0</v>
      </c>
      <c r="BU125">
        <v>0</v>
      </c>
      <c r="BV125">
        <v>44.618879999999997</v>
      </c>
      <c r="BW125">
        <v>29.894649999999999</v>
      </c>
      <c r="BX125">
        <v>14.72423</v>
      </c>
      <c r="BY125">
        <v>44.618879999999997</v>
      </c>
      <c r="BZ125">
        <v>6.2904600000000005E-2</v>
      </c>
      <c r="CA125">
        <v>3.1452300000000002E-3</v>
      </c>
      <c r="CB125">
        <v>0</v>
      </c>
      <c r="CC125">
        <v>0</v>
      </c>
      <c r="CD125">
        <v>0</v>
      </c>
      <c r="CE125">
        <v>5.9759399999999997E-2</v>
      </c>
      <c r="CF125">
        <v>5.9759399999999997E-2</v>
      </c>
      <c r="CG125">
        <v>5.9759399999999997E-2</v>
      </c>
      <c r="CH125">
        <v>6.2904600000000005E-2</v>
      </c>
      <c r="CI125">
        <v>0</v>
      </c>
      <c r="CJ125">
        <v>0</v>
      </c>
      <c r="CK125">
        <v>0</v>
      </c>
      <c r="CL125">
        <v>0</v>
      </c>
      <c r="CM125">
        <v>0</v>
      </c>
      <c r="CN125">
        <v>0</v>
      </c>
      <c r="CO125">
        <v>0</v>
      </c>
      <c r="CP125">
        <v>0</v>
      </c>
      <c r="CQ125">
        <v>0</v>
      </c>
      <c r="CR125">
        <v>0</v>
      </c>
      <c r="CS125">
        <v>0</v>
      </c>
      <c r="CT125">
        <v>29.68572</v>
      </c>
      <c r="CU125">
        <v>0.14917449999999999</v>
      </c>
      <c r="CV125">
        <v>0</v>
      </c>
      <c r="CW125">
        <v>0.62098580000000003</v>
      </c>
      <c r="CX125">
        <v>0.62098580000000003</v>
      </c>
      <c r="CY125">
        <v>0.47180919999999998</v>
      </c>
      <c r="CZ125">
        <v>0.47180919999999998</v>
      </c>
      <c r="DA125">
        <v>0.14917659999999999</v>
      </c>
      <c r="DB125">
        <v>0</v>
      </c>
      <c r="DC125">
        <v>0</v>
      </c>
      <c r="DD125">
        <v>0</v>
      </c>
      <c r="DE125">
        <v>0</v>
      </c>
      <c r="DF125">
        <v>0</v>
      </c>
      <c r="DG125">
        <v>0</v>
      </c>
      <c r="DH125">
        <v>0</v>
      </c>
      <c r="DI125">
        <v>0</v>
      </c>
      <c r="DJ125">
        <v>0</v>
      </c>
      <c r="DK125">
        <v>0</v>
      </c>
      <c r="DL125">
        <v>0</v>
      </c>
      <c r="DM125">
        <v>0</v>
      </c>
      <c r="DN125">
        <v>0</v>
      </c>
      <c r="DO125">
        <v>0</v>
      </c>
      <c r="DP125">
        <v>0</v>
      </c>
      <c r="DQ125">
        <v>0</v>
      </c>
      <c r="DR125">
        <v>0</v>
      </c>
      <c r="DS125">
        <v>6.2904600000000005E-2</v>
      </c>
      <c r="DT125">
        <v>5.9759399999999997E-2</v>
      </c>
      <c r="DU125">
        <v>3.1452300000000002E-3</v>
      </c>
      <c r="DV125">
        <v>6.2904600000000005E-2</v>
      </c>
      <c r="DW125">
        <v>8.9639100000000003E-3</v>
      </c>
      <c r="DX125">
        <v>0</v>
      </c>
      <c r="DY125">
        <v>0</v>
      </c>
      <c r="DZ125">
        <v>0</v>
      </c>
      <c r="EA125">
        <v>3.982939</v>
      </c>
      <c r="EB125">
        <v>3.982939</v>
      </c>
      <c r="EC125">
        <v>3.991908</v>
      </c>
      <c r="ED125">
        <v>8.9687199999999995E-3</v>
      </c>
      <c r="EE125">
        <v>3.991908</v>
      </c>
      <c r="EF125">
        <v>0</v>
      </c>
      <c r="EG125">
        <v>0</v>
      </c>
      <c r="EH125">
        <v>0</v>
      </c>
      <c r="EI125">
        <v>8.9687199999999995E-3</v>
      </c>
      <c r="EJ125">
        <v>0</v>
      </c>
      <c r="EK125">
        <v>0</v>
      </c>
      <c r="EL125">
        <v>0</v>
      </c>
      <c r="EM125">
        <v>0</v>
      </c>
      <c r="EN125">
        <v>0</v>
      </c>
      <c r="EO125">
        <v>0.15888720000000001</v>
      </c>
      <c r="EP125">
        <v>0</v>
      </c>
      <c r="EQ125">
        <v>0</v>
      </c>
      <c r="ER125">
        <v>0</v>
      </c>
      <c r="ES125">
        <v>0</v>
      </c>
      <c r="ET125">
        <v>0</v>
      </c>
      <c r="EU125">
        <v>0</v>
      </c>
      <c r="EV125">
        <v>0</v>
      </c>
      <c r="EW125">
        <v>0</v>
      </c>
      <c r="EX125">
        <v>0</v>
      </c>
      <c r="EY125">
        <v>0</v>
      </c>
      <c r="EZ125">
        <v>0</v>
      </c>
      <c r="FA125">
        <v>0</v>
      </c>
      <c r="FB125">
        <v>0</v>
      </c>
      <c r="FC125">
        <v>0</v>
      </c>
      <c r="FD125">
        <v>0</v>
      </c>
      <c r="FE125">
        <v>0</v>
      </c>
      <c r="FF125">
        <v>0</v>
      </c>
      <c r="FG125">
        <v>0</v>
      </c>
      <c r="FH125">
        <v>0</v>
      </c>
      <c r="FI125">
        <v>0</v>
      </c>
      <c r="FJ125">
        <v>0</v>
      </c>
      <c r="FK125">
        <v>0</v>
      </c>
      <c r="FL125">
        <v>0</v>
      </c>
      <c r="FM125">
        <v>0</v>
      </c>
      <c r="FN125">
        <v>0</v>
      </c>
      <c r="FO125">
        <v>0</v>
      </c>
      <c r="FP125">
        <v>0</v>
      </c>
      <c r="FQ125">
        <v>0</v>
      </c>
      <c r="FR125">
        <v>0</v>
      </c>
      <c r="FS125">
        <v>0</v>
      </c>
      <c r="FT125">
        <v>0</v>
      </c>
      <c r="FU125">
        <v>0</v>
      </c>
      <c r="FV125">
        <v>0</v>
      </c>
      <c r="FW125">
        <v>0</v>
      </c>
      <c r="FX125">
        <v>0</v>
      </c>
      <c r="FY125">
        <v>8.9687199999999995E-3</v>
      </c>
      <c r="FZ125">
        <v>0</v>
      </c>
      <c r="GA125">
        <v>0</v>
      </c>
      <c r="GB125">
        <v>0</v>
      </c>
      <c r="GC125">
        <v>0</v>
      </c>
      <c r="GD125">
        <v>0</v>
      </c>
      <c r="GE125">
        <v>0.3242777</v>
      </c>
      <c r="GF125">
        <v>0.39873259999999999</v>
      </c>
      <c r="GG125">
        <v>0.3588539</v>
      </c>
      <c r="GH125">
        <v>0.3588539</v>
      </c>
      <c r="GI125">
        <v>20.604990000000001</v>
      </c>
      <c r="GJ125">
        <v>0</v>
      </c>
      <c r="GK125">
        <v>0</v>
      </c>
      <c r="GL125">
        <v>20.604990000000001</v>
      </c>
      <c r="GM125">
        <v>0</v>
      </c>
      <c r="GN125">
        <v>0</v>
      </c>
      <c r="GO125">
        <v>0</v>
      </c>
      <c r="GP125">
        <v>0</v>
      </c>
      <c r="GQ125">
        <v>20.604990000000001</v>
      </c>
      <c r="GR125">
        <v>28.456219999999998</v>
      </c>
      <c r="GS125">
        <v>0</v>
      </c>
      <c r="GT125">
        <v>0</v>
      </c>
      <c r="GU125">
        <v>0</v>
      </c>
      <c r="GV125">
        <v>0</v>
      </c>
      <c r="GW125">
        <v>0</v>
      </c>
      <c r="GX125">
        <v>0</v>
      </c>
      <c r="GY125">
        <v>0</v>
      </c>
      <c r="GZ125">
        <v>59.789299999999997</v>
      </c>
      <c r="HA125">
        <v>0</v>
      </c>
      <c r="HB125">
        <v>44.618879999999997</v>
      </c>
      <c r="HC125">
        <v>2.98946E-2</v>
      </c>
      <c r="HD125">
        <v>14.72423</v>
      </c>
      <c r="HE125">
        <v>2.9864700000000001E-2</v>
      </c>
      <c r="HF125">
        <v>29.86476</v>
      </c>
      <c r="HG125">
        <v>29.86476</v>
      </c>
      <c r="HH125">
        <v>5.9759399999999997E-2</v>
      </c>
      <c r="HI125">
        <v>0</v>
      </c>
      <c r="HJ125">
        <v>6.2904600000000005E-2</v>
      </c>
      <c r="HK125">
        <v>0</v>
      </c>
      <c r="HL125">
        <v>29.834890000000001</v>
      </c>
      <c r="HM125">
        <v>29.68572</v>
      </c>
      <c r="HN125">
        <v>0.14917449999999999</v>
      </c>
      <c r="HO125">
        <v>0</v>
      </c>
      <c r="HP125">
        <v>29.68572</v>
      </c>
      <c r="HQ125">
        <v>0.62098580000000003</v>
      </c>
      <c r="HR125">
        <v>0</v>
      </c>
      <c r="HS125">
        <v>0</v>
      </c>
      <c r="HT125">
        <v>0</v>
      </c>
      <c r="HU125">
        <v>0</v>
      </c>
      <c r="HV125" s="2">
        <v>0</v>
      </c>
      <c r="HW125" s="2">
        <v>6.2904600000000005E-2</v>
      </c>
      <c r="HX125" s="2">
        <v>3.991908</v>
      </c>
      <c r="HY125" s="2">
        <v>0</v>
      </c>
      <c r="HZ125" s="2">
        <v>0</v>
      </c>
    </row>
    <row r="126" spans="2:234" ht="12" customHeight="1" x14ac:dyDescent="0.15">
      <c r="B126" t="s">
        <v>159</v>
      </c>
      <c r="C126" t="s">
        <v>140</v>
      </c>
      <c r="D126" t="s">
        <v>140</v>
      </c>
      <c r="E126" t="s">
        <v>140</v>
      </c>
      <c r="F126">
        <v>71.341909999999999</v>
      </c>
      <c r="G126">
        <v>71.341909999999999</v>
      </c>
      <c r="H126">
        <v>90.710880000000003</v>
      </c>
      <c r="I126" t="s">
        <v>140</v>
      </c>
      <c r="J126" t="s">
        <v>140</v>
      </c>
      <c r="K126" t="s">
        <v>140</v>
      </c>
      <c r="L126">
        <v>71.292699999999996</v>
      </c>
      <c r="M126" t="s">
        <v>140</v>
      </c>
      <c r="N126">
        <v>70.261880000000005</v>
      </c>
      <c r="O126" t="s">
        <v>140</v>
      </c>
      <c r="P126">
        <v>71.341909999999999</v>
      </c>
      <c r="Q126" t="s">
        <v>140</v>
      </c>
      <c r="R126" t="s">
        <v>140</v>
      </c>
      <c r="S126">
        <v>71.144090000000006</v>
      </c>
      <c r="T126">
        <v>71.144090000000006</v>
      </c>
      <c r="U126">
        <v>71.144090000000006</v>
      </c>
      <c r="V126" t="s">
        <v>140</v>
      </c>
      <c r="W126" t="s">
        <v>140</v>
      </c>
      <c r="X126" t="s">
        <v>140</v>
      </c>
      <c r="Y126">
        <v>203.82320000000001</v>
      </c>
      <c r="Z126" t="s">
        <v>140</v>
      </c>
      <c r="AA126" t="s">
        <v>140</v>
      </c>
      <c r="AB126" t="s">
        <v>140</v>
      </c>
      <c r="AC126" t="s">
        <v>140</v>
      </c>
      <c r="AD126" t="s">
        <v>140</v>
      </c>
      <c r="AE126" t="s">
        <v>140</v>
      </c>
      <c r="AF126" t="s">
        <v>140</v>
      </c>
      <c r="AG126" t="s">
        <v>140</v>
      </c>
      <c r="AH126" t="s">
        <v>140</v>
      </c>
      <c r="AI126" t="s">
        <v>140</v>
      </c>
      <c r="AJ126" t="s">
        <v>140</v>
      </c>
      <c r="AK126" t="s">
        <v>140</v>
      </c>
      <c r="AL126" t="s">
        <v>140</v>
      </c>
      <c r="AM126" t="s">
        <v>140</v>
      </c>
      <c r="AN126" t="s">
        <v>140</v>
      </c>
      <c r="AO126" t="s">
        <v>140</v>
      </c>
      <c r="AP126" t="s">
        <v>140</v>
      </c>
      <c r="AQ126" t="s">
        <v>140</v>
      </c>
      <c r="AR126" t="s">
        <v>140</v>
      </c>
      <c r="AS126" t="s">
        <v>140</v>
      </c>
      <c r="AT126" t="s">
        <v>140</v>
      </c>
      <c r="AU126" t="s">
        <v>140</v>
      </c>
      <c r="AV126" t="s">
        <v>140</v>
      </c>
      <c r="AW126" t="s">
        <v>140</v>
      </c>
      <c r="AX126" t="s">
        <v>140</v>
      </c>
      <c r="AY126" t="s">
        <v>140</v>
      </c>
      <c r="AZ126">
        <v>192.62899999999999</v>
      </c>
      <c r="BA126" t="s">
        <v>140</v>
      </c>
      <c r="BB126" t="s">
        <v>140</v>
      </c>
      <c r="BC126" t="s">
        <v>140</v>
      </c>
      <c r="BD126" t="s">
        <v>140</v>
      </c>
      <c r="BE126" t="s">
        <v>140</v>
      </c>
      <c r="BF126" t="s">
        <v>140</v>
      </c>
      <c r="BG126" t="s">
        <v>140</v>
      </c>
      <c r="BH126" t="s">
        <v>140</v>
      </c>
      <c r="BI126">
        <v>160.40600000000001</v>
      </c>
      <c r="BJ126">
        <v>95.118989999999997</v>
      </c>
      <c r="BK126" t="s">
        <v>140</v>
      </c>
      <c r="BL126" t="s">
        <v>140</v>
      </c>
      <c r="BM126" t="s">
        <v>140</v>
      </c>
      <c r="BN126" t="s">
        <v>140</v>
      </c>
      <c r="BO126">
        <v>95.118989999999997</v>
      </c>
      <c r="BP126">
        <v>95.118989999999997</v>
      </c>
      <c r="BQ126">
        <v>95.061089999999993</v>
      </c>
      <c r="BR126" t="s">
        <v>140</v>
      </c>
      <c r="BS126" t="s">
        <v>140</v>
      </c>
      <c r="BT126" t="s">
        <v>140</v>
      </c>
      <c r="BU126" t="s">
        <v>140</v>
      </c>
      <c r="BV126">
        <v>95.264539999999997</v>
      </c>
      <c r="BW126">
        <v>95.386979999999994</v>
      </c>
      <c r="BX126">
        <v>95.474429999999998</v>
      </c>
      <c r="BY126">
        <v>95.386979999999994</v>
      </c>
      <c r="BZ126">
        <v>90.449449999999999</v>
      </c>
      <c r="CA126">
        <v>90.449449999999999</v>
      </c>
      <c r="CB126" t="s">
        <v>140</v>
      </c>
      <c r="CC126" t="s">
        <v>140</v>
      </c>
      <c r="CD126" t="s">
        <v>140</v>
      </c>
      <c r="CE126">
        <v>90.488129999999998</v>
      </c>
      <c r="CF126">
        <v>98.585620000000006</v>
      </c>
      <c r="CG126">
        <v>90.449449999999999</v>
      </c>
      <c r="CH126">
        <v>90.448049999999995</v>
      </c>
      <c r="CI126" t="s">
        <v>140</v>
      </c>
      <c r="CJ126" t="s">
        <v>140</v>
      </c>
      <c r="CK126" t="s">
        <v>140</v>
      </c>
      <c r="CL126" t="s">
        <v>140</v>
      </c>
      <c r="CM126" t="s">
        <v>140</v>
      </c>
      <c r="CN126" t="s">
        <v>140</v>
      </c>
      <c r="CO126" t="s">
        <v>140</v>
      </c>
      <c r="CP126" t="s">
        <v>140</v>
      </c>
      <c r="CQ126" t="s">
        <v>140</v>
      </c>
      <c r="CR126" t="s">
        <v>140</v>
      </c>
      <c r="CS126" t="s">
        <v>140</v>
      </c>
      <c r="CT126">
        <v>119.9405</v>
      </c>
      <c r="CU126">
        <v>119.718</v>
      </c>
      <c r="CV126" t="s">
        <v>140</v>
      </c>
      <c r="CW126">
        <v>96.264300000000006</v>
      </c>
      <c r="CX126">
        <v>96.051329999999993</v>
      </c>
      <c r="CY126">
        <v>96.264300000000006</v>
      </c>
      <c r="CZ126">
        <v>96.264390000000006</v>
      </c>
      <c r="DA126">
        <v>96.264300000000006</v>
      </c>
      <c r="DB126" t="s">
        <v>140</v>
      </c>
      <c r="DC126" t="s">
        <v>140</v>
      </c>
      <c r="DD126" t="s">
        <v>140</v>
      </c>
      <c r="DE126" t="s">
        <v>140</v>
      </c>
      <c r="DF126" t="s">
        <v>140</v>
      </c>
      <c r="DG126" t="s">
        <v>140</v>
      </c>
      <c r="DH126" t="s">
        <v>140</v>
      </c>
      <c r="DI126" t="s">
        <v>140</v>
      </c>
      <c r="DJ126" t="s">
        <v>140</v>
      </c>
      <c r="DK126" t="s">
        <v>140</v>
      </c>
      <c r="DL126" t="s">
        <v>140</v>
      </c>
      <c r="DM126" t="s">
        <v>140</v>
      </c>
      <c r="DN126" t="s">
        <v>140</v>
      </c>
      <c r="DO126" t="s">
        <v>140</v>
      </c>
      <c r="DP126" t="s">
        <v>140</v>
      </c>
      <c r="DQ126" t="s">
        <v>140</v>
      </c>
      <c r="DR126" t="s">
        <v>140</v>
      </c>
      <c r="DS126">
        <v>90.710880000000003</v>
      </c>
      <c r="DT126">
        <v>90.710880000000003</v>
      </c>
      <c r="DU126">
        <v>90.710880000000003</v>
      </c>
      <c r="DV126">
        <v>90.554879999999997</v>
      </c>
      <c r="DW126">
        <v>90.710880000000003</v>
      </c>
      <c r="DX126" t="s">
        <v>140</v>
      </c>
      <c r="DY126" t="s">
        <v>140</v>
      </c>
      <c r="DZ126" t="s">
        <v>140</v>
      </c>
      <c r="EA126">
        <v>143.5078</v>
      </c>
      <c r="EB126">
        <v>134.53049999999999</v>
      </c>
      <c r="EC126">
        <v>134.4135</v>
      </c>
      <c r="ED126">
        <v>134.53049999999999</v>
      </c>
      <c r="EE126">
        <v>134.53049999999999</v>
      </c>
      <c r="EF126" t="s">
        <v>140</v>
      </c>
      <c r="EG126" t="s">
        <v>140</v>
      </c>
      <c r="EH126" t="s">
        <v>140</v>
      </c>
      <c r="EI126">
        <v>192.3777</v>
      </c>
      <c r="EJ126" t="s">
        <v>140</v>
      </c>
      <c r="EK126" t="s">
        <v>140</v>
      </c>
      <c r="EL126" t="s">
        <v>140</v>
      </c>
      <c r="EM126" t="s">
        <v>140</v>
      </c>
      <c r="EN126" t="s">
        <v>140</v>
      </c>
      <c r="EO126">
        <v>76.400000000000006</v>
      </c>
      <c r="EP126" t="s">
        <v>140</v>
      </c>
      <c r="EQ126" t="s">
        <v>140</v>
      </c>
      <c r="ER126" t="s">
        <v>140</v>
      </c>
      <c r="ES126" t="s">
        <v>140</v>
      </c>
      <c r="ET126" t="s">
        <v>140</v>
      </c>
      <c r="EU126" t="s">
        <v>140</v>
      </c>
      <c r="EV126" t="s">
        <v>140</v>
      </c>
      <c r="EW126" t="s">
        <v>140</v>
      </c>
      <c r="EX126" t="s">
        <v>140</v>
      </c>
      <c r="EY126" t="s">
        <v>140</v>
      </c>
      <c r="EZ126" t="s">
        <v>140</v>
      </c>
      <c r="FA126" t="s">
        <v>140</v>
      </c>
      <c r="FB126" t="s">
        <v>140</v>
      </c>
      <c r="FC126" t="s">
        <v>140</v>
      </c>
      <c r="FD126" t="s">
        <v>140</v>
      </c>
      <c r="FE126" t="s">
        <v>140</v>
      </c>
      <c r="FF126" t="s">
        <v>140</v>
      </c>
      <c r="FG126" t="s">
        <v>140</v>
      </c>
      <c r="FH126" t="s">
        <v>140</v>
      </c>
      <c r="FI126" t="s">
        <v>140</v>
      </c>
      <c r="FJ126" t="s">
        <v>140</v>
      </c>
      <c r="FK126" t="s">
        <v>140</v>
      </c>
      <c r="FL126" t="s">
        <v>140</v>
      </c>
      <c r="FM126" t="s">
        <v>140</v>
      </c>
      <c r="FN126" t="s">
        <v>140</v>
      </c>
      <c r="FO126" t="s">
        <v>140</v>
      </c>
      <c r="FP126" t="s">
        <v>140</v>
      </c>
      <c r="FQ126" t="s">
        <v>140</v>
      </c>
      <c r="FR126" t="s">
        <v>140</v>
      </c>
      <c r="FS126" t="s">
        <v>140</v>
      </c>
      <c r="FT126" t="s">
        <v>140</v>
      </c>
      <c r="FU126" t="s">
        <v>140</v>
      </c>
      <c r="FV126" t="s">
        <v>140</v>
      </c>
      <c r="FW126" t="s">
        <v>140</v>
      </c>
      <c r="FX126" t="s">
        <v>140</v>
      </c>
      <c r="FY126">
        <v>75.832419999999999</v>
      </c>
      <c r="FZ126" t="s">
        <v>140</v>
      </c>
      <c r="GA126" t="s">
        <v>140</v>
      </c>
      <c r="GB126" t="s">
        <v>140</v>
      </c>
      <c r="GC126" t="s">
        <v>140</v>
      </c>
      <c r="GD126" t="s">
        <v>140</v>
      </c>
      <c r="GE126">
        <v>71.292699999999996</v>
      </c>
      <c r="GF126">
        <v>70.261880000000005</v>
      </c>
      <c r="GG126">
        <v>214</v>
      </c>
      <c r="GH126">
        <v>214</v>
      </c>
      <c r="GI126">
        <v>214</v>
      </c>
      <c r="GJ126" t="s">
        <v>140</v>
      </c>
      <c r="GK126" t="s">
        <v>140</v>
      </c>
      <c r="GL126">
        <v>203.8253</v>
      </c>
      <c r="GM126" t="s">
        <v>140</v>
      </c>
      <c r="GN126" t="s">
        <v>140</v>
      </c>
      <c r="GO126">
        <v>157.87209999999999</v>
      </c>
      <c r="GP126" t="s">
        <v>140</v>
      </c>
      <c r="GQ126">
        <v>193</v>
      </c>
      <c r="GR126">
        <v>192.62979999999999</v>
      </c>
      <c r="GS126" t="s">
        <v>140</v>
      </c>
      <c r="GT126" t="s">
        <v>140</v>
      </c>
      <c r="GU126" t="s">
        <v>140</v>
      </c>
      <c r="GV126" t="s">
        <v>140</v>
      </c>
      <c r="GW126" t="s">
        <v>140</v>
      </c>
      <c r="GX126" t="s">
        <v>140</v>
      </c>
      <c r="GY126" t="s">
        <v>140</v>
      </c>
      <c r="GZ126">
        <v>95.061089999999993</v>
      </c>
      <c r="HA126" t="s">
        <v>140</v>
      </c>
      <c r="HB126">
        <v>95.26858</v>
      </c>
      <c r="HC126">
        <v>95.386979999999994</v>
      </c>
      <c r="HD126">
        <v>95.386979999999994</v>
      </c>
      <c r="HE126">
        <v>105.3412</v>
      </c>
      <c r="HF126">
        <v>95.386979999999994</v>
      </c>
      <c r="HG126">
        <v>94.982200000000006</v>
      </c>
      <c r="HH126">
        <v>98.585620000000006</v>
      </c>
      <c r="HI126" t="s">
        <v>140</v>
      </c>
      <c r="HJ126">
        <v>90.448049999999995</v>
      </c>
      <c r="HK126" t="s">
        <v>140</v>
      </c>
      <c r="HL126">
        <v>105.3412</v>
      </c>
      <c r="HM126">
        <v>95</v>
      </c>
      <c r="HN126">
        <v>95</v>
      </c>
      <c r="HO126" t="s">
        <v>140</v>
      </c>
      <c r="HP126">
        <v>120</v>
      </c>
      <c r="HQ126">
        <v>96.051329999999993</v>
      </c>
      <c r="HR126" t="s">
        <v>140</v>
      </c>
      <c r="HS126">
        <v>60.466850000000001</v>
      </c>
      <c r="HT126" t="s">
        <v>140</v>
      </c>
      <c r="HU126" t="s">
        <v>140</v>
      </c>
      <c r="HV126" s="2">
        <v>44.39678</v>
      </c>
      <c r="HW126" s="2">
        <v>90.555250000000001</v>
      </c>
      <c r="HX126" s="2">
        <v>134.4135</v>
      </c>
      <c r="HY126" s="2" t="s">
        <v>140</v>
      </c>
      <c r="HZ126" s="2" t="s">
        <v>140</v>
      </c>
    </row>
    <row r="127" spans="2:234" ht="12" customHeight="1" x14ac:dyDescent="0.15">
      <c r="B127" t="s">
        <v>160</v>
      </c>
      <c r="C127">
        <v>4</v>
      </c>
      <c r="D127">
        <v>1.05</v>
      </c>
      <c r="E127">
        <v>2</v>
      </c>
      <c r="F127">
        <v>3</v>
      </c>
      <c r="G127">
        <v>3</v>
      </c>
      <c r="H127">
        <v>5.7</v>
      </c>
      <c r="I127">
        <v>4</v>
      </c>
      <c r="J127">
        <v>1.051501</v>
      </c>
      <c r="K127">
        <v>1.05</v>
      </c>
      <c r="L127">
        <v>2.0174110000000001</v>
      </c>
      <c r="M127">
        <v>1.03</v>
      </c>
      <c r="N127">
        <v>2.0029659999999998</v>
      </c>
      <c r="O127">
        <v>1.03</v>
      </c>
      <c r="P127">
        <v>3</v>
      </c>
      <c r="Q127">
        <v>1.05</v>
      </c>
      <c r="R127">
        <v>10</v>
      </c>
      <c r="S127">
        <v>23</v>
      </c>
      <c r="T127">
        <v>23</v>
      </c>
      <c r="U127">
        <v>23</v>
      </c>
      <c r="V127">
        <v>21</v>
      </c>
      <c r="W127" t="s">
        <v>140</v>
      </c>
      <c r="X127">
        <v>21</v>
      </c>
      <c r="Y127">
        <v>18.399999999999999</v>
      </c>
      <c r="Z127">
        <v>18.399999999999999</v>
      </c>
      <c r="AA127">
        <v>6</v>
      </c>
      <c r="AB127">
        <v>18.2</v>
      </c>
      <c r="AC127">
        <v>6</v>
      </c>
      <c r="AD127">
        <v>18.2</v>
      </c>
      <c r="AE127">
        <v>3.1</v>
      </c>
      <c r="AF127">
        <v>18</v>
      </c>
      <c r="AG127">
        <v>3.1</v>
      </c>
      <c r="AH127">
        <v>18</v>
      </c>
      <c r="AI127">
        <v>17.8</v>
      </c>
      <c r="AJ127">
        <v>17.8</v>
      </c>
      <c r="AK127">
        <v>17.8</v>
      </c>
      <c r="AL127">
        <v>10</v>
      </c>
      <c r="AM127">
        <v>17.8</v>
      </c>
      <c r="AN127">
        <v>24</v>
      </c>
      <c r="AO127">
        <v>24</v>
      </c>
      <c r="AP127">
        <v>24</v>
      </c>
      <c r="AQ127">
        <v>9.5</v>
      </c>
      <c r="AR127">
        <v>24</v>
      </c>
      <c r="AS127">
        <v>24</v>
      </c>
      <c r="AT127">
        <v>9.5</v>
      </c>
      <c r="AU127" t="s">
        <v>140</v>
      </c>
      <c r="AV127" t="s">
        <v>140</v>
      </c>
      <c r="AW127">
        <v>17.649999999999999</v>
      </c>
      <c r="AX127" t="s">
        <v>140</v>
      </c>
      <c r="AY127">
        <v>21</v>
      </c>
      <c r="AZ127">
        <v>10.81</v>
      </c>
      <c r="BA127">
        <v>10.81</v>
      </c>
      <c r="BB127">
        <v>3.1</v>
      </c>
      <c r="BC127">
        <v>10.61</v>
      </c>
      <c r="BD127">
        <v>3.1</v>
      </c>
      <c r="BE127">
        <v>10.61</v>
      </c>
      <c r="BF127">
        <v>10.41</v>
      </c>
      <c r="BG127">
        <v>1.5</v>
      </c>
      <c r="BH127">
        <v>10.41</v>
      </c>
      <c r="BI127">
        <v>4.1399999999999997</v>
      </c>
      <c r="BJ127">
        <v>3.8</v>
      </c>
      <c r="BK127" t="s">
        <v>140</v>
      </c>
      <c r="BL127" t="s">
        <v>140</v>
      </c>
      <c r="BM127">
        <v>0.4</v>
      </c>
      <c r="BN127">
        <v>0.4</v>
      </c>
      <c r="BO127">
        <v>3.8</v>
      </c>
      <c r="BP127">
        <v>3.8</v>
      </c>
      <c r="BQ127">
        <v>1.5228729999999999</v>
      </c>
      <c r="BR127">
        <v>1.1000000000000001</v>
      </c>
      <c r="BS127">
        <v>0.4</v>
      </c>
      <c r="BT127">
        <v>1.03</v>
      </c>
      <c r="BU127">
        <v>1.03</v>
      </c>
      <c r="BV127">
        <v>1.486661</v>
      </c>
      <c r="BW127">
        <v>6</v>
      </c>
      <c r="BX127">
        <v>1.05</v>
      </c>
      <c r="BY127">
        <v>6</v>
      </c>
      <c r="BZ127">
        <v>3</v>
      </c>
      <c r="CA127">
        <v>3</v>
      </c>
      <c r="CB127">
        <v>1.05</v>
      </c>
      <c r="CC127">
        <v>10</v>
      </c>
      <c r="CD127" t="s">
        <v>140</v>
      </c>
      <c r="CE127">
        <v>3</v>
      </c>
      <c r="CF127">
        <v>1.05</v>
      </c>
      <c r="CG127">
        <v>3</v>
      </c>
      <c r="CH127">
        <v>1.463155</v>
      </c>
      <c r="CI127">
        <v>0.5</v>
      </c>
      <c r="CJ127">
        <v>0.5</v>
      </c>
      <c r="CK127">
        <v>1.5</v>
      </c>
      <c r="CL127">
        <v>1.5</v>
      </c>
      <c r="CM127">
        <v>3</v>
      </c>
      <c r="CN127" t="s">
        <v>140</v>
      </c>
      <c r="CO127">
        <v>3</v>
      </c>
      <c r="CP127">
        <v>3</v>
      </c>
      <c r="CQ127">
        <v>3</v>
      </c>
      <c r="CR127">
        <v>1.05</v>
      </c>
      <c r="CS127">
        <v>1.5</v>
      </c>
      <c r="CT127">
        <v>1.05</v>
      </c>
      <c r="CU127">
        <v>1.05</v>
      </c>
      <c r="CV127">
        <v>3</v>
      </c>
      <c r="CW127">
        <v>5</v>
      </c>
      <c r="CX127">
        <v>1.9777560000000001</v>
      </c>
      <c r="CY127">
        <v>5</v>
      </c>
      <c r="CZ127">
        <v>5</v>
      </c>
      <c r="DA127">
        <v>5</v>
      </c>
      <c r="DB127">
        <v>4.8</v>
      </c>
      <c r="DC127">
        <v>2.0187390000000001</v>
      </c>
      <c r="DD127" t="s">
        <v>140</v>
      </c>
      <c r="DE127">
        <v>4</v>
      </c>
      <c r="DF127">
        <v>9.5</v>
      </c>
      <c r="DG127" t="s">
        <v>140</v>
      </c>
      <c r="DH127">
        <v>1.05</v>
      </c>
      <c r="DI127">
        <v>1.03</v>
      </c>
      <c r="DJ127">
        <v>1.05</v>
      </c>
      <c r="DK127">
        <v>5.9</v>
      </c>
      <c r="DL127">
        <v>1.03</v>
      </c>
      <c r="DM127">
        <v>4.8</v>
      </c>
      <c r="DN127">
        <v>5</v>
      </c>
      <c r="DO127">
        <v>5</v>
      </c>
      <c r="DP127" t="s">
        <v>140</v>
      </c>
      <c r="DQ127" t="s">
        <v>140</v>
      </c>
      <c r="DR127">
        <v>1.967973</v>
      </c>
      <c r="DS127">
        <v>5.7</v>
      </c>
      <c r="DT127">
        <v>5.7</v>
      </c>
      <c r="DU127">
        <v>5.7</v>
      </c>
      <c r="DV127">
        <v>2.113003</v>
      </c>
      <c r="DW127">
        <v>5.7</v>
      </c>
      <c r="DX127">
        <v>1.1499999999999999</v>
      </c>
      <c r="DY127" t="s">
        <v>140</v>
      </c>
      <c r="DZ127" t="s">
        <v>140</v>
      </c>
      <c r="EA127">
        <v>5</v>
      </c>
      <c r="EB127">
        <v>6</v>
      </c>
      <c r="EC127">
        <v>1.9846969999999999</v>
      </c>
      <c r="ED127">
        <v>6</v>
      </c>
      <c r="EE127">
        <v>6</v>
      </c>
      <c r="EF127">
        <v>1.7</v>
      </c>
      <c r="EG127">
        <v>17.8</v>
      </c>
      <c r="EH127" t="s">
        <v>140</v>
      </c>
      <c r="EI127">
        <v>1.75</v>
      </c>
      <c r="EJ127">
        <v>17.8</v>
      </c>
      <c r="EK127">
        <v>1.03</v>
      </c>
      <c r="EL127">
        <v>5.9</v>
      </c>
      <c r="EM127">
        <v>5.9</v>
      </c>
      <c r="EN127">
        <v>24</v>
      </c>
      <c r="EO127">
        <v>2</v>
      </c>
      <c r="EP127">
        <v>10</v>
      </c>
      <c r="EQ127">
        <v>3.5</v>
      </c>
      <c r="ER127">
        <v>4</v>
      </c>
      <c r="ES127">
        <v>10</v>
      </c>
      <c r="ET127">
        <v>10</v>
      </c>
      <c r="EU127">
        <v>2.1100789999999998</v>
      </c>
      <c r="EV127">
        <v>10</v>
      </c>
      <c r="EW127">
        <v>1.1499999999999999</v>
      </c>
      <c r="EX127">
        <v>10</v>
      </c>
      <c r="EY127" t="s">
        <v>140</v>
      </c>
      <c r="EZ127">
        <v>10</v>
      </c>
      <c r="FA127">
        <v>9.5</v>
      </c>
      <c r="FB127">
        <v>5</v>
      </c>
      <c r="FC127">
        <v>5.5</v>
      </c>
      <c r="FD127">
        <v>5</v>
      </c>
      <c r="FE127">
        <v>5.5</v>
      </c>
      <c r="FF127">
        <v>5</v>
      </c>
      <c r="FG127">
        <v>5.5</v>
      </c>
      <c r="FH127">
        <v>5</v>
      </c>
      <c r="FI127">
        <v>5.5</v>
      </c>
      <c r="FJ127">
        <v>5</v>
      </c>
      <c r="FK127">
        <v>5.5</v>
      </c>
      <c r="FL127">
        <v>5</v>
      </c>
      <c r="FM127">
        <v>5.5</v>
      </c>
      <c r="FN127">
        <v>5</v>
      </c>
      <c r="FO127">
        <v>5.5</v>
      </c>
      <c r="FP127">
        <v>5</v>
      </c>
      <c r="FQ127">
        <v>5.5</v>
      </c>
      <c r="FR127">
        <v>5</v>
      </c>
      <c r="FS127">
        <v>5.5</v>
      </c>
      <c r="FT127">
        <v>5.4</v>
      </c>
      <c r="FU127">
        <v>5.4</v>
      </c>
      <c r="FV127">
        <v>5.4</v>
      </c>
      <c r="FW127">
        <v>5.4</v>
      </c>
      <c r="FX127">
        <v>5.4</v>
      </c>
      <c r="FY127">
        <v>1.45</v>
      </c>
      <c r="FZ127">
        <v>2</v>
      </c>
      <c r="GA127">
        <v>2</v>
      </c>
      <c r="GB127">
        <v>2</v>
      </c>
      <c r="GC127">
        <v>2</v>
      </c>
      <c r="GD127" t="s">
        <v>140</v>
      </c>
      <c r="GE127">
        <v>1.05</v>
      </c>
      <c r="GF127">
        <v>1.05</v>
      </c>
      <c r="GG127">
        <v>23</v>
      </c>
      <c r="GH127">
        <v>23</v>
      </c>
      <c r="GI127">
        <v>23</v>
      </c>
      <c r="GJ127">
        <v>18.399999999999999</v>
      </c>
      <c r="GK127">
        <v>18.399999999999999</v>
      </c>
      <c r="GL127">
        <v>18.399999999999999</v>
      </c>
      <c r="GM127">
        <v>18.2</v>
      </c>
      <c r="GN127">
        <v>18</v>
      </c>
      <c r="GO127">
        <v>17.8</v>
      </c>
      <c r="GP127">
        <v>17.8</v>
      </c>
      <c r="GQ127">
        <v>12.8</v>
      </c>
      <c r="GR127">
        <v>10.81</v>
      </c>
      <c r="GS127" t="s">
        <v>140</v>
      </c>
      <c r="GT127">
        <v>10.81</v>
      </c>
      <c r="GU127">
        <v>10.61</v>
      </c>
      <c r="GV127">
        <v>10.41</v>
      </c>
      <c r="GW127">
        <v>1.1499999999999999</v>
      </c>
      <c r="GX127">
        <v>1.03</v>
      </c>
      <c r="GY127">
        <v>1.03</v>
      </c>
      <c r="GZ127">
        <v>0.6</v>
      </c>
      <c r="HA127">
        <v>1.03</v>
      </c>
      <c r="HB127">
        <v>1.05</v>
      </c>
      <c r="HC127">
        <v>6</v>
      </c>
      <c r="HD127">
        <v>6</v>
      </c>
      <c r="HE127">
        <v>1</v>
      </c>
      <c r="HF127">
        <v>6</v>
      </c>
      <c r="HG127">
        <v>1</v>
      </c>
      <c r="HH127">
        <v>1.05</v>
      </c>
      <c r="HI127">
        <v>1.05</v>
      </c>
      <c r="HJ127">
        <v>0.5</v>
      </c>
      <c r="HK127">
        <v>1.5</v>
      </c>
      <c r="HL127">
        <v>1</v>
      </c>
      <c r="HM127">
        <v>1.05</v>
      </c>
      <c r="HN127">
        <v>1.05</v>
      </c>
      <c r="HO127">
        <v>1.05</v>
      </c>
      <c r="HP127">
        <v>1.05</v>
      </c>
      <c r="HQ127">
        <v>1.03</v>
      </c>
      <c r="HR127">
        <v>5</v>
      </c>
      <c r="HS127">
        <v>1.03</v>
      </c>
      <c r="HT127">
        <v>1.03</v>
      </c>
      <c r="HU127">
        <v>1.05</v>
      </c>
      <c r="HV127" s="2">
        <v>1.02</v>
      </c>
      <c r="HW127" s="2">
        <v>1.1499999999999999</v>
      </c>
      <c r="HX127" s="2">
        <v>1.7</v>
      </c>
      <c r="HY127" s="2">
        <v>1.45</v>
      </c>
      <c r="HZ127" s="2" t="s">
        <v>140</v>
      </c>
    </row>
    <row r="128" spans="2:234" ht="12" customHeight="1" x14ac:dyDescent="0.15">
      <c r="B128" t="s">
        <v>549</v>
      </c>
      <c r="C128" t="s">
        <v>140</v>
      </c>
      <c r="D128" t="s">
        <v>140</v>
      </c>
      <c r="E128" t="s">
        <v>140</v>
      </c>
      <c r="F128">
        <v>0</v>
      </c>
      <c r="G128">
        <v>0</v>
      </c>
      <c r="H128">
        <v>0</v>
      </c>
      <c r="I128" t="s">
        <v>140</v>
      </c>
      <c r="J128" t="s">
        <v>140</v>
      </c>
      <c r="K128" t="s">
        <v>140</v>
      </c>
      <c r="L128">
        <v>0</v>
      </c>
      <c r="M128" t="s">
        <v>140</v>
      </c>
      <c r="N128">
        <v>0</v>
      </c>
      <c r="O128" t="s">
        <v>140</v>
      </c>
      <c r="P128">
        <v>0</v>
      </c>
      <c r="Q128" t="s">
        <v>140</v>
      </c>
      <c r="R128" t="s">
        <v>140</v>
      </c>
      <c r="S128">
        <v>0</v>
      </c>
      <c r="T128">
        <v>0</v>
      </c>
      <c r="U128">
        <v>0</v>
      </c>
      <c r="V128" t="s">
        <v>140</v>
      </c>
      <c r="W128" t="s">
        <v>140</v>
      </c>
      <c r="X128" t="s">
        <v>140</v>
      </c>
      <c r="Y128">
        <v>0</v>
      </c>
      <c r="Z128" t="s">
        <v>140</v>
      </c>
      <c r="AA128" t="s">
        <v>140</v>
      </c>
      <c r="AB128" t="s">
        <v>140</v>
      </c>
      <c r="AC128" t="s">
        <v>140</v>
      </c>
      <c r="AD128" t="s">
        <v>140</v>
      </c>
      <c r="AE128" t="s">
        <v>140</v>
      </c>
      <c r="AF128" t="s">
        <v>140</v>
      </c>
      <c r="AG128" t="s">
        <v>140</v>
      </c>
      <c r="AH128" t="s">
        <v>140</v>
      </c>
      <c r="AI128" t="s">
        <v>140</v>
      </c>
      <c r="AJ128" t="s">
        <v>140</v>
      </c>
      <c r="AK128" t="s">
        <v>140</v>
      </c>
      <c r="AL128" t="s">
        <v>140</v>
      </c>
      <c r="AM128" t="s">
        <v>140</v>
      </c>
      <c r="AN128" t="s">
        <v>140</v>
      </c>
      <c r="AO128" t="s">
        <v>140</v>
      </c>
      <c r="AP128" t="s">
        <v>140</v>
      </c>
      <c r="AQ128" t="s">
        <v>140</v>
      </c>
      <c r="AR128" t="s">
        <v>140</v>
      </c>
      <c r="AS128" t="s">
        <v>140</v>
      </c>
      <c r="AT128" t="s">
        <v>140</v>
      </c>
      <c r="AU128" t="s">
        <v>140</v>
      </c>
      <c r="AV128" t="s">
        <v>140</v>
      </c>
      <c r="AW128" t="s">
        <v>140</v>
      </c>
      <c r="AX128" t="s">
        <v>140</v>
      </c>
      <c r="AY128" t="s">
        <v>140</v>
      </c>
      <c r="AZ128">
        <v>0</v>
      </c>
      <c r="BA128" t="s">
        <v>140</v>
      </c>
      <c r="BB128" t="s">
        <v>140</v>
      </c>
      <c r="BC128" t="s">
        <v>140</v>
      </c>
      <c r="BD128" t="s">
        <v>140</v>
      </c>
      <c r="BE128" t="s">
        <v>140</v>
      </c>
      <c r="BF128" t="s">
        <v>140</v>
      </c>
      <c r="BG128" t="s">
        <v>140</v>
      </c>
      <c r="BH128" t="s">
        <v>140</v>
      </c>
      <c r="BI128">
        <v>0</v>
      </c>
      <c r="BJ128">
        <v>0</v>
      </c>
      <c r="BK128" t="s">
        <v>140</v>
      </c>
      <c r="BL128" t="s">
        <v>140</v>
      </c>
      <c r="BM128" t="s">
        <v>140</v>
      </c>
      <c r="BN128" t="s">
        <v>140</v>
      </c>
      <c r="BO128">
        <v>0</v>
      </c>
      <c r="BP128">
        <v>0</v>
      </c>
      <c r="BQ128">
        <v>0</v>
      </c>
      <c r="BR128" t="s">
        <v>140</v>
      </c>
      <c r="BS128" t="s">
        <v>140</v>
      </c>
      <c r="BT128" t="s">
        <v>140</v>
      </c>
      <c r="BU128" t="s">
        <v>140</v>
      </c>
      <c r="BV128">
        <v>0</v>
      </c>
      <c r="BW128">
        <v>0</v>
      </c>
      <c r="BX128">
        <v>0</v>
      </c>
      <c r="BY128">
        <v>0</v>
      </c>
      <c r="BZ128">
        <v>0</v>
      </c>
      <c r="CA128">
        <v>0</v>
      </c>
      <c r="CB128" t="s">
        <v>140</v>
      </c>
      <c r="CC128" t="s">
        <v>140</v>
      </c>
      <c r="CD128" t="s">
        <v>140</v>
      </c>
      <c r="CE128">
        <v>0</v>
      </c>
      <c r="CF128">
        <v>0</v>
      </c>
      <c r="CG128">
        <v>0</v>
      </c>
      <c r="CH128">
        <v>0</v>
      </c>
      <c r="CI128" t="s">
        <v>140</v>
      </c>
      <c r="CJ128" t="s">
        <v>140</v>
      </c>
      <c r="CK128" t="s">
        <v>140</v>
      </c>
      <c r="CL128" t="s">
        <v>140</v>
      </c>
      <c r="CM128" t="s">
        <v>140</v>
      </c>
      <c r="CN128" t="s">
        <v>140</v>
      </c>
      <c r="CO128" t="s">
        <v>140</v>
      </c>
      <c r="CP128" t="s">
        <v>140</v>
      </c>
      <c r="CQ128" t="s">
        <v>140</v>
      </c>
      <c r="CR128" t="s">
        <v>140</v>
      </c>
      <c r="CS128" t="s">
        <v>140</v>
      </c>
      <c r="CT128">
        <v>0</v>
      </c>
      <c r="CU128">
        <v>0</v>
      </c>
      <c r="CV128" t="s">
        <v>140</v>
      </c>
      <c r="CW128">
        <v>0</v>
      </c>
      <c r="CX128">
        <v>0</v>
      </c>
      <c r="CY128">
        <v>0</v>
      </c>
      <c r="CZ128">
        <v>0</v>
      </c>
      <c r="DA128">
        <v>0</v>
      </c>
      <c r="DB128" t="s">
        <v>140</v>
      </c>
      <c r="DC128" t="s">
        <v>140</v>
      </c>
      <c r="DD128" t="s">
        <v>140</v>
      </c>
      <c r="DE128" t="s">
        <v>140</v>
      </c>
      <c r="DF128" t="s">
        <v>140</v>
      </c>
      <c r="DG128" t="s">
        <v>140</v>
      </c>
      <c r="DH128" t="s">
        <v>140</v>
      </c>
      <c r="DI128" t="s">
        <v>140</v>
      </c>
      <c r="DJ128" t="s">
        <v>140</v>
      </c>
      <c r="DK128" t="s">
        <v>140</v>
      </c>
      <c r="DL128" t="s">
        <v>140</v>
      </c>
      <c r="DM128" t="s">
        <v>140</v>
      </c>
      <c r="DN128" t="s">
        <v>140</v>
      </c>
      <c r="DO128" t="s">
        <v>140</v>
      </c>
      <c r="DP128" t="s">
        <v>140</v>
      </c>
      <c r="DQ128" t="s">
        <v>140</v>
      </c>
      <c r="DR128" t="s">
        <v>140</v>
      </c>
      <c r="DS128">
        <v>0</v>
      </c>
      <c r="DT128">
        <v>0</v>
      </c>
      <c r="DU128">
        <v>0</v>
      </c>
      <c r="DV128">
        <v>0</v>
      </c>
      <c r="DW128">
        <v>0</v>
      </c>
      <c r="DX128" t="s">
        <v>140</v>
      </c>
      <c r="DY128" t="s">
        <v>140</v>
      </c>
      <c r="DZ128" t="s">
        <v>140</v>
      </c>
      <c r="EA128">
        <v>0</v>
      </c>
      <c r="EB128">
        <v>0</v>
      </c>
      <c r="EC128">
        <v>0</v>
      </c>
      <c r="ED128">
        <v>0</v>
      </c>
      <c r="EE128">
        <v>0</v>
      </c>
      <c r="EF128" t="s">
        <v>140</v>
      </c>
      <c r="EG128" t="s">
        <v>140</v>
      </c>
      <c r="EH128" t="s">
        <v>140</v>
      </c>
      <c r="EI128">
        <v>0</v>
      </c>
      <c r="EJ128" t="s">
        <v>140</v>
      </c>
      <c r="EK128" t="s">
        <v>140</v>
      </c>
      <c r="EL128" t="s">
        <v>140</v>
      </c>
      <c r="EM128" t="s">
        <v>140</v>
      </c>
      <c r="EN128" t="s">
        <v>140</v>
      </c>
      <c r="EO128">
        <v>0</v>
      </c>
      <c r="EP128" t="s">
        <v>140</v>
      </c>
      <c r="EQ128" t="s">
        <v>140</v>
      </c>
      <c r="ER128" t="s">
        <v>140</v>
      </c>
      <c r="ES128" t="s">
        <v>140</v>
      </c>
      <c r="ET128" t="s">
        <v>140</v>
      </c>
      <c r="EU128" t="s">
        <v>140</v>
      </c>
      <c r="EV128" t="s">
        <v>140</v>
      </c>
      <c r="EW128" t="s">
        <v>140</v>
      </c>
      <c r="EX128" t="s">
        <v>140</v>
      </c>
      <c r="EY128" t="s">
        <v>140</v>
      </c>
      <c r="EZ128" t="s">
        <v>140</v>
      </c>
      <c r="FA128" t="s">
        <v>140</v>
      </c>
      <c r="FB128" t="s">
        <v>140</v>
      </c>
      <c r="FC128" t="s">
        <v>140</v>
      </c>
      <c r="FD128" t="s">
        <v>140</v>
      </c>
      <c r="FE128" t="s">
        <v>140</v>
      </c>
      <c r="FF128" t="s">
        <v>140</v>
      </c>
      <c r="FG128" t="s">
        <v>140</v>
      </c>
      <c r="FH128" t="s">
        <v>140</v>
      </c>
      <c r="FI128" t="s">
        <v>140</v>
      </c>
      <c r="FJ128" t="s">
        <v>140</v>
      </c>
      <c r="FK128" t="s">
        <v>140</v>
      </c>
      <c r="FL128" t="s">
        <v>140</v>
      </c>
      <c r="FM128" t="s">
        <v>140</v>
      </c>
      <c r="FN128" t="s">
        <v>140</v>
      </c>
      <c r="FO128" t="s">
        <v>140</v>
      </c>
      <c r="FP128" t="s">
        <v>140</v>
      </c>
      <c r="FQ128" t="s">
        <v>140</v>
      </c>
      <c r="FR128" t="s">
        <v>140</v>
      </c>
      <c r="FS128" t="s">
        <v>140</v>
      </c>
      <c r="FT128" t="s">
        <v>140</v>
      </c>
      <c r="FU128" t="s">
        <v>140</v>
      </c>
      <c r="FV128" t="s">
        <v>140</v>
      </c>
      <c r="FW128" t="s">
        <v>140</v>
      </c>
      <c r="FX128" t="s">
        <v>140</v>
      </c>
      <c r="FY128">
        <v>0</v>
      </c>
      <c r="FZ128" t="s">
        <v>140</v>
      </c>
      <c r="GA128" t="s">
        <v>140</v>
      </c>
      <c r="GB128" t="s">
        <v>140</v>
      </c>
      <c r="GC128" t="s">
        <v>140</v>
      </c>
      <c r="GD128" t="s">
        <v>140</v>
      </c>
      <c r="GE128">
        <v>0</v>
      </c>
      <c r="GF128">
        <v>0</v>
      </c>
      <c r="GG128">
        <v>0</v>
      </c>
      <c r="GH128">
        <v>0</v>
      </c>
      <c r="GI128">
        <v>0</v>
      </c>
      <c r="GJ128" t="s">
        <v>140</v>
      </c>
      <c r="GK128" t="s">
        <v>140</v>
      </c>
      <c r="GL128">
        <v>0</v>
      </c>
      <c r="GM128" t="s">
        <v>140</v>
      </c>
      <c r="GN128" t="s">
        <v>140</v>
      </c>
      <c r="GO128" t="s">
        <v>140</v>
      </c>
      <c r="GP128" t="s">
        <v>140</v>
      </c>
      <c r="GQ128">
        <v>0</v>
      </c>
      <c r="GR128">
        <v>0</v>
      </c>
      <c r="GS128" t="s">
        <v>140</v>
      </c>
      <c r="GT128" t="s">
        <v>140</v>
      </c>
      <c r="GU128" t="s">
        <v>140</v>
      </c>
      <c r="GV128" t="s">
        <v>140</v>
      </c>
      <c r="GW128" t="s">
        <v>140</v>
      </c>
      <c r="GX128" t="s">
        <v>140</v>
      </c>
      <c r="GY128" t="s">
        <v>140</v>
      </c>
      <c r="GZ128">
        <v>0</v>
      </c>
      <c r="HA128" t="s">
        <v>140</v>
      </c>
      <c r="HB128">
        <v>0</v>
      </c>
      <c r="HC128">
        <v>0</v>
      </c>
      <c r="HD128">
        <v>0</v>
      </c>
      <c r="HE128">
        <v>0</v>
      </c>
      <c r="HF128">
        <v>0</v>
      </c>
      <c r="HG128">
        <v>0</v>
      </c>
      <c r="HH128">
        <v>0</v>
      </c>
      <c r="HI128" t="s">
        <v>140</v>
      </c>
      <c r="HJ128">
        <v>0</v>
      </c>
      <c r="HK128" t="s">
        <v>140</v>
      </c>
      <c r="HL128">
        <v>0</v>
      </c>
      <c r="HM128">
        <v>0</v>
      </c>
      <c r="HN128">
        <v>0</v>
      </c>
      <c r="HO128" t="s">
        <v>140</v>
      </c>
      <c r="HP128">
        <v>0</v>
      </c>
      <c r="HQ128">
        <v>0</v>
      </c>
      <c r="HR128" t="s">
        <v>140</v>
      </c>
      <c r="HS128" t="s">
        <v>140</v>
      </c>
      <c r="HT128" t="s">
        <v>140</v>
      </c>
      <c r="HU128" t="s">
        <v>140</v>
      </c>
      <c r="HV128" s="2" t="s">
        <v>140</v>
      </c>
      <c r="HW128" s="2">
        <v>0</v>
      </c>
      <c r="HX128" s="2">
        <v>0</v>
      </c>
      <c r="HY128" s="2" t="s">
        <v>140</v>
      </c>
      <c r="HZ128" s="2" t="s">
        <v>140</v>
      </c>
    </row>
    <row r="129" spans="2:234" ht="12" customHeight="1" x14ac:dyDescent="0.15">
      <c r="B129" t="s">
        <v>550</v>
      </c>
      <c r="C129" t="s">
        <v>140</v>
      </c>
      <c r="D129" t="s">
        <v>140</v>
      </c>
      <c r="E129" t="s">
        <v>140</v>
      </c>
      <c r="F129">
        <v>0</v>
      </c>
      <c r="G129">
        <v>0</v>
      </c>
      <c r="H129">
        <v>0</v>
      </c>
      <c r="I129" t="s">
        <v>140</v>
      </c>
      <c r="J129" t="s">
        <v>140</v>
      </c>
      <c r="K129" t="s">
        <v>140</v>
      </c>
      <c r="L129">
        <v>0</v>
      </c>
      <c r="M129" t="s">
        <v>140</v>
      </c>
      <c r="N129">
        <v>0</v>
      </c>
      <c r="O129" t="s">
        <v>140</v>
      </c>
      <c r="P129">
        <v>0</v>
      </c>
      <c r="Q129" t="s">
        <v>140</v>
      </c>
      <c r="R129" t="s">
        <v>140</v>
      </c>
      <c r="S129">
        <v>0</v>
      </c>
      <c r="T129">
        <v>0</v>
      </c>
      <c r="U129">
        <v>0</v>
      </c>
      <c r="V129" t="s">
        <v>140</v>
      </c>
      <c r="W129" t="s">
        <v>140</v>
      </c>
      <c r="X129" t="s">
        <v>140</v>
      </c>
      <c r="Y129">
        <v>0</v>
      </c>
      <c r="Z129" t="s">
        <v>140</v>
      </c>
      <c r="AA129" t="s">
        <v>140</v>
      </c>
      <c r="AB129" t="s">
        <v>140</v>
      </c>
      <c r="AC129" t="s">
        <v>140</v>
      </c>
      <c r="AD129" t="s">
        <v>140</v>
      </c>
      <c r="AE129" t="s">
        <v>140</v>
      </c>
      <c r="AF129" t="s">
        <v>140</v>
      </c>
      <c r="AG129" t="s">
        <v>140</v>
      </c>
      <c r="AH129" t="s">
        <v>140</v>
      </c>
      <c r="AI129" t="s">
        <v>140</v>
      </c>
      <c r="AJ129" t="s">
        <v>140</v>
      </c>
      <c r="AK129" t="s">
        <v>140</v>
      </c>
      <c r="AL129" t="s">
        <v>140</v>
      </c>
      <c r="AM129" t="s">
        <v>140</v>
      </c>
      <c r="AN129" t="s">
        <v>140</v>
      </c>
      <c r="AO129" t="s">
        <v>140</v>
      </c>
      <c r="AP129" t="s">
        <v>140</v>
      </c>
      <c r="AQ129" t="s">
        <v>140</v>
      </c>
      <c r="AR129" t="s">
        <v>140</v>
      </c>
      <c r="AS129" t="s">
        <v>140</v>
      </c>
      <c r="AT129" t="s">
        <v>140</v>
      </c>
      <c r="AU129" t="s">
        <v>140</v>
      </c>
      <c r="AV129" t="s">
        <v>140</v>
      </c>
      <c r="AW129" t="s">
        <v>140</v>
      </c>
      <c r="AX129" t="s">
        <v>140</v>
      </c>
      <c r="AY129" t="s">
        <v>140</v>
      </c>
      <c r="AZ129">
        <v>0</v>
      </c>
      <c r="BA129" t="s">
        <v>140</v>
      </c>
      <c r="BB129" t="s">
        <v>140</v>
      </c>
      <c r="BC129" t="s">
        <v>140</v>
      </c>
      <c r="BD129" t="s">
        <v>140</v>
      </c>
      <c r="BE129" t="s">
        <v>140</v>
      </c>
      <c r="BF129" t="s">
        <v>140</v>
      </c>
      <c r="BG129" t="s">
        <v>140</v>
      </c>
      <c r="BH129" t="s">
        <v>140</v>
      </c>
      <c r="BI129">
        <v>0</v>
      </c>
      <c r="BJ129">
        <v>0</v>
      </c>
      <c r="BK129" t="s">
        <v>140</v>
      </c>
      <c r="BL129" t="s">
        <v>140</v>
      </c>
      <c r="BM129" t="s">
        <v>140</v>
      </c>
      <c r="BN129" t="s">
        <v>140</v>
      </c>
      <c r="BO129">
        <v>0</v>
      </c>
      <c r="BP129">
        <v>0</v>
      </c>
      <c r="BQ129">
        <v>0</v>
      </c>
      <c r="BR129" t="s">
        <v>140</v>
      </c>
      <c r="BS129" t="s">
        <v>140</v>
      </c>
      <c r="BT129" t="s">
        <v>140</v>
      </c>
      <c r="BU129" t="s">
        <v>140</v>
      </c>
      <c r="BV129">
        <v>0</v>
      </c>
      <c r="BW129">
        <v>0</v>
      </c>
      <c r="BX129">
        <v>0</v>
      </c>
      <c r="BY129">
        <v>0</v>
      </c>
      <c r="BZ129">
        <v>0</v>
      </c>
      <c r="CA129">
        <v>0</v>
      </c>
      <c r="CB129" t="s">
        <v>140</v>
      </c>
      <c r="CC129" t="s">
        <v>140</v>
      </c>
      <c r="CD129" t="s">
        <v>140</v>
      </c>
      <c r="CE129">
        <v>0</v>
      </c>
      <c r="CF129">
        <v>0</v>
      </c>
      <c r="CG129">
        <v>0</v>
      </c>
      <c r="CH129">
        <v>0</v>
      </c>
      <c r="CI129" t="s">
        <v>140</v>
      </c>
      <c r="CJ129" t="s">
        <v>140</v>
      </c>
      <c r="CK129" t="s">
        <v>140</v>
      </c>
      <c r="CL129" t="s">
        <v>140</v>
      </c>
      <c r="CM129" t="s">
        <v>140</v>
      </c>
      <c r="CN129" t="s">
        <v>140</v>
      </c>
      <c r="CO129" t="s">
        <v>140</v>
      </c>
      <c r="CP129" t="s">
        <v>140</v>
      </c>
      <c r="CQ129" t="s">
        <v>140</v>
      </c>
      <c r="CR129" t="s">
        <v>140</v>
      </c>
      <c r="CS129" t="s">
        <v>140</v>
      </c>
      <c r="CT129">
        <v>0</v>
      </c>
      <c r="CU129">
        <v>0</v>
      </c>
      <c r="CV129" t="s">
        <v>140</v>
      </c>
      <c r="CW129">
        <v>0</v>
      </c>
      <c r="CX129">
        <v>0</v>
      </c>
      <c r="CY129">
        <v>0</v>
      </c>
      <c r="CZ129">
        <v>0</v>
      </c>
      <c r="DA129">
        <v>0</v>
      </c>
      <c r="DB129" t="s">
        <v>140</v>
      </c>
      <c r="DC129" t="s">
        <v>140</v>
      </c>
      <c r="DD129" t="s">
        <v>140</v>
      </c>
      <c r="DE129" t="s">
        <v>140</v>
      </c>
      <c r="DF129" t="s">
        <v>140</v>
      </c>
      <c r="DG129" t="s">
        <v>140</v>
      </c>
      <c r="DH129" t="s">
        <v>140</v>
      </c>
      <c r="DI129" t="s">
        <v>140</v>
      </c>
      <c r="DJ129" t="s">
        <v>140</v>
      </c>
      <c r="DK129" t="s">
        <v>140</v>
      </c>
      <c r="DL129" t="s">
        <v>140</v>
      </c>
      <c r="DM129" t="s">
        <v>140</v>
      </c>
      <c r="DN129" t="s">
        <v>140</v>
      </c>
      <c r="DO129" t="s">
        <v>140</v>
      </c>
      <c r="DP129" t="s">
        <v>140</v>
      </c>
      <c r="DQ129" t="s">
        <v>140</v>
      </c>
      <c r="DR129" t="s">
        <v>140</v>
      </c>
      <c r="DS129">
        <v>0</v>
      </c>
      <c r="DT129">
        <v>0</v>
      </c>
      <c r="DU129">
        <v>0</v>
      </c>
      <c r="DV129">
        <v>0</v>
      </c>
      <c r="DW129">
        <v>0</v>
      </c>
      <c r="DX129" t="s">
        <v>140</v>
      </c>
      <c r="DY129" t="s">
        <v>140</v>
      </c>
      <c r="DZ129" t="s">
        <v>140</v>
      </c>
      <c r="EA129">
        <v>0</v>
      </c>
      <c r="EB129">
        <v>0</v>
      </c>
      <c r="EC129">
        <v>0</v>
      </c>
      <c r="ED129">
        <v>0</v>
      </c>
      <c r="EE129">
        <v>0</v>
      </c>
      <c r="EF129" t="s">
        <v>140</v>
      </c>
      <c r="EG129" t="s">
        <v>140</v>
      </c>
      <c r="EH129" t="s">
        <v>140</v>
      </c>
      <c r="EI129">
        <v>0</v>
      </c>
      <c r="EJ129" t="s">
        <v>140</v>
      </c>
      <c r="EK129" t="s">
        <v>140</v>
      </c>
      <c r="EL129" t="s">
        <v>140</v>
      </c>
      <c r="EM129" t="s">
        <v>140</v>
      </c>
      <c r="EN129" t="s">
        <v>140</v>
      </c>
      <c r="EO129">
        <v>0</v>
      </c>
      <c r="EP129" t="s">
        <v>140</v>
      </c>
      <c r="EQ129" t="s">
        <v>140</v>
      </c>
      <c r="ER129" t="s">
        <v>140</v>
      </c>
      <c r="ES129" t="s">
        <v>140</v>
      </c>
      <c r="ET129" t="s">
        <v>140</v>
      </c>
      <c r="EU129" t="s">
        <v>140</v>
      </c>
      <c r="EV129" t="s">
        <v>140</v>
      </c>
      <c r="EW129" t="s">
        <v>140</v>
      </c>
      <c r="EX129" t="s">
        <v>140</v>
      </c>
      <c r="EY129" t="s">
        <v>140</v>
      </c>
      <c r="EZ129" t="s">
        <v>140</v>
      </c>
      <c r="FA129" t="s">
        <v>140</v>
      </c>
      <c r="FB129" t="s">
        <v>140</v>
      </c>
      <c r="FC129" t="s">
        <v>140</v>
      </c>
      <c r="FD129" t="s">
        <v>140</v>
      </c>
      <c r="FE129" t="s">
        <v>140</v>
      </c>
      <c r="FF129" t="s">
        <v>140</v>
      </c>
      <c r="FG129" t="s">
        <v>140</v>
      </c>
      <c r="FH129" t="s">
        <v>140</v>
      </c>
      <c r="FI129" t="s">
        <v>140</v>
      </c>
      <c r="FJ129" t="s">
        <v>140</v>
      </c>
      <c r="FK129" t="s">
        <v>140</v>
      </c>
      <c r="FL129" t="s">
        <v>140</v>
      </c>
      <c r="FM129" t="s">
        <v>140</v>
      </c>
      <c r="FN129" t="s">
        <v>140</v>
      </c>
      <c r="FO129" t="s">
        <v>140</v>
      </c>
      <c r="FP129" t="s">
        <v>140</v>
      </c>
      <c r="FQ129" t="s">
        <v>140</v>
      </c>
      <c r="FR129" t="s">
        <v>140</v>
      </c>
      <c r="FS129" t="s">
        <v>140</v>
      </c>
      <c r="FT129" t="s">
        <v>140</v>
      </c>
      <c r="FU129" t="s">
        <v>140</v>
      </c>
      <c r="FV129" t="s">
        <v>140</v>
      </c>
      <c r="FW129" t="s">
        <v>140</v>
      </c>
      <c r="FX129" t="s">
        <v>140</v>
      </c>
      <c r="FY129">
        <v>0</v>
      </c>
      <c r="FZ129" t="s">
        <v>140</v>
      </c>
      <c r="GA129" t="s">
        <v>140</v>
      </c>
      <c r="GB129" t="s">
        <v>140</v>
      </c>
      <c r="GC129" t="s">
        <v>140</v>
      </c>
      <c r="GD129" t="s">
        <v>140</v>
      </c>
      <c r="GE129">
        <v>0</v>
      </c>
      <c r="GF129">
        <v>0</v>
      </c>
      <c r="GG129">
        <v>0</v>
      </c>
      <c r="GH129">
        <v>0</v>
      </c>
      <c r="GI129">
        <v>0</v>
      </c>
      <c r="GJ129" t="s">
        <v>140</v>
      </c>
      <c r="GK129" t="s">
        <v>140</v>
      </c>
      <c r="GL129">
        <v>0</v>
      </c>
      <c r="GM129" t="s">
        <v>140</v>
      </c>
      <c r="GN129" t="s">
        <v>140</v>
      </c>
      <c r="GO129" t="s">
        <v>140</v>
      </c>
      <c r="GP129" t="s">
        <v>140</v>
      </c>
      <c r="GQ129">
        <v>0</v>
      </c>
      <c r="GR129">
        <v>0</v>
      </c>
      <c r="GS129" t="s">
        <v>140</v>
      </c>
      <c r="GT129" t="s">
        <v>140</v>
      </c>
      <c r="GU129" t="s">
        <v>140</v>
      </c>
      <c r="GV129" t="s">
        <v>140</v>
      </c>
      <c r="GW129" t="s">
        <v>140</v>
      </c>
      <c r="GX129" t="s">
        <v>140</v>
      </c>
      <c r="GY129" t="s">
        <v>140</v>
      </c>
      <c r="GZ129">
        <v>0</v>
      </c>
      <c r="HA129" t="s">
        <v>140</v>
      </c>
      <c r="HB129">
        <v>0</v>
      </c>
      <c r="HC129">
        <v>0</v>
      </c>
      <c r="HD129">
        <v>0</v>
      </c>
      <c r="HE129">
        <v>0</v>
      </c>
      <c r="HF129">
        <v>0</v>
      </c>
      <c r="HG129">
        <v>0</v>
      </c>
      <c r="HH129">
        <v>0</v>
      </c>
      <c r="HI129" t="s">
        <v>140</v>
      </c>
      <c r="HJ129">
        <v>0</v>
      </c>
      <c r="HK129" t="s">
        <v>140</v>
      </c>
      <c r="HL129">
        <v>0</v>
      </c>
      <c r="HM129">
        <v>0</v>
      </c>
      <c r="HN129">
        <v>0</v>
      </c>
      <c r="HO129" t="s">
        <v>140</v>
      </c>
      <c r="HP129">
        <v>0</v>
      </c>
      <c r="HQ129">
        <v>0</v>
      </c>
      <c r="HR129" t="s">
        <v>140</v>
      </c>
      <c r="HS129" t="s">
        <v>140</v>
      </c>
      <c r="HT129" t="s">
        <v>140</v>
      </c>
      <c r="HU129" t="s">
        <v>140</v>
      </c>
      <c r="HV129" s="2" t="s">
        <v>140</v>
      </c>
      <c r="HW129" s="2">
        <v>0</v>
      </c>
      <c r="HX129" s="2">
        <v>0</v>
      </c>
      <c r="HY129" s="2" t="s">
        <v>140</v>
      </c>
      <c r="HZ129" s="2" t="s">
        <v>140</v>
      </c>
    </row>
    <row r="130" spans="2:234" ht="12" customHeight="1" x14ac:dyDescent="0.15">
      <c r="B130" t="s">
        <v>551</v>
      </c>
      <c r="C130" t="s">
        <v>140</v>
      </c>
      <c r="D130" t="s">
        <v>140</v>
      </c>
      <c r="E130" t="s">
        <v>140</v>
      </c>
      <c r="F130">
        <v>1</v>
      </c>
      <c r="G130">
        <v>1</v>
      </c>
      <c r="H130">
        <v>1</v>
      </c>
      <c r="I130" t="s">
        <v>140</v>
      </c>
      <c r="J130" t="s">
        <v>140</v>
      </c>
      <c r="K130" t="s">
        <v>140</v>
      </c>
      <c r="L130">
        <v>1</v>
      </c>
      <c r="M130" t="s">
        <v>140</v>
      </c>
      <c r="N130">
        <v>1</v>
      </c>
      <c r="O130" t="s">
        <v>140</v>
      </c>
      <c r="P130">
        <v>1</v>
      </c>
      <c r="Q130" t="s">
        <v>140</v>
      </c>
      <c r="R130" t="s">
        <v>140</v>
      </c>
      <c r="S130">
        <v>1</v>
      </c>
      <c r="T130">
        <v>1</v>
      </c>
      <c r="U130">
        <v>1</v>
      </c>
      <c r="V130" t="s">
        <v>140</v>
      </c>
      <c r="W130" t="s">
        <v>140</v>
      </c>
      <c r="X130" t="s">
        <v>140</v>
      </c>
      <c r="Y130">
        <v>1</v>
      </c>
      <c r="Z130" t="s">
        <v>140</v>
      </c>
      <c r="AA130" t="s">
        <v>140</v>
      </c>
      <c r="AB130" t="s">
        <v>140</v>
      </c>
      <c r="AC130" t="s">
        <v>140</v>
      </c>
      <c r="AD130" t="s">
        <v>140</v>
      </c>
      <c r="AE130" t="s">
        <v>140</v>
      </c>
      <c r="AF130" t="s">
        <v>140</v>
      </c>
      <c r="AG130" t="s">
        <v>140</v>
      </c>
      <c r="AH130" t="s">
        <v>140</v>
      </c>
      <c r="AI130" t="s">
        <v>140</v>
      </c>
      <c r="AJ130" t="s">
        <v>140</v>
      </c>
      <c r="AK130" t="s">
        <v>140</v>
      </c>
      <c r="AL130" t="s">
        <v>140</v>
      </c>
      <c r="AM130" t="s">
        <v>140</v>
      </c>
      <c r="AN130" t="s">
        <v>140</v>
      </c>
      <c r="AO130" t="s">
        <v>140</v>
      </c>
      <c r="AP130" t="s">
        <v>140</v>
      </c>
      <c r="AQ130" t="s">
        <v>140</v>
      </c>
      <c r="AR130" t="s">
        <v>140</v>
      </c>
      <c r="AS130" t="s">
        <v>140</v>
      </c>
      <c r="AT130" t="s">
        <v>140</v>
      </c>
      <c r="AU130" t="s">
        <v>140</v>
      </c>
      <c r="AV130" t="s">
        <v>140</v>
      </c>
      <c r="AW130" t="s">
        <v>140</v>
      </c>
      <c r="AX130" t="s">
        <v>140</v>
      </c>
      <c r="AY130" t="s">
        <v>140</v>
      </c>
      <c r="AZ130">
        <v>1</v>
      </c>
      <c r="BA130" t="s">
        <v>140</v>
      </c>
      <c r="BB130" t="s">
        <v>140</v>
      </c>
      <c r="BC130" t="s">
        <v>140</v>
      </c>
      <c r="BD130" t="s">
        <v>140</v>
      </c>
      <c r="BE130" t="s">
        <v>140</v>
      </c>
      <c r="BF130" t="s">
        <v>140</v>
      </c>
      <c r="BG130" t="s">
        <v>140</v>
      </c>
      <c r="BH130" t="s">
        <v>140</v>
      </c>
      <c r="BI130">
        <v>1</v>
      </c>
      <c r="BJ130">
        <v>1</v>
      </c>
      <c r="BK130" t="s">
        <v>140</v>
      </c>
      <c r="BL130" t="s">
        <v>140</v>
      </c>
      <c r="BM130" t="s">
        <v>140</v>
      </c>
      <c r="BN130" t="s">
        <v>140</v>
      </c>
      <c r="BO130">
        <v>1</v>
      </c>
      <c r="BP130">
        <v>1</v>
      </c>
      <c r="BQ130">
        <v>1</v>
      </c>
      <c r="BR130" t="s">
        <v>140</v>
      </c>
      <c r="BS130" t="s">
        <v>140</v>
      </c>
      <c r="BT130" t="s">
        <v>140</v>
      </c>
      <c r="BU130" t="s">
        <v>140</v>
      </c>
      <c r="BV130">
        <v>1</v>
      </c>
      <c r="BW130">
        <v>1</v>
      </c>
      <c r="BX130">
        <v>1</v>
      </c>
      <c r="BY130">
        <v>1</v>
      </c>
      <c r="BZ130">
        <v>1</v>
      </c>
      <c r="CA130" s="42">
        <v>1</v>
      </c>
      <c r="CB130" t="s">
        <v>140</v>
      </c>
      <c r="CC130" t="s">
        <v>140</v>
      </c>
      <c r="CD130" t="s">
        <v>140</v>
      </c>
      <c r="CE130">
        <v>1</v>
      </c>
      <c r="CF130">
        <v>1</v>
      </c>
      <c r="CG130">
        <v>1</v>
      </c>
      <c r="CH130">
        <v>1</v>
      </c>
      <c r="CI130" t="s">
        <v>140</v>
      </c>
      <c r="CJ130" t="s">
        <v>140</v>
      </c>
      <c r="CK130" t="s">
        <v>140</v>
      </c>
      <c r="CL130" t="s">
        <v>140</v>
      </c>
      <c r="CM130" t="s">
        <v>140</v>
      </c>
      <c r="CN130" t="s">
        <v>140</v>
      </c>
      <c r="CO130" t="s">
        <v>140</v>
      </c>
      <c r="CP130" t="s">
        <v>140</v>
      </c>
      <c r="CQ130" t="s">
        <v>140</v>
      </c>
      <c r="CR130" t="s">
        <v>140</v>
      </c>
      <c r="CS130" t="s">
        <v>140</v>
      </c>
      <c r="CT130">
        <v>1</v>
      </c>
      <c r="CU130">
        <v>1</v>
      </c>
      <c r="CV130" t="s">
        <v>140</v>
      </c>
      <c r="CW130">
        <v>1</v>
      </c>
      <c r="CX130">
        <v>1</v>
      </c>
      <c r="CY130">
        <v>1</v>
      </c>
      <c r="CZ130">
        <v>1</v>
      </c>
      <c r="DA130">
        <v>1</v>
      </c>
      <c r="DB130" t="s">
        <v>140</v>
      </c>
      <c r="DC130" t="s">
        <v>140</v>
      </c>
      <c r="DD130" t="s">
        <v>140</v>
      </c>
      <c r="DE130" t="s">
        <v>140</v>
      </c>
      <c r="DF130" t="s">
        <v>140</v>
      </c>
      <c r="DG130" t="s">
        <v>140</v>
      </c>
      <c r="DH130" t="s">
        <v>140</v>
      </c>
      <c r="DI130" t="s">
        <v>140</v>
      </c>
      <c r="DJ130" t="s">
        <v>140</v>
      </c>
      <c r="DK130" t="s">
        <v>140</v>
      </c>
      <c r="DL130" t="s">
        <v>140</v>
      </c>
      <c r="DM130" t="s">
        <v>140</v>
      </c>
      <c r="DN130" t="s">
        <v>140</v>
      </c>
      <c r="DO130" t="s">
        <v>140</v>
      </c>
      <c r="DP130" t="s">
        <v>140</v>
      </c>
      <c r="DQ130" t="s">
        <v>140</v>
      </c>
      <c r="DR130" t="s">
        <v>140</v>
      </c>
      <c r="DS130" s="42">
        <v>1</v>
      </c>
      <c r="DT130">
        <v>1</v>
      </c>
      <c r="DU130">
        <v>1</v>
      </c>
      <c r="DV130">
        <v>1</v>
      </c>
      <c r="DW130">
        <v>1</v>
      </c>
      <c r="DX130" t="s">
        <v>140</v>
      </c>
      <c r="DY130" t="s">
        <v>140</v>
      </c>
      <c r="DZ130" t="s">
        <v>140</v>
      </c>
      <c r="EA130">
        <v>1</v>
      </c>
      <c r="EB130">
        <v>1</v>
      </c>
      <c r="EC130">
        <v>1</v>
      </c>
      <c r="ED130">
        <v>1</v>
      </c>
      <c r="EE130">
        <v>1</v>
      </c>
      <c r="EF130" t="s">
        <v>140</v>
      </c>
      <c r="EG130" t="s">
        <v>140</v>
      </c>
      <c r="EH130" t="s">
        <v>140</v>
      </c>
      <c r="EI130">
        <v>1</v>
      </c>
      <c r="EJ130" t="s">
        <v>140</v>
      </c>
      <c r="EK130" t="s">
        <v>140</v>
      </c>
      <c r="EL130" t="s">
        <v>140</v>
      </c>
      <c r="EM130" t="s">
        <v>140</v>
      </c>
      <c r="EN130" t="s">
        <v>140</v>
      </c>
      <c r="EO130">
        <v>1</v>
      </c>
      <c r="EP130" t="s">
        <v>140</v>
      </c>
      <c r="EQ130" t="s">
        <v>140</v>
      </c>
      <c r="ER130" t="s">
        <v>140</v>
      </c>
      <c r="ES130" t="s">
        <v>140</v>
      </c>
      <c r="ET130" t="s">
        <v>140</v>
      </c>
      <c r="EU130" t="s">
        <v>140</v>
      </c>
      <c r="EV130" t="s">
        <v>140</v>
      </c>
      <c r="EW130" t="s">
        <v>140</v>
      </c>
      <c r="EX130" t="s">
        <v>140</v>
      </c>
      <c r="EY130" t="s">
        <v>140</v>
      </c>
      <c r="EZ130" t="s">
        <v>140</v>
      </c>
      <c r="FA130" t="s">
        <v>140</v>
      </c>
      <c r="FB130" t="s">
        <v>140</v>
      </c>
      <c r="FC130" t="s">
        <v>140</v>
      </c>
      <c r="FD130" t="s">
        <v>140</v>
      </c>
      <c r="FE130" t="s">
        <v>140</v>
      </c>
      <c r="FF130" t="s">
        <v>140</v>
      </c>
      <c r="FG130" t="s">
        <v>140</v>
      </c>
      <c r="FH130" t="s">
        <v>140</v>
      </c>
      <c r="FI130" t="s">
        <v>140</v>
      </c>
      <c r="FJ130" t="s">
        <v>140</v>
      </c>
      <c r="FK130" t="s">
        <v>140</v>
      </c>
      <c r="FL130" t="s">
        <v>140</v>
      </c>
      <c r="FM130" t="s">
        <v>140</v>
      </c>
      <c r="FN130" t="s">
        <v>140</v>
      </c>
      <c r="FO130" t="s">
        <v>140</v>
      </c>
      <c r="FP130" t="s">
        <v>140</v>
      </c>
      <c r="FQ130" t="s">
        <v>140</v>
      </c>
      <c r="FR130" t="s">
        <v>140</v>
      </c>
      <c r="FS130" t="s">
        <v>140</v>
      </c>
      <c r="FT130" t="s">
        <v>140</v>
      </c>
      <c r="FU130" t="s">
        <v>140</v>
      </c>
      <c r="FV130" t="s">
        <v>140</v>
      </c>
      <c r="FW130" t="s">
        <v>140</v>
      </c>
      <c r="FX130" t="s">
        <v>140</v>
      </c>
      <c r="FY130">
        <v>1</v>
      </c>
      <c r="FZ130" t="s">
        <v>140</v>
      </c>
      <c r="GA130" t="s">
        <v>140</v>
      </c>
      <c r="GB130" t="s">
        <v>140</v>
      </c>
      <c r="GC130" t="s">
        <v>140</v>
      </c>
      <c r="GD130" t="s">
        <v>140</v>
      </c>
      <c r="GE130">
        <v>1</v>
      </c>
      <c r="GF130">
        <v>1</v>
      </c>
      <c r="GG130">
        <v>1</v>
      </c>
      <c r="GH130">
        <v>1</v>
      </c>
      <c r="GI130">
        <v>1</v>
      </c>
      <c r="GJ130" t="s">
        <v>140</v>
      </c>
      <c r="GK130" t="s">
        <v>140</v>
      </c>
      <c r="GL130">
        <v>1</v>
      </c>
      <c r="GM130" t="s">
        <v>140</v>
      </c>
      <c r="GN130" t="s">
        <v>140</v>
      </c>
      <c r="GO130" t="s">
        <v>140</v>
      </c>
      <c r="GP130" t="s">
        <v>140</v>
      </c>
      <c r="GQ130">
        <v>1</v>
      </c>
      <c r="GR130">
        <v>1</v>
      </c>
      <c r="GS130" t="s">
        <v>140</v>
      </c>
      <c r="GT130" t="s">
        <v>140</v>
      </c>
      <c r="GU130" t="s">
        <v>140</v>
      </c>
      <c r="GV130" t="s">
        <v>140</v>
      </c>
      <c r="GW130" t="s">
        <v>140</v>
      </c>
      <c r="GX130" t="s">
        <v>140</v>
      </c>
      <c r="GY130" t="s">
        <v>140</v>
      </c>
      <c r="GZ130">
        <v>1</v>
      </c>
      <c r="HA130" t="s">
        <v>140</v>
      </c>
      <c r="HB130">
        <v>1</v>
      </c>
      <c r="HC130">
        <v>1</v>
      </c>
      <c r="HD130">
        <v>1</v>
      </c>
      <c r="HE130">
        <v>1</v>
      </c>
      <c r="HF130">
        <v>1</v>
      </c>
      <c r="HG130">
        <v>1</v>
      </c>
      <c r="HH130">
        <v>1</v>
      </c>
      <c r="HI130" t="s">
        <v>140</v>
      </c>
      <c r="HJ130">
        <v>1</v>
      </c>
      <c r="HK130" t="s">
        <v>140</v>
      </c>
      <c r="HL130">
        <v>1</v>
      </c>
      <c r="HM130">
        <v>1</v>
      </c>
      <c r="HN130">
        <v>1</v>
      </c>
      <c r="HO130" t="s">
        <v>140</v>
      </c>
      <c r="HP130">
        <v>1</v>
      </c>
      <c r="HQ130">
        <v>1</v>
      </c>
      <c r="HR130" t="s">
        <v>140</v>
      </c>
      <c r="HS130" t="s">
        <v>140</v>
      </c>
      <c r="HT130" t="s">
        <v>140</v>
      </c>
      <c r="HU130" t="s">
        <v>140</v>
      </c>
      <c r="HV130" s="2" t="s">
        <v>140</v>
      </c>
      <c r="HW130" s="2">
        <v>1</v>
      </c>
      <c r="HX130" s="2">
        <v>1</v>
      </c>
      <c r="HY130" s="2" t="s">
        <v>140</v>
      </c>
      <c r="HZ130" s="2" t="s">
        <v>140</v>
      </c>
    </row>
    <row r="131" spans="2:234" ht="12" customHeight="1" x14ac:dyDescent="0.15">
      <c r="B131" t="s">
        <v>540</v>
      </c>
      <c r="C131" t="s">
        <v>140</v>
      </c>
      <c r="D131" t="s">
        <v>140</v>
      </c>
      <c r="E131" t="s">
        <v>140</v>
      </c>
      <c r="F131">
        <v>-203.2629</v>
      </c>
      <c r="G131">
        <v>-203.2629</v>
      </c>
      <c r="H131">
        <v>-202.1344</v>
      </c>
      <c r="I131" t="s">
        <v>140</v>
      </c>
      <c r="J131" t="s">
        <v>140</v>
      </c>
      <c r="K131" t="s">
        <v>140</v>
      </c>
      <c r="L131">
        <v>-203.26570000000001</v>
      </c>
      <c r="M131" t="s">
        <v>140</v>
      </c>
      <c r="N131">
        <v>-203.3237</v>
      </c>
      <c r="O131" t="s">
        <v>140</v>
      </c>
      <c r="P131">
        <v>-203.2629</v>
      </c>
      <c r="Q131" t="s">
        <v>140</v>
      </c>
      <c r="R131" t="s">
        <v>140</v>
      </c>
      <c r="S131">
        <v>-203.2741</v>
      </c>
      <c r="T131">
        <v>-203.2741</v>
      </c>
      <c r="U131">
        <v>-203.2741</v>
      </c>
      <c r="V131" t="s">
        <v>140</v>
      </c>
      <c r="W131" t="s">
        <v>140</v>
      </c>
      <c r="X131" t="s">
        <v>140</v>
      </c>
      <c r="Y131">
        <v>-194.10769999999999</v>
      </c>
      <c r="Z131" t="s">
        <v>140</v>
      </c>
      <c r="AA131" t="s">
        <v>140</v>
      </c>
      <c r="AB131" t="s">
        <v>140</v>
      </c>
      <c r="AC131" t="s">
        <v>140</v>
      </c>
      <c r="AD131" t="s">
        <v>140</v>
      </c>
      <c r="AE131" t="s">
        <v>140</v>
      </c>
      <c r="AF131" t="s">
        <v>140</v>
      </c>
      <c r="AG131" t="s">
        <v>140</v>
      </c>
      <c r="AH131" t="s">
        <v>140</v>
      </c>
      <c r="AI131" t="s">
        <v>140</v>
      </c>
      <c r="AJ131" t="s">
        <v>140</v>
      </c>
      <c r="AK131" t="s">
        <v>140</v>
      </c>
      <c r="AL131" t="s">
        <v>140</v>
      </c>
      <c r="AM131" t="s">
        <v>140</v>
      </c>
      <c r="AN131" t="s">
        <v>140</v>
      </c>
      <c r="AO131" t="s">
        <v>140</v>
      </c>
      <c r="AP131" t="s">
        <v>140</v>
      </c>
      <c r="AQ131" t="s">
        <v>140</v>
      </c>
      <c r="AR131" t="s">
        <v>140</v>
      </c>
      <c r="AS131" t="s">
        <v>140</v>
      </c>
      <c r="AT131" t="s">
        <v>140</v>
      </c>
      <c r="AU131" t="s">
        <v>140</v>
      </c>
      <c r="AV131" t="s">
        <v>140</v>
      </c>
      <c r="AW131" t="s">
        <v>140</v>
      </c>
      <c r="AX131" t="s">
        <v>140</v>
      </c>
      <c r="AY131" t="s">
        <v>140</v>
      </c>
      <c r="AZ131">
        <v>-195.01150000000001</v>
      </c>
      <c r="BA131" t="s">
        <v>140</v>
      </c>
      <c r="BB131" t="s">
        <v>140</v>
      </c>
      <c r="BC131" t="s">
        <v>140</v>
      </c>
      <c r="BD131" t="s">
        <v>140</v>
      </c>
      <c r="BE131" t="s">
        <v>140</v>
      </c>
      <c r="BF131" t="s">
        <v>140</v>
      </c>
      <c r="BG131" t="s">
        <v>140</v>
      </c>
      <c r="BH131" t="s">
        <v>140</v>
      </c>
      <c r="BI131">
        <v>-197.47880000000001</v>
      </c>
      <c r="BJ131">
        <v>-201.86750000000001</v>
      </c>
      <c r="BK131" t="s">
        <v>140</v>
      </c>
      <c r="BL131" t="s">
        <v>140</v>
      </c>
      <c r="BM131" t="s">
        <v>140</v>
      </c>
      <c r="BN131" t="s">
        <v>140</v>
      </c>
      <c r="BO131">
        <v>-201.86750000000001</v>
      </c>
      <c r="BP131">
        <v>-201.86750000000001</v>
      </c>
      <c r="BQ131">
        <v>-201.87110000000001</v>
      </c>
      <c r="BR131" t="s">
        <v>140</v>
      </c>
      <c r="BS131" t="s">
        <v>140</v>
      </c>
      <c r="BT131" t="s">
        <v>140</v>
      </c>
      <c r="BU131" t="s">
        <v>140</v>
      </c>
      <c r="BV131">
        <v>-201.8587</v>
      </c>
      <c r="BW131">
        <v>-201.85120000000001</v>
      </c>
      <c r="BX131">
        <v>-201.8459</v>
      </c>
      <c r="BY131">
        <v>-201.85120000000001</v>
      </c>
      <c r="BZ131">
        <v>-202.15010000000001</v>
      </c>
      <c r="CA131">
        <v>-202.15010000000001</v>
      </c>
      <c r="CB131" t="s">
        <v>140</v>
      </c>
      <c r="CC131" t="s">
        <v>140</v>
      </c>
      <c r="CD131" t="s">
        <v>140</v>
      </c>
      <c r="CE131">
        <v>-202.14779999999999</v>
      </c>
      <c r="CF131">
        <v>-201.6551</v>
      </c>
      <c r="CG131">
        <v>-202.15010000000001</v>
      </c>
      <c r="CH131">
        <v>-202.15020000000001</v>
      </c>
      <c r="CI131" t="s">
        <v>140</v>
      </c>
      <c r="CJ131" t="s">
        <v>140</v>
      </c>
      <c r="CK131" t="s">
        <v>140</v>
      </c>
      <c r="CL131" t="s">
        <v>140</v>
      </c>
      <c r="CM131" t="s">
        <v>140</v>
      </c>
      <c r="CN131" t="s">
        <v>140</v>
      </c>
      <c r="CO131" t="s">
        <v>140</v>
      </c>
      <c r="CP131" t="s">
        <v>140</v>
      </c>
      <c r="CQ131" t="s">
        <v>140</v>
      </c>
      <c r="CR131" t="s">
        <v>140</v>
      </c>
      <c r="CS131" t="s">
        <v>140</v>
      </c>
      <c r="CT131">
        <v>-200.2953</v>
      </c>
      <c r="CU131">
        <v>-200.3099</v>
      </c>
      <c r="CV131" t="s">
        <v>140</v>
      </c>
      <c r="CW131">
        <v>-201.79759999999999</v>
      </c>
      <c r="CX131">
        <v>-201.81059999999999</v>
      </c>
      <c r="CY131">
        <v>-201.79759999999999</v>
      </c>
      <c r="CZ131">
        <v>-201.79759999999999</v>
      </c>
      <c r="DA131">
        <v>-201.79759999999999</v>
      </c>
      <c r="DB131" t="s">
        <v>140</v>
      </c>
      <c r="DC131" t="s">
        <v>140</v>
      </c>
      <c r="DD131" t="s">
        <v>140</v>
      </c>
      <c r="DE131" t="s">
        <v>140</v>
      </c>
      <c r="DF131" t="s">
        <v>140</v>
      </c>
      <c r="DG131" t="s">
        <v>140</v>
      </c>
      <c r="DH131" t="s">
        <v>140</v>
      </c>
      <c r="DI131" t="s">
        <v>140</v>
      </c>
      <c r="DJ131" t="s">
        <v>140</v>
      </c>
      <c r="DK131" t="s">
        <v>140</v>
      </c>
      <c r="DL131" t="s">
        <v>140</v>
      </c>
      <c r="DM131" t="s">
        <v>140</v>
      </c>
      <c r="DN131" t="s">
        <v>140</v>
      </c>
      <c r="DO131" t="s">
        <v>140</v>
      </c>
      <c r="DP131" t="s">
        <v>140</v>
      </c>
      <c r="DQ131" t="s">
        <v>140</v>
      </c>
      <c r="DR131" t="s">
        <v>140</v>
      </c>
      <c r="DS131">
        <v>-202.1344</v>
      </c>
      <c r="DT131">
        <v>-202.1344</v>
      </c>
      <c r="DU131">
        <v>-202.1344</v>
      </c>
      <c r="DV131">
        <v>-202.1438</v>
      </c>
      <c r="DW131">
        <v>-202.1344</v>
      </c>
      <c r="DX131" t="s">
        <v>140</v>
      </c>
      <c r="DY131" t="s">
        <v>140</v>
      </c>
      <c r="DZ131" t="s">
        <v>140</v>
      </c>
      <c r="EA131">
        <v>-198.69309999999999</v>
      </c>
      <c r="EB131">
        <v>-199.316</v>
      </c>
      <c r="EC131">
        <v>-199.32400000000001</v>
      </c>
      <c r="ED131">
        <v>-199.316</v>
      </c>
      <c r="EE131">
        <v>-199.316</v>
      </c>
      <c r="EF131" t="s">
        <v>140</v>
      </c>
      <c r="EG131" t="s">
        <v>140</v>
      </c>
      <c r="EH131" t="s">
        <v>140</v>
      </c>
      <c r="EI131">
        <v>-195.03149999999999</v>
      </c>
      <c r="EJ131" t="s">
        <v>140</v>
      </c>
      <c r="EK131" t="s">
        <v>140</v>
      </c>
      <c r="EL131" t="s">
        <v>140</v>
      </c>
      <c r="EM131" t="s">
        <v>140</v>
      </c>
      <c r="EN131" t="s">
        <v>140</v>
      </c>
      <c r="EO131">
        <v>-202.9752</v>
      </c>
      <c r="EP131" t="s">
        <v>140</v>
      </c>
      <c r="EQ131" t="s">
        <v>140</v>
      </c>
      <c r="ER131" t="s">
        <v>140</v>
      </c>
      <c r="ES131" t="s">
        <v>140</v>
      </c>
      <c r="ET131" t="s">
        <v>140</v>
      </c>
      <c r="EU131" t="s">
        <v>140</v>
      </c>
      <c r="EV131" t="s">
        <v>140</v>
      </c>
      <c r="EW131" t="s">
        <v>140</v>
      </c>
      <c r="EX131" t="s">
        <v>140</v>
      </c>
      <c r="EY131" t="s">
        <v>140</v>
      </c>
      <c r="EZ131" t="s">
        <v>140</v>
      </c>
      <c r="FA131" t="s">
        <v>140</v>
      </c>
      <c r="FB131" t="s">
        <v>140</v>
      </c>
      <c r="FC131" t="s">
        <v>140</v>
      </c>
      <c r="FD131" t="s">
        <v>140</v>
      </c>
      <c r="FE131" t="s">
        <v>140</v>
      </c>
      <c r="FF131" t="s">
        <v>140</v>
      </c>
      <c r="FG131" t="s">
        <v>140</v>
      </c>
      <c r="FH131" t="s">
        <v>140</v>
      </c>
      <c r="FI131" t="s">
        <v>140</v>
      </c>
      <c r="FJ131" t="s">
        <v>140</v>
      </c>
      <c r="FK131" t="s">
        <v>140</v>
      </c>
      <c r="FL131" t="s">
        <v>140</v>
      </c>
      <c r="FM131" t="s">
        <v>140</v>
      </c>
      <c r="FN131" t="s">
        <v>140</v>
      </c>
      <c r="FO131" t="s">
        <v>140</v>
      </c>
      <c r="FP131" t="s">
        <v>140</v>
      </c>
      <c r="FQ131" t="s">
        <v>140</v>
      </c>
      <c r="FR131" t="s">
        <v>140</v>
      </c>
      <c r="FS131" t="s">
        <v>140</v>
      </c>
      <c r="FT131" t="s">
        <v>140</v>
      </c>
      <c r="FU131" t="s">
        <v>140</v>
      </c>
      <c r="FV131" t="s">
        <v>140</v>
      </c>
      <c r="FW131" t="s">
        <v>140</v>
      </c>
      <c r="FX131" t="s">
        <v>140</v>
      </c>
      <c r="FY131">
        <v>-203.0077</v>
      </c>
      <c r="FZ131" t="s">
        <v>140</v>
      </c>
      <c r="GA131" t="s">
        <v>140</v>
      </c>
      <c r="GB131" t="s">
        <v>140</v>
      </c>
      <c r="GC131" t="s">
        <v>140</v>
      </c>
      <c r="GD131" t="s">
        <v>140</v>
      </c>
      <c r="GE131">
        <v>-203.26570000000001</v>
      </c>
      <c r="GF131">
        <v>-203.3237</v>
      </c>
      <c r="GG131">
        <v>-193.2653</v>
      </c>
      <c r="GH131">
        <v>-193.2653</v>
      </c>
      <c r="GI131">
        <v>-193.2653</v>
      </c>
      <c r="GJ131" t="s">
        <v>140</v>
      </c>
      <c r="GK131" t="s">
        <v>140</v>
      </c>
      <c r="GL131">
        <v>-194.10749999999999</v>
      </c>
      <c r="GM131" t="s">
        <v>140</v>
      </c>
      <c r="GN131" t="s">
        <v>140</v>
      </c>
      <c r="GO131" t="s">
        <v>140</v>
      </c>
      <c r="GP131" t="s">
        <v>140</v>
      </c>
      <c r="GQ131">
        <v>-194.9819</v>
      </c>
      <c r="GR131">
        <v>-195.01140000000001</v>
      </c>
      <c r="GS131" t="s">
        <v>140</v>
      </c>
      <c r="GT131" t="s">
        <v>140</v>
      </c>
      <c r="GU131" t="s">
        <v>140</v>
      </c>
      <c r="GV131" t="s">
        <v>140</v>
      </c>
      <c r="GW131" t="s">
        <v>140</v>
      </c>
      <c r="GX131" t="s">
        <v>140</v>
      </c>
      <c r="GY131" t="s">
        <v>140</v>
      </c>
      <c r="GZ131">
        <v>-201.87110000000001</v>
      </c>
      <c r="HA131" t="s">
        <v>140</v>
      </c>
      <c r="HB131">
        <v>-201.85830000000001</v>
      </c>
      <c r="HC131">
        <v>-201.85120000000001</v>
      </c>
      <c r="HD131">
        <v>-201.85120000000001</v>
      </c>
      <c r="HE131">
        <v>-201.23429999999999</v>
      </c>
      <c r="HF131">
        <v>-201.85120000000001</v>
      </c>
      <c r="HG131">
        <v>-201.8759</v>
      </c>
      <c r="HH131">
        <v>-201.6551</v>
      </c>
      <c r="HI131" t="s">
        <v>140</v>
      </c>
      <c r="HJ131">
        <v>-202.15020000000001</v>
      </c>
      <c r="HK131" t="s">
        <v>140</v>
      </c>
      <c r="HL131">
        <v>-201.23429999999999</v>
      </c>
      <c r="HM131">
        <v>-201.87479999999999</v>
      </c>
      <c r="HN131">
        <v>-201.87479999999999</v>
      </c>
      <c r="HO131" t="s">
        <v>140</v>
      </c>
      <c r="HP131">
        <v>-200.29130000000001</v>
      </c>
      <c r="HQ131">
        <v>-201.81059999999999</v>
      </c>
      <c r="HR131" t="s">
        <v>140</v>
      </c>
      <c r="HS131" t="s">
        <v>140</v>
      </c>
      <c r="HT131" t="s">
        <v>140</v>
      </c>
      <c r="HU131" t="s">
        <v>140</v>
      </c>
      <c r="HV131" s="2" t="s">
        <v>140</v>
      </c>
      <c r="HW131" s="2">
        <v>-202.1438</v>
      </c>
      <c r="HX131" s="2">
        <v>-199.32400000000001</v>
      </c>
      <c r="HY131" s="2" t="s">
        <v>140</v>
      </c>
      <c r="HZ131" s="2" t="s">
        <v>140</v>
      </c>
    </row>
    <row r="132" spans="2:234" ht="12" customHeight="1" x14ac:dyDescent="0.15">
      <c r="B132" t="s">
        <v>541</v>
      </c>
      <c r="C132" t="s">
        <v>140</v>
      </c>
      <c r="D132" t="s">
        <v>140</v>
      </c>
      <c r="E132" t="s">
        <v>140</v>
      </c>
      <c r="F132">
        <v>-1223.4929999999999</v>
      </c>
      <c r="G132">
        <v>-1223.4929999999999</v>
      </c>
      <c r="H132">
        <v>-1216.701</v>
      </c>
      <c r="I132" t="s">
        <v>140</v>
      </c>
      <c r="J132" t="s">
        <v>140</v>
      </c>
      <c r="K132" t="s">
        <v>140</v>
      </c>
      <c r="L132">
        <v>-1223.51</v>
      </c>
      <c r="M132" t="s">
        <v>140</v>
      </c>
      <c r="N132">
        <v>-1223.8589999999999</v>
      </c>
      <c r="O132" t="s">
        <v>140</v>
      </c>
      <c r="P132">
        <v>-1223.4929999999999</v>
      </c>
      <c r="Q132" t="s">
        <v>140</v>
      </c>
      <c r="R132" t="s">
        <v>140</v>
      </c>
      <c r="S132">
        <v>-1223.56</v>
      </c>
      <c r="T132">
        <v>-1223.56</v>
      </c>
      <c r="U132">
        <v>-1223.56</v>
      </c>
      <c r="V132" t="s">
        <v>140</v>
      </c>
      <c r="W132" t="s">
        <v>140</v>
      </c>
      <c r="X132" t="s">
        <v>140</v>
      </c>
      <c r="Y132">
        <v>-1168.386</v>
      </c>
      <c r="Z132" t="s">
        <v>140</v>
      </c>
      <c r="AA132" t="s">
        <v>140</v>
      </c>
      <c r="AB132" t="s">
        <v>140</v>
      </c>
      <c r="AC132" t="s">
        <v>140</v>
      </c>
      <c r="AD132" t="s">
        <v>140</v>
      </c>
      <c r="AE132" t="s">
        <v>140</v>
      </c>
      <c r="AF132" t="s">
        <v>140</v>
      </c>
      <c r="AG132" t="s">
        <v>140</v>
      </c>
      <c r="AH132" t="s">
        <v>140</v>
      </c>
      <c r="AI132" t="s">
        <v>140</v>
      </c>
      <c r="AJ132" t="s">
        <v>140</v>
      </c>
      <c r="AK132" t="s">
        <v>140</v>
      </c>
      <c r="AL132" t="s">
        <v>140</v>
      </c>
      <c r="AM132" t="s">
        <v>140</v>
      </c>
      <c r="AN132" t="s">
        <v>140</v>
      </c>
      <c r="AO132" t="s">
        <v>140</v>
      </c>
      <c r="AP132" t="s">
        <v>140</v>
      </c>
      <c r="AQ132" t="s">
        <v>140</v>
      </c>
      <c r="AR132" t="s">
        <v>140</v>
      </c>
      <c r="AS132" t="s">
        <v>140</v>
      </c>
      <c r="AT132" t="s">
        <v>140</v>
      </c>
      <c r="AU132" t="s">
        <v>140</v>
      </c>
      <c r="AV132" t="s">
        <v>140</v>
      </c>
      <c r="AW132" t="s">
        <v>140</v>
      </c>
      <c r="AX132" t="s">
        <v>140</v>
      </c>
      <c r="AY132" t="s">
        <v>140</v>
      </c>
      <c r="AZ132">
        <v>-1173.826</v>
      </c>
      <c r="BA132" t="s">
        <v>140</v>
      </c>
      <c r="BB132" t="s">
        <v>140</v>
      </c>
      <c r="BC132" t="s">
        <v>140</v>
      </c>
      <c r="BD132" t="s">
        <v>140</v>
      </c>
      <c r="BE132" t="s">
        <v>140</v>
      </c>
      <c r="BF132" t="s">
        <v>140</v>
      </c>
      <c r="BG132" t="s">
        <v>140</v>
      </c>
      <c r="BH132" t="s">
        <v>140</v>
      </c>
      <c r="BI132">
        <v>-1188.6769999999999</v>
      </c>
      <c r="BJ132">
        <v>-1215.0940000000001</v>
      </c>
      <c r="BK132" t="s">
        <v>140</v>
      </c>
      <c r="BL132" t="s">
        <v>140</v>
      </c>
      <c r="BM132" t="s">
        <v>140</v>
      </c>
      <c r="BN132" t="s">
        <v>140</v>
      </c>
      <c r="BO132">
        <v>-1215.0940000000001</v>
      </c>
      <c r="BP132">
        <v>-1215.0940000000001</v>
      </c>
      <c r="BQ132">
        <v>-1215.116</v>
      </c>
      <c r="BR132" t="s">
        <v>140</v>
      </c>
      <c r="BS132" t="s">
        <v>140</v>
      </c>
      <c r="BT132" t="s">
        <v>140</v>
      </c>
      <c r="BU132" t="s">
        <v>140</v>
      </c>
      <c r="BV132">
        <v>-1215.0409999999999</v>
      </c>
      <c r="BW132">
        <v>-1214.9960000000001</v>
      </c>
      <c r="BX132">
        <v>-1214.9639999999999</v>
      </c>
      <c r="BY132">
        <v>-1214.9960000000001</v>
      </c>
      <c r="BZ132">
        <v>-1216.7950000000001</v>
      </c>
      <c r="CA132">
        <v>-1216.7950000000001</v>
      </c>
      <c r="CB132" t="s">
        <v>140</v>
      </c>
      <c r="CC132" t="s">
        <v>140</v>
      </c>
      <c r="CD132" t="s">
        <v>140</v>
      </c>
      <c r="CE132">
        <v>-1216.7809999999999</v>
      </c>
      <c r="CF132">
        <v>-1213.8150000000001</v>
      </c>
      <c r="CG132">
        <v>-1216.7950000000001</v>
      </c>
      <c r="CH132">
        <v>-1216.796</v>
      </c>
      <c r="CI132" t="s">
        <v>140</v>
      </c>
      <c r="CJ132" t="s">
        <v>140</v>
      </c>
      <c r="CK132" t="s">
        <v>140</v>
      </c>
      <c r="CL132" t="s">
        <v>140</v>
      </c>
      <c r="CM132" t="s">
        <v>140</v>
      </c>
      <c r="CN132" t="s">
        <v>140</v>
      </c>
      <c r="CO132" t="s">
        <v>140</v>
      </c>
      <c r="CP132" t="s">
        <v>140</v>
      </c>
      <c r="CQ132" t="s">
        <v>140</v>
      </c>
      <c r="CR132" t="s">
        <v>140</v>
      </c>
      <c r="CS132" t="s">
        <v>140</v>
      </c>
      <c r="CT132">
        <v>-1205.6300000000001</v>
      </c>
      <c r="CU132">
        <v>-1205.7180000000001</v>
      </c>
      <c r="CV132" t="s">
        <v>140</v>
      </c>
      <c r="CW132">
        <v>-1214.673</v>
      </c>
      <c r="CX132">
        <v>-1214.752</v>
      </c>
      <c r="CY132">
        <v>-1214.673</v>
      </c>
      <c r="CZ132">
        <v>-1214.673</v>
      </c>
      <c r="DA132">
        <v>-1214.673</v>
      </c>
      <c r="DB132" t="s">
        <v>140</v>
      </c>
      <c r="DC132" t="s">
        <v>140</v>
      </c>
      <c r="DD132" t="s">
        <v>140</v>
      </c>
      <c r="DE132" t="s">
        <v>140</v>
      </c>
      <c r="DF132" t="s">
        <v>140</v>
      </c>
      <c r="DG132" t="s">
        <v>140</v>
      </c>
      <c r="DH132" t="s">
        <v>140</v>
      </c>
      <c r="DI132" t="s">
        <v>140</v>
      </c>
      <c r="DJ132" t="s">
        <v>140</v>
      </c>
      <c r="DK132" t="s">
        <v>140</v>
      </c>
      <c r="DL132" t="s">
        <v>140</v>
      </c>
      <c r="DM132" t="s">
        <v>140</v>
      </c>
      <c r="DN132" t="s">
        <v>140</v>
      </c>
      <c r="DO132" t="s">
        <v>140</v>
      </c>
      <c r="DP132" t="s">
        <v>140</v>
      </c>
      <c r="DQ132" t="s">
        <v>140</v>
      </c>
      <c r="DR132" t="s">
        <v>140</v>
      </c>
      <c r="DS132">
        <v>-1216.701</v>
      </c>
      <c r="DT132">
        <v>-1216.701</v>
      </c>
      <c r="DU132">
        <v>-1216.701</v>
      </c>
      <c r="DV132">
        <v>-1216.7570000000001</v>
      </c>
      <c r="DW132">
        <v>-1216.701</v>
      </c>
      <c r="DX132" t="s">
        <v>140</v>
      </c>
      <c r="DY132" t="s">
        <v>140</v>
      </c>
      <c r="DZ132" t="s">
        <v>140</v>
      </c>
      <c r="EA132">
        <v>-1195.9860000000001</v>
      </c>
      <c r="EB132">
        <v>-1199.7360000000001</v>
      </c>
      <c r="EC132">
        <v>-1199.7840000000001</v>
      </c>
      <c r="ED132">
        <v>-1199.7360000000001</v>
      </c>
      <c r="EE132">
        <v>-1199.7360000000001</v>
      </c>
      <c r="EF132" t="s">
        <v>140</v>
      </c>
      <c r="EG132" t="s">
        <v>140</v>
      </c>
      <c r="EH132" t="s">
        <v>140</v>
      </c>
      <c r="EI132">
        <v>-1173.9459999999999</v>
      </c>
      <c r="EJ132" t="s">
        <v>140</v>
      </c>
      <c r="EK132" t="s">
        <v>140</v>
      </c>
      <c r="EL132" t="s">
        <v>140</v>
      </c>
      <c r="EM132" t="s">
        <v>140</v>
      </c>
      <c r="EN132" t="s">
        <v>140</v>
      </c>
      <c r="EO132">
        <v>-1221.761</v>
      </c>
      <c r="EP132" t="s">
        <v>140</v>
      </c>
      <c r="EQ132" t="s">
        <v>140</v>
      </c>
      <c r="ER132" t="s">
        <v>140</v>
      </c>
      <c r="ES132" t="s">
        <v>140</v>
      </c>
      <c r="ET132" t="s">
        <v>140</v>
      </c>
      <c r="EU132" t="s">
        <v>140</v>
      </c>
      <c r="EV132" t="s">
        <v>140</v>
      </c>
      <c r="EW132" t="s">
        <v>140</v>
      </c>
      <c r="EX132" t="s">
        <v>140</v>
      </c>
      <c r="EY132" t="s">
        <v>140</v>
      </c>
      <c r="EZ132" t="s">
        <v>140</v>
      </c>
      <c r="FA132" t="s">
        <v>140</v>
      </c>
      <c r="FB132" t="s">
        <v>140</v>
      </c>
      <c r="FC132" t="s">
        <v>140</v>
      </c>
      <c r="FD132" t="s">
        <v>140</v>
      </c>
      <c r="FE132" t="s">
        <v>140</v>
      </c>
      <c r="FF132" t="s">
        <v>140</v>
      </c>
      <c r="FG132" t="s">
        <v>140</v>
      </c>
      <c r="FH132" t="s">
        <v>140</v>
      </c>
      <c r="FI132" t="s">
        <v>140</v>
      </c>
      <c r="FJ132" t="s">
        <v>140</v>
      </c>
      <c r="FK132" t="s">
        <v>140</v>
      </c>
      <c r="FL132" t="s">
        <v>140</v>
      </c>
      <c r="FM132" t="s">
        <v>140</v>
      </c>
      <c r="FN132" t="s">
        <v>140</v>
      </c>
      <c r="FO132" t="s">
        <v>140</v>
      </c>
      <c r="FP132" t="s">
        <v>140</v>
      </c>
      <c r="FQ132" t="s">
        <v>140</v>
      </c>
      <c r="FR132" t="s">
        <v>140</v>
      </c>
      <c r="FS132" t="s">
        <v>140</v>
      </c>
      <c r="FT132" t="s">
        <v>140</v>
      </c>
      <c r="FU132" t="s">
        <v>140</v>
      </c>
      <c r="FV132" t="s">
        <v>140</v>
      </c>
      <c r="FW132" t="s">
        <v>140</v>
      </c>
      <c r="FX132" t="s">
        <v>140</v>
      </c>
      <c r="FY132">
        <v>-1221.9570000000001</v>
      </c>
      <c r="FZ132" t="s">
        <v>140</v>
      </c>
      <c r="GA132" t="s">
        <v>140</v>
      </c>
      <c r="GB132" t="s">
        <v>140</v>
      </c>
      <c r="GC132" t="s">
        <v>140</v>
      </c>
      <c r="GD132" t="s">
        <v>140</v>
      </c>
      <c r="GE132">
        <v>-1223.51</v>
      </c>
      <c r="GF132">
        <v>-1223.8589999999999</v>
      </c>
      <c r="GG132">
        <v>-1163.3150000000001</v>
      </c>
      <c r="GH132">
        <v>-1163.3150000000001</v>
      </c>
      <c r="GI132">
        <v>-1163.3150000000001</v>
      </c>
      <c r="GJ132" t="s">
        <v>140</v>
      </c>
      <c r="GK132" t="s">
        <v>140</v>
      </c>
      <c r="GL132">
        <v>-1168.385</v>
      </c>
      <c r="GM132" t="s">
        <v>140</v>
      </c>
      <c r="GN132" t="s">
        <v>140</v>
      </c>
      <c r="GO132" t="s">
        <v>140</v>
      </c>
      <c r="GP132" t="s">
        <v>140</v>
      </c>
      <c r="GQ132">
        <v>-1173.6479999999999</v>
      </c>
      <c r="GR132">
        <v>-1173.825</v>
      </c>
      <c r="GS132" t="s">
        <v>140</v>
      </c>
      <c r="GT132" t="s">
        <v>140</v>
      </c>
      <c r="GU132" t="s">
        <v>140</v>
      </c>
      <c r="GV132" t="s">
        <v>140</v>
      </c>
      <c r="GW132" t="s">
        <v>140</v>
      </c>
      <c r="GX132" t="s">
        <v>140</v>
      </c>
      <c r="GY132" t="s">
        <v>140</v>
      </c>
      <c r="GZ132">
        <v>-1215.116</v>
      </c>
      <c r="HA132" t="s">
        <v>140</v>
      </c>
      <c r="HB132">
        <v>-1215.039</v>
      </c>
      <c r="HC132">
        <v>-1214.9960000000001</v>
      </c>
      <c r="HD132">
        <v>-1214.9960000000001</v>
      </c>
      <c r="HE132">
        <v>-1211.2829999999999</v>
      </c>
      <c r="HF132">
        <v>-1214.9960000000001</v>
      </c>
      <c r="HG132">
        <v>-1215.144</v>
      </c>
      <c r="HH132">
        <v>-1213.8150000000001</v>
      </c>
      <c r="HI132" t="s">
        <v>140</v>
      </c>
      <c r="HJ132">
        <v>-1216.796</v>
      </c>
      <c r="HK132" t="s">
        <v>140</v>
      </c>
      <c r="HL132">
        <v>-1211.2829999999999</v>
      </c>
      <c r="HM132">
        <v>-1215.1379999999999</v>
      </c>
      <c r="HN132">
        <v>-1215.1379999999999</v>
      </c>
      <c r="HO132" t="s">
        <v>140</v>
      </c>
      <c r="HP132">
        <v>-1205.607</v>
      </c>
      <c r="HQ132">
        <v>-1214.752</v>
      </c>
      <c r="HR132" t="s">
        <v>140</v>
      </c>
      <c r="HS132" t="s">
        <v>140</v>
      </c>
      <c r="HT132" t="s">
        <v>140</v>
      </c>
      <c r="HU132" t="s">
        <v>140</v>
      </c>
      <c r="HV132" s="2" t="s">
        <v>140</v>
      </c>
      <c r="HW132" s="2">
        <v>-1216.7570000000001</v>
      </c>
      <c r="HX132" s="2">
        <v>-1199.7840000000001</v>
      </c>
      <c r="HY132" s="2" t="s">
        <v>140</v>
      </c>
      <c r="HZ132" s="2" t="s">
        <v>140</v>
      </c>
    </row>
    <row r="133" spans="2:234" ht="12" customHeight="1" x14ac:dyDescent="0.15">
      <c r="B133" t="s">
        <v>164</v>
      </c>
      <c r="C133" t="s">
        <v>140</v>
      </c>
      <c r="D133" t="s">
        <v>140</v>
      </c>
      <c r="E133" t="s">
        <v>140</v>
      </c>
      <c r="F133" s="42">
        <v>-0.56914900000000002</v>
      </c>
      <c r="G133" s="42">
        <v>-2.9955200000000001E-2</v>
      </c>
      <c r="H133" s="42">
        <v>-9.3323799999999998E-2</v>
      </c>
      <c r="I133" t="s">
        <v>140</v>
      </c>
      <c r="J133" t="s">
        <v>140</v>
      </c>
      <c r="K133" t="s">
        <v>140</v>
      </c>
      <c r="L133" s="42">
        <v>-0.59911239999999999</v>
      </c>
      <c r="M133" t="s">
        <v>140</v>
      </c>
      <c r="N133" s="42">
        <v>-0.73688019999999999</v>
      </c>
      <c r="O133" t="s">
        <v>140</v>
      </c>
      <c r="P133" s="42">
        <v>-0.59910419999999998</v>
      </c>
      <c r="Q133" t="s">
        <v>140</v>
      </c>
      <c r="R133" t="s">
        <v>140</v>
      </c>
      <c r="S133" s="42">
        <v>-0.73670029999999997</v>
      </c>
      <c r="T133" s="42">
        <v>-0.66303029999999996</v>
      </c>
      <c r="U133" s="42">
        <v>-7.3669999999999999E-2</v>
      </c>
      <c r="V133" t="s">
        <v>140</v>
      </c>
      <c r="W133" t="s">
        <v>140</v>
      </c>
      <c r="X133" t="s">
        <v>140</v>
      </c>
      <c r="Y133" s="42">
        <v>-36.353189999999998</v>
      </c>
      <c r="Z133" t="s">
        <v>140</v>
      </c>
      <c r="AA133" t="s">
        <v>140</v>
      </c>
      <c r="AB133" t="s">
        <v>140</v>
      </c>
      <c r="AC133" t="s">
        <v>140</v>
      </c>
      <c r="AD133" t="s">
        <v>140</v>
      </c>
      <c r="AE133" t="s">
        <v>140</v>
      </c>
      <c r="AF133" t="s">
        <v>140</v>
      </c>
      <c r="AG133" t="s">
        <v>140</v>
      </c>
      <c r="AH133" t="s">
        <v>140</v>
      </c>
      <c r="AI133" t="s">
        <v>140</v>
      </c>
      <c r="AJ133" t="s">
        <v>140</v>
      </c>
      <c r="AK133" t="s">
        <v>140</v>
      </c>
      <c r="AL133" t="s">
        <v>140</v>
      </c>
      <c r="AM133" t="s">
        <v>140</v>
      </c>
      <c r="AN133" t="s">
        <v>140</v>
      </c>
      <c r="AO133" t="s">
        <v>140</v>
      </c>
      <c r="AP133" t="s">
        <v>140</v>
      </c>
      <c r="AQ133" t="s">
        <v>140</v>
      </c>
      <c r="AR133" t="s">
        <v>140</v>
      </c>
      <c r="AS133" t="s">
        <v>140</v>
      </c>
      <c r="AT133" t="s">
        <v>140</v>
      </c>
      <c r="AU133" t="s">
        <v>140</v>
      </c>
      <c r="AV133" t="s">
        <v>140</v>
      </c>
      <c r="AW133" t="s">
        <v>140</v>
      </c>
      <c r="AX133" t="s">
        <v>140</v>
      </c>
      <c r="AY133" t="s">
        <v>140</v>
      </c>
      <c r="AZ133" s="42">
        <v>-50.438769999999998</v>
      </c>
      <c r="BA133" t="s">
        <v>140</v>
      </c>
      <c r="BB133" t="s">
        <v>140</v>
      </c>
      <c r="BC133" t="s">
        <v>140</v>
      </c>
      <c r="BD133" t="s">
        <v>140</v>
      </c>
      <c r="BE133" t="s">
        <v>140</v>
      </c>
      <c r="BF133" t="s">
        <v>140</v>
      </c>
      <c r="BG133" t="s">
        <v>140</v>
      </c>
      <c r="BH133" t="s">
        <v>140</v>
      </c>
      <c r="BI133" s="42">
        <v>-52.676670000000001</v>
      </c>
      <c r="BJ133" s="42">
        <v>-109.70269999999999</v>
      </c>
      <c r="BK133" t="s">
        <v>140</v>
      </c>
      <c r="BL133" t="s">
        <v>140</v>
      </c>
      <c r="BM133" t="s">
        <v>140</v>
      </c>
      <c r="BN133" t="s">
        <v>140</v>
      </c>
      <c r="BO133" s="42">
        <v>-54.851329999999997</v>
      </c>
      <c r="BP133" s="42">
        <v>-54.851329999999997</v>
      </c>
      <c r="BQ133" s="42">
        <v>-109.7046</v>
      </c>
      <c r="BR133" t="s">
        <v>140</v>
      </c>
      <c r="BS133" t="s">
        <v>140</v>
      </c>
      <c r="BT133" t="s">
        <v>140</v>
      </c>
      <c r="BU133" t="s">
        <v>140</v>
      </c>
      <c r="BV133" s="42">
        <v>-81.864050000000006</v>
      </c>
      <c r="BW133" s="42">
        <v>-54.846890000000002</v>
      </c>
      <c r="BX133" s="42">
        <v>-27.01342</v>
      </c>
      <c r="BY133" s="42">
        <v>-81.861019999999996</v>
      </c>
      <c r="BZ133" s="42">
        <v>-0.1155803</v>
      </c>
      <c r="CA133" s="42">
        <v>-5.7790000000000003E-3</v>
      </c>
      <c r="CB133" t="s">
        <v>140</v>
      </c>
      <c r="CC133" t="s">
        <v>140</v>
      </c>
      <c r="CD133" t="s">
        <v>140</v>
      </c>
      <c r="CE133" s="42">
        <v>-0.10979999999999999</v>
      </c>
      <c r="CF133" s="42">
        <v>-0.1095324</v>
      </c>
      <c r="CG133" s="42">
        <v>-0.1098013</v>
      </c>
      <c r="CH133">
        <v>-0.1155804</v>
      </c>
      <c r="CI133" t="s">
        <v>140</v>
      </c>
      <c r="CJ133" t="s">
        <v>140</v>
      </c>
      <c r="CK133" t="s">
        <v>140</v>
      </c>
      <c r="CL133" t="s">
        <v>140</v>
      </c>
      <c r="CM133" t="s">
        <v>140</v>
      </c>
      <c r="CN133" t="s">
        <v>140</v>
      </c>
      <c r="CO133" t="s">
        <v>140</v>
      </c>
      <c r="CP133" t="s">
        <v>140</v>
      </c>
      <c r="CQ133" t="s">
        <v>140</v>
      </c>
      <c r="CR133" t="s">
        <v>140</v>
      </c>
      <c r="CS133" s="42" t="s">
        <v>140</v>
      </c>
      <c r="CT133" s="42">
        <v>-54.043729999999996</v>
      </c>
      <c r="CU133">
        <v>-0.27159640000000002</v>
      </c>
      <c r="CV133" s="42" t="s">
        <v>140</v>
      </c>
      <c r="CW133" s="42">
        <v>-1.139003</v>
      </c>
      <c r="CX133" s="42">
        <v>-1.139076</v>
      </c>
      <c r="CY133" s="42">
        <v>-0.86538530000000002</v>
      </c>
      <c r="CZ133" s="42">
        <v>-0.86538530000000002</v>
      </c>
      <c r="DA133">
        <v>-0.27361750000000001</v>
      </c>
      <c r="DB133" t="s">
        <v>140</v>
      </c>
      <c r="DC133" t="s">
        <v>140</v>
      </c>
      <c r="DD133" t="s">
        <v>140</v>
      </c>
      <c r="DE133" t="s">
        <v>140</v>
      </c>
      <c r="DF133" t="s">
        <v>140</v>
      </c>
      <c r="DG133" t="s">
        <v>140</v>
      </c>
      <c r="DH133" t="s">
        <v>140</v>
      </c>
      <c r="DI133" t="s">
        <v>140</v>
      </c>
      <c r="DJ133" t="s">
        <v>140</v>
      </c>
      <c r="DK133" t="s">
        <v>140</v>
      </c>
      <c r="DL133" t="s">
        <v>140</v>
      </c>
      <c r="DM133" t="s">
        <v>140</v>
      </c>
      <c r="DN133" t="s">
        <v>140</v>
      </c>
      <c r="DO133" t="s">
        <v>140</v>
      </c>
      <c r="DP133" t="s">
        <v>140</v>
      </c>
      <c r="DQ133" s="42" t="s">
        <v>140</v>
      </c>
      <c r="DR133" s="42" t="s">
        <v>140</v>
      </c>
      <c r="DS133" s="42">
        <v>-0.1155713</v>
      </c>
      <c r="DT133" s="42">
        <v>-0.1097928</v>
      </c>
      <c r="DU133" s="42">
        <v>-5.7786000000000001E-3</v>
      </c>
      <c r="DV133">
        <v>-0.1155767</v>
      </c>
      <c r="DW133">
        <v>-1.6468900000000002E-2</v>
      </c>
      <c r="DX133" t="s">
        <v>140</v>
      </c>
      <c r="DY133" s="42" t="s">
        <v>140</v>
      </c>
      <c r="DZ133" s="42" t="s">
        <v>140</v>
      </c>
      <c r="EA133" s="42">
        <v>-7.1930589999999999</v>
      </c>
      <c r="EB133" s="42">
        <v>-7.2156079999999996</v>
      </c>
      <c r="EC133" s="42">
        <v>-7.2321460000000002</v>
      </c>
      <c r="ED133">
        <v>-1.6247999999999999E-2</v>
      </c>
      <c r="EE133">
        <v>-7.2318559999999996</v>
      </c>
      <c r="EF133" t="s">
        <v>140</v>
      </c>
      <c r="EG133" s="42" t="s">
        <v>140</v>
      </c>
      <c r="EH133" t="s">
        <v>140</v>
      </c>
      <c r="EI133">
        <v>-1.5898700000000002E-2</v>
      </c>
      <c r="EJ133" t="s">
        <v>140</v>
      </c>
      <c r="EK133" t="s">
        <v>140</v>
      </c>
      <c r="EL133" t="s">
        <v>140</v>
      </c>
      <c r="EM133" s="42" t="s">
        <v>140</v>
      </c>
      <c r="EN133" t="s">
        <v>140</v>
      </c>
      <c r="EO133">
        <v>-0.29312919999999998</v>
      </c>
      <c r="EP133" t="s">
        <v>140</v>
      </c>
      <c r="EQ133" t="s">
        <v>140</v>
      </c>
      <c r="ER133" t="s">
        <v>140</v>
      </c>
      <c r="ES133" t="s">
        <v>140</v>
      </c>
      <c r="ET133" t="s">
        <v>140</v>
      </c>
      <c r="EU133" t="s">
        <v>140</v>
      </c>
      <c r="EV133" t="s">
        <v>140</v>
      </c>
      <c r="EW133" t="s">
        <v>140</v>
      </c>
      <c r="EX133" t="s">
        <v>140</v>
      </c>
      <c r="EY133" t="s">
        <v>140</v>
      </c>
      <c r="EZ133" t="s">
        <v>140</v>
      </c>
      <c r="FA133" t="s">
        <v>140</v>
      </c>
      <c r="FB133" t="s">
        <v>140</v>
      </c>
      <c r="FC133" t="s">
        <v>140</v>
      </c>
      <c r="FD133" t="s">
        <v>140</v>
      </c>
      <c r="FE133" t="s">
        <v>140</v>
      </c>
      <c r="FF133" t="s">
        <v>140</v>
      </c>
      <c r="FG133" t="s">
        <v>140</v>
      </c>
      <c r="FH133" t="s">
        <v>140</v>
      </c>
      <c r="FI133" t="s">
        <v>140</v>
      </c>
      <c r="FJ133" t="s">
        <v>140</v>
      </c>
      <c r="FK133" t="s">
        <v>140</v>
      </c>
      <c r="FL133" t="s">
        <v>140</v>
      </c>
      <c r="FM133" t="s">
        <v>140</v>
      </c>
      <c r="FN133" t="s">
        <v>140</v>
      </c>
      <c r="FO133" t="s">
        <v>140</v>
      </c>
      <c r="FP133" t="s">
        <v>140</v>
      </c>
      <c r="FQ133" t="s">
        <v>140</v>
      </c>
      <c r="FR133" t="s">
        <v>140</v>
      </c>
      <c r="FS133" t="s">
        <v>140</v>
      </c>
      <c r="FT133" t="s">
        <v>140</v>
      </c>
      <c r="FU133" t="s">
        <v>140</v>
      </c>
      <c r="FV133" t="s">
        <v>140</v>
      </c>
      <c r="FW133" s="42" t="s">
        <v>140</v>
      </c>
      <c r="FX133" t="s">
        <v>140</v>
      </c>
      <c r="FY133">
        <v>-1.6548899999999998E-2</v>
      </c>
      <c r="FZ133" t="s">
        <v>140</v>
      </c>
      <c r="GA133" t="s">
        <v>140</v>
      </c>
      <c r="GB133" s="42" t="s">
        <v>140</v>
      </c>
      <c r="GC133" s="42" t="s">
        <v>140</v>
      </c>
      <c r="GD133" s="42" t="s">
        <v>140</v>
      </c>
      <c r="GE133" s="42">
        <v>-0.59911250000000005</v>
      </c>
      <c r="GF133" s="42">
        <v>-0.73688019999999999</v>
      </c>
      <c r="GG133">
        <v>-0.63037449999999995</v>
      </c>
      <c r="GH133">
        <v>-0.63037449999999995</v>
      </c>
      <c r="GI133" s="42">
        <v>-36.195410000000003</v>
      </c>
      <c r="GJ133" t="s">
        <v>140</v>
      </c>
      <c r="GK133" t="s">
        <v>140</v>
      </c>
      <c r="GL133">
        <v>-36.353149999999999</v>
      </c>
      <c r="GM133" t="s">
        <v>140</v>
      </c>
      <c r="GN133" s="42" t="s">
        <v>140</v>
      </c>
      <c r="GO133" s="42" t="s">
        <v>140</v>
      </c>
      <c r="GP133" t="s">
        <v>140</v>
      </c>
      <c r="GQ133">
        <v>-36.5169</v>
      </c>
      <c r="GR133">
        <v>-50.438749999999999</v>
      </c>
      <c r="GS133" t="s">
        <v>140</v>
      </c>
      <c r="GT133" t="s">
        <v>140</v>
      </c>
      <c r="GU133" t="s">
        <v>140</v>
      </c>
      <c r="GV133" t="s">
        <v>140</v>
      </c>
      <c r="GW133" s="42" t="s">
        <v>140</v>
      </c>
      <c r="GX133" t="s">
        <v>140</v>
      </c>
      <c r="GY133" s="42" t="s">
        <v>140</v>
      </c>
      <c r="GZ133" s="42">
        <v>-109.7046</v>
      </c>
      <c r="HA133" s="42" t="s">
        <v>140</v>
      </c>
      <c r="HB133" s="42">
        <v>-81.863919999999993</v>
      </c>
      <c r="HC133" s="42">
        <v>-5.4846800000000001E-2</v>
      </c>
      <c r="HD133" s="42">
        <v>-27.014140000000001</v>
      </c>
      <c r="HE133">
        <v>-5.4624499999999999E-2</v>
      </c>
      <c r="HF133" s="42">
        <v>-54.79204</v>
      </c>
      <c r="HG133">
        <v>-54.798740000000002</v>
      </c>
      <c r="HH133" s="42">
        <v>-0.1095324</v>
      </c>
      <c r="HI133" s="42" t="s">
        <v>140</v>
      </c>
      <c r="HJ133" s="42">
        <v>-0.1155804</v>
      </c>
      <c r="HK133" t="s">
        <v>140</v>
      </c>
      <c r="HL133" s="42">
        <v>-54.569969999999998</v>
      </c>
      <c r="HM133" s="42">
        <v>-54.469929999999998</v>
      </c>
      <c r="HN133">
        <v>-0.27371820000000002</v>
      </c>
      <c r="HO133" t="s">
        <v>140</v>
      </c>
      <c r="HP133">
        <v>-54.042679999999997</v>
      </c>
      <c r="HQ133">
        <v>-1.139076</v>
      </c>
      <c r="HR133" s="42" t="s">
        <v>140</v>
      </c>
      <c r="HS133" s="42" t="s">
        <v>140</v>
      </c>
      <c r="HT133" t="s">
        <v>140</v>
      </c>
      <c r="HU133" t="s">
        <v>140</v>
      </c>
      <c r="HV133" s="2" t="s">
        <v>140</v>
      </c>
      <c r="HW133" s="2">
        <v>-0.1155767</v>
      </c>
      <c r="HX133" s="2">
        <v>-7.2321489999999997</v>
      </c>
      <c r="HY133" s="2" t="s">
        <v>140</v>
      </c>
      <c r="HZ133" s="2" t="s">
        <v>140</v>
      </c>
    </row>
    <row r="134" spans="2:234" ht="12" customHeight="1" x14ac:dyDescent="0.15">
      <c r="B134" t="s">
        <v>542</v>
      </c>
      <c r="C134" t="s">
        <v>140</v>
      </c>
      <c r="D134" t="s">
        <v>140</v>
      </c>
      <c r="E134" t="s">
        <v>140</v>
      </c>
      <c r="F134">
        <v>-682.33199999999999</v>
      </c>
      <c r="G134">
        <v>-682.33199999999999</v>
      </c>
      <c r="H134">
        <v>-679.14589999999998</v>
      </c>
      <c r="I134" t="s">
        <v>140</v>
      </c>
      <c r="J134" t="s">
        <v>140</v>
      </c>
      <c r="K134" t="s">
        <v>140</v>
      </c>
      <c r="L134">
        <v>-682.34</v>
      </c>
      <c r="M134" t="s">
        <v>140</v>
      </c>
      <c r="N134">
        <v>-682.50879999999995</v>
      </c>
      <c r="O134" t="s">
        <v>140</v>
      </c>
      <c r="P134">
        <v>-682.33199999999999</v>
      </c>
      <c r="Q134" t="s">
        <v>140</v>
      </c>
      <c r="R134" t="s">
        <v>140</v>
      </c>
      <c r="S134">
        <v>-682.36440000000005</v>
      </c>
      <c r="T134">
        <v>-682.36440000000005</v>
      </c>
      <c r="U134">
        <v>-682.36440000000005</v>
      </c>
      <c r="V134" t="s">
        <v>140</v>
      </c>
      <c r="W134" t="s">
        <v>140</v>
      </c>
      <c r="X134" t="s">
        <v>140</v>
      </c>
      <c r="Y134">
        <v>-660.06949999999995</v>
      </c>
      <c r="Z134" t="s">
        <v>140</v>
      </c>
      <c r="AA134" t="s">
        <v>140</v>
      </c>
      <c r="AB134" t="s">
        <v>140</v>
      </c>
      <c r="AC134" t="s">
        <v>140</v>
      </c>
      <c r="AD134" t="s">
        <v>140</v>
      </c>
      <c r="AE134" t="s">
        <v>140</v>
      </c>
      <c r="AF134" t="s">
        <v>140</v>
      </c>
      <c r="AG134" t="s">
        <v>140</v>
      </c>
      <c r="AH134" t="s">
        <v>140</v>
      </c>
      <c r="AI134" t="s">
        <v>140</v>
      </c>
      <c r="AJ134" t="s">
        <v>140</v>
      </c>
      <c r="AK134" t="s">
        <v>140</v>
      </c>
      <c r="AL134" t="s">
        <v>140</v>
      </c>
      <c r="AM134" t="s">
        <v>140</v>
      </c>
      <c r="AN134" t="s">
        <v>140</v>
      </c>
      <c r="AO134" t="s">
        <v>140</v>
      </c>
      <c r="AP134" t="s">
        <v>140</v>
      </c>
      <c r="AQ134" t="s">
        <v>140</v>
      </c>
      <c r="AR134" t="s">
        <v>140</v>
      </c>
      <c r="AS134" t="s">
        <v>140</v>
      </c>
      <c r="AT134" t="s">
        <v>140</v>
      </c>
      <c r="AU134" t="s">
        <v>140</v>
      </c>
      <c r="AV134" t="s">
        <v>140</v>
      </c>
      <c r="AW134" t="s">
        <v>140</v>
      </c>
      <c r="AX134" t="s">
        <v>140</v>
      </c>
      <c r="AY134" t="s">
        <v>140</v>
      </c>
      <c r="AZ134">
        <v>-661.98670000000004</v>
      </c>
      <c r="BA134" t="s">
        <v>140</v>
      </c>
      <c r="BB134" t="s">
        <v>140</v>
      </c>
      <c r="BC134" t="s">
        <v>140</v>
      </c>
      <c r="BD134" t="s">
        <v>140</v>
      </c>
      <c r="BE134" t="s">
        <v>140</v>
      </c>
      <c r="BF134" t="s">
        <v>140</v>
      </c>
      <c r="BG134" t="s">
        <v>140</v>
      </c>
      <c r="BH134" t="s">
        <v>140</v>
      </c>
      <c r="BI134">
        <v>-667.47339999999997</v>
      </c>
      <c r="BJ134">
        <v>-678.41690000000006</v>
      </c>
      <c r="BK134" t="s">
        <v>140</v>
      </c>
      <c r="BL134" t="s">
        <v>140</v>
      </c>
      <c r="BM134" t="s">
        <v>140</v>
      </c>
      <c r="BN134" t="s">
        <v>140</v>
      </c>
      <c r="BO134">
        <v>-678.41690000000006</v>
      </c>
      <c r="BP134">
        <v>-678.41690000000006</v>
      </c>
      <c r="BQ134">
        <v>-678.42639999999994</v>
      </c>
      <c r="BR134" t="s">
        <v>140</v>
      </c>
      <c r="BS134" t="s">
        <v>140</v>
      </c>
      <c r="BT134" t="s">
        <v>140</v>
      </c>
      <c r="BU134" t="s">
        <v>140</v>
      </c>
      <c r="BV134">
        <v>-678.39279999999997</v>
      </c>
      <c r="BW134">
        <v>-678.37249999999995</v>
      </c>
      <c r="BX134">
        <v>-678.35799999999995</v>
      </c>
      <c r="BY134">
        <v>-678.37249999999995</v>
      </c>
      <c r="BZ134">
        <v>-679.18910000000005</v>
      </c>
      <c r="CA134">
        <v>-679.18910000000005</v>
      </c>
      <c r="CB134" t="s">
        <v>140</v>
      </c>
      <c r="CC134" t="s">
        <v>140</v>
      </c>
      <c r="CD134" t="s">
        <v>140</v>
      </c>
      <c r="CE134">
        <v>-679.18269999999995</v>
      </c>
      <c r="CF134">
        <v>-677.84259999999995</v>
      </c>
      <c r="CG134">
        <v>-679.18910000000005</v>
      </c>
      <c r="CH134">
        <v>-679.1893</v>
      </c>
      <c r="CI134" t="s">
        <v>140</v>
      </c>
      <c r="CJ134" t="s">
        <v>140</v>
      </c>
      <c r="CK134" t="s">
        <v>140</v>
      </c>
      <c r="CL134" t="s">
        <v>140</v>
      </c>
      <c r="CM134" t="s">
        <v>140</v>
      </c>
      <c r="CN134" t="s">
        <v>140</v>
      </c>
      <c r="CO134" t="s">
        <v>140</v>
      </c>
      <c r="CP134" t="s">
        <v>140</v>
      </c>
      <c r="CQ134" t="s">
        <v>140</v>
      </c>
      <c r="CR134" t="s">
        <v>140</v>
      </c>
      <c r="CS134" t="s">
        <v>140</v>
      </c>
      <c r="CT134">
        <v>-674.28689999999995</v>
      </c>
      <c r="CU134">
        <v>-674.32410000000004</v>
      </c>
      <c r="CV134" t="s">
        <v>140</v>
      </c>
      <c r="CW134">
        <v>-678.22720000000004</v>
      </c>
      <c r="CX134">
        <v>-678.26250000000005</v>
      </c>
      <c r="CY134">
        <v>-678.22720000000004</v>
      </c>
      <c r="CZ134">
        <v>-678.22720000000004</v>
      </c>
      <c r="DA134">
        <v>-678.22720000000004</v>
      </c>
      <c r="DB134" t="s">
        <v>140</v>
      </c>
      <c r="DC134" t="s">
        <v>140</v>
      </c>
      <c r="DD134" t="s">
        <v>140</v>
      </c>
      <c r="DE134" t="s">
        <v>140</v>
      </c>
      <c r="DF134" t="s">
        <v>140</v>
      </c>
      <c r="DG134" t="s">
        <v>140</v>
      </c>
      <c r="DH134" t="s">
        <v>140</v>
      </c>
      <c r="DI134" t="s">
        <v>140</v>
      </c>
      <c r="DJ134" t="s">
        <v>140</v>
      </c>
      <c r="DK134" t="s">
        <v>140</v>
      </c>
      <c r="DL134" t="s">
        <v>140</v>
      </c>
      <c r="DM134" t="s">
        <v>140</v>
      </c>
      <c r="DN134" t="s">
        <v>140</v>
      </c>
      <c r="DO134" t="s">
        <v>140</v>
      </c>
      <c r="DP134" t="s">
        <v>140</v>
      </c>
      <c r="DQ134" t="s">
        <v>140</v>
      </c>
      <c r="DR134" t="s">
        <v>140</v>
      </c>
      <c r="DS134">
        <v>-679.14589999999998</v>
      </c>
      <c r="DT134">
        <v>-679.14589999999998</v>
      </c>
      <c r="DU134">
        <v>-679.14589999999998</v>
      </c>
      <c r="DV134">
        <v>-679.17169999999999</v>
      </c>
      <c r="DW134">
        <v>-679.14589999999998</v>
      </c>
      <c r="DX134" t="s">
        <v>140</v>
      </c>
      <c r="DY134" t="s">
        <v>140</v>
      </c>
      <c r="DZ134" t="s">
        <v>140</v>
      </c>
      <c r="EA134">
        <v>-670.32979999999998</v>
      </c>
      <c r="EB134">
        <v>-671.84100000000001</v>
      </c>
      <c r="EC134">
        <v>-671.86069999999995</v>
      </c>
      <c r="ED134">
        <v>-671.84100000000001</v>
      </c>
      <c r="EE134">
        <v>-671.84100000000001</v>
      </c>
      <c r="EF134" t="s">
        <v>140</v>
      </c>
      <c r="EG134" t="s">
        <v>140</v>
      </c>
      <c r="EH134" t="s">
        <v>140</v>
      </c>
      <c r="EI134">
        <v>-662.02970000000005</v>
      </c>
      <c r="EJ134" t="s">
        <v>140</v>
      </c>
      <c r="EK134" t="s">
        <v>140</v>
      </c>
      <c r="EL134" t="s">
        <v>140</v>
      </c>
      <c r="EM134" t="s">
        <v>140</v>
      </c>
      <c r="EN134" t="s">
        <v>140</v>
      </c>
      <c r="EO134">
        <v>-681.50279999999998</v>
      </c>
      <c r="EP134" t="s">
        <v>140</v>
      </c>
      <c r="EQ134" t="s">
        <v>140</v>
      </c>
      <c r="ER134" t="s">
        <v>140</v>
      </c>
      <c r="ES134" t="s">
        <v>140</v>
      </c>
      <c r="ET134" t="s">
        <v>140</v>
      </c>
      <c r="EU134" t="s">
        <v>140</v>
      </c>
      <c r="EV134" t="s">
        <v>140</v>
      </c>
      <c r="EW134" t="s">
        <v>140</v>
      </c>
      <c r="EX134" t="s">
        <v>140</v>
      </c>
      <c r="EY134" t="s">
        <v>140</v>
      </c>
      <c r="EZ134" t="s">
        <v>140</v>
      </c>
      <c r="FA134" t="s">
        <v>140</v>
      </c>
      <c r="FB134" t="s">
        <v>140</v>
      </c>
      <c r="FC134" t="s">
        <v>140</v>
      </c>
      <c r="FD134" t="s">
        <v>140</v>
      </c>
      <c r="FE134" t="s">
        <v>140</v>
      </c>
      <c r="FF134" t="s">
        <v>140</v>
      </c>
      <c r="FG134" t="s">
        <v>140</v>
      </c>
      <c r="FH134" t="s">
        <v>140</v>
      </c>
      <c r="FI134" t="s">
        <v>140</v>
      </c>
      <c r="FJ134" t="s">
        <v>140</v>
      </c>
      <c r="FK134" t="s">
        <v>140</v>
      </c>
      <c r="FL134" t="s">
        <v>140</v>
      </c>
      <c r="FM134" t="s">
        <v>140</v>
      </c>
      <c r="FN134" t="s">
        <v>140</v>
      </c>
      <c r="FO134" t="s">
        <v>140</v>
      </c>
      <c r="FP134" t="s">
        <v>140</v>
      </c>
      <c r="FQ134" t="s">
        <v>140</v>
      </c>
      <c r="FR134" t="s">
        <v>140</v>
      </c>
      <c r="FS134" t="s">
        <v>140</v>
      </c>
      <c r="FT134" t="s">
        <v>140</v>
      </c>
      <c r="FU134" t="s">
        <v>140</v>
      </c>
      <c r="FV134" t="s">
        <v>140</v>
      </c>
      <c r="FW134" t="s">
        <v>140</v>
      </c>
      <c r="FX134" t="s">
        <v>140</v>
      </c>
      <c r="FY134">
        <v>-681.59590000000003</v>
      </c>
      <c r="FZ134" t="s">
        <v>140</v>
      </c>
      <c r="GA134" t="s">
        <v>140</v>
      </c>
      <c r="GB134" t="s">
        <v>140</v>
      </c>
      <c r="GC134" t="s">
        <v>140</v>
      </c>
      <c r="GD134" t="s">
        <v>140</v>
      </c>
      <c r="GE134">
        <v>-682.34</v>
      </c>
      <c r="GF134">
        <v>-682.50879999999995</v>
      </c>
      <c r="GG134">
        <v>-658.32190000000003</v>
      </c>
      <c r="GH134">
        <v>-658.32190000000003</v>
      </c>
      <c r="GI134">
        <v>-658.32190000000003</v>
      </c>
      <c r="GJ134" t="s">
        <v>140</v>
      </c>
      <c r="GK134" t="s">
        <v>140</v>
      </c>
      <c r="GL134">
        <v>-660.06910000000005</v>
      </c>
      <c r="GM134" t="s">
        <v>140</v>
      </c>
      <c r="GN134" t="s">
        <v>140</v>
      </c>
      <c r="GO134" t="s">
        <v>140</v>
      </c>
      <c r="GP134" t="s">
        <v>140</v>
      </c>
      <c r="GQ134">
        <v>-661.92319999999995</v>
      </c>
      <c r="GR134">
        <v>-661.98649999999998</v>
      </c>
      <c r="GS134" t="s">
        <v>140</v>
      </c>
      <c r="GT134" t="s">
        <v>140</v>
      </c>
      <c r="GU134" t="s">
        <v>140</v>
      </c>
      <c r="GV134" t="s">
        <v>140</v>
      </c>
      <c r="GW134" t="s">
        <v>140</v>
      </c>
      <c r="GX134" t="s">
        <v>140</v>
      </c>
      <c r="GY134" t="s">
        <v>140</v>
      </c>
      <c r="GZ134">
        <v>-678.42639999999994</v>
      </c>
      <c r="HA134" t="s">
        <v>140</v>
      </c>
      <c r="HB134">
        <v>-678.39210000000003</v>
      </c>
      <c r="HC134">
        <v>-678.37249999999995</v>
      </c>
      <c r="HD134">
        <v>-678.37249999999995</v>
      </c>
      <c r="HE134">
        <v>-676.721</v>
      </c>
      <c r="HF134">
        <v>-678.37249999999995</v>
      </c>
      <c r="HG134">
        <v>-678.43949999999995</v>
      </c>
      <c r="HH134">
        <v>-677.84259999999995</v>
      </c>
      <c r="HI134" t="s">
        <v>140</v>
      </c>
      <c r="HJ134">
        <v>-679.1893</v>
      </c>
      <c r="HK134" t="s">
        <v>140</v>
      </c>
      <c r="HL134">
        <v>-676.721</v>
      </c>
      <c r="HM134">
        <v>-678.4366</v>
      </c>
      <c r="HN134">
        <v>-678.4366</v>
      </c>
      <c r="HO134" t="s">
        <v>140</v>
      </c>
      <c r="HP134">
        <v>-674.27689999999996</v>
      </c>
      <c r="HQ134">
        <v>-678.26250000000005</v>
      </c>
      <c r="HR134" t="s">
        <v>140</v>
      </c>
      <c r="HS134" t="s">
        <v>140</v>
      </c>
      <c r="HT134" t="s">
        <v>140</v>
      </c>
      <c r="HU134" t="s">
        <v>140</v>
      </c>
      <c r="HV134" s="2" t="s">
        <v>140</v>
      </c>
      <c r="HW134" s="2">
        <v>-679.17160000000001</v>
      </c>
      <c r="HX134" s="2">
        <v>-671.86069999999995</v>
      </c>
      <c r="HY134" s="2" t="s">
        <v>140</v>
      </c>
      <c r="HZ134" s="2" t="s">
        <v>140</v>
      </c>
    </row>
    <row r="135" spans="2:234" ht="12" customHeight="1" x14ac:dyDescent="0.15">
      <c r="B135" t="s">
        <v>543</v>
      </c>
      <c r="C135" t="s">
        <v>140</v>
      </c>
      <c r="D135" t="s">
        <v>140</v>
      </c>
      <c r="E135" t="s">
        <v>140</v>
      </c>
      <c r="F135">
        <v>-4.1071369999999998</v>
      </c>
      <c r="G135">
        <v>-4.1071369999999998</v>
      </c>
      <c r="H135">
        <v>-4.0879589999999997</v>
      </c>
      <c r="I135" t="s">
        <v>140</v>
      </c>
      <c r="J135" t="s">
        <v>140</v>
      </c>
      <c r="K135" t="s">
        <v>140</v>
      </c>
      <c r="L135">
        <v>-4.1071859999999996</v>
      </c>
      <c r="M135" t="s">
        <v>140</v>
      </c>
      <c r="N135">
        <v>-4.1082010000000002</v>
      </c>
      <c r="O135" t="s">
        <v>140</v>
      </c>
      <c r="P135">
        <v>-4.1071369999999998</v>
      </c>
      <c r="Q135" t="s">
        <v>140</v>
      </c>
      <c r="R135" t="s">
        <v>140</v>
      </c>
      <c r="S135">
        <v>-4.1073320000000004</v>
      </c>
      <c r="T135">
        <v>-4.1073320000000004</v>
      </c>
      <c r="U135">
        <v>-4.1073320000000004</v>
      </c>
      <c r="V135" t="s">
        <v>140</v>
      </c>
      <c r="W135" t="s">
        <v>140</v>
      </c>
      <c r="X135" t="s">
        <v>140</v>
      </c>
      <c r="Y135">
        <v>-3.9731329999999998</v>
      </c>
      <c r="Z135" t="s">
        <v>140</v>
      </c>
      <c r="AA135" t="s">
        <v>140</v>
      </c>
      <c r="AB135" t="s">
        <v>140</v>
      </c>
      <c r="AC135" t="s">
        <v>140</v>
      </c>
      <c r="AD135" t="s">
        <v>140</v>
      </c>
      <c r="AE135" t="s">
        <v>140</v>
      </c>
      <c r="AF135" t="s">
        <v>140</v>
      </c>
      <c r="AG135" t="s">
        <v>140</v>
      </c>
      <c r="AH135" t="s">
        <v>140</v>
      </c>
      <c r="AI135" t="s">
        <v>140</v>
      </c>
      <c r="AJ135" t="s">
        <v>140</v>
      </c>
      <c r="AK135" t="s">
        <v>140</v>
      </c>
      <c r="AL135" t="s">
        <v>140</v>
      </c>
      <c r="AM135" t="s">
        <v>140</v>
      </c>
      <c r="AN135" t="s">
        <v>140</v>
      </c>
      <c r="AO135" t="s">
        <v>140</v>
      </c>
      <c r="AP135" t="s">
        <v>140</v>
      </c>
      <c r="AQ135" t="s">
        <v>140</v>
      </c>
      <c r="AR135" t="s">
        <v>140</v>
      </c>
      <c r="AS135" t="s">
        <v>140</v>
      </c>
      <c r="AT135" t="s">
        <v>140</v>
      </c>
      <c r="AU135" t="s">
        <v>140</v>
      </c>
      <c r="AV135" t="s">
        <v>140</v>
      </c>
      <c r="AW135" t="s">
        <v>140</v>
      </c>
      <c r="AX135" t="s">
        <v>140</v>
      </c>
      <c r="AY135" t="s">
        <v>140</v>
      </c>
      <c r="AZ135">
        <v>-3.9846729999999999</v>
      </c>
      <c r="BA135" t="s">
        <v>140</v>
      </c>
      <c r="BB135" t="s">
        <v>140</v>
      </c>
      <c r="BC135" t="s">
        <v>140</v>
      </c>
      <c r="BD135" t="s">
        <v>140</v>
      </c>
      <c r="BE135" t="s">
        <v>140</v>
      </c>
      <c r="BF135" t="s">
        <v>140</v>
      </c>
      <c r="BG135" t="s">
        <v>140</v>
      </c>
      <c r="BH135" t="s">
        <v>140</v>
      </c>
      <c r="BI135">
        <v>-4.0176990000000004</v>
      </c>
      <c r="BJ135">
        <v>-4.0835710000000001</v>
      </c>
      <c r="BK135" t="s">
        <v>140</v>
      </c>
      <c r="BL135" t="s">
        <v>140</v>
      </c>
      <c r="BM135" t="s">
        <v>140</v>
      </c>
      <c r="BN135" t="s">
        <v>140</v>
      </c>
      <c r="BO135">
        <v>-4.0835710000000001</v>
      </c>
      <c r="BP135">
        <v>-4.0835710000000001</v>
      </c>
      <c r="BQ135">
        <v>-4.0836290000000002</v>
      </c>
      <c r="BR135" t="s">
        <v>140</v>
      </c>
      <c r="BS135" t="s">
        <v>140</v>
      </c>
      <c r="BT135" t="s">
        <v>140</v>
      </c>
      <c r="BU135" t="s">
        <v>140</v>
      </c>
      <c r="BV135">
        <v>-4.0834260000000002</v>
      </c>
      <c r="BW135">
        <v>-4.083304</v>
      </c>
      <c r="BX135">
        <v>-4.0832170000000003</v>
      </c>
      <c r="BY135">
        <v>-4.083304</v>
      </c>
      <c r="BZ135">
        <v>-4.0882189999999996</v>
      </c>
      <c r="CA135">
        <v>-4.0882189999999996</v>
      </c>
      <c r="CB135" t="s">
        <v>140</v>
      </c>
      <c r="CC135" t="s">
        <v>140</v>
      </c>
      <c r="CD135" t="s">
        <v>140</v>
      </c>
      <c r="CE135">
        <v>-4.0881809999999996</v>
      </c>
      <c r="CF135">
        <v>-4.080114</v>
      </c>
      <c r="CG135">
        <v>-4.0882189999999996</v>
      </c>
      <c r="CH135">
        <v>-4.0882209999999999</v>
      </c>
      <c r="CI135" t="s">
        <v>140</v>
      </c>
      <c r="CJ135" t="s">
        <v>140</v>
      </c>
      <c r="CK135" t="s">
        <v>140</v>
      </c>
      <c r="CL135" t="s">
        <v>140</v>
      </c>
      <c r="CM135" t="s">
        <v>140</v>
      </c>
      <c r="CN135" t="s">
        <v>140</v>
      </c>
      <c r="CO135" t="s">
        <v>140</v>
      </c>
      <c r="CP135" t="s">
        <v>140</v>
      </c>
      <c r="CQ135" t="s">
        <v>140</v>
      </c>
      <c r="CR135" t="s">
        <v>140</v>
      </c>
      <c r="CS135" t="s">
        <v>140</v>
      </c>
      <c r="CT135">
        <v>-4.0587109999999997</v>
      </c>
      <c r="CU135">
        <v>-4.058935</v>
      </c>
      <c r="CV135" t="s">
        <v>140</v>
      </c>
      <c r="CW135">
        <v>-4.0824290000000003</v>
      </c>
      <c r="CX135">
        <v>-4.0826419999999999</v>
      </c>
      <c r="CY135">
        <v>-4.0824290000000003</v>
      </c>
      <c r="CZ135">
        <v>-4.0824290000000003</v>
      </c>
      <c r="DA135">
        <v>-4.0824290000000003</v>
      </c>
      <c r="DB135" t="s">
        <v>140</v>
      </c>
      <c r="DC135" t="s">
        <v>140</v>
      </c>
      <c r="DD135" t="s">
        <v>140</v>
      </c>
      <c r="DE135" t="s">
        <v>140</v>
      </c>
      <c r="DF135" t="s">
        <v>140</v>
      </c>
      <c r="DG135" t="s">
        <v>140</v>
      </c>
      <c r="DH135" t="s">
        <v>140</v>
      </c>
      <c r="DI135" t="s">
        <v>140</v>
      </c>
      <c r="DJ135" t="s">
        <v>140</v>
      </c>
      <c r="DK135" t="s">
        <v>140</v>
      </c>
      <c r="DL135" t="s">
        <v>140</v>
      </c>
      <c r="DM135" t="s">
        <v>140</v>
      </c>
      <c r="DN135" t="s">
        <v>140</v>
      </c>
      <c r="DO135" t="s">
        <v>140</v>
      </c>
      <c r="DP135" t="s">
        <v>140</v>
      </c>
      <c r="DQ135" t="s">
        <v>140</v>
      </c>
      <c r="DR135" t="s">
        <v>140</v>
      </c>
      <c r="DS135">
        <v>-4.0879589999999997</v>
      </c>
      <c r="DT135">
        <v>-4.0879589999999997</v>
      </c>
      <c r="DU135">
        <v>-4.0879589999999997</v>
      </c>
      <c r="DV135">
        <v>-4.088114</v>
      </c>
      <c r="DW135">
        <v>-4.0879589999999997</v>
      </c>
      <c r="DX135" t="s">
        <v>140</v>
      </c>
      <c r="DY135" t="s">
        <v>140</v>
      </c>
      <c r="DZ135" t="s">
        <v>140</v>
      </c>
      <c r="EA135">
        <v>-4.0348930000000003</v>
      </c>
      <c r="EB135">
        <v>-4.0439889999999998</v>
      </c>
      <c r="EC135">
        <v>-4.0441070000000003</v>
      </c>
      <c r="ED135">
        <v>-4.0439889999999998</v>
      </c>
      <c r="EE135">
        <v>-4.0439889999999998</v>
      </c>
      <c r="EF135" t="s">
        <v>140</v>
      </c>
      <c r="EG135" t="s">
        <v>140</v>
      </c>
      <c r="EH135" t="s">
        <v>140</v>
      </c>
      <c r="EI135">
        <v>-3.9849320000000001</v>
      </c>
      <c r="EJ135" t="s">
        <v>140</v>
      </c>
      <c r="EK135" t="s">
        <v>140</v>
      </c>
      <c r="EL135" t="s">
        <v>140</v>
      </c>
      <c r="EM135" t="s">
        <v>140</v>
      </c>
      <c r="EN135" t="s">
        <v>140</v>
      </c>
      <c r="EO135">
        <v>-4.1021460000000003</v>
      </c>
      <c r="EP135" t="s">
        <v>140</v>
      </c>
      <c r="EQ135" t="s">
        <v>140</v>
      </c>
      <c r="ER135" t="s">
        <v>140</v>
      </c>
      <c r="ES135" t="s">
        <v>140</v>
      </c>
      <c r="ET135" t="s">
        <v>140</v>
      </c>
      <c r="EU135" t="s">
        <v>140</v>
      </c>
      <c r="EV135" t="s">
        <v>140</v>
      </c>
      <c r="EW135" t="s">
        <v>140</v>
      </c>
      <c r="EX135" t="s">
        <v>140</v>
      </c>
      <c r="EY135" t="s">
        <v>140</v>
      </c>
      <c r="EZ135" t="s">
        <v>140</v>
      </c>
      <c r="FA135" t="s">
        <v>140</v>
      </c>
      <c r="FB135" t="s">
        <v>140</v>
      </c>
      <c r="FC135" t="s">
        <v>140</v>
      </c>
      <c r="FD135" t="s">
        <v>140</v>
      </c>
      <c r="FE135" t="s">
        <v>140</v>
      </c>
      <c r="FF135" t="s">
        <v>140</v>
      </c>
      <c r="FG135" t="s">
        <v>140</v>
      </c>
      <c r="FH135" t="s">
        <v>140</v>
      </c>
      <c r="FI135" t="s">
        <v>140</v>
      </c>
      <c r="FJ135" t="s">
        <v>140</v>
      </c>
      <c r="FK135" t="s">
        <v>140</v>
      </c>
      <c r="FL135" t="s">
        <v>140</v>
      </c>
      <c r="FM135" t="s">
        <v>140</v>
      </c>
      <c r="FN135" t="s">
        <v>140</v>
      </c>
      <c r="FO135" t="s">
        <v>140</v>
      </c>
      <c r="FP135" t="s">
        <v>140</v>
      </c>
      <c r="FQ135" t="s">
        <v>140</v>
      </c>
      <c r="FR135" t="s">
        <v>140</v>
      </c>
      <c r="FS135" t="s">
        <v>140</v>
      </c>
      <c r="FT135" t="s">
        <v>140</v>
      </c>
      <c r="FU135" t="s">
        <v>140</v>
      </c>
      <c r="FV135" t="s">
        <v>140</v>
      </c>
      <c r="FW135" t="s">
        <v>140</v>
      </c>
      <c r="FX135" t="s">
        <v>140</v>
      </c>
      <c r="FY135">
        <v>-4.1027060000000004</v>
      </c>
      <c r="FZ135" t="s">
        <v>140</v>
      </c>
      <c r="GA135" t="s">
        <v>140</v>
      </c>
      <c r="GB135" t="s">
        <v>140</v>
      </c>
      <c r="GC135" t="s">
        <v>140</v>
      </c>
      <c r="GD135" t="s">
        <v>140</v>
      </c>
      <c r="GE135">
        <v>-4.1071859999999996</v>
      </c>
      <c r="GF135">
        <v>-4.1082010000000002</v>
      </c>
      <c r="GG135">
        <v>-3.9626139999999999</v>
      </c>
      <c r="GH135">
        <v>-3.9626139999999999</v>
      </c>
      <c r="GI135">
        <v>-3.9626139999999999</v>
      </c>
      <c r="GJ135" t="s">
        <v>140</v>
      </c>
      <c r="GK135" t="s">
        <v>140</v>
      </c>
      <c r="GL135">
        <v>-3.973131</v>
      </c>
      <c r="GM135" t="s">
        <v>140</v>
      </c>
      <c r="GN135" t="s">
        <v>140</v>
      </c>
      <c r="GO135" t="s">
        <v>140</v>
      </c>
      <c r="GP135" t="s">
        <v>140</v>
      </c>
      <c r="GQ135">
        <v>-3.9842909999999998</v>
      </c>
      <c r="GR135">
        <v>-3.9846720000000002</v>
      </c>
      <c r="GS135" t="s">
        <v>140</v>
      </c>
      <c r="GT135" t="s">
        <v>140</v>
      </c>
      <c r="GU135" t="s">
        <v>140</v>
      </c>
      <c r="GV135" t="s">
        <v>140</v>
      </c>
      <c r="GW135" t="s">
        <v>140</v>
      </c>
      <c r="GX135" t="s">
        <v>140</v>
      </c>
      <c r="GY135" t="s">
        <v>140</v>
      </c>
      <c r="GZ135">
        <v>-4.0836290000000002</v>
      </c>
      <c r="HA135" t="s">
        <v>140</v>
      </c>
      <c r="HB135">
        <v>-4.0834219999999997</v>
      </c>
      <c r="HC135">
        <v>-4.083304</v>
      </c>
      <c r="HD135">
        <v>-4.083304</v>
      </c>
      <c r="HE135">
        <v>-4.0733629999999996</v>
      </c>
      <c r="HF135">
        <v>-4.083304</v>
      </c>
      <c r="HG135">
        <v>-4.0837070000000004</v>
      </c>
      <c r="HH135">
        <v>-4.080114</v>
      </c>
      <c r="HI135" t="s">
        <v>140</v>
      </c>
      <c r="HJ135">
        <v>-4.0882209999999999</v>
      </c>
      <c r="HK135" t="s">
        <v>140</v>
      </c>
      <c r="HL135">
        <v>-4.0733629999999996</v>
      </c>
      <c r="HM135">
        <v>-4.0836889999999997</v>
      </c>
      <c r="HN135">
        <v>-4.0836889999999997</v>
      </c>
      <c r="HO135" t="s">
        <v>140</v>
      </c>
      <c r="HP135">
        <v>-4.0586510000000002</v>
      </c>
      <c r="HQ135">
        <v>-4.0826419999999999</v>
      </c>
      <c r="HR135" t="s">
        <v>140</v>
      </c>
      <c r="HS135" t="s">
        <v>140</v>
      </c>
      <c r="HT135" t="s">
        <v>140</v>
      </c>
      <c r="HU135" t="s">
        <v>140</v>
      </c>
      <c r="HV135" s="2" t="s">
        <v>140</v>
      </c>
      <c r="HW135" s="2">
        <v>-4.088114</v>
      </c>
      <c r="HX135" s="2">
        <v>-4.0441070000000003</v>
      </c>
      <c r="HY135" s="2" t="s">
        <v>140</v>
      </c>
      <c r="HZ135" s="2" t="s">
        <v>140</v>
      </c>
    </row>
    <row r="136" spans="2:234" ht="12" customHeight="1" x14ac:dyDescent="0.15">
      <c r="B136" t="s">
        <v>544</v>
      </c>
      <c r="C136" t="s">
        <v>140</v>
      </c>
      <c r="D136" t="s">
        <v>140</v>
      </c>
      <c r="E136" t="s">
        <v>140</v>
      </c>
      <c r="F136">
        <v>9.0890999999999993E-3</v>
      </c>
      <c r="G136">
        <v>9.0890999999999993E-3</v>
      </c>
      <c r="H136">
        <v>9.0890999999999993E-3</v>
      </c>
      <c r="I136" t="s">
        <v>140</v>
      </c>
      <c r="J136" t="s">
        <v>140</v>
      </c>
      <c r="K136" t="s">
        <v>140</v>
      </c>
      <c r="L136">
        <v>9.0890999999999993E-3</v>
      </c>
      <c r="M136" t="s">
        <v>140</v>
      </c>
      <c r="N136">
        <v>9.0890999999999993E-3</v>
      </c>
      <c r="O136" t="s">
        <v>140</v>
      </c>
      <c r="P136">
        <v>9.0890999999999993E-3</v>
      </c>
      <c r="Q136" t="s">
        <v>140</v>
      </c>
      <c r="R136" t="s">
        <v>140</v>
      </c>
      <c r="S136">
        <v>9.0890999999999993E-3</v>
      </c>
      <c r="T136">
        <v>9.0890999999999993E-3</v>
      </c>
      <c r="U136">
        <v>9.0890999999999993E-3</v>
      </c>
      <c r="V136" t="s">
        <v>140</v>
      </c>
      <c r="W136" t="s">
        <v>140</v>
      </c>
      <c r="X136" t="s">
        <v>140</v>
      </c>
      <c r="Y136">
        <v>9.0890999999999993E-3</v>
      </c>
      <c r="Z136" t="s">
        <v>140</v>
      </c>
      <c r="AA136" t="s">
        <v>140</v>
      </c>
      <c r="AB136" t="s">
        <v>140</v>
      </c>
      <c r="AC136" t="s">
        <v>140</v>
      </c>
      <c r="AD136" t="s">
        <v>140</v>
      </c>
      <c r="AE136" t="s">
        <v>140</v>
      </c>
      <c r="AF136" t="s">
        <v>140</v>
      </c>
      <c r="AG136" t="s">
        <v>140</v>
      </c>
      <c r="AH136" t="s">
        <v>140</v>
      </c>
      <c r="AI136" t="s">
        <v>140</v>
      </c>
      <c r="AJ136" t="s">
        <v>140</v>
      </c>
      <c r="AK136" t="s">
        <v>140</v>
      </c>
      <c r="AL136" t="s">
        <v>140</v>
      </c>
      <c r="AM136" t="s">
        <v>140</v>
      </c>
      <c r="AN136" t="s">
        <v>140</v>
      </c>
      <c r="AO136" t="s">
        <v>140</v>
      </c>
      <c r="AP136" t="s">
        <v>140</v>
      </c>
      <c r="AQ136" t="s">
        <v>140</v>
      </c>
      <c r="AR136" t="s">
        <v>140</v>
      </c>
      <c r="AS136" t="s">
        <v>140</v>
      </c>
      <c r="AT136" t="s">
        <v>140</v>
      </c>
      <c r="AU136" t="s">
        <v>140</v>
      </c>
      <c r="AV136" t="s">
        <v>140</v>
      </c>
      <c r="AW136" t="s">
        <v>140</v>
      </c>
      <c r="AX136" t="s">
        <v>140</v>
      </c>
      <c r="AY136" t="s">
        <v>140</v>
      </c>
      <c r="AZ136">
        <v>9.0890999999999993E-3</v>
      </c>
      <c r="BA136" t="s">
        <v>140</v>
      </c>
      <c r="BB136" t="s">
        <v>140</v>
      </c>
      <c r="BC136" t="s">
        <v>140</v>
      </c>
      <c r="BD136" t="s">
        <v>140</v>
      </c>
      <c r="BE136" t="s">
        <v>140</v>
      </c>
      <c r="BF136" t="s">
        <v>140</v>
      </c>
      <c r="BG136" t="s">
        <v>140</v>
      </c>
      <c r="BH136" t="s">
        <v>140</v>
      </c>
      <c r="BI136">
        <v>9.0890999999999993E-3</v>
      </c>
      <c r="BJ136">
        <v>9.0890999999999993E-3</v>
      </c>
      <c r="BK136" t="s">
        <v>140</v>
      </c>
      <c r="BL136" t="s">
        <v>140</v>
      </c>
      <c r="BM136" t="s">
        <v>140</v>
      </c>
      <c r="BN136" t="s">
        <v>140</v>
      </c>
      <c r="BO136">
        <v>9.0890999999999993E-3</v>
      </c>
      <c r="BP136">
        <v>9.0890999999999993E-3</v>
      </c>
      <c r="BQ136">
        <v>9.0890999999999993E-3</v>
      </c>
      <c r="BR136" t="s">
        <v>140</v>
      </c>
      <c r="BS136" t="s">
        <v>140</v>
      </c>
      <c r="BT136" t="s">
        <v>140</v>
      </c>
      <c r="BU136" t="s">
        <v>140</v>
      </c>
      <c r="BV136">
        <v>9.0890999999999993E-3</v>
      </c>
      <c r="BW136">
        <v>9.0890999999999993E-3</v>
      </c>
      <c r="BX136">
        <v>9.0890999999999993E-3</v>
      </c>
      <c r="BY136">
        <v>9.0890999999999993E-3</v>
      </c>
      <c r="BZ136">
        <v>9.0890999999999993E-3</v>
      </c>
      <c r="CA136">
        <v>9.0890999999999993E-3</v>
      </c>
      <c r="CB136" t="s">
        <v>140</v>
      </c>
      <c r="CC136" t="s">
        <v>140</v>
      </c>
      <c r="CD136" t="s">
        <v>140</v>
      </c>
      <c r="CE136">
        <v>9.0890999999999993E-3</v>
      </c>
      <c r="CF136">
        <v>9.0890999999999993E-3</v>
      </c>
      <c r="CG136">
        <v>9.0890999999999993E-3</v>
      </c>
      <c r="CH136">
        <v>9.0890999999999993E-3</v>
      </c>
      <c r="CI136" t="s">
        <v>140</v>
      </c>
      <c r="CJ136" t="s">
        <v>140</v>
      </c>
      <c r="CK136" t="s">
        <v>140</v>
      </c>
      <c r="CL136" t="s">
        <v>140</v>
      </c>
      <c r="CM136" t="s">
        <v>140</v>
      </c>
      <c r="CN136" t="s">
        <v>140</v>
      </c>
      <c r="CO136" t="s">
        <v>140</v>
      </c>
      <c r="CP136" t="s">
        <v>140</v>
      </c>
      <c r="CQ136" t="s">
        <v>140</v>
      </c>
      <c r="CR136" t="s">
        <v>140</v>
      </c>
      <c r="CS136" t="s">
        <v>140</v>
      </c>
      <c r="CT136">
        <v>9.0890999999999993E-3</v>
      </c>
      <c r="CU136">
        <v>9.0890999999999993E-3</v>
      </c>
      <c r="CV136" t="s">
        <v>140</v>
      </c>
      <c r="CW136">
        <v>9.0890999999999993E-3</v>
      </c>
      <c r="CX136">
        <v>9.0890999999999993E-3</v>
      </c>
      <c r="CY136">
        <v>9.0890999999999993E-3</v>
      </c>
      <c r="CZ136">
        <v>9.0890999999999993E-3</v>
      </c>
      <c r="DA136">
        <v>9.0890999999999993E-3</v>
      </c>
      <c r="DB136" t="s">
        <v>140</v>
      </c>
      <c r="DC136" t="s">
        <v>140</v>
      </c>
      <c r="DD136" t="s">
        <v>140</v>
      </c>
      <c r="DE136" t="s">
        <v>140</v>
      </c>
      <c r="DF136" t="s">
        <v>140</v>
      </c>
      <c r="DG136" t="s">
        <v>140</v>
      </c>
      <c r="DH136" t="s">
        <v>140</v>
      </c>
      <c r="DI136" t="s">
        <v>140</v>
      </c>
      <c r="DJ136" t="s">
        <v>140</v>
      </c>
      <c r="DK136" t="s">
        <v>140</v>
      </c>
      <c r="DL136" t="s">
        <v>140</v>
      </c>
      <c r="DM136" t="s">
        <v>140</v>
      </c>
      <c r="DN136" t="s">
        <v>140</v>
      </c>
      <c r="DO136" t="s">
        <v>140</v>
      </c>
      <c r="DP136" t="s">
        <v>140</v>
      </c>
      <c r="DQ136" t="s">
        <v>140</v>
      </c>
      <c r="DR136" t="s">
        <v>140</v>
      </c>
      <c r="DS136">
        <v>9.0890999999999993E-3</v>
      </c>
      <c r="DT136">
        <v>9.0890999999999993E-3</v>
      </c>
      <c r="DU136">
        <v>9.0890999999999993E-3</v>
      </c>
      <c r="DV136">
        <v>9.0890999999999993E-3</v>
      </c>
      <c r="DW136">
        <v>9.0890999999999993E-3</v>
      </c>
      <c r="DX136" t="s">
        <v>140</v>
      </c>
      <c r="DY136" t="s">
        <v>140</v>
      </c>
      <c r="DZ136" t="s">
        <v>140</v>
      </c>
      <c r="EA136">
        <v>9.0890999999999993E-3</v>
      </c>
      <c r="EB136">
        <v>9.0890999999999993E-3</v>
      </c>
      <c r="EC136">
        <v>9.0890999999999993E-3</v>
      </c>
      <c r="ED136">
        <v>9.0890999999999993E-3</v>
      </c>
      <c r="EE136">
        <v>9.0890999999999993E-3</v>
      </c>
      <c r="EF136" t="s">
        <v>140</v>
      </c>
      <c r="EG136" t="s">
        <v>140</v>
      </c>
      <c r="EH136" t="s">
        <v>140</v>
      </c>
      <c r="EI136">
        <v>9.0890999999999993E-3</v>
      </c>
      <c r="EJ136" t="s">
        <v>140</v>
      </c>
      <c r="EK136" t="s">
        <v>140</v>
      </c>
      <c r="EL136" t="s">
        <v>140</v>
      </c>
      <c r="EM136" t="s">
        <v>140</v>
      </c>
      <c r="EN136" t="s">
        <v>140</v>
      </c>
      <c r="EO136">
        <v>9.0890999999999993E-3</v>
      </c>
      <c r="EP136" t="s">
        <v>140</v>
      </c>
      <c r="EQ136" t="s">
        <v>140</v>
      </c>
      <c r="ER136" t="s">
        <v>140</v>
      </c>
      <c r="ES136" t="s">
        <v>140</v>
      </c>
      <c r="ET136" t="s">
        <v>140</v>
      </c>
      <c r="EU136" t="s">
        <v>140</v>
      </c>
      <c r="EV136" t="s">
        <v>140</v>
      </c>
      <c r="EW136" t="s">
        <v>140</v>
      </c>
      <c r="EX136" t="s">
        <v>140</v>
      </c>
      <c r="EY136" t="s">
        <v>140</v>
      </c>
      <c r="EZ136" t="s">
        <v>140</v>
      </c>
      <c r="FA136" t="s">
        <v>140</v>
      </c>
      <c r="FB136" t="s">
        <v>140</v>
      </c>
      <c r="FC136" t="s">
        <v>140</v>
      </c>
      <c r="FD136" t="s">
        <v>140</v>
      </c>
      <c r="FE136" t="s">
        <v>140</v>
      </c>
      <c r="FF136" t="s">
        <v>140</v>
      </c>
      <c r="FG136" t="s">
        <v>140</v>
      </c>
      <c r="FH136" t="s">
        <v>140</v>
      </c>
      <c r="FI136" t="s">
        <v>140</v>
      </c>
      <c r="FJ136" t="s">
        <v>140</v>
      </c>
      <c r="FK136" t="s">
        <v>140</v>
      </c>
      <c r="FL136" t="s">
        <v>140</v>
      </c>
      <c r="FM136" t="s">
        <v>140</v>
      </c>
      <c r="FN136" t="s">
        <v>140</v>
      </c>
      <c r="FO136" t="s">
        <v>140</v>
      </c>
      <c r="FP136" t="s">
        <v>140</v>
      </c>
      <c r="FQ136" t="s">
        <v>140</v>
      </c>
      <c r="FR136" t="s">
        <v>140</v>
      </c>
      <c r="FS136" t="s">
        <v>140</v>
      </c>
      <c r="FT136" t="s">
        <v>140</v>
      </c>
      <c r="FU136" t="s">
        <v>140</v>
      </c>
      <c r="FV136" t="s">
        <v>140</v>
      </c>
      <c r="FW136" t="s">
        <v>140</v>
      </c>
      <c r="FX136" t="s">
        <v>140</v>
      </c>
      <c r="FY136">
        <v>9.0890999999999993E-3</v>
      </c>
      <c r="FZ136" t="s">
        <v>140</v>
      </c>
      <c r="GA136" t="s">
        <v>140</v>
      </c>
      <c r="GB136" t="s">
        <v>140</v>
      </c>
      <c r="GC136" t="s">
        <v>140</v>
      </c>
      <c r="GD136" t="s">
        <v>140</v>
      </c>
      <c r="GE136">
        <v>9.0890999999999993E-3</v>
      </c>
      <c r="GF136">
        <v>9.0890999999999993E-3</v>
      </c>
      <c r="GG136">
        <v>9.0890999999999993E-3</v>
      </c>
      <c r="GH136">
        <v>9.0890999999999993E-3</v>
      </c>
      <c r="GI136">
        <v>9.0890999999999993E-3</v>
      </c>
      <c r="GJ136" t="s">
        <v>140</v>
      </c>
      <c r="GK136" t="s">
        <v>140</v>
      </c>
      <c r="GL136">
        <v>9.0890999999999993E-3</v>
      </c>
      <c r="GM136" t="s">
        <v>140</v>
      </c>
      <c r="GN136" t="s">
        <v>140</v>
      </c>
      <c r="GO136" t="s">
        <v>140</v>
      </c>
      <c r="GP136" t="s">
        <v>140</v>
      </c>
      <c r="GQ136">
        <v>9.0890999999999993E-3</v>
      </c>
      <c r="GR136">
        <v>9.0890999999999993E-3</v>
      </c>
      <c r="GS136" t="s">
        <v>140</v>
      </c>
      <c r="GT136" t="s">
        <v>140</v>
      </c>
      <c r="GU136" t="s">
        <v>140</v>
      </c>
      <c r="GV136" t="s">
        <v>140</v>
      </c>
      <c r="GW136" t="s">
        <v>140</v>
      </c>
      <c r="GX136" t="s">
        <v>140</v>
      </c>
      <c r="GY136" t="s">
        <v>140</v>
      </c>
      <c r="GZ136">
        <v>9.0890999999999993E-3</v>
      </c>
      <c r="HA136" t="s">
        <v>140</v>
      </c>
      <c r="HB136">
        <v>9.0890999999999993E-3</v>
      </c>
      <c r="HC136">
        <v>9.0890999999999993E-3</v>
      </c>
      <c r="HD136">
        <v>9.0890999999999993E-3</v>
      </c>
      <c r="HE136">
        <v>9.0890999999999993E-3</v>
      </c>
      <c r="HF136">
        <v>9.0890999999999993E-3</v>
      </c>
      <c r="HG136">
        <v>9.0890999999999993E-3</v>
      </c>
      <c r="HH136">
        <v>9.0890999999999993E-3</v>
      </c>
      <c r="HI136" t="s">
        <v>140</v>
      </c>
      <c r="HJ136">
        <v>9.0890999999999993E-3</v>
      </c>
      <c r="HK136" t="s">
        <v>140</v>
      </c>
      <c r="HL136">
        <v>9.0890999999999993E-3</v>
      </c>
      <c r="HM136">
        <v>9.0890999999999993E-3</v>
      </c>
      <c r="HN136">
        <v>9.0890999999999993E-3</v>
      </c>
      <c r="HO136" t="s">
        <v>140</v>
      </c>
      <c r="HP136">
        <v>9.0890999999999993E-3</v>
      </c>
      <c r="HQ136">
        <v>9.0890999999999993E-3</v>
      </c>
      <c r="HR136" t="s">
        <v>140</v>
      </c>
      <c r="HS136" t="s">
        <v>140</v>
      </c>
      <c r="HT136" t="s">
        <v>140</v>
      </c>
      <c r="HU136" t="s">
        <v>140</v>
      </c>
      <c r="HV136" s="2" t="s">
        <v>140</v>
      </c>
      <c r="HW136" s="2">
        <v>9.0890999999999993E-3</v>
      </c>
      <c r="HX136" s="2">
        <v>9.0890999999999993E-3</v>
      </c>
      <c r="HY136" s="2" t="s">
        <v>140</v>
      </c>
      <c r="HZ136" s="2" t="s">
        <v>140</v>
      </c>
    </row>
    <row r="137" spans="2:234" ht="12" customHeight="1" x14ac:dyDescent="0.15">
      <c r="B137" t="s">
        <v>165</v>
      </c>
      <c r="C137" t="s">
        <v>140</v>
      </c>
      <c r="D137" t="s">
        <v>140</v>
      </c>
      <c r="E137" t="s">
        <v>140</v>
      </c>
      <c r="F137">
        <v>1510.002</v>
      </c>
      <c r="G137">
        <v>1510.002</v>
      </c>
      <c r="H137">
        <v>1510.002</v>
      </c>
      <c r="I137" t="s">
        <v>140</v>
      </c>
      <c r="J137" t="s">
        <v>140</v>
      </c>
      <c r="K137" t="s">
        <v>140</v>
      </c>
      <c r="L137">
        <v>1510.002</v>
      </c>
      <c r="M137" t="s">
        <v>140</v>
      </c>
      <c r="N137">
        <v>1510.002</v>
      </c>
      <c r="O137" t="s">
        <v>140</v>
      </c>
      <c r="P137">
        <v>1510.002</v>
      </c>
      <c r="Q137" t="s">
        <v>140</v>
      </c>
      <c r="R137" t="s">
        <v>140</v>
      </c>
      <c r="S137">
        <v>1510.002</v>
      </c>
      <c r="T137">
        <v>1510.002</v>
      </c>
      <c r="U137">
        <v>1510.002</v>
      </c>
      <c r="V137" t="s">
        <v>140</v>
      </c>
      <c r="W137" t="s">
        <v>140</v>
      </c>
      <c r="X137" t="s">
        <v>140</v>
      </c>
      <c r="Y137">
        <v>1510.002</v>
      </c>
      <c r="Z137" t="s">
        <v>140</v>
      </c>
      <c r="AA137" t="s">
        <v>140</v>
      </c>
      <c r="AB137" t="s">
        <v>140</v>
      </c>
      <c r="AC137" t="s">
        <v>140</v>
      </c>
      <c r="AD137" t="s">
        <v>140</v>
      </c>
      <c r="AE137" t="s">
        <v>140</v>
      </c>
      <c r="AF137" t="s">
        <v>140</v>
      </c>
      <c r="AG137" t="s">
        <v>140</v>
      </c>
      <c r="AH137" t="s">
        <v>140</v>
      </c>
      <c r="AI137" t="s">
        <v>140</v>
      </c>
      <c r="AJ137" t="s">
        <v>140</v>
      </c>
      <c r="AK137" t="s">
        <v>140</v>
      </c>
      <c r="AL137" t="s">
        <v>140</v>
      </c>
      <c r="AM137" t="s">
        <v>140</v>
      </c>
      <c r="AN137" t="s">
        <v>140</v>
      </c>
      <c r="AO137" t="s">
        <v>140</v>
      </c>
      <c r="AP137" t="s">
        <v>140</v>
      </c>
      <c r="AQ137" t="s">
        <v>140</v>
      </c>
      <c r="AR137" t="s">
        <v>140</v>
      </c>
      <c r="AS137" t="s">
        <v>140</v>
      </c>
      <c r="AT137" t="s">
        <v>140</v>
      </c>
      <c r="AU137" t="s">
        <v>140</v>
      </c>
      <c r="AV137" t="s">
        <v>140</v>
      </c>
      <c r="AW137" t="s">
        <v>140</v>
      </c>
      <c r="AX137" t="s">
        <v>140</v>
      </c>
      <c r="AY137" t="s">
        <v>140</v>
      </c>
      <c r="AZ137">
        <v>1510.002</v>
      </c>
      <c r="BA137" t="s">
        <v>140</v>
      </c>
      <c r="BB137" t="s">
        <v>140</v>
      </c>
      <c r="BC137" t="s">
        <v>140</v>
      </c>
      <c r="BD137" t="s">
        <v>140</v>
      </c>
      <c r="BE137" t="s">
        <v>140</v>
      </c>
      <c r="BF137" t="s">
        <v>140</v>
      </c>
      <c r="BG137" t="s">
        <v>140</v>
      </c>
      <c r="BH137" t="s">
        <v>140</v>
      </c>
      <c r="BI137">
        <v>1510.002</v>
      </c>
      <c r="BJ137">
        <v>1510.002</v>
      </c>
      <c r="BK137" t="s">
        <v>140</v>
      </c>
      <c r="BL137" t="s">
        <v>140</v>
      </c>
      <c r="BM137" t="s">
        <v>140</v>
      </c>
      <c r="BN137" t="s">
        <v>140</v>
      </c>
      <c r="BO137">
        <v>1510.002</v>
      </c>
      <c r="BP137">
        <v>1510.002</v>
      </c>
      <c r="BQ137">
        <v>1510.002</v>
      </c>
      <c r="BR137" t="s">
        <v>140</v>
      </c>
      <c r="BS137" t="s">
        <v>140</v>
      </c>
      <c r="BT137" t="s">
        <v>140</v>
      </c>
      <c r="BU137" t="s">
        <v>140</v>
      </c>
      <c r="BV137">
        <v>1510.002</v>
      </c>
      <c r="BW137">
        <v>1510.002</v>
      </c>
      <c r="BX137">
        <v>1510.002</v>
      </c>
      <c r="BY137">
        <v>1510.002</v>
      </c>
      <c r="BZ137">
        <v>1510.002</v>
      </c>
      <c r="CA137">
        <v>1510.002</v>
      </c>
      <c r="CB137" t="s">
        <v>140</v>
      </c>
      <c r="CC137" t="s">
        <v>140</v>
      </c>
      <c r="CD137" t="s">
        <v>140</v>
      </c>
      <c r="CE137">
        <v>1510.002</v>
      </c>
      <c r="CF137">
        <v>1510.002</v>
      </c>
      <c r="CG137">
        <v>1510.002</v>
      </c>
      <c r="CH137">
        <v>1510.002</v>
      </c>
      <c r="CI137" t="s">
        <v>140</v>
      </c>
      <c r="CJ137" t="s">
        <v>140</v>
      </c>
      <c r="CK137" t="s">
        <v>140</v>
      </c>
      <c r="CL137" t="s">
        <v>140</v>
      </c>
      <c r="CM137" t="s">
        <v>140</v>
      </c>
      <c r="CN137" t="s">
        <v>140</v>
      </c>
      <c r="CO137" t="s">
        <v>140</v>
      </c>
      <c r="CP137" t="s">
        <v>140</v>
      </c>
      <c r="CQ137" t="s">
        <v>140</v>
      </c>
      <c r="CR137" t="s">
        <v>140</v>
      </c>
      <c r="CS137" t="s">
        <v>140</v>
      </c>
      <c r="CT137">
        <v>1510.002</v>
      </c>
      <c r="CU137">
        <v>1510.002</v>
      </c>
      <c r="CV137" t="s">
        <v>140</v>
      </c>
      <c r="CW137">
        <v>1510.002</v>
      </c>
      <c r="CX137">
        <v>1510.002</v>
      </c>
      <c r="CY137">
        <v>1510.002</v>
      </c>
      <c r="CZ137">
        <v>1510.002</v>
      </c>
      <c r="DA137">
        <v>1510.002</v>
      </c>
      <c r="DB137" t="s">
        <v>140</v>
      </c>
      <c r="DC137" t="s">
        <v>140</v>
      </c>
      <c r="DD137" t="s">
        <v>140</v>
      </c>
      <c r="DE137" t="s">
        <v>140</v>
      </c>
      <c r="DF137" t="s">
        <v>140</v>
      </c>
      <c r="DG137" t="s">
        <v>140</v>
      </c>
      <c r="DH137" t="s">
        <v>140</v>
      </c>
      <c r="DI137" t="s">
        <v>140</v>
      </c>
      <c r="DJ137" t="s">
        <v>140</v>
      </c>
      <c r="DK137" t="s">
        <v>140</v>
      </c>
      <c r="DL137" t="s">
        <v>140</v>
      </c>
      <c r="DM137" t="s">
        <v>140</v>
      </c>
      <c r="DN137" t="s">
        <v>140</v>
      </c>
      <c r="DO137" t="s">
        <v>140</v>
      </c>
      <c r="DP137" t="s">
        <v>140</v>
      </c>
      <c r="DQ137" t="s">
        <v>140</v>
      </c>
      <c r="DR137" t="s">
        <v>140</v>
      </c>
      <c r="DS137">
        <v>1510.002</v>
      </c>
      <c r="DT137">
        <v>1510.002</v>
      </c>
      <c r="DU137">
        <v>1510.002</v>
      </c>
      <c r="DV137">
        <v>1510.002</v>
      </c>
      <c r="DW137">
        <v>1510.002</v>
      </c>
      <c r="DX137" t="s">
        <v>140</v>
      </c>
      <c r="DY137" t="s">
        <v>140</v>
      </c>
      <c r="DZ137" t="s">
        <v>140</v>
      </c>
      <c r="EA137">
        <v>1510.002</v>
      </c>
      <c r="EB137">
        <v>1510.002</v>
      </c>
      <c r="EC137">
        <v>1510.002</v>
      </c>
      <c r="ED137">
        <v>1510.002</v>
      </c>
      <c r="EE137">
        <v>1510.002</v>
      </c>
      <c r="EF137" t="s">
        <v>140</v>
      </c>
      <c r="EG137" t="s">
        <v>140</v>
      </c>
      <c r="EH137" t="s">
        <v>140</v>
      </c>
      <c r="EI137">
        <v>1510.002</v>
      </c>
      <c r="EJ137" t="s">
        <v>140</v>
      </c>
      <c r="EK137" t="s">
        <v>140</v>
      </c>
      <c r="EL137" t="s">
        <v>140</v>
      </c>
      <c r="EM137" t="s">
        <v>140</v>
      </c>
      <c r="EN137" t="s">
        <v>140</v>
      </c>
      <c r="EO137">
        <v>1510.002</v>
      </c>
      <c r="EP137" t="s">
        <v>140</v>
      </c>
      <c r="EQ137" t="s">
        <v>140</v>
      </c>
      <c r="ER137" t="s">
        <v>140</v>
      </c>
      <c r="ES137" t="s">
        <v>140</v>
      </c>
      <c r="ET137" t="s">
        <v>140</v>
      </c>
      <c r="EU137" t="s">
        <v>140</v>
      </c>
      <c r="EV137" t="s">
        <v>140</v>
      </c>
      <c r="EW137" t="s">
        <v>140</v>
      </c>
      <c r="EX137" t="s">
        <v>140</v>
      </c>
      <c r="EY137" t="s">
        <v>140</v>
      </c>
      <c r="EZ137" t="s">
        <v>140</v>
      </c>
      <c r="FA137" t="s">
        <v>140</v>
      </c>
      <c r="FB137" t="s">
        <v>140</v>
      </c>
      <c r="FC137" t="s">
        <v>140</v>
      </c>
      <c r="FD137" t="s">
        <v>140</v>
      </c>
      <c r="FE137" t="s">
        <v>140</v>
      </c>
      <c r="FF137" t="s">
        <v>140</v>
      </c>
      <c r="FG137" t="s">
        <v>140</v>
      </c>
      <c r="FH137" t="s">
        <v>140</v>
      </c>
      <c r="FI137" t="s">
        <v>140</v>
      </c>
      <c r="FJ137" t="s">
        <v>140</v>
      </c>
      <c r="FK137" t="s">
        <v>140</v>
      </c>
      <c r="FL137" t="s">
        <v>140</v>
      </c>
      <c r="FM137" t="s">
        <v>140</v>
      </c>
      <c r="FN137" t="s">
        <v>140</v>
      </c>
      <c r="FO137" t="s">
        <v>140</v>
      </c>
      <c r="FP137" t="s">
        <v>140</v>
      </c>
      <c r="FQ137" t="s">
        <v>140</v>
      </c>
      <c r="FR137" t="s">
        <v>140</v>
      </c>
      <c r="FS137" t="s">
        <v>140</v>
      </c>
      <c r="FT137" t="s">
        <v>140</v>
      </c>
      <c r="FU137" t="s">
        <v>140</v>
      </c>
      <c r="FV137" t="s">
        <v>140</v>
      </c>
      <c r="FW137" t="s">
        <v>140</v>
      </c>
      <c r="FX137" t="s">
        <v>140</v>
      </c>
      <c r="FY137">
        <v>1510.002</v>
      </c>
      <c r="FZ137" t="s">
        <v>140</v>
      </c>
      <c r="GA137" t="s">
        <v>140</v>
      </c>
      <c r="GB137" t="s">
        <v>140</v>
      </c>
      <c r="GC137" t="s">
        <v>140</v>
      </c>
      <c r="GD137" t="s">
        <v>140</v>
      </c>
      <c r="GE137">
        <v>1510.002</v>
      </c>
      <c r="GF137">
        <v>1510.002</v>
      </c>
      <c r="GG137">
        <v>1510.002</v>
      </c>
      <c r="GH137">
        <v>1510.002</v>
      </c>
      <c r="GI137">
        <v>1510.002</v>
      </c>
      <c r="GJ137" t="s">
        <v>140</v>
      </c>
      <c r="GK137" t="s">
        <v>140</v>
      </c>
      <c r="GL137">
        <v>1510.002</v>
      </c>
      <c r="GM137" t="s">
        <v>140</v>
      </c>
      <c r="GN137" t="s">
        <v>140</v>
      </c>
      <c r="GO137" t="s">
        <v>140</v>
      </c>
      <c r="GP137" t="s">
        <v>140</v>
      </c>
      <c r="GQ137">
        <v>1510.002</v>
      </c>
      <c r="GR137">
        <v>1510.002</v>
      </c>
      <c r="GS137" t="s">
        <v>140</v>
      </c>
      <c r="GT137" t="s">
        <v>140</v>
      </c>
      <c r="GU137" t="s">
        <v>140</v>
      </c>
      <c r="GV137" t="s">
        <v>140</v>
      </c>
      <c r="GW137" t="s">
        <v>140</v>
      </c>
      <c r="GX137" t="s">
        <v>140</v>
      </c>
      <c r="GY137" t="s">
        <v>140</v>
      </c>
      <c r="GZ137">
        <v>1510.002</v>
      </c>
      <c r="HA137" t="s">
        <v>140</v>
      </c>
      <c r="HB137">
        <v>1510.002</v>
      </c>
      <c r="HC137">
        <v>1510.002</v>
      </c>
      <c r="HD137">
        <v>1510.002</v>
      </c>
      <c r="HE137">
        <v>1510.002</v>
      </c>
      <c r="HF137">
        <v>1510.002</v>
      </c>
      <c r="HG137">
        <v>1510.002</v>
      </c>
      <c r="HH137">
        <v>1510.002</v>
      </c>
      <c r="HI137" t="s">
        <v>140</v>
      </c>
      <c r="HJ137">
        <v>1510.002</v>
      </c>
      <c r="HK137" t="s">
        <v>140</v>
      </c>
      <c r="HL137">
        <v>1510.002</v>
      </c>
      <c r="HM137">
        <v>1510.002</v>
      </c>
      <c r="HN137">
        <v>1510.002</v>
      </c>
      <c r="HO137" t="s">
        <v>140</v>
      </c>
      <c r="HP137">
        <v>1510.002</v>
      </c>
      <c r="HQ137">
        <v>1510.002</v>
      </c>
      <c r="HR137" t="s">
        <v>140</v>
      </c>
      <c r="HS137" t="s">
        <v>140</v>
      </c>
      <c r="HT137" t="s">
        <v>140</v>
      </c>
      <c r="HU137" t="s">
        <v>140</v>
      </c>
      <c r="HV137" s="2" t="s">
        <v>140</v>
      </c>
      <c r="HW137" s="2">
        <v>1510.002</v>
      </c>
      <c r="HX137" s="2">
        <v>1510.002</v>
      </c>
      <c r="HY137" s="2" t="s">
        <v>140</v>
      </c>
      <c r="HZ137" s="2" t="s">
        <v>140</v>
      </c>
    </row>
    <row r="138" spans="2:234" ht="12" customHeight="1" x14ac:dyDescent="0.15">
      <c r="B138" t="s">
        <v>166</v>
      </c>
      <c r="C138" t="s">
        <v>140</v>
      </c>
      <c r="D138" t="s">
        <v>140</v>
      </c>
      <c r="E138" t="s">
        <v>140</v>
      </c>
      <c r="F138">
        <v>166.13319999999999</v>
      </c>
      <c r="G138">
        <v>166.13319999999999</v>
      </c>
      <c r="H138">
        <v>166.13319999999999</v>
      </c>
      <c r="I138" t="s">
        <v>140</v>
      </c>
      <c r="J138" t="s">
        <v>140</v>
      </c>
      <c r="K138" t="s">
        <v>140</v>
      </c>
      <c r="L138">
        <v>166.13319999999999</v>
      </c>
      <c r="M138" t="s">
        <v>140</v>
      </c>
      <c r="N138">
        <v>166.13319999999999</v>
      </c>
      <c r="O138" t="s">
        <v>140</v>
      </c>
      <c r="P138">
        <v>166.13319999999999</v>
      </c>
      <c r="Q138" t="s">
        <v>140</v>
      </c>
      <c r="R138" t="s">
        <v>140</v>
      </c>
      <c r="S138">
        <v>166.13319999999999</v>
      </c>
      <c r="T138">
        <v>166.13319999999999</v>
      </c>
      <c r="U138">
        <v>166.13319999999999</v>
      </c>
      <c r="V138" t="s">
        <v>140</v>
      </c>
      <c r="W138" t="s">
        <v>140</v>
      </c>
      <c r="X138" t="s">
        <v>140</v>
      </c>
      <c r="Y138">
        <v>166.13319999999999</v>
      </c>
      <c r="Z138" t="s">
        <v>140</v>
      </c>
      <c r="AA138" t="s">
        <v>140</v>
      </c>
      <c r="AB138" t="s">
        <v>140</v>
      </c>
      <c r="AC138" t="s">
        <v>140</v>
      </c>
      <c r="AD138" t="s">
        <v>140</v>
      </c>
      <c r="AE138" t="s">
        <v>140</v>
      </c>
      <c r="AF138" t="s">
        <v>140</v>
      </c>
      <c r="AG138" t="s">
        <v>140</v>
      </c>
      <c r="AH138" t="s">
        <v>140</v>
      </c>
      <c r="AI138" t="s">
        <v>140</v>
      </c>
      <c r="AJ138" t="s">
        <v>140</v>
      </c>
      <c r="AK138" t="s">
        <v>140</v>
      </c>
      <c r="AL138" t="s">
        <v>140</v>
      </c>
      <c r="AM138" t="s">
        <v>140</v>
      </c>
      <c r="AN138" t="s">
        <v>140</v>
      </c>
      <c r="AO138" t="s">
        <v>140</v>
      </c>
      <c r="AP138" t="s">
        <v>140</v>
      </c>
      <c r="AQ138" t="s">
        <v>140</v>
      </c>
      <c r="AR138" t="s">
        <v>140</v>
      </c>
      <c r="AS138" t="s">
        <v>140</v>
      </c>
      <c r="AT138" t="s">
        <v>140</v>
      </c>
      <c r="AU138" t="s">
        <v>140</v>
      </c>
      <c r="AV138" t="s">
        <v>140</v>
      </c>
      <c r="AW138" t="s">
        <v>140</v>
      </c>
      <c r="AX138" t="s">
        <v>140</v>
      </c>
      <c r="AY138" t="s">
        <v>140</v>
      </c>
      <c r="AZ138">
        <v>166.13319999999999</v>
      </c>
      <c r="BA138" t="s">
        <v>140</v>
      </c>
      <c r="BB138" t="s">
        <v>140</v>
      </c>
      <c r="BC138" t="s">
        <v>140</v>
      </c>
      <c r="BD138" t="s">
        <v>140</v>
      </c>
      <c r="BE138" t="s">
        <v>140</v>
      </c>
      <c r="BF138" t="s">
        <v>140</v>
      </c>
      <c r="BG138" t="s">
        <v>140</v>
      </c>
      <c r="BH138" t="s">
        <v>140</v>
      </c>
      <c r="BI138">
        <v>166.13319999999999</v>
      </c>
      <c r="BJ138">
        <v>166.13319999999999</v>
      </c>
      <c r="BK138" t="s">
        <v>140</v>
      </c>
      <c r="BL138" t="s">
        <v>140</v>
      </c>
      <c r="BM138" t="s">
        <v>140</v>
      </c>
      <c r="BN138" t="s">
        <v>140</v>
      </c>
      <c r="BO138">
        <v>166.13319999999999</v>
      </c>
      <c r="BP138">
        <v>166.13319999999999</v>
      </c>
      <c r="BQ138">
        <v>166.13319999999999</v>
      </c>
      <c r="BR138" t="s">
        <v>140</v>
      </c>
      <c r="BS138" t="s">
        <v>140</v>
      </c>
      <c r="BT138" t="s">
        <v>140</v>
      </c>
      <c r="BU138" t="s">
        <v>140</v>
      </c>
      <c r="BV138">
        <v>166.13319999999999</v>
      </c>
      <c r="BW138">
        <v>166.13319999999999</v>
      </c>
      <c r="BX138">
        <v>166.13319999999999</v>
      </c>
      <c r="BY138">
        <v>166.13319999999999</v>
      </c>
      <c r="BZ138">
        <v>166.13319999999999</v>
      </c>
      <c r="CA138">
        <v>166.13319999999999</v>
      </c>
      <c r="CB138" t="s">
        <v>140</v>
      </c>
      <c r="CC138" t="s">
        <v>140</v>
      </c>
      <c r="CD138" t="s">
        <v>140</v>
      </c>
      <c r="CE138">
        <v>166.13319999999999</v>
      </c>
      <c r="CF138">
        <v>166.13319999999999</v>
      </c>
      <c r="CG138">
        <v>166.13319999999999</v>
      </c>
      <c r="CH138">
        <v>166.13319999999999</v>
      </c>
      <c r="CI138" t="s">
        <v>140</v>
      </c>
      <c r="CJ138" t="s">
        <v>140</v>
      </c>
      <c r="CK138" t="s">
        <v>140</v>
      </c>
      <c r="CL138" t="s">
        <v>140</v>
      </c>
      <c r="CM138" t="s">
        <v>140</v>
      </c>
      <c r="CN138" t="s">
        <v>140</v>
      </c>
      <c r="CO138" t="s">
        <v>140</v>
      </c>
      <c r="CP138" t="s">
        <v>140</v>
      </c>
      <c r="CQ138" t="s">
        <v>140</v>
      </c>
      <c r="CR138" t="s">
        <v>140</v>
      </c>
      <c r="CS138" t="s">
        <v>140</v>
      </c>
      <c r="CT138">
        <v>166.13319999999999</v>
      </c>
      <c r="CU138">
        <v>166.13319999999999</v>
      </c>
      <c r="CV138" t="s">
        <v>140</v>
      </c>
      <c r="CW138">
        <v>166.13319999999999</v>
      </c>
      <c r="CX138">
        <v>166.13319999999999</v>
      </c>
      <c r="CY138">
        <v>166.13319999999999</v>
      </c>
      <c r="CZ138">
        <v>166.13319999999999</v>
      </c>
      <c r="DA138">
        <v>166.13319999999999</v>
      </c>
      <c r="DB138" t="s">
        <v>140</v>
      </c>
      <c r="DC138" t="s">
        <v>140</v>
      </c>
      <c r="DD138" t="s">
        <v>140</v>
      </c>
      <c r="DE138" t="s">
        <v>140</v>
      </c>
      <c r="DF138" t="s">
        <v>140</v>
      </c>
      <c r="DG138" t="s">
        <v>140</v>
      </c>
      <c r="DH138" t="s">
        <v>140</v>
      </c>
      <c r="DI138" t="s">
        <v>140</v>
      </c>
      <c r="DJ138" t="s">
        <v>140</v>
      </c>
      <c r="DK138" t="s">
        <v>140</v>
      </c>
      <c r="DL138" t="s">
        <v>140</v>
      </c>
      <c r="DM138" t="s">
        <v>140</v>
      </c>
      <c r="DN138" t="s">
        <v>140</v>
      </c>
      <c r="DO138" t="s">
        <v>140</v>
      </c>
      <c r="DP138" t="s">
        <v>140</v>
      </c>
      <c r="DQ138" t="s">
        <v>140</v>
      </c>
      <c r="DR138" t="s">
        <v>140</v>
      </c>
      <c r="DS138">
        <v>166.13319999999999</v>
      </c>
      <c r="DT138">
        <v>166.13319999999999</v>
      </c>
      <c r="DU138">
        <v>166.13319999999999</v>
      </c>
      <c r="DV138">
        <v>166.13319999999999</v>
      </c>
      <c r="DW138">
        <v>166.13319999999999</v>
      </c>
      <c r="DX138" t="s">
        <v>140</v>
      </c>
      <c r="DY138" t="s">
        <v>140</v>
      </c>
      <c r="DZ138" t="s">
        <v>140</v>
      </c>
      <c r="EA138">
        <v>166.13319999999999</v>
      </c>
      <c r="EB138">
        <v>166.13319999999999</v>
      </c>
      <c r="EC138">
        <v>166.13319999999999</v>
      </c>
      <c r="ED138">
        <v>166.13319999999999</v>
      </c>
      <c r="EE138">
        <v>166.13319999999999</v>
      </c>
      <c r="EF138" t="s">
        <v>140</v>
      </c>
      <c r="EG138" t="s">
        <v>140</v>
      </c>
      <c r="EH138" t="s">
        <v>140</v>
      </c>
      <c r="EI138">
        <v>166.13319999999999</v>
      </c>
      <c r="EJ138" t="s">
        <v>140</v>
      </c>
      <c r="EK138" t="s">
        <v>140</v>
      </c>
      <c r="EL138" t="s">
        <v>140</v>
      </c>
      <c r="EM138" t="s">
        <v>140</v>
      </c>
      <c r="EN138" t="s">
        <v>140</v>
      </c>
      <c r="EO138">
        <v>166.13319999999999</v>
      </c>
      <c r="EP138" t="s">
        <v>140</v>
      </c>
      <c r="EQ138" t="s">
        <v>140</v>
      </c>
      <c r="ER138" t="s">
        <v>140</v>
      </c>
      <c r="ES138" t="s">
        <v>140</v>
      </c>
      <c r="ET138" t="s">
        <v>140</v>
      </c>
      <c r="EU138" t="s">
        <v>140</v>
      </c>
      <c r="EV138" t="s">
        <v>140</v>
      </c>
      <c r="EW138" t="s">
        <v>140</v>
      </c>
      <c r="EX138" t="s">
        <v>140</v>
      </c>
      <c r="EY138" t="s">
        <v>140</v>
      </c>
      <c r="EZ138" t="s">
        <v>140</v>
      </c>
      <c r="FA138" t="s">
        <v>140</v>
      </c>
      <c r="FB138" t="s">
        <v>140</v>
      </c>
      <c r="FC138" t="s">
        <v>140</v>
      </c>
      <c r="FD138" t="s">
        <v>140</v>
      </c>
      <c r="FE138" t="s">
        <v>140</v>
      </c>
      <c r="FF138" t="s">
        <v>140</v>
      </c>
      <c r="FG138" t="s">
        <v>140</v>
      </c>
      <c r="FH138" t="s">
        <v>140</v>
      </c>
      <c r="FI138" t="s">
        <v>140</v>
      </c>
      <c r="FJ138" t="s">
        <v>140</v>
      </c>
      <c r="FK138" t="s">
        <v>140</v>
      </c>
      <c r="FL138" t="s">
        <v>140</v>
      </c>
      <c r="FM138" t="s">
        <v>140</v>
      </c>
      <c r="FN138" t="s">
        <v>140</v>
      </c>
      <c r="FO138" t="s">
        <v>140</v>
      </c>
      <c r="FP138" t="s">
        <v>140</v>
      </c>
      <c r="FQ138" t="s">
        <v>140</v>
      </c>
      <c r="FR138" t="s">
        <v>140</v>
      </c>
      <c r="FS138" t="s">
        <v>140</v>
      </c>
      <c r="FT138" t="s">
        <v>140</v>
      </c>
      <c r="FU138" t="s">
        <v>140</v>
      </c>
      <c r="FV138" t="s">
        <v>140</v>
      </c>
      <c r="FW138" t="s">
        <v>140</v>
      </c>
      <c r="FX138" t="s">
        <v>140</v>
      </c>
      <c r="FY138">
        <v>166.13319999999999</v>
      </c>
      <c r="FZ138" t="s">
        <v>140</v>
      </c>
      <c r="GA138" t="s">
        <v>140</v>
      </c>
      <c r="GB138" t="s">
        <v>140</v>
      </c>
      <c r="GC138" t="s">
        <v>140</v>
      </c>
      <c r="GD138" t="s">
        <v>140</v>
      </c>
      <c r="GE138">
        <v>166.13319999999999</v>
      </c>
      <c r="GF138">
        <v>166.13319999999999</v>
      </c>
      <c r="GG138">
        <v>166.13319999999999</v>
      </c>
      <c r="GH138">
        <v>166.13319999999999</v>
      </c>
      <c r="GI138">
        <v>166.13319999999999</v>
      </c>
      <c r="GJ138" t="s">
        <v>140</v>
      </c>
      <c r="GK138" t="s">
        <v>140</v>
      </c>
      <c r="GL138">
        <v>166.13319999999999</v>
      </c>
      <c r="GM138" t="s">
        <v>140</v>
      </c>
      <c r="GN138" t="s">
        <v>140</v>
      </c>
      <c r="GO138" t="s">
        <v>140</v>
      </c>
      <c r="GP138" t="s">
        <v>140</v>
      </c>
      <c r="GQ138">
        <v>166.13319999999999</v>
      </c>
      <c r="GR138">
        <v>166.13319999999999</v>
      </c>
      <c r="GS138" t="s">
        <v>140</v>
      </c>
      <c r="GT138" t="s">
        <v>140</v>
      </c>
      <c r="GU138" t="s">
        <v>140</v>
      </c>
      <c r="GV138" t="s">
        <v>140</v>
      </c>
      <c r="GW138" t="s">
        <v>140</v>
      </c>
      <c r="GX138" t="s">
        <v>140</v>
      </c>
      <c r="GY138" t="s">
        <v>140</v>
      </c>
      <c r="GZ138">
        <v>166.13319999999999</v>
      </c>
      <c r="HA138" t="s">
        <v>140</v>
      </c>
      <c r="HB138">
        <v>166.13319999999999</v>
      </c>
      <c r="HC138">
        <v>166.13319999999999</v>
      </c>
      <c r="HD138">
        <v>166.13319999999999</v>
      </c>
      <c r="HE138">
        <v>166.13319999999999</v>
      </c>
      <c r="HF138">
        <v>166.13319999999999</v>
      </c>
      <c r="HG138">
        <v>166.13319999999999</v>
      </c>
      <c r="HH138">
        <v>166.13319999999999</v>
      </c>
      <c r="HI138" t="s">
        <v>140</v>
      </c>
      <c r="HJ138">
        <v>166.13319999999999</v>
      </c>
      <c r="HK138" t="s">
        <v>140</v>
      </c>
      <c r="HL138">
        <v>166.13319999999999</v>
      </c>
      <c r="HM138">
        <v>166.13319999999999</v>
      </c>
      <c r="HN138">
        <v>166.13319999999999</v>
      </c>
      <c r="HO138" t="s">
        <v>140</v>
      </c>
      <c r="HP138">
        <v>166.13319999999999</v>
      </c>
      <c r="HQ138">
        <v>166.13319999999999</v>
      </c>
      <c r="HR138" t="s">
        <v>140</v>
      </c>
      <c r="HS138" t="s">
        <v>140</v>
      </c>
      <c r="HT138" t="s">
        <v>140</v>
      </c>
      <c r="HU138" t="s">
        <v>140</v>
      </c>
      <c r="HV138" s="2" t="s">
        <v>140</v>
      </c>
      <c r="HW138" s="2">
        <v>166.13319999999999</v>
      </c>
      <c r="HX138" s="2">
        <v>166.13319999999999</v>
      </c>
      <c r="HY138" s="2" t="s">
        <v>140</v>
      </c>
      <c r="HZ138" s="2" t="s">
        <v>140</v>
      </c>
    </row>
    <row r="139" spans="2:234" ht="12" customHeight="1" x14ac:dyDescent="0.15">
      <c r="B139" s="2" t="s">
        <v>552</v>
      </c>
      <c r="C139" s="2" t="s">
        <v>140</v>
      </c>
      <c r="D139" s="2" t="s">
        <v>140</v>
      </c>
      <c r="E139" s="2" t="s">
        <v>140</v>
      </c>
      <c r="F139" s="2" t="s">
        <v>140</v>
      </c>
      <c r="G139" s="2" t="s">
        <v>140</v>
      </c>
      <c r="H139" s="2" t="s">
        <v>140</v>
      </c>
      <c r="I139" s="2" t="s">
        <v>140</v>
      </c>
      <c r="J139" s="2" t="s">
        <v>140</v>
      </c>
      <c r="K139" s="2" t="s">
        <v>140</v>
      </c>
      <c r="L139" s="2" t="s">
        <v>140</v>
      </c>
      <c r="M139" s="2" t="s">
        <v>140</v>
      </c>
      <c r="N139" s="2" t="s">
        <v>140</v>
      </c>
      <c r="O139" s="2" t="s">
        <v>140</v>
      </c>
      <c r="P139" s="2" t="s">
        <v>140</v>
      </c>
      <c r="Q139" s="2" t="s">
        <v>140</v>
      </c>
      <c r="R139" s="2" t="s">
        <v>140</v>
      </c>
      <c r="S139" s="2" t="s">
        <v>140</v>
      </c>
      <c r="T139" s="2" t="s">
        <v>140</v>
      </c>
      <c r="U139" s="2" t="s">
        <v>140</v>
      </c>
      <c r="V139" s="2" t="s">
        <v>140</v>
      </c>
      <c r="W139" s="2" t="s">
        <v>140</v>
      </c>
      <c r="X139" s="2" t="s">
        <v>140</v>
      </c>
      <c r="Y139" s="2" t="s">
        <v>140</v>
      </c>
      <c r="Z139" s="2" t="s">
        <v>140</v>
      </c>
      <c r="AA139" s="2" t="s">
        <v>140</v>
      </c>
      <c r="AB139" s="2" t="s">
        <v>140</v>
      </c>
      <c r="AC139" s="2" t="s">
        <v>140</v>
      </c>
      <c r="AD139" s="2" t="s">
        <v>140</v>
      </c>
      <c r="AE139" s="2" t="s">
        <v>140</v>
      </c>
      <c r="AF139" s="2" t="s">
        <v>140</v>
      </c>
      <c r="AG139" s="2" t="s">
        <v>140</v>
      </c>
      <c r="AH139" s="2" t="s">
        <v>140</v>
      </c>
      <c r="AI139" s="2" t="s">
        <v>140</v>
      </c>
      <c r="AJ139" s="2" t="s">
        <v>140</v>
      </c>
      <c r="AK139" s="2" t="s">
        <v>140</v>
      </c>
      <c r="AL139" s="2" t="s">
        <v>140</v>
      </c>
      <c r="AM139" s="2" t="s">
        <v>140</v>
      </c>
      <c r="AN139" s="2" t="s">
        <v>140</v>
      </c>
      <c r="AO139" s="2" t="s">
        <v>140</v>
      </c>
      <c r="AP139" s="2" t="s">
        <v>140</v>
      </c>
      <c r="AQ139" s="2" t="s">
        <v>140</v>
      </c>
      <c r="AR139" s="2" t="s">
        <v>140</v>
      </c>
      <c r="AS139" s="2" t="s">
        <v>140</v>
      </c>
      <c r="AT139" s="2" t="s">
        <v>140</v>
      </c>
      <c r="AU139" s="2" t="s">
        <v>140</v>
      </c>
      <c r="AV139" s="2" t="s">
        <v>140</v>
      </c>
      <c r="AW139" s="2" t="s">
        <v>140</v>
      </c>
      <c r="AX139" s="2" t="s">
        <v>140</v>
      </c>
      <c r="AY139" s="2" t="s">
        <v>140</v>
      </c>
      <c r="AZ139" s="2" t="s">
        <v>140</v>
      </c>
      <c r="BA139" s="2" t="s">
        <v>140</v>
      </c>
      <c r="BB139" s="2" t="s">
        <v>140</v>
      </c>
      <c r="BC139" s="2" t="s">
        <v>140</v>
      </c>
      <c r="BD139" s="2" t="s">
        <v>140</v>
      </c>
      <c r="BE139" s="2" t="s">
        <v>140</v>
      </c>
      <c r="BF139" s="2" t="s">
        <v>140</v>
      </c>
      <c r="BG139" s="2" t="s">
        <v>140</v>
      </c>
      <c r="BH139" s="2" t="s">
        <v>140</v>
      </c>
      <c r="BI139" s="2" t="s">
        <v>140</v>
      </c>
      <c r="BJ139" s="2" t="s">
        <v>140</v>
      </c>
      <c r="BK139" s="2" t="s">
        <v>140</v>
      </c>
      <c r="BL139" s="2" t="s">
        <v>140</v>
      </c>
      <c r="BM139" s="2" t="s">
        <v>140</v>
      </c>
      <c r="BN139" s="2" t="s">
        <v>140</v>
      </c>
      <c r="BO139" s="2" t="s">
        <v>140</v>
      </c>
      <c r="BP139" s="2" t="s">
        <v>140</v>
      </c>
      <c r="BQ139" s="2" t="s">
        <v>140</v>
      </c>
      <c r="BR139" s="2" t="s">
        <v>140</v>
      </c>
      <c r="BS139" s="2" t="s">
        <v>140</v>
      </c>
      <c r="BT139" s="2" t="s">
        <v>140</v>
      </c>
      <c r="BU139" s="2" t="s">
        <v>140</v>
      </c>
      <c r="BV139" s="2" t="s">
        <v>140</v>
      </c>
      <c r="BW139" s="2" t="s">
        <v>140</v>
      </c>
      <c r="BX139" s="2" t="s">
        <v>140</v>
      </c>
      <c r="BY139" s="2" t="s">
        <v>140</v>
      </c>
      <c r="BZ139" s="2" t="s">
        <v>140</v>
      </c>
      <c r="CA139" s="2" t="s">
        <v>140</v>
      </c>
      <c r="CB139" s="2" t="s">
        <v>140</v>
      </c>
      <c r="CC139" s="2" t="s">
        <v>140</v>
      </c>
      <c r="CD139" s="2" t="s">
        <v>140</v>
      </c>
      <c r="CE139" s="2" t="s">
        <v>140</v>
      </c>
      <c r="CF139" s="2" t="s">
        <v>140</v>
      </c>
      <c r="CG139" s="2" t="s">
        <v>140</v>
      </c>
      <c r="CH139" s="2" t="s">
        <v>140</v>
      </c>
      <c r="CI139" s="2" t="s">
        <v>140</v>
      </c>
      <c r="CJ139" s="2" t="s">
        <v>140</v>
      </c>
      <c r="CK139" s="2" t="s">
        <v>140</v>
      </c>
      <c r="CL139" s="2" t="s">
        <v>140</v>
      </c>
      <c r="CM139" s="2" t="s">
        <v>140</v>
      </c>
      <c r="CN139" s="2" t="s">
        <v>140</v>
      </c>
      <c r="CO139" s="2" t="s">
        <v>140</v>
      </c>
      <c r="CP139" s="2" t="s">
        <v>140</v>
      </c>
      <c r="CQ139" s="2" t="s">
        <v>140</v>
      </c>
      <c r="CR139" s="2" t="s">
        <v>140</v>
      </c>
      <c r="CS139" s="2" t="s">
        <v>140</v>
      </c>
      <c r="CT139" s="2" t="s">
        <v>140</v>
      </c>
      <c r="CU139" s="2" t="s">
        <v>140</v>
      </c>
      <c r="CV139" s="2" t="s">
        <v>140</v>
      </c>
      <c r="CW139" s="2" t="s">
        <v>140</v>
      </c>
      <c r="CX139" s="2" t="s">
        <v>140</v>
      </c>
      <c r="CY139" s="2" t="s">
        <v>140</v>
      </c>
      <c r="CZ139" s="2" t="s">
        <v>140</v>
      </c>
      <c r="DA139" s="2" t="s">
        <v>140</v>
      </c>
      <c r="DB139" s="2" t="s">
        <v>140</v>
      </c>
      <c r="DC139" s="2" t="s">
        <v>140</v>
      </c>
      <c r="DD139" s="2" t="s">
        <v>140</v>
      </c>
      <c r="DE139" s="2" t="s">
        <v>140</v>
      </c>
      <c r="DF139" s="2" t="s">
        <v>140</v>
      </c>
      <c r="DG139" s="2" t="s">
        <v>140</v>
      </c>
      <c r="DH139" s="2" t="s">
        <v>140</v>
      </c>
      <c r="DI139" s="2" t="s">
        <v>140</v>
      </c>
      <c r="DJ139" s="2" t="s">
        <v>140</v>
      </c>
      <c r="DK139" s="2" t="s">
        <v>140</v>
      </c>
      <c r="DL139" s="2" t="s">
        <v>140</v>
      </c>
      <c r="DM139" s="2" t="s">
        <v>140</v>
      </c>
      <c r="DN139" s="2" t="s">
        <v>140</v>
      </c>
      <c r="DO139" s="2" t="s">
        <v>140</v>
      </c>
      <c r="DP139" s="2" t="s">
        <v>140</v>
      </c>
      <c r="DQ139" s="2" t="s">
        <v>140</v>
      </c>
      <c r="DR139" s="2" t="s">
        <v>140</v>
      </c>
      <c r="DS139" s="2" t="s">
        <v>140</v>
      </c>
      <c r="DT139" s="2" t="s">
        <v>140</v>
      </c>
      <c r="DU139" s="2" t="s">
        <v>140</v>
      </c>
      <c r="DV139" s="2" t="s">
        <v>140</v>
      </c>
      <c r="DW139" s="2" t="s">
        <v>140</v>
      </c>
      <c r="DX139" s="2" t="s">
        <v>140</v>
      </c>
      <c r="DY139" s="2" t="s">
        <v>140</v>
      </c>
      <c r="DZ139" s="2" t="s">
        <v>140</v>
      </c>
      <c r="EA139" s="2" t="s">
        <v>140</v>
      </c>
      <c r="EB139" s="2" t="s">
        <v>140</v>
      </c>
      <c r="EC139" s="2" t="s">
        <v>140</v>
      </c>
      <c r="ED139" s="2" t="s">
        <v>140</v>
      </c>
      <c r="EE139" s="2" t="s">
        <v>140</v>
      </c>
      <c r="EF139" s="2" t="s">
        <v>140</v>
      </c>
      <c r="EG139" s="2" t="s">
        <v>140</v>
      </c>
      <c r="EH139" s="2" t="s">
        <v>140</v>
      </c>
      <c r="EI139" s="2" t="s">
        <v>140</v>
      </c>
      <c r="EJ139" s="2" t="s">
        <v>140</v>
      </c>
      <c r="EK139" s="2" t="s">
        <v>140</v>
      </c>
      <c r="EL139" s="2" t="s">
        <v>140</v>
      </c>
      <c r="EM139" s="2" t="s">
        <v>140</v>
      </c>
      <c r="EN139" s="2" t="s">
        <v>140</v>
      </c>
      <c r="EO139" s="2" t="s">
        <v>140</v>
      </c>
      <c r="EP139" s="2" t="s">
        <v>140</v>
      </c>
      <c r="EQ139" s="2" t="s">
        <v>140</v>
      </c>
      <c r="ER139" s="2" t="s">
        <v>140</v>
      </c>
      <c r="ES139" s="2" t="s">
        <v>140</v>
      </c>
      <c r="ET139" s="2" t="s">
        <v>140</v>
      </c>
      <c r="EU139" s="2" t="s">
        <v>140</v>
      </c>
      <c r="EV139" s="2" t="s">
        <v>140</v>
      </c>
      <c r="EW139" s="2" t="s">
        <v>140</v>
      </c>
      <c r="EX139" s="2" t="s">
        <v>140</v>
      </c>
      <c r="EY139" s="2" t="s">
        <v>140</v>
      </c>
      <c r="EZ139" s="2" t="s">
        <v>140</v>
      </c>
      <c r="FA139" s="2" t="s">
        <v>140</v>
      </c>
      <c r="FB139" s="2" t="s">
        <v>140</v>
      </c>
      <c r="FC139" s="2" t="s">
        <v>140</v>
      </c>
      <c r="FD139" s="2" t="s">
        <v>140</v>
      </c>
      <c r="FE139" s="2" t="s">
        <v>140</v>
      </c>
      <c r="FF139" s="2" t="s">
        <v>140</v>
      </c>
      <c r="FG139" s="2" t="s">
        <v>140</v>
      </c>
      <c r="FH139" s="2" t="s">
        <v>140</v>
      </c>
      <c r="FI139" s="2" t="s">
        <v>140</v>
      </c>
      <c r="FJ139" s="2" t="s">
        <v>140</v>
      </c>
      <c r="FK139" s="2" t="s">
        <v>140</v>
      </c>
      <c r="FL139" s="2" t="s">
        <v>140</v>
      </c>
      <c r="FM139" s="2" t="s">
        <v>140</v>
      </c>
      <c r="FN139" s="2" t="s">
        <v>140</v>
      </c>
      <c r="FO139" s="2" t="s">
        <v>140</v>
      </c>
      <c r="FP139" s="2" t="s">
        <v>140</v>
      </c>
      <c r="FQ139" s="2" t="s">
        <v>140</v>
      </c>
      <c r="FR139" s="2" t="s">
        <v>140</v>
      </c>
      <c r="FS139" s="2" t="s">
        <v>140</v>
      </c>
      <c r="FT139" s="2" t="s">
        <v>140</v>
      </c>
      <c r="FU139" s="2" t="s">
        <v>140</v>
      </c>
      <c r="FV139" s="2" t="s">
        <v>140</v>
      </c>
      <c r="FW139" s="2" t="s">
        <v>140</v>
      </c>
      <c r="FX139" s="2" t="s">
        <v>140</v>
      </c>
      <c r="FY139" s="2" t="s">
        <v>140</v>
      </c>
      <c r="FZ139" s="2" t="s">
        <v>140</v>
      </c>
      <c r="GA139" s="2" t="s">
        <v>140</v>
      </c>
      <c r="GB139" s="2" t="s">
        <v>140</v>
      </c>
      <c r="GC139" s="2" t="s">
        <v>140</v>
      </c>
      <c r="GD139" s="2" t="s">
        <v>140</v>
      </c>
      <c r="GE139" s="2" t="s">
        <v>140</v>
      </c>
      <c r="GF139" s="2" t="s">
        <v>140</v>
      </c>
      <c r="GG139" s="2" t="s">
        <v>140</v>
      </c>
      <c r="GH139" s="2" t="s">
        <v>140</v>
      </c>
      <c r="GI139" s="2" t="s">
        <v>140</v>
      </c>
      <c r="GJ139" s="2" t="s">
        <v>140</v>
      </c>
      <c r="GK139" s="2" t="s">
        <v>140</v>
      </c>
      <c r="GL139" s="2" t="s">
        <v>140</v>
      </c>
      <c r="GM139" s="2" t="s">
        <v>140</v>
      </c>
      <c r="GN139" s="2" t="s">
        <v>140</v>
      </c>
      <c r="GO139" s="2" t="s">
        <v>140</v>
      </c>
      <c r="GP139" s="2" t="s">
        <v>140</v>
      </c>
      <c r="GQ139" s="2" t="s">
        <v>140</v>
      </c>
      <c r="GR139" s="2" t="s">
        <v>140</v>
      </c>
      <c r="GS139" s="2" t="s">
        <v>140</v>
      </c>
      <c r="GT139" s="2" t="s">
        <v>140</v>
      </c>
      <c r="GU139" s="2" t="s">
        <v>140</v>
      </c>
      <c r="GV139" s="2" t="s">
        <v>140</v>
      </c>
      <c r="GW139" s="2" t="s">
        <v>140</v>
      </c>
      <c r="GX139" s="2" t="s">
        <v>140</v>
      </c>
      <c r="GY139" s="2" t="s">
        <v>140</v>
      </c>
      <c r="GZ139" s="2" t="s">
        <v>140</v>
      </c>
      <c r="HA139" s="2" t="s">
        <v>140</v>
      </c>
      <c r="HB139" s="2" t="s">
        <v>140</v>
      </c>
      <c r="HC139" s="2" t="s">
        <v>140</v>
      </c>
      <c r="HD139" s="2" t="s">
        <v>140</v>
      </c>
      <c r="HE139" s="2" t="s">
        <v>140</v>
      </c>
      <c r="HF139" s="2" t="s">
        <v>140</v>
      </c>
      <c r="HG139" s="2" t="s">
        <v>140</v>
      </c>
      <c r="HH139" s="2" t="s">
        <v>140</v>
      </c>
      <c r="HI139" s="2" t="s">
        <v>140</v>
      </c>
      <c r="HJ139" s="2" t="s">
        <v>140</v>
      </c>
      <c r="HK139" s="2" t="s">
        <v>140</v>
      </c>
      <c r="HL139" s="2" t="s">
        <v>140</v>
      </c>
      <c r="HM139" s="2" t="s">
        <v>140</v>
      </c>
      <c r="HN139" s="2" t="s">
        <v>140</v>
      </c>
      <c r="HO139" s="2" t="s">
        <v>140</v>
      </c>
      <c r="HP139" s="2" t="s">
        <v>140</v>
      </c>
      <c r="HQ139" s="2" t="s">
        <v>140</v>
      </c>
      <c r="HR139" s="2" t="s">
        <v>140</v>
      </c>
      <c r="HS139" s="2" t="s">
        <v>140</v>
      </c>
      <c r="HT139" s="2" t="s">
        <v>140</v>
      </c>
      <c r="HU139" s="2" t="s">
        <v>140</v>
      </c>
      <c r="HV139" s="2" t="s">
        <v>140</v>
      </c>
      <c r="HW139" s="2" t="s">
        <v>140</v>
      </c>
      <c r="HX139" s="2" t="s">
        <v>140</v>
      </c>
      <c r="HY139" s="2" t="s">
        <v>140</v>
      </c>
      <c r="HZ139" s="2" t="s">
        <v>140</v>
      </c>
    </row>
    <row r="140" spans="2:234" ht="12" customHeight="1" x14ac:dyDescent="0.15">
      <c r="B140" s="2" t="s">
        <v>548</v>
      </c>
      <c r="C140" s="2" t="s">
        <v>140</v>
      </c>
      <c r="D140" s="2" t="s">
        <v>140</v>
      </c>
      <c r="E140" s="2" t="s">
        <v>140</v>
      </c>
      <c r="F140" s="2" t="s">
        <v>140</v>
      </c>
      <c r="G140" s="2" t="s">
        <v>140</v>
      </c>
      <c r="H140" s="2" t="s">
        <v>140</v>
      </c>
      <c r="I140" s="2" t="s">
        <v>140</v>
      </c>
      <c r="J140" s="2" t="s">
        <v>140</v>
      </c>
      <c r="K140" s="2" t="s">
        <v>140</v>
      </c>
      <c r="L140" s="2" t="s">
        <v>140</v>
      </c>
      <c r="M140" s="2" t="s">
        <v>140</v>
      </c>
      <c r="N140" s="2" t="s">
        <v>140</v>
      </c>
      <c r="O140" s="2" t="s">
        <v>140</v>
      </c>
      <c r="P140" s="2" t="s">
        <v>140</v>
      </c>
      <c r="Q140" s="2" t="s">
        <v>140</v>
      </c>
      <c r="R140" s="2" t="s">
        <v>140</v>
      </c>
      <c r="S140" s="2" t="s">
        <v>140</v>
      </c>
      <c r="T140" s="2" t="s">
        <v>140</v>
      </c>
      <c r="U140" s="2" t="s">
        <v>140</v>
      </c>
      <c r="V140" s="2" t="s">
        <v>140</v>
      </c>
      <c r="W140" s="2" t="s">
        <v>140</v>
      </c>
      <c r="X140" s="2" t="s">
        <v>140</v>
      </c>
      <c r="Y140" s="2" t="s">
        <v>140</v>
      </c>
      <c r="Z140" s="2" t="s">
        <v>140</v>
      </c>
      <c r="AA140" s="2" t="s">
        <v>140</v>
      </c>
      <c r="AB140" s="2" t="s">
        <v>140</v>
      </c>
      <c r="AC140" s="2" t="s">
        <v>140</v>
      </c>
      <c r="AD140" s="2" t="s">
        <v>140</v>
      </c>
      <c r="AE140" s="2" t="s">
        <v>140</v>
      </c>
      <c r="AF140" s="2" t="s">
        <v>140</v>
      </c>
      <c r="AG140" s="2" t="s">
        <v>140</v>
      </c>
      <c r="AH140" s="2" t="s">
        <v>140</v>
      </c>
      <c r="AI140" s="2" t="s">
        <v>140</v>
      </c>
      <c r="AJ140" s="2" t="s">
        <v>140</v>
      </c>
      <c r="AK140" s="2" t="s">
        <v>140</v>
      </c>
      <c r="AL140" s="2" t="s">
        <v>140</v>
      </c>
      <c r="AM140" s="2" t="s">
        <v>140</v>
      </c>
      <c r="AN140" s="2" t="s">
        <v>140</v>
      </c>
      <c r="AO140" s="2" t="s">
        <v>140</v>
      </c>
      <c r="AP140" s="2" t="s">
        <v>140</v>
      </c>
      <c r="AQ140" s="2" t="s">
        <v>140</v>
      </c>
      <c r="AR140" s="2" t="s">
        <v>140</v>
      </c>
      <c r="AS140" s="2" t="s">
        <v>140</v>
      </c>
      <c r="AT140" s="2" t="s">
        <v>140</v>
      </c>
      <c r="AU140" s="2" t="s">
        <v>140</v>
      </c>
      <c r="AV140" s="2" t="s">
        <v>140</v>
      </c>
      <c r="AW140" s="2" t="s">
        <v>140</v>
      </c>
      <c r="AX140" s="2" t="s">
        <v>140</v>
      </c>
      <c r="AY140" s="2" t="s">
        <v>140</v>
      </c>
      <c r="AZ140" s="2" t="s">
        <v>140</v>
      </c>
      <c r="BA140" s="2" t="s">
        <v>140</v>
      </c>
      <c r="BB140" s="2" t="s">
        <v>140</v>
      </c>
      <c r="BC140" s="2" t="s">
        <v>140</v>
      </c>
      <c r="BD140" s="2" t="s">
        <v>140</v>
      </c>
      <c r="BE140" s="2" t="s">
        <v>140</v>
      </c>
      <c r="BF140" s="2" t="s">
        <v>140</v>
      </c>
      <c r="BG140" s="2" t="s">
        <v>140</v>
      </c>
      <c r="BH140" s="2" t="s">
        <v>140</v>
      </c>
      <c r="BI140" s="2" t="s">
        <v>140</v>
      </c>
      <c r="BJ140" s="2" t="s">
        <v>140</v>
      </c>
      <c r="BK140" s="2" t="s">
        <v>140</v>
      </c>
      <c r="BL140" s="2" t="s">
        <v>140</v>
      </c>
      <c r="BM140" s="2" t="s">
        <v>140</v>
      </c>
      <c r="BN140" s="2" t="s">
        <v>140</v>
      </c>
      <c r="BO140" s="2" t="s">
        <v>140</v>
      </c>
      <c r="BP140" s="2" t="s">
        <v>140</v>
      </c>
      <c r="BQ140" s="2" t="s">
        <v>140</v>
      </c>
      <c r="BR140" s="2" t="s">
        <v>140</v>
      </c>
      <c r="BS140" s="2" t="s">
        <v>140</v>
      </c>
      <c r="BT140" s="2" t="s">
        <v>140</v>
      </c>
      <c r="BU140" s="2" t="s">
        <v>140</v>
      </c>
      <c r="BV140" s="2" t="s">
        <v>140</v>
      </c>
      <c r="BW140" s="2" t="s">
        <v>140</v>
      </c>
      <c r="BX140" s="2" t="s">
        <v>140</v>
      </c>
      <c r="BY140" s="2" t="s">
        <v>140</v>
      </c>
      <c r="BZ140" s="2" t="s">
        <v>140</v>
      </c>
      <c r="CA140" s="2" t="s">
        <v>140</v>
      </c>
      <c r="CB140" s="2" t="s">
        <v>140</v>
      </c>
      <c r="CC140" s="2" t="s">
        <v>140</v>
      </c>
      <c r="CD140" s="2" t="s">
        <v>140</v>
      </c>
      <c r="CE140" s="2" t="s">
        <v>140</v>
      </c>
      <c r="CF140" s="2" t="s">
        <v>140</v>
      </c>
      <c r="CG140" s="2" t="s">
        <v>140</v>
      </c>
      <c r="CH140" s="2" t="s">
        <v>140</v>
      </c>
      <c r="CI140" s="2" t="s">
        <v>140</v>
      </c>
      <c r="CJ140" s="2" t="s">
        <v>140</v>
      </c>
      <c r="CK140" s="2" t="s">
        <v>140</v>
      </c>
      <c r="CL140" s="2" t="s">
        <v>140</v>
      </c>
      <c r="CM140" s="2" t="s">
        <v>140</v>
      </c>
      <c r="CN140" s="2" t="s">
        <v>140</v>
      </c>
      <c r="CO140" s="2" t="s">
        <v>140</v>
      </c>
      <c r="CP140" s="2" t="s">
        <v>140</v>
      </c>
      <c r="CQ140" s="2" t="s">
        <v>140</v>
      </c>
      <c r="CR140" s="2" t="s">
        <v>140</v>
      </c>
      <c r="CS140" s="2" t="s">
        <v>140</v>
      </c>
      <c r="CT140" s="2" t="s">
        <v>140</v>
      </c>
      <c r="CU140" s="2" t="s">
        <v>140</v>
      </c>
      <c r="CV140" s="2" t="s">
        <v>140</v>
      </c>
      <c r="CW140" s="2" t="s">
        <v>140</v>
      </c>
      <c r="CX140" s="2" t="s">
        <v>140</v>
      </c>
      <c r="CY140" s="2" t="s">
        <v>140</v>
      </c>
      <c r="CZ140" s="2" t="s">
        <v>140</v>
      </c>
      <c r="DA140" s="2" t="s">
        <v>140</v>
      </c>
      <c r="DB140" s="2" t="s">
        <v>140</v>
      </c>
      <c r="DC140" s="2" t="s">
        <v>140</v>
      </c>
      <c r="DD140" s="2" t="s">
        <v>140</v>
      </c>
      <c r="DE140" s="2" t="s">
        <v>140</v>
      </c>
      <c r="DF140" s="2" t="s">
        <v>140</v>
      </c>
      <c r="DG140" s="2" t="s">
        <v>140</v>
      </c>
      <c r="DH140" s="2" t="s">
        <v>140</v>
      </c>
      <c r="DI140" s="2" t="s">
        <v>140</v>
      </c>
      <c r="DJ140" s="2" t="s">
        <v>140</v>
      </c>
      <c r="DK140" s="2" t="s">
        <v>140</v>
      </c>
      <c r="DL140" s="2" t="s">
        <v>140</v>
      </c>
      <c r="DM140" s="2" t="s">
        <v>140</v>
      </c>
      <c r="DN140" s="2" t="s">
        <v>140</v>
      </c>
      <c r="DO140" s="2" t="s">
        <v>140</v>
      </c>
      <c r="DP140" s="2" t="s">
        <v>140</v>
      </c>
      <c r="DQ140" s="2" t="s">
        <v>140</v>
      </c>
      <c r="DR140" s="2" t="s">
        <v>140</v>
      </c>
      <c r="DS140" s="2" t="s">
        <v>140</v>
      </c>
      <c r="DT140" s="2" t="s">
        <v>140</v>
      </c>
      <c r="DU140" s="2" t="s">
        <v>140</v>
      </c>
      <c r="DV140" s="2" t="s">
        <v>140</v>
      </c>
      <c r="DW140" s="2" t="s">
        <v>140</v>
      </c>
      <c r="DX140" s="2" t="s">
        <v>140</v>
      </c>
      <c r="DY140" s="2" t="s">
        <v>140</v>
      </c>
      <c r="DZ140" s="2" t="s">
        <v>140</v>
      </c>
      <c r="EA140" s="2" t="s">
        <v>140</v>
      </c>
      <c r="EB140" s="2" t="s">
        <v>140</v>
      </c>
      <c r="EC140" s="2" t="s">
        <v>140</v>
      </c>
      <c r="ED140" s="2" t="s">
        <v>140</v>
      </c>
      <c r="EE140" s="2" t="s">
        <v>140</v>
      </c>
      <c r="EF140" s="2" t="s">
        <v>140</v>
      </c>
      <c r="EG140" s="2" t="s">
        <v>140</v>
      </c>
      <c r="EH140" s="2" t="s">
        <v>140</v>
      </c>
      <c r="EI140" s="2" t="s">
        <v>140</v>
      </c>
      <c r="EJ140" s="2" t="s">
        <v>140</v>
      </c>
      <c r="EK140" s="2" t="s">
        <v>140</v>
      </c>
      <c r="EL140" s="2" t="s">
        <v>140</v>
      </c>
      <c r="EM140" s="2" t="s">
        <v>140</v>
      </c>
      <c r="EN140" s="2" t="s">
        <v>140</v>
      </c>
      <c r="EO140" s="2" t="s">
        <v>140</v>
      </c>
      <c r="EP140" s="2" t="s">
        <v>140</v>
      </c>
      <c r="EQ140" s="2" t="s">
        <v>140</v>
      </c>
      <c r="ER140" s="2" t="s">
        <v>140</v>
      </c>
      <c r="ES140" s="2" t="s">
        <v>140</v>
      </c>
      <c r="ET140" s="2" t="s">
        <v>140</v>
      </c>
      <c r="EU140" s="2" t="s">
        <v>140</v>
      </c>
      <c r="EV140" s="2" t="s">
        <v>140</v>
      </c>
      <c r="EW140" s="2" t="s">
        <v>140</v>
      </c>
      <c r="EX140" s="2" t="s">
        <v>140</v>
      </c>
      <c r="EY140" s="2" t="s">
        <v>140</v>
      </c>
      <c r="EZ140" s="2" t="s">
        <v>140</v>
      </c>
      <c r="FA140" s="2" t="s">
        <v>140</v>
      </c>
      <c r="FB140" s="2" t="s">
        <v>140</v>
      </c>
      <c r="FC140" s="2" t="s">
        <v>140</v>
      </c>
      <c r="FD140" s="2" t="s">
        <v>140</v>
      </c>
      <c r="FE140" s="2" t="s">
        <v>140</v>
      </c>
      <c r="FF140" s="2" t="s">
        <v>140</v>
      </c>
      <c r="FG140" s="2" t="s">
        <v>140</v>
      </c>
      <c r="FH140" s="2" t="s">
        <v>140</v>
      </c>
      <c r="FI140" s="2" t="s">
        <v>140</v>
      </c>
      <c r="FJ140" s="2" t="s">
        <v>140</v>
      </c>
      <c r="FK140" s="2" t="s">
        <v>140</v>
      </c>
      <c r="FL140" s="2" t="s">
        <v>140</v>
      </c>
      <c r="FM140" s="2" t="s">
        <v>140</v>
      </c>
      <c r="FN140" s="2" t="s">
        <v>140</v>
      </c>
      <c r="FO140" s="2" t="s">
        <v>140</v>
      </c>
      <c r="FP140" s="2" t="s">
        <v>140</v>
      </c>
      <c r="FQ140" s="2" t="s">
        <v>140</v>
      </c>
      <c r="FR140" s="2" t="s">
        <v>140</v>
      </c>
      <c r="FS140" s="2" t="s">
        <v>140</v>
      </c>
      <c r="FT140" s="2" t="s">
        <v>140</v>
      </c>
      <c r="FU140" s="2" t="s">
        <v>140</v>
      </c>
      <c r="FV140" s="2" t="s">
        <v>140</v>
      </c>
      <c r="FW140" s="2" t="s">
        <v>140</v>
      </c>
      <c r="FX140" s="2" t="s">
        <v>140</v>
      </c>
      <c r="FY140" s="2" t="s">
        <v>140</v>
      </c>
      <c r="FZ140" s="2" t="s">
        <v>140</v>
      </c>
      <c r="GA140" s="2" t="s">
        <v>140</v>
      </c>
      <c r="GB140" s="2" t="s">
        <v>140</v>
      </c>
      <c r="GC140" s="2" t="s">
        <v>140</v>
      </c>
      <c r="GD140" s="2" t="s">
        <v>140</v>
      </c>
      <c r="GE140" s="2" t="s">
        <v>140</v>
      </c>
      <c r="GF140" s="2" t="s">
        <v>140</v>
      </c>
      <c r="GG140" s="2" t="s">
        <v>140</v>
      </c>
      <c r="GH140" s="2" t="s">
        <v>140</v>
      </c>
      <c r="GI140" s="2" t="s">
        <v>140</v>
      </c>
      <c r="GJ140" s="2" t="s">
        <v>140</v>
      </c>
      <c r="GK140" s="2" t="s">
        <v>140</v>
      </c>
      <c r="GL140" s="2" t="s">
        <v>140</v>
      </c>
      <c r="GM140" s="2" t="s">
        <v>140</v>
      </c>
      <c r="GN140" s="2" t="s">
        <v>140</v>
      </c>
      <c r="GO140" s="2" t="s">
        <v>140</v>
      </c>
      <c r="GP140" s="2" t="s">
        <v>140</v>
      </c>
      <c r="GQ140" s="2" t="s">
        <v>140</v>
      </c>
      <c r="GR140" s="2" t="s">
        <v>140</v>
      </c>
      <c r="GS140" s="2" t="s">
        <v>140</v>
      </c>
      <c r="GT140" s="2" t="s">
        <v>140</v>
      </c>
      <c r="GU140" s="2" t="s">
        <v>140</v>
      </c>
      <c r="GV140" s="2" t="s">
        <v>140</v>
      </c>
      <c r="GW140" s="2" t="s">
        <v>140</v>
      </c>
      <c r="GX140" s="2" t="s">
        <v>140</v>
      </c>
      <c r="GY140" s="2" t="s">
        <v>140</v>
      </c>
      <c r="GZ140" s="2" t="s">
        <v>140</v>
      </c>
      <c r="HA140" s="2" t="s">
        <v>140</v>
      </c>
      <c r="HB140" s="2" t="s">
        <v>140</v>
      </c>
      <c r="HC140" s="2" t="s">
        <v>140</v>
      </c>
      <c r="HD140" s="2" t="s">
        <v>140</v>
      </c>
      <c r="HE140" s="2" t="s">
        <v>140</v>
      </c>
      <c r="HF140" s="2" t="s">
        <v>140</v>
      </c>
      <c r="HG140" s="2" t="s">
        <v>140</v>
      </c>
      <c r="HH140" s="2" t="s">
        <v>140</v>
      </c>
      <c r="HI140" s="2" t="s">
        <v>140</v>
      </c>
      <c r="HJ140" s="2" t="s">
        <v>140</v>
      </c>
      <c r="HK140" s="2" t="s">
        <v>140</v>
      </c>
      <c r="HL140" s="2" t="s">
        <v>140</v>
      </c>
      <c r="HM140" s="2" t="s">
        <v>140</v>
      </c>
      <c r="HN140" s="2" t="s">
        <v>140</v>
      </c>
      <c r="HO140" s="2" t="s">
        <v>140</v>
      </c>
      <c r="HP140" s="2" t="s">
        <v>140</v>
      </c>
      <c r="HQ140" s="2" t="s">
        <v>140</v>
      </c>
      <c r="HR140" s="2" t="s">
        <v>140</v>
      </c>
      <c r="HS140" s="2" t="s">
        <v>140</v>
      </c>
      <c r="HT140" s="2" t="s">
        <v>140</v>
      </c>
      <c r="HU140" s="2" t="s">
        <v>140</v>
      </c>
      <c r="HV140" s="2" t="s">
        <v>140</v>
      </c>
      <c r="HW140" s="2" t="s">
        <v>140</v>
      </c>
      <c r="HX140" s="2" t="s">
        <v>140</v>
      </c>
      <c r="HY140" s="2" t="s">
        <v>140</v>
      </c>
      <c r="HZ140" s="2" t="s">
        <v>140</v>
      </c>
    </row>
    <row r="141" spans="2:234" ht="12" customHeight="1" x14ac:dyDescent="0.15">
      <c r="B141" s="2" t="s">
        <v>620</v>
      </c>
      <c r="C141" s="2" t="s">
        <v>140</v>
      </c>
      <c r="D141" s="2" t="s">
        <v>140</v>
      </c>
      <c r="E141" s="2" t="s">
        <v>140</v>
      </c>
      <c r="F141" s="2">
        <v>1.4215100000000001</v>
      </c>
      <c r="G141" s="2">
        <v>1.4215100000000001</v>
      </c>
      <c r="H141" s="2">
        <v>1.5150939999999999</v>
      </c>
      <c r="I141" s="2" t="s">
        <v>140</v>
      </c>
      <c r="J141" s="2" t="s">
        <v>140</v>
      </c>
      <c r="K141" s="2" t="s">
        <v>140</v>
      </c>
      <c r="L141" s="2">
        <v>1.4212720000000001</v>
      </c>
      <c r="M141" s="2" t="s">
        <v>140</v>
      </c>
      <c r="N141" s="2">
        <v>1.4162920000000001</v>
      </c>
      <c r="O141" s="2" t="s">
        <v>140</v>
      </c>
      <c r="P141" s="2">
        <v>1.4215100000000001</v>
      </c>
      <c r="Q141" s="2" t="s">
        <v>140</v>
      </c>
      <c r="R141" s="2" t="s">
        <v>140</v>
      </c>
      <c r="S141" s="2">
        <v>1.4205540000000001</v>
      </c>
      <c r="T141" s="2">
        <v>1.4205540000000001</v>
      </c>
      <c r="U141" s="2">
        <v>1.4205540000000001</v>
      </c>
      <c r="V141" s="2" t="s">
        <v>140</v>
      </c>
      <c r="W141" s="2" t="s">
        <v>140</v>
      </c>
      <c r="X141" s="2" t="s">
        <v>140</v>
      </c>
      <c r="Y141" s="2">
        <v>2.0616099999999999</v>
      </c>
      <c r="Z141" s="2" t="s">
        <v>140</v>
      </c>
      <c r="AA141" s="2" t="s">
        <v>140</v>
      </c>
      <c r="AB141" s="2" t="s">
        <v>140</v>
      </c>
      <c r="AC141" s="2" t="s">
        <v>140</v>
      </c>
      <c r="AD141" s="2" t="s">
        <v>140</v>
      </c>
      <c r="AE141" s="2" t="s">
        <v>140</v>
      </c>
      <c r="AF141" s="2" t="s">
        <v>140</v>
      </c>
      <c r="AG141" s="2" t="s">
        <v>140</v>
      </c>
      <c r="AH141" s="2" t="s">
        <v>140</v>
      </c>
      <c r="AI141" s="2" t="s">
        <v>140</v>
      </c>
      <c r="AJ141" s="2" t="s">
        <v>140</v>
      </c>
      <c r="AK141" s="2" t="s">
        <v>140</v>
      </c>
      <c r="AL141" s="2" t="s">
        <v>140</v>
      </c>
      <c r="AM141" s="2" t="s">
        <v>140</v>
      </c>
      <c r="AN141" s="2" t="s">
        <v>140</v>
      </c>
      <c r="AO141" s="2" t="s">
        <v>140</v>
      </c>
      <c r="AP141" s="2" t="s">
        <v>140</v>
      </c>
      <c r="AQ141" s="2" t="s">
        <v>140</v>
      </c>
      <c r="AR141" s="2" t="s">
        <v>140</v>
      </c>
      <c r="AS141" s="2" t="s">
        <v>140</v>
      </c>
      <c r="AT141" s="2" t="s">
        <v>140</v>
      </c>
      <c r="AU141" s="2" t="s">
        <v>140</v>
      </c>
      <c r="AV141" s="2" t="s">
        <v>140</v>
      </c>
      <c r="AW141" s="2" t="s">
        <v>140</v>
      </c>
      <c r="AX141" s="2" t="s">
        <v>140</v>
      </c>
      <c r="AY141" s="2" t="s">
        <v>140</v>
      </c>
      <c r="AZ141" s="2">
        <v>2.0075240000000001</v>
      </c>
      <c r="BA141" s="2" t="s">
        <v>140</v>
      </c>
      <c r="BB141" s="2" t="s">
        <v>140</v>
      </c>
      <c r="BC141" s="2" t="s">
        <v>140</v>
      </c>
      <c r="BD141" s="2" t="s">
        <v>140</v>
      </c>
      <c r="BE141" s="2" t="s">
        <v>140</v>
      </c>
      <c r="BF141" s="2" t="s">
        <v>140</v>
      </c>
      <c r="BG141" s="2" t="s">
        <v>140</v>
      </c>
      <c r="BH141" s="2" t="s">
        <v>140</v>
      </c>
      <c r="BI141" s="2">
        <v>1.8518349999999999</v>
      </c>
      <c r="BJ141" s="2">
        <v>1.536392</v>
      </c>
      <c r="BK141" s="2" t="s">
        <v>140</v>
      </c>
      <c r="BL141" s="2" t="s">
        <v>140</v>
      </c>
      <c r="BM141" s="2" t="s">
        <v>140</v>
      </c>
      <c r="BN141" s="2" t="s">
        <v>140</v>
      </c>
      <c r="BO141" s="2">
        <v>1.536392</v>
      </c>
      <c r="BP141" s="2">
        <v>1.536392</v>
      </c>
      <c r="BQ141" s="2">
        <v>1.5361119999999999</v>
      </c>
      <c r="BR141" s="2" t="s">
        <v>140</v>
      </c>
      <c r="BS141" s="2" t="s">
        <v>140</v>
      </c>
      <c r="BT141" s="2" t="s">
        <v>140</v>
      </c>
      <c r="BU141" s="2" t="s">
        <v>140</v>
      </c>
      <c r="BV141" s="2">
        <v>1.5370950000000001</v>
      </c>
      <c r="BW141" s="2">
        <v>1.537687</v>
      </c>
      <c r="BX141" s="2">
        <v>1.5381089999999999</v>
      </c>
      <c r="BY141" s="2">
        <v>1.537687</v>
      </c>
      <c r="BZ141" s="2">
        <v>1.5138309999999999</v>
      </c>
      <c r="CA141" s="2">
        <v>1.5138309999999999</v>
      </c>
      <c r="CB141" s="2" t="s">
        <v>140</v>
      </c>
      <c r="CC141" s="2" t="s">
        <v>140</v>
      </c>
      <c r="CD141" s="2" t="s">
        <v>140</v>
      </c>
      <c r="CE141" s="2">
        <v>1.5140180000000001</v>
      </c>
      <c r="CF141" s="2">
        <v>1.553142</v>
      </c>
      <c r="CG141" s="2">
        <v>1.5138309999999999</v>
      </c>
      <c r="CH141" s="2">
        <v>1.5138240000000001</v>
      </c>
      <c r="CI141" s="2" t="s">
        <v>140</v>
      </c>
      <c r="CJ141" s="2" t="s">
        <v>140</v>
      </c>
      <c r="CK141" s="2" t="s">
        <v>140</v>
      </c>
      <c r="CL141" s="2" t="s">
        <v>140</v>
      </c>
      <c r="CM141" s="2" t="s">
        <v>140</v>
      </c>
      <c r="CN141" s="2" t="s">
        <v>140</v>
      </c>
      <c r="CO141" s="2" t="s">
        <v>140</v>
      </c>
      <c r="CP141" s="2" t="s">
        <v>140</v>
      </c>
      <c r="CQ141" s="2" t="s">
        <v>140</v>
      </c>
      <c r="CR141" s="2" t="s">
        <v>140</v>
      </c>
      <c r="CS141" s="2" t="s">
        <v>140</v>
      </c>
      <c r="CT141" s="2">
        <v>1.65632</v>
      </c>
      <c r="CU141" s="2">
        <v>1.6552450000000001</v>
      </c>
      <c r="CV141" s="2" t="s">
        <v>140</v>
      </c>
      <c r="CW141" s="2">
        <v>1.5419259999999999</v>
      </c>
      <c r="CX141" s="2">
        <v>1.540897</v>
      </c>
      <c r="CY141" s="2">
        <v>1.5419259999999999</v>
      </c>
      <c r="CZ141" s="2">
        <v>1.5419259999999999</v>
      </c>
      <c r="DA141" s="2">
        <v>1.5419259999999999</v>
      </c>
      <c r="DB141" s="2" t="s">
        <v>140</v>
      </c>
      <c r="DC141" s="2" t="s">
        <v>140</v>
      </c>
      <c r="DD141" s="2" t="s">
        <v>140</v>
      </c>
      <c r="DE141" s="2" t="s">
        <v>140</v>
      </c>
      <c r="DF141" s="2" t="s">
        <v>140</v>
      </c>
      <c r="DG141" s="2" t="s">
        <v>140</v>
      </c>
      <c r="DH141" s="2" t="s">
        <v>140</v>
      </c>
      <c r="DI141" s="2" t="s">
        <v>140</v>
      </c>
      <c r="DJ141" s="2" t="s">
        <v>140</v>
      </c>
      <c r="DK141" s="2" t="s">
        <v>140</v>
      </c>
      <c r="DL141" s="2" t="s">
        <v>140</v>
      </c>
      <c r="DM141" s="2" t="s">
        <v>140</v>
      </c>
      <c r="DN141" s="2" t="s">
        <v>140</v>
      </c>
      <c r="DO141" s="2" t="s">
        <v>140</v>
      </c>
      <c r="DP141" s="2" t="s">
        <v>140</v>
      </c>
      <c r="DQ141" s="2" t="s">
        <v>140</v>
      </c>
      <c r="DR141" s="2" t="s">
        <v>140</v>
      </c>
      <c r="DS141" s="2">
        <v>1.5150939999999999</v>
      </c>
      <c r="DT141" s="2">
        <v>1.5150939999999999</v>
      </c>
      <c r="DU141" s="2">
        <v>1.5150939999999999</v>
      </c>
      <c r="DV141" s="2">
        <v>1.51434</v>
      </c>
      <c r="DW141" s="2">
        <v>1.5150939999999999</v>
      </c>
      <c r="DX141" s="2" t="s">
        <v>140</v>
      </c>
      <c r="DY141" s="2" t="s">
        <v>140</v>
      </c>
      <c r="DZ141" s="2" t="s">
        <v>140</v>
      </c>
      <c r="EA141" s="2">
        <v>1.770189</v>
      </c>
      <c r="EB141" s="2">
        <v>1.7268140000000001</v>
      </c>
      <c r="EC141" s="2">
        <v>1.726248</v>
      </c>
      <c r="ED141" s="2">
        <v>1.7268140000000001</v>
      </c>
      <c r="EE141" s="2">
        <v>1.7268140000000001</v>
      </c>
      <c r="EF141" s="2" t="s">
        <v>140</v>
      </c>
      <c r="EG141" s="2" t="s">
        <v>140</v>
      </c>
      <c r="EH141" s="2" t="s">
        <v>140</v>
      </c>
      <c r="EI141" s="2">
        <v>2.00631</v>
      </c>
      <c r="EJ141" s="2" t="s">
        <v>140</v>
      </c>
      <c r="EK141" s="2" t="s">
        <v>140</v>
      </c>
      <c r="EL141" s="2" t="s">
        <v>140</v>
      </c>
      <c r="EM141" s="2" t="s">
        <v>140</v>
      </c>
      <c r="EN141" s="2" t="s">
        <v>140</v>
      </c>
      <c r="EO141" s="2">
        <v>1.4459489999999999</v>
      </c>
      <c r="EP141" s="2" t="s">
        <v>140</v>
      </c>
      <c r="EQ141" s="2" t="s">
        <v>140</v>
      </c>
      <c r="ER141" s="2" t="s">
        <v>140</v>
      </c>
      <c r="ES141" s="2" t="s">
        <v>140</v>
      </c>
      <c r="ET141" s="2" t="s">
        <v>140</v>
      </c>
      <c r="EU141" s="2" t="s">
        <v>140</v>
      </c>
      <c r="EV141" s="2" t="s">
        <v>140</v>
      </c>
      <c r="EW141" s="2" t="s">
        <v>140</v>
      </c>
      <c r="EX141" s="2" t="s">
        <v>140</v>
      </c>
      <c r="EY141" s="2" t="s">
        <v>140</v>
      </c>
      <c r="EZ141" s="2" t="s">
        <v>140</v>
      </c>
      <c r="FA141" s="2" t="s">
        <v>140</v>
      </c>
      <c r="FB141" s="2" t="s">
        <v>140</v>
      </c>
      <c r="FC141" s="2" t="s">
        <v>140</v>
      </c>
      <c r="FD141" s="2" t="s">
        <v>140</v>
      </c>
      <c r="FE141" s="2" t="s">
        <v>140</v>
      </c>
      <c r="FF141" s="2" t="s">
        <v>140</v>
      </c>
      <c r="FG141" s="2" t="s">
        <v>140</v>
      </c>
      <c r="FH141" s="2" t="s">
        <v>140</v>
      </c>
      <c r="FI141" s="2" t="s">
        <v>140</v>
      </c>
      <c r="FJ141" s="2" t="s">
        <v>140</v>
      </c>
      <c r="FK141" s="2" t="s">
        <v>140</v>
      </c>
      <c r="FL141" s="2" t="s">
        <v>140</v>
      </c>
      <c r="FM141" s="2" t="s">
        <v>140</v>
      </c>
      <c r="FN141" s="2" t="s">
        <v>140</v>
      </c>
      <c r="FO141" s="2" t="s">
        <v>140</v>
      </c>
      <c r="FP141" s="2" t="s">
        <v>140</v>
      </c>
      <c r="FQ141" s="2" t="s">
        <v>140</v>
      </c>
      <c r="FR141" s="2" t="s">
        <v>140</v>
      </c>
      <c r="FS141" s="2" t="s">
        <v>140</v>
      </c>
      <c r="FT141" s="2" t="s">
        <v>140</v>
      </c>
      <c r="FU141" s="2" t="s">
        <v>140</v>
      </c>
      <c r="FV141" s="2" t="s">
        <v>140</v>
      </c>
      <c r="FW141" s="2" t="s">
        <v>140</v>
      </c>
      <c r="FX141" s="2" t="s">
        <v>140</v>
      </c>
      <c r="FY141" s="2">
        <v>1.4432069999999999</v>
      </c>
      <c r="FZ141" s="2" t="s">
        <v>140</v>
      </c>
      <c r="GA141" s="2" t="s">
        <v>140</v>
      </c>
      <c r="GB141" s="2" t="s">
        <v>140</v>
      </c>
      <c r="GC141" s="2" t="s">
        <v>140</v>
      </c>
      <c r="GD141" s="2" t="s">
        <v>140</v>
      </c>
      <c r="GE141" s="2">
        <v>1.4212720000000001</v>
      </c>
      <c r="GF141" s="2">
        <v>1.4162920000000001</v>
      </c>
      <c r="GG141" s="2">
        <v>2.1107800000000001</v>
      </c>
      <c r="GH141" s="2">
        <v>2.1107800000000001</v>
      </c>
      <c r="GI141" s="2">
        <v>2.1107800000000001</v>
      </c>
      <c r="GJ141" s="2" t="s">
        <v>140</v>
      </c>
      <c r="GK141" s="2" t="s">
        <v>140</v>
      </c>
      <c r="GL141" s="2">
        <v>2.06162</v>
      </c>
      <c r="GM141" s="2" t="s">
        <v>140</v>
      </c>
      <c r="GN141" s="2" t="s">
        <v>140</v>
      </c>
      <c r="GO141" s="2" t="s">
        <v>140</v>
      </c>
      <c r="GP141" s="2" t="s">
        <v>140</v>
      </c>
      <c r="GQ141" s="2">
        <v>2.0093160000000001</v>
      </c>
      <c r="GR141" s="2">
        <v>2.0075280000000002</v>
      </c>
      <c r="GS141" s="2" t="s">
        <v>140</v>
      </c>
      <c r="GT141" s="2" t="s">
        <v>140</v>
      </c>
      <c r="GU141" s="2" t="s">
        <v>140</v>
      </c>
      <c r="GV141" s="2" t="s">
        <v>140</v>
      </c>
      <c r="GW141" s="2" t="s">
        <v>140</v>
      </c>
      <c r="GX141" s="2" t="s">
        <v>140</v>
      </c>
      <c r="GY141" s="2" t="s">
        <v>140</v>
      </c>
      <c r="GZ141" s="2">
        <v>1.5361119999999999</v>
      </c>
      <c r="HA141" s="2" t="s">
        <v>140</v>
      </c>
      <c r="HB141" s="2">
        <v>1.537115</v>
      </c>
      <c r="HC141" s="2">
        <v>1.537687</v>
      </c>
      <c r="HD141" s="2">
        <v>1.537687</v>
      </c>
      <c r="HE141" s="2">
        <v>1.585782</v>
      </c>
      <c r="HF141" s="2">
        <v>1.537687</v>
      </c>
      <c r="HG141" s="2">
        <v>1.535731</v>
      </c>
      <c r="HH141" s="2">
        <v>1.553142</v>
      </c>
      <c r="HI141" s="2" t="s">
        <v>140</v>
      </c>
      <c r="HJ141" s="2">
        <v>1.5138240000000001</v>
      </c>
      <c r="HK141" s="2" t="s">
        <v>140</v>
      </c>
      <c r="HL141" s="2">
        <v>1.585782</v>
      </c>
      <c r="HM141" s="2">
        <v>1.535817</v>
      </c>
      <c r="HN141" s="2">
        <v>1.535817</v>
      </c>
      <c r="HO141" s="2" t="s">
        <v>140</v>
      </c>
      <c r="HP141" s="2">
        <v>1.6566080000000001</v>
      </c>
      <c r="HQ141" s="2">
        <v>1.540897</v>
      </c>
      <c r="HR141" s="2" t="s">
        <v>140</v>
      </c>
      <c r="HS141" s="2" t="s">
        <v>140</v>
      </c>
      <c r="HT141" s="2" t="s">
        <v>140</v>
      </c>
      <c r="HU141" s="2" t="s">
        <v>140</v>
      </c>
      <c r="HV141" s="2" t="s">
        <v>140</v>
      </c>
      <c r="HW141" s="2">
        <v>1.5143420000000001</v>
      </c>
      <c r="HX141" s="2">
        <v>1.726248</v>
      </c>
      <c r="HY141" s="2" t="s">
        <v>140</v>
      </c>
      <c r="HZ141" s="2" t="s">
        <v>140</v>
      </c>
    </row>
    <row r="200" spans="1:234" s="7" customFormat="1" ht="24" customHeight="1" x14ac:dyDescent="0.15">
      <c r="A200" s="6" t="s">
        <v>174</v>
      </c>
      <c r="B200" s="6"/>
      <c r="C200" s="7">
        <f>C1</f>
        <v>1</v>
      </c>
      <c r="D200" s="7" t="str">
        <f>D1</f>
        <v>1S</v>
      </c>
      <c r="E200" s="7">
        <f t="shared" ref="E200:BP200" si="0">E1</f>
        <v>2</v>
      </c>
      <c r="F200" s="7">
        <f t="shared" si="0"/>
        <v>3</v>
      </c>
      <c r="G200" s="7" t="str">
        <f t="shared" si="0"/>
        <v>3R</v>
      </c>
      <c r="H200" s="7">
        <f t="shared" si="0"/>
        <v>4</v>
      </c>
      <c r="I200" s="7">
        <f t="shared" si="0"/>
        <v>5</v>
      </c>
      <c r="J200" s="7">
        <f t="shared" si="0"/>
        <v>6</v>
      </c>
      <c r="K200" s="7" t="str">
        <f t="shared" si="0"/>
        <v>6S</v>
      </c>
      <c r="L200" s="7">
        <f t="shared" si="0"/>
        <v>7</v>
      </c>
      <c r="M200" s="7" t="str">
        <f t="shared" si="0"/>
        <v>7S</v>
      </c>
      <c r="N200" s="7">
        <f t="shared" si="0"/>
        <v>8</v>
      </c>
      <c r="O200" s="7" t="str">
        <f t="shared" si="0"/>
        <v>8S</v>
      </c>
      <c r="P200" s="7">
        <f t="shared" si="0"/>
        <v>9</v>
      </c>
      <c r="Q200" s="7" t="str">
        <f t="shared" si="0"/>
        <v>9S</v>
      </c>
      <c r="R200" s="7">
        <f t="shared" si="0"/>
        <v>10</v>
      </c>
      <c r="S200" s="7">
        <f t="shared" si="0"/>
        <v>11</v>
      </c>
      <c r="T200" s="7">
        <f t="shared" si="0"/>
        <v>12</v>
      </c>
      <c r="U200" s="7" t="str">
        <f t="shared" si="0"/>
        <v>12R</v>
      </c>
      <c r="V200" s="7">
        <f t="shared" si="0"/>
        <v>13</v>
      </c>
      <c r="W200" s="7">
        <f t="shared" si="0"/>
        <v>14</v>
      </c>
      <c r="X200" s="7" t="str">
        <f t="shared" si="0"/>
        <v>14S</v>
      </c>
      <c r="Y200" s="7">
        <f t="shared" si="0"/>
        <v>15</v>
      </c>
      <c r="Z200" s="7">
        <f t="shared" si="0"/>
        <v>16</v>
      </c>
      <c r="AA200" s="7" t="str">
        <f t="shared" si="0"/>
        <v>16S</v>
      </c>
      <c r="AB200" s="7">
        <f t="shared" si="0"/>
        <v>17</v>
      </c>
      <c r="AC200" s="7" t="str">
        <f t="shared" si="0"/>
        <v>17S</v>
      </c>
      <c r="AD200" s="7">
        <f t="shared" si="0"/>
        <v>18</v>
      </c>
      <c r="AE200" s="7" t="str">
        <f t="shared" si="0"/>
        <v>18S</v>
      </c>
      <c r="AF200" s="7">
        <f t="shared" si="0"/>
        <v>19</v>
      </c>
      <c r="AG200" s="7" t="str">
        <f t="shared" si="0"/>
        <v>19S</v>
      </c>
      <c r="AH200" s="7">
        <f t="shared" si="0"/>
        <v>20</v>
      </c>
      <c r="AI200" s="7">
        <f t="shared" si="0"/>
        <v>21</v>
      </c>
      <c r="AJ200" s="7" t="str">
        <f t="shared" si="0"/>
        <v>21S</v>
      </c>
      <c r="AK200" s="7">
        <f t="shared" si="0"/>
        <v>22</v>
      </c>
      <c r="AL200" s="7" t="str">
        <f t="shared" si="0"/>
        <v>22S</v>
      </c>
      <c r="AM200" s="7">
        <f t="shared" si="0"/>
        <v>23</v>
      </c>
      <c r="AN200" s="7" t="str">
        <f t="shared" si="0"/>
        <v>23S</v>
      </c>
      <c r="AO200" s="7">
        <f t="shared" si="0"/>
        <v>24</v>
      </c>
      <c r="AP200" s="7" t="str">
        <f t="shared" si="0"/>
        <v>24R</v>
      </c>
      <c r="AQ200" s="7" t="str">
        <f t="shared" si="0"/>
        <v>24S</v>
      </c>
      <c r="AR200" s="7">
        <f t="shared" si="0"/>
        <v>25</v>
      </c>
      <c r="AS200" s="7" t="str">
        <f t="shared" si="0"/>
        <v>25R</v>
      </c>
      <c r="AT200" s="7" t="str">
        <f t="shared" si="0"/>
        <v>25S</v>
      </c>
      <c r="AU200" s="7">
        <f t="shared" si="0"/>
        <v>26</v>
      </c>
      <c r="AV200" s="7" t="str">
        <f t="shared" si="0"/>
        <v>26S</v>
      </c>
      <c r="AW200" s="7">
        <f t="shared" si="0"/>
        <v>27</v>
      </c>
      <c r="AX200" s="7">
        <f t="shared" si="0"/>
        <v>28</v>
      </c>
      <c r="AY200" s="7">
        <f t="shared" si="0"/>
        <v>29</v>
      </c>
      <c r="AZ200" s="7">
        <f t="shared" si="0"/>
        <v>30</v>
      </c>
      <c r="BA200" s="7">
        <f t="shared" si="0"/>
        <v>31</v>
      </c>
      <c r="BB200" s="7" t="str">
        <f t="shared" si="0"/>
        <v>31S</v>
      </c>
      <c r="BC200" s="7">
        <f t="shared" si="0"/>
        <v>32</v>
      </c>
      <c r="BD200" s="7" t="str">
        <f t="shared" si="0"/>
        <v>32S</v>
      </c>
      <c r="BE200" s="7">
        <f t="shared" si="0"/>
        <v>33</v>
      </c>
      <c r="BF200" s="7">
        <f t="shared" si="0"/>
        <v>34</v>
      </c>
      <c r="BG200" s="7" t="str">
        <f t="shared" si="0"/>
        <v>34S</v>
      </c>
      <c r="BH200" s="7">
        <f t="shared" si="0"/>
        <v>35</v>
      </c>
      <c r="BI200" s="7">
        <f t="shared" si="0"/>
        <v>36</v>
      </c>
      <c r="BJ200" s="7" t="str">
        <f t="shared" si="0"/>
        <v>36S</v>
      </c>
      <c r="BK200" s="7">
        <f t="shared" si="0"/>
        <v>37</v>
      </c>
      <c r="BL200" s="7" t="str">
        <f t="shared" si="0"/>
        <v>37S</v>
      </c>
      <c r="BM200" s="7">
        <f t="shared" si="0"/>
        <v>38</v>
      </c>
      <c r="BN200" s="7" t="str">
        <f t="shared" si="0"/>
        <v>38S</v>
      </c>
      <c r="BO200" s="7">
        <f t="shared" si="0"/>
        <v>39</v>
      </c>
      <c r="BP200" s="7" t="str">
        <f t="shared" si="0"/>
        <v>39R</v>
      </c>
      <c r="BQ200" s="7" t="str">
        <f t="shared" ref="BQ200:EB200" si="1">BQ1</f>
        <v>39S</v>
      </c>
      <c r="BR200" s="7">
        <f t="shared" si="1"/>
        <v>40</v>
      </c>
      <c r="BS200" s="7" t="str">
        <f t="shared" si="1"/>
        <v>40S</v>
      </c>
      <c r="BT200" s="7">
        <f t="shared" si="1"/>
        <v>41</v>
      </c>
      <c r="BU200" s="7">
        <f t="shared" si="1"/>
        <v>42</v>
      </c>
      <c r="BV200" s="7" t="str">
        <f t="shared" si="1"/>
        <v>42S</v>
      </c>
      <c r="BW200" s="7">
        <f t="shared" si="1"/>
        <v>43</v>
      </c>
      <c r="BX200" s="7" t="str">
        <f t="shared" si="1"/>
        <v>43R</v>
      </c>
      <c r="BY200" s="7" t="str">
        <f t="shared" si="1"/>
        <v>43S</v>
      </c>
      <c r="BZ200" s="7">
        <f t="shared" si="1"/>
        <v>44</v>
      </c>
      <c r="CA200" s="7" t="str">
        <f t="shared" si="1"/>
        <v>44R</v>
      </c>
      <c r="CB200" s="7" t="str">
        <f t="shared" si="1"/>
        <v>44S</v>
      </c>
      <c r="CC200" s="7">
        <f t="shared" si="1"/>
        <v>45</v>
      </c>
      <c r="CD200" s="7">
        <f t="shared" si="1"/>
        <v>46</v>
      </c>
      <c r="CE200" s="7" t="str">
        <f t="shared" si="1"/>
        <v>47S</v>
      </c>
      <c r="CF200" s="7">
        <f t="shared" si="1"/>
        <v>48</v>
      </c>
      <c r="CG200" s="7">
        <f t="shared" si="1"/>
        <v>49</v>
      </c>
      <c r="CH200" s="7" t="str">
        <f t="shared" si="1"/>
        <v>49S</v>
      </c>
      <c r="CI200" s="7">
        <f t="shared" si="1"/>
        <v>50</v>
      </c>
      <c r="CJ200" s="7" t="str">
        <f t="shared" si="1"/>
        <v>50S</v>
      </c>
      <c r="CK200" s="7">
        <f t="shared" si="1"/>
        <v>51</v>
      </c>
      <c r="CL200" s="7" t="str">
        <f t="shared" si="1"/>
        <v>51S</v>
      </c>
      <c r="CM200" s="7">
        <f t="shared" si="1"/>
        <v>52</v>
      </c>
      <c r="CN200" s="7" t="str">
        <f t="shared" si="1"/>
        <v>52S</v>
      </c>
      <c r="CO200" s="7">
        <f t="shared" si="1"/>
        <v>53</v>
      </c>
      <c r="CP200" s="7" t="str">
        <f t="shared" si="1"/>
        <v>53S</v>
      </c>
      <c r="CQ200" s="7">
        <f t="shared" si="1"/>
        <v>54</v>
      </c>
      <c r="CR200" s="7">
        <f t="shared" si="1"/>
        <v>55</v>
      </c>
      <c r="CS200" s="7" t="str">
        <f t="shared" si="1"/>
        <v>55S</v>
      </c>
      <c r="CT200" s="7">
        <f t="shared" si="1"/>
        <v>56</v>
      </c>
      <c r="CU200" s="7">
        <f t="shared" si="1"/>
        <v>57</v>
      </c>
      <c r="CV200" s="7">
        <f t="shared" si="1"/>
        <v>58</v>
      </c>
      <c r="CW200" s="7">
        <f t="shared" si="1"/>
        <v>59</v>
      </c>
      <c r="CX200" s="7" t="str">
        <f t="shared" si="1"/>
        <v>59S</v>
      </c>
      <c r="CY200" s="7">
        <f t="shared" si="1"/>
        <v>60</v>
      </c>
      <c r="CZ200" s="7" t="str">
        <f t="shared" si="1"/>
        <v>60S</v>
      </c>
      <c r="DA200" s="7">
        <f t="shared" si="1"/>
        <v>61</v>
      </c>
      <c r="DB200" s="7">
        <f t="shared" si="1"/>
        <v>62</v>
      </c>
      <c r="DC200" s="7" t="str">
        <f t="shared" si="1"/>
        <v>62S</v>
      </c>
      <c r="DD200" s="7">
        <f t="shared" si="1"/>
        <v>63</v>
      </c>
      <c r="DE200" s="7" t="str">
        <f t="shared" si="1"/>
        <v>63S</v>
      </c>
      <c r="DF200" s="7">
        <f t="shared" si="1"/>
        <v>64</v>
      </c>
      <c r="DG200" s="7">
        <f t="shared" si="1"/>
        <v>65</v>
      </c>
      <c r="DH200" s="7" t="str">
        <f t="shared" si="1"/>
        <v>65S</v>
      </c>
      <c r="DI200" s="7">
        <f t="shared" si="1"/>
        <v>66</v>
      </c>
      <c r="DJ200" s="7" t="str">
        <f t="shared" si="1"/>
        <v>66S</v>
      </c>
      <c r="DK200" s="7">
        <f t="shared" si="1"/>
        <v>67</v>
      </c>
      <c r="DL200" s="7" t="str">
        <f t="shared" si="1"/>
        <v>67S</v>
      </c>
      <c r="DM200" s="7">
        <f t="shared" si="1"/>
        <v>68</v>
      </c>
      <c r="DN200" s="7" t="str">
        <f t="shared" si="1"/>
        <v>68S</v>
      </c>
      <c r="DO200" s="7">
        <f t="shared" si="1"/>
        <v>69</v>
      </c>
      <c r="DP200" s="7" t="str">
        <f t="shared" si="1"/>
        <v>69S</v>
      </c>
      <c r="DQ200" s="7">
        <f t="shared" si="1"/>
        <v>70</v>
      </c>
      <c r="DR200" s="7" t="str">
        <f t="shared" si="1"/>
        <v>70S</v>
      </c>
      <c r="DS200" s="7">
        <f t="shared" si="1"/>
        <v>73</v>
      </c>
      <c r="DT200" s="7">
        <f t="shared" si="1"/>
        <v>74</v>
      </c>
      <c r="DU200" s="7" t="str">
        <f t="shared" si="1"/>
        <v>74R</v>
      </c>
      <c r="DV200" s="7" t="str">
        <f t="shared" si="1"/>
        <v>74S</v>
      </c>
      <c r="DW200" s="7">
        <f t="shared" si="1"/>
        <v>75</v>
      </c>
      <c r="DX200" s="7" t="str">
        <f t="shared" si="1"/>
        <v>75S</v>
      </c>
      <c r="DY200" s="7">
        <f t="shared" si="1"/>
        <v>76</v>
      </c>
      <c r="DZ200" s="7">
        <f t="shared" si="1"/>
        <v>77</v>
      </c>
      <c r="EA200" s="7">
        <f t="shared" si="1"/>
        <v>78</v>
      </c>
      <c r="EB200" s="7">
        <f t="shared" si="1"/>
        <v>79</v>
      </c>
      <c r="EC200" s="7" t="str">
        <f t="shared" ref="EC200:GN200" si="2">EC1</f>
        <v>79S</v>
      </c>
      <c r="ED200" s="7">
        <f t="shared" si="2"/>
        <v>80</v>
      </c>
      <c r="EE200" s="7" t="str">
        <f t="shared" si="2"/>
        <v>80S</v>
      </c>
      <c r="EF200" s="7">
        <f t="shared" si="2"/>
        <v>81</v>
      </c>
      <c r="EG200" s="7">
        <f t="shared" si="2"/>
        <v>82</v>
      </c>
      <c r="EH200" s="7">
        <f t="shared" si="2"/>
        <v>83</v>
      </c>
      <c r="EI200" s="7">
        <f t="shared" si="2"/>
        <v>84</v>
      </c>
      <c r="EJ200" s="7">
        <f t="shared" si="2"/>
        <v>85</v>
      </c>
      <c r="EK200" s="7">
        <f t="shared" si="2"/>
        <v>96</v>
      </c>
      <c r="EL200" s="7">
        <f t="shared" si="2"/>
        <v>107</v>
      </c>
      <c r="EM200" s="7">
        <f t="shared" si="2"/>
        <v>112</v>
      </c>
      <c r="EN200" s="7" t="str">
        <f t="shared" si="2"/>
        <v>112S</v>
      </c>
      <c r="EO200" s="7">
        <f t="shared" si="2"/>
        <v>119</v>
      </c>
      <c r="EP200" s="7">
        <f t="shared" si="2"/>
        <v>131</v>
      </c>
      <c r="EQ200" s="7">
        <f t="shared" si="2"/>
        <v>132</v>
      </c>
      <c r="ER200" s="7" t="str">
        <f t="shared" si="2"/>
        <v>132S</v>
      </c>
      <c r="ES200" s="7">
        <f t="shared" si="2"/>
        <v>133</v>
      </c>
      <c r="ET200" s="7" t="str">
        <f t="shared" si="2"/>
        <v>133R</v>
      </c>
      <c r="EU200" s="7" t="str">
        <f t="shared" si="2"/>
        <v>133S</v>
      </c>
      <c r="EV200" s="7">
        <f t="shared" si="2"/>
        <v>134</v>
      </c>
      <c r="EW200" s="7" t="str">
        <f t="shared" si="2"/>
        <v>134S</v>
      </c>
      <c r="EX200" s="7">
        <f t="shared" si="2"/>
        <v>135</v>
      </c>
      <c r="EY200" s="7" t="str">
        <f t="shared" si="2"/>
        <v>135S</v>
      </c>
      <c r="EZ200" s="7">
        <f t="shared" si="2"/>
        <v>136</v>
      </c>
      <c r="FA200" s="7">
        <f t="shared" si="2"/>
        <v>141</v>
      </c>
      <c r="FB200" s="7">
        <f t="shared" si="2"/>
        <v>307</v>
      </c>
      <c r="FC200" s="7" t="str">
        <f t="shared" si="2"/>
        <v>307S</v>
      </c>
      <c r="FD200" s="7">
        <f t="shared" si="2"/>
        <v>308</v>
      </c>
      <c r="FE200" s="7" t="str">
        <f t="shared" si="2"/>
        <v>308S</v>
      </c>
      <c r="FF200" s="7">
        <f t="shared" si="2"/>
        <v>309</v>
      </c>
      <c r="FG200" s="7" t="str">
        <f t="shared" si="2"/>
        <v>309S</v>
      </c>
      <c r="FH200" s="7">
        <f t="shared" si="2"/>
        <v>310</v>
      </c>
      <c r="FI200" s="7" t="str">
        <f t="shared" si="2"/>
        <v>310S</v>
      </c>
      <c r="FJ200" s="7">
        <f t="shared" si="2"/>
        <v>311</v>
      </c>
      <c r="FK200" s="7" t="str">
        <f t="shared" si="2"/>
        <v>311S</v>
      </c>
      <c r="FL200" s="7">
        <f t="shared" si="2"/>
        <v>312</v>
      </c>
      <c r="FM200" s="7" t="str">
        <f t="shared" si="2"/>
        <v>312S</v>
      </c>
      <c r="FN200" s="7">
        <f t="shared" si="2"/>
        <v>314</v>
      </c>
      <c r="FO200" s="7" t="str">
        <f t="shared" si="2"/>
        <v>314S</v>
      </c>
      <c r="FP200" s="7">
        <f t="shared" si="2"/>
        <v>315</v>
      </c>
      <c r="FQ200" s="7" t="str">
        <f t="shared" si="2"/>
        <v>315S</v>
      </c>
      <c r="FR200" s="7">
        <f t="shared" si="2"/>
        <v>316</v>
      </c>
      <c r="FS200" s="7" t="str">
        <f t="shared" si="2"/>
        <v>316S</v>
      </c>
      <c r="FT200" s="7">
        <f t="shared" si="2"/>
        <v>406</v>
      </c>
      <c r="FU200" s="7">
        <f t="shared" si="2"/>
        <v>407</v>
      </c>
      <c r="FV200" s="7" t="str">
        <f t="shared" si="2"/>
        <v>407S</v>
      </c>
      <c r="FW200" s="7">
        <f t="shared" si="2"/>
        <v>409</v>
      </c>
      <c r="FX200" s="7" t="str">
        <f t="shared" si="2"/>
        <v>409S</v>
      </c>
      <c r="FY200" s="7">
        <f t="shared" si="2"/>
        <v>753</v>
      </c>
      <c r="FZ200" s="7" t="str">
        <f t="shared" si="2"/>
        <v>V2</v>
      </c>
      <c r="GA200" s="7" t="str">
        <f t="shared" si="2"/>
        <v>V3</v>
      </c>
      <c r="GB200" s="7" t="str">
        <f t="shared" si="2"/>
        <v>V4</v>
      </c>
      <c r="GC200" s="7" t="str">
        <f t="shared" si="2"/>
        <v>V5</v>
      </c>
      <c r="GD200" s="7" t="str">
        <f t="shared" si="2"/>
        <v>V6</v>
      </c>
      <c r="GE200" s="7" t="str">
        <f t="shared" si="2"/>
        <v>V7</v>
      </c>
      <c r="GF200" s="7" t="str">
        <f t="shared" si="2"/>
        <v>V8</v>
      </c>
      <c r="GG200" s="7" t="str">
        <f t="shared" si="2"/>
        <v>V12</v>
      </c>
      <c r="GH200" s="7" t="str">
        <f t="shared" si="2"/>
        <v>V13</v>
      </c>
      <c r="GI200" s="7" t="str">
        <f t="shared" si="2"/>
        <v>V14</v>
      </c>
      <c r="GJ200" s="7" t="str">
        <f t="shared" si="2"/>
        <v>V15</v>
      </c>
      <c r="GK200" s="7" t="str">
        <f t="shared" si="2"/>
        <v>V16</v>
      </c>
      <c r="GL200" s="7" t="str">
        <f t="shared" si="2"/>
        <v>V17</v>
      </c>
      <c r="GM200" s="7" t="str">
        <f t="shared" si="2"/>
        <v>V18</v>
      </c>
      <c r="GN200" s="7" t="str">
        <f t="shared" si="2"/>
        <v>V19</v>
      </c>
      <c r="GO200" s="7" t="str">
        <f t="shared" ref="GO200:HU200" si="3">GO1</f>
        <v>V20</v>
      </c>
      <c r="GP200" s="7" t="str">
        <f t="shared" si="3"/>
        <v>V21</v>
      </c>
      <c r="GQ200" s="7" t="str">
        <f t="shared" si="3"/>
        <v>V29</v>
      </c>
      <c r="GR200" s="7" t="str">
        <f t="shared" si="3"/>
        <v>V30</v>
      </c>
      <c r="GS200" s="7" t="str">
        <f t="shared" si="3"/>
        <v>V31</v>
      </c>
      <c r="GT200" s="7" t="str">
        <f t="shared" si="3"/>
        <v>V32</v>
      </c>
      <c r="GU200" s="7" t="str">
        <f t="shared" si="3"/>
        <v>V33</v>
      </c>
      <c r="GV200" s="7" t="str">
        <f t="shared" si="3"/>
        <v>V34</v>
      </c>
      <c r="GW200" s="7" t="str">
        <f t="shared" si="3"/>
        <v>V35</v>
      </c>
      <c r="GX200" s="7" t="str">
        <f t="shared" si="3"/>
        <v>V36</v>
      </c>
      <c r="GY200" s="7" t="str">
        <f t="shared" si="3"/>
        <v>V37</v>
      </c>
      <c r="GZ200" s="7" t="str">
        <f t="shared" si="3"/>
        <v>V39</v>
      </c>
      <c r="HA200" s="7" t="str">
        <f t="shared" si="3"/>
        <v>V41</v>
      </c>
      <c r="HB200" s="7" t="str">
        <f t="shared" si="3"/>
        <v>V42</v>
      </c>
      <c r="HC200" s="7" t="str">
        <f t="shared" si="3"/>
        <v>V43</v>
      </c>
      <c r="HD200" s="7" t="str">
        <f t="shared" si="3"/>
        <v>V43R</v>
      </c>
      <c r="HE200" s="7" t="str">
        <f t="shared" si="3"/>
        <v>V44</v>
      </c>
      <c r="HF200" s="7" t="str">
        <f t="shared" si="3"/>
        <v>V45</v>
      </c>
      <c r="HG200" s="7" t="str">
        <f t="shared" si="3"/>
        <v>V46</v>
      </c>
      <c r="HH200" s="7" t="str">
        <f t="shared" si="3"/>
        <v>V47</v>
      </c>
      <c r="HI200" s="7" t="str">
        <f t="shared" si="3"/>
        <v>V48</v>
      </c>
      <c r="HJ200" s="7" t="str">
        <f t="shared" si="3"/>
        <v>V49</v>
      </c>
      <c r="HK200" s="7" t="str">
        <f t="shared" si="3"/>
        <v>V50</v>
      </c>
      <c r="HL200" s="7" t="str">
        <f t="shared" si="3"/>
        <v>V51</v>
      </c>
      <c r="HM200" s="7" t="str">
        <f t="shared" si="3"/>
        <v>V55</v>
      </c>
      <c r="HN200" s="7" t="str">
        <f t="shared" si="3"/>
        <v>V56</v>
      </c>
      <c r="HO200" s="7" t="str">
        <f t="shared" si="3"/>
        <v>V57</v>
      </c>
      <c r="HP200" s="7" t="str">
        <f t="shared" si="3"/>
        <v>V58</v>
      </c>
      <c r="HQ200" s="7" t="str">
        <f t="shared" si="3"/>
        <v>V59</v>
      </c>
      <c r="HR200" s="7" t="str">
        <f t="shared" si="3"/>
        <v>V60</v>
      </c>
      <c r="HS200" s="7" t="str">
        <f t="shared" si="3"/>
        <v>V62</v>
      </c>
      <c r="HT200" s="7" t="str">
        <f t="shared" si="3"/>
        <v>V66</v>
      </c>
      <c r="HU200" s="7" t="str">
        <f t="shared" si="3"/>
        <v>V67</v>
      </c>
      <c r="HV200" s="7" t="str">
        <f>HV1</f>
        <v>V70</v>
      </c>
      <c r="HW200" s="7" t="str">
        <f>HW1</f>
        <v>V74</v>
      </c>
      <c r="HX200" s="7" t="str">
        <f>HX1</f>
        <v>V79</v>
      </c>
      <c r="HY200" s="7" t="str">
        <f>HY1</f>
        <v>V84</v>
      </c>
      <c r="HZ200" s="7" t="str">
        <f>HZ1</f>
        <v>V133</v>
      </c>
    </row>
    <row r="201" spans="1:234" s="6" customFormat="1" ht="12" customHeight="1" x14ac:dyDescent="0.15">
      <c r="A201" s="6" t="s">
        <v>175</v>
      </c>
    </row>
    <row r="202" spans="1:234" s="4" customFormat="1" ht="12" customHeight="1" x14ac:dyDescent="0.15">
      <c r="A202" s="4" t="s">
        <v>554</v>
      </c>
      <c r="B202" s="5" t="s">
        <v>176</v>
      </c>
      <c r="C202" s="8">
        <f>IF(ISERROR(C11+C12),0,C11+C12)</f>
        <v>0</v>
      </c>
      <c r="D202" s="8">
        <f>IF(ISERROR(D11+D12),0,D11+D12)</f>
        <v>0</v>
      </c>
      <c r="E202" s="8">
        <f t="shared" ref="E202:BP202" si="4">IF(ISERROR(E11+E12),0,E11+E12)</f>
        <v>0</v>
      </c>
      <c r="F202" s="8">
        <f t="shared" si="4"/>
        <v>467.27690200000001</v>
      </c>
      <c r="G202" s="8">
        <f t="shared" si="4"/>
        <v>24.593516400000002</v>
      </c>
      <c r="H202" s="8">
        <f t="shared" si="4"/>
        <v>165.84156999999999</v>
      </c>
      <c r="I202" s="8">
        <f t="shared" si="4"/>
        <v>0</v>
      </c>
      <c r="J202" s="8">
        <f t="shared" si="4"/>
        <v>0</v>
      </c>
      <c r="K202" s="8">
        <f t="shared" si="4"/>
        <v>0</v>
      </c>
      <c r="L202" s="8">
        <f t="shared" si="4"/>
        <v>491.870428</v>
      </c>
      <c r="M202" s="8">
        <f t="shared" si="4"/>
        <v>0</v>
      </c>
      <c r="N202" s="8">
        <f t="shared" si="4"/>
        <v>703.46500000000003</v>
      </c>
      <c r="O202" s="8">
        <f t="shared" si="4"/>
        <v>0</v>
      </c>
      <c r="P202" s="8">
        <f t="shared" si="4"/>
        <v>491.870428</v>
      </c>
      <c r="Q202" s="8">
        <f t="shared" si="4"/>
        <v>0</v>
      </c>
      <c r="R202" s="8">
        <f t="shared" si="4"/>
        <v>0</v>
      </c>
      <c r="S202" s="8">
        <f t="shared" si="4"/>
        <v>703.46500000000003</v>
      </c>
      <c r="T202" s="8">
        <f t="shared" si="4"/>
        <v>633.12462000000005</v>
      </c>
      <c r="U202" s="8">
        <f t="shared" si="4"/>
        <v>70.346499999999992</v>
      </c>
      <c r="V202" s="8">
        <f t="shared" si="4"/>
        <v>0</v>
      </c>
      <c r="W202" s="8">
        <f t="shared" si="4"/>
        <v>1.14967E-2</v>
      </c>
      <c r="X202" s="8">
        <f t="shared" si="4"/>
        <v>0</v>
      </c>
      <c r="Y202" s="8">
        <f t="shared" si="4"/>
        <v>44215.740000000005</v>
      </c>
      <c r="Z202" s="8">
        <f t="shared" si="4"/>
        <v>1.1496299999999999E-2</v>
      </c>
      <c r="AA202" s="8">
        <f t="shared" si="4"/>
        <v>0</v>
      </c>
      <c r="AB202" s="8">
        <f t="shared" si="4"/>
        <v>1.1496299999999999E-2</v>
      </c>
      <c r="AC202" s="8">
        <f t="shared" si="4"/>
        <v>0</v>
      </c>
      <c r="AD202" s="8">
        <f t="shared" si="4"/>
        <v>0</v>
      </c>
      <c r="AE202" s="8">
        <f t="shared" si="4"/>
        <v>0</v>
      </c>
      <c r="AF202" s="8">
        <f t="shared" si="4"/>
        <v>0</v>
      </c>
      <c r="AG202" s="8">
        <f t="shared" si="4"/>
        <v>0</v>
      </c>
      <c r="AH202" s="8">
        <f t="shared" si="4"/>
        <v>0</v>
      </c>
      <c r="AI202" s="8">
        <f t="shared" si="4"/>
        <v>0</v>
      </c>
      <c r="AJ202" s="8">
        <f t="shared" si="4"/>
        <v>0</v>
      </c>
      <c r="AK202" s="8">
        <f t="shared" si="4"/>
        <v>0</v>
      </c>
      <c r="AL202" s="8">
        <f t="shared" si="4"/>
        <v>0</v>
      </c>
      <c r="AM202" s="8">
        <f t="shared" si="4"/>
        <v>0</v>
      </c>
      <c r="AN202" s="8">
        <f t="shared" si="4"/>
        <v>0</v>
      </c>
      <c r="AO202" s="8">
        <f t="shared" si="4"/>
        <v>0</v>
      </c>
      <c r="AP202" s="8">
        <f t="shared" si="4"/>
        <v>0</v>
      </c>
      <c r="AQ202" s="8">
        <f t="shared" si="4"/>
        <v>0</v>
      </c>
      <c r="AR202" s="8">
        <f t="shared" si="4"/>
        <v>0</v>
      </c>
      <c r="AS202" s="8">
        <f t="shared" si="4"/>
        <v>0</v>
      </c>
      <c r="AT202" s="8">
        <f t="shared" si="4"/>
        <v>0</v>
      </c>
      <c r="AU202" s="8">
        <f t="shared" si="4"/>
        <v>0</v>
      </c>
      <c r="AV202" s="8">
        <f t="shared" si="4"/>
        <v>0</v>
      </c>
      <c r="AW202" s="8">
        <f t="shared" si="4"/>
        <v>0</v>
      </c>
      <c r="AX202" s="8">
        <f t="shared" si="4"/>
        <v>0</v>
      </c>
      <c r="AY202" s="8">
        <f t="shared" si="4"/>
        <v>0</v>
      </c>
      <c r="AZ202" s="8">
        <f t="shared" si="4"/>
        <v>45248.041000000005</v>
      </c>
      <c r="BA202" s="8">
        <f t="shared" si="4"/>
        <v>7.5700500000000005E-5</v>
      </c>
      <c r="BB202" s="8">
        <f t="shared" si="4"/>
        <v>0</v>
      </c>
      <c r="BC202" s="8">
        <f t="shared" si="4"/>
        <v>7.5700500000000005E-5</v>
      </c>
      <c r="BD202" s="8">
        <f t="shared" si="4"/>
        <v>0</v>
      </c>
      <c r="BE202" s="8">
        <f t="shared" si="4"/>
        <v>0</v>
      </c>
      <c r="BF202" s="8">
        <f t="shared" si="4"/>
        <v>0</v>
      </c>
      <c r="BG202" s="8">
        <f t="shared" si="4"/>
        <v>7.5700500000000005E-5</v>
      </c>
      <c r="BH202" s="8">
        <f t="shared" si="4"/>
        <v>0</v>
      </c>
      <c r="BI202" s="8">
        <f t="shared" si="4"/>
        <v>45248.045899999997</v>
      </c>
      <c r="BJ202" s="8">
        <f t="shared" si="4"/>
        <v>90496.085800000001</v>
      </c>
      <c r="BK202" s="8">
        <f t="shared" si="4"/>
        <v>7.4892799999999999E-6</v>
      </c>
      <c r="BL202" s="8">
        <f t="shared" si="4"/>
        <v>1.47389E-8</v>
      </c>
      <c r="BM202" s="8">
        <f t="shared" si="4"/>
        <v>1.47389E-8</v>
      </c>
      <c r="BN202" s="8">
        <f t="shared" si="4"/>
        <v>1.47389E-8</v>
      </c>
      <c r="BO202" s="8">
        <f t="shared" si="4"/>
        <v>45248.037900000003</v>
      </c>
      <c r="BP202" s="8">
        <f t="shared" si="4"/>
        <v>45248.037900000003</v>
      </c>
      <c r="BQ202" s="8">
        <f t="shared" ref="BQ202:EB202" si="5">IF(ISERROR(BQ11+BQ12),0,BQ11+BQ12)</f>
        <v>90496.085800000001</v>
      </c>
      <c r="BR202" s="8">
        <f t="shared" si="5"/>
        <v>0</v>
      </c>
      <c r="BS202" s="8">
        <f t="shared" si="5"/>
        <v>0</v>
      </c>
      <c r="BT202" s="8">
        <f t="shared" si="5"/>
        <v>0</v>
      </c>
      <c r="BU202" s="8">
        <f t="shared" si="5"/>
        <v>0</v>
      </c>
      <c r="BV202" s="8">
        <f t="shared" si="5"/>
        <v>67534.392899999992</v>
      </c>
      <c r="BW202" s="8">
        <f t="shared" si="5"/>
        <v>45248.037900000003</v>
      </c>
      <c r="BX202" s="8">
        <f t="shared" si="5"/>
        <v>22286.344939999999</v>
      </c>
      <c r="BY202" s="8">
        <f t="shared" si="5"/>
        <v>67534.392899999992</v>
      </c>
      <c r="BZ202" s="8">
        <f t="shared" si="5"/>
        <v>205.37651</v>
      </c>
      <c r="CA202" s="8">
        <f t="shared" si="5"/>
        <v>10.268827999999999</v>
      </c>
      <c r="CB202" s="8">
        <f t="shared" si="5"/>
        <v>0</v>
      </c>
      <c r="CC202" s="8">
        <f t="shared" si="5"/>
        <v>0</v>
      </c>
      <c r="CD202" s="8">
        <f t="shared" si="5"/>
        <v>0</v>
      </c>
      <c r="CE202" s="8">
        <f t="shared" si="5"/>
        <v>195.10771</v>
      </c>
      <c r="CF202" s="8">
        <f t="shared" si="5"/>
        <v>195.10771</v>
      </c>
      <c r="CG202" s="8">
        <f t="shared" si="5"/>
        <v>195.10771</v>
      </c>
      <c r="CH202" s="8">
        <f t="shared" si="5"/>
        <v>205.37651</v>
      </c>
      <c r="CI202" s="8">
        <f t="shared" si="5"/>
        <v>8.4334000000000001E-10</v>
      </c>
      <c r="CJ202" s="8">
        <f t="shared" si="5"/>
        <v>9.4053599999999995E-9</v>
      </c>
      <c r="CK202" s="8">
        <f t="shared" si="5"/>
        <v>9.3470200000000007E-9</v>
      </c>
      <c r="CL202" s="8">
        <f t="shared" si="5"/>
        <v>9.4053599999999995E-9</v>
      </c>
      <c r="CM202" s="8">
        <f t="shared" si="5"/>
        <v>8.5620200000000006E-9</v>
      </c>
      <c r="CN202" s="8">
        <f t="shared" si="5"/>
        <v>9.3214099999999996E-9</v>
      </c>
      <c r="CO202" s="8">
        <f t="shared" si="5"/>
        <v>7.5939E-10</v>
      </c>
      <c r="CP202" s="8">
        <f t="shared" si="5"/>
        <v>9.3214099999999996E-9</v>
      </c>
      <c r="CQ202" s="8">
        <f t="shared" si="5"/>
        <v>8.5620200000000006E-9</v>
      </c>
      <c r="CR202" s="8">
        <f t="shared" si="5"/>
        <v>0</v>
      </c>
      <c r="CS202" s="8">
        <f t="shared" si="5"/>
        <v>0</v>
      </c>
      <c r="CT202" s="8">
        <f t="shared" si="5"/>
        <v>44827.677002000004</v>
      </c>
      <c r="CU202" s="8">
        <f t="shared" si="5"/>
        <v>225.25370170797001</v>
      </c>
      <c r="CV202" s="8">
        <f t="shared" si="5"/>
        <v>0</v>
      </c>
      <c r="CW202" s="8">
        <f t="shared" si="5"/>
        <v>937.68960710984004</v>
      </c>
      <c r="CX202" s="8">
        <f t="shared" si="5"/>
        <v>937.68960710984004</v>
      </c>
      <c r="CY202" s="8">
        <f t="shared" si="5"/>
        <v>712.43270540187996</v>
      </c>
      <c r="CZ202" s="8">
        <f t="shared" si="5"/>
        <v>712.43270540187996</v>
      </c>
      <c r="DA202" s="8">
        <f t="shared" si="5"/>
        <v>225.25690170797</v>
      </c>
      <c r="DB202" s="8">
        <f t="shared" si="5"/>
        <v>0</v>
      </c>
      <c r="DC202" s="8">
        <f t="shared" si="5"/>
        <v>0</v>
      </c>
      <c r="DD202" s="8">
        <f t="shared" si="5"/>
        <v>0</v>
      </c>
      <c r="DE202" s="8">
        <f t="shared" si="5"/>
        <v>0</v>
      </c>
      <c r="DF202" s="8">
        <f t="shared" si="5"/>
        <v>0</v>
      </c>
      <c r="DG202" s="8">
        <f t="shared" si="5"/>
        <v>0</v>
      </c>
      <c r="DH202" s="8">
        <f t="shared" si="5"/>
        <v>0</v>
      </c>
      <c r="DI202" s="8">
        <f t="shared" si="5"/>
        <v>5.8332999999999994E-11</v>
      </c>
      <c r="DJ202" s="8">
        <f t="shared" si="5"/>
        <v>0</v>
      </c>
      <c r="DK202" s="8">
        <f t="shared" si="5"/>
        <v>0</v>
      </c>
      <c r="DL202" s="8">
        <f t="shared" si="5"/>
        <v>0</v>
      </c>
      <c r="DM202" s="8">
        <f t="shared" si="5"/>
        <v>0</v>
      </c>
      <c r="DN202" s="8">
        <f t="shared" si="5"/>
        <v>0</v>
      </c>
      <c r="DO202" s="8">
        <f t="shared" si="5"/>
        <v>0</v>
      </c>
      <c r="DP202" s="8">
        <f t="shared" si="5"/>
        <v>0</v>
      </c>
      <c r="DQ202" s="8">
        <f t="shared" si="5"/>
        <v>0</v>
      </c>
      <c r="DR202" s="8">
        <f t="shared" si="5"/>
        <v>0</v>
      </c>
      <c r="DS202" s="8">
        <f t="shared" si="5"/>
        <v>205.37651</v>
      </c>
      <c r="DT202" s="8">
        <f t="shared" si="5"/>
        <v>195.10771</v>
      </c>
      <c r="DU202" s="8">
        <f t="shared" si="5"/>
        <v>10.268827999999999</v>
      </c>
      <c r="DV202" s="8">
        <f t="shared" si="5"/>
        <v>205.37651</v>
      </c>
      <c r="DW202" s="8">
        <f t="shared" si="5"/>
        <v>29.266159999999999</v>
      </c>
      <c r="DX202" s="8">
        <f t="shared" si="5"/>
        <v>0</v>
      </c>
      <c r="DY202" s="8">
        <f t="shared" si="5"/>
        <v>1.8702300000000001E-6</v>
      </c>
      <c r="DZ202" s="8">
        <f t="shared" si="5"/>
        <v>2.0219000000000001E-7</v>
      </c>
      <c r="EA202" s="8">
        <f t="shared" si="5"/>
        <v>13003.939</v>
      </c>
      <c r="EB202" s="8">
        <f t="shared" si="5"/>
        <v>13003.939</v>
      </c>
      <c r="EC202" s="8">
        <f t="shared" ref="EC202:GN202" si="6">IF(ISERROR(EC11+EC12),0,EC11+EC12)</f>
        <v>13033.221</v>
      </c>
      <c r="ED202" s="8">
        <f t="shared" si="6"/>
        <v>29.282080000000001</v>
      </c>
      <c r="EE202" s="8">
        <f t="shared" si="6"/>
        <v>13033.221</v>
      </c>
      <c r="EF202" s="8">
        <f t="shared" si="6"/>
        <v>1.87028E-6</v>
      </c>
      <c r="EG202" s="8">
        <f t="shared" si="6"/>
        <v>0</v>
      </c>
      <c r="EH202" s="8">
        <f t="shared" si="6"/>
        <v>0</v>
      </c>
      <c r="EI202" s="8">
        <f t="shared" si="6"/>
        <v>29.282080000000001</v>
      </c>
      <c r="EJ202" s="8">
        <f t="shared" si="6"/>
        <v>0</v>
      </c>
      <c r="EK202" s="8">
        <f t="shared" si="6"/>
        <v>0</v>
      </c>
      <c r="EL202" s="8">
        <f t="shared" si="6"/>
        <v>0</v>
      </c>
      <c r="EM202" s="8">
        <f t="shared" si="6"/>
        <v>0</v>
      </c>
      <c r="EN202" s="8">
        <f t="shared" si="6"/>
        <v>0</v>
      </c>
      <c r="EO202" s="8">
        <f t="shared" si="6"/>
        <v>242.01999999999998</v>
      </c>
      <c r="EP202" s="8">
        <f t="shared" si="6"/>
        <v>0</v>
      </c>
      <c r="EQ202" s="8">
        <f t="shared" si="6"/>
        <v>0</v>
      </c>
      <c r="ER202" s="8">
        <f t="shared" si="6"/>
        <v>0</v>
      </c>
      <c r="ES202" s="8">
        <f t="shared" si="6"/>
        <v>0</v>
      </c>
      <c r="ET202" s="8">
        <f t="shared" si="6"/>
        <v>0</v>
      </c>
      <c r="EU202" s="8">
        <f t="shared" si="6"/>
        <v>0</v>
      </c>
      <c r="EV202" s="8">
        <f t="shared" si="6"/>
        <v>0</v>
      </c>
      <c r="EW202" s="8">
        <f t="shared" si="6"/>
        <v>0</v>
      </c>
      <c r="EX202" s="8">
        <f t="shared" si="6"/>
        <v>0</v>
      </c>
      <c r="EY202" s="8">
        <f t="shared" si="6"/>
        <v>0</v>
      </c>
      <c r="EZ202" s="8">
        <f t="shared" si="6"/>
        <v>0</v>
      </c>
      <c r="FA202" s="8">
        <f t="shared" si="6"/>
        <v>0</v>
      </c>
      <c r="FB202" s="8">
        <f t="shared" si="6"/>
        <v>0</v>
      </c>
      <c r="FC202" s="8">
        <f t="shared" si="6"/>
        <v>0</v>
      </c>
      <c r="FD202" s="8">
        <f t="shared" si="6"/>
        <v>0</v>
      </c>
      <c r="FE202" s="8">
        <f t="shared" si="6"/>
        <v>0</v>
      </c>
      <c r="FF202" s="8">
        <f t="shared" si="6"/>
        <v>0</v>
      </c>
      <c r="FG202" s="8">
        <f t="shared" si="6"/>
        <v>0</v>
      </c>
      <c r="FH202" s="8">
        <f t="shared" si="6"/>
        <v>0</v>
      </c>
      <c r="FI202" s="8">
        <f t="shared" si="6"/>
        <v>0</v>
      </c>
      <c r="FJ202" s="8">
        <f t="shared" si="6"/>
        <v>0</v>
      </c>
      <c r="FK202" s="8">
        <f t="shared" si="6"/>
        <v>0</v>
      </c>
      <c r="FL202" s="8">
        <f t="shared" si="6"/>
        <v>0</v>
      </c>
      <c r="FM202" s="8">
        <f t="shared" si="6"/>
        <v>0</v>
      </c>
      <c r="FN202" s="8">
        <f t="shared" si="6"/>
        <v>0</v>
      </c>
      <c r="FO202" s="8">
        <f t="shared" si="6"/>
        <v>0</v>
      </c>
      <c r="FP202" s="8">
        <f t="shared" si="6"/>
        <v>0</v>
      </c>
      <c r="FQ202" s="8">
        <f t="shared" si="6"/>
        <v>0</v>
      </c>
      <c r="FR202" s="8">
        <f t="shared" si="6"/>
        <v>0</v>
      </c>
      <c r="FS202" s="8">
        <f t="shared" si="6"/>
        <v>0</v>
      </c>
      <c r="FT202" s="8">
        <f t="shared" si="6"/>
        <v>0</v>
      </c>
      <c r="FU202" s="8">
        <f t="shared" si="6"/>
        <v>0</v>
      </c>
      <c r="FV202" s="8">
        <f t="shared" si="6"/>
        <v>0</v>
      </c>
      <c r="FW202" s="8">
        <f t="shared" si="6"/>
        <v>0</v>
      </c>
      <c r="FX202" s="8">
        <f t="shared" si="6"/>
        <v>0</v>
      </c>
      <c r="FY202" s="8">
        <f t="shared" si="6"/>
        <v>29.282080000000001</v>
      </c>
      <c r="FZ202" s="8">
        <f t="shared" si="6"/>
        <v>0</v>
      </c>
      <c r="GA202" s="8">
        <f t="shared" si="6"/>
        <v>0</v>
      </c>
      <c r="GB202" s="8">
        <f t="shared" si="6"/>
        <v>0</v>
      </c>
      <c r="GC202" s="8">
        <f t="shared" si="6"/>
        <v>0</v>
      </c>
      <c r="GD202" s="8">
        <f t="shared" si="6"/>
        <v>0</v>
      </c>
      <c r="GE202" s="8">
        <f t="shared" si="6"/>
        <v>491.870428</v>
      </c>
      <c r="GF202" s="8">
        <f t="shared" si="6"/>
        <v>703.46500000000003</v>
      </c>
      <c r="GG202" s="8">
        <f t="shared" si="6"/>
        <v>633.11642000000006</v>
      </c>
      <c r="GH202" s="8">
        <f t="shared" si="6"/>
        <v>44215.740000000005</v>
      </c>
      <c r="GI202" s="8">
        <f t="shared" si="6"/>
        <v>44215.740000000005</v>
      </c>
      <c r="GJ202" s="8">
        <f t="shared" si="6"/>
        <v>1.1496299999999999E-2</v>
      </c>
      <c r="GK202" s="8">
        <f t="shared" si="6"/>
        <v>0</v>
      </c>
      <c r="GL202" s="8">
        <f t="shared" si="6"/>
        <v>44215.740000000005</v>
      </c>
      <c r="GM202" s="8">
        <f t="shared" si="6"/>
        <v>1.1496299999999999E-2</v>
      </c>
      <c r="GN202" s="8">
        <f t="shared" si="6"/>
        <v>0</v>
      </c>
      <c r="GO202" s="8">
        <f t="shared" ref="GO202:HU202" si="7">IF(ISERROR(GO11+GO12),0,GO11+GO12)</f>
        <v>1.1496299999999999E-2</v>
      </c>
      <c r="GP202" s="8">
        <f t="shared" si="7"/>
        <v>0</v>
      </c>
      <c r="GQ202" s="8">
        <f t="shared" si="7"/>
        <v>45248.04</v>
      </c>
      <c r="GR202" s="8">
        <f t="shared" si="7"/>
        <v>45248.041000000005</v>
      </c>
      <c r="GS202" s="8">
        <f t="shared" si="7"/>
        <v>7.5700500000000005E-5</v>
      </c>
      <c r="GT202" s="8">
        <f t="shared" si="7"/>
        <v>0</v>
      </c>
      <c r="GU202" s="8">
        <f t="shared" si="7"/>
        <v>7.5700500000000005E-5</v>
      </c>
      <c r="GV202" s="8">
        <f t="shared" si="7"/>
        <v>0</v>
      </c>
      <c r="GW202" s="8">
        <f t="shared" si="7"/>
        <v>0</v>
      </c>
      <c r="GX202" s="8">
        <f t="shared" si="7"/>
        <v>0</v>
      </c>
      <c r="GY202" s="8">
        <f t="shared" si="7"/>
        <v>0</v>
      </c>
      <c r="GZ202" s="8">
        <f t="shared" si="7"/>
        <v>90496.085800000001</v>
      </c>
      <c r="HA202" s="8">
        <f t="shared" si="7"/>
        <v>0</v>
      </c>
      <c r="HB202" s="8">
        <f t="shared" si="7"/>
        <v>67534.392899999992</v>
      </c>
      <c r="HC202" s="8">
        <f t="shared" si="7"/>
        <v>141.31180000000001</v>
      </c>
      <c r="HD202" s="8">
        <f t="shared" si="7"/>
        <v>22286.344939999999</v>
      </c>
      <c r="HE202" s="8">
        <f t="shared" si="7"/>
        <v>53.795911000000004</v>
      </c>
      <c r="HF202" s="8">
        <f t="shared" si="7"/>
        <v>45106.727080000004</v>
      </c>
      <c r="HG202" s="8">
        <f t="shared" si="7"/>
        <v>45106.727080000004</v>
      </c>
      <c r="HH202" s="8">
        <f t="shared" si="7"/>
        <v>195.10771</v>
      </c>
      <c r="HI202" s="8">
        <f t="shared" si="7"/>
        <v>0</v>
      </c>
      <c r="HJ202" s="8">
        <f t="shared" si="7"/>
        <v>205.37651</v>
      </c>
      <c r="HK202" s="8">
        <f t="shared" si="7"/>
        <v>5.8332999999999994E-11</v>
      </c>
      <c r="HL202" s="8">
        <f t="shared" si="7"/>
        <v>45052.937002999999</v>
      </c>
      <c r="HM202" s="8">
        <f t="shared" si="7"/>
        <v>44827.677003000004</v>
      </c>
      <c r="HN202" s="8">
        <f t="shared" si="7"/>
        <v>225.25370000000001</v>
      </c>
      <c r="HO202" s="8">
        <f t="shared" si="7"/>
        <v>1.70797E-6</v>
      </c>
      <c r="HP202" s="8">
        <f t="shared" si="7"/>
        <v>44827.677002000004</v>
      </c>
      <c r="HQ202" s="8">
        <f t="shared" si="7"/>
        <v>937.68960710984004</v>
      </c>
      <c r="HR202" s="8">
        <f t="shared" si="7"/>
        <v>0</v>
      </c>
      <c r="HS202" s="8">
        <f t="shared" si="7"/>
        <v>0</v>
      </c>
      <c r="HT202" s="8">
        <f t="shared" si="7"/>
        <v>5.8332999999999994E-11</v>
      </c>
      <c r="HU202" s="8">
        <f t="shared" si="7"/>
        <v>0</v>
      </c>
      <c r="HV202" s="8">
        <f>IF(ISERROR(HV11+HV12),0,HV11+HV12)</f>
        <v>0</v>
      </c>
      <c r="HW202" s="8">
        <f>IF(ISERROR(HW11+HW12),0,HW11+HW12)</f>
        <v>205.37651</v>
      </c>
      <c r="HX202" s="8">
        <f>IF(ISERROR(HX11+HX12),0,HX11+HX12)</f>
        <v>13033.221</v>
      </c>
      <c r="HY202" s="8">
        <f>IF(ISERROR(HY11+HY12),0,HY11+HY12)</f>
        <v>0</v>
      </c>
      <c r="HZ202" s="8">
        <f>IF(ISERROR(HZ11+HZ12),0,HZ11+HZ12)</f>
        <v>0</v>
      </c>
    </row>
    <row r="203" spans="1:234" s="4" customFormat="1" ht="12" customHeight="1" x14ac:dyDescent="0.15">
      <c r="A203" s="4" t="s">
        <v>177</v>
      </c>
      <c r="B203" s="5" t="s">
        <v>176</v>
      </c>
      <c r="C203" s="8">
        <f t="shared" ref="C203:D205" si="8">IF(C15=" ",0,C15)</f>
        <v>0</v>
      </c>
      <c r="D203" s="8">
        <f t="shared" si="8"/>
        <v>19.70767</v>
      </c>
      <c r="E203" s="8">
        <f t="shared" ref="E203:BP203" si="9">IF(E15=" ",0,E15)</f>
        <v>1.3131919999999999</v>
      </c>
      <c r="F203" s="8">
        <f t="shared" si="9"/>
        <v>2185.3009999999999</v>
      </c>
      <c r="G203" s="8">
        <f t="shared" si="9"/>
        <v>115.0158</v>
      </c>
      <c r="H203" s="8">
        <f t="shared" si="9"/>
        <v>3680.7820000000002</v>
      </c>
      <c r="I203" s="8">
        <f t="shared" si="9"/>
        <v>75.680000000000007</v>
      </c>
      <c r="J203" s="8">
        <f t="shared" si="9"/>
        <v>11.189690000000001</v>
      </c>
      <c r="K203" s="8">
        <f t="shared" si="9"/>
        <v>0</v>
      </c>
      <c r="L203" s="8">
        <f t="shared" si="9"/>
        <v>2300.3159999999998</v>
      </c>
      <c r="M203" s="8">
        <f t="shared" si="9"/>
        <v>19.70767</v>
      </c>
      <c r="N203" s="8">
        <f t="shared" si="9"/>
        <v>6531.7619999999997</v>
      </c>
      <c r="O203" s="8">
        <f t="shared" si="9"/>
        <v>8.5179819999999999</v>
      </c>
      <c r="P203" s="8">
        <f t="shared" si="9"/>
        <v>2300.3159999999998</v>
      </c>
      <c r="Q203" s="8">
        <f t="shared" si="9"/>
        <v>19.70767</v>
      </c>
      <c r="R203" s="8">
        <f t="shared" si="9"/>
        <v>1.3131919999999999</v>
      </c>
      <c r="S203" s="8">
        <f t="shared" si="9"/>
        <v>6531.7619999999997</v>
      </c>
      <c r="T203" s="8">
        <f t="shared" si="9"/>
        <v>5878.21</v>
      </c>
      <c r="U203" s="8">
        <f t="shared" si="9"/>
        <v>653.17619999999999</v>
      </c>
      <c r="V203" s="8">
        <f t="shared" si="9"/>
        <v>914.04740000000004</v>
      </c>
      <c r="W203" s="8">
        <f t="shared" si="9"/>
        <v>80406.009999999995</v>
      </c>
      <c r="X203" s="8">
        <f t="shared" si="9"/>
        <v>921.48739999999998</v>
      </c>
      <c r="Y203" s="8">
        <f t="shared" si="9"/>
        <v>9215.1</v>
      </c>
      <c r="Z203" s="8">
        <f t="shared" si="9"/>
        <v>89064.23</v>
      </c>
      <c r="AA203" s="8">
        <f t="shared" si="9"/>
        <v>373954</v>
      </c>
      <c r="AB203" s="8">
        <f t="shared" si="9"/>
        <v>49850.16</v>
      </c>
      <c r="AC203" s="8">
        <f t="shared" si="9"/>
        <v>373954</v>
      </c>
      <c r="AD203" s="8">
        <f t="shared" si="9"/>
        <v>39214.080000000002</v>
      </c>
      <c r="AE203" s="8">
        <f t="shared" si="9"/>
        <v>205938</v>
      </c>
      <c r="AF203" s="8">
        <f t="shared" si="9"/>
        <v>24372.98</v>
      </c>
      <c r="AG203" s="8">
        <f t="shared" si="9"/>
        <v>205938</v>
      </c>
      <c r="AH203" s="8">
        <f t="shared" si="9"/>
        <v>14841.1</v>
      </c>
      <c r="AI203" s="8">
        <f t="shared" si="9"/>
        <v>6183.3850000000002</v>
      </c>
      <c r="AJ203" s="8">
        <f t="shared" si="9"/>
        <v>14369.37</v>
      </c>
      <c r="AK203" s="8">
        <f t="shared" si="9"/>
        <v>8185.9840000000004</v>
      </c>
      <c r="AL203" s="8">
        <f t="shared" si="9"/>
        <v>75.624409999999997</v>
      </c>
      <c r="AM203" s="8">
        <f t="shared" si="9"/>
        <v>471.72710000000001</v>
      </c>
      <c r="AN203" s="8">
        <f t="shared" si="9"/>
        <v>756.2441</v>
      </c>
      <c r="AO203" s="8">
        <f t="shared" si="9"/>
        <v>680.61969999999997</v>
      </c>
      <c r="AP203" s="8">
        <f t="shared" si="9"/>
        <v>75.624409999999997</v>
      </c>
      <c r="AQ203" s="8">
        <f t="shared" si="9"/>
        <v>1289.2139999999999</v>
      </c>
      <c r="AR203" s="8">
        <f t="shared" si="9"/>
        <v>3903.2550000000001</v>
      </c>
      <c r="AS203" s="8">
        <f t="shared" si="9"/>
        <v>433.69499999999999</v>
      </c>
      <c r="AT203" s="8">
        <f t="shared" si="9"/>
        <v>756.2441</v>
      </c>
      <c r="AU203" s="8">
        <f t="shared" si="9"/>
        <v>1039.162</v>
      </c>
      <c r="AV203" s="8">
        <f t="shared" si="9"/>
        <v>113.1849</v>
      </c>
      <c r="AW203" s="8">
        <f t="shared" si="9"/>
        <v>3445.7280000000001</v>
      </c>
      <c r="AX203" s="8">
        <f t="shared" si="9"/>
        <v>570.71130000000005</v>
      </c>
      <c r="AY203" s="8">
        <f t="shared" si="9"/>
        <v>7.44</v>
      </c>
      <c r="AZ203" s="8">
        <f t="shared" si="9"/>
        <v>6240.0039999999999</v>
      </c>
      <c r="BA203" s="8">
        <f t="shared" si="9"/>
        <v>3051.9540000000002</v>
      </c>
      <c r="BB203" s="8">
        <f t="shared" si="9"/>
        <v>31807.77</v>
      </c>
      <c r="BC203" s="8">
        <f t="shared" si="9"/>
        <v>2678.3760000000002</v>
      </c>
      <c r="BD203" s="8">
        <f t="shared" si="9"/>
        <v>31807.77</v>
      </c>
      <c r="BE203" s="8">
        <f t="shared" si="9"/>
        <v>373.5779</v>
      </c>
      <c r="BF203" s="8">
        <f t="shared" si="9"/>
        <v>357.99250000000001</v>
      </c>
      <c r="BG203" s="8">
        <f t="shared" si="9"/>
        <v>3036.3690000000001</v>
      </c>
      <c r="BH203" s="8">
        <f t="shared" si="9"/>
        <v>15.585380000000001</v>
      </c>
      <c r="BI203" s="8">
        <f t="shared" si="9"/>
        <v>3772.395</v>
      </c>
      <c r="BJ203" s="8">
        <f t="shared" si="9"/>
        <v>7541.2910000000002</v>
      </c>
      <c r="BK203" s="8">
        <f t="shared" si="9"/>
        <v>2467.6089999999999</v>
      </c>
      <c r="BL203" s="8">
        <f t="shared" si="9"/>
        <v>2667.6419999999998</v>
      </c>
      <c r="BM203" s="8">
        <f t="shared" si="9"/>
        <v>2665.7710000000002</v>
      </c>
      <c r="BN203" s="8">
        <f t="shared" si="9"/>
        <v>2667.6419999999998</v>
      </c>
      <c r="BO203" s="8">
        <f t="shared" si="9"/>
        <v>3770.645</v>
      </c>
      <c r="BP203" s="8">
        <f t="shared" si="9"/>
        <v>3770.645</v>
      </c>
      <c r="BQ203" s="8">
        <f t="shared" ref="BQ203:EB203" si="10">IF(BQ15=" ",0,BQ15)</f>
        <v>7541.2910000000002</v>
      </c>
      <c r="BR203" s="8">
        <f t="shared" si="10"/>
        <v>167.87049999999999</v>
      </c>
      <c r="BS203" s="8">
        <f t="shared" si="10"/>
        <v>1.8704810000000001</v>
      </c>
      <c r="BT203" s="8">
        <f t="shared" si="10"/>
        <v>167.02119999999999</v>
      </c>
      <c r="BU203" s="8">
        <f t="shared" si="10"/>
        <v>0.84924200000000005</v>
      </c>
      <c r="BV203" s="8">
        <f t="shared" si="10"/>
        <v>5627.8289999999997</v>
      </c>
      <c r="BW203" s="8">
        <f t="shared" si="10"/>
        <v>3770.645</v>
      </c>
      <c r="BX203" s="8">
        <f t="shared" si="10"/>
        <v>1857.184</v>
      </c>
      <c r="BY203" s="8">
        <f t="shared" si="10"/>
        <v>5627.8289999999997</v>
      </c>
      <c r="BZ203" s="8">
        <f t="shared" si="10"/>
        <v>4552.5630000000001</v>
      </c>
      <c r="CA203" s="8">
        <f t="shared" si="10"/>
        <v>227.62809999999999</v>
      </c>
      <c r="CB203" s="8">
        <f t="shared" si="10"/>
        <v>0</v>
      </c>
      <c r="CC203" s="8">
        <f t="shared" si="10"/>
        <v>857.43719999999996</v>
      </c>
      <c r="CD203" s="8">
        <f t="shared" si="10"/>
        <v>244.9288</v>
      </c>
      <c r="CE203" s="8">
        <f t="shared" si="10"/>
        <v>4330.3320000000003</v>
      </c>
      <c r="CF203" s="8">
        <f t="shared" si="10"/>
        <v>4576.7730000000001</v>
      </c>
      <c r="CG203" s="8">
        <f t="shared" si="10"/>
        <v>4324.9340000000002</v>
      </c>
      <c r="CH203" s="8">
        <f t="shared" si="10"/>
        <v>4552.5630000000001</v>
      </c>
      <c r="CI203" s="8">
        <f t="shared" si="10"/>
        <v>251.83869999999999</v>
      </c>
      <c r="CJ203" s="8">
        <f t="shared" si="10"/>
        <v>312.6943</v>
      </c>
      <c r="CK203" s="8">
        <f t="shared" si="10"/>
        <v>310.75490000000002</v>
      </c>
      <c r="CL203" s="8">
        <f t="shared" si="10"/>
        <v>312.6943</v>
      </c>
      <c r="CM203" s="8">
        <f t="shared" si="10"/>
        <v>60.855640000000001</v>
      </c>
      <c r="CN203" s="8">
        <f t="shared" si="10"/>
        <v>66.253100000000003</v>
      </c>
      <c r="CO203" s="8">
        <f t="shared" si="10"/>
        <v>5.3974589999999996</v>
      </c>
      <c r="CP203" s="8">
        <f t="shared" si="10"/>
        <v>66.253100000000003</v>
      </c>
      <c r="CQ203" s="8">
        <f t="shared" si="10"/>
        <v>60.855640000000001</v>
      </c>
      <c r="CR203" s="8">
        <f t="shared" si="10"/>
        <v>22.372610000000002</v>
      </c>
      <c r="CS203" s="8">
        <f t="shared" si="10"/>
        <v>0</v>
      </c>
      <c r="CT203" s="8">
        <f t="shared" si="10"/>
        <v>0.33884439999999999</v>
      </c>
      <c r="CU203" s="8">
        <f t="shared" si="10"/>
        <v>322.51369999999997</v>
      </c>
      <c r="CV203" s="8">
        <f t="shared" si="10"/>
        <v>3728.9589999999998</v>
      </c>
      <c r="CW203" s="8">
        <f t="shared" si="10"/>
        <v>3394.2060000000001</v>
      </c>
      <c r="CX203" s="8">
        <f t="shared" si="10"/>
        <v>3394.2060000000001</v>
      </c>
      <c r="CY203" s="8">
        <f t="shared" si="10"/>
        <v>2578.8310000000001</v>
      </c>
      <c r="CZ203" s="8">
        <f t="shared" si="10"/>
        <v>2578.8310000000001</v>
      </c>
      <c r="DA203" s="8">
        <f t="shared" si="10"/>
        <v>815.37480000000005</v>
      </c>
      <c r="DB203" s="8">
        <f t="shared" si="10"/>
        <v>3212.16</v>
      </c>
      <c r="DC203" s="8">
        <f t="shared" si="10"/>
        <v>3212.16</v>
      </c>
      <c r="DD203" s="8">
        <f t="shared" si="10"/>
        <v>3212.1790000000001</v>
      </c>
      <c r="DE203" s="8">
        <f t="shared" si="10"/>
        <v>3212.16</v>
      </c>
      <c r="DF203" s="8">
        <f t="shared" si="10"/>
        <v>516.77970000000005</v>
      </c>
      <c r="DG203" s="8">
        <f t="shared" si="10"/>
        <v>23.935639999999999</v>
      </c>
      <c r="DH203" s="8">
        <f t="shared" si="10"/>
        <v>23.935639999999999</v>
      </c>
      <c r="DI203" s="8">
        <f t="shared" si="10"/>
        <v>51.454830000000001</v>
      </c>
      <c r="DJ203" s="8">
        <f t="shared" si="10"/>
        <v>22.372610000000002</v>
      </c>
      <c r="DK203" s="8">
        <f t="shared" si="10"/>
        <v>1365.89</v>
      </c>
      <c r="DL203" s="8">
        <f t="shared" si="10"/>
        <v>1.563034</v>
      </c>
      <c r="DM203" s="8">
        <f t="shared" si="10"/>
        <v>31067.69</v>
      </c>
      <c r="DN203" s="8">
        <f t="shared" si="10"/>
        <v>31067.69</v>
      </c>
      <c r="DO203" s="8">
        <f t="shared" si="10"/>
        <v>4841.2349999999997</v>
      </c>
      <c r="DP203" s="8">
        <f t="shared" si="10"/>
        <v>35908.93</v>
      </c>
      <c r="DQ203" s="8">
        <f t="shared" si="10"/>
        <v>187.554</v>
      </c>
      <c r="DR203" s="8">
        <f t="shared" si="10"/>
        <v>35910.230000000003</v>
      </c>
      <c r="DS203" s="8">
        <f t="shared" si="10"/>
        <v>4558.2439999999997</v>
      </c>
      <c r="DT203" s="8">
        <f t="shared" si="10"/>
        <v>4330.3320000000003</v>
      </c>
      <c r="DU203" s="8">
        <f t="shared" si="10"/>
        <v>227.91220000000001</v>
      </c>
      <c r="DV203" s="8">
        <f t="shared" si="10"/>
        <v>4558.2439999999997</v>
      </c>
      <c r="DW203" s="8">
        <f t="shared" si="10"/>
        <v>649.5498</v>
      </c>
      <c r="DX203" s="8">
        <f t="shared" si="10"/>
        <v>0</v>
      </c>
      <c r="DY203" s="8">
        <f t="shared" si="10"/>
        <v>3452.0390000000002</v>
      </c>
      <c r="DZ203" s="8">
        <f t="shared" si="10"/>
        <v>80.174220000000005</v>
      </c>
      <c r="EA203" s="8">
        <f t="shared" si="10"/>
        <v>35710.89</v>
      </c>
      <c r="EB203" s="8">
        <f t="shared" si="10"/>
        <v>35710.89</v>
      </c>
      <c r="EC203" s="8">
        <f t="shared" ref="EC203:GN203" si="11">IF(EC15=" ",0,EC15)</f>
        <v>35791.300000000003</v>
      </c>
      <c r="ED203" s="8">
        <f t="shared" si="11"/>
        <v>80.413250000000005</v>
      </c>
      <c r="EE203" s="8">
        <f t="shared" si="11"/>
        <v>35791.300000000003</v>
      </c>
      <c r="EF203" s="8">
        <f t="shared" si="11"/>
        <v>4104.6620000000003</v>
      </c>
      <c r="EG203" s="8">
        <f t="shared" si="11"/>
        <v>7524.6850000000004</v>
      </c>
      <c r="EH203" s="8">
        <f t="shared" si="11"/>
        <v>8177.3090000000002</v>
      </c>
      <c r="EI203" s="8">
        <f t="shared" si="11"/>
        <v>0.23902419999999999</v>
      </c>
      <c r="EJ203" s="8">
        <f t="shared" si="11"/>
        <v>661.29899999999998</v>
      </c>
      <c r="EK203" s="8">
        <f t="shared" si="11"/>
        <v>23</v>
      </c>
      <c r="EL203" s="8">
        <f t="shared" si="11"/>
        <v>888.29010000000005</v>
      </c>
      <c r="EM203" s="8">
        <f t="shared" si="11"/>
        <v>4336.95</v>
      </c>
      <c r="EN203" s="8">
        <f t="shared" si="11"/>
        <v>4336.95</v>
      </c>
      <c r="EO203" s="8">
        <f t="shared" si="11"/>
        <v>258.60000000000002</v>
      </c>
      <c r="EP203" s="8">
        <f t="shared" si="11"/>
        <v>2273.7420000000002</v>
      </c>
      <c r="EQ203" s="8">
        <f t="shared" si="11"/>
        <v>2149.1</v>
      </c>
      <c r="ER203" s="8">
        <f t="shared" si="11"/>
        <v>10.954840000000001</v>
      </c>
      <c r="ES203" s="8">
        <f t="shared" si="11"/>
        <v>2160.0549999999998</v>
      </c>
      <c r="ET203" s="8">
        <f t="shared" si="11"/>
        <v>113.6871</v>
      </c>
      <c r="EU203" s="8">
        <f t="shared" si="11"/>
        <v>2273.7420000000002</v>
      </c>
      <c r="EV203" s="8">
        <f t="shared" si="11"/>
        <v>857.43719999999996</v>
      </c>
      <c r="EW203" s="8">
        <f t="shared" si="11"/>
        <v>0</v>
      </c>
      <c r="EX203" s="8">
        <f t="shared" si="11"/>
        <v>1213.5909999999999</v>
      </c>
      <c r="EY203" s="8">
        <f t="shared" si="11"/>
        <v>1289.2139999999999</v>
      </c>
      <c r="EZ203" s="8">
        <f t="shared" si="11"/>
        <v>87.713499999999996</v>
      </c>
      <c r="FA203" s="8">
        <f t="shared" si="11"/>
        <v>16.191600000000001</v>
      </c>
      <c r="FB203" s="8">
        <f t="shared" si="11"/>
        <v>145988</v>
      </c>
      <c r="FC203" s="8">
        <f t="shared" si="11"/>
        <v>145988</v>
      </c>
      <c r="FD203" s="8">
        <f t="shared" si="11"/>
        <v>2440.759</v>
      </c>
      <c r="FE203" s="8">
        <f t="shared" si="11"/>
        <v>2440.759</v>
      </c>
      <c r="FF203" s="8">
        <f t="shared" si="11"/>
        <v>1512310</v>
      </c>
      <c r="FG203" s="8">
        <f t="shared" si="11"/>
        <v>1512310</v>
      </c>
      <c r="FH203" s="8">
        <f t="shared" si="11"/>
        <v>41096.629999999997</v>
      </c>
      <c r="FI203" s="8">
        <f t="shared" si="11"/>
        <v>41096.629999999997</v>
      </c>
      <c r="FJ203" s="8">
        <f t="shared" si="11"/>
        <v>373634</v>
      </c>
      <c r="FK203" s="8">
        <f t="shared" si="11"/>
        <v>373634</v>
      </c>
      <c r="FL203" s="8">
        <f t="shared" si="11"/>
        <v>1729.9459999999999</v>
      </c>
      <c r="FM203" s="8">
        <f t="shared" si="11"/>
        <v>1729.9459999999999</v>
      </c>
      <c r="FN203" s="8">
        <f t="shared" si="11"/>
        <v>10589.18</v>
      </c>
      <c r="FO203" s="8">
        <f t="shared" si="11"/>
        <v>10589.18</v>
      </c>
      <c r="FP203" s="8">
        <f t="shared" si="11"/>
        <v>119448</v>
      </c>
      <c r="FQ203" s="8">
        <f t="shared" si="11"/>
        <v>119448</v>
      </c>
      <c r="FR203" s="8">
        <f t="shared" si="11"/>
        <v>10</v>
      </c>
      <c r="FS203" s="8">
        <f t="shared" si="11"/>
        <v>10</v>
      </c>
      <c r="FT203" s="8">
        <f t="shared" si="11"/>
        <v>166</v>
      </c>
      <c r="FU203" s="8">
        <f t="shared" si="11"/>
        <v>116.9468</v>
      </c>
      <c r="FV203" s="8">
        <f t="shared" si="11"/>
        <v>116.9468</v>
      </c>
      <c r="FW203" s="8">
        <f t="shared" si="11"/>
        <v>13938.7</v>
      </c>
      <c r="FX203" s="8">
        <f t="shared" si="11"/>
        <v>13938.7</v>
      </c>
      <c r="FY203" s="8">
        <f t="shared" si="11"/>
        <v>888.52909999999997</v>
      </c>
      <c r="FZ203" s="8">
        <f t="shared" si="11"/>
        <v>0</v>
      </c>
      <c r="GA203" s="8">
        <f t="shared" si="11"/>
        <v>0</v>
      </c>
      <c r="GB203" s="8">
        <f t="shared" si="11"/>
        <v>0</v>
      </c>
      <c r="GC203" s="8">
        <f t="shared" si="11"/>
        <v>0</v>
      </c>
      <c r="GD203" s="8">
        <f t="shared" si="11"/>
        <v>11.18967</v>
      </c>
      <c r="GE203" s="8">
        <f t="shared" si="11"/>
        <v>2300.317</v>
      </c>
      <c r="GF203" s="8">
        <f t="shared" si="11"/>
        <v>6531.7619999999997</v>
      </c>
      <c r="GG203" s="8">
        <f t="shared" si="11"/>
        <v>13000.83</v>
      </c>
      <c r="GH203" s="8">
        <f t="shared" si="11"/>
        <v>17873.32</v>
      </c>
      <c r="GI203" s="8">
        <f t="shared" si="11"/>
        <v>17873.32</v>
      </c>
      <c r="GJ203" s="8">
        <f t="shared" si="11"/>
        <v>89511.79</v>
      </c>
      <c r="GK203" s="8">
        <f t="shared" si="11"/>
        <v>447.55900000000003</v>
      </c>
      <c r="GL203" s="8">
        <f t="shared" si="11"/>
        <v>8767.5409999999993</v>
      </c>
      <c r="GM203" s="8">
        <f t="shared" si="11"/>
        <v>89064.23</v>
      </c>
      <c r="GN203" s="8">
        <f t="shared" si="11"/>
        <v>39214.080000000002</v>
      </c>
      <c r="GO203" s="8">
        <f t="shared" ref="GO203:HU203" si="12">IF(GO15=" ",0,GO15)</f>
        <v>80406.52</v>
      </c>
      <c r="GP203" s="8">
        <f t="shared" si="12"/>
        <v>14841.1</v>
      </c>
      <c r="GQ203" s="8">
        <f t="shared" si="12"/>
        <v>9291.9580000000005</v>
      </c>
      <c r="GR203" s="8">
        <f t="shared" si="12"/>
        <v>6222.6220000000003</v>
      </c>
      <c r="GS203" s="8">
        <f t="shared" si="12"/>
        <v>3069.3359999999998</v>
      </c>
      <c r="GT203" s="8">
        <f t="shared" si="12"/>
        <v>17.38165</v>
      </c>
      <c r="GU203" s="8">
        <f t="shared" si="12"/>
        <v>3051.9540000000002</v>
      </c>
      <c r="GV203" s="8">
        <f t="shared" si="12"/>
        <v>373.5779</v>
      </c>
      <c r="GW203" s="8">
        <f t="shared" si="12"/>
        <v>15.585380000000001</v>
      </c>
      <c r="GX203" s="8">
        <f t="shared" si="12"/>
        <v>24.103179999999998</v>
      </c>
      <c r="GY203" s="8">
        <f t="shared" si="12"/>
        <v>24.103179999999998</v>
      </c>
      <c r="GZ203" s="8">
        <f t="shared" si="12"/>
        <v>7541.2910000000002</v>
      </c>
      <c r="HA203" s="8">
        <f t="shared" si="12"/>
        <v>167.87049999999999</v>
      </c>
      <c r="HB203" s="8">
        <f t="shared" si="12"/>
        <v>5627.8289999999997</v>
      </c>
      <c r="HC203" s="8">
        <f t="shared" si="12"/>
        <v>3386.8789999999999</v>
      </c>
      <c r="HD203" s="8">
        <f t="shared" si="12"/>
        <v>1857.184</v>
      </c>
      <c r="HE203" s="8">
        <f t="shared" si="12"/>
        <v>1189.893</v>
      </c>
      <c r="HF203" s="8">
        <f t="shared" si="12"/>
        <v>383.76620000000003</v>
      </c>
      <c r="HG203" s="8">
        <f t="shared" si="12"/>
        <v>1245.444</v>
      </c>
      <c r="HH203" s="8">
        <f t="shared" si="12"/>
        <v>4576.7730000000001</v>
      </c>
      <c r="HI203" s="8">
        <f t="shared" si="12"/>
        <v>0</v>
      </c>
      <c r="HJ203" s="8">
        <f t="shared" si="12"/>
        <v>4552.5630000000001</v>
      </c>
      <c r="HK203" s="8">
        <f t="shared" si="12"/>
        <v>1.939373</v>
      </c>
      <c r="HL203" s="8">
        <f t="shared" si="12"/>
        <v>300.47989999999999</v>
      </c>
      <c r="HM203" s="8">
        <f t="shared" si="12"/>
        <v>300.47989999999999</v>
      </c>
      <c r="HN203" s="8">
        <f t="shared" si="12"/>
        <v>0</v>
      </c>
      <c r="HO203" s="8">
        <f t="shared" si="12"/>
        <v>322.51369999999997</v>
      </c>
      <c r="HP203" s="8">
        <f t="shared" si="12"/>
        <v>0.33884439999999999</v>
      </c>
      <c r="HQ203" s="8">
        <f t="shared" si="12"/>
        <v>3394.2060000000001</v>
      </c>
      <c r="HR203" s="8">
        <f t="shared" si="12"/>
        <v>0</v>
      </c>
      <c r="HS203" s="8">
        <f t="shared" si="12"/>
        <v>3212.16</v>
      </c>
      <c r="HT203" s="8">
        <f t="shared" si="12"/>
        <v>3664.2040000000002</v>
      </c>
      <c r="HU203" s="8">
        <f t="shared" si="12"/>
        <v>1.563034</v>
      </c>
      <c r="HV203" s="8">
        <f t="shared" ref="HV203:HZ205" si="13">IF(HV15=" ",0,HV15)</f>
        <v>35910.230000000003</v>
      </c>
      <c r="HW203" s="8">
        <f t="shared" si="13"/>
        <v>4558.2439999999997</v>
      </c>
      <c r="HX203" s="8">
        <f t="shared" si="13"/>
        <v>35791.300000000003</v>
      </c>
      <c r="HY203" s="8">
        <f t="shared" si="13"/>
        <v>0</v>
      </c>
      <c r="HZ203" s="8">
        <f t="shared" si="13"/>
        <v>2273.7420000000002</v>
      </c>
    </row>
    <row r="204" spans="1:234" s="4" customFormat="1" ht="12" customHeight="1" x14ac:dyDescent="0.15">
      <c r="A204" s="4" t="s">
        <v>401</v>
      </c>
      <c r="B204" s="5" t="s">
        <v>176</v>
      </c>
      <c r="C204" s="8">
        <f t="shared" si="8"/>
        <v>0</v>
      </c>
      <c r="D204" s="8">
        <f t="shared" si="8"/>
        <v>214.78299999999999</v>
      </c>
      <c r="E204" s="8">
        <f t="shared" ref="E204:BP204" si="14">IF(E16=" ",0,E16)</f>
        <v>0</v>
      </c>
      <c r="F204" s="8">
        <f t="shared" si="14"/>
        <v>62.801029999999997</v>
      </c>
      <c r="G204" s="8">
        <f t="shared" si="14"/>
        <v>3.3053170000000001</v>
      </c>
      <c r="H204" s="8">
        <f t="shared" si="14"/>
        <v>6.4296000000000006E-2</v>
      </c>
      <c r="I204" s="8">
        <f t="shared" si="14"/>
        <v>0</v>
      </c>
      <c r="J204" s="8">
        <f t="shared" si="14"/>
        <v>0.42547239999999997</v>
      </c>
      <c r="K204" s="8">
        <f t="shared" si="14"/>
        <v>0</v>
      </c>
      <c r="L204" s="8">
        <f t="shared" si="14"/>
        <v>66.106350000000006</v>
      </c>
      <c r="M204" s="8">
        <f t="shared" si="14"/>
        <v>214.78299999999999</v>
      </c>
      <c r="N204" s="8">
        <f t="shared" si="14"/>
        <v>70.32311</v>
      </c>
      <c r="O204" s="8">
        <f t="shared" si="14"/>
        <v>214.35749999999999</v>
      </c>
      <c r="P204" s="8">
        <f t="shared" si="14"/>
        <v>66.106350000000006</v>
      </c>
      <c r="Q204" s="8">
        <f t="shared" si="14"/>
        <v>214.78299999999999</v>
      </c>
      <c r="R204" s="8">
        <f t="shared" si="14"/>
        <v>0</v>
      </c>
      <c r="S204" s="8">
        <f t="shared" si="14"/>
        <v>70.32311</v>
      </c>
      <c r="T204" s="8">
        <f t="shared" si="14"/>
        <v>63.290799999999997</v>
      </c>
      <c r="U204" s="8">
        <f t="shared" si="14"/>
        <v>7.032311</v>
      </c>
      <c r="V204" s="8">
        <f t="shared" si="14"/>
        <v>112384</v>
      </c>
      <c r="W204" s="8">
        <f t="shared" si="14"/>
        <v>4082.5520000000001</v>
      </c>
      <c r="X204" s="8">
        <f t="shared" si="14"/>
        <v>113298</v>
      </c>
      <c r="Y204" s="8">
        <f t="shared" si="14"/>
        <v>1352.71</v>
      </c>
      <c r="Z204" s="8">
        <f t="shared" si="14"/>
        <v>115177</v>
      </c>
      <c r="AA204" s="8">
        <f t="shared" si="14"/>
        <v>0</v>
      </c>
      <c r="AB204" s="8">
        <f t="shared" si="14"/>
        <v>3190.4490000000001</v>
      </c>
      <c r="AC204" s="8">
        <f t="shared" si="14"/>
        <v>0</v>
      </c>
      <c r="AD204" s="8">
        <f t="shared" si="14"/>
        <v>111986</v>
      </c>
      <c r="AE204" s="8">
        <f t="shared" si="14"/>
        <v>0</v>
      </c>
      <c r="AF204" s="8">
        <f t="shared" si="14"/>
        <v>810.755</v>
      </c>
      <c r="AG204" s="8">
        <f t="shared" si="14"/>
        <v>0</v>
      </c>
      <c r="AH204" s="8">
        <f t="shared" si="14"/>
        <v>111176</v>
      </c>
      <c r="AI204" s="8">
        <f t="shared" si="14"/>
        <v>81.415940000000006</v>
      </c>
      <c r="AJ204" s="8">
        <f t="shared" si="14"/>
        <v>189.19990000000001</v>
      </c>
      <c r="AK204" s="8">
        <f t="shared" si="14"/>
        <v>107.78400000000001</v>
      </c>
      <c r="AL204" s="8">
        <f t="shared" si="14"/>
        <v>0</v>
      </c>
      <c r="AM204" s="8">
        <f t="shared" si="14"/>
        <v>110986</v>
      </c>
      <c r="AN204" s="8">
        <f t="shared" si="14"/>
        <v>0</v>
      </c>
      <c r="AO204" s="8">
        <f t="shared" si="14"/>
        <v>0</v>
      </c>
      <c r="AP204" s="8">
        <f t="shared" si="14"/>
        <v>0</v>
      </c>
      <c r="AQ204" s="8">
        <f t="shared" si="14"/>
        <v>0</v>
      </c>
      <c r="AR204" s="8">
        <f t="shared" si="14"/>
        <v>0</v>
      </c>
      <c r="AS204" s="8">
        <f t="shared" si="14"/>
        <v>0</v>
      </c>
      <c r="AT204" s="8">
        <f t="shared" si="14"/>
        <v>0</v>
      </c>
      <c r="AU204" s="8">
        <f t="shared" si="14"/>
        <v>266.2629</v>
      </c>
      <c r="AV204" s="8">
        <f t="shared" si="14"/>
        <v>110720</v>
      </c>
      <c r="AW204" s="8">
        <f t="shared" si="14"/>
        <v>7.499231</v>
      </c>
      <c r="AX204" s="8">
        <f t="shared" si="14"/>
        <v>110713</v>
      </c>
      <c r="AY204" s="8">
        <f t="shared" si="14"/>
        <v>914.76</v>
      </c>
      <c r="AZ204" s="8">
        <f t="shared" si="14"/>
        <v>185.41130000000001</v>
      </c>
      <c r="BA204" s="8">
        <f t="shared" si="14"/>
        <v>2082.0590000000002</v>
      </c>
      <c r="BB204" s="8">
        <f t="shared" si="14"/>
        <v>0</v>
      </c>
      <c r="BC204" s="8">
        <f t="shared" si="14"/>
        <v>138.995</v>
      </c>
      <c r="BD204" s="8">
        <f t="shared" si="14"/>
        <v>0</v>
      </c>
      <c r="BE204" s="8">
        <f t="shared" si="14"/>
        <v>1943.0640000000001</v>
      </c>
      <c r="BF204" s="8">
        <f t="shared" si="14"/>
        <v>10.04041</v>
      </c>
      <c r="BG204" s="8">
        <f t="shared" si="14"/>
        <v>149.03540000000001</v>
      </c>
      <c r="BH204" s="8">
        <f t="shared" si="14"/>
        <v>1933.0229999999999</v>
      </c>
      <c r="BI204" s="8">
        <f t="shared" si="14"/>
        <v>7.091666</v>
      </c>
      <c r="BJ204" s="8">
        <f t="shared" si="14"/>
        <v>0.4615071</v>
      </c>
      <c r="BK204" s="8">
        <f t="shared" si="14"/>
        <v>178.31960000000001</v>
      </c>
      <c r="BL204" s="8">
        <f t="shared" si="14"/>
        <v>20.130009999999999</v>
      </c>
      <c r="BM204" s="8">
        <f t="shared" si="14"/>
        <v>13.269069999999999</v>
      </c>
      <c r="BN204" s="8">
        <f t="shared" si="14"/>
        <v>20.130009999999999</v>
      </c>
      <c r="BO204" s="8">
        <f t="shared" si="14"/>
        <v>0.2307535</v>
      </c>
      <c r="BP204" s="8">
        <f t="shared" si="14"/>
        <v>0.2307535</v>
      </c>
      <c r="BQ204" s="8">
        <f t="shared" ref="BQ204:EB204" si="15">IF(BQ16=" ",0,BQ16)</f>
        <v>0.4615071</v>
      </c>
      <c r="BR204" s="8">
        <f t="shared" si="15"/>
        <v>6.8609330000000002</v>
      </c>
      <c r="BS204" s="8">
        <f t="shared" si="15"/>
        <v>6.8609330000000002</v>
      </c>
      <c r="BT204" s="8">
        <f t="shared" si="15"/>
        <v>1.9732899999999999E-3</v>
      </c>
      <c r="BU204" s="8">
        <f t="shared" si="15"/>
        <v>6.8589599999999997</v>
      </c>
      <c r="BV204" s="8">
        <f t="shared" si="15"/>
        <v>0.3444083</v>
      </c>
      <c r="BW204" s="8">
        <f t="shared" si="15"/>
        <v>0.2307535</v>
      </c>
      <c r="BX204" s="8">
        <f t="shared" si="15"/>
        <v>0.1136547</v>
      </c>
      <c r="BY204" s="8">
        <f t="shared" si="15"/>
        <v>0.3444083</v>
      </c>
      <c r="BZ204" s="8">
        <f t="shared" si="15"/>
        <v>7.9473799999999997E-2</v>
      </c>
      <c r="CA204" s="8">
        <f t="shared" si="15"/>
        <v>3.9736900000000002E-3</v>
      </c>
      <c r="CB204" s="8">
        <f t="shared" si="15"/>
        <v>0</v>
      </c>
      <c r="CC204" s="8">
        <f t="shared" si="15"/>
        <v>0</v>
      </c>
      <c r="CD204" s="8">
        <f t="shared" si="15"/>
        <v>0.72462760000000004</v>
      </c>
      <c r="CE204" s="8">
        <f t="shared" si="15"/>
        <v>7.5642399999999999E-2</v>
      </c>
      <c r="CF204" s="8">
        <f t="shared" si="15"/>
        <v>0.80455120000000002</v>
      </c>
      <c r="CG204" s="8">
        <f t="shared" si="15"/>
        <v>7.5500100000000001E-2</v>
      </c>
      <c r="CH204" s="8">
        <f t="shared" si="15"/>
        <v>7.9473799999999997E-2</v>
      </c>
      <c r="CI204" s="8">
        <f t="shared" si="15"/>
        <v>0.72905120000000001</v>
      </c>
      <c r="CJ204" s="8">
        <f t="shared" si="15"/>
        <v>0.73065559999999996</v>
      </c>
      <c r="CK204" s="8">
        <f t="shared" si="15"/>
        <v>0.72612399999999999</v>
      </c>
      <c r="CL204" s="8">
        <f t="shared" si="15"/>
        <v>0.73065559999999996</v>
      </c>
      <c r="CM204" s="8">
        <f t="shared" si="15"/>
        <v>1.6044500000000001E-3</v>
      </c>
      <c r="CN204" s="8">
        <f t="shared" si="15"/>
        <v>1.74676E-3</v>
      </c>
      <c r="CO204" s="8">
        <f t="shared" si="15"/>
        <v>1.4230300000000001E-4</v>
      </c>
      <c r="CP204" s="8">
        <f t="shared" si="15"/>
        <v>1.74676E-3</v>
      </c>
      <c r="CQ204" s="8">
        <f t="shared" si="15"/>
        <v>1.6044500000000001E-3</v>
      </c>
      <c r="CR204" s="8">
        <f t="shared" si="15"/>
        <v>2000</v>
      </c>
      <c r="CS204" s="8">
        <f t="shared" si="15"/>
        <v>141.14240000000001</v>
      </c>
      <c r="CT204" s="8">
        <f t="shared" si="15"/>
        <v>0.1053282</v>
      </c>
      <c r="CU204" s="8">
        <f t="shared" si="15"/>
        <v>2000.0450000000001</v>
      </c>
      <c r="CV204" s="8">
        <f t="shared" si="15"/>
        <v>123.07559999999999</v>
      </c>
      <c r="CW204" s="8">
        <f t="shared" si="15"/>
        <v>47.127090000000003</v>
      </c>
      <c r="CX204" s="8">
        <f t="shared" si="15"/>
        <v>47.127090000000003</v>
      </c>
      <c r="CY204" s="8">
        <f t="shared" si="15"/>
        <v>35.805959999999999</v>
      </c>
      <c r="CZ204" s="8">
        <f t="shared" si="15"/>
        <v>35.805959999999999</v>
      </c>
      <c r="DA204" s="8">
        <f t="shared" si="15"/>
        <v>11.32113</v>
      </c>
      <c r="DB204" s="8">
        <f t="shared" si="15"/>
        <v>123.0754</v>
      </c>
      <c r="DC204" s="8">
        <f t="shared" si="15"/>
        <v>123.0754</v>
      </c>
      <c r="DD204" s="8">
        <f t="shared" si="15"/>
        <v>123.07559999999999</v>
      </c>
      <c r="DE204" s="8">
        <f t="shared" si="15"/>
        <v>123.0754</v>
      </c>
      <c r="DF204" s="8">
        <f t="shared" si="15"/>
        <v>0</v>
      </c>
      <c r="DG204" s="8">
        <f t="shared" si="15"/>
        <v>1988.7239999999999</v>
      </c>
      <c r="DH204" s="8">
        <f t="shared" si="15"/>
        <v>1988.7239999999999</v>
      </c>
      <c r="DI204" s="8">
        <f t="shared" si="15"/>
        <v>2720.5390000000002</v>
      </c>
      <c r="DJ204" s="8">
        <f t="shared" si="15"/>
        <v>1858.8579999999999</v>
      </c>
      <c r="DK204" s="8">
        <f t="shared" si="15"/>
        <v>0</v>
      </c>
      <c r="DL204" s="8">
        <f t="shared" si="15"/>
        <v>129.86670000000001</v>
      </c>
      <c r="DM204" s="8">
        <f t="shared" si="15"/>
        <v>2.4234070000000001</v>
      </c>
      <c r="DN204" s="8">
        <f t="shared" si="15"/>
        <v>2.4234070000000001</v>
      </c>
      <c r="DO204" s="8">
        <f t="shared" si="15"/>
        <v>0.37763619999999998</v>
      </c>
      <c r="DP204" s="8">
        <f t="shared" si="15"/>
        <v>2.8010429999999999</v>
      </c>
      <c r="DQ204" s="8">
        <f t="shared" si="15"/>
        <v>2727.663</v>
      </c>
      <c r="DR204" s="8">
        <f t="shared" si="15"/>
        <v>2.8006190000000002</v>
      </c>
      <c r="DS204" s="8">
        <f t="shared" si="15"/>
        <v>7.9623600000000003E-2</v>
      </c>
      <c r="DT204" s="8">
        <f t="shared" si="15"/>
        <v>7.5642399999999999E-2</v>
      </c>
      <c r="DU204" s="8">
        <f t="shared" si="15"/>
        <v>3.98118E-3</v>
      </c>
      <c r="DV204" s="8">
        <f t="shared" si="15"/>
        <v>7.9623600000000003E-2</v>
      </c>
      <c r="DW204" s="8">
        <f t="shared" si="15"/>
        <v>1.13463E-2</v>
      </c>
      <c r="DX204" s="8">
        <f t="shared" si="15"/>
        <v>0</v>
      </c>
      <c r="DY204" s="8">
        <f t="shared" si="15"/>
        <v>3.2491899999999999E-3</v>
      </c>
      <c r="DZ204" s="8">
        <f t="shared" si="15"/>
        <v>4.3656899999999997E-6</v>
      </c>
      <c r="EA204" s="8">
        <f t="shared" si="15"/>
        <v>1.93877E-3</v>
      </c>
      <c r="EB204" s="8">
        <f t="shared" si="15"/>
        <v>1.93877E-3</v>
      </c>
      <c r="EC204" s="8">
        <f t="shared" ref="EC204:GN204" si="16">IF(EC16=" ",0,EC16)</f>
        <v>1.9431400000000001E-3</v>
      </c>
      <c r="ED204" s="8">
        <f t="shared" si="16"/>
        <v>4.3657000000000004E-6</v>
      </c>
      <c r="EE204" s="8">
        <f t="shared" si="16"/>
        <v>1.9431400000000001E-3</v>
      </c>
      <c r="EF204" s="8">
        <f t="shared" si="16"/>
        <v>1.45954E-2</v>
      </c>
      <c r="EG204" s="8">
        <f t="shared" si="16"/>
        <v>99.076700000000002</v>
      </c>
      <c r="EH204" s="8">
        <f t="shared" si="16"/>
        <v>99.088040000000007</v>
      </c>
      <c r="EI204" s="8">
        <f t="shared" si="16"/>
        <v>1.0186E-11</v>
      </c>
      <c r="EJ204" s="8">
        <f t="shared" si="16"/>
        <v>8.7072509999999994</v>
      </c>
      <c r="EK204" s="8">
        <f t="shared" si="16"/>
        <v>436.43</v>
      </c>
      <c r="EL204" s="8">
        <f t="shared" si="16"/>
        <v>0</v>
      </c>
      <c r="EM204" s="8">
        <f t="shared" si="16"/>
        <v>0</v>
      </c>
      <c r="EN204" s="8">
        <f t="shared" si="16"/>
        <v>0</v>
      </c>
      <c r="EO204" s="8">
        <f t="shared" si="16"/>
        <v>0</v>
      </c>
      <c r="EP204" s="8">
        <f t="shared" si="16"/>
        <v>0</v>
      </c>
      <c r="EQ204" s="8">
        <f t="shared" si="16"/>
        <v>0</v>
      </c>
      <c r="ER204" s="8">
        <f t="shared" si="16"/>
        <v>0</v>
      </c>
      <c r="ES204" s="8">
        <f t="shared" si="16"/>
        <v>0</v>
      </c>
      <c r="ET204" s="8">
        <f t="shared" si="16"/>
        <v>0</v>
      </c>
      <c r="EU204" s="8">
        <f t="shared" si="16"/>
        <v>0</v>
      </c>
      <c r="EV204" s="8">
        <f t="shared" si="16"/>
        <v>0</v>
      </c>
      <c r="EW204" s="8">
        <f t="shared" si="16"/>
        <v>0</v>
      </c>
      <c r="EX204" s="8">
        <f t="shared" si="16"/>
        <v>0</v>
      </c>
      <c r="EY204" s="8">
        <f t="shared" si="16"/>
        <v>0</v>
      </c>
      <c r="EZ204" s="8">
        <f t="shared" si="16"/>
        <v>0</v>
      </c>
      <c r="FA204" s="8">
        <f t="shared" si="16"/>
        <v>0</v>
      </c>
      <c r="FB204" s="8">
        <f t="shared" si="16"/>
        <v>0</v>
      </c>
      <c r="FC204" s="8">
        <f t="shared" si="16"/>
        <v>0</v>
      </c>
      <c r="FD204" s="8">
        <f t="shared" si="16"/>
        <v>0</v>
      </c>
      <c r="FE204" s="8">
        <f t="shared" si="16"/>
        <v>0</v>
      </c>
      <c r="FF204" s="8">
        <f t="shared" si="16"/>
        <v>0</v>
      </c>
      <c r="FG204" s="8">
        <f t="shared" si="16"/>
        <v>0</v>
      </c>
      <c r="FH204" s="8">
        <f t="shared" si="16"/>
        <v>0</v>
      </c>
      <c r="FI204" s="8">
        <f t="shared" si="16"/>
        <v>0</v>
      </c>
      <c r="FJ204" s="8">
        <f t="shared" si="16"/>
        <v>0</v>
      </c>
      <c r="FK204" s="8">
        <f t="shared" si="16"/>
        <v>0</v>
      </c>
      <c r="FL204" s="8">
        <f t="shared" si="16"/>
        <v>0</v>
      </c>
      <c r="FM204" s="8">
        <f t="shared" si="16"/>
        <v>0</v>
      </c>
      <c r="FN204" s="8">
        <f t="shared" si="16"/>
        <v>0</v>
      </c>
      <c r="FO204" s="8">
        <f t="shared" si="16"/>
        <v>0</v>
      </c>
      <c r="FP204" s="8">
        <f t="shared" si="16"/>
        <v>0</v>
      </c>
      <c r="FQ204" s="8">
        <f t="shared" si="16"/>
        <v>0</v>
      </c>
      <c r="FR204" s="8">
        <f t="shared" si="16"/>
        <v>0</v>
      </c>
      <c r="FS204" s="8">
        <f t="shared" si="16"/>
        <v>0</v>
      </c>
      <c r="FT204" s="8">
        <f t="shared" si="16"/>
        <v>0</v>
      </c>
      <c r="FU204" s="8">
        <f t="shared" si="16"/>
        <v>0</v>
      </c>
      <c r="FV204" s="8">
        <f t="shared" si="16"/>
        <v>0</v>
      </c>
      <c r="FW204" s="8">
        <f t="shared" si="16"/>
        <v>0</v>
      </c>
      <c r="FX204" s="8">
        <f t="shared" si="16"/>
        <v>0</v>
      </c>
      <c r="FY204" s="8">
        <f t="shared" si="16"/>
        <v>0</v>
      </c>
      <c r="FZ204" s="8">
        <f t="shared" si="16"/>
        <v>0</v>
      </c>
      <c r="GA204" s="8">
        <f t="shared" si="16"/>
        <v>0</v>
      </c>
      <c r="GB204" s="8">
        <f t="shared" si="16"/>
        <v>0</v>
      </c>
      <c r="GC204" s="8">
        <f t="shared" si="16"/>
        <v>0</v>
      </c>
      <c r="GD204" s="8">
        <f t="shared" si="16"/>
        <v>0.42546820000000002</v>
      </c>
      <c r="GE204" s="8">
        <f t="shared" si="16"/>
        <v>66.105670000000003</v>
      </c>
      <c r="GF204" s="8">
        <f t="shared" si="16"/>
        <v>70.32311</v>
      </c>
      <c r="GG204" s="8">
        <f t="shared" si="16"/>
        <v>112447</v>
      </c>
      <c r="GH204" s="8">
        <f t="shared" si="16"/>
        <v>112447</v>
      </c>
      <c r="GI204" s="8">
        <f t="shared" si="16"/>
        <v>112447</v>
      </c>
      <c r="GJ204" s="8">
        <f t="shared" si="16"/>
        <v>115756</v>
      </c>
      <c r="GK204" s="8">
        <f t="shared" si="16"/>
        <v>578.77760000000001</v>
      </c>
      <c r="GL204" s="8">
        <f t="shared" si="16"/>
        <v>773.93219999999997</v>
      </c>
      <c r="GM204" s="8">
        <f t="shared" si="16"/>
        <v>115177</v>
      </c>
      <c r="GN204" s="8">
        <f t="shared" si="16"/>
        <v>111986</v>
      </c>
      <c r="GO204" s="8">
        <f t="shared" ref="GO204:HU204" si="17">IF(GO16=" ",0,GO16)</f>
        <v>4082.62</v>
      </c>
      <c r="GP204" s="8">
        <f t="shared" si="17"/>
        <v>111176</v>
      </c>
      <c r="GQ204" s="8">
        <f t="shared" si="17"/>
        <v>2267.4699999999998</v>
      </c>
      <c r="GR204" s="8">
        <f t="shared" si="17"/>
        <v>173.55340000000001</v>
      </c>
      <c r="GS204" s="8">
        <f t="shared" si="17"/>
        <v>2093.9160000000002</v>
      </c>
      <c r="GT204" s="8">
        <f t="shared" si="17"/>
        <v>11.857849999999999</v>
      </c>
      <c r="GU204" s="8">
        <f t="shared" si="17"/>
        <v>2082.0590000000002</v>
      </c>
      <c r="GV204" s="8">
        <f t="shared" si="17"/>
        <v>1943.0640000000001</v>
      </c>
      <c r="GW204" s="8">
        <f t="shared" si="17"/>
        <v>1933.0229999999999</v>
      </c>
      <c r="GX204" s="8">
        <f t="shared" si="17"/>
        <v>2147.3789999999999</v>
      </c>
      <c r="GY204" s="8">
        <f t="shared" si="17"/>
        <v>2147.3789999999999</v>
      </c>
      <c r="GZ204" s="8">
        <f t="shared" si="17"/>
        <v>0.4615071</v>
      </c>
      <c r="HA204" s="8">
        <f t="shared" si="17"/>
        <v>6.8609330000000002</v>
      </c>
      <c r="HB204" s="8">
        <f t="shared" si="17"/>
        <v>0.3444083</v>
      </c>
      <c r="HC204" s="8">
        <f t="shared" si="17"/>
        <v>0.20726810000000001</v>
      </c>
      <c r="HD204" s="8">
        <f t="shared" si="17"/>
        <v>0.1136547</v>
      </c>
      <c r="HE204" s="8">
        <f t="shared" si="17"/>
        <v>0.59728309999999996</v>
      </c>
      <c r="HF204" s="8">
        <f t="shared" si="17"/>
        <v>2.34854E-2</v>
      </c>
      <c r="HG204" s="8">
        <f t="shared" si="17"/>
        <v>2.34854E-2</v>
      </c>
      <c r="HH204" s="8">
        <f t="shared" si="17"/>
        <v>0.80455120000000002</v>
      </c>
      <c r="HI204" s="8">
        <f t="shared" si="17"/>
        <v>0</v>
      </c>
      <c r="HJ204" s="8">
        <f t="shared" si="17"/>
        <v>7.9473799999999997E-2</v>
      </c>
      <c r="HK204" s="8">
        <f t="shared" si="17"/>
        <v>4.53163E-3</v>
      </c>
      <c r="HL204" s="8">
        <f t="shared" si="17"/>
        <v>0.15082999999999999</v>
      </c>
      <c r="HM204" s="8">
        <f t="shared" si="17"/>
        <v>0.15082999999999999</v>
      </c>
      <c r="HN204" s="8">
        <f t="shared" si="17"/>
        <v>0</v>
      </c>
      <c r="HO204" s="8">
        <f t="shared" si="17"/>
        <v>2000.0450000000001</v>
      </c>
      <c r="HP204" s="8">
        <f t="shared" si="17"/>
        <v>0.1053282</v>
      </c>
      <c r="HQ204" s="8">
        <f t="shared" si="17"/>
        <v>47.127090000000003</v>
      </c>
      <c r="HR204" s="8">
        <f t="shared" si="17"/>
        <v>0</v>
      </c>
      <c r="HS204" s="8">
        <f t="shared" si="17"/>
        <v>123.0754</v>
      </c>
      <c r="HT204" s="8">
        <f t="shared" si="17"/>
        <v>2728.0410000000002</v>
      </c>
      <c r="HU204" s="8">
        <f t="shared" si="17"/>
        <v>129.86670000000001</v>
      </c>
      <c r="HV204" s="8">
        <f t="shared" si="13"/>
        <v>2.8006190000000002</v>
      </c>
      <c r="HW204" s="8">
        <f t="shared" si="13"/>
        <v>7.9623600000000003E-2</v>
      </c>
      <c r="HX204" s="8">
        <f t="shared" si="13"/>
        <v>1.9431400000000001E-3</v>
      </c>
      <c r="HY204" s="8">
        <f t="shared" si="13"/>
        <v>0</v>
      </c>
      <c r="HZ204" s="8">
        <f t="shared" si="13"/>
        <v>0</v>
      </c>
    </row>
    <row r="205" spans="1:234" s="4" customFormat="1" ht="12" customHeight="1" x14ac:dyDescent="0.15">
      <c r="A205" s="4" t="s">
        <v>402</v>
      </c>
      <c r="B205" s="5" t="s">
        <v>176</v>
      </c>
      <c r="C205" s="8">
        <f t="shared" si="8"/>
        <v>0</v>
      </c>
      <c r="D205" s="8">
        <f t="shared" si="8"/>
        <v>21.93141</v>
      </c>
      <c r="E205" s="8">
        <f t="shared" ref="E205:BP205" si="18">IF(E17=" ",0,E17)</f>
        <v>0</v>
      </c>
      <c r="F205" s="8">
        <f t="shared" si="18"/>
        <v>24.153960000000001</v>
      </c>
      <c r="G205" s="8">
        <f t="shared" si="18"/>
        <v>1.271261</v>
      </c>
      <c r="H205" s="8">
        <f t="shared" si="18"/>
        <v>0.49534539999999999</v>
      </c>
      <c r="I205" s="8">
        <f t="shared" si="18"/>
        <v>0</v>
      </c>
      <c r="J205" s="8">
        <f t="shared" si="18"/>
        <v>0.17521929999999999</v>
      </c>
      <c r="K205" s="8">
        <f t="shared" si="18"/>
        <v>0</v>
      </c>
      <c r="L205" s="8">
        <f t="shared" si="18"/>
        <v>25.425219999999999</v>
      </c>
      <c r="M205" s="8">
        <f t="shared" si="18"/>
        <v>21.93141</v>
      </c>
      <c r="N205" s="8">
        <f t="shared" si="18"/>
        <v>27.582809999999998</v>
      </c>
      <c r="O205" s="8">
        <f t="shared" si="18"/>
        <v>21.7562</v>
      </c>
      <c r="P205" s="8">
        <f t="shared" si="18"/>
        <v>25.425219999999999</v>
      </c>
      <c r="Q205" s="8">
        <f t="shared" si="18"/>
        <v>21.93141</v>
      </c>
      <c r="R205" s="8">
        <f t="shared" si="18"/>
        <v>0</v>
      </c>
      <c r="S205" s="8">
        <f t="shared" si="18"/>
        <v>27.582809999999998</v>
      </c>
      <c r="T205" s="8">
        <f t="shared" si="18"/>
        <v>24.824529999999999</v>
      </c>
      <c r="U205" s="8">
        <f t="shared" si="18"/>
        <v>2.7582810000000002</v>
      </c>
      <c r="V205" s="8">
        <f t="shared" si="18"/>
        <v>34129.35</v>
      </c>
      <c r="W205" s="8">
        <f t="shared" si="18"/>
        <v>507.4033</v>
      </c>
      <c r="X205" s="8">
        <f t="shared" si="18"/>
        <v>34407.15</v>
      </c>
      <c r="Y205" s="8">
        <f t="shared" si="18"/>
        <v>133.15369999999999</v>
      </c>
      <c r="Z205" s="8">
        <f t="shared" si="18"/>
        <v>6080.2839999999997</v>
      </c>
      <c r="AA205" s="8">
        <f t="shared" si="18"/>
        <v>0</v>
      </c>
      <c r="AB205" s="8">
        <f t="shared" si="18"/>
        <v>391.90069999999997</v>
      </c>
      <c r="AC205" s="8">
        <f t="shared" si="18"/>
        <v>0</v>
      </c>
      <c r="AD205" s="8">
        <f t="shared" si="18"/>
        <v>5688.3829999999998</v>
      </c>
      <c r="AE205" s="8">
        <f t="shared" si="18"/>
        <v>0</v>
      </c>
      <c r="AF205" s="8">
        <f t="shared" si="18"/>
        <v>105.3035</v>
      </c>
      <c r="AG205" s="8">
        <f t="shared" si="18"/>
        <v>0</v>
      </c>
      <c r="AH205" s="8">
        <f t="shared" si="18"/>
        <v>5583.08</v>
      </c>
      <c r="AI205" s="8">
        <f t="shared" si="18"/>
        <v>10.207319999999999</v>
      </c>
      <c r="AJ205" s="8">
        <f t="shared" si="18"/>
        <v>23.720459999999999</v>
      </c>
      <c r="AK205" s="8">
        <f t="shared" si="18"/>
        <v>13.51314</v>
      </c>
      <c r="AL205" s="8">
        <f t="shared" si="18"/>
        <v>0</v>
      </c>
      <c r="AM205" s="8">
        <f t="shared" si="18"/>
        <v>5559.3590000000004</v>
      </c>
      <c r="AN205" s="8">
        <f t="shared" si="18"/>
        <v>0</v>
      </c>
      <c r="AO205" s="8">
        <f t="shared" si="18"/>
        <v>0</v>
      </c>
      <c r="AP205" s="8">
        <f t="shared" si="18"/>
        <v>0</v>
      </c>
      <c r="AQ205" s="8">
        <f t="shared" si="18"/>
        <v>0</v>
      </c>
      <c r="AR205" s="8">
        <f t="shared" si="18"/>
        <v>0</v>
      </c>
      <c r="AS205" s="8">
        <f t="shared" si="18"/>
        <v>0</v>
      </c>
      <c r="AT205" s="8">
        <f t="shared" si="18"/>
        <v>0</v>
      </c>
      <c r="AU205" s="8">
        <f t="shared" si="18"/>
        <v>46.011009999999999</v>
      </c>
      <c r="AV205" s="8">
        <f t="shared" si="18"/>
        <v>5513.348</v>
      </c>
      <c r="AW205" s="8">
        <f t="shared" si="18"/>
        <v>0.81015360000000003</v>
      </c>
      <c r="AX205" s="8">
        <f t="shared" si="18"/>
        <v>5512.5389999999998</v>
      </c>
      <c r="AY205" s="8">
        <f t="shared" si="18"/>
        <v>277.8</v>
      </c>
      <c r="AZ205" s="8">
        <f t="shared" si="18"/>
        <v>35.251220000000004</v>
      </c>
      <c r="BA205" s="8">
        <f t="shared" si="18"/>
        <v>155.88310000000001</v>
      </c>
      <c r="BB205" s="8">
        <f t="shared" si="18"/>
        <v>0</v>
      </c>
      <c r="BC205" s="8">
        <f t="shared" si="18"/>
        <v>26.069800000000001</v>
      </c>
      <c r="BD205" s="8">
        <f t="shared" si="18"/>
        <v>0</v>
      </c>
      <c r="BE205" s="8">
        <f t="shared" si="18"/>
        <v>129.8133</v>
      </c>
      <c r="BF205" s="8">
        <f t="shared" si="18"/>
        <v>1.8840250000000001</v>
      </c>
      <c r="BG205" s="8">
        <f t="shared" si="18"/>
        <v>27.95382</v>
      </c>
      <c r="BH205" s="8">
        <f t="shared" si="18"/>
        <v>127.9293</v>
      </c>
      <c r="BI205" s="8">
        <f t="shared" si="18"/>
        <v>3.599666</v>
      </c>
      <c r="BJ205" s="8">
        <f t="shared" si="18"/>
        <v>1.837955</v>
      </c>
      <c r="BK205" s="8">
        <f t="shared" si="18"/>
        <v>31.65156</v>
      </c>
      <c r="BL205" s="8">
        <f t="shared" si="18"/>
        <v>22.0107</v>
      </c>
      <c r="BM205" s="8">
        <f t="shared" si="18"/>
        <v>19.330030000000001</v>
      </c>
      <c r="BN205" s="8">
        <f t="shared" si="18"/>
        <v>22.0107</v>
      </c>
      <c r="BO205" s="8">
        <f t="shared" si="18"/>
        <v>0.91897770000000001</v>
      </c>
      <c r="BP205" s="8">
        <f t="shared" si="18"/>
        <v>0.91897770000000001</v>
      </c>
      <c r="BQ205" s="8">
        <f t="shared" ref="BQ205:EB205" si="19">IF(BQ17=" ",0,BQ17)</f>
        <v>1.837955</v>
      </c>
      <c r="BR205" s="8">
        <f t="shared" si="19"/>
        <v>2.680698</v>
      </c>
      <c r="BS205" s="8">
        <f t="shared" si="19"/>
        <v>2.680698</v>
      </c>
      <c r="BT205" s="8">
        <f t="shared" si="19"/>
        <v>1.46532E-3</v>
      </c>
      <c r="BU205" s="8">
        <f t="shared" si="19"/>
        <v>2.679233</v>
      </c>
      <c r="BV205" s="8">
        <f t="shared" si="19"/>
        <v>1.3716090000000001</v>
      </c>
      <c r="BW205" s="8">
        <f t="shared" si="19"/>
        <v>0.91897770000000001</v>
      </c>
      <c r="BX205" s="8">
        <f t="shared" si="19"/>
        <v>0.4526308</v>
      </c>
      <c r="BY205" s="8">
        <f t="shared" si="19"/>
        <v>1.3716090000000001</v>
      </c>
      <c r="BZ205" s="8">
        <f t="shared" si="19"/>
        <v>0.61243950000000003</v>
      </c>
      <c r="CA205" s="8">
        <f t="shared" si="19"/>
        <v>3.0621900000000001E-2</v>
      </c>
      <c r="CB205" s="8">
        <f t="shared" si="19"/>
        <v>0</v>
      </c>
      <c r="CC205" s="8">
        <f t="shared" si="19"/>
        <v>0</v>
      </c>
      <c r="CD205" s="8">
        <f t="shared" si="19"/>
        <v>1.5306409999999999</v>
      </c>
      <c r="CE205" s="8">
        <f t="shared" si="19"/>
        <v>0.58275940000000004</v>
      </c>
      <c r="CF205" s="8">
        <f t="shared" si="19"/>
        <v>2.122163</v>
      </c>
      <c r="CG205" s="8">
        <f t="shared" si="19"/>
        <v>0.58181749999999999</v>
      </c>
      <c r="CH205" s="8">
        <f t="shared" si="19"/>
        <v>0.61243950000000003</v>
      </c>
      <c r="CI205" s="8">
        <f t="shared" si="19"/>
        <v>1.540346</v>
      </c>
      <c r="CJ205" s="8">
        <f t="shared" si="19"/>
        <v>1.5509660000000001</v>
      </c>
      <c r="CK205" s="8">
        <f t="shared" si="19"/>
        <v>1.541347</v>
      </c>
      <c r="CL205" s="8">
        <f t="shared" si="19"/>
        <v>1.5509660000000001</v>
      </c>
      <c r="CM205" s="8">
        <f t="shared" si="19"/>
        <v>1.06198E-2</v>
      </c>
      <c r="CN205" s="8">
        <f t="shared" si="19"/>
        <v>1.1561800000000001E-2</v>
      </c>
      <c r="CO205" s="8">
        <f t="shared" si="19"/>
        <v>9.4190799999999998E-4</v>
      </c>
      <c r="CP205" s="8">
        <f t="shared" si="19"/>
        <v>1.1561800000000001E-2</v>
      </c>
      <c r="CQ205" s="8">
        <f t="shared" si="19"/>
        <v>1.06198E-2</v>
      </c>
      <c r="CR205" s="8">
        <f t="shared" si="19"/>
        <v>3.6331869999999999</v>
      </c>
      <c r="CS205" s="8">
        <f t="shared" si="19"/>
        <v>0</v>
      </c>
      <c r="CT205" s="8">
        <f t="shared" si="19"/>
        <v>6.9916300000000004E-4</v>
      </c>
      <c r="CU205" s="8">
        <f t="shared" si="19"/>
        <v>3.9599440000000001</v>
      </c>
      <c r="CV205" s="8">
        <f t="shared" si="19"/>
        <v>1.1038030000000001</v>
      </c>
      <c r="CW205" s="8">
        <f t="shared" si="19"/>
        <v>0.30957309999999999</v>
      </c>
      <c r="CX205" s="8">
        <f t="shared" si="19"/>
        <v>0.30957309999999999</v>
      </c>
      <c r="CY205" s="8">
        <f t="shared" si="19"/>
        <v>0.23520579999999999</v>
      </c>
      <c r="CZ205" s="8">
        <f t="shared" si="19"/>
        <v>0.23520579999999999</v>
      </c>
      <c r="DA205" s="8">
        <f t="shared" si="19"/>
        <v>7.4367299999999997E-2</v>
      </c>
      <c r="DB205" s="8">
        <f t="shared" si="19"/>
        <v>1.1038159999999999</v>
      </c>
      <c r="DC205" s="8">
        <f t="shared" si="19"/>
        <v>1.1038159999999999</v>
      </c>
      <c r="DD205" s="8">
        <f t="shared" si="19"/>
        <v>1.1038030000000001</v>
      </c>
      <c r="DE205" s="8">
        <f t="shared" si="19"/>
        <v>1.1038159999999999</v>
      </c>
      <c r="DF205" s="8">
        <f t="shared" si="19"/>
        <v>0</v>
      </c>
      <c r="DG205" s="8">
        <f t="shared" si="19"/>
        <v>3.8870149999999999</v>
      </c>
      <c r="DH205" s="8">
        <f t="shared" si="19"/>
        <v>3.8870149999999999</v>
      </c>
      <c r="DI205" s="8">
        <f t="shared" si="19"/>
        <v>226.018</v>
      </c>
      <c r="DJ205" s="8">
        <f t="shared" si="19"/>
        <v>3.6331869999999999</v>
      </c>
      <c r="DK205" s="8">
        <f t="shared" si="19"/>
        <v>0</v>
      </c>
      <c r="DL205" s="8">
        <f t="shared" si="19"/>
        <v>0.253828</v>
      </c>
      <c r="DM205" s="8">
        <f t="shared" si="19"/>
        <v>0.42959700000000001</v>
      </c>
      <c r="DN205" s="8">
        <f t="shared" si="19"/>
        <v>0.42959700000000001</v>
      </c>
      <c r="DO205" s="8">
        <f t="shared" si="19"/>
        <v>6.6943500000000003E-2</v>
      </c>
      <c r="DP205" s="8">
        <f t="shared" si="19"/>
        <v>0.4965405</v>
      </c>
      <c r="DQ205" s="8">
        <f t="shared" si="19"/>
        <v>226.7628</v>
      </c>
      <c r="DR205" s="8">
        <f t="shared" si="19"/>
        <v>0.49647140000000001</v>
      </c>
      <c r="DS205" s="8">
        <f t="shared" si="19"/>
        <v>0.6134309</v>
      </c>
      <c r="DT205" s="8">
        <f t="shared" si="19"/>
        <v>0.58275929999999998</v>
      </c>
      <c r="DU205" s="8">
        <f t="shared" si="19"/>
        <v>3.0671500000000001E-2</v>
      </c>
      <c r="DV205" s="8">
        <f t="shared" si="19"/>
        <v>0.6134309</v>
      </c>
      <c r="DW205" s="8">
        <f t="shared" si="19"/>
        <v>8.7413900000000003E-2</v>
      </c>
      <c r="DX205" s="8">
        <f t="shared" si="19"/>
        <v>0</v>
      </c>
      <c r="DY205" s="8">
        <f t="shared" si="19"/>
        <v>5.4001600000000002E-3</v>
      </c>
      <c r="DZ205" s="8">
        <f t="shared" si="19"/>
        <v>8.0192199999999994E-5</v>
      </c>
      <c r="EA205" s="8">
        <f t="shared" si="19"/>
        <v>3.5612999999999999E-2</v>
      </c>
      <c r="EB205" s="8">
        <f t="shared" si="19"/>
        <v>3.5612999999999999E-2</v>
      </c>
      <c r="EC205" s="8">
        <f t="shared" ref="EC205:GN205" si="20">IF(EC17=" ",0,EC17)</f>
        <v>3.5693200000000001E-2</v>
      </c>
      <c r="ED205" s="8">
        <f t="shared" si="20"/>
        <v>8.0192999999999996E-5</v>
      </c>
      <c r="EE205" s="8">
        <f t="shared" si="20"/>
        <v>3.5693200000000001E-2</v>
      </c>
      <c r="EF205" s="8">
        <f t="shared" si="20"/>
        <v>9.2813000000000007E-2</v>
      </c>
      <c r="EG205" s="8">
        <f t="shared" si="20"/>
        <v>12.42149</v>
      </c>
      <c r="EH205" s="8">
        <f t="shared" si="20"/>
        <v>12.50891</v>
      </c>
      <c r="EI205" s="8">
        <f t="shared" si="20"/>
        <v>8.0237999999999997E-10</v>
      </c>
      <c r="EJ205" s="8">
        <f t="shared" si="20"/>
        <v>1.09165</v>
      </c>
      <c r="EK205" s="8">
        <f t="shared" si="20"/>
        <v>73.39</v>
      </c>
      <c r="EL205" s="8">
        <f t="shared" si="20"/>
        <v>0</v>
      </c>
      <c r="EM205" s="8">
        <f t="shared" si="20"/>
        <v>0</v>
      </c>
      <c r="EN205" s="8">
        <f t="shared" si="20"/>
        <v>0</v>
      </c>
      <c r="EO205" s="8">
        <f t="shared" si="20"/>
        <v>0</v>
      </c>
      <c r="EP205" s="8">
        <f t="shared" si="20"/>
        <v>0</v>
      </c>
      <c r="EQ205" s="8">
        <f t="shared" si="20"/>
        <v>0</v>
      </c>
      <c r="ER205" s="8">
        <f t="shared" si="20"/>
        <v>0</v>
      </c>
      <c r="ES205" s="8">
        <f t="shared" si="20"/>
        <v>0</v>
      </c>
      <c r="ET205" s="8">
        <f t="shared" si="20"/>
        <v>0</v>
      </c>
      <c r="EU205" s="8">
        <f t="shared" si="20"/>
        <v>0</v>
      </c>
      <c r="EV205" s="8">
        <f t="shared" si="20"/>
        <v>0</v>
      </c>
      <c r="EW205" s="8">
        <f t="shared" si="20"/>
        <v>0</v>
      </c>
      <c r="EX205" s="8">
        <f t="shared" si="20"/>
        <v>0</v>
      </c>
      <c r="EY205" s="8">
        <f t="shared" si="20"/>
        <v>0</v>
      </c>
      <c r="EZ205" s="8">
        <f t="shared" si="20"/>
        <v>0</v>
      </c>
      <c r="FA205" s="8">
        <f t="shared" si="20"/>
        <v>0</v>
      </c>
      <c r="FB205" s="8">
        <f t="shared" si="20"/>
        <v>0</v>
      </c>
      <c r="FC205" s="8">
        <f t="shared" si="20"/>
        <v>0</v>
      </c>
      <c r="FD205" s="8">
        <f t="shared" si="20"/>
        <v>0</v>
      </c>
      <c r="FE205" s="8">
        <f t="shared" si="20"/>
        <v>0</v>
      </c>
      <c r="FF205" s="8">
        <f t="shared" si="20"/>
        <v>0</v>
      </c>
      <c r="FG205" s="8">
        <f t="shared" si="20"/>
        <v>0</v>
      </c>
      <c r="FH205" s="8">
        <f t="shared" si="20"/>
        <v>0</v>
      </c>
      <c r="FI205" s="8">
        <f t="shared" si="20"/>
        <v>0</v>
      </c>
      <c r="FJ205" s="8">
        <f t="shared" si="20"/>
        <v>0</v>
      </c>
      <c r="FK205" s="8">
        <f t="shared" si="20"/>
        <v>0</v>
      </c>
      <c r="FL205" s="8">
        <f t="shared" si="20"/>
        <v>0</v>
      </c>
      <c r="FM205" s="8">
        <f t="shared" si="20"/>
        <v>0</v>
      </c>
      <c r="FN205" s="8">
        <f t="shared" si="20"/>
        <v>0</v>
      </c>
      <c r="FO205" s="8">
        <f t="shared" si="20"/>
        <v>0</v>
      </c>
      <c r="FP205" s="8">
        <f t="shared" si="20"/>
        <v>0</v>
      </c>
      <c r="FQ205" s="8">
        <f t="shared" si="20"/>
        <v>0</v>
      </c>
      <c r="FR205" s="8">
        <f t="shared" si="20"/>
        <v>0</v>
      </c>
      <c r="FS205" s="8">
        <f t="shared" si="20"/>
        <v>0</v>
      </c>
      <c r="FT205" s="8">
        <f t="shared" si="20"/>
        <v>0</v>
      </c>
      <c r="FU205" s="8">
        <f t="shared" si="20"/>
        <v>0</v>
      </c>
      <c r="FV205" s="8">
        <f t="shared" si="20"/>
        <v>0</v>
      </c>
      <c r="FW205" s="8">
        <f t="shared" si="20"/>
        <v>0</v>
      </c>
      <c r="FX205" s="8">
        <f t="shared" si="20"/>
        <v>0</v>
      </c>
      <c r="FY205" s="8">
        <f t="shared" si="20"/>
        <v>8.0237999999999997E-10</v>
      </c>
      <c r="FZ205" s="8">
        <f t="shared" si="20"/>
        <v>0</v>
      </c>
      <c r="GA205" s="8">
        <f t="shared" si="20"/>
        <v>0</v>
      </c>
      <c r="GB205" s="8">
        <f t="shared" si="20"/>
        <v>0</v>
      </c>
      <c r="GC205" s="8">
        <f t="shared" si="20"/>
        <v>0</v>
      </c>
      <c r="GD205" s="8">
        <f t="shared" si="20"/>
        <v>0.17521780000000001</v>
      </c>
      <c r="GE205" s="8">
        <f t="shared" si="20"/>
        <v>25.425139999999999</v>
      </c>
      <c r="GF205" s="8">
        <f t="shared" si="20"/>
        <v>27.582809999999998</v>
      </c>
      <c r="GG205" s="8">
        <f t="shared" si="20"/>
        <v>22982.720000000001</v>
      </c>
      <c r="GH205" s="8">
        <f t="shared" si="20"/>
        <v>5706.0339999999997</v>
      </c>
      <c r="GI205" s="8">
        <f t="shared" si="20"/>
        <v>5706.0339999999997</v>
      </c>
      <c r="GJ205" s="8">
        <f t="shared" si="20"/>
        <v>6110.8379999999997</v>
      </c>
      <c r="GK205" s="8">
        <f t="shared" si="20"/>
        <v>30.554189999999998</v>
      </c>
      <c r="GL205" s="8">
        <f t="shared" si="20"/>
        <v>102.59950000000001</v>
      </c>
      <c r="GM205" s="8">
        <f t="shared" si="20"/>
        <v>6080.2839999999997</v>
      </c>
      <c r="GN205" s="8">
        <f t="shared" si="20"/>
        <v>5688.3829999999998</v>
      </c>
      <c r="GO205" s="8">
        <f t="shared" ref="GO205:HU205" si="21">IF(GO17=" ",0,GO17)</f>
        <v>507.41149999999999</v>
      </c>
      <c r="GP205" s="8">
        <f t="shared" si="21"/>
        <v>5583.08</v>
      </c>
      <c r="GQ205" s="8">
        <f t="shared" si="21"/>
        <v>191.1344</v>
      </c>
      <c r="GR205" s="8">
        <f t="shared" si="21"/>
        <v>34.363430000000001</v>
      </c>
      <c r="GS205" s="8">
        <f t="shared" si="21"/>
        <v>156.77090000000001</v>
      </c>
      <c r="GT205" s="8">
        <f t="shared" si="21"/>
        <v>0.88779379999999997</v>
      </c>
      <c r="GU205" s="8">
        <f t="shared" si="21"/>
        <v>155.88310000000001</v>
      </c>
      <c r="GV205" s="8">
        <f t="shared" si="21"/>
        <v>129.8133</v>
      </c>
      <c r="GW205" s="8">
        <f t="shared" si="21"/>
        <v>127.9293</v>
      </c>
      <c r="GX205" s="8">
        <f t="shared" si="21"/>
        <v>149.68539999999999</v>
      </c>
      <c r="GY205" s="8">
        <f t="shared" si="21"/>
        <v>149.68539999999999</v>
      </c>
      <c r="GZ205" s="8">
        <f t="shared" si="21"/>
        <v>1.837955</v>
      </c>
      <c r="HA205" s="8">
        <f t="shared" si="21"/>
        <v>2.680698</v>
      </c>
      <c r="HB205" s="8">
        <f t="shared" si="21"/>
        <v>1.3716090000000001</v>
      </c>
      <c r="HC205" s="8">
        <f t="shared" si="21"/>
        <v>0.82544660000000003</v>
      </c>
      <c r="HD205" s="8">
        <f t="shared" si="21"/>
        <v>0.4526308</v>
      </c>
      <c r="HE205" s="8">
        <f t="shared" si="21"/>
        <v>1.2967169999999999</v>
      </c>
      <c r="HF205" s="8">
        <f t="shared" si="21"/>
        <v>9.3531000000000003E-2</v>
      </c>
      <c r="HG205" s="8">
        <f t="shared" si="21"/>
        <v>9.3531000000000003E-2</v>
      </c>
      <c r="HH205" s="8">
        <f t="shared" si="21"/>
        <v>2.122163</v>
      </c>
      <c r="HI205" s="8">
        <f t="shared" si="21"/>
        <v>0</v>
      </c>
      <c r="HJ205" s="8">
        <f t="shared" si="21"/>
        <v>0.61243950000000003</v>
      </c>
      <c r="HK205" s="8">
        <f t="shared" si="21"/>
        <v>9.6193100000000007E-3</v>
      </c>
      <c r="HL205" s="8">
        <f t="shared" si="21"/>
        <v>0.32745570000000002</v>
      </c>
      <c r="HM205" s="8">
        <f t="shared" si="21"/>
        <v>0.32745570000000002</v>
      </c>
      <c r="HN205" s="8">
        <f t="shared" si="21"/>
        <v>0</v>
      </c>
      <c r="HO205" s="8">
        <f t="shared" si="21"/>
        <v>3.9599440000000001</v>
      </c>
      <c r="HP205" s="8">
        <f t="shared" si="21"/>
        <v>6.9916300000000004E-4</v>
      </c>
      <c r="HQ205" s="8">
        <f t="shared" si="21"/>
        <v>0.30957309999999999</v>
      </c>
      <c r="HR205" s="8">
        <f t="shared" si="21"/>
        <v>0</v>
      </c>
      <c r="HS205" s="8">
        <f t="shared" si="21"/>
        <v>1.1038159999999999</v>
      </c>
      <c r="HT205" s="8">
        <f t="shared" si="21"/>
        <v>226.8297</v>
      </c>
      <c r="HU205" s="8">
        <f t="shared" si="21"/>
        <v>0.253828</v>
      </c>
      <c r="HV205" s="8">
        <f t="shared" si="13"/>
        <v>0.49647140000000001</v>
      </c>
      <c r="HW205" s="8">
        <f t="shared" si="13"/>
        <v>0.6134309</v>
      </c>
      <c r="HX205" s="8">
        <f t="shared" si="13"/>
        <v>3.5693200000000001E-2</v>
      </c>
      <c r="HY205" s="8">
        <f t="shared" si="13"/>
        <v>0</v>
      </c>
      <c r="HZ205" s="8">
        <f t="shared" si="13"/>
        <v>0</v>
      </c>
    </row>
    <row r="206" spans="1:234" s="4" customFormat="1" ht="12" customHeight="1" x14ac:dyDescent="0.15">
      <c r="A206" s="4" t="s">
        <v>403</v>
      </c>
      <c r="B206" s="5" t="s">
        <v>176</v>
      </c>
      <c r="C206" s="8">
        <f>IF(ISERROR(C18+C19),0,C18+C19)</f>
        <v>0</v>
      </c>
      <c r="D206" s="8">
        <f>IF(ISERROR(D18+D19),0,D18+D19)</f>
        <v>14.362736999999999</v>
      </c>
      <c r="E206" s="8">
        <f t="shared" ref="E206:BP206" si="22">IF(ISERROR(E18+E19),0,E18+E19)</f>
        <v>0</v>
      </c>
      <c r="F206" s="8">
        <f t="shared" si="22"/>
        <v>8.3938869999999994</v>
      </c>
      <c r="G206" s="8">
        <f t="shared" si="22"/>
        <v>0.4417835</v>
      </c>
      <c r="H206" s="8">
        <f t="shared" si="22"/>
        <v>6.828285399999999E-2</v>
      </c>
      <c r="I206" s="8">
        <f t="shared" si="22"/>
        <v>0</v>
      </c>
      <c r="J206" s="8">
        <f t="shared" si="22"/>
        <v>5.6994599999999999E-2</v>
      </c>
      <c r="K206" s="8">
        <f t="shared" si="22"/>
        <v>0</v>
      </c>
      <c r="L206" s="8">
        <f t="shared" si="22"/>
        <v>8.8356700000000004</v>
      </c>
      <c r="M206" s="8">
        <f t="shared" si="22"/>
        <v>14.362736999999999</v>
      </c>
      <c r="N206" s="8">
        <f t="shared" si="22"/>
        <v>9.465739000000001</v>
      </c>
      <c r="O206" s="8">
        <f t="shared" si="22"/>
        <v>14.305738</v>
      </c>
      <c r="P206" s="8">
        <f t="shared" si="22"/>
        <v>8.8356700000000004</v>
      </c>
      <c r="Q206" s="8">
        <f t="shared" si="22"/>
        <v>14.362736999999999</v>
      </c>
      <c r="R206" s="8">
        <f t="shared" si="22"/>
        <v>0</v>
      </c>
      <c r="S206" s="8">
        <f t="shared" si="22"/>
        <v>9.465739000000001</v>
      </c>
      <c r="T206" s="8">
        <f t="shared" si="22"/>
        <v>8.519165000000001</v>
      </c>
      <c r="U206" s="8">
        <f t="shared" si="22"/>
        <v>0.94657389999999997</v>
      </c>
      <c r="V206" s="8">
        <f t="shared" si="22"/>
        <v>0</v>
      </c>
      <c r="W206" s="8">
        <f t="shared" si="22"/>
        <v>129.94199</v>
      </c>
      <c r="X206" s="8">
        <f t="shared" si="22"/>
        <v>0</v>
      </c>
      <c r="Y206" s="8">
        <f t="shared" si="22"/>
        <v>35.41245</v>
      </c>
      <c r="Z206" s="8">
        <f t="shared" si="22"/>
        <v>3473.8731000000002</v>
      </c>
      <c r="AA206" s="8">
        <f t="shared" si="22"/>
        <v>0</v>
      </c>
      <c r="AB206" s="8">
        <f t="shared" si="22"/>
        <v>83.907669999999996</v>
      </c>
      <c r="AC206" s="8">
        <f t="shared" si="22"/>
        <v>0</v>
      </c>
      <c r="AD206" s="8">
        <f t="shared" si="22"/>
        <v>3389.9655000000002</v>
      </c>
      <c r="AE206" s="8">
        <f t="shared" si="22"/>
        <v>0</v>
      </c>
      <c r="AF206" s="8">
        <f t="shared" si="22"/>
        <v>31.990144999999998</v>
      </c>
      <c r="AG206" s="8">
        <f t="shared" si="22"/>
        <v>0</v>
      </c>
      <c r="AH206" s="8">
        <f t="shared" si="22"/>
        <v>3357.9757</v>
      </c>
      <c r="AI206" s="8">
        <f t="shared" si="22"/>
        <v>14.045924900000001</v>
      </c>
      <c r="AJ206" s="8">
        <f t="shared" si="22"/>
        <v>32.640867</v>
      </c>
      <c r="AK206" s="8">
        <f t="shared" si="22"/>
        <v>18.594942</v>
      </c>
      <c r="AL206" s="8">
        <f t="shared" si="22"/>
        <v>0</v>
      </c>
      <c r="AM206" s="8">
        <f t="shared" si="22"/>
        <v>3325.3350999999998</v>
      </c>
      <c r="AN206" s="8">
        <f t="shared" si="22"/>
        <v>0</v>
      </c>
      <c r="AO206" s="8">
        <f t="shared" si="22"/>
        <v>0</v>
      </c>
      <c r="AP206" s="8">
        <f t="shared" si="22"/>
        <v>0</v>
      </c>
      <c r="AQ206" s="8">
        <f t="shared" si="22"/>
        <v>0</v>
      </c>
      <c r="AR206" s="8">
        <f t="shared" si="22"/>
        <v>0</v>
      </c>
      <c r="AS206" s="8">
        <f t="shared" si="22"/>
        <v>0</v>
      </c>
      <c r="AT206" s="8">
        <f t="shared" si="22"/>
        <v>0</v>
      </c>
      <c r="AU206" s="8">
        <f t="shared" si="22"/>
        <v>22.746763999999999</v>
      </c>
      <c r="AV206" s="8">
        <f t="shared" si="22"/>
        <v>3302.5879999999997</v>
      </c>
      <c r="AW206" s="8">
        <f t="shared" si="22"/>
        <v>2.6366798</v>
      </c>
      <c r="AX206" s="8">
        <f t="shared" si="22"/>
        <v>3299.951</v>
      </c>
      <c r="AY206" s="8">
        <f t="shared" si="22"/>
        <v>0</v>
      </c>
      <c r="AZ206" s="8">
        <f t="shared" si="22"/>
        <v>5.9493229999999997</v>
      </c>
      <c r="BA206" s="8">
        <f t="shared" si="22"/>
        <v>78.419389999999993</v>
      </c>
      <c r="BB206" s="8">
        <f t="shared" si="22"/>
        <v>0</v>
      </c>
      <c r="BC206" s="8">
        <f t="shared" si="22"/>
        <v>5.7118640000000003</v>
      </c>
      <c r="BD206" s="8">
        <f t="shared" si="22"/>
        <v>0</v>
      </c>
      <c r="BE206" s="8">
        <f t="shared" si="22"/>
        <v>72.707530000000006</v>
      </c>
      <c r="BF206" s="8">
        <f t="shared" si="22"/>
        <v>1.205155</v>
      </c>
      <c r="BG206" s="8">
        <f t="shared" si="22"/>
        <v>6.9170189999999998</v>
      </c>
      <c r="BH206" s="8">
        <f t="shared" si="22"/>
        <v>71.502369999999999</v>
      </c>
      <c r="BI206" s="8">
        <f t="shared" si="22"/>
        <v>0.45614590000000005</v>
      </c>
      <c r="BJ206" s="8">
        <f t="shared" si="22"/>
        <v>0.24446252999999998</v>
      </c>
      <c r="BK206" s="8">
        <f t="shared" si="22"/>
        <v>5.4931780000000003</v>
      </c>
      <c r="BL206" s="8">
        <f t="shared" si="22"/>
        <v>2.7004310999999999</v>
      </c>
      <c r="BM206" s="8">
        <f t="shared" si="22"/>
        <v>2.3665137000000001</v>
      </c>
      <c r="BN206" s="8">
        <f t="shared" si="22"/>
        <v>2.7004310999999999</v>
      </c>
      <c r="BO206" s="8">
        <f t="shared" si="22"/>
        <v>0.12223122</v>
      </c>
      <c r="BP206" s="8">
        <f t="shared" si="22"/>
        <v>0.12223122</v>
      </c>
      <c r="BQ206" s="8">
        <f t="shared" ref="BQ206:EB206" si="23">IF(ISERROR(BQ18+BQ19),0,BQ18+BQ19)</f>
        <v>0.24446252999999998</v>
      </c>
      <c r="BR206" s="8">
        <f t="shared" si="23"/>
        <v>0.3339182</v>
      </c>
      <c r="BS206" s="8">
        <f t="shared" si="23"/>
        <v>0.3339182</v>
      </c>
      <c r="BT206" s="8">
        <f t="shared" si="23"/>
        <v>5.8350200000000007E-4</v>
      </c>
      <c r="BU206" s="8">
        <f t="shared" si="23"/>
        <v>0.33333469999999998</v>
      </c>
      <c r="BV206" s="8">
        <f t="shared" si="23"/>
        <v>0.18243472999999999</v>
      </c>
      <c r="BW206" s="8">
        <f t="shared" si="23"/>
        <v>0.12223122</v>
      </c>
      <c r="BX206" s="8">
        <f t="shared" si="23"/>
        <v>6.0203409999999999E-2</v>
      </c>
      <c r="BY206" s="8">
        <f t="shared" si="23"/>
        <v>0.18243472999999999</v>
      </c>
      <c r="BZ206" s="8">
        <f t="shared" si="23"/>
        <v>8.4430766000000004E-2</v>
      </c>
      <c r="CA206" s="8">
        <f t="shared" si="23"/>
        <v>4.2215383E-3</v>
      </c>
      <c r="CB206" s="8">
        <f t="shared" si="23"/>
        <v>0</v>
      </c>
      <c r="CC206" s="8">
        <f t="shared" si="23"/>
        <v>0</v>
      </c>
      <c r="CD206" s="8">
        <f t="shared" si="23"/>
        <v>0.19008072000000001</v>
      </c>
      <c r="CE206" s="8">
        <f t="shared" si="23"/>
        <v>8.0332769999999998E-2</v>
      </c>
      <c r="CF206" s="8">
        <f t="shared" si="23"/>
        <v>0.27148096999999999</v>
      </c>
      <c r="CG206" s="8">
        <f t="shared" si="23"/>
        <v>8.0209256999999992E-2</v>
      </c>
      <c r="CH206" s="8">
        <f t="shared" si="23"/>
        <v>8.4430766000000004E-2</v>
      </c>
      <c r="CI206" s="8">
        <f t="shared" si="23"/>
        <v>0.19127170999999998</v>
      </c>
      <c r="CJ206" s="8">
        <f t="shared" si="23"/>
        <v>0.19266428000000002</v>
      </c>
      <c r="CK206" s="8">
        <f t="shared" si="23"/>
        <v>0.19146939000000002</v>
      </c>
      <c r="CL206" s="8">
        <f t="shared" si="23"/>
        <v>0.19266428000000002</v>
      </c>
      <c r="CM206" s="8">
        <f t="shared" si="23"/>
        <v>1.3925586000000001E-3</v>
      </c>
      <c r="CN206" s="8">
        <f t="shared" si="23"/>
        <v>1.5160708999999999E-3</v>
      </c>
      <c r="CO206" s="8">
        <f t="shared" si="23"/>
        <v>1.2351029999999998E-4</v>
      </c>
      <c r="CP206" s="8">
        <f t="shared" si="23"/>
        <v>1.5160708999999999E-3</v>
      </c>
      <c r="CQ206" s="8">
        <f t="shared" si="23"/>
        <v>1.3925586000000001E-3</v>
      </c>
      <c r="CR206" s="8">
        <f t="shared" si="23"/>
        <v>0.4432239</v>
      </c>
      <c r="CS206" s="8">
        <f t="shared" si="23"/>
        <v>0</v>
      </c>
      <c r="CT206" s="8">
        <f t="shared" si="23"/>
        <v>1.1686491999999999E-4</v>
      </c>
      <c r="CU206" s="8">
        <f t="shared" si="23"/>
        <v>0.48393810000000004</v>
      </c>
      <c r="CV206" s="8">
        <f t="shared" si="23"/>
        <v>0.15368192</v>
      </c>
      <c r="CW206" s="8">
        <f t="shared" si="23"/>
        <v>4.1026872999999998E-2</v>
      </c>
      <c r="CX206" s="8">
        <f t="shared" si="23"/>
        <v>4.1026872999999998E-2</v>
      </c>
      <c r="CY206" s="8">
        <f t="shared" si="23"/>
        <v>3.1171150000000002E-2</v>
      </c>
      <c r="CZ206" s="8">
        <f t="shared" si="23"/>
        <v>3.1171150000000002E-2</v>
      </c>
      <c r="DA206" s="8">
        <f t="shared" si="23"/>
        <v>9.8557030000000004E-3</v>
      </c>
      <c r="DB206" s="8">
        <f t="shared" si="23"/>
        <v>0.15368229</v>
      </c>
      <c r="DC206" s="8">
        <f t="shared" si="23"/>
        <v>0.15368229</v>
      </c>
      <c r="DD206" s="8">
        <f t="shared" si="23"/>
        <v>0.15368192</v>
      </c>
      <c r="DE206" s="8">
        <f t="shared" si="23"/>
        <v>0.15368229</v>
      </c>
      <c r="DF206" s="8">
        <f t="shared" si="23"/>
        <v>0</v>
      </c>
      <c r="DG206" s="8">
        <f t="shared" si="23"/>
        <v>0.47418919999999998</v>
      </c>
      <c r="DH206" s="8">
        <f t="shared" si="23"/>
        <v>0.47418919999999998</v>
      </c>
      <c r="DI206" s="8">
        <f t="shared" si="23"/>
        <v>117.4935</v>
      </c>
      <c r="DJ206" s="8">
        <f t="shared" si="23"/>
        <v>0.4432239</v>
      </c>
      <c r="DK206" s="8">
        <f t="shared" si="23"/>
        <v>0</v>
      </c>
      <c r="DL206" s="8">
        <f t="shared" si="23"/>
        <v>3.096521E-2</v>
      </c>
      <c r="DM206" s="8">
        <f t="shared" si="23"/>
        <v>1.6330103</v>
      </c>
      <c r="DN206" s="8">
        <f t="shared" si="23"/>
        <v>1.6330103</v>
      </c>
      <c r="DO206" s="8">
        <f t="shared" si="23"/>
        <v>0.25446974</v>
      </c>
      <c r="DP206" s="8">
        <f t="shared" si="23"/>
        <v>1.88748</v>
      </c>
      <c r="DQ206" s="8">
        <f t="shared" si="23"/>
        <v>119.87656</v>
      </c>
      <c r="DR206" s="8">
        <f t="shared" si="23"/>
        <v>1.8872144</v>
      </c>
      <c r="DS206" s="8">
        <f t="shared" si="23"/>
        <v>8.4560742000000008E-2</v>
      </c>
      <c r="DT206" s="8">
        <f t="shared" si="23"/>
        <v>8.0332768999999998E-2</v>
      </c>
      <c r="DU206" s="8">
        <f t="shared" si="23"/>
        <v>4.2280421E-3</v>
      </c>
      <c r="DV206" s="8">
        <f t="shared" si="23"/>
        <v>8.4560742000000008E-2</v>
      </c>
      <c r="DW206" s="8">
        <f t="shared" si="23"/>
        <v>1.2049915E-2</v>
      </c>
      <c r="DX206" s="8">
        <f t="shared" si="23"/>
        <v>0</v>
      </c>
      <c r="DY206" s="8">
        <f t="shared" si="23"/>
        <v>9.3569399999999994E-4</v>
      </c>
      <c r="DZ206" s="8">
        <f t="shared" si="23"/>
        <v>1.2514229000000001E-5</v>
      </c>
      <c r="EA206" s="8">
        <f t="shared" si="23"/>
        <v>5.5575556000000007E-3</v>
      </c>
      <c r="EB206" s="8">
        <f t="shared" si="23"/>
        <v>5.5575556000000007E-3</v>
      </c>
      <c r="EC206" s="8">
        <f t="shared" ref="EC206:GN206" si="24">IF(ISERROR(EC18+EC19),0,EC18+EC19)</f>
        <v>5.5700768000000005E-3</v>
      </c>
      <c r="ED206" s="8">
        <f t="shared" si="24"/>
        <v>1.2514431999999999E-5</v>
      </c>
      <c r="EE206" s="8">
        <f t="shared" si="24"/>
        <v>5.5700768000000005E-3</v>
      </c>
      <c r="EF206" s="8">
        <f t="shared" si="24"/>
        <v>1.2985465E-2</v>
      </c>
      <c r="EG206" s="8">
        <f t="shared" si="24"/>
        <v>17.092770000000002</v>
      </c>
      <c r="EH206" s="8">
        <f t="shared" si="24"/>
        <v>17.104816</v>
      </c>
      <c r="EI206" s="8">
        <f t="shared" si="24"/>
        <v>1.6531159999999999E-10</v>
      </c>
      <c r="EJ206" s="8">
        <f t="shared" si="24"/>
        <v>1.5021792999999999</v>
      </c>
      <c r="EK206" s="8">
        <f t="shared" si="24"/>
        <v>31.32</v>
      </c>
      <c r="EL206" s="8">
        <f t="shared" si="24"/>
        <v>0</v>
      </c>
      <c r="EM206" s="8">
        <f t="shared" si="24"/>
        <v>0</v>
      </c>
      <c r="EN206" s="8">
        <f t="shared" si="24"/>
        <v>0</v>
      </c>
      <c r="EO206" s="8">
        <f t="shared" si="24"/>
        <v>0</v>
      </c>
      <c r="EP206" s="8">
        <f t="shared" si="24"/>
        <v>0</v>
      </c>
      <c r="EQ206" s="8">
        <f t="shared" si="24"/>
        <v>0</v>
      </c>
      <c r="ER206" s="8">
        <f t="shared" si="24"/>
        <v>0</v>
      </c>
      <c r="ES206" s="8">
        <f t="shared" si="24"/>
        <v>0</v>
      </c>
      <c r="ET206" s="8">
        <f t="shared" si="24"/>
        <v>0</v>
      </c>
      <c r="EU206" s="8">
        <f t="shared" si="24"/>
        <v>0</v>
      </c>
      <c r="EV206" s="8">
        <f t="shared" si="24"/>
        <v>0</v>
      </c>
      <c r="EW206" s="8">
        <f t="shared" si="24"/>
        <v>0</v>
      </c>
      <c r="EX206" s="8">
        <f t="shared" si="24"/>
        <v>0</v>
      </c>
      <c r="EY206" s="8">
        <f t="shared" si="24"/>
        <v>0</v>
      </c>
      <c r="EZ206" s="8">
        <f t="shared" si="24"/>
        <v>0</v>
      </c>
      <c r="FA206" s="8">
        <f t="shared" si="24"/>
        <v>0</v>
      </c>
      <c r="FB206" s="8">
        <f t="shared" si="24"/>
        <v>0</v>
      </c>
      <c r="FC206" s="8">
        <f t="shared" si="24"/>
        <v>0</v>
      </c>
      <c r="FD206" s="8">
        <f t="shared" si="24"/>
        <v>0</v>
      </c>
      <c r="FE206" s="8">
        <f t="shared" si="24"/>
        <v>0</v>
      </c>
      <c r="FF206" s="8">
        <f t="shared" si="24"/>
        <v>0</v>
      </c>
      <c r="FG206" s="8">
        <f t="shared" si="24"/>
        <v>0</v>
      </c>
      <c r="FH206" s="8">
        <f t="shared" si="24"/>
        <v>0</v>
      </c>
      <c r="FI206" s="8">
        <f t="shared" si="24"/>
        <v>0</v>
      </c>
      <c r="FJ206" s="8">
        <f t="shared" si="24"/>
        <v>0</v>
      </c>
      <c r="FK206" s="8">
        <f t="shared" si="24"/>
        <v>0</v>
      </c>
      <c r="FL206" s="8">
        <f t="shared" si="24"/>
        <v>0</v>
      </c>
      <c r="FM206" s="8">
        <f t="shared" si="24"/>
        <v>0</v>
      </c>
      <c r="FN206" s="8">
        <f t="shared" si="24"/>
        <v>0</v>
      </c>
      <c r="FO206" s="8">
        <f t="shared" si="24"/>
        <v>0</v>
      </c>
      <c r="FP206" s="8">
        <f t="shared" si="24"/>
        <v>0</v>
      </c>
      <c r="FQ206" s="8">
        <f t="shared" si="24"/>
        <v>0</v>
      </c>
      <c r="FR206" s="8">
        <f t="shared" si="24"/>
        <v>0</v>
      </c>
      <c r="FS206" s="8">
        <f t="shared" si="24"/>
        <v>0</v>
      </c>
      <c r="FT206" s="8">
        <f t="shared" si="24"/>
        <v>0</v>
      </c>
      <c r="FU206" s="8">
        <f t="shared" si="24"/>
        <v>0</v>
      </c>
      <c r="FV206" s="8">
        <f t="shared" si="24"/>
        <v>0</v>
      </c>
      <c r="FW206" s="8">
        <f t="shared" si="24"/>
        <v>0</v>
      </c>
      <c r="FX206" s="8">
        <f t="shared" si="24"/>
        <v>0</v>
      </c>
      <c r="FY206" s="8">
        <f t="shared" si="24"/>
        <v>1.6227E-10</v>
      </c>
      <c r="FZ206" s="8">
        <f t="shared" si="24"/>
        <v>0</v>
      </c>
      <c r="GA206" s="8">
        <f t="shared" si="24"/>
        <v>0</v>
      </c>
      <c r="GB206" s="8">
        <f t="shared" si="24"/>
        <v>0</v>
      </c>
      <c r="GC206" s="8">
        <f t="shared" si="24"/>
        <v>0</v>
      </c>
      <c r="GD206" s="8">
        <f t="shared" si="24"/>
        <v>5.6994200000000002E-2</v>
      </c>
      <c r="GE206" s="8">
        <f t="shared" si="24"/>
        <v>8.835643000000001</v>
      </c>
      <c r="GF206" s="8">
        <f t="shared" si="24"/>
        <v>9.465739000000001</v>
      </c>
      <c r="GG206" s="8">
        <f t="shared" si="24"/>
        <v>3215.0715</v>
      </c>
      <c r="GH206" s="8">
        <f t="shared" si="24"/>
        <v>3379.3434999999999</v>
      </c>
      <c r="GI206" s="8">
        <f t="shared" si="24"/>
        <v>3379.3434999999999</v>
      </c>
      <c r="GJ206" s="8">
        <f t="shared" si="24"/>
        <v>3491.3296999999998</v>
      </c>
      <c r="GK206" s="8">
        <f t="shared" si="24"/>
        <v>17.456654</v>
      </c>
      <c r="GL206" s="8">
        <f t="shared" si="24"/>
        <v>17.955805000000002</v>
      </c>
      <c r="GM206" s="8">
        <f t="shared" si="24"/>
        <v>3473.8731000000002</v>
      </c>
      <c r="GN206" s="8">
        <f t="shared" si="24"/>
        <v>3389.9655000000002</v>
      </c>
      <c r="GO206" s="8">
        <f t="shared" ref="GO206:HU206" si="25">IF(ISERROR(GO18+GO19),0,GO18+GO19)</f>
        <v>129.94373000000002</v>
      </c>
      <c r="GP206" s="8">
        <f t="shared" si="25"/>
        <v>3357.9757</v>
      </c>
      <c r="GQ206" s="8">
        <f t="shared" si="25"/>
        <v>84.368709999999993</v>
      </c>
      <c r="GR206" s="8">
        <f t="shared" si="25"/>
        <v>5.5027049999999997</v>
      </c>
      <c r="GS206" s="8">
        <f t="shared" si="25"/>
        <v>78.866009999999989</v>
      </c>
      <c r="GT206" s="8">
        <f t="shared" si="25"/>
        <v>0.44661820000000002</v>
      </c>
      <c r="GU206" s="8">
        <f t="shared" si="25"/>
        <v>78.419389999999993</v>
      </c>
      <c r="GV206" s="8">
        <f t="shared" si="25"/>
        <v>72.707530000000006</v>
      </c>
      <c r="GW206" s="8">
        <f t="shared" si="25"/>
        <v>71.502369999999999</v>
      </c>
      <c r="GX206" s="8">
        <f t="shared" si="25"/>
        <v>85.80801000000001</v>
      </c>
      <c r="GY206" s="8">
        <f t="shared" si="25"/>
        <v>85.80801000000001</v>
      </c>
      <c r="GZ206" s="8">
        <f t="shared" si="25"/>
        <v>0.24446252999999998</v>
      </c>
      <c r="HA206" s="8">
        <f t="shared" si="25"/>
        <v>0.3339182</v>
      </c>
      <c r="HB206" s="8">
        <f t="shared" si="25"/>
        <v>0.18243472999999999</v>
      </c>
      <c r="HC206" s="8">
        <f t="shared" si="25"/>
        <v>0.10979089</v>
      </c>
      <c r="HD206" s="8">
        <f t="shared" si="25"/>
        <v>6.0203409999999999E-2</v>
      </c>
      <c r="HE206" s="8">
        <f t="shared" si="25"/>
        <v>0.16169007999999999</v>
      </c>
      <c r="HF206" s="8">
        <f t="shared" si="25"/>
        <v>1.2440329E-2</v>
      </c>
      <c r="HG206" s="8">
        <f t="shared" si="25"/>
        <v>1.2440329E-2</v>
      </c>
      <c r="HH206" s="8">
        <f t="shared" si="25"/>
        <v>0.27148096999999999</v>
      </c>
      <c r="HI206" s="8">
        <f t="shared" si="25"/>
        <v>0</v>
      </c>
      <c r="HJ206" s="8">
        <f t="shared" si="25"/>
        <v>8.4430766000000004E-2</v>
      </c>
      <c r="HK206" s="8">
        <f t="shared" si="25"/>
        <v>1.1949320000000001E-3</v>
      </c>
      <c r="HL206" s="8">
        <f t="shared" si="25"/>
        <v>4.0831060000000002E-2</v>
      </c>
      <c r="HM206" s="8">
        <f t="shared" si="25"/>
        <v>4.0831060000000002E-2</v>
      </c>
      <c r="HN206" s="8">
        <f t="shared" si="25"/>
        <v>0</v>
      </c>
      <c r="HO206" s="8">
        <f t="shared" si="25"/>
        <v>0.48393810000000004</v>
      </c>
      <c r="HP206" s="8">
        <f t="shared" si="25"/>
        <v>1.1686491999999999E-4</v>
      </c>
      <c r="HQ206" s="8">
        <f t="shared" si="25"/>
        <v>4.1026872999999998E-2</v>
      </c>
      <c r="HR206" s="8">
        <f t="shared" si="25"/>
        <v>0</v>
      </c>
      <c r="HS206" s="8">
        <f t="shared" si="25"/>
        <v>0.15368229</v>
      </c>
      <c r="HT206" s="8">
        <f t="shared" si="25"/>
        <v>120.13076</v>
      </c>
      <c r="HU206" s="8">
        <f t="shared" si="25"/>
        <v>3.096521E-2</v>
      </c>
      <c r="HV206" s="8">
        <f>IF(ISERROR(HV18+HV19),0,HV18+HV19)</f>
        <v>1.8872144</v>
      </c>
      <c r="HW206" s="8">
        <f>IF(ISERROR(HW18+HW19),0,HW18+HW19)</f>
        <v>8.4560742000000008E-2</v>
      </c>
      <c r="HX206" s="8">
        <f>IF(ISERROR(HX18+HX19),0,HX18+HX19)</f>
        <v>5.5700768000000005E-3</v>
      </c>
      <c r="HY206" s="8">
        <f>IF(ISERROR(HY18+HY19),0,HY18+HY19)</f>
        <v>0</v>
      </c>
      <c r="HZ206" s="8">
        <f>IF(ISERROR(HZ18+HZ19),0,HZ18+HZ19)</f>
        <v>0</v>
      </c>
    </row>
    <row r="207" spans="1:234" s="4" customFormat="1" ht="12" customHeight="1" x14ac:dyDescent="0.15">
      <c r="A207" s="4" t="s">
        <v>465</v>
      </c>
      <c r="B207" s="5" t="s">
        <v>176</v>
      </c>
      <c r="C207" s="8">
        <f>IF(ISERROR(C24+C29+C34),0,C24+C29+C34)</f>
        <v>0</v>
      </c>
      <c r="D207" s="8">
        <f>IF(ISERROR(D24+D29+D34),0,D24+D29+D34)</f>
        <v>0.26194430000000002</v>
      </c>
      <c r="E207" s="8">
        <f t="shared" ref="E207:BP207" si="26">IF(ISERROR(E24+E29+E34),0,E24+E29+E34)</f>
        <v>0</v>
      </c>
      <c r="F207" s="8">
        <f t="shared" si="26"/>
        <v>4.3898413627000004</v>
      </c>
      <c r="G207" s="8">
        <f t="shared" si="26"/>
        <v>0.23104419276999999</v>
      </c>
      <c r="H207" s="8">
        <f t="shared" si="26"/>
        <v>2.6363281999999999</v>
      </c>
      <c r="I207" s="8">
        <f t="shared" si="26"/>
        <v>0</v>
      </c>
      <c r="J207" s="8">
        <f t="shared" si="26"/>
        <v>2.8769094961E-2</v>
      </c>
      <c r="K207" s="8">
        <f t="shared" si="26"/>
        <v>0</v>
      </c>
      <c r="L207" s="8">
        <f t="shared" si="26"/>
        <v>4.6208852554000002</v>
      </c>
      <c r="M207" s="8">
        <f t="shared" si="26"/>
        <v>0.26194430000000002</v>
      </c>
      <c r="N207" s="8">
        <f t="shared" si="26"/>
        <v>7.8388203529000009</v>
      </c>
      <c r="O207" s="8">
        <f t="shared" si="26"/>
        <v>0.23317508000000001</v>
      </c>
      <c r="P207" s="8">
        <f t="shared" si="26"/>
        <v>4.6208852554000002</v>
      </c>
      <c r="Q207" s="8">
        <f t="shared" si="26"/>
        <v>0.26194430000000002</v>
      </c>
      <c r="R207" s="8">
        <f t="shared" si="26"/>
        <v>0</v>
      </c>
      <c r="S207" s="8">
        <f t="shared" si="26"/>
        <v>7.8388203529000009</v>
      </c>
      <c r="T207" s="8">
        <f t="shared" si="26"/>
        <v>7.0549383876</v>
      </c>
      <c r="U207" s="8">
        <f t="shared" si="26"/>
        <v>0.78388196528999998</v>
      </c>
      <c r="V207" s="8">
        <f t="shared" si="26"/>
        <v>0</v>
      </c>
      <c r="W207" s="8">
        <f t="shared" si="26"/>
        <v>86.378686439999996</v>
      </c>
      <c r="X207" s="8">
        <f t="shared" si="26"/>
        <v>0</v>
      </c>
      <c r="Y207" s="8">
        <f t="shared" si="26"/>
        <v>8.8112898059999996</v>
      </c>
      <c r="Z207" s="8">
        <f t="shared" si="26"/>
        <v>116.40810500000001</v>
      </c>
      <c r="AA207" s="8">
        <f t="shared" si="26"/>
        <v>0</v>
      </c>
      <c r="AB207" s="8">
        <f t="shared" si="26"/>
        <v>47.928125860000002</v>
      </c>
      <c r="AC207" s="8">
        <f t="shared" si="26"/>
        <v>0</v>
      </c>
      <c r="AD207" s="8">
        <f t="shared" si="26"/>
        <v>68.479972000000004</v>
      </c>
      <c r="AE207" s="8">
        <f t="shared" si="26"/>
        <v>0</v>
      </c>
      <c r="AF207" s="8">
        <f t="shared" si="26"/>
        <v>26.931986869999999</v>
      </c>
      <c r="AG207" s="8">
        <f t="shared" si="26"/>
        <v>0</v>
      </c>
      <c r="AH207" s="8">
        <f t="shared" si="26"/>
        <v>41.547974999999994</v>
      </c>
      <c r="AI207" s="8">
        <f t="shared" si="26"/>
        <v>11.519206596</v>
      </c>
      <c r="AJ207" s="8">
        <f t="shared" si="26"/>
        <v>26.769107200000001</v>
      </c>
      <c r="AK207" s="8">
        <f t="shared" si="26"/>
        <v>15.249900499000001</v>
      </c>
      <c r="AL207" s="8">
        <f t="shared" si="26"/>
        <v>0</v>
      </c>
      <c r="AM207" s="8">
        <f t="shared" si="26"/>
        <v>14.778873000000001</v>
      </c>
      <c r="AN207" s="8">
        <f t="shared" si="26"/>
        <v>0</v>
      </c>
      <c r="AO207" s="8">
        <f t="shared" si="26"/>
        <v>0</v>
      </c>
      <c r="AP207" s="8">
        <f t="shared" si="26"/>
        <v>0</v>
      </c>
      <c r="AQ207" s="8">
        <f t="shared" si="26"/>
        <v>0</v>
      </c>
      <c r="AR207" s="8">
        <f t="shared" si="26"/>
        <v>0</v>
      </c>
      <c r="AS207" s="8">
        <f t="shared" si="26"/>
        <v>0</v>
      </c>
      <c r="AT207" s="8">
        <f t="shared" si="26"/>
        <v>0</v>
      </c>
      <c r="AU207" s="8">
        <f t="shared" si="26"/>
        <v>4.5235591599999996</v>
      </c>
      <c r="AV207" s="8">
        <f t="shared" si="26"/>
        <v>10.2553141</v>
      </c>
      <c r="AW207" s="8">
        <f t="shared" si="26"/>
        <v>0.17577490700000001</v>
      </c>
      <c r="AX207" s="8">
        <f t="shared" si="26"/>
        <v>10.079538700000001</v>
      </c>
      <c r="AY207" s="8">
        <f t="shared" si="26"/>
        <v>0</v>
      </c>
      <c r="AZ207" s="8">
        <f t="shared" si="26"/>
        <v>5.9500728060000005</v>
      </c>
      <c r="BA207" s="8">
        <f t="shared" si="26"/>
        <v>2.8612160000000002</v>
      </c>
      <c r="BB207" s="8">
        <f t="shared" si="26"/>
        <v>0</v>
      </c>
      <c r="BC207" s="8">
        <f t="shared" si="26"/>
        <v>2.3489689999999999</v>
      </c>
      <c r="BD207" s="8">
        <f t="shared" si="26"/>
        <v>0</v>
      </c>
      <c r="BE207" s="8">
        <f t="shared" si="26"/>
        <v>0.51224729999999996</v>
      </c>
      <c r="BF207" s="8">
        <f t="shared" si="26"/>
        <v>0.44934560000000001</v>
      </c>
      <c r="BG207" s="8">
        <f t="shared" si="26"/>
        <v>2.7983150000000001</v>
      </c>
      <c r="BH207" s="8">
        <f t="shared" si="26"/>
        <v>6.2901700000000005E-2</v>
      </c>
      <c r="BI207" s="8">
        <f t="shared" si="26"/>
        <v>3.2484354291600002</v>
      </c>
      <c r="BJ207" s="8">
        <f t="shared" si="26"/>
        <v>6.4671274006432196</v>
      </c>
      <c r="BK207" s="8">
        <f t="shared" si="26"/>
        <v>2.701637377</v>
      </c>
      <c r="BL207" s="8">
        <f t="shared" si="26"/>
        <v>4.0451071987100002</v>
      </c>
      <c r="BM207" s="8">
        <f t="shared" si="26"/>
        <v>4.0300464698709</v>
      </c>
      <c r="BN207" s="8">
        <f t="shared" si="26"/>
        <v>4.0451071987100002</v>
      </c>
      <c r="BO207" s="8">
        <f t="shared" si="26"/>
        <v>3.2335632003216097</v>
      </c>
      <c r="BP207" s="8">
        <f t="shared" si="26"/>
        <v>3.2335632003216097</v>
      </c>
      <c r="BQ207" s="8">
        <f t="shared" ref="BQ207:EB207" si="27">IF(ISERROR(BQ24+BQ29+BQ34),0,BQ24+BQ29+BQ34)</f>
        <v>6.4671274006432196</v>
      </c>
      <c r="BR207" s="8">
        <f t="shared" si="27"/>
        <v>1.5058638839999999E-2</v>
      </c>
      <c r="BS207" s="8">
        <f t="shared" si="27"/>
        <v>1.5058638839999999E-2</v>
      </c>
      <c r="BT207" s="8">
        <f t="shared" si="27"/>
        <v>7.6217505083400004E-3</v>
      </c>
      <c r="BU207" s="8">
        <f t="shared" si="27"/>
        <v>7.4368753299999995E-3</v>
      </c>
      <c r="BV207" s="8">
        <f t="shared" si="27"/>
        <v>4.8262141004800192</v>
      </c>
      <c r="BW207" s="8">
        <f t="shared" si="27"/>
        <v>3.2335632003216097</v>
      </c>
      <c r="BX207" s="8">
        <f t="shared" si="27"/>
        <v>1.59265092015841</v>
      </c>
      <c r="BY207" s="8">
        <f t="shared" si="27"/>
        <v>4.8262141004800192</v>
      </c>
      <c r="BZ207" s="8">
        <f t="shared" si="27"/>
        <v>3.2603162000000001</v>
      </c>
      <c r="CA207" s="8">
        <f t="shared" si="27"/>
        <v>0.16301586399999998</v>
      </c>
      <c r="CB207" s="8">
        <f t="shared" si="27"/>
        <v>0</v>
      </c>
      <c r="CC207" s="8">
        <f t="shared" si="27"/>
        <v>0</v>
      </c>
      <c r="CD207" s="8">
        <f t="shared" si="27"/>
        <v>0.31818830149166005</v>
      </c>
      <c r="CE207" s="8">
        <f t="shared" si="27"/>
        <v>3.1015626000000003</v>
      </c>
      <c r="CF207" s="8">
        <f t="shared" si="27"/>
        <v>3.4212489015059298</v>
      </c>
      <c r="CG207" s="8">
        <f t="shared" si="27"/>
        <v>3.0973008000000002</v>
      </c>
      <c r="CH207" s="8">
        <f t="shared" si="27"/>
        <v>3.2603162000000001</v>
      </c>
      <c r="CI207" s="8">
        <f t="shared" si="27"/>
        <v>0.32394880150085997</v>
      </c>
      <c r="CJ207" s="8">
        <f t="shared" si="27"/>
        <v>0.37200040150086</v>
      </c>
      <c r="CK207" s="8">
        <f t="shared" si="27"/>
        <v>0.36969320149155999</v>
      </c>
      <c r="CL207" s="8">
        <f t="shared" si="27"/>
        <v>0.37200040150086</v>
      </c>
      <c r="CM207" s="8">
        <f t="shared" si="27"/>
        <v>4.8051628999999998E-2</v>
      </c>
      <c r="CN207" s="8">
        <f t="shared" si="27"/>
        <v>5.2313516999999997E-2</v>
      </c>
      <c r="CO207" s="8">
        <f t="shared" si="27"/>
        <v>4.2618376000000003E-3</v>
      </c>
      <c r="CP207" s="8">
        <f t="shared" si="27"/>
        <v>5.2313516999999997E-2</v>
      </c>
      <c r="CQ207" s="8">
        <f t="shared" si="27"/>
        <v>4.8051628999999998E-2</v>
      </c>
      <c r="CR207" s="8">
        <f t="shared" si="27"/>
        <v>3.1185544041899996E-2</v>
      </c>
      <c r="CS207" s="8">
        <f t="shared" si="27"/>
        <v>0</v>
      </c>
      <c r="CT207" s="8">
        <f t="shared" si="27"/>
        <v>1.3034658E-4</v>
      </c>
      <c r="CU207" s="8">
        <f t="shared" si="27"/>
        <v>0.16155820434924001</v>
      </c>
      <c r="CV207" s="8">
        <f t="shared" si="27"/>
        <v>0.42418220000000001</v>
      </c>
      <c r="CW207" s="8">
        <f t="shared" si="27"/>
        <v>0.53377379999999996</v>
      </c>
      <c r="CX207" s="8">
        <f t="shared" si="27"/>
        <v>0.53377379999999996</v>
      </c>
      <c r="CY207" s="8">
        <f t="shared" si="27"/>
        <v>0.40554773</v>
      </c>
      <c r="CZ207" s="8">
        <f t="shared" si="27"/>
        <v>0.40554773</v>
      </c>
      <c r="DA207" s="8">
        <f t="shared" si="27"/>
        <v>0.12822607</v>
      </c>
      <c r="DB207" s="8">
        <f t="shared" si="27"/>
        <v>0.42418129999999998</v>
      </c>
      <c r="DC207" s="8">
        <f t="shared" si="27"/>
        <v>0.42418129999999998</v>
      </c>
      <c r="DD207" s="8">
        <f t="shared" si="27"/>
        <v>0.42418220000000001</v>
      </c>
      <c r="DE207" s="8">
        <f t="shared" si="27"/>
        <v>0.42418129999999998</v>
      </c>
      <c r="DF207" s="8">
        <f t="shared" si="27"/>
        <v>0</v>
      </c>
      <c r="DG207" s="8">
        <f t="shared" si="27"/>
        <v>3.3364324324279999E-2</v>
      </c>
      <c r="DH207" s="8">
        <f t="shared" si="27"/>
        <v>3.3364324324279999E-2</v>
      </c>
      <c r="DI207" s="8">
        <f t="shared" si="27"/>
        <v>149.63802049000003</v>
      </c>
      <c r="DJ207" s="8">
        <f t="shared" si="27"/>
        <v>3.1185544041899996E-2</v>
      </c>
      <c r="DK207" s="8">
        <f t="shared" si="27"/>
        <v>0</v>
      </c>
      <c r="DL207" s="8">
        <f t="shared" si="27"/>
        <v>2.17874228238E-3</v>
      </c>
      <c r="DM207" s="8">
        <f t="shared" si="27"/>
        <v>850.61874379674987</v>
      </c>
      <c r="DN207" s="8">
        <f t="shared" si="27"/>
        <v>850.61874379674987</v>
      </c>
      <c r="DO207" s="8">
        <f t="shared" si="27"/>
        <v>132.55074159556699</v>
      </c>
      <c r="DP207" s="8">
        <f t="shared" si="27"/>
        <v>983.16948539230998</v>
      </c>
      <c r="DQ207" s="8">
        <f t="shared" si="27"/>
        <v>17.253397209999999</v>
      </c>
      <c r="DR207" s="8">
        <f t="shared" si="27"/>
        <v>983.18680329210986</v>
      </c>
      <c r="DS207" s="8">
        <f t="shared" si="27"/>
        <v>3.2648024000000002</v>
      </c>
      <c r="DT207" s="8">
        <f t="shared" si="27"/>
        <v>3.1015627000000001</v>
      </c>
      <c r="DU207" s="8">
        <f t="shared" si="27"/>
        <v>0.16324012099999999</v>
      </c>
      <c r="DV207" s="8">
        <f t="shared" si="27"/>
        <v>3.2648024000000002</v>
      </c>
      <c r="DW207" s="8">
        <f t="shared" si="27"/>
        <v>0.46523440999999999</v>
      </c>
      <c r="DX207" s="8">
        <f t="shared" si="27"/>
        <v>0</v>
      </c>
      <c r="DY207" s="8">
        <f t="shared" si="27"/>
        <v>2.1397779000240731</v>
      </c>
      <c r="DZ207" s="8">
        <f t="shared" si="27"/>
        <v>4.0192242669999996E-2</v>
      </c>
      <c r="EA207" s="8">
        <f t="shared" si="27"/>
        <v>17.934398100000003</v>
      </c>
      <c r="EB207" s="8">
        <f t="shared" si="27"/>
        <v>17.934398100000003</v>
      </c>
      <c r="EC207" s="8">
        <f t="shared" ref="EC207:GN207" si="28">IF(ISERROR(EC24+EC29+EC34),0,EC24+EC29+EC34)</f>
        <v>17.974775149999999</v>
      </c>
      <c r="ED207" s="8">
        <f t="shared" si="28"/>
        <v>4.0384343810000001E-2</v>
      </c>
      <c r="EE207" s="8">
        <f t="shared" si="28"/>
        <v>17.974775149999999</v>
      </c>
      <c r="EF207" s="8">
        <f t="shared" si="28"/>
        <v>2.6064212500000004</v>
      </c>
      <c r="EG207" s="8">
        <f t="shared" si="28"/>
        <v>14.017947019999999</v>
      </c>
      <c r="EH207" s="8">
        <f t="shared" si="28"/>
        <v>14.48460442</v>
      </c>
      <c r="EI207" s="8">
        <f t="shared" si="28"/>
        <v>1.9215314688000003E-4</v>
      </c>
      <c r="EJ207" s="8">
        <f t="shared" si="28"/>
        <v>1.2319524783</v>
      </c>
      <c r="EK207" s="8">
        <f t="shared" si="28"/>
        <v>149.33000000000001</v>
      </c>
      <c r="EL207" s="8">
        <f t="shared" si="28"/>
        <v>0</v>
      </c>
      <c r="EM207" s="8">
        <f t="shared" si="28"/>
        <v>0</v>
      </c>
      <c r="EN207" s="8">
        <f t="shared" si="28"/>
        <v>0</v>
      </c>
      <c r="EO207" s="8">
        <f t="shared" si="28"/>
        <v>0</v>
      </c>
      <c r="EP207" s="8">
        <f t="shared" si="28"/>
        <v>0</v>
      </c>
      <c r="EQ207" s="8">
        <f t="shared" si="28"/>
        <v>0</v>
      </c>
      <c r="ER207" s="8">
        <f t="shared" si="28"/>
        <v>0</v>
      </c>
      <c r="ES207" s="8">
        <f t="shared" si="28"/>
        <v>0</v>
      </c>
      <c r="ET207" s="8">
        <f t="shared" si="28"/>
        <v>0</v>
      </c>
      <c r="EU207" s="8">
        <f t="shared" si="28"/>
        <v>0</v>
      </c>
      <c r="EV207" s="8">
        <f t="shared" si="28"/>
        <v>0</v>
      </c>
      <c r="EW207" s="8">
        <f t="shared" si="28"/>
        <v>0</v>
      </c>
      <c r="EX207" s="8">
        <f t="shared" si="28"/>
        <v>0</v>
      </c>
      <c r="EY207" s="8">
        <f t="shared" si="28"/>
        <v>0</v>
      </c>
      <c r="EZ207" s="8">
        <f t="shared" si="28"/>
        <v>0</v>
      </c>
      <c r="FA207" s="8">
        <f t="shared" si="28"/>
        <v>0</v>
      </c>
      <c r="FB207" s="8">
        <f t="shared" si="28"/>
        <v>0</v>
      </c>
      <c r="FC207" s="8">
        <f t="shared" si="28"/>
        <v>0</v>
      </c>
      <c r="FD207" s="8">
        <f t="shared" si="28"/>
        <v>0</v>
      </c>
      <c r="FE207" s="8">
        <f t="shared" si="28"/>
        <v>0</v>
      </c>
      <c r="FF207" s="8">
        <f t="shared" si="28"/>
        <v>0</v>
      </c>
      <c r="FG207" s="8">
        <f t="shared" si="28"/>
        <v>0</v>
      </c>
      <c r="FH207" s="8">
        <f t="shared" si="28"/>
        <v>0</v>
      </c>
      <c r="FI207" s="8">
        <f t="shared" si="28"/>
        <v>0</v>
      </c>
      <c r="FJ207" s="8">
        <f t="shared" si="28"/>
        <v>0</v>
      </c>
      <c r="FK207" s="8">
        <f t="shared" si="28"/>
        <v>0</v>
      </c>
      <c r="FL207" s="8">
        <f t="shared" si="28"/>
        <v>0</v>
      </c>
      <c r="FM207" s="8">
        <f t="shared" si="28"/>
        <v>0</v>
      </c>
      <c r="FN207" s="8">
        <f t="shared" si="28"/>
        <v>0</v>
      </c>
      <c r="FO207" s="8">
        <f t="shared" si="28"/>
        <v>0</v>
      </c>
      <c r="FP207" s="8">
        <f t="shared" si="28"/>
        <v>0</v>
      </c>
      <c r="FQ207" s="8">
        <f t="shared" si="28"/>
        <v>0</v>
      </c>
      <c r="FR207" s="8">
        <f t="shared" si="28"/>
        <v>0</v>
      </c>
      <c r="FS207" s="8">
        <f t="shared" si="28"/>
        <v>0</v>
      </c>
      <c r="FT207" s="8">
        <f t="shared" si="28"/>
        <v>0</v>
      </c>
      <c r="FU207" s="8">
        <f t="shared" si="28"/>
        <v>0</v>
      </c>
      <c r="FV207" s="8">
        <f t="shared" si="28"/>
        <v>0</v>
      </c>
      <c r="FW207" s="8">
        <f t="shared" si="28"/>
        <v>0</v>
      </c>
      <c r="FX207" s="8">
        <f t="shared" si="28"/>
        <v>0</v>
      </c>
      <c r="FY207" s="8">
        <f t="shared" si="28"/>
        <v>1.9215314688000003E-4</v>
      </c>
      <c r="FZ207" s="8">
        <f t="shared" si="28"/>
        <v>0</v>
      </c>
      <c r="GA207" s="8">
        <f t="shared" si="28"/>
        <v>0</v>
      </c>
      <c r="GB207" s="8">
        <f t="shared" si="28"/>
        <v>0</v>
      </c>
      <c r="GC207" s="8">
        <f t="shared" si="28"/>
        <v>0</v>
      </c>
      <c r="GD207" s="8">
        <f t="shared" si="28"/>
        <v>2.8769074960000002E-2</v>
      </c>
      <c r="GE207" s="8">
        <f t="shared" si="28"/>
        <v>4.6208871549000001</v>
      </c>
      <c r="GF207" s="8">
        <f t="shared" si="28"/>
        <v>7.8388203529000009</v>
      </c>
      <c r="GG207" s="8">
        <f t="shared" si="28"/>
        <v>38.840696000000001</v>
      </c>
      <c r="GH207" s="8">
        <f t="shared" si="28"/>
        <v>38.840696000000001</v>
      </c>
      <c r="GI207" s="8">
        <f t="shared" si="28"/>
        <v>38.840696000000001</v>
      </c>
      <c r="GJ207" s="8">
        <f t="shared" si="28"/>
        <v>116.916505</v>
      </c>
      <c r="GK207" s="8">
        <f t="shared" si="28"/>
        <v>0.50845070000000003</v>
      </c>
      <c r="GL207" s="8">
        <f t="shared" si="28"/>
        <v>8.3028388060000005</v>
      </c>
      <c r="GM207" s="8">
        <f t="shared" si="28"/>
        <v>116.40810500000001</v>
      </c>
      <c r="GN207" s="8">
        <f t="shared" si="28"/>
        <v>68.479972000000004</v>
      </c>
      <c r="GO207" s="8">
        <f t="shared" ref="GO207:HU207" si="29">IF(ISERROR(GO24+GO29+GO34),0,GO24+GO29+GO34)</f>
        <v>86.37931952000001</v>
      </c>
      <c r="GP207" s="8">
        <f t="shared" si="29"/>
        <v>41.547974999999994</v>
      </c>
      <c r="GQ207" s="8">
        <f t="shared" si="29"/>
        <v>8.8112898059999996</v>
      </c>
      <c r="GR207" s="8">
        <f t="shared" si="29"/>
        <v>5.7739659332899995</v>
      </c>
      <c r="GS207" s="8">
        <f t="shared" si="29"/>
        <v>3.0373238729999996</v>
      </c>
      <c r="GT207" s="8">
        <f t="shared" si="29"/>
        <v>0.17610717300000001</v>
      </c>
      <c r="GU207" s="8">
        <f t="shared" si="29"/>
        <v>2.8612160000000002</v>
      </c>
      <c r="GV207" s="8">
        <f t="shared" si="29"/>
        <v>0.51224729999999996</v>
      </c>
      <c r="GW207" s="8">
        <f t="shared" si="29"/>
        <v>6.2901700000000005E-2</v>
      </c>
      <c r="GX207" s="8">
        <f t="shared" si="29"/>
        <v>0.29607296</v>
      </c>
      <c r="GY207" s="8">
        <f t="shared" si="29"/>
        <v>0.29607296</v>
      </c>
      <c r="GZ207" s="8">
        <f t="shared" si="29"/>
        <v>6.4671274006432196</v>
      </c>
      <c r="HA207" s="8">
        <f t="shared" si="29"/>
        <v>1.5058638839999999E-2</v>
      </c>
      <c r="HB207" s="8">
        <f t="shared" si="29"/>
        <v>4.8262141004800192</v>
      </c>
      <c r="HC207" s="8">
        <f t="shared" si="29"/>
        <v>2.9044596002888801</v>
      </c>
      <c r="HD207" s="8">
        <f t="shared" si="29"/>
        <v>1.59265092015841</v>
      </c>
      <c r="HE207" s="8">
        <f t="shared" si="29"/>
        <v>0.51678880121705995</v>
      </c>
      <c r="HF207" s="8">
        <f t="shared" si="29"/>
        <v>0.32910337003273299</v>
      </c>
      <c r="HG207" s="8">
        <f t="shared" si="29"/>
        <v>0.32910337003273299</v>
      </c>
      <c r="HH207" s="8">
        <f t="shared" si="29"/>
        <v>3.4212489015059298</v>
      </c>
      <c r="HI207" s="8">
        <f t="shared" si="29"/>
        <v>0</v>
      </c>
      <c r="HJ207" s="8">
        <f t="shared" si="29"/>
        <v>3.2603162000000001</v>
      </c>
      <c r="HK207" s="8">
        <f t="shared" si="29"/>
        <v>2.3071950093085996E-3</v>
      </c>
      <c r="HL207" s="8">
        <f t="shared" si="29"/>
        <v>0.13050303030733998</v>
      </c>
      <c r="HM207" s="8">
        <f t="shared" si="29"/>
        <v>0.13050303030733998</v>
      </c>
      <c r="HN207" s="8">
        <f t="shared" si="29"/>
        <v>0</v>
      </c>
      <c r="HO207" s="8">
        <f t="shared" si="29"/>
        <v>0.16155820434924001</v>
      </c>
      <c r="HP207" s="8">
        <f t="shared" si="29"/>
        <v>1.3034658E-4</v>
      </c>
      <c r="HQ207" s="8">
        <f t="shared" si="29"/>
        <v>0.53377379999999996</v>
      </c>
      <c r="HR207" s="8">
        <f t="shared" si="29"/>
        <v>0</v>
      </c>
      <c r="HS207" s="8">
        <f t="shared" si="29"/>
        <v>0.42418129999999998</v>
      </c>
      <c r="HT207" s="8">
        <f t="shared" si="29"/>
        <v>149.82137650000001</v>
      </c>
      <c r="HU207" s="8">
        <f t="shared" si="29"/>
        <v>2.17874228238E-3</v>
      </c>
      <c r="HV207" s="8">
        <f>IF(ISERROR(HV24+HV29+HV34),0,HV24+HV29+HV34)</f>
        <v>983.18680329210986</v>
      </c>
      <c r="HW207" s="8">
        <f>IF(ISERROR(HW24+HW29+HW34),0,HW24+HW29+HW34)</f>
        <v>3.2648024000000002</v>
      </c>
      <c r="HX207" s="8">
        <f>IF(ISERROR(HX24+HX29+HX34),0,HX24+HX29+HX34)</f>
        <v>17.974775149999999</v>
      </c>
      <c r="HY207" s="8">
        <f>IF(ISERROR(HY24+HY29+HY34),0,HY24+HY29+HY34)</f>
        <v>0</v>
      </c>
      <c r="HZ207" s="8">
        <f>IF(ISERROR(HZ24+HZ29+HZ34),0,HZ24+HZ29+HZ34)</f>
        <v>0</v>
      </c>
    </row>
    <row r="208" spans="1:234" s="4" customFormat="1" ht="12" customHeight="1" x14ac:dyDescent="0.15">
      <c r="A208" s="4" t="s">
        <v>178</v>
      </c>
      <c r="B208" s="5" t="s">
        <v>176</v>
      </c>
      <c r="C208" s="8">
        <f>IF(ISERROR(C20+C25),0,C20+C25)</f>
        <v>29260.666000000001</v>
      </c>
      <c r="D208" s="8">
        <f>IF(ISERROR(D20+D25),0,D20+D25)</f>
        <v>0.1402709</v>
      </c>
      <c r="E208" s="8">
        <f t="shared" ref="E208:BP208" si="30">IF(ISERROR(E20+E25),0,E20+E25)</f>
        <v>0</v>
      </c>
      <c r="F208" s="8">
        <f t="shared" si="30"/>
        <v>13.18422</v>
      </c>
      <c r="G208" s="8">
        <f t="shared" si="30"/>
        <v>0.69390609999999997</v>
      </c>
      <c r="H208" s="8">
        <f t="shared" si="30"/>
        <v>2.625286</v>
      </c>
      <c r="I208" s="8">
        <f t="shared" si="30"/>
        <v>11.74</v>
      </c>
      <c r="J208" s="8">
        <f t="shared" si="30"/>
        <v>7.2287500000000005E-2</v>
      </c>
      <c r="K208" s="8">
        <f t="shared" si="30"/>
        <v>0</v>
      </c>
      <c r="L208" s="8">
        <f t="shared" si="30"/>
        <v>13.878119999999999</v>
      </c>
      <c r="M208" s="8">
        <f t="shared" si="30"/>
        <v>0.1402709</v>
      </c>
      <c r="N208" s="8">
        <f t="shared" si="30"/>
        <v>32529.495559999999</v>
      </c>
      <c r="O208" s="8">
        <f t="shared" si="30"/>
        <v>6.7983299999999997E-2</v>
      </c>
      <c r="P208" s="8">
        <f t="shared" si="30"/>
        <v>13.878119999999999</v>
      </c>
      <c r="Q208" s="8">
        <f t="shared" si="30"/>
        <v>0.1402709</v>
      </c>
      <c r="R208" s="8">
        <f t="shared" si="30"/>
        <v>0</v>
      </c>
      <c r="S208" s="8">
        <f t="shared" si="30"/>
        <v>32529.495559999999</v>
      </c>
      <c r="T208" s="8">
        <f t="shared" si="30"/>
        <v>29276.546000000002</v>
      </c>
      <c r="U208" s="8">
        <f t="shared" si="30"/>
        <v>3252.949556</v>
      </c>
      <c r="V208" s="8">
        <f t="shared" si="30"/>
        <v>0</v>
      </c>
      <c r="W208" s="8">
        <f t="shared" si="30"/>
        <v>47.452539999999999</v>
      </c>
      <c r="X208" s="8">
        <f t="shared" si="30"/>
        <v>0</v>
      </c>
      <c r="Y208" s="8">
        <f t="shared" si="30"/>
        <v>7.5898399999999997</v>
      </c>
      <c r="Z208" s="8">
        <f t="shared" si="30"/>
        <v>55.810720000000003</v>
      </c>
      <c r="AA208" s="8">
        <f t="shared" si="30"/>
        <v>0</v>
      </c>
      <c r="AB208" s="8">
        <f t="shared" si="30"/>
        <v>31.488289999999999</v>
      </c>
      <c r="AC208" s="8">
        <f t="shared" si="30"/>
        <v>0</v>
      </c>
      <c r="AD208" s="8">
        <f t="shared" si="30"/>
        <v>24.322430000000001</v>
      </c>
      <c r="AE208" s="8">
        <f t="shared" si="30"/>
        <v>0</v>
      </c>
      <c r="AF208" s="8">
        <f t="shared" si="30"/>
        <v>10.76853</v>
      </c>
      <c r="AG208" s="8">
        <f t="shared" si="30"/>
        <v>0</v>
      </c>
      <c r="AH208" s="8">
        <f t="shared" si="30"/>
        <v>13.553900000000001</v>
      </c>
      <c r="AI208" s="8">
        <f t="shared" si="30"/>
        <v>5.1962409999999997</v>
      </c>
      <c r="AJ208" s="8">
        <f t="shared" si="30"/>
        <v>12.075379999999999</v>
      </c>
      <c r="AK208" s="8">
        <f t="shared" si="30"/>
        <v>6.8791370000000001</v>
      </c>
      <c r="AL208" s="8">
        <f t="shared" si="30"/>
        <v>0</v>
      </c>
      <c r="AM208" s="8">
        <f t="shared" si="30"/>
        <v>1.4785189999999999</v>
      </c>
      <c r="AN208" s="8">
        <f t="shared" si="30"/>
        <v>0</v>
      </c>
      <c r="AO208" s="8">
        <f t="shared" si="30"/>
        <v>0</v>
      </c>
      <c r="AP208" s="8">
        <f t="shared" si="30"/>
        <v>0</v>
      </c>
      <c r="AQ208" s="8">
        <f t="shared" si="30"/>
        <v>0</v>
      </c>
      <c r="AR208" s="8">
        <f t="shared" si="30"/>
        <v>0</v>
      </c>
      <c r="AS208" s="8">
        <f t="shared" si="30"/>
        <v>0</v>
      </c>
      <c r="AT208" s="8">
        <f t="shared" si="30"/>
        <v>0</v>
      </c>
      <c r="AU208" s="8">
        <f t="shared" si="30"/>
        <v>1.4782109999999999</v>
      </c>
      <c r="AV208" s="8">
        <f t="shared" si="30"/>
        <v>3.07607E-4</v>
      </c>
      <c r="AW208" s="8">
        <f t="shared" si="30"/>
        <v>7.6419299999999995E-5</v>
      </c>
      <c r="AX208" s="8">
        <f t="shared" si="30"/>
        <v>2.3118499999999999E-4</v>
      </c>
      <c r="AY208" s="8">
        <f t="shared" si="30"/>
        <v>0</v>
      </c>
      <c r="AZ208" s="8">
        <f t="shared" si="30"/>
        <v>5.1770709999999998</v>
      </c>
      <c r="BA208" s="8">
        <f t="shared" si="30"/>
        <v>2.410898</v>
      </c>
      <c r="BB208" s="8">
        <f t="shared" si="30"/>
        <v>0</v>
      </c>
      <c r="BC208" s="8">
        <f t="shared" si="30"/>
        <v>2.0542180000000001</v>
      </c>
      <c r="BD208" s="8">
        <f t="shared" si="30"/>
        <v>0</v>
      </c>
      <c r="BE208" s="8">
        <f t="shared" si="30"/>
        <v>0.35668070000000002</v>
      </c>
      <c r="BF208" s="8">
        <f t="shared" si="30"/>
        <v>0.3292678</v>
      </c>
      <c r="BG208" s="8">
        <f t="shared" si="30"/>
        <v>2.3834849999999999</v>
      </c>
      <c r="BH208" s="8">
        <f t="shared" si="30"/>
        <v>2.74129E-2</v>
      </c>
      <c r="BI208" s="8">
        <f t="shared" si="30"/>
        <v>3.2027169999999998</v>
      </c>
      <c r="BJ208" s="8">
        <f t="shared" si="30"/>
        <v>6.3992440000000004</v>
      </c>
      <c r="BK208" s="8">
        <f t="shared" si="30"/>
        <v>1.9743550000000001</v>
      </c>
      <c r="BL208" s="8">
        <f t="shared" si="30"/>
        <v>2.6291280000000001</v>
      </c>
      <c r="BM208" s="8">
        <f t="shared" si="30"/>
        <v>2.625909</v>
      </c>
      <c r="BN208" s="8">
        <f t="shared" si="30"/>
        <v>2.6291280000000001</v>
      </c>
      <c r="BO208" s="8">
        <f t="shared" si="30"/>
        <v>3.1996220000000002</v>
      </c>
      <c r="BP208" s="8">
        <f t="shared" si="30"/>
        <v>3.1996220000000002</v>
      </c>
      <c r="BQ208" s="8">
        <f t="shared" ref="BQ208:EB208" si="31">IF(ISERROR(BQ20+BQ25),0,BQ20+BQ25)</f>
        <v>6.3992440000000004</v>
      </c>
      <c r="BR208" s="8">
        <f t="shared" si="31"/>
        <v>3.2185E-3</v>
      </c>
      <c r="BS208" s="8">
        <f t="shared" si="31"/>
        <v>3.2185E-3</v>
      </c>
      <c r="BT208" s="8">
        <f t="shared" si="31"/>
        <v>7.3768400000000003E-5</v>
      </c>
      <c r="BU208" s="8">
        <f t="shared" si="31"/>
        <v>3.1447300000000001E-3</v>
      </c>
      <c r="BV208" s="8">
        <f t="shared" si="31"/>
        <v>4.7755549999999998</v>
      </c>
      <c r="BW208" s="8">
        <f t="shared" si="31"/>
        <v>3.1996220000000002</v>
      </c>
      <c r="BX208" s="8">
        <f t="shared" si="31"/>
        <v>1.575933</v>
      </c>
      <c r="BY208" s="8">
        <f t="shared" si="31"/>
        <v>4.7755549999999998</v>
      </c>
      <c r="BZ208" s="8">
        <f t="shared" si="31"/>
        <v>3.24682</v>
      </c>
      <c r="CA208" s="8">
        <f t="shared" si="31"/>
        <v>0.16234100000000001</v>
      </c>
      <c r="CB208" s="8">
        <f t="shared" si="31"/>
        <v>0</v>
      </c>
      <c r="CC208" s="8">
        <f t="shared" si="31"/>
        <v>0</v>
      </c>
      <c r="CD208" s="8">
        <f t="shared" si="31"/>
        <v>0.20306650000000001</v>
      </c>
      <c r="CE208" s="8">
        <f t="shared" si="31"/>
        <v>3.0885720000000001</v>
      </c>
      <c r="CF208" s="8">
        <f t="shared" si="31"/>
        <v>3.2960919999999998</v>
      </c>
      <c r="CG208" s="8">
        <f t="shared" si="31"/>
        <v>3.084479</v>
      </c>
      <c r="CH208" s="8">
        <f t="shared" si="31"/>
        <v>3.24682</v>
      </c>
      <c r="CI208" s="8">
        <f t="shared" si="31"/>
        <v>0.2116133</v>
      </c>
      <c r="CJ208" s="8">
        <f t="shared" si="31"/>
        <v>0.25775890000000001</v>
      </c>
      <c r="CK208" s="8">
        <f t="shared" si="31"/>
        <v>0.2561602</v>
      </c>
      <c r="CL208" s="8">
        <f t="shared" si="31"/>
        <v>0.25775890000000001</v>
      </c>
      <c r="CM208" s="8">
        <f t="shared" si="31"/>
        <v>4.6145600000000002E-2</v>
      </c>
      <c r="CN208" s="8">
        <f t="shared" si="31"/>
        <v>5.02383E-2</v>
      </c>
      <c r="CO208" s="8">
        <f t="shared" si="31"/>
        <v>4.0927799999999999E-3</v>
      </c>
      <c r="CP208" s="8">
        <f t="shared" si="31"/>
        <v>5.02383E-2</v>
      </c>
      <c r="CQ208" s="8">
        <f t="shared" si="31"/>
        <v>4.6145600000000002E-2</v>
      </c>
      <c r="CR208" s="8">
        <f t="shared" si="31"/>
        <v>1.55905E-3</v>
      </c>
      <c r="CS208" s="8">
        <f t="shared" si="31"/>
        <v>0</v>
      </c>
      <c r="CT208" s="8">
        <f t="shared" si="31"/>
        <v>2.1205E-4</v>
      </c>
      <c r="CU208" s="8">
        <f t="shared" si="31"/>
        <v>0.10794339999999999</v>
      </c>
      <c r="CV208" s="8">
        <f t="shared" si="31"/>
        <v>0.1803669</v>
      </c>
      <c r="CW208" s="8">
        <f t="shared" si="31"/>
        <v>0.44240089999999999</v>
      </c>
      <c r="CX208" s="8">
        <f t="shared" si="31"/>
        <v>0.44240089999999999</v>
      </c>
      <c r="CY208" s="8">
        <f t="shared" si="31"/>
        <v>0.33612500000000001</v>
      </c>
      <c r="CZ208" s="8">
        <f t="shared" si="31"/>
        <v>0.33612500000000001</v>
      </c>
      <c r="DA208" s="8">
        <f t="shared" si="31"/>
        <v>0.106276</v>
      </c>
      <c r="DB208" s="8">
        <f t="shared" si="31"/>
        <v>0.18036440000000001</v>
      </c>
      <c r="DC208" s="8">
        <f t="shared" si="31"/>
        <v>0.18036440000000001</v>
      </c>
      <c r="DD208" s="8">
        <f t="shared" si="31"/>
        <v>0.1803669</v>
      </c>
      <c r="DE208" s="8">
        <f t="shared" si="31"/>
        <v>0.18036440000000001</v>
      </c>
      <c r="DF208" s="8">
        <f t="shared" si="31"/>
        <v>0</v>
      </c>
      <c r="DG208" s="8">
        <f t="shared" si="31"/>
        <v>1.66797E-3</v>
      </c>
      <c r="DH208" s="8">
        <f t="shared" si="31"/>
        <v>1.66797E-3</v>
      </c>
      <c r="DI208" s="8">
        <f t="shared" si="31"/>
        <v>0.1002479</v>
      </c>
      <c r="DJ208" s="8">
        <f t="shared" si="31"/>
        <v>1.55905E-3</v>
      </c>
      <c r="DK208" s="8">
        <f t="shared" si="31"/>
        <v>0</v>
      </c>
      <c r="DL208" s="8">
        <f t="shared" si="31"/>
        <v>1.08921E-4</v>
      </c>
      <c r="DM208" s="8">
        <f t="shared" si="31"/>
        <v>0.29654059999999999</v>
      </c>
      <c r="DN208" s="8">
        <f t="shared" si="31"/>
        <v>0.29654059999999999</v>
      </c>
      <c r="DO208" s="8">
        <f t="shared" si="31"/>
        <v>4.6209500000000001E-2</v>
      </c>
      <c r="DP208" s="8">
        <f t="shared" si="31"/>
        <v>0.3427501</v>
      </c>
      <c r="DQ208" s="8">
        <f t="shared" si="31"/>
        <v>5.41752E-2</v>
      </c>
      <c r="DR208" s="8">
        <f t="shared" si="31"/>
        <v>0.3427634</v>
      </c>
      <c r="DS208" s="8">
        <f t="shared" si="31"/>
        <v>3.2511290000000002</v>
      </c>
      <c r="DT208" s="8">
        <f t="shared" si="31"/>
        <v>3.0885720000000001</v>
      </c>
      <c r="DU208" s="8">
        <f t="shared" si="31"/>
        <v>0.16255639999999999</v>
      </c>
      <c r="DV208" s="8">
        <f t="shared" si="31"/>
        <v>3.2511290000000002</v>
      </c>
      <c r="DW208" s="8">
        <f t="shared" si="31"/>
        <v>0.46328580000000003</v>
      </c>
      <c r="DX208" s="8">
        <f t="shared" si="31"/>
        <v>0</v>
      </c>
      <c r="DY208" s="8">
        <f t="shared" si="31"/>
        <v>1.439103</v>
      </c>
      <c r="DZ208" s="8">
        <f t="shared" si="31"/>
        <v>4.6283699999999997E-2</v>
      </c>
      <c r="EA208" s="8">
        <f t="shared" si="31"/>
        <v>20.9467</v>
      </c>
      <c r="EB208" s="8">
        <f t="shared" si="31"/>
        <v>20.9467</v>
      </c>
      <c r="EC208" s="8">
        <f t="shared" ref="EC208:GN208" si="32">IF(ISERROR(EC20+EC25),0,EC20+EC25)</f>
        <v>20.993870000000001</v>
      </c>
      <c r="ED208" s="8">
        <f t="shared" si="32"/>
        <v>4.7167399999999998E-2</v>
      </c>
      <c r="EE208" s="8">
        <f t="shared" si="32"/>
        <v>20.993870000000001</v>
      </c>
      <c r="EF208" s="8">
        <f t="shared" si="32"/>
        <v>1.9011290000000001</v>
      </c>
      <c r="EG208" s="8">
        <f t="shared" si="32"/>
        <v>6.32341</v>
      </c>
      <c r="EH208" s="8">
        <f t="shared" si="32"/>
        <v>6.7854299999999999</v>
      </c>
      <c r="EI208" s="8">
        <f t="shared" si="32"/>
        <v>8.8370400000000002E-4</v>
      </c>
      <c r="EJ208" s="8">
        <f t="shared" si="32"/>
        <v>0.55572630000000001</v>
      </c>
      <c r="EK208" s="8">
        <f t="shared" si="32"/>
        <v>0</v>
      </c>
      <c r="EL208" s="8">
        <f t="shared" si="32"/>
        <v>0</v>
      </c>
      <c r="EM208" s="8">
        <f t="shared" si="32"/>
        <v>0</v>
      </c>
      <c r="EN208" s="8">
        <f t="shared" si="32"/>
        <v>0</v>
      </c>
      <c r="EO208" s="8">
        <f t="shared" si="32"/>
        <v>0</v>
      </c>
      <c r="EP208" s="8">
        <f t="shared" si="32"/>
        <v>0</v>
      </c>
      <c r="EQ208" s="8">
        <f t="shared" si="32"/>
        <v>0</v>
      </c>
      <c r="ER208" s="8">
        <f t="shared" si="32"/>
        <v>0</v>
      </c>
      <c r="ES208" s="8">
        <f t="shared" si="32"/>
        <v>0</v>
      </c>
      <c r="ET208" s="8">
        <f t="shared" si="32"/>
        <v>0</v>
      </c>
      <c r="EU208" s="8">
        <f t="shared" si="32"/>
        <v>0</v>
      </c>
      <c r="EV208" s="8">
        <f t="shared" si="32"/>
        <v>0</v>
      </c>
      <c r="EW208" s="8">
        <f t="shared" si="32"/>
        <v>0</v>
      </c>
      <c r="EX208" s="8">
        <f t="shared" si="32"/>
        <v>0</v>
      </c>
      <c r="EY208" s="8">
        <f t="shared" si="32"/>
        <v>0</v>
      </c>
      <c r="EZ208" s="8">
        <f t="shared" si="32"/>
        <v>0</v>
      </c>
      <c r="FA208" s="8">
        <f t="shared" si="32"/>
        <v>0</v>
      </c>
      <c r="FB208" s="8">
        <f t="shared" si="32"/>
        <v>0</v>
      </c>
      <c r="FC208" s="8">
        <f t="shared" si="32"/>
        <v>0</v>
      </c>
      <c r="FD208" s="8">
        <f t="shared" si="32"/>
        <v>0</v>
      </c>
      <c r="FE208" s="8">
        <f t="shared" si="32"/>
        <v>0</v>
      </c>
      <c r="FF208" s="8">
        <f t="shared" si="32"/>
        <v>0</v>
      </c>
      <c r="FG208" s="8">
        <f t="shared" si="32"/>
        <v>0</v>
      </c>
      <c r="FH208" s="8">
        <f t="shared" si="32"/>
        <v>0</v>
      </c>
      <c r="FI208" s="8">
        <f t="shared" si="32"/>
        <v>0</v>
      </c>
      <c r="FJ208" s="8">
        <f t="shared" si="32"/>
        <v>0</v>
      </c>
      <c r="FK208" s="8">
        <f t="shared" si="32"/>
        <v>0</v>
      </c>
      <c r="FL208" s="8">
        <f t="shared" si="32"/>
        <v>0</v>
      </c>
      <c r="FM208" s="8">
        <f t="shared" si="32"/>
        <v>0</v>
      </c>
      <c r="FN208" s="8">
        <f t="shared" si="32"/>
        <v>0</v>
      </c>
      <c r="FO208" s="8">
        <f t="shared" si="32"/>
        <v>0</v>
      </c>
      <c r="FP208" s="8">
        <f t="shared" si="32"/>
        <v>0</v>
      </c>
      <c r="FQ208" s="8">
        <f t="shared" si="32"/>
        <v>0</v>
      </c>
      <c r="FR208" s="8">
        <f t="shared" si="32"/>
        <v>0</v>
      </c>
      <c r="FS208" s="8">
        <f t="shared" si="32"/>
        <v>0</v>
      </c>
      <c r="FT208" s="8">
        <f t="shared" si="32"/>
        <v>0</v>
      </c>
      <c r="FU208" s="8">
        <f t="shared" si="32"/>
        <v>0</v>
      </c>
      <c r="FV208" s="8">
        <f t="shared" si="32"/>
        <v>0</v>
      </c>
      <c r="FW208" s="8">
        <f t="shared" si="32"/>
        <v>0</v>
      </c>
      <c r="FX208" s="8">
        <f t="shared" si="32"/>
        <v>0</v>
      </c>
      <c r="FY208" s="8">
        <f t="shared" si="32"/>
        <v>8.8370400000000002E-4</v>
      </c>
      <c r="FZ208" s="8">
        <f t="shared" si="32"/>
        <v>0</v>
      </c>
      <c r="GA208" s="8">
        <f t="shared" si="32"/>
        <v>0</v>
      </c>
      <c r="GB208" s="8">
        <f t="shared" si="32"/>
        <v>0</v>
      </c>
      <c r="GC208" s="8">
        <f t="shared" si="32"/>
        <v>0</v>
      </c>
      <c r="GD208" s="8">
        <f t="shared" si="32"/>
        <v>7.2287400000000002E-2</v>
      </c>
      <c r="GE208" s="8">
        <f t="shared" si="32"/>
        <v>13.878130000000001</v>
      </c>
      <c r="GF208" s="8">
        <f t="shared" si="32"/>
        <v>32529.495559999999</v>
      </c>
      <c r="GG208" s="8">
        <f t="shared" si="32"/>
        <v>15.94802</v>
      </c>
      <c r="GH208" s="8">
        <f t="shared" si="32"/>
        <v>15.94802</v>
      </c>
      <c r="GI208" s="8">
        <f t="shared" si="32"/>
        <v>15.94802</v>
      </c>
      <c r="GJ208" s="8">
        <f t="shared" si="32"/>
        <v>55.810720000000003</v>
      </c>
      <c r="GK208" s="8">
        <f t="shared" si="32"/>
        <v>0</v>
      </c>
      <c r="GL208" s="8">
        <f t="shared" si="32"/>
        <v>7.5898399999999997</v>
      </c>
      <c r="GM208" s="8">
        <f t="shared" si="32"/>
        <v>55.810720000000003</v>
      </c>
      <c r="GN208" s="8">
        <f t="shared" si="32"/>
        <v>24.322430000000001</v>
      </c>
      <c r="GO208" s="8">
        <f t="shared" ref="GO208:HU208" si="33">IF(ISERROR(GO20+GO25),0,GO20+GO25)</f>
        <v>47.453060000000001</v>
      </c>
      <c r="GP208" s="8">
        <f t="shared" si="33"/>
        <v>13.553900000000001</v>
      </c>
      <c r="GQ208" s="8">
        <f t="shared" si="33"/>
        <v>7.5879700000000003</v>
      </c>
      <c r="GR208" s="8">
        <f t="shared" si="33"/>
        <v>5.1770709999999998</v>
      </c>
      <c r="GS208" s="8">
        <f t="shared" si="33"/>
        <v>2.410898</v>
      </c>
      <c r="GT208" s="8">
        <f t="shared" si="33"/>
        <v>0</v>
      </c>
      <c r="GU208" s="8">
        <f t="shared" si="33"/>
        <v>2.410898</v>
      </c>
      <c r="GV208" s="8">
        <f t="shared" si="33"/>
        <v>0.35668070000000002</v>
      </c>
      <c r="GW208" s="8">
        <f t="shared" si="33"/>
        <v>2.74129E-2</v>
      </c>
      <c r="GX208" s="8">
        <f t="shared" si="33"/>
        <v>9.5395599999999997E-2</v>
      </c>
      <c r="GY208" s="8">
        <f t="shared" si="33"/>
        <v>9.5395599999999997E-2</v>
      </c>
      <c r="GZ208" s="8">
        <f t="shared" si="33"/>
        <v>6.3992440000000004</v>
      </c>
      <c r="HA208" s="8">
        <f t="shared" si="33"/>
        <v>3.2185E-3</v>
      </c>
      <c r="HB208" s="8">
        <f t="shared" si="33"/>
        <v>4.7755549999999998</v>
      </c>
      <c r="HC208" s="8">
        <f t="shared" si="33"/>
        <v>2.8739729999999999</v>
      </c>
      <c r="HD208" s="8">
        <f t="shared" si="33"/>
        <v>1.575933</v>
      </c>
      <c r="HE208" s="8">
        <f t="shared" si="33"/>
        <v>0.42211900000000002</v>
      </c>
      <c r="HF208" s="8">
        <f t="shared" si="33"/>
        <v>0.32564890000000002</v>
      </c>
      <c r="HG208" s="8">
        <f t="shared" si="33"/>
        <v>0.32564890000000002</v>
      </c>
      <c r="HH208" s="8">
        <f t="shared" si="33"/>
        <v>3.2960919999999998</v>
      </c>
      <c r="HI208" s="8">
        <f t="shared" si="33"/>
        <v>0</v>
      </c>
      <c r="HJ208" s="8">
        <f t="shared" si="33"/>
        <v>3.24682</v>
      </c>
      <c r="HK208" s="8">
        <f t="shared" si="33"/>
        <v>1.59866E-3</v>
      </c>
      <c r="HL208" s="8">
        <f t="shared" si="33"/>
        <v>0.10659639999999999</v>
      </c>
      <c r="HM208" s="8">
        <f t="shared" si="33"/>
        <v>0.10659639999999999</v>
      </c>
      <c r="HN208" s="8">
        <f t="shared" si="33"/>
        <v>0</v>
      </c>
      <c r="HO208" s="8">
        <f t="shared" si="33"/>
        <v>0.10794339999999999</v>
      </c>
      <c r="HP208" s="8">
        <f t="shared" si="33"/>
        <v>2.1205E-4</v>
      </c>
      <c r="HQ208" s="8">
        <f t="shared" si="33"/>
        <v>0.44240089999999999</v>
      </c>
      <c r="HR208" s="8">
        <f t="shared" si="33"/>
        <v>0</v>
      </c>
      <c r="HS208" s="8">
        <f t="shared" si="33"/>
        <v>0.18036440000000001</v>
      </c>
      <c r="HT208" s="8">
        <f t="shared" si="33"/>
        <v>0.1003981</v>
      </c>
      <c r="HU208" s="8">
        <f t="shared" si="33"/>
        <v>1.08921E-4</v>
      </c>
      <c r="HV208" s="8">
        <f>IF(ISERROR(HV20+HV25),0,HV20+HV25)</f>
        <v>0.3427634</v>
      </c>
      <c r="HW208" s="8">
        <f>IF(ISERROR(HW20+HW25),0,HW20+HW25)</f>
        <v>3.2511290000000002</v>
      </c>
      <c r="HX208" s="8">
        <f>IF(ISERROR(HX20+HX25),0,HX20+HX25)</f>
        <v>20.993870000000001</v>
      </c>
      <c r="HY208" s="8">
        <f>IF(ISERROR(HY20+HY25),0,HY20+HY25)</f>
        <v>0</v>
      </c>
      <c r="HZ208" s="8">
        <f>IF(ISERROR(HZ20+HZ25),0,HZ20+HZ25)</f>
        <v>0</v>
      </c>
    </row>
    <row r="209" spans="1:234" s="4" customFormat="1" ht="12" customHeight="1" x14ac:dyDescent="0.15">
      <c r="A209" s="4" t="s">
        <v>179</v>
      </c>
      <c r="B209" s="5" t="s">
        <v>176</v>
      </c>
      <c r="C209" s="8">
        <f>IF(C22=" ",0,C22)</f>
        <v>0</v>
      </c>
      <c r="D209" s="8">
        <f>IF(D22=" ",0,D22)</f>
        <v>159.2877</v>
      </c>
      <c r="E209" s="8">
        <f t="shared" ref="E209:BP209" si="34">IF(E22=" ",0,E22)</f>
        <v>32.662059999999997</v>
      </c>
      <c r="F209" s="8">
        <f t="shared" si="34"/>
        <v>36373.089999999997</v>
      </c>
      <c r="G209" s="8">
        <f t="shared" si="34"/>
        <v>1914.373</v>
      </c>
      <c r="H209" s="8">
        <f t="shared" si="34"/>
        <v>58060.89</v>
      </c>
      <c r="I209" s="8">
        <f t="shared" si="34"/>
        <v>0</v>
      </c>
      <c r="J209" s="8">
        <f t="shared" si="34"/>
        <v>117.236</v>
      </c>
      <c r="K209" s="8">
        <f t="shared" si="34"/>
        <v>0</v>
      </c>
      <c r="L209" s="8">
        <f t="shared" si="34"/>
        <v>38287.47</v>
      </c>
      <c r="M209" s="8">
        <f t="shared" si="34"/>
        <v>159.2877</v>
      </c>
      <c r="N209" s="8">
        <f t="shared" si="34"/>
        <v>105093</v>
      </c>
      <c r="O209" s="8">
        <f t="shared" si="34"/>
        <v>42.051639999999999</v>
      </c>
      <c r="P209" s="8">
        <f t="shared" si="34"/>
        <v>38287.47</v>
      </c>
      <c r="Q209" s="8">
        <f t="shared" si="34"/>
        <v>159.2877</v>
      </c>
      <c r="R209" s="8">
        <f t="shared" si="34"/>
        <v>32.662059999999997</v>
      </c>
      <c r="S209" s="8">
        <f t="shared" si="34"/>
        <v>105093</v>
      </c>
      <c r="T209" s="8">
        <f t="shared" si="34"/>
        <v>94582.28</v>
      </c>
      <c r="U209" s="8">
        <f t="shared" si="34"/>
        <v>10509.32</v>
      </c>
      <c r="V209" s="8">
        <f t="shared" si="34"/>
        <v>0</v>
      </c>
      <c r="W209" s="8">
        <f t="shared" si="34"/>
        <v>301419</v>
      </c>
      <c r="X209" s="8">
        <f t="shared" si="34"/>
        <v>0</v>
      </c>
      <c r="Y209" s="8">
        <f t="shared" si="34"/>
        <v>82938.63</v>
      </c>
      <c r="Z209" s="8">
        <f t="shared" si="34"/>
        <v>311084</v>
      </c>
      <c r="AA209" s="8">
        <f t="shared" si="34"/>
        <v>0</v>
      </c>
      <c r="AB209" s="8">
        <f t="shared" si="34"/>
        <v>235171</v>
      </c>
      <c r="AC209" s="8">
        <f t="shared" si="34"/>
        <v>0</v>
      </c>
      <c r="AD209" s="8">
        <f t="shared" si="34"/>
        <v>75913.789999999994</v>
      </c>
      <c r="AE209" s="8">
        <f t="shared" si="34"/>
        <v>0</v>
      </c>
      <c r="AF209" s="8">
        <f t="shared" si="34"/>
        <v>59190.43</v>
      </c>
      <c r="AG209" s="8">
        <f t="shared" si="34"/>
        <v>0</v>
      </c>
      <c r="AH209" s="8">
        <f t="shared" si="34"/>
        <v>16723.36</v>
      </c>
      <c r="AI209" s="8">
        <f t="shared" si="34"/>
        <v>7059.8289999999997</v>
      </c>
      <c r="AJ209" s="8">
        <f t="shared" si="34"/>
        <v>16406.11</v>
      </c>
      <c r="AK209" s="8">
        <f t="shared" si="34"/>
        <v>9346.2810000000009</v>
      </c>
      <c r="AL209" s="8">
        <f t="shared" si="34"/>
        <v>1880.95</v>
      </c>
      <c r="AM209" s="8">
        <f t="shared" si="34"/>
        <v>317.24889999999999</v>
      </c>
      <c r="AN209" s="8">
        <f t="shared" si="34"/>
        <v>18809.5</v>
      </c>
      <c r="AO209" s="8">
        <f t="shared" si="34"/>
        <v>16928.55</v>
      </c>
      <c r="AP209" s="8">
        <f t="shared" si="34"/>
        <v>1880.95</v>
      </c>
      <c r="AQ209" s="8">
        <f t="shared" si="34"/>
        <v>32065.94</v>
      </c>
      <c r="AR209" s="8">
        <f t="shared" si="34"/>
        <v>11.744999999999999</v>
      </c>
      <c r="AS209" s="8">
        <f t="shared" si="34"/>
        <v>1.3049999999999999</v>
      </c>
      <c r="AT209" s="8">
        <f t="shared" si="34"/>
        <v>18809.5</v>
      </c>
      <c r="AU209" s="8">
        <f t="shared" si="34"/>
        <v>15382.72</v>
      </c>
      <c r="AV209" s="8">
        <f t="shared" si="34"/>
        <v>1863.08</v>
      </c>
      <c r="AW209" s="8">
        <f t="shared" si="34"/>
        <v>1874.0229999999999</v>
      </c>
      <c r="AX209" s="8">
        <f t="shared" si="34"/>
        <v>0.79954939999999997</v>
      </c>
      <c r="AY209" s="8">
        <f t="shared" si="34"/>
        <v>0</v>
      </c>
      <c r="AZ209" s="8">
        <f t="shared" si="34"/>
        <v>68071.899999999994</v>
      </c>
      <c r="BA209" s="8">
        <f t="shared" si="34"/>
        <v>14831.35</v>
      </c>
      <c r="BB209" s="8">
        <f t="shared" si="34"/>
        <v>0</v>
      </c>
      <c r="BC209" s="8">
        <f t="shared" si="34"/>
        <v>13944.32</v>
      </c>
      <c r="BD209" s="8">
        <f t="shared" si="34"/>
        <v>0</v>
      </c>
      <c r="BE209" s="8">
        <f t="shared" si="34"/>
        <v>887.03110000000004</v>
      </c>
      <c r="BF209" s="8">
        <f t="shared" si="34"/>
        <v>866.40570000000002</v>
      </c>
      <c r="BG209" s="8">
        <f t="shared" si="34"/>
        <v>14810.72</v>
      </c>
      <c r="BH209" s="8">
        <f t="shared" si="34"/>
        <v>20.625350000000001</v>
      </c>
      <c r="BI209" s="8">
        <f t="shared" si="34"/>
        <v>52758.54</v>
      </c>
      <c r="BJ209" s="8">
        <f t="shared" si="34"/>
        <v>105505</v>
      </c>
      <c r="BK209" s="8">
        <f t="shared" si="34"/>
        <v>15313.36</v>
      </c>
      <c r="BL209" s="8">
        <f t="shared" si="34"/>
        <v>17757.8</v>
      </c>
      <c r="BM209" s="8">
        <f t="shared" si="34"/>
        <v>17750.8</v>
      </c>
      <c r="BN209" s="8">
        <f t="shared" si="34"/>
        <v>17757.8</v>
      </c>
      <c r="BO209" s="8">
        <f t="shared" si="34"/>
        <v>52752.24</v>
      </c>
      <c r="BP209" s="8">
        <f t="shared" si="34"/>
        <v>52752.24</v>
      </c>
      <c r="BQ209" s="8">
        <f t="shared" ref="BQ209:EB209" si="35">IF(BQ22=" ",0,BQ22)</f>
        <v>105505</v>
      </c>
      <c r="BR209" s="8">
        <f t="shared" si="35"/>
        <v>6.996791</v>
      </c>
      <c r="BS209" s="8">
        <f t="shared" si="35"/>
        <v>6.996791</v>
      </c>
      <c r="BT209" s="8">
        <f t="shared" si="35"/>
        <v>6.979209</v>
      </c>
      <c r="BU209" s="8">
        <f t="shared" si="35"/>
        <v>1.7582500000000001E-2</v>
      </c>
      <c r="BV209" s="8">
        <f t="shared" si="35"/>
        <v>78734.679999999993</v>
      </c>
      <c r="BW209" s="8">
        <f t="shared" si="35"/>
        <v>52752.24</v>
      </c>
      <c r="BX209" s="8">
        <f t="shared" si="35"/>
        <v>25982.45</v>
      </c>
      <c r="BY209" s="8">
        <f t="shared" si="35"/>
        <v>78734.679999999993</v>
      </c>
      <c r="BZ209" s="8">
        <f t="shared" si="35"/>
        <v>71814.89</v>
      </c>
      <c r="CA209" s="8">
        <f t="shared" si="35"/>
        <v>3590.7440000000001</v>
      </c>
      <c r="CB209" s="8">
        <f t="shared" si="35"/>
        <v>0</v>
      </c>
      <c r="CC209" s="8">
        <f t="shared" si="35"/>
        <v>21326.400000000001</v>
      </c>
      <c r="CD209" s="8">
        <f t="shared" si="35"/>
        <v>1842.4110000000001</v>
      </c>
      <c r="CE209" s="8">
        <f t="shared" si="35"/>
        <v>68306.929999999993</v>
      </c>
      <c r="CF209" s="8">
        <f t="shared" si="35"/>
        <v>70163.98</v>
      </c>
      <c r="CG209" s="8">
        <f t="shared" si="35"/>
        <v>68224.14</v>
      </c>
      <c r="CH209" s="8">
        <f t="shared" si="35"/>
        <v>71814.89</v>
      </c>
      <c r="CI209" s="8">
        <f t="shared" si="35"/>
        <v>1939.8409999999999</v>
      </c>
      <c r="CJ209" s="8">
        <f t="shared" si="35"/>
        <v>2873.3110000000001</v>
      </c>
      <c r="CK209" s="8">
        <f t="shared" si="35"/>
        <v>2855.49</v>
      </c>
      <c r="CL209" s="8">
        <f t="shared" si="35"/>
        <v>2873.3110000000001</v>
      </c>
      <c r="CM209" s="8">
        <f t="shared" si="35"/>
        <v>933.47040000000004</v>
      </c>
      <c r="CN209" s="8">
        <f t="shared" si="35"/>
        <v>1016.2619999999999</v>
      </c>
      <c r="CO209" s="8">
        <f t="shared" si="35"/>
        <v>82.79213</v>
      </c>
      <c r="CP209" s="8">
        <f t="shared" si="35"/>
        <v>1016.2619999999999</v>
      </c>
      <c r="CQ209" s="8">
        <f t="shared" si="35"/>
        <v>933.47040000000004</v>
      </c>
      <c r="CR209" s="8">
        <f t="shared" si="35"/>
        <v>260.28019999999998</v>
      </c>
      <c r="CS209" s="8">
        <f t="shared" si="35"/>
        <v>0</v>
      </c>
      <c r="CT209" s="8">
        <f t="shared" si="35"/>
        <v>21.728529999999999</v>
      </c>
      <c r="CU209" s="8">
        <f t="shared" si="35"/>
        <v>5991.2939999999999</v>
      </c>
      <c r="CV209" s="8">
        <f t="shared" si="35"/>
        <v>74430.429999999993</v>
      </c>
      <c r="CW209" s="8">
        <f t="shared" si="35"/>
        <v>77288.39</v>
      </c>
      <c r="CX209" s="8">
        <f t="shared" si="35"/>
        <v>77288.39</v>
      </c>
      <c r="CY209" s="8">
        <f t="shared" si="35"/>
        <v>58721.75</v>
      </c>
      <c r="CZ209" s="8">
        <f t="shared" si="35"/>
        <v>58721.75</v>
      </c>
      <c r="DA209" s="8">
        <f t="shared" si="35"/>
        <v>18566.64</v>
      </c>
      <c r="DB209" s="8">
        <f t="shared" si="35"/>
        <v>61576.98</v>
      </c>
      <c r="DC209" s="8">
        <f t="shared" si="35"/>
        <v>61576.98</v>
      </c>
      <c r="DD209" s="8">
        <f t="shared" si="35"/>
        <v>61576.95</v>
      </c>
      <c r="DE209" s="8">
        <f t="shared" si="35"/>
        <v>61576.98</v>
      </c>
      <c r="DF209" s="8">
        <f t="shared" si="35"/>
        <v>12853.48</v>
      </c>
      <c r="DG209" s="8">
        <f t="shared" si="35"/>
        <v>278.46429999999998</v>
      </c>
      <c r="DH209" s="8">
        <f t="shared" si="35"/>
        <v>278.46429999999998</v>
      </c>
      <c r="DI209" s="8">
        <f t="shared" si="35"/>
        <v>98.699510000000004</v>
      </c>
      <c r="DJ209" s="8">
        <f t="shared" si="35"/>
        <v>260.28019999999998</v>
      </c>
      <c r="DK209" s="8">
        <f t="shared" si="35"/>
        <v>4.1100000000000003</v>
      </c>
      <c r="DL209" s="8">
        <f t="shared" si="35"/>
        <v>18.184139999999999</v>
      </c>
      <c r="DM209" s="8">
        <f t="shared" si="35"/>
        <v>12704.38</v>
      </c>
      <c r="DN209" s="8">
        <f t="shared" si="35"/>
        <v>12704.38</v>
      </c>
      <c r="DO209" s="8">
        <f t="shared" si="35"/>
        <v>1979.7059999999999</v>
      </c>
      <c r="DP209" s="8">
        <f t="shared" si="35"/>
        <v>14684.08</v>
      </c>
      <c r="DQ209" s="8">
        <f t="shared" si="35"/>
        <v>3.1168670000000001</v>
      </c>
      <c r="DR209" s="8">
        <f t="shared" si="35"/>
        <v>14685.07</v>
      </c>
      <c r="DS209" s="8">
        <f t="shared" si="35"/>
        <v>71902.03</v>
      </c>
      <c r="DT209" s="8">
        <f t="shared" si="35"/>
        <v>68306.929999999993</v>
      </c>
      <c r="DU209" s="8">
        <f t="shared" si="35"/>
        <v>3595.1019999999999</v>
      </c>
      <c r="DV209" s="8">
        <f t="shared" si="35"/>
        <v>71902.03</v>
      </c>
      <c r="DW209" s="8">
        <f t="shared" si="35"/>
        <v>10246.040000000001</v>
      </c>
      <c r="DX209" s="8">
        <f t="shared" si="35"/>
        <v>0</v>
      </c>
      <c r="DY209" s="8">
        <f t="shared" si="35"/>
        <v>39756.22</v>
      </c>
      <c r="DZ209" s="8">
        <f t="shared" si="35"/>
        <v>2260.3690000000001</v>
      </c>
      <c r="EA209" s="8">
        <f t="shared" si="35"/>
        <v>1053690</v>
      </c>
      <c r="EB209" s="8">
        <f t="shared" si="35"/>
        <v>1053690</v>
      </c>
      <c r="EC209" s="8">
        <f t="shared" ref="EC209:GN209" si="36">IF(EC22=" ",0,EC22)</f>
        <v>1056060</v>
      </c>
      <c r="ED209" s="8">
        <f t="shared" si="36"/>
        <v>2372.6770000000001</v>
      </c>
      <c r="EE209" s="8">
        <f t="shared" si="36"/>
        <v>1056060</v>
      </c>
      <c r="EF209" s="8">
        <f t="shared" si="36"/>
        <v>49903.28</v>
      </c>
      <c r="EG209" s="8">
        <f t="shared" si="36"/>
        <v>8591.2479999999996</v>
      </c>
      <c r="EH209" s="8">
        <f t="shared" si="36"/>
        <v>18737.84</v>
      </c>
      <c r="EI209" s="8">
        <f t="shared" si="36"/>
        <v>112.3085</v>
      </c>
      <c r="EJ209" s="8">
        <f t="shared" si="36"/>
        <v>755.03279999999995</v>
      </c>
      <c r="EK209" s="8">
        <f t="shared" si="36"/>
        <v>0</v>
      </c>
      <c r="EL209" s="8">
        <f t="shared" si="36"/>
        <v>1.7801400000000001</v>
      </c>
      <c r="EM209" s="8">
        <f t="shared" si="36"/>
        <v>13.05</v>
      </c>
      <c r="EN209" s="8">
        <f t="shared" si="36"/>
        <v>13.05</v>
      </c>
      <c r="EO209" s="8">
        <f t="shared" si="36"/>
        <v>2180.3000000000002</v>
      </c>
      <c r="EP209" s="8">
        <f t="shared" si="36"/>
        <v>56553.11</v>
      </c>
      <c r="EQ209" s="8">
        <f t="shared" si="36"/>
        <v>51545.440000000002</v>
      </c>
      <c r="ER209" s="8">
        <f t="shared" si="36"/>
        <v>2180.0140000000001</v>
      </c>
      <c r="ES209" s="8">
        <f t="shared" si="36"/>
        <v>53725.45</v>
      </c>
      <c r="ET209" s="8">
        <f t="shared" si="36"/>
        <v>2827.6550000000002</v>
      </c>
      <c r="EU209" s="8">
        <f t="shared" si="36"/>
        <v>56553.11</v>
      </c>
      <c r="EV209" s="8">
        <f t="shared" si="36"/>
        <v>21326.400000000001</v>
      </c>
      <c r="EW209" s="8">
        <f t="shared" si="36"/>
        <v>0</v>
      </c>
      <c r="EX209" s="8">
        <f t="shared" si="36"/>
        <v>30184.76</v>
      </c>
      <c r="EY209" s="8">
        <f t="shared" si="36"/>
        <v>32065.94</v>
      </c>
      <c r="EZ209" s="8">
        <f t="shared" si="36"/>
        <v>2181.6329999999998</v>
      </c>
      <c r="FA209" s="8">
        <f t="shared" si="36"/>
        <v>402.72160000000002</v>
      </c>
      <c r="FB209" s="8">
        <f t="shared" si="36"/>
        <v>0</v>
      </c>
      <c r="FC209" s="8">
        <f t="shared" si="36"/>
        <v>0</v>
      </c>
      <c r="FD209" s="8">
        <f t="shared" si="36"/>
        <v>0</v>
      </c>
      <c r="FE209" s="8">
        <f t="shared" si="36"/>
        <v>0</v>
      </c>
      <c r="FF209" s="8">
        <f t="shared" si="36"/>
        <v>0</v>
      </c>
      <c r="FG209" s="8">
        <f t="shared" si="36"/>
        <v>0</v>
      </c>
      <c r="FH209" s="8">
        <f t="shared" si="36"/>
        <v>0</v>
      </c>
      <c r="FI209" s="8">
        <f t="shared" si="36"/>
        <v>0</v>
      </c>
      <c r="FJ209" s="8">
        <f t="shared" si="36"/>
        <v>0</v>
      </c>
      <c r="FK209" s="8">
        <f t="shared" si="36"/>
        <v>0</v>
      </c>
      <c r="FL209" s="8">
        <f t="shared" si="36"/>
        <v>0</v>
      </c>
      <c r="FM209" s="8">
        <f t="shared" si="36"/>
        <v>0</v>
      </c>
      <c r="FN209" s="8">
        <f t="shared" si="36"/>
        <v>0</v>
      </c>
      <c r="FO209" s="8">
        <f t="shared" si="36"/>
        <v>0</v>
      </c>
      <c r="FP209" s="8">
        <f t="shared" si="36"/>
        <v>0</v>
      </c>
      <c r="FQ209" s="8">
        <f t="shared" si="36"/>
        <v>0</v>
      </c>
      <c r="FR209" s="8">
        <f t="shared" si="36"/>
        <v>0</v>
      </c>
      <c r="FS209" s="8">
        <f t="shared" si="36"/>
        <v>0</v>
      </c>
      <c r="FT209" s="8">
        <f t="shared" si="36"/>
        <v>0</v>
      </c>
      <c r="FU209" s="8">
        <f t="shared" si="36"/>
        <v>0</v>
      </c>
      <c r="FV209" s="8">
        <f t="shared" si="36"/>
        <v>0</v>
      </c>
      <c r="FW209" s="8">
        <f t="shared" si="36"/>
        <v>0</v>
      </c>
      <c r="FX209" s="8">
        <f t="shared" si="36"/>
        <v>0</v>
      </c>
      <c r="FY209" s="8">
        <f t="shared" si="36"/>
        <v>114.0886</v>
      </c>
      <c r="FZ209" s="8">
        <f t="shared" si="36"/>
        <v>0</v>
      </c>
      <c r="GA209" s="8">
        <f t="shared" si="36"/>
        <v>0</v>
      </c>
      <c r="GB209" s="8">
        <f t="shared" si="36"/>
        <v>0</v>
      </c>
      <c r="GC209" s="8">
        <f t="shared" si="36"/>
        <v>0</v>
      </c>
      <c r="GD209" s="8">
        <f t="shared" si="36"/>
        <v>117.2358</v>
      </c>
      <c r="GE209" s="8">
        <f t="shared" si="36"/>
        <v>38287.47</v>
      </c>
      <c r="GF209" s="8">
        <f t="shared" si="36"/>
        <v>105093</v>
      </c>
      <c r="GG209" s="8">
        <f t="shared" si="36"/>
        <v>92604.13</v>
      </c>
      <c r="GH209" s="8">
        <f t="shared" si="36"/>
        <v>92604.13</v>
      </c>
      <c r="GI209" s="8">
        <f t="shared" si="36"/>
        <v>92604.13</v>
      </c>
      <c r="GJ209" s="8">
        <f t="shared" si="36"/>
        <v>312648</v>
      </c>
      <c r="GK209" s="8">
        <f t="shared" si="36"/>
        <v>1563.2380000000001</v>
      </c>
      <c r="GL209" s="8">
        <f t="shared" si="36"/>
        <v>81375.39</v>
      </c>
      <c r="GM209" s="8">
        <f t="shared" si="36"/>
        <v>311084</v>
      </c>
      <c r="GN209" s="8">
        <f t="shared" si="36"/>
        <v>75913.789999999994</v>
      </c>
      <c r="GO209" s="8">
        <f t="shared" ref="GO209:HU209" si="37">IF(GO22=" ",0,GO22)</f>
        <v>301421</v>
      </c>
      <c r="GP209" s="8">
        <f t="shared" si="37"/>
        <v>16723.36</v>
      </c>
      <c r="GQ209" s="8">
        <f t="shared" si="37"/>
        <v>82903.25</v>
      </c>
      <c r="GR209" s="8">
        <f t="shared" si="37"/>
        <v>67987.44</v>
      </c>
      <c r="GS209" s="8">
        <f t="shared" si="37"/>
        <v>14915.82</v>
      </c>
      <c r="GT209" s="8">
        <f t="shared" si="37"/>
        <v>84.468279999999993</v>
      </c>
      <c r="GU209" s="8">
        <f t="shared" si="37"/>
        <v>14831.35</v>
      </c>
      <c r="GV209" s="8">
        <f t="shared" si="37"/>
        <v>887.03110000000004</v>
      </c>
      <c r="GW209" s="8">
        <f t="shared" si="37"/>
        <v>20.625350000000001</v>
      </c>
      <c r="GX209" s="8">
        <f t="shared" si="37"/>
        <v>62.677109999999999</v>
      </c>
      <c r="GY209" s="8">
        <f t="shared" si="37"/>
        <v>62.677109999999999</v>
      </c>
      <c r="GZ209" s="8">
        <f t="shared" si="37"/>
        <v>105505</v>
      </c>
      <c r="HA209" s="8">
        <f t="shared" si="37"/>
        <v>6.996791</v>
      </c>
      <c r="HB209" s="8">
        <f t="shared" si="37"/>
        <v>78734.679999999993</v>
      </c>
      <c r="HC209" s="8">
        <f t="shared" si="37"/>
        <v>47383.26</v>
      </c>
      <c r="HD209" s="8">
        <f t="shared" si="37"/>
        <v>25982.45</v>
      </c>
      <c r="HE209" s="8">
        <f t="shared" si="37"/>
        <v>22780.720000000001</v>
      </c>
      <c r="HF209" s="8">
        <f t="shared" si="37"/>
        <v>5368.9809999999998</v>
      </c>
      <c r="HG209" s="8">
        <f t="shared" si="37"/>
        <v>26691.05</v>
      </c>
      <c r="HH209" s="8">
        <f t="shared" si="37"/>
        <v>70163.98</v>
      </c>
      <c r="HI209" s="8">
        <f t="shared" si="37"/>
        <v>0</v>
      </c>
      <c r="HJ209" s="8">
        <f t="shared" si="37"/>
        <v>71814.89</v>
      </c>
      <c r="HK209" s="8">
        <f t="shared" si="37"/>
        <v>17.82067</v>
      </c>
      <c r="HL209" s="8">
        <f t="shared" si="37"/>
        <v>5752.7420000000002</v>
      </c>
      <c r="HM209" s="8">
        <f t="shared" si="37"/>
        <v>5752.7420000000002</v>
      </c>
      <c r="HN209" s="8">
        <f t="shared" si="37"/>
        <v>0</v>
      </c>
      <c r="HO209" s="8">
        <f t="shared" si="37"/>
        <v>5991.2939999999999</v>
      </c>
      <c r="HP209" s="8">
        <f t="shared" si="37"/>
        <v>21.728529999999999</v>
      </c>
      <c r="HQ209" s="8">
        <f t="shared" si="37"/>
        <v>77288.39</v>
      </c>
      <c r="HR209" s="8">
        <f t="shared" si="37"/>
        <v>0</v>
      </c>
      <c r="HS209" s="8">
        <f t="shared" si="37"/>
        <v>61576.98</v>
      </c>
      <c r="HT209" s="8">
        <f t="shared" si="37"/>
        <v>1979.701</v>
      </c>
      <c r="HU209" s="8">
        <f t="shared" si="37"/>
        <v>18.184139999999999</v>
      </c>
      <c r="HV209" s="8">
        <f t="shared" ref="HV209:HZ210" si="38">IF(HV22=" ",0,HV22)</f>
        <v>14685.07</v>
      </c>
      <c r="HW209" s="8">
        <f t="shared" si="38"/>
        <v>71902.03</v>
      </c>
      <c r="HX209" s="8">
        <f t="shared" si="38"/>
        <v>1056060</v>
      </c>
      <c r="HY209" s="8">
        <f t="shared" si="38"/>
        <v>0</v>
      </c>
      <c r="HZ209" s="8">
        <f t="shared" si="38"/>
        <v>56553.11</v>
      </c>
    </row>
    <row r="210" spans="1:234" s="4" customFormat="1" ht="12" customHeight="1" x14ac:dyDescent="0.15">
      <c r="A210" s="4" t="s">
        <v>180</v>
      </c>
      <c r="B210" s="5" t="s">
        <v>176</v>
      </c>
      <c r="C210" s="8">
        <f>IF(C23=" ",0,C23)</f>
        <v>0</v>
      </c>
      <c r="D210" s="8">
        <f>IF(D23=" ",0,D23)</f>
        <v>96.568070000000006</v>
      </c>
      <c r="E210" s="8">
        <f t="shared" ref="E210:BP210" si="39">IF(E23=" ",0,E23)</f>
        <v>0</v>
      </c>
      <c r="F210" s="8">
        <f t="shared" si="39"/>
        <v>2904.085</v>
      </c>
      <c r="G210" s="8">
        <f t="shared" si="39"/>
        <v>152.8466</v>
      </c>
      <c r="H210" s="8">
        <f t="shared" si="39"/>
        <v>137.97640000000001</v>
      </c>
      <c r="I210" s="8">
        <f t="shared" si="39"/>
        <v>1754.21</v>
      </c>
      <c r="J210" s="8">
        <f t="shared" si="39"/>
        <v>21.216200000000001</v>
      </c>
      <c r="K210" s="8">
        <f t="shared" si="39"/>
        <v>0</v>
      </c>
      <c r="L210" s="8">
        <f t="shared" si="39"/>
        <v>3056.9319999999998</v>
      </c>
      <c r="M210" s="8">
        <f t="shared" si="39"/>
        <v>96.568070000000006</v>
      </c>
      <c r="N210" s="8">
        <f t="shared" si="39"/>
        <v>3403.6419999999998</v>
      </c>
      <c r="O210" s="8">
        <f t="shared" si="39"/>
        <v>75.351870000000005</v>
      </c>
      <c r="P210" s="8">
        <f t="shared" si="39"/>
        <v>3056.9319999999998</v>
      </c>
      <c r="Q210" s="8">
        <f t="shared" si="39"/>
        <v>96.568070000000006</v>
      </c>
      <c r="R210" s="8">
        <f t="shared" si="39"/>
        <v>0</v>
      </c>
      <c r="S210" s="8">
        <f t="shared" si="39"/>
        <v>3403.6419999999998</v>
      </c>
      <c r="T210" s="8">
        <f t="shared" si="39"/>
        <v>3063.2260000000001</v>
      </c>
      <c r="U210" s="8">
        <f t="shared" si="39"/>
        <v>340.36419999999998</v>
      </c>
      <c r="V210" s="8">
        <f t="shared" si="39"/>
        <v>0</v>
      </c>
      <c r="W210" s="8">
        <f t="shared" si="39"/>
        <v>5411.3040000000001</v>
      </c>
      <c r="X210" s="8">
        <f t="shared" si="39"/>
        <v>0</v>
      </c>
      <c r="Y210" s="8">
        <f t="shared" si="39"/>
        <v>616.77710000000002</v>
      </c>
      <c r="Z210" s="8">
        <f t="shared" si="39"/>
        <v>8056.3410000000003</v>
      </c>
      <c r="AA210" s="8">
        <f t="shared" si="39"/>
        <v>0</v>
      </c>
      <c r="AB210" s="8">
        <f t="shared" si="39"/>
        <v>3074.6779999999999</v>
      </c>
      <c r="AC210" s="8">
        <f t="shared" si="39"/>
        <v>0</v>
      </c>
      <c r="AD210" s="8">
        <f t="shared" si="39"/>
        <v>4981.6629999999996</v>
      </c>
      <c r="AE210" s="8">
        <f t="shared" si="39"/>
        <v>0</v>
      </c>
      <c r="AF210" s="8">
        <f t="shared" si="39"/>
        <v>1403.8920000000001</v>
      </c>
      <c r="AG210" s="8">
        <f t="shared" si="39"/>
        <v>0</v>
      </c>
      <c r="AH210" s="8">
        <f t="shared" si="39"/>
        <v>3577.7710000000002</v>
      </c>
      <c r="AI210" s="8">
        <f t="shared" si="39"/>
        <v>932.77070000000003</v>
      </c>
      <c r="AJ210" s="8">
        <f t="shared" si="39"/>
        <v>2167.636</v>
      </c>
      <c r="AK210" s="8">
        <f t="shared" si="39"/>
        <v>1234.865</v>
      </c>
      <c r="AL210" s="8">
        <f t="shared" si="39"/>
        <v>0</v>
      </c>
      <c r="AM210" s="8">
        <f t="shared" si="39"/>
        <v>1410.136</v>
      </c>
      <c r="AN210" s="8">
        <f t="shared" si="39"/>
        <v>0</v>
      </c>
      <c r="AO210" s="8">
        <f t="shared" si="39"/>
        <v>0</v>
      </c>
      <c r="AP210" s="8">
        <f t="shared" si="39"/>
        <v>0</v>
      </c>
      <c r="AQ210" s="8">
        <f t="shared" si="39"/>
        <v>0</v>
      </c>
      <c r="AR210" s="8">
        <f t="shared" si="39"/>
        <v>0</v>
      </c>
      <c r="AS210" s="8">
        <f t="shared" si="39"/>
        <v>0</v>
      </c>
      <c r="AT210" s="8">
        <f t="shared" si="39"/>
        <v>0</v>
      </c>
      <c r="AU210" s="8">
        <f t="shared" si="39"/>
        <v>1237.1389999999999</v>
      </c>
      <c r="AV210" s="8">
        <f t="shared" si="39"/>
        <v>172.9967</v>
      </c>
      <c r="AW210" s="8">
        <f t="shared" si="39"/>
        <v>22.330850000000002</v>
      </c>
      <c r="AX210" s="8">
        <f t="shared" si="39"/>
        <v>150.66560000000001</v>
      </c>
      <c r="AY210" s="8">
        <f t="shared" si="39"/>
        <v>0</v>
      </c>
      <c r="AZ210" s="8">
        <f t="shared" si="39"/>
        <v>363.23250000000002</v>
      </c>
      <c r="BA210" s="8">
        <f t="shared" si="39"/>
        <v>253.5446</v>
      </c>
      <c r="BB210" s="8">
        <f t="shared" si="39"/>
        <v>0</v>
      </c>
      <c r="BC210" s="8">
        <f t="shared" si="39"/>
        <v>183.7731</v>
      </c>
      <c r="BD210" s="8">
        <f t="shared" si="39"/>
        <v>0</v>
      </c>
      <c r="BE210" s="8">
        <f t="shared" si="39"/>
        <v>69.771450000000002</v>
      </c>
      <c r="BF210" s="8">
        <f t="shared" si="39"/>
        <v>47.662860000000002</v>
      </c>
      <c r="BG210" s="8">
        <f t="shared" si="39"/>
        <v>231.43600000000001</v>
      </c>
      <c r="BH210" s="8">
        <f t="shared" si="39"/>
        <v>22.10859</v>
      </c>
      <c r="BI210" s="8">
        <f t="shared" si="39"/>
        <v>173.63300000000001</v>
      </c>
      <c r="BJ210" s="8">
        <f t="shared" si="39"/>
        <v>344.11419999999998</v>
      </c>
      <c r="BK210" s="8">
        <f t="shared" si="39"/>
        <v>189.59950000000001</v>
      </c>
      <c r="BL210" s="8">
        <f t="shared" si="39"/>
        <v>374.48439999999999</v>
      </c>
      <c r="BM210" s="8">
        <f t="shared" si="39"/>
        <v>372.9067</v>
      </c>
      <c r="BN210" s="8">
        <f t="shared" si="39"/>
        <v>374.48439999999999</v>
      </c>
      <c r="BO210" s="8">
        <f t="shared" si="39"/>
        <v>172.05709999999999</v>
      </c>
      <c r="BP210" s="8">
        <f t="shared" si="39"/>
        <v>172.05709999999999</v>
      </c>
      <c r="BQ210" s="8">
        <f t="shared" ref="BQ210:EB210" si="40">IF(BQ23=" ",0,BQ23)</f>
        <v>344.11419999999998</v>
      </c>
      <c r="BR210" s="8">
        <f t="shared" si="40"/>
        <v>1.5777000000000001</v>
      </c>
      <c r="BS210" s="8">
        <f t="shared" si="40"/>
        <v>1.5777000000000001</v>
      </c>
      <c r="BT210" s="8">
        <f t="shared" si="40"/>
        <v>1.0125420000000001</v>
      </c>
      <c r="BU210" s="8">
        <f t="shared" si="40"/>
        <v>0.56515749999999998</v>
      </c>
      <c r="BV210" s="8">
        <f t="shared" si="40"/>
        <v>256.80160000000001</v>
      </c>
      <c r="BW210" s="8">
        <f t="shared" si="40"/>
        <v>172.05709999999999</v>
      </c>
      <c r="BX210" s="8">
        <f t="shared" si="40"/>
        <v>84.744540000000001</v>
      </c>
      <c r="BY210" s="8">
        <f t="shared" si="40"/>
        <v>256.80160000000001</v>
      </c>
      <c r="BZ210" s="8">
        <f t="shared" si="40"/>
        <v>170.5882</v>
      </c>
      <c r="CA210" s="8">
        <f t="shared" si="40"/>
        <v>8.5294089999999994</v>
      </c>
      <c r="CB210" s="8">
        <f t="shared" si="40"/>
        <v>0</v>
      </c>
      <c r="CC210" s="8">
        <f t="shared" si="40"/>
        <v>0</v>
      </c>
      <c r="CD210" s="8">
        <f t="shared" si="40"/>
        <v>29.140029999999999</v>
      </c>
      <c r="CE210" s="8">
        <f t="shared" si="40"/>
        <v>162.3252</v>
      </c>
      <c r="CF210" s="8">
        <f t="shared" si="40"/>
        <v>191.79150000000001</v>
      </c>
      <c r="CG210" s="8">
        <f t="shared" si="40"/>
        <v>162.05879999999999</v>
      </c>
      <c r="CH210" s="8">
        <f t="shared" si="40"/>
        <v>170.5882</v>
      </c>
      <c r="CI210" s="8">
        <f t="shared" si="40"/>
        <v>29.732790000000001</v>
      </c>
      <c r="CJ210" s="8">
        <f t="shared" si="40"/>
        <v>32.736980000000003</v>
      </c>
      <c r="CK210" s="8">
        <f t="shared" si="40"/>
        <v>32.533940000000001</v>
      </c>
      <c r="CL210" s="8">
        <f t="shared" si="40"/>
        <v>32.736980000000003</v>
      </c>
      <c r="CM210" s="8">
        <f t="shared" si="40"/>
        <v>3.0041869999999999</v>
      </c>
      <c r="CN210" s="8">
        <f t="shared" si="40"/>
        <v>3.2706369999999998</v>
      </c>
      <c r="CO210" s="8">
        <f t="shared" si="40"/>
        <v>0.26644990000000002</v>
      </c>
      <c r="CP210" s="8">
        <f t="shared" si="40"/>
        <v>3.2706369999999998</v>
      </c>
      <c r="CQ210" s="8">
        <f t="shared" si="40"/>
        <v>3.0041869999999999</v>
      </c>
      <c r="CR210" s="8">
        <f t="shared" si="40"/>
        <v>1.4174070000000001</v>
      </c>
      <c r="CS210" s="8">
        <f t="shared" si="40"/>
        <v>0</v>
      </c>
      <c r="CT210" s="8">
        <f t="shared" si="40"/>
        <v>7.1550800000000003E-3</v>
      </c>
      <c r="CU210" s="8">
        <f t="shared" si="40"/>
        <v>10.815849999999999</v>
      </c>
      <c r="CV210" s="8">
        <f t="shared" si="40"/>
        <v>50.572240000000001</v>
      </c>
      <c r="CW210" s="8">
        <f t="shared" si="40"/>
        <v>38.732170000000004</v>
      </c>
      <c r="CX210" s="8">
        <f t="shared" si="40"/>
        <v>38.732170000000004</v>
      </c>
      <c r="CY210" s="8">
        <f t="shared" si="40"/>
        <v>29.427720000000001</v>
      </c>
      <c r="CZ210" s="8">
        <f t="shared" si="40"/>
        <v>29.427720000000001</v>
      </c>
      <c r="DA210" s="8">
        <f t="shared" si="40"/>
        <v>9.3044550000000008</v>
      </c>
      <c r="DB210" s="8">
        <f t="shared" si="40"/>
        <v>50.567399999999999</v>
      </c>
      <c r="DC210" s="8">
        <f t="shared" si="40"/>
        <v>50.567399999999999</v>
      </c>
      <c r="DD210" s="8">
        <f t="shared" si="40"/>
        <v>50.572240000000001</v>
      </c>
      <c r="DE210" s="8">
        <f t="shared" si="40"/>
        <v>50.567399999999999</v>
      </c>
      <c r="DF210" s="8">
        <f t="shared" si="40"/>
        <v>0</v>
      </c>
      <c r="DG210" s="8">
        <f t="shared" si="40"/>
        <v>1.516432</v>
      </c>
      <c r="DH210" s="8">
        <f t="shared" si="40"/>
        <v>1.516432</v>
      </c>
      <c r="DI210" s="8">
        <f t="shared" si="40"/>
        <v>98.325360000000003</v>
      </c>
      <c r="DJ210" s="8">
        <f t="shared" si="40"/>
        <v>1.4174070000000001</v>
      </c>
      <c r="DK210" s="8">
        <f t="shared" si="40"/>
        <v>0</v>
      </c>
      <c r="DL210" s="8">
        <f t="shared" si="40"/>
        <v>9.9025299999999997E-2</v>
      </c>
      <c r="DM210" s="8">
        <f t="shared" si="40"/>
        <v>321.6506</v>
      </c>
      <c r="DN210" s="8">
        <f t="shared" si="40"/>
        <v>321.6506</v>
      </c>
      <c r="DO210" s="8">
        <f t="shared" si="40"/>
        <v>50.12236</v>
      </c>
      <c r="DP210" s="8">
        <f t="shared" si="40"/>
        <v>371.77300000000002</v>
      </c>
      <c r="DQ210" s="8">
        <f t="shared" si="40"/>
        <v>71.688860000000005</v>
      </c>
      <c r="DR210" s="8">
        <f t="shared" si="40"/>
        <v>371.63049999999998</v>
      </c>
      <c r="DS210" s="8">
        <f t="shared" si="40"/>
        <v>170.86869999999999</v>
      </c>
      <c r="DT210" s="8">
        <f t="shared" si="40"/>
        <v>162.3252</v>
      </c>
      <c r="DU210" s="8">
        <f t="shared" si="40"/>
        <v>8.5434330000000003</v>
      </c>
      <c r="DV210" s="8">
        <f t="shared" si="40"/>
        <v>170.86869999999999</v>
      </c>
      <c r="DW210" s="8">
        <f t="shared" si="40"/>
        <v>24.348780000000001</v>
      </c>
      <c r="DX210" s="8">
        <f t="shared" si="40"/>
        <v>0</v>
      </c>
      <c r="DY210" s="8">
        <f t="shared" si="40"/>
        <v>48.405479999999997</v>
      </c>
      <c r="DZ210" s="8">
        <f t="shared" si="40"/>
        <v>0.82962179999999996</v>
      </c>
      <c r="EA210" s="8">
        <f t="shared" si="40"/>
        <v>369.75299999999999</v>
      </c>
      <c r="EB210" s="8">
        <f t="shared" si="40"/>
        <v>369.75299999999999</v>
      </c>
      <c r="EC210" s="8">
        <f t="shared" ref="EC210:GN210" si="41">IF(EC23=" ",0,EC23)</f>
        <v>370.5856</v>
      </c>
      <c r="ED210" s="8">
        <f t="shared" si="41"/>
        <v>0.83260420000000002</v>
      </c>
      <c r="EE210" s="8">
        <f t="shared" si="41"/>
        <v>370.5856</v>
      </c>
      <c r="EF210" s="8">
        <f t="shared" si="41"/>
        <v>72.781369999999995</v>
      </c>
      <c r="EG210" s="8">
        <f t="shared" si="41"/>
        <v>1135.107</v>
      </c>
      <c r="EH210" s="8">
        <f t="shared" si="41"/>
        <v>1159.4829999999999</v>
      </c>
      <c r="EI210" s="8">
        <f t="shared" si="41"/>
        <v>2.98241E-3</v>
      </c>
      <c r="EJ210" s="8">
        <f t="shared" si="41"/>
        <v>99.757710000000003</v>
      </c>
      <c r="EK210" s="8">
        <f t="shared" si="41"/>
        <v>0</v>
      </c>
      <c r="EL210" s="8">
        <f t="shared" si="41"/>
        <v>0</v>
      </c>
      <c r="EM210" s="8">
        <f t="shared" si="41"/>
        <v>0</v>
      </c>
      <c r="EN210" s="8">
        <f t="shared" si="41"/>
        <v>0</v>
      </c>
      <c r="EO210" s="8">
        <f t="shared" si="41"/>
        <v>0</v>
      </c>
      <c r="EP210" s="8">
        <f t="shared" si="41"/>
        <v>0</v>
      </c>
      <c r="EQ210" s="8">
        <f t="shared" si="41"/>
        <v>0</v>
      </c>
      <c r="ER210" s="8">
        <f t="shared" si="41"/>
        <v>0</v>
      </c>
      <c r="ES210" s="8">
        <f t="shared" si="41"/>
        <v>0</v>
      </c>
      <c r="ET210" s="8">
        <f t="shared" si="41"/>
        <v>0</v>
      </c>
      <c r="EU210" s="8">
        <f t="shared" si="41"/>
        <v>0</v>
      </c>
      <c r="EV210" s="8">
        <f t="shared" si="41"/>
        <v>0</v>
      </c>
      <c r="EW210" s="8">
        <f t="shared" si="41"/>
        <v>0</v>
      </c>
      <c r="EX210" s="8">
        <f t="shared" si="41"/>
        <v>0</v>
      </c>
      <c r="EY210" s="8">
        <f t="shared" si="41"/>
        <v>0</v>
      </c>
      <c r="EZ210" s="8">
        <f t="shared" si="41"/>
        <v>0</v>
      </c>
      <c r="FA210" s="8">
        <f t="shared" si="41"/>
        <v>0</v>
      </c>
      <c r="FB210" s="8">
        <f t="shared" si="41"/>
        <v>0</v>
      </c>
      <c r="FC210" s="8">
        <f t="shared" si="41"/>
        <v>0</v>
      </c>
      <c r="FD210" s="8">
        <f t="shared" si="41"/>
        <v>0</v>
      </c>
      <c r="FE210" s="8">
        <f t="shared" si="41"/>
        <v>0</v>
      </c>
      <c r="FF210" s="8">
        <f t="shared" si="41"/>
        <v>0</v>
      </c>
      <c r="FG210" s="8">
        <f t="shared" si="41"/>
        <v>0</v>
      </c>
      <c r="FH210" s="8">
        <f t="shared" si="41"/>
        <v>0</v>
      </c>
      <c r="FI210" s="8">
        <f t="shared" si="41"/>
        <v>0</v>
      </c>
      <c r="FJ210" s="8">
        <f t="shared" si="41"/>
        <v>0</v>
      </c>
      <c r="FK210" s="8">
        <f t="shared" si="41"/>
        <v>0</v>
      </c>
      <c r="FL210" s="8">
        <f t="shared" si="41"/>
        <v>0</v>
      </c>
      <c r="FM210" s="8">
        <f t="shared" si="41"/>
        <v>0</v>
      </c>
      <c r="FN210" s="8">
        <f t="shared" si="41"/>
        <v>0</v>
      </c>
      <c r="FO210" s="8">
        <f t="shared" si="41"/>
        <v>0</v>
      </c>
      <c r="FP210" s="8">
        <f t="shared" si="41"/>
        <v>0</v>
      </c>
      <c r="FQ210" s="8">
        <f t="shared" si="41"/>
        <v>0</v>
      </c>
      <c r="FR210" s="8">
        <f t="shared" si="41"/>
        <v>0</v>
      </c>
      <c r="FS210" s="8">
        <f t="shared" si="41"/>
        <v>0</v>
      </c>
      <c r="FT210" s="8">
        <f t="shared" si="41"/>
        <v>0</v>
      </c>
      <c r="FU210" s="8">
        <f t="shared" si="41"/>
        <v>0</v>
      </c>
      <c r="FV210" s="8">
        <f t="shared" si="41"/>
        <v>0</v>
      </c>
      <c r="FW210" s="8">
        <f t="shared" si="41"/>
        <v>0</v>
      </c>
      <c r="FX210" s="8">
        <f t="shared" si="41"/>
        <v>0</v>
      </c>
      <c r="FY210" s="8">
        <f t="shared" si="41"/>
        <v>2.98241E-3</v>
      </c>
      <c r="FZ210" s="8">
        <f t="shared" si="41"/>
        <v>0</v>
      </c>
      <c r="GA210" s="8">
        <f t="shared" si="41"/>
        <v>0</v>
      </c>
      <c r="GB210" s="8">
        <f t="shared" si="41"/>
        <v>0</v>
      </c>
      <c r="GC210" s="8">
        <f t="shared" si="41"/>
        <v>0</v>
      </c>
      <c r="GD210" s="8">
        <f t="shared" si="41"/>
        <v>21.216190000000001</v>
      </c>
      <c r="GE210" s="8">
        <f t="shared" si="41"/>
        <v>3056.933</v>
      </c>
      <c r="GF210" s="8">
        <f t="shared" si="41"/>
        <v>3403.6419999999998</v>
      </c>
      <c r="GG210" s="8">
        <f t="shared" si="41"/>
        <v>3261.8139999999999</v>
      </c>
      <c r="GH210" s="8">
        <f t="shared" si="41"/>
        <v>3261.8139999999999</v>
      </c>
      <c r="GI210" s="8">
        <f t="shared" si="41"/>
        <v>3261.8139999999999</v>
      </c>
      <c r="GJ210" s="8">
        <f t="shared" si="41"/>
        <v>8096.8249999999998</v>
      </c>
      <c r="GK210" s="8">
        <f t="shared" si="41"/>
        <v>40.484119999999997</v>
      </c>
      <c r="GL210" s="8">
        <f t="shared" si="41"/>
        <v>576.29290000000003</v>
      </c>
      <c r="GM210" s="8">
        <f t="shared" si="41"/>
        <v>8056.3410000000003</v>
      </c>
      <c r="GN210" s="8">
        <f t="shared" si="41"/>
        <v>4981.6629999999996</v>
      </c>
      <c r="GO210" s="8">
        <f t="shared" ref="GO210:HU210" si="42">IF(GO23=" ",0,GO23)</f>
        <v>5411.34</v>
      </c>
      <c r="GP210" s="8">
        <f t="shared" si="42"/>
        <v>3577.7710000000002</v>
      </c>
      <c r="GQ210" s="8">
        <f t="shared" si="42"/>
        <v>616.77710000000002</v>
      </c>
      <c r="GR210" s="8">
        <f t="shared" si="42"/>
        <v>361.7885</v>
      </c>
      <c r="GS210" s="8">
        <f t="shared" si="42"/>
        <v>254.98859999999999</v>
      </c>
      <c r="GT210" s="8">
        <f t="shared" si="42"/>
        <v>1.444</v>
      </c>
      <c r="GU210" s="8">
        <f t="shared" si="42"/>
        <v>253.5446</v>
      </c>
      <c r="GV210" s="8">
        <f t="shared" si="42"/>
        <v>69.771450000000002</v>
      </c>
      <c r="GW210" s="8">
        <f t="shared" si="42"/>
        <v>22.10859</v>
      </c>
      <c r="GX210" s="8">
        <f t="shared" si="42"/>
        <v>97.45814</v>
      </c>
      <c r="GY210" s="8">
        <f t="shared" si="42"/>
        <v>97.45814</v>
      </c>
      <c r="GZ210" s="8">
        <f t="shared" si="42"/>
        <v>344.11419999999998</v>
      </c>
      <c r="HA210" s="8">
        <f t="shared" si="42"/>
        <v>1.5777000000000001</v>
      </c>
      <c r="HB210" s="8">
        <f t="shared" si="42"/>
        <v>256.80160000000001</v>
      </c>
      <c r="HC210" s="8">
        <f t="shared" si="42"/>
        <v>154.54560000000001</v>
      </c>
      <c r="HD210" s="8">
        <f t="shared" si="42"/>
        <v>84.744540000000001</v>
      </c>
      <c r="HE210" s="8">
        <f t="shared" si="42"/>
        <v>37.245939999999997</v>
      </c>
      <c r="HF210" s="8">
        <f t="shared" si="42"/>
        <v>17.511510000000001</v>
      </c>
      <c r="HG210" s="8">
        <f t="shared" si="42"/>
        <v>17.511510000000001</v>
      </c>
      <c r="HH210" s="8">
        <f t="shared" si="42"/>
        <v>191.79150000000001</v>
      </c>
      <c r="HI210" s="8">
        <f t="shared" si="42"/>
        <v>0</v>
      </c>
      <c r="HJ210" s="8">
        <f t="shared" si="42"/>
        <v>170.5882</v>
      </c>
      <c r="HK210" s="8">
        <f t="shared" si="42"/>
        <v>0.20303930000000001</v>
      </c>
      <c r="HL210" s="8">
        <f t="shared" si="42"/>
        <v>9.4055970000000002</v>
      </c>
      <c r="HM210" s="8">
        <f t="shared" si="42"/>
        <v>9.4055970000000002</v>
      </c>
      <c r="HN210" s="8">
        <f t="shared" si="42"/>
        <v>0</v>
      </c>
      <c r="HO210" s="8">
        <f t="shared" si="42"/>
        <v>10.815849999999999</v>
      </c>
      <c r="HP210" s="8">
        <f t="shared" si="42"/>
        <v>7.1550800000000003E-3</v>
      </c>
      <c r="HQ210" s="8">
        <f t="shared" si="42"/>
        <v>38.732170000000004</v>
      </c>
      <c r="HR210" s="8">
        <f t="shared" si="42"/>
        <v>0</v>
      </c>
      <c r="HS210" s="8">
        <f t="shared" si="42"/>
        <v>50.567399999999999</v>
      </c>
      <c r="HT210" s="8">
        <f t="shared" si="42"/>
        <v>121.6688</v>
      </c>
      <c r="HU210" s="8">
        <f t="shared" si="42"/>
        <v>9.9025299999999997E-2</v>
      </c>
      <c r="HV210" s="8">
        <f t="shared" si="38"/>
        <v>371.63049999999998</v>
      </c>
      <c r="HW210" s="8">
        <f t="shared" si="38"/>
        <v>170.86869999999999</v>
      </c>
      <c r="HX210" s="8">
        <f t="shared" si="38"/>
        <v>370.5856</v>
      </c>
      <c r="HY210" s="8">
        <f t="shared" si="38"/>
        <v>0</v>
      </c>
      <c r="HZ210" s="8">
        <f t="shared" si="38"/>
        <v>0</v>
      </c>
    </row>
    <row r="211" spans="1:234" s="4" customFormat="1" ht="12" customHeight="1" x14ac:dyDescent="0.15">
      <c r="A211" s="4" t="s">
        <v>181</v>
      </c>
      <c r="B211" s="5" t="s">
        <v>176</v>
      </c>
      <c r="C211" s="8">
        <f>IF(ISERROR(C13+C14+C21+C26+C27+C30+C33),0,C13+C14+C21+C26+C27+C30+C33)</f>
        <v>29.334</v>
      </c>
      <c r="D211" s="8">
        <f>IF(ISERROR(D13+D14+D21+D26+D27+D30+D33),0,D13+D14+D21+D26+D27+D30+D33)</f>
        <v>7.4663499999999994E-4</v>
      </c>
      <c r="E211" s="8">
        <f t="shared" ref="E211:BP211" si="43">IF(ISERROR(E13+E14+E21+E26+E27+E30+E33),0,E13+E14+E21+E26+E27+E30+E33)</f>
        <v>2.4749371000000003E-2</v>
      </c>
      <c r="F211" s="8">
        <f t="shared" si="43"/>
        <v>136.36791543549998</v>
      </c>
      <c r="G211" s="8">
        <f t="shared" si="43"/>
        <v>7.1772585596600003</v>
      </c>
      <c r="H211" s="8">
        <f t="shared" si="43"/>
        <v>2838.9870999999998</v>
      </c>
      <c r="I211" s="8">
        <f t="shared" si="43"/>
        <v>0</v>
      </c>
      <c r="J211" s="8">
        <f t="shared" si="43"/>
        <v>7.4634059999999995E-4</v>
      </c>
      <c r="K211" s="8">
        <f t="shared" si="43"/>
        <v>0</v>
      </c>
      <c r="L211" s="8">
        <f t="shared" si="43"/>
        <v>143.54517199309998</v>
      </c>
      <c r="M211" s="8">
        <f t="shared" si="43"/>
        <v>7.4663499999999994E-4</v>
      </c>
      <c r="N211" s="8">
        <f t="shared" si="43"/>
        <v>3338.5717500000001</v>
      </c>
      <c r="O211" s="8">
        <f t="shared" si="43"/>
        <v>2.944175E-7</v>
      </c>
      <c r="P211" s="8">
        <f t="shared" si="43"/>
        <v>143.54517199309998</v>
      </c>
      <c r="Q211" s="8">
        <f t="shared" si="43"/>
        <v>7.4663499999999994E-4</v>
      </c>
      <c r="R211" s="8">
        <f t="shared" si="43"/>
        <v>2.4749371000000003E-2</v>
      </c>
      <c r="S211" s="8">
        <f t="shared" si="43"/>
        <v>3338.5717500000001</v>
      </c>
      <c r="T211" s="8">
        <f t="shared" si="43"/>
        <v>3004.72955</v>
      </c>
      <c r="U211" s="8">
        <f t="shared" si="43"/>
        <v>333.85717500000004</v>
      </c>
      <c r="V211" s="8">
        <f t="shared" si="43"/>
        <v>0</v>
      </c>
      <c r="W211" s="8">
        <f t="shared" si="43"/>
        <v>521.68043527999998</v>
      </c>
      <c r="X211" s="8">
        <f t="shared" si="43"/>
        <v>0</v>
      </c>
      <c r="Y211" s="8">
        <f t="shared" si="43"/>
        <v>4469.9927000000007</v>
      </c>
      <c r="Z211" s="8">
        <f t="shared" si="43"/>
        <v>521.69056139000008</v>
      </c>
      <c r="AA211" s="8">
        <f t="shared" si="43"/>
        <v>0</v>
      </c>
      <c r="AB211" s="8">
        <f t="shared" si="43"/>
        <v>516.53974859000004</v>
      </c>
      <c r="AC211" s="8">
        <f t="shared" si="43"/>
        <v>0</v>
      </c>
      <c r="AD211" s="8">
        <f t="shared" si="43"/>
        <v>5.1508595001799993</v>
      </c>
      <c r="AE211" s="8">
        <f t="shared" si="43"/>
        <v>0</v>
      </c>
      <c r="AF211" s="8">
        <f t="shared" si="43"/>
        <v>5.0995563001699997</v>
      </c>
      <c r="AG211" s="8">
        <f t="shared" si="43"/>
        <v>0</v>
      </c>
      <c r="AH211" s="8">
        <f t="shared" si="43"/>
        <v>5.1303180999999996E-2</v>
      </c>
      <c r="AI211" s="8">
        <f t="shared" si="43"/>
        <v>2.2073872000000001E-2</v>
      </c>
      <c r="AJ211" s="8">
        <f t="shared" si="43"/>
        <v>5.1296783999999998E-2</v>
      </c>
      <c r="AK211" s="8">
        <f t="shared" si="43"/>
        <v>2.9222912E-2</v>
      </c>
      <c r="AL211" s="8">
        <f t="shared" si="43"/>
        <v>1.4252737</v>
      </c>
      <c r="AM211" s="8">
        <f t="shared" si="43"/>
        <v>6.4071096999999992E-6</v>
      </c>
      <c r="AN211" s="8">
        <f t="shared" si="43"/>
        <v>14.2527381</v>
      </c>
      <c r="AO211" s="8">
        <f t="shared" si="43"/>
        <v>12.827465199999999</v>
      </c>
      <c r="AP211" s="8">
        <f t="shared" si="43"/>
        <v>1.4252737</v>
      </c>
      <c r="AQ211" s="8">
        <f t="shared" si="43"/>
        <v>24.297466499999999</v>
      </c>
      <c r="AR211" s="8">
        <f t="shared" si="43"/>
        <v>0</v>
      </c>
      <c r="AS211" s="8">
        <f t="shared" si="43"/>
        <v>0</v>
      </c>
      <c r="AT211" s="8">
        <f t="shared" si="43"/>
        <v>14.2527381</v>
      </c>
      <c r="AU211" s="8">
        <f t="shared" si="43"/>
        <v>12.826727400000001</v>
      </c>
      <c r="AV211" s="8">
        <f t="shared" si="43"/>
        <v>7.4339332999999994E-4</v>
      </c>
      <c r="AW211" s="8">
        <f t="shared" si="43"/>
        <v>7.4315311999999993E-4</v>
      </c>
      <c r="AX211" s="8">
        <f t="shared" si="43"/>
        <v>2.3698686E-7</v>
      </c>
      <c r="AY211" s="8">
        <f t="shared" si="43"/>
        <v>0</v>
      </c>
      <c r="AZ211" s="8">
        <f t="shared" si="43"/>
        <v>3550.6325000000002</v>
      </c>
      <c r="BA211" s="8">
        <f t="shared" si="43"/>
        <v>23.8783404375</v>
      </c>
      <c r="BB211" s="8">
        <f t="shared" si="43"/>
        <v>0</v>
      </c>
      <c r="BC211" s="8">
        <f t="shared" si="43"/>
        <v>23.852133437500001</v>
      </c>
      <c r="BD211" s="8">
        <f t="shared" si="43"/>
        <v>0</v>
      </c>
      <c r="BE211" s="8">
        <f t="shared" si="43"/>
        <v>2.6207801431259999E-2</v>
      </c>
      <c r="BF211" s="8">
        <f t="shared" si="43"/>
        <v>2.620629643126E-2</v>
      </c>
      <c r="BG211" s="8">
        <f t="shared" si="43"/>
        <v>23.8783404375</v>
      </c>
      <c r="BH211" s="8">
        <f t="shared" si="43"/>
        <v>1.47964688E-6</v>
      </c>
      <c r="BI211" s="8">
        <f t="shared" si="43"/>
        <v>3533.8022300000002</v>
      </c>
      <c r="BJ211" s="8">
        <f t="shared" si="43"/>
        <v>7067.60311</v>
      </c>
      <c r="BK211" s="8">
        <f t="shared" si="43"/>
        <v>16.830548886700001</v>
      </c>
      <c r="BL211" s="8">
        <f t="shared" si="43"/>
        <v>4.0797916115410002</v>
      </c>
      <c r="BM211" s="8">
        <f t="shared" si="43"/>
        <v>4.0797886115409998</v>
      </c>
      <c r="BN211" s="8">
        <f t="shared" si="43"/>
        <v>4.0797916115410002</v>
      </c>
      <c r="BO211" s="8">
        <f t="shared" si="43"/>
        <v>3533.8021000000003</v>
      </c>
      <c r="BP211" s="8">
        <f t="shared" si="43"/>
        <v>3533.8021000000003</v>
      </c>
      <c r="BQ211" s="8">
        <f t="shared" ref="BQ211:EB211" si="44">IF(ISERROR(BQ13+BQ14+BQ21+BQ26+BQ27+BQ30+BQ33),0,BQ13+BQ14+BQ21+BQ26+BQ27+BQ30+BQ33)</f>
        <v>7067.60311</v>
      </c>
      <c r="BR211" s="8">
        <f t="shared" si="44"/>
        <v>3.2237999000000004E-6</v>
      </c>
      <c r="BS211" s="8">
        <f t="shared" si="44"/>
        <v>3.2237999000000004E-6</v>
      </c>
      <c r="BT211" s="8">
        <f t="shared" si="44"/>
        <v>3.0285840999999996E-6</v>
      </c>
      <c r="BU211" s="8">
        <f t="shared" si="44"/>
        <v>1.9509254999999999E-7</v>
      </c>
      <c r="BV211" s="8">
        <f t="shared" si="44"/>
        <v>5274.3310200000005</v>
      </c>
      <c r="BW211" s="8">
        <f t="shared" si="44"/>
        <v>3533.8021000000003</v>
      </c>
      <c r="BX211" s="8">
        <f t="shared" si="44"/>
        <v>1740.5289</v>
      </c>
      <c r="BY211" s="8">
        <f t="shared" si="44"/>
        <v>5274.3310200000005</v>
      </c>
      <c r="BZ211" s="8">
        <f t="shared" si="44"/>
        <v>3515.53451</v>
      </c>
      <c r="CA211" s="8">
        <f t="shared" si="44"/>
        <v>175.77672709999999</v>
      </c>
      <c r="CB211" s="8">
        <f t="shared" si="44"/>
        <v>0</v>
      </c>
      <c r="CC211" s="8">
        <f t="shared" si="44"/>
        <v>16.159900499999999</v>
      </c>
      <c r="CD211" s="8">
        <f t="shared" si="44"/>
        <v>4.0968976999999997E-2</v>
      </c>
      <c r="CE211" s="8">
        <f t="shared" si="44"/>
        <v>3339.9847500000001</v>
      </c>
      <c r="CF211" s="8">
        <f t="shared" si="44"/>
        <v>3340.04396</v>
      </c>
      <c r="CG211" s="8">
        <f t="shared" si="44"/>
        <v>3339.7581700000001</v>
      </c>
      <c r="CH211" s="8">
        <f t="shared" si="44"/>
        <v>3515.53451</v>
      </c>
      <c r="CI211" s="8">
        <f t="shared" si="44"/>
        <v>0.28558408343480002</v>
      </c>
      <c r="CJ211" s="8">
        <f t="shared" si="44"/>
        <v>2.8475881973740003</v>
      </c>
      <c r="CK211" s="8">
        <f t="shared" si="44"/>
        <v>2.8299265700979994</v>
      </c>
      <c r="CL211" s="8">
        <f t="shared" si="44"/>
        <v>2.8475881973740003</v>
      </c>
      <c r="CM211" s="8">
        <f t="shared" si="44"/>
        <v>2.5620039139390003</v>
      </c>
      <c r="CN211" s="8">
        <f t="shared" si="44"/>
        <v>2.7892349699429997</v>
      </c>
      <c r="CO211" s="8">
        <f t="shared" si="44"/>
        <v>0.22723136600779997</v>
      </c>
      <c r="CP211" s="8">
        <f t="shared" si="44"/>
        <v>2.7892349699429997</v>
      </c>
      <c r="CQ211" s="8">
        <f t="shared" si="44"/>
        <v>2.5620039139390003</v>
      </c>
      <c r="CR211" s="8">
        <f t="shared" si="44"/>
        <v>8.6592213000000003E-5</v>
      </c>
      <c r="CS211" s="8">
        <f t="shared" si="44"/>
        <v>0</v>
      </c>
      <c r="CT211" s="8">
        <f t="shared" si="44"/>
        <v>165.79904450000001</v>
      </c>
      <c r="CU211" s="8">
        <f t="shared" si="44"/>
        <v>44.251791146599999</v>
      </c>
      <c r="CV211" s="8">
        <f t="shared" si="44"/>
        <v>45.0990890008771</v>
      </c>
      <c r="CW211" s="8">
        <f t="shared" si="44"/>
        <v>224.733829515</v>
      </c>
      <c r="CX211" s="8">
        <f t="shared" si="44"/>
        <v>224.733829515</v>
      </c>
      <c r="CY211" s="8">
        <f t="shared" si="44"/>
        <v>170.74699928900003</v>
      </c>
      <c r="CZ211" s="8">
        <f t="shared" si="44"/>
        <v>170.74699928900003</v>
      </c>
      <c r="DA211" s="8">
        <f t="shared" si="44"/>
        <v>53.9867900355</v>
      </c>
      <c r="DB211" s="8">
        <f t="shared" si="44"/>
        <v>35.359656800876849</v>
      </c>
      <c r="DC211" s="8">
        <f t="shared" si="44"/>
        <v>35.359656800876849</v>
      </c>
      <c r="DD211" s="8">
        <f t="shared" si="44"/>
        <v>35.359479100877095</v>
      </c>
      <c r="DE211" s="8">
        <f t="shared" si="44"/>
        <v>35.359656800876849</v>
      </c>
      <c r="DF211" s="8">
        <f t="shared" si="44"/>
        <v>9.7396148999999994</v>
      </c>
      <c r="DG211" s="8">
        <f t="shared" si="44"/>
        <v>9.2641887999999999E-5</v>
      </c>
      <c r="DH211" s="8">
        <f t="shared" si="44"/>
        <v>9.2641887999999999E-5</v>
      </c>
      <c r="DI211" s="8">
        <f t="shared" si="44"/>
        <v>1.7669157273099999E-2</v>
      </c>
      <c r="DJ211" s="8">
        <f t="shared" si="44"/>
        <v>8.6592213000000003E-5</v>
      </c>
      <c r="DK211" s="8">
        <f t="shared" si="44"/>
        <v>0</v>
      </c>
      <c r="DL211" s="8">
        <f t="shared" si="44"/>
        <v>6.0496526999999998E-6</v>
      </c>
      <c r="DM211" s="8">
        <f t="shared" si="44"/>
        <v>0.11794182441630001</v>
      </c>
      <c r="DN211" s="8">
        <f t="shared" si="44"/>
        <v>0.11794182441630001</v>
      </c>
      <c r="DO211" s="8">
        <f t="shared" si="44"/>
        <v>1.8378660179060001E-2</v>
      </c>
      <c r="DP211" s="8">
        <f t="shared" si="44"/>
        <v>0.13632058159569999</v>
      </c>
      <c r="DQ211" s="8">
        <f t="shared" si="44"/>
        <v>5.3305056E-6</v>
      </c>
      <c r="DR211" s="8">
        <f t="shared" si="44"/>
        <v>0.13635182168939999</v>
      </c>
      <c r="DS211" s="8">
        <f t="shared" si="44"/>
        <v>3515.7737099999995</v>
      </c>
      <c r="DT211" s="8">
        <f t="shared" si="44"/>
        <v>3339.9847500000001</v>
      </c>
      <c r="DU211" s="8">
        <f t="shared" si="44"/>
        <v>175.78863920000003</v>
      </c>
      <c r="DV211" s="8">
        <f t="shared" si="44"/>
        <v>3515.7737099999995</v>
      </c>
      <c r="DW211" s="8">
        <f t="shared" si="44"/>
        <v>500.99780199999998</v>
      </c>
      <c r="DX211" s="8">
        <f t="shared" si="44"/>
        <v>0</v>
      </c>
      <c r="DY211" s="8">
        <f t="shared" si="44"/>
        <v>86.304367013500013</v>
      </c>
      <c r="DZ211" s="8">
        <f t="shared" si="44"/>
        <v>8.7896999664599988</v>
      </c>
      <c r="EA211" s="8">
        <f t="shared" si="44"/>
        <v>224653.19399999999</v>
      </c>
      <c r="EB211" s="8">
        <f t="shared" si="44"/>
        <v>224653.19399999999</v>
      </c>
      <c r="EC211" s="8">
        <f t="shared" ref="EC211:GN211" si="45">IF(ISERROR(EC13+EC14+EC21+EC26+EC27+EC30+EC33),0,EC13+EC14+EC21+EC26+EC27+EC30+EC33)</f>
        <v>225158.86499999999</v>
      </c>
      <c r="ED211" s="8">
        <f t="shared" si="45"/>
        <v>505.86965600000002</v>
      </c>
      <c r="EE211" s="8">
        <f t="shared" si="45"/>
        <v>225158.86499999999</v>
      </c>
      <c r="EF211" s="8">
        <f t="shared" si="45"/>
        <v>86.289283019899997</v>
      </c>
      <c r="EG211" s="8">
        <f t="shared" si="45"/>
        <v>2.6862179000000003E-2</v>
      </c>
      <c r="EH211" s="8">
        <f t="shared" si="45"/>
        <v>1.0567855399999999E-2</v>
      </c>
      <c r="EI211" s="8">
        <f t="shared" si="45"/>
        <v>497.07990699999999</v>
      </c>
      <c r="EJ211" s="8">
        <f t="shared" si="45"/>
        <v>2.3607548999999999E-3</v>
      </c>
      <c r="EK211" s="8">
        <f t="shared" si="45"/>
        <v>0</v>
      </c>
      <c r="EL211" s="8">
        <f t="shared" si="45"/>
        <v>0</v>
      </c>
      <c r="EM211" s="8">
        <f t="shared" si="45"/>
        <v>0</v>
      </c>
      <c r="EN211" s="8">
        <f t="shared" si="45"/>
        <v>0</v>
      </c>
      <c r="EO211" s="8">
        <f t="shared" si="45"/>
        <v>69.25</v>
      </c>
      <c r="EP211" s="8">
        <f t="shared" si="45"/>
        <v>42.852626899999997</v>
      </c>
      <c r="EQ211" s="8">
        <f t="shared" si="45"/>
        <v>40.709999999999994</v>
      </c>
      <c r="ER211" s="8">
        <f t="shared" si="45"/>
        <v>0</v>
      </c>
      <c r="ES211" s="8">
        <f t="shared" si="45"/>
        <v>40.709999999999994</v>
      </c>
      <c r="ET211" s="8">
        <f t="shared" si="45"/>
        <v>2.1426316999999999</v>
      </c>
      <c r="EU211" s="8">
        <f t="shared" si="45"/>
        <v>42.852626899999997</v>
      </c>
      <c r="EV211" s="8">
        <f t="shared" si="45"/>
        <v>16.159900499999999</v>
      </c>
      <c r="EW211" s="8">
        <f t="shared" si="45"/>
        <v>0</v>
      </c>
      <c r="EX211" s="8">
        <f t="shared" si="45"/>
        <v>22.872235100000001</v>
      </c>
      <c r="EY211" s="8">
        <f t="shared" si="45"/>
        <v>24.297466499999999</v>
      </c>
      <c r="EZ211" s="8">
        <f t="shared" si="45"/>
        <v>1.6531136</v>
      </c>
      <c r="FA211" s="8">
        <f t="shared" si="45"/>
        <v>0.30515889000000002</v>
      </c>
      <c r="FB211" s="8">
        <f t="shared" si="45"/>
        <v>0</v>
      </c>
      <c r="FC211" s="8">
        <f t="shared" si="45"/>
        <v>0</v>
      </c>
      <c r="FD211" s="8">
        <f t="shared" si="45"/>
        <v>0</v>
      </c>
      <c r="FE211" s="8">
        <f t="shared" si="45"/>
        <v>0</v>
      </c>
      <c r="FF211" s="8">
        <f t="shared" si="45"/>
        <v>0</v>
      </c>
      <c r="FG211" s="8">
        <f t="shared" si="45"/>
        <v>0</v>
      </c>
      <c r="FH211" s="8">
        <f t="shared" si="45"/>
        <v>0</v>
      </c>
      <c r="FI211" s="8">
        <f t="shared" si="45"/>
        <v>0</v>
      </c>
      <c r="FJ211" s="8">
        <f t="shared" si="45"/>
        <v>0</v>
      </c>
      <c r="FK211" s="8">
        <f t="shared" si="45"/>
        <v>0</v>
      </c>
      <c r="FL211" s="8">
        <f t="shared" si="45"/>
        <v>0</v>
      </c>
      <c r="FM211" s="8">
        <f t="shared" si="45"/>
        <v>0</v>
      </c>
      <c r="FN211" s="8">
        <f t="shared" si="45"/>
        <v>0</v>
      </c>
      <c r="FO211" s="8">
        <f t="shared" si="45"/>
        <v>0</v>
      </c>
      <c r="FP211" s="8">
        <f t="shared" si="45"/>
        <v>0</v>
      </c>
      <c r="FQ211" s="8">
        <f t="shared" si="45"/>
        <v>0</v>
      </c>
      <c r="FR211" s="8">
        <f t="shared" si="45"/>
        <v>0</v>
      </c>
      <c r="FS211" s="8">
        <f t="shared" si="45"/>
        <v>0</v>
      </c>
      <c r="FT211" s="8">
        <f t="shared" si="45"/>
        <v>0</v>
      </c>
      <c r="FU211" s="8">
        <f t="shared" si="45"/>
        <v>0</v>
      </c>
      <c r="FV211" s="8">
        <f t="shared" si="45"/>
        <v>0</v>
      </c>
      <c r="FW211" s="8">
        <f t="shared" si="45"/>
        <v>0</v>
      </c>
      <c r="FX211" s="8">
        <f t="shared" si="45"/>
        <v>0</v>
      </c>
      <c r="FY211" s="8">
        <f t="shared" si="45"/>
        <v>497.07990699999999</v>
      </c>
      <c r="FZ211" s="8">
        <f t="shared" si="45"/>
        <v>0</v>
      </c>
      <c r="GA211" s="8">
        <f t="shared" si="45"/>
        <v>0</v>
      </c>
      <c r="GB211" s="8">
        <f t="shared" si="45"/>
        <v>0</v>
      </c>
      <c r="GC211" s="8">
        <f t="shared" si="45"/>
        <v>0</v>
      </c>
      <c r="GD211" s="8">
        <f t="shared" si="45"/>
        <v>7.4634059999999995E-4</v>
      </c>
      <c r="GE211" s="8">
        <f t="shared" si="45"/>
        <v>143.54517299309998</v>
      </c>
      <c r="GF211" s="8">
        <f t="shared" si="45"/>
        <v>3338.5717500000001</v>
      </c>
      <c r="GG211" s="8">
        <f t="shared" si="45"/>
        <v>35812.702839999998</v>
      </c>
      <c r="GH211" s="8">
        <f t="shared" si="45"/>
        <v>4470.0027600000003</v>
      </c>
      <c r="GI211" s="8">
        <f t="shared" si="45"/>
        <v>4470.0027600000003</v>
      </c>
      <c r="GJ211" s="8">
        <f t="shared" si="45"/>
        <v>521.69056139000008</v>
      </c>
      <c r="GK211" s="8">
        <f t="shared" si="45"/>
        <v>0</v>
      </c>
      <c r="GL211" s="8">
        <f t="shared" si="45"/>
        <v>4469.9927000000007</v>
      </c>
      <c r="GM211" s="8">
        <f t="shared" si="45"/>
        <v>521.69056139000008</v>
      </c>
      <c r="GN211" s="8">
        <f t="shared" si="45"/>
        <v>5.1508595001799993</v>
      </c>
      <c r="GO211" s="8">
        <f t="shared" ref="GO211:HU211" si="46">IF(ISERROR(GO13+GO14+GO21+GO26+GO27+GO30+GO33),0,GO13+GO14+GO21+GO26+GO27+GO30+GO33)</f>
        <v>521.66134138999996</v>
      </c>
      <c r="GP211" s="8">
        <f t="shared" si="46"/>
        <v>5.1303180999999996E-2</v>
      </c>
      <c r="GQ211" s="8">
        <f t="shared" si="46"/>
        <v>3574.5107999999996</v>
      </c>
      <c r="GR211" s="8">
        <f t="shared" si="46"/>
        <v>3549.9933800000003</v>
      </c>
      <c r="GS211" s="8">
        <f t="shared" si="46"/>
        <v>24.517467437499999</v>
      </c>
      <c r="GT211" s="8">
        <f t="shared" si="46"/>
        <v>0.639127</v>
      </c>
      <c r="GU211" s="8">
        <f t="shared" si="46"/>
        <v>23.8783404375</v>
      </c>
      <c r="GV211" s="8">
        <f t="shared" si="46"/>
        <v>2.6207801431259999E-2</v>
      </c>
      <c r="GW211" s="8">
        <f t="shared" si="46"/>
        <v>1.47964688E-6</v>
      </c>
      <c r="GX211" s="8">
        <f t="shared" si="46"/>
        <v>1.7741928E-6</v>
      </c>
      <c r="GY211" s="8">
        <f t="shared" si="46"/>
        <v>1.7741928E-6</v>
      </c>
      <c r="GZ211" s="8">
        <f t="shared" si="46"/>
        <v>7067.60311</v>
      </c>
      <c r="HA211" s="8">
        <f t="shared" si="46"/>
        <v>3.2237999000000004E-6</v>
      </c>
      <c r="HB211" s="8">
        <f t="shared" si="46"/>
        <v>5274.3310200000005</v>
      </c>
      <c r="HC211" s="8">
        <f t="shared" si="46"/>
        <v>3174.1409400000002</v>
      </c>
      <c r="HD211" s="8">
        <f t="shared" si="46"/>
        <v>1740.5289</v>
      </c>
      <c r="HE211" s="8">
        <f t="shared" si="46"/>
        <v>300.156113</v>
      </c>
      <c r="HF211" s="8">
        <f t="shared" si="46"/>
        <v>359.66079200000001</v>
      </c>
      <c r="HG211" s="8">
        <f t="shared" si="46"/>
        <v>375.91251599999998</v>
      </c>
      <c r="HH211" s="8">
        <f t="shared" si="46"/>
        <v>3474.2973200000001</v>
      </c>
      <c r="HI211" s="8">
        <f t="shared" si="46"/>
        <v>134.25328999999999</v>
      </c>
      <c r="HJ211" s="8">
        <f t="shared" si="46"/>
        <v>3515.53451</v>
      </c>
      <c r="HK211" s="8">
        <f t="shared" si="46"/>
        <v>1.7661106273100004E-2</v>
      </c>
      <c r="HL211" s="8">
        <f t="shared" si="46"/>
        <v>75.7974423</v>
      </c>
      <c r="HM211" s="8">
        <f t="shared" si="46"/>
        <v>75.7974423</v>
      </c>
      <c r="HN211" s="8">
        <f t="shared" si="46"/>
        <v>0</v>
      </c>
      <c r="HO211" s="8">
        <f t="shared" si="46"/>
        <v>44.251791146599999</v>
      </c>
      <c r="HP211" s="8">
        <f t="shared" si="46"/>
        <v>31.5457435</v>
      </c>
      <c r="HQ211" s="8">
        <f t="shared" si="46"/>
        <v>224.733829515</v>
      </c>
      <c r="HR211" s="8">
        <f t="shared" si="46"/>
        <v>0</v>
      </c>
      <c r="HS211" s="8">
        <f t="shared" si="46"/>
        <v>35.359656800876849</v>
      </c>
      <c r="HT211" s="8">
        <f t="shared" si="46"/>
        <v>1.8415264273099998E-2</v>
      </c>
      <c r="HU211" s="8">
        <f t="shared" si="46"/>
        <v>6.0496526999999998E-6</v>
      </c>
      <c r="HV211" s="8">
        <f>IF(ISERROR(HV13+HV14+HV21+HV26+HV27+HV30+HV33),0,HV13+HV14+HV21+HV26+HV27+HV30+HV33)</f>
        <v>0.13635182168939999</v>
      </c>
      <c r="HW211" s="8">
        <f>IF(ISERROR(HW13+HW14+HW21+HW26+HW27+HW30+HW33),0,HW13+HW14+HW21+HW26+HW27+HW30+HW33)</f>
        <v>3515.7737099999995</v>
      </c>
      <c r="HX211" s="8">
        <f>IF(ISERROR(HX13+HX14+HX21+HX26+HX27+HX30+HX33),0,HX13+HX14+HX21+HX26+HX27+HX30+HX33)</f>
        <v>225158.86499999999</v>
      </c>
      <c r="HY211" s="8">
        <f>IF(ISERROR(HY13+HY14+HY21+HY26+HY27+HY30+HY33),0,HY13+HY14+HY21+HY26+HY27+HY30+HY33)</f>
        <v>0</v>
      </c>
      <c r="HZ211" s="8">
        <f>IF(ISERROR(HZ13+HZ14+HZ21+HZ26+HZ27+HZ30+HZ33),0,HZ13+HZ14+HZ21+HZ26+HZ27+HZ30+HZ33)</f>
        <v>42.852626899999997</v>
      </c>
    </row>
    <row r="212" spans="1:234" s="4" customFormat="1" ht="12" customHeight="1" x14ac:dyDescent="0.15">
      <c r="A212" s="4" t="s">
        <v>182</v>
      </c>
      <c r="B212" s="5" t="s">
        <v>176</v>
      </c>
      <c r="C212" s="8">
        <f>IF(ISERROR(C28+C31+C32),0,C28+C31+C32)</f>
        <v>0</v>
      </c>
      <c r="D212" s="8">
        <f>IF(ISERROR(D28+D31+D32),0,D28+D31+D32)</f>
        <v>0</v>
      </c>
      <c r="E212" s="8">
        <f t="shared" ref="E212:BP212" si="47">IF(ISERROR(E28+E31+E32),0,E28+E31+E32)</f>
        <v>20.361877</v>
      </c>
      <c r="F212" s="8">
        <f t="shared" si="47"/>
        <v>1.196848E-6</v>
      </c>
      <c r="G212" s="8">
        <f t="shared" si="47"/>
        <v>6.2991999999999999E-8</v>
      </c>
      <c r="H212" s="8">
        <f t="shared" si="47"/>
        <v>61.230300000000007</v>
      </c>
      <c r="I212" s="8">
        <f t="shared" si="47"/>
        <v>0</v>
      </c>
      <c r="J212" s="8">
        <f t="shared" si="47"/>
        <v>0</v>
      </c>
      <c r="K212" s="8">
        <f t="shared" si="47"/>
        <v>0</v>
      </c>
      <c r="L212" s="8">
        <f t="shared" si="47"/>
        <v>1.2598389999999998E-6</v>
      </c>
      <c r="M212" s="8">
        <f t="shared" si="47"/>
        <v>0</v>
      </c>
      <c r="N212" s="8">
        <f t="shared" si="47"/>
        <v>90.655479999999997</v>
      </c>
      <c r="O212" s="8">
        <f t="shared" si="47"/>
        <v>0</v>
      </c>
      <c r="P212" s="8">
        <f t="shared" si="47"/>
        <v>1.2598389999999998E-6</v>
      </c>
      <c r="Q212" s="8">
        <f t="shared" si="47"/>
        <v>0</v>
      </c>
      <c r="R212" s="8">
        <f t="shared" si="47"/>
        <v>0</v>
      </c>
      <c r="S212" s="8">
        <f t="shared" si="47"/>
        <v>90.655479999999997</v>
      </c>
      <c r="T212" s="8">
        <f t="shared" si="47"/>
        <v>81.586880000000008</v>
      </c>
      <c r="U212" s="8">
        <f t="shared" si="47"/>
        <v>9.0655479999999997</v>
      </c>
      <c r="V212" s="8">
        <f t="shared" si="47"/>
        <v>0</v>
      </c>
      <c r="W212" s="8">
        <f t="shared" si="47"/>
        <v>1.6036329999999999E-7</v>
      </c>
      <c r="X212" s="8">
        <f t="shared" si="47"/>
        <v>0</v>
      </c>
      <c r="Y212" s="8">
        <f t="shared" si="47"/>
        <v>73.544219999999996</v>
      </c>
      <c r="Z212" s="8">
        <f t="shared" si="47"/>
        <v>1.6034720000000001E-7</v>
      </c>
      <c r="AA212" s="8">
        <f t="shared" si="47"/>
        <v>0</v>
      </c>
      <c r="AB212" s="8">
        <f t="shared" si="47"/>
        <v>1.6034720000000001E-7</v>
      </c>
      <c r="AC212" s="8">
        <f t="shared" si="47"/>
        <v>0</v>
      </c>
      <c r="AD212" s="8">
        <f t="shared" si="47"/>
        <v>0</v>
      </c>
      <c r="AE212" s="8">
        <f t="shared" si="47"/>
        <v>0</v>
      </c>
      <c r="AF212" s="8">
        <f t="shared" si="47"/>
        <v>0</v>
      </c>
      <c r="AG212" s="8">
        <f t="shared" si="47"/>
        <v>0</v>
      </c>
      <c r="AH212" s="8">
        <f t="shared" si="47"/>
        <v>0</v>
      </c>
      <c r="AI212" s="8">
        <f t="shared" si="47"/>
        <v>0</v>
      </c>
      <c r="AJ212" s="8">
        <f t="shared" si="47"/>
        <v>0</v>
      </c>
      <c r="AK212" s="8">
        <f t="shared" si="47"/>
        <v>0</v>
      </c>
      <c r="AL212" s="8">
        <f t="shared" si="47"/>
        <v>0</v>
      </c>
      <c r="AM212" s="8">
        <f t="shared" si="47"/>
        <v>0</v>
      </c>
      <c r="AN212" s="8">
        <f t="shared" si="47"/>
        <v>0</v>
      </c>
      <c r="AO212" s="8">
        <f t="shared" si="47"/>
        <v>0</v>
      </c>
      <c r="AP212" s="8">
        <f t="shared" si="47"/>
        <v>0</v>
      </c>
      <c r="AQ212" s="8">
        <f t="shared" si="47"/>
        <v>0</v>
      </c>
      <c r="AR212" s="8">
        <f t="shared" si="47"/>
        <v>0</v>
      </c>
      <c r="AS212" s="8">
        <f t="shared" si="47"/>
        <v>0</v>
      </c>
      <c r="AT212" s="8">
        <f t="shared" si="47"/>
        <v>0</v>
      </c>
      <c r="AU212" s="8">
        <f t="shared" si="47"/>
        <v>0</v>
      </c>
      <c r="AV212" s="8">
        <f t="shared" si="47"/>
        <v>0</v>
      </c>
      <c r="AW212" s="8">
        <f t="shared" si="47"/>
        <v>0</v>
      </c>
      <c r="AX212" s="8">
        <f t="shared" si="47"/>
        <v>0</v>
      </c>
      <c r="AY212" s="8">
        <f t="shared" si="47"/>
        <v>0</v>
      </c>
      <c r="AZ212" s="8">
        <f t="shared" si="47"/>
        <v>73.544219999999996</v>
      </c>
      <c r="BA212" s="8">
        <f t="shared" si="47"/>
        <v>0</v>
      </c>
      <c r="BB212" s="8">
        <f t="shared" si="47"/>
        <v>0</v>
      </c>
      <c r="BC212" s="8">
        <f t="shared" si="47"/>
        <v>0</v>
      </c>
      <c r="BD212" s="8">
        <f t="shared" si="47"/>
        <v>0</v>
      </c>
      <c r="BE212" s="8">
        <f t="shared" si="47"/>
        <v>0</v>
      </c>
      <c r="BF212" s="8">
        <f t="shared" si="47"/>
        <v>0</v>
      </c>
      <c r="BG212" s="8">
        <f t="shared" si="47"/>
        <v>0</v>
      </c>
      <c r="BH212" s="8">
        <f t="shared" si="47"/>
        <v>0</v>
      </c>
      <c r="BI212" s="8">
        <f t="shared" si="47"/>
        <v>73.544219999999996</v>
      </c>
      <c r="BJ212" s="8">
        <f t="shared" si="47"/>
        <v>147.08843999999999</v>
      </c>
      <c r="BK212" s="8">
        <f t="shared" si="47"/>
        <v>2.689503E-8</v>
      </c>
      <c r="BL212" s="8">
        <f t="shared" si="47"/>
        <v>1.8940950000000001E-7</v>
      </c>
      <c r="BM212" s="8">
        <f t="shared" si="47"/>
        <v>1.8940950000000001E-7</v>
      </c>
      <c r="BN212" s="8">
        <f t="shared" si="47"/>
        <v>1.8940950000000001E-7</v>
      </c>
      <c r="BO212" s="8">
        <f t="shared" si="47"/>
        <v>73.544219999999996</v>
      </c>
      <c r="BP212" s="8">
        <f t="shared" si="47"/>
        <v>73.544219999999996</v>
      </c>
      <c r="BQ212" s="8">
        <f t="shared" ref="BQ212:EB212" si="48">IF(ISERROR(BQ28+BQ31+BQ32),0,BQ28+BQ31+BQ32)</f>
        <v>147.08843999999999</v>
      </c>
      <c r="BR212" s="8">
        <f t="shared" si="48"/>
        <v>0</v>
      </c>
      <c r="BS212" s="8">
        <f t="shared" si="48"/>
        <v>0</v>
      </c>
      <c r="BT212" s="8">
        <f t="shared" si="48"/>
        <v>0</v>
      </c>
      <c r="BU212" s="8">
        <f t="shared" si="48"/>
        <v>0</v>
      </c>
      <c r="BV212" s="8">
        <f t="shared" si="48"/>
        <v>109.76749000000001</v>
      </c>
      <c r="BW212" s="8">
        <f t="shared" si="48"/>
        <v>73.544219999999996</v>
      </c>
      <c r="BX212" s="8">
        <f t="shared" si="48"/>
        <v>36.223269000000002</v>
      </c>
      <c r="BY212" s="8">
        <f t="shared" si="48"/>
        <v>109.76749000000001</v>
      </c>
      <c r="BZ212" s="8">
        <f t="shared" si="48"/>
        <v>75.826729999999998</v>
      </c>
      <c r="CA212" s="8">
        <f t="shared" si="48"/>
        <v>3.7913357999999997</v>
      </c>
      <c r="CB212" s="8">
        <f t="shared" si="48"/>
        <v>0</v>
      </c>
      <c r="CC212" s="8">
        <f t="shared" si="48"/>
        <v>0</v>
      </c>
      <c r="CD212" s="8">
        <f t="shared" si="48"/>
        <v>0</v>
      </c>
      <c r="CE212" s="8">
        <f t="shared" si="48"/>
        <v>72.035380000000004</v>
      </c>
      <c r="CF212" s="8">
        <f t="shared" si="48"/>
        <v>72.035110000000003</v>
      </c>
      <c r="CG212" s="8">
        <f t="shared" si="48"/>
        <v>72.035380000000004</v>
      </c>
      <c r="CH212" s="8">
        <f t="shared" si="48"/>
        <v>75.826729999999998</v>
      </c>
      <c r="CI212" s="8">
        <f t="shared" si="48"/>
        <v>1.7613939999999999E-8</v>
      </c>
      <c r="CJ212" s="8">
        <f t="shared" si="48"/>
        <v>1.961063E-7</v>
      </c>
      <c r="CK212" s="8">
        <f t="shared" si="48"/>
        <v>1.9489000000000002E-7</v>
      </c>
      <c r="CL212" s="8">
        <f t="shared" si="48"/>
        <v>1.961063E-7</v>
      </c>
      <c r="CM212" s="8">
        <f t="shared" si="48"/>
        <v>1.784924E-7</v>
      </c>
      <c r="CN212" s="8">
        <f t="shared" si="48"/>
        <v>1.9432329999999999E-7</v>
      </c>
      <c r="CO212" s="8">
        <f t="shared" si="48"/>
        <v>1.5830990000000001E-8</v>
      </c>
      <c r="CP212" s="8">
        <f t="shared" si="48"/>
        <v>1.9432329999999999E-7</v>
      </c>
      <c r="CQ212" s="8">
        <f t="shared" si="48"/>
        <v>1.784924E-7</v>
      </c>
      <c r="CR212" s="8">
        <f t="shared" si="48"/>
        <v>0</v>
      </c>
      <c r="CS212" s="8">
        <f t="shared" si="48"/>
        <v>0</v>
      </c>
      <c r="CT212" s="8">
        <f t="shared" si="48"/>
        <v>1.5091055</v>
      </c>
      <c r="CU212" s="8">
        <f t="shared" si="48"/>
        <v>1.192638E-6</v>
      </c>
      <c r="CV212" s="8">
        <f t="shared" si="48"/>
        <v>0</v>
      </c>
      <c r="CW212" s="8">
        <f t="shared" si="48"/>
        <v>4.9821580000000005E-6</v>
      </c>
      <c r="CX212" s="8">
        <f t="shared" si="48"/>
        <v>4.9821580000000005E-6</v>
      </c>
      <c r="CY212" s="8">
        <f t="shared" si="48"/>
        <v>3.7853109999999997E-6</v>
      </c>
      <c r="CZ212" s="8">
        <f t="shared" si="48"/>
        <v>3.7853109999999997E-6</v>
      </c>
      <c r="DA212" s="8">
        <f t="shared" si="48"/>
        <v>1.196841E-6</v>
      </c>
      <c r="DB212" s="8">
        <f t="shared" si="48"/>
        <v>0</v>
      </c>
      <c r="DC212" s="8">
        <f t="shared" si="48"/>
        <v>0</v>
      </c>
      <c r="DD212" s="8">
        <f t="shared" si="48"/>
        <v>0</v>
      </c>
      <c r="DE212" s="8">
        <f t="shared" si="48"/>
        <v>0</v>
      </c>
      <c r="DF212" s="8">
        <f t="shared" si="48"/>
        <v>0</v>
      </c>
      <c r="DG212" s="8">
        <f t="shared" si="48"/>
        <v>0</v>
      </c>
      <c r="DH212" s="8">
        <f t="shared" si="48"/>
        <v>0</v>
      </c>
      <c r="DI212" s="8">
        <f t="shared" si="48"/>
        <v>1.2162799999999999E-9</v>
      </c>
      <c r="DJ212" s="8">
        <f t="shared" si="48"/>
        <v>0</v>
      </c>
      <c r="DK212" s="8">
        <f t="shared" si="48"/>
        <v>0</v>
      </c>
      <c r="DL212" s="8">
        <f t="shared" si="48"/>
        <v>0</v>
      </c>
      <c r="DM212" s="8">
        <f t="shared" si="48"/>
        <v>6.2577E-9</v>
      </c>
      <c r="DN212" s="8">
        <f t="shared" si="48"/>
        <v>6.2577E-9</v>
      </c>
      <c r="DO212" s="8">
        <f t="shared" si="48"/>
        <v>9.7512999999999992E-10</v>
      </c>
      <c r="DP212" s="8">
        <f t="shared" si="48"/>
        <v>7.2328199999999998E-9</v>
      </c>
      <c r="DQ212" s="8">
        <f t="shared" si="48"/>
        <v>0</v>
      </c>
      <c r="DR212" s="8">
        <f t="shared" si="48"/>
        <v>7.2476500000000007E-9</v>
      </c>
      <c r="DS212" s="8">
        <f t="shared" si="48"/>
        <v>75.827020000000005</v>
      </c>
      <c r="DT212" s="8">
        <f t="shared" si="48"/>
        <v>72.035660000000007</v>
      </c>
      <c r="DU212" s="8">
        <f t="shared" si="48"/>
        <v>3.7913508</v>
      </c>
      <c r="DV212" s="8">
        <f t="shared" si="48"/>
        <v>75.827020000000005</v>
      </c>
      <c r="DW212" s="8">
        <f t="shared" si="48"/>
        <v>10.805347999999999</v>
      </c>
      <c r="DX212" s="8">
        <f t="shared" si="48"/>
        <v>0</v>
      </c>
      <c r="DY212" s="8">
        <f t="shared" si="48"/>
        <v>4.6528069999999999E-7</v>
      </c>
      <c r="DZ212" s="8">
        <f t="shared" si="48"/>
        <v>2.28694E-8</v>
      </c>
      <c r="EA212" s="8">
        <f t="shared" si="48"/>
        <v>4812.9290000000001</v>
      </c>
      <c r="EB212" s="8">
        <f t="shared" si="48"/>
        <v>4812.9290000000001</v>
      </c>
      <c r="EC212" s="8">
        <f t="shared" ref="EC212:GN212" si="49">IF(ISERROR(EC28+EC31+EC32),0,EC28+EC31+EC32)</f>
        <v>4823.7672000000002</v>
      </c>
      <c r="ED212" s="8">
        <f t="shared" si="49"/>
        <v>10.837682000000001</v>
      </c>
      <c r="EE212" s="8">
        <f t="shared" si="49"/>
        <v>4823.7672000000002</v>
      </c>
      <c r="EF212" s="8">
        <f t="shared" si="49"/>
        <v>4.6528549999999999E-7</v>
      </c>
      <c r="EG212" s="8">
        <f t="shared" si="49"/>
        <v>0</v>
      </c>
      <c r="EH212" s="8">
        <f t="shared" si="49"/>
        <v>0</v>
      </c>
      <c r="EI212" s="8">
        <f t="shared" si="49"/>
        <v>10.837682000000001</v>
      </c>
      <c r="EJ212" s="8">
        <f t="shared" si="49"/>
        <v>0</v>
      </c>
      <c r="EK212" s="8">
        <f t="shared" si="49"/>
        <v>0</v>
      </c>
      <c r="EL212" s="8">
        <f t="shared" si="49"/>
        <v>0</v>
      </c>
      <c r="EM212" s="8">
        <f t="shared" si="49"/>
        <v>0</v>
      </c>
      <c r="EN212" s="8">
        <f t="shared" si="49"/>
        <v>0</v>
      </c>
      <c r="EO212" s="8">
        <f t="shared" si="49"/>
        <v>0</v>
      </c>
      <c r="EP212" s="8">
        <f t="shared" si="49"/>
        <v>0</v>
      </c>
      <c r="EQ212" s="8">
        <f t="shared" si="49"/>
        <v>0</v>
      </c>
      <c r="ER212" s="8">
        <f t="shared" si="49"/>
        <v>0</v>
      </c>
      <c r="ES212" s="8">
        <f t="shared" si="49"/>
        <v>0</v>
      </c>
      <c r="ET212" s="8">
        <f t="shared" si="49"/>
        <v>0</v>
      </c>
      <c r="EU212" s="8">
        <f t="shared" si="49"/>
        <v>0</v>
      </c>
      <c r="EV212" s="8">
        <f t="shared" si="49"/>
        <v>0</v>
      </c>
      <c r="EW212" s="8">
        <f t="shared" si="49"/>
        <v>0</v>
      </c>
      <c r="EX212" s="8">
        <f t="shared" si="49"/>
        <v>0</v>
      </c>
      <c r="EY212" s="8">
        <f t="shared" si="49"/>
        <v>0</v>
      </c>
      <c r="EZ212" s="8">
        <f t="shared" si="49"/>
        <v>0</v>
      </c>
      <c r="FA212" s="8">
        <f t="shared" si="49"/>
        <v>0</v>
      </c>
      <c r="FB212" s="8">
        <f t="shared" si="49"/>
        <v>0</v>
      </c>
      <c r="FC212" s="8">
        <f t="shared" si="49"/>
        <v>0</v>
      </c>
      <c r="FD212" s="8">
        <f t="shared" si="49"/>
        <v>0</v>
      </c>
      <c r="FE212" s="8">
        <f t="shared" si="49"/>
        <v>0</v>
      </c>
      <c r="FF212" s="8">
        <f t="shared" si="49"/>
        <v>0</v>
      </c>
      <c r="FG212" s="8">
        <f t="shared" si="49"/>
        <v>0</v>
      </c>
      <c r="FH212" s="8">
        <f t="shared" si="49"/>
        <v>0</v>
      </c>
      <c r="FI212" s="8">
        <f t="shared" si="49"/>
        <v>0</v>
      </c>
      <c r="FJ212" s="8">
        <f t="shared" si="49"/>
        <v>0</v>
      </c>
      <c r="FK212" s="8">
        <f t="shared" si="49"/>
        <v>0</v>
      </c>
      <c r="FL212" s="8">
        <f t="shared" si="49"/>
        <v>0</v>
      </c>
      <c r="FM212" s="8">
        <f t="shared" si="49"/>
        <v>0</v>
      </c>
      <c r="FN212" s="8">
        <f t="shared" si="49"/>
        <v>0</v>
      </c>
      <c r="FO212" s="8">
        <f t="shared" si="49"/>
        <v>0</v>
      </c>
      <c r="FP212" s="8">
        <f t="shared" si="49"/>
        <v>0</v>
      </c>
      <c r="FQ212" s="8">
        <f t="shared" si="49"/>
        <v>0</v>
      </c>
      <c r="FR212" s="8">
        <f t="shared" si="49"/>
        <v>0</v>
      </c>
      <c r="FS212" s="8">
        <f t="shared" si="49"/>
        <v>0</v>
      </c>
      <c r="FT212" s="8">
        <f t="shared" si="49"/>
        <v>0</v>
      </c>
      <c r="FU212" s="8">
        <f t="shared" si="49"/>
        <v>0</v>
      </c>
      <c r="FV212" s="8">
        <f t="shared" si="49"/>
        <v>0</v>
      </c>
      <c r="FW212" s="8">
        <f t="shared" si="49"/>
        <v>0</v>
      </c>
      <c r="FX212" s="8">
        <f t="shared" si="49"/>
        <v>0</v>
      </c>
      <c r="FY212" s="8">
        <f t="shared" si="49"/>
        <v>10.837682000000001</v>
      </c>
      <c r="FZ212" s="8">
        <f t="shared" si="49"/>
        <v>0</v>
      </c>
      <c r="GA212" s="8">
        <f t="shared" si="49"/>
        <v>13.429349999999999</v>
      </c>
      <c r="GB212" s="8">
        <f t="shared" si="49"/>
        <v>2.3725879999999999</v>
      </c>
      <c r="GC212" s="8">
        <f t="shared" si="49"/>
        <v>4.559939</v>
      </c>
      <c r="GD212" s="8">
        <f t="shared" si="49"/>
        <v>0</v>
      </c>
      <c r="GE212" s="8">
        <f t="shared" si="49"/>
        <v>1.25984E-6</v>
      </c>
      <c r="GF212" s="8">
        <f t="shared" si="49"/>
        <v>90.658010000000004</v>
      </c>
      <c r="GG212" s="8">
        <f t="shared" si="49"/>
        <v>73.544219999999996</v>
      </c>
      <c r="GH212" s="8">
        <f t="shared" si="49"/>
        <v>73.544219999999996</v>
      </c>
      <c r="GI212" s="8">
        <f t="shared" si="49"/>
        <v>73.544219999999996</v>
      </c>
      <c r="GJ212" s="8">
        <f t="shared" si="49"/>
        <v>1.6034720000000001E-7</v>
      </c>
      <c r="GK212" s="8">
        <f t="shared" si="49"/>
        <v>0</v>
      </c>
      <c r="GL212" s="8">
        <f t="shared" si="49"/>
        <v>73.544219999999996</v>
      </c>
      <c r="GM212" s="8">
        <f t="shared" si="49"/>
        <v>1.6034720000000001E-7</v>
      </c>
      <c r="GN212" s="8">
        <f t="shared" si="49"/>
        <v>0</v>
      </c>
      <c r="GO212" s="8">
        <f t="shared" ref="GO212:HU212" si="50">IF(ISERROR(GO28+GO31+GO32),0,GO28+GO31+GO32)</f>
        <v>1.6034720000000001E-7</v>
      </c>
      <c r="GP212" s="8">
        <f t="shared" si="50"/>
        <v>0</v>
      </c>
      <c r="GQ212" s="8">
        <f t="shared" si="50"/>
        <v>73.544219999999996</v>
      </c>
      <c r="GR212" s="8">
        <f t="shared" si="50"/>
        <v>73.544219999999996</v>
      </c>
      <c r="GS212" s="8">
        <f t="shared" si="50"/>
        <v>1.101359E-8</v>
      </c>
      <c r="GT212" s="8">
        <f t="shared" si="50"/>
        <v>1.101359E-8</v>
      </c>
      <c r="GU212" s="8">
        <f t="shared" si="50"/>
        <v>0</v>
      </c>
      <c r="GV212" s="8">
        <f t="shared" si="50"/>
        <v>0</v>
      </c>
      <c r="GW212" s="8">
        <f t="shared" si="50"/>
        <v>0</v>
      </c>
      <c r="GX212" s="8">
        <f t="shared" si="50"/>
        <v>0</v>
      </c>
      <c r="GY212" s="8">
        <f t="shared" si="50"/>
        <v>0</v>
      </c>
      <c r="GZ212" s="8">
        <f t="shared" si="50"/>
        <v>147.08843999999999</v>
      </c>
      <c r="HA212" s="8">
        <f t="shared" si="50"/>
        <v>0</v>
      </c>
      <c r="HB212" s="8">
        <f t="shared" si="50"/>
        <v>109.76749000000001</v>
      </c>
      <c r="HC212" s="8">
        <f t="shared" si="50"/>
        <v>66.059089999999998</v>
      </c>
      <c r="HD212" s="8">
        <f t="shared" si="50"/>
        <v>36.223269000000002</v>
      </c>
      <c r="HE212" s="8">
        <f t="shared" si="50"/>
        <v>5.9760260000000001</v>
      </c>
      <c r="HF212" s="8">
        <f t="shared" si="50"/>
        <v>7.4851320000000001</v>
      </c>
      <c r="HG212" s="8">
        <f t="shared" si="50"/>
        <v>7.4851320000000001</v>
      </c>
      <c r="HH212" s="8">
        <f t="shared" si="50"/>
        <v>72.035110000000003</v>
      </c>
      <c r="HI212" s="8">
        <f t="shared" si="50"/>
        <v>0</v>
      </c>
      <c r="HJ212" s="8">
        <f t="shared" si="50"/>
        <v>75.826729999999998</v>
      </c>
      <c r="HK212" s="8">
        <f t="shared" si="50"/>
        <v>1.2162799999999999E-9</v>
      </c>
      <c r="HL212" s="8">
        <f t="shared" si="50"/>
        <v>1.5091066</v>
      </c>
      <c r="HM212" s="8">
        <f t="shared" si="50"/>
        <v>1.5091066</v>
      </c>
      <c r="HN212" s="8">
        <f t="shared" si="50"/>
        <v>0</v>
      </c>
      <c r="HO212" s="8">
        <f t="shared" si="50"/>
        <v>1.192638E-6</v>
      </c>
      <c r="HP212" s="8">
        <f t="shared" si="50"/>
        <v>1.5091055</v>
      </c>
      <c r="HQ212" s="8">
        <f t="shared" si="50"/>
        <v>4.9821580000000005E-6</v>
      </c>
      <c r="HR212" s="8">
        <f t="shared" si="50"/>
        <v>0</v>
      </c>
      <c r="HS212" s="8">
        <f t="shared" si="50"/>
        <v>0</v>
      </c>
      <c r="HT212" s="8">
        <f t="shared" si="50"/>
        <v>1.2162799999999999E-9</v>
      </c>
      <c r="HU212" s="8">
        <f t="shared" si="50"/>
        <v>0</v>
      </c>
      <c r="HV212" s="8">
        <f>IF(ISERROR(HV28+HV31+HV32),0,HV28+HV31+HV32)</f>
        <v>7.2476500000000007E-9</v>
      </c>
      <c r="HW212" s="8">
        <f>IF(ISERROR(HW28+HW31+HW32),0,HW28+HW31+HW32)</f>
        <v>75.827020000000005</v>
      </c>
      <c r="HX212" s="8">
        <f>IF(ISERROR(HX28+HX31+HX32),0,HX28+HX31+HX32)</f>
        <v>4823.7672000000002</v>
      </c>
      <c r="HY212" s="8">
        <f>IF(ISERROR(HY28+HY31+HY32),0,HY28+HY31+HY32)</f>
        <v>0</v>
      </c>
      <c r="HZ212" s="8">
        <f>IF(ISERROR(HZ28+HZ31+HZ32),0,HZ28+HZ31+HZ32)</f>
        <v>0</v>
      </c>
    </row>
    <row r="213" spans="1:234" s="4" customFormat="1" ht="12" customHeight="1" x14ac:dyDescent="0.15">
      <c r="A213" s="4" t="s">
        <v>183</v>
      </c>
      <c r="B213" s="5" t="s">
        <v>176</v>
      </c>
      <c r="C213" s="8">
        <f>0</f>
        <v>0</v>
      </c>
      <c r="D213" s="8">
        <f>0</f>
        <v>0</v>
      </c>
      <c r="E213" s="8">
        <f>0</f>
        <v>0</v>
      </c>
      <c r="F213" s="8">
        <f>0</f>
        <v>0</v>
      </c>
      <c r="G213" s="8">
        <f>0</f>
        <v>0</v>
      </c>
      <c r="H213" s="8">
        <f>0</f>
        <v>0</v>
      </c>
      <c r="I213" s="8">
        <f>0</f>
        <v>0</v>
      </c>
      <c r="J213" s="8">
        <f>0</f>
        <v>0</v>
      </c>
      <c r="K213" s="8">
        <f>0</f>
        <v>0</v>
      </c>
      <c r="L213" s="8">
        <f>0</f>
        <v>0</v>
      </c>
      <c r="M213" s="8">
        <f>0</f>
        <v>0</v>
      </c>
      <c r="N213" s="8">
        <f>0</f>
        <v>0</v>
      </c>
      <c r="O213" s="8">
        <f>0</f>
        <v>0</v>
      </c>
      <c r="P213" s="8">
        <f>0</f>
        <v>0</v>
      </c>
      <c r="Q213" s="8">
        <f>0</f>
        <v>0</v>
      </c>
      <c r="R213" s="8">
        <f>0</f>
        <v>0</v>
      </c>
      <c r="S213" s="8">
        <f>0</f>
        <v>0</v>
      </c>
      <c r="T213" s="8">
        <f>0</f>
        <v>0</v>
      </c>
      <c r="U213" s="8">
        <f>0</f>
        <v>0</v>
      </c>
      <c r="V213" s="8">
        <f>0</f>
        <v>0</v>
      </c>
      <c r="W213" s="8">
        <f>0</f>
        <v>0</v>
      </c>
      <c r="X213" s="8">
        <f>0</f>
        <v>0</v>
      </c>
      <c r="Y213" s="8">
        <f>0</f>
        <v>0</v>
      </c>
      <c r="Z213" s="8">
        <f>0</f>
        <v>0</v>
      </c>
      <c r="AA213" s="8">
        <f>0</f>
        <v>0</v>
      </c>
      <c r="AB213" s="8">
        <f>0</f>
        <v>0</v>
      </c>
      <c r="AC213" s="8">
        <f>0</f>
        <v>0</v>
      </c>
      <c r="AD213" s="8">
        <f>0</f>
        <v>0</v>
      </c>
      <c r="AE213" s="8">
        <f>0</f>
        <v>0</v>
      </c>
      <c r="AF213" s="8">
        <f>0</f>
        <v>0</v>
      </c>
      <c r="AG213" s="8">
        <f>0</f>
        <v>0</v>
      </c>
      <c r="AH213" s="8">
        <f>0</f>
        <v>0</v>
      </c>
      <c r="AI213" s="8">
        <f>0</f>
        <v>0</v>
      </c>
      <c r="AJ213" s="8">
        <f>0</f>
        <v>0</v>
      </c>
      <c r="AK213" s="8">
        <f>0</f>
        <v>0</v>
      </c>
      <c r="AL213" s="8">
        <f>0</f>
        <v>0</v>
      </c>
      <c r="AM213" s="8">
        <f>0</f>
        <v>0</v>
      </c>
      <c r="AN213" s="8">
        <f>0</f>
        <v>0</v>
      </c>
      <c r="AO213" s="8">
        <f>0</f>
        <v>0</v>
      </c>
      <c r="AP213" s="8">
        <f>0</f>
        <v>0</v>
      </c>
      <c r="AQ213" s="8">
        <f>0</f>
        <v>0</v>
      </c>
      <c r="AR213" s="8">
        <f>0</f>
        <v>0</v>
      </c>
      <c r="AS213" s="8">
        <f>0</f>
        <v>0</v>
      </c>
      <c r="AT213" s="8">
        <f>0</f>
        <v>0</v>
      </c>
      <c r="AU213" s="8">
        <f>0</f>
        <v>0</v>
      </c>
      <c r="AV213" s="8">
        <f>0</f>
        <v>0</v>
      </c>
      <c r="AW213" s="8">
        <f>0</f>
        <v>0</v>
      </c>
      <c r="AX213" s="8">
        <f>0</f>
        <v>0</v>
      </c>
      <c r="AY213" s="8">
        <f>0</f>
        <v>0</v>
      </c>
      <c r="AZ213" s="8">
        <f>0</f>
        <v>0</v>
      </c>
      <c r="BA213" s="8">
        <f>0</f>
        <v>0</v>
      </c>
      <c r="BB213" s="8">
        <f>0</f>
        <v>0</v>
      </c>
      <c r="BC213" s="8">
        <f>0</f>
        <v>0</v>
      </c>
      <c r="BD213" s="8">
        <f>0</f>
        <v>0</v>
      </c>
      <c r="BE213" s="8">
        <f>0</f>
        <v>0</v>
      </c>
      <c r="BF213" s="8">
        <f>0</f>
        <v>0</v>
      </c>
      <c r="BG213" s="8">
        <f>0</f>
        <v>0</v>
      </c>
      <c r="BH213" s="8">
        <f>0</f>
        <v>0</v>
      </c>
      <c r="BI213" s="8">
        <f>0</f>
        <v>0</v>
      </c>
      <c r="BJ213" s="8">
        <f>0</f>
        <v>0</v>
      </c>
      <c r="BK213" s="8">
        <f>0</f>
        <v>0</v>
      </c>
      <c r="BL213" s="8">
        <f>0</f>
        <v>0</v>
      </c>
      <c r="BM213" s="8">
        <f>0</f>
        <v>0</v>
      </c>
      <c r="BN213" s="8">
        <f>0</f>
        <v>0</v>
      </c>
      <c r="BO213" s="8">
        <f>0</f>
        <v>0</v>
      </c>
      <c r="BP213" s="8">
        <f>0</f>
        <v>0</v>
      </c>
      <c r="BQ213" s="8">
        <f>0</f>
        <v>0</v>
      </c>
      <c r="BR213" s="8">
        <f>0</f>
        <v>0</v>
      </c>
      <c r="BS213" s="8">
        <f>0</f>
        <v>0</v>
      </c>
      <c r="BT213" s="8">
        <f>0</f>
        <v>0</v>
      </c>
      <c r="BU213" s="8">
        <f>0</f>
        <v>0</v>
      </c>
      <c r="BV213" s="8">
        <f>0</f>
        <v>0</v>
      </c>
      <c r="BW213" s="8">
        <f>0</f>
        <v>0</v>
      </c>
      <c r="BX213" s="8">
        <f>0</f>
        <v>0</v>
      </c>
      <c r="BY213" s="8">
        <f>0</f>
        <v>0</v>
      </c>
      <c r="BZ213" s="8">
        <f>0</f>
        <v>0</v>
      </c>
      <c r="CA213" s="8">
        <f>0</f>
        <v>0</v>
      </c>
      <c r="CB213" s="8">
        <f>0</f>
        <v>0</v>
      </c>
      <c r="CC213" s="8">
        <f>0</f>
        <v>0</v>
      </c>
      <c r="CD213" s="8">
        <f>0</f>
        <v>0</v>
      </c>
      <c r="CE213" s="8">
        <f>0</f>
        <v>0</v>
      </c>
      <c r="CF213" s="8">
        <f>0</f>
        <v>0</v>
      </c>
      <c r="CG213" s="8">
        <f>0</f>
        <v>0</v>
      </c>
      <c r="CH213" s="8">
        <f>0</f>
        <v>0</v>
      </c>
      <c r="CI213" s="8">
        <f>0</f>
        <v>0</v>
      </c>
      <c r="CJ213" s="8">
        <f>0</f>
        <v>0</v>
      </c>
      <c r="CK213" s="8">
        <f>0</f>
        <v>0</v>
      </c>
      <c r="CL213" s="8">
        <f>0</f>
        <v>0</v>
      </c>
      <c r="CM213" s="8">
        <f>0</f>
        <v>0</v>
      </c>
      <c r="CN213" s="8">
        <f>0</f>
        <v>0</v>
      </c>
      <c r="CO213" s="8">
        <f>0</f>
        <v>0</v>
      </c>
      <c r="CP213" s="8">
        <f>0</f>
        <v>0</v>
      </c>
      <c r="CQ213" s="8">
        <f>0</f>
        <v>0</v>
      </c>
      <c r="CR213" s="8">
        <f>0</f>
        <v>0</v>
      </c>
      <c r="CS213" s="8">
        <f>0</f>
        <v>0</v>
      </c>
      <c r="CT213" s="8">
        <f>0</f>
        <v>0</v>
      </c>
      <c r="CU213" s="8">
        <f>0</f>
        <v>0</v>
      </c>
      <c r="CV213" s="8">
        <f>0</f>
        <v>0</v>
      </c>
      <c r="CW213" s="8">
        <f>0</f>
        <v>0</v>
      </c>
      <c r="CX213" s="8">
        <f>0</f>
        <v>0</v>
      </c>
      <c r="CY213" s="8">
        <f>0</f>
        <v>0</v>
      </c>
      <c r="CZ213" s="8">
        <f>0</f>
        <v>0</v>
      </c>
      <c r="DA213" s="8">
        <f>0</f>
        <v>0</v>
      </c>
      <c r="DB213" s="8">
        <f>0</f>
        <v>0</v>
      </c>
      <c r="DC213" s="8">
        <f>0</f>
        <v>0</v>
      </c>
      <c r="DD213" s="8">
        <f>0</f>
        <v>0</v>
      </c>
      <c r="DE213" s="8">
        <f>0</f>
        <v>0</v>
      </c>
      <c r="DF213" s="8">
        <f>0</f>
        <v>0</v>
      </c>
      <c r="DG213" s="8">
        <f>0</f>
        <v>0</v>
      </c>
      <c r="DH213" s="8">
        <f>0</f>
        <v>0</v>
      </c>
      <c r="DI213" s="8">
        <f>0</f>
        <v>0</v>
      </c>
      <c r="DJ213" s="8">
        <f>0</f>
        <v>0</v>
      </c>
      <c r="DK213" s="8">
        <f>0</f>
        <v>0</v>
      </c>
      <c r="DL213" s="8">
        <f>0</f>
        <v>0</v>
      </c>
      <c r="DM213" s="8">
        <f>0</f>
        <v>0</v>
      </c>
      <c r="DN213" s="8">
        <f>0</f>
        <v>0</v>
      </c>
      <c r="DO213" s="8">
        <f>0</f>
        <v>0</v>
      </c>
      <c r="DP213" s="8">
        <f>0</f>
        <v>0</v>
      </c>
      <c r="DQ213" s="8">
        <f>0</f>
        <v>0</v>
      </c>
      <c r="DR213" s="8">
        <f>0</f>
        <v>0</v>
      </c>
      <c r="DS213" s="8">
        <f>0</f>
        <v>0</v>
      </c>
      <c r="DT213" s="8">
        <f>0</f>
        <v>0</v>
      </c>
      <c r="DU213" s="8">
        <f>0</f>
        <v>0</v>
      </c>
      <c r="DV213" s="8">
        <f>0</f>
        <v>0</v>
      </c>
      <c r="DW213" s="8">
        <f>0</f>
        <v>0</v>
      </c>
      <c r="DX213" s="8">
        <f>0</f>
        <v>0</v>
      </c>
      <c r="DY213" s="8">
        <f>0</f>
        <v>0</v>
      </c>
      <c r="DZ213" s="8">
        <f>0</f>
        <v>0</v>
      </c>
      <c r="EA213" s="8">
        <f>0</f>
        <v>0</v>
      </c>
      <c r="EB213" s="8">
        <f>0</f>
        <v>0</v>
      </c>
      <c r="EC213" s="8">
        <f>0</f>
        <v>0</v>
      </c>
      <c r="ED213" s="8">
        <f>0</f>
        <v>0</v>
      </c>
      <c r="EE213" s="8">
        <f>0</f>
        <v>0</v>
      </c>
      <c r="EF213" s="8">
        <f>0</f>
        <v>0</v>
      </c>
      <c r="EG213" s="8">
        <f>0</f>
        <v>0</v>
      </c>
      <c r="EH213" s="8">
        <f>0</f>
        <v>0</v>
      </c>
      <c r="EI213" s="8">
        <f>0</f>
        <v>0</v>
      </c>
      <c r="EJ213" s="8">
        <f>0</f>
        <v>0</v>
      </c>
      <c r="EK213" s="8">
        <f>0</f>
        <v>0</v>
      </c>
      <c r="EL213" s="8">
        <f>0</f>
        <v>0</v>
      </c>
      <c r="EM213" s="8">
        <f>0</f>
        <v>0</v>
      </c>
      <c r="EN213" s="8">
        <f>0</f>
        <v>0</v>
      </c>
      <c r="EO213" s="8">
        <f>0</f>
        <v>0</v>
      </c>
      <c r="EP213" s="8">
        <f>0</f>
        <v>0</v>
      </c>
      <c r="EQ213" s="8">
        <f>0</f>
        <v>0</v>
      </c>
      <c r="ER213" s="8">
        <f>0</f>
        <v>0</v>
      </c>
      <c r="ES213" s="8">
        <f>0</f>
        <v>0</v>
      </c>
      <c r="ET213" s="8">
        <f>0</f>
        <v>0</v>
      </c>
      <c r="EU213" s="8">
        <f>0</f>
        <v>0</v>
      </c>
      <c r="EV213" s="8">
        <f>0</f>
        <v>0</v>
      </c>
      <c r="EW213" s="8">
        <f>0</f>
        <v>0</v>
      </c>
      <c r="EX213" s="8">
        <f>0</f>
        <v>0</v>
      </c>
      <c r="EY213" s="8">
        <f>0</f>
        <v>0</v>
      </c>
      <c r="EZ213" s="8">
        <f>0</f>
        <v>0</v>
      </c>
      <c r="FA213" s="8">
        <f>0</f>
        <v>0</v>
      </c>
      <c r="FB213" s="8">
        <f>0</f>
        <v>0</v>
      </c>
      <c r="FC213" s="8">
        <f>0</f>
        <v>0</v>
      </c>
      <c r="FD213" s="8">
        <f>0</f>
        <v>0</v>
      </c>
      <c r="FE213" s="8">
        <f>0</f>
        <v>0</v>
      </c>
      <c r="FF213" s="8">
        <f>0</f>
        <v>0</v>
      </c>
      <c r="FG213" s="8">
        <f>0</f>
        <v>0</v>
      </c>
      <c r="FH213" s="8">
        <f>0</f>
        <v>0</v>
      </c>
      <c r="FI213" s="8">
        <f>0</f>
        <v>0</v>
      </c>
      <c r="FJ213" s="8">
        <f>0</f>
        <v>0</v>
      </c>
      <c r="FK213" s="8">
        <f>0</f>
        <v>0</v>
      </c>
      <c r="FL213" s="8">
        <f>0</f>
        <v>0</v>
      </c>
      <c r="FM213" s="8">
        <f>0</f>
        <v>0</v>
      </c>
      <c r="FN213" s="8">
        <f>0</f>
        <v>0</v>
      </c>
      <c r="FO213" s="8">
        <f>0</f>
        <v>0</v>
      </c>
      <c r="FP213" s="8">
        <f>0</f>
        <v>0</v>
      </c>
      <c r="FQ213" s="8">
        <f>0</f>
        <v>0</v>
      </c>
      <c r="FR213" s="8">
        <f>0</f>
        <v>0</v>
      </c>
      <c r="FS213" s="8">
        <f>0</f>
        <v>0</v>
      </c>
      <c r="FT213" s="8">
        <f>0</f>
        <v>0</v>
      </c>
      <c r="FU213" s="8">
        <f>0</f>
        <v>0</v>
      </c>
      <c r="FV213" s="8">
        <f>0</f>
        <v>0</v>
      </c>
      <c r="FW213" s="8">
        <f>0</f>
        <v>0</v>
      </c>
      <c r="FX213" s="8">
        <f>0</f>
        <v>0</v>
      </c>
      <c r="FY213" s="8">
        <f>0</f>
        <v>0</v>
      </c>
      <c r="FZ213" s="8">
        <f>0</f>
        <v>0</v>
      </c>
      <c r="GA213" s="8">
        <f>0</f>
        <v>0</v>
      </c>
      <c r="GB213" s="8">
        <f>0</f>
        <v>0</v>
      </c>
      <c r="GC213" s="8">
        <f>0</f>
        <v>0</v>
      </c>
      <c r="GD213" s="8">
        <f>0</f>
        <v>0</v>
      </c>
      <c r="GE213" s="8">
        <f>0</f>
        <v>0</v>
      </c>
      <c r="GF213" s="8">
        <f>0</f>
        <v>0</v>
      </c>
      <c r="GG213" s="8">
        <f>0</f>
        <v>0</v>
      </c>
      <c r="GH213" s="8">
        <f>0</f>
        <v>0</v>
      </c>
      <c r="GI213" s="8">
        <f>0</f>
        <v>0</v>
      </c>
      <c r="GJ213" s="8">
        <f>0</f>
        <v>0</v>
      </c>
      <c r="GK213" s="8">
        <f>0</f>
        <v>0</v>
      </c>
      <c r="GL213" s="8">
        <f>0</f>
        <v>0</v>
      </c>
      <c r="GM213" s="8">
        <f>0</f>
        <v>0</v>
      </c>
      <c r="GN213" s="8">
        <f>0</f>
        <v>0</v>
      </c>
      <c r="GO213" s="8">
        <f>0</f>
        <v>0</v>
      </c>
      <c r="GP213" s="8">
        <f>0</f>
        <v>0</v>
      </c>
      <c r="GQ213" s="8">
        <f>0</f>
        <v>0</v>
      </c>
      <c r="GR213" s="8">
        <f>0</f>
        <v>0</v>
      </c>
      <c r="GS213" s="8">
        <f>0</f>
        <v>0</v>
      </c>
      <c r="GT213" s="8">
        <f>0</f>
        <v>0</v>
      </c>
      <c r="GU213" s="8">
        <f>0</f>
        <v>0</v>
      </c>
      <c r="GV213" s="8">
        <f>0</f>
        <v>0</v>
      </c>
      <c r="GW213" s="8">
        <f>0</f>
        <v>0</v>
      </c>
      <c r="GX213" s="8">
        <f>0</f>
        <v>0</v>
      </c>
      <c r="GY213" s="8">
        <f>0</f>
        <v>0</v>
      </c>
      <c r="GZ213" s="8">
        <f>0</f>
        <v>0</v>
      </c>
      <c r="HA213" s="8">
        <f>0</f>
        <v>0</v>
      </c>
      <c r="HB213" s="8">
        <f>0</f>
        <v>0</v>
      </c>
      <c r="HC213" s="8">
        <f>0</f>
        <v>0</v>
      </c>
      <c r="HD213" s="8">
        <f>0</f>
        <v>0</v>
      </c>
      <c r="HE213" s="8">
        <f>0</f>
        <v>0</v>
      </c>
      <c r="HF213" s="8">
        <f>0</f>
        <v>0</v>
      </c>
      <c r="HG213" s="8">
        <f>0</f>
        <v>0</v>
      </c>
      <c r="HH213" s="8">
        <f>0</f>
        <v>0</v>
      </c>
      <c r="HI213" s="8">
        <f>0</f>
        <v>0</v>
      </c>
      <c r="HJ213" s="8">
        <f>0</f>
        <v>0</v>
      </c>
      <c r="HK213" s="8">
        <f>0</f>
        <v>0</v>
      </c>
      <c r="HL213" s="8">
        <f>0</f>
        <v>0</v>
      </c>
      <c r="HM213" s="8">
        <f>0</f>
        <v>0</v>
      </c>
      <c r="HN213" s="8">
        <f>0</f>
        <v>0</v>
      </c>
      <c r="HO213" s="8">
        <f>0</f>
        <v>0</v>
      </c>
      <c r="HP213" s="8">
        <f>0</f>
        <v>0</v>
      </c>
      <c r="HQ213" s="8">
        <f>0</f>
        <v>0</v>
      </c>
      <c r="HR213" s="8">
        <f>0</f>
        <v>0</v>
      </c>
      <c r="HS213" s="8">
        <f>0</f>
        <v>0</v>
      </c>
      <c r="HT213" s="8">
        <f>0</f>
        <v>0</v>
      </c>
      <c r="HU213" s="8">
        <f>0</f>
        <v>0</v>
      </c>
      <c r="HV213" s="8">
        <f>0</f>
        <v>0</v>
      </c>
      <c r="HW213" s="8">
        <f>0</f>
        <v>0</v>
      </c>
      <c r="HX213" s="8">
        <f>0</f>
        <v>0</v>
      </c>
      <c r="HY213" s="8">
        <f>0</f>
        <v>0</v>
      </c>
      <c r="HZ213" s="8">
        <f>0</f>
        <v>0</v>
      </c>
    </row>
    <row r="214" spans="1:234" s="4" customFormat="1" ht="12" customHeight="1" x14ac:dyDescent="0.15">
      <c r="A214" s="4" t="s">
        <v>184</v>
      </c>
      <c r="B214" s="5" t="s">
        <v>176</v>
      </c>
      <c r="C214" s="8">
        <f>IF(C35=" ",0,C35)</f>
        <v>0</v>
      </c>
      <c r="D214" s="8">
        <f>IF(D35=" ",0,D35)</f>
        <v>0.15423480000000001</v>
      </c>
      <c r="E214" s="8">
        <f t="shared" ref="E214:BP214" si="51">IF(E35=" ",0,E35)</f>
        <v>0</v>
      </c>
      <c r="F214" s="8">
        <f t="shared" si="51"/>
        <v>35.125770000000003</v>
      </c>
      <c r="G214" s="8">
        <f t="shared" si="51"/>
        <v>1.848724</v>
      </c>
      <c r="H214" s="8">
        <f t="shared" si="51"/>
        <v>0</v>
      </c>
      <c r="I214" s="8">
        <f t="shared" si="51"/>
        <v>35.28</v>
      </c>
      <c r="J214" s="8">
        <f t="shared" si="51"/>
        <v>0.10434060000000001</v>
      </c>
      <c r="K214" s="8">
        <f t="shared" si="51"/>
        <v>0</v>
      </c>
      <c r="L214" s="8">
        <f t="shared" si="51"/>
        <v>36.974490000000003</v>
      </c>
      <c r="M214" s="8">
        <f t="shared" si="51"/>
        <v>0.15423480000000001</v>
      </c>
      <c r="N214" s="8">
        <f t="shared" si="51"/>
        <v>39.144559999999998</v>
      </c>
      <c r="O214" s="8">
        <f t="shared" si="51"/>
        <v>4.9894099999999997E-2</v>
      </c>
      <c r="P214" s="8">
        <f t="shared" si="51"/>
        <v>36.974490000000003</v>
      </c>
      <c r="Q214" s="8">
        <f t="shared" si="51"/>
        <v>0.15423480000000001</v>
      </c>
      <c r="R214" s="8">
        <f t="shared" si="51"/>
        <v>0</v>
      </c>
      <c r="S214" s="8">
        <f t="shared" si="51"/>
        <v>39.144559999999998</v>
      </c>
      <c r="T214" s="8">
        <f t="shared" si="51"/>
        <v>35.230110000000003</v>
      </c>
      <c r="U214" s="8">
        <f t="shared" si="51"/>
        <v>3.9144559999999999</v>
      </c>
      <c r="V214" s="8">
        <f t="shared" si="51"/>
        <v>0</v>
      </c>
      <c r="W214" s="8">
        <f t="shared" si="51"/>
        <v>0</v>
      </c>
      <c r="X214" s="8">
        <f t="shared" si="51"/>
        <v>0</v>
      </c>
      <c r="Y214" s="8">
        <f t="shared" si="51"/>
        <v>0</v>
      </c>
      <c r="Z214" s="8">
        <f t="shared" si="51"/>
        <v>0</v>
      </c>
      <c r="AA214" s="8">
        <f t="shared" si="51"/>
        <v>0</v>
      </c>
      <c r="AB214" s="8">
        <f t="shared" si="51"/>
        <v>0</v>
      </c>
      <c r="AC214" s="8">
        <f t="shared" si="51"/>
        <v>0</v>
      </c>
      <c r="AD214" s="8">
        <f t="shared" si="51"/>
        <v>0</v>
      </c>
      <c r="AE214" s="8">
        <f t="shared" si="51"/>
        <v>0</v>
      </c>
      <c r="AF214" s="8">
        <f t="shared" si="51"/>
        <v>0</v>
      </c>
      <c r="AG214" s="8">
        <f t="shared" si="51"/>
        <v>0</v>
      </c>
      <c r="AH214" s="8">
        <f t="shared" si="51"/>
        <v>0</v>
      </c>
      <c r="AI214" s="8">
        <f t="shared" si="51"/>
        <v>0</v>
      </c>
      <c r="AJ214" s="8">
        <f t="shared" si="51"/>
        <v>0</v>
      </c>
      <c r="AK214" s="8">
        <f t="shared" si="51"/>
        <v>0</v>
      </c>
      <c r="AL214" s="8">
        <f t="shared" si="51"/>
        <v>0</v>
      </c>
      <c r="AM214" s="8">
        <f t="shared" si="51"/>
        <v>0</v>
      </c>
      <c r="AN214" s="8">
        <f t="shared" si="51"/>
        <v>0</v>
      </c>
      <c r="AO214" s="8">
        <f t="shared" si="51"/>
        <v>0</v>
      </c>
      <c r="AP214" s="8">
        <f t="shared" si="51"/>
        <v>0</v>
      </c>
      <c r="AQ214" s="8">
        <f t="shared" si="51"/>
        <v>0</v>
      </c>
      <c r="AR214" s="8">
        <f t="shared" si="51"/>
        <v>0</v>
      </c>
      <c r="AS214" s="8">
        <f t="shared" si="51"/>
        <v>0</v>
      </c>
      <c r="AT214" s="8">
        <f t="shared" si="51"/>
        <v>0</v>
      </c>
      <c r="AU214" s="8">
        <f t="shared" si="51"/>
        <v>0</v>
      </c>
      <c r="AV214" s="8">
        <f t="shared" si="51"/>
        <v>0</v>
      </c>
      <c r="AW214" s="8">
        <f t="shared" si="51"/>
        <v>0</v>
      </c>
      <c r="AX214" s="8">
        <f t="shared" si="51"/>
        <v>0</v>
      </c>
      <c r="AY214" s="8">
        <f t="shared" si="51"/>
        <v>0</v>
      </c>
      <c r="AZ214" s="8">
        <f t="shared" si="51"/>
        <v>0</v>
      </c>
      <c r="BA214" s="8">
        <f t="shared" si="51"/>
        <v>0</v>
      </c>
      <c r="BB214" s="8">
        <f t="shared" si="51"/>
        <v>0</v>
      </c>
      <c r="BC214" s="8">
        <f t="shared" si="51"/>
        <v>0</v>
      </c>
      <c r="BD214" s="8">
        <f t="shared" si="51"/>
        <v>0</v>
      </c>
      <c r="BE214" s="8">
        <f t="shared" si="51"/>
        <v>0</v>
      </c>
      <c r="BF214" s="8">
        <f t="shared" si="51"/>
        <v>0</v>
      </c>
      <c r="BG214" s="8">
        <f t="shared" si="51"/>
        <v>0</v>
      </c>
      <c r="BH214" s="8">
        <f t="shared" si="51"/>
        <v>0</v>
      </c>
      <c r="BI214" s="8">
        <f t="shared" si="51"/>
        <v>0</v>
      </c>
      <c r="BJ214" s="8">
        <f t="shared" si="51"/>
        <v>0</v>
      </c>
      <c r="BK214" s="8">
        <f t="shared" si="51"/>
        <v>0</v>
      </c>
      <c r="BL214" s="8">
        <f t="shared" si="51"/>
        <v>0</v>
      </c>
      <c r="BM214" s="8">
        <f t="shared" si="51"/>
        <v>0</v>
      </c>
      <c r="BN214" s="8">
        <f t="shared" si="51"/>
        <v>0</v>
      </c>
      <c r="BO214" s="8">
        <f t="shared" si="51"/>
        <v>0</v>
      </c>
      <c r="BP214" s="8">
        <f t="shared" si="51"/>
        <v>0</v>
      </c>
      <c r="BQ214" s="8">
        <f t="shared" ref="BQ214:EB214" si="52">IF(BQ35=" ",0,BQ35)</f>
        <v>0</v>
      </c>
      <c r="BR214" s="8">
        <f t="shared" si="52"/>
        <v>0</v>
      </c>
      <c r="BS214" s="8">
        <f t="shared" si="52"/>
        <v>0</v>
      </c>
      <c r="BT214" s="8">
        <f t="shared" si="52"/>
        <v>0</v>
      </c>
      <c r="BU214" s="8">
        <f t="shared" si="52"/>
        <v>0</v>
      </c>
      <c r="BV214" s="8">
        <f t="shared" si="52"/>
        <v>0</v>
      </c>
      <c r="BW214" s="8">
        <f t="shared" si="52"/>
        <v>0</v>
      </c>
      <c r="BX214" s="8">
        <f t="shared" si="52"/>
        <v>0</v>
      </c>
      <c r="BY214" s="8">
        <f t="shared" si="52"/>
        <v>0</v>
      </c>
      <c r="BZ214" s="8">
        <f t="shared" si="52"/>
        <v>0</v>
      </c>
      <c r="CA214" s="8">
        <f t="shared" si="52"/>
        <v>0</v>
      </c>
      <c r="CB214" s="8">
        <f t="shared" si="52"/>
        <v>0</v>
      </c>
      <c r="CC214" s="8">
        <f t="shared" si="52"/>
        <v>0</v>
      </c>
      <c r="CD214" s="8">
        <f t="shared" si="52"/>
        <v>0</v>
      </c>
      <c r="CE214" s="8">
        <f t="shared" si="52"/>
        <v>0</v>
      </c>
      <c r="CF214" s="8">
        <f t="shared" si="52"/>
        <v>0</v>
      </c>
      <c r="CG214" s="8">
        <f t="shared" si="52"/>
        <v>0</v>
      </c>
      <c r="CH214" s="8">
        <f t="shared" si="52"/>
        <v>0</v>
      </c>
      <c r="CI214" s="8">
        <f t="shared" si="52"/>
        <v>0</v>
      </c>
      <c r="CJ214" s="8">
        <f t="shared" si="52"/>
        <v>0</v>
      </c>
      <c r="CK214" s="8">
        <f t="shared" si="52"/>
        <v>0</v>
      </c>
      <c r="CL214" s="8">
        <f t="shared" si="52"/>
        <v>0</v>
      </c>
      <c r="CM214" s="8">
        <f t="shared" si="52"/>
        <v>0</v>
      </c>
      <c r="CN214" s="8">
        <f t="shared" si="52"/>
        <v>0</v>
      </c>
      <c r="CO214" s="8">
        <f t="shared" si="52"/>
        <v>0</v>
      </c>
      <c r="CP214" s="8">
        <f t="shared" si="52"/>
        <v>0</v>
      </c>
      <c r="CQ214" s="8">
        <f t="shared" si="52"/>
        <v>0</v>
      </c>
      <c r="CR214" s="8">
        <f t="shared" si="52"/>
        <v>0</v>
      </c>
      <c r="CS214" s="8">
        <f t="shared" si="52"/>
        <v>0</v>
      </c>
      <c r="CT214" s="8">
        <f t="shared" si="52"/>
        <v>0</v>
      </c>
      <c r="CU214" s="8">
        <f t="shared" si="52"/>
        <v>0</v>
      </c>
      <c r="CV214" s="8">
        <f t="shared" si="52"/>
        <v>0</v>
      </c>
      <c r="CW214" s="8">
        <f t="shared" si="52"/>
        <v>0</v>
      </c>
      <c r="CX214" s="8">
        <f t="shared" si="52"/>
        <v>0</v>
      </c>
      <c r="CY214" s="8">
        <f t="shared" si="52"/>
        <v>0</v>
      </c>
      <c r="CZ214" s="8">
        <f t="shared" si="52"/>
        <v>0</v>
      </c>
      <c r="DA214" s="8">
        <f t="shared" si="52"/>
        <v>0</v>
      </c>
      <c r="DB214" s="8">
        <f t="shared" si="52"/>
        <v>0</v>
      </c>
      <c r="DC214" s="8">
        <f t="shared" si="52"/>
        <v>0</v>
      </c>
      <c r="DD214" s="8">
        <f t="shared" si="52"/>
        <v>0</v>
      </c>
      <c r="DE214" s="8">
        <f t="shared" si="52"/>
        <v>0</v>
      </c>
      <c r="DF214" s="8">
        <f t="shared" si="52"/>
        <v>0</v>
      </c>
      <c r="DG214" s="8">
        <f t="shared" si="52"/>
        <v>0</v>
      </c>
      <c r="DH214" s="8">
        <f t="shared" si="52"/>
        <v>0</v>
      </c>
      <c r="DI214" s="8">
        <f t="shared" si="52"/>
        <v>20.06549</v>
      </c>
      <c r="DJ214" s="8">
        <f t="shared" si="52"/>
        <v>0</v>
      </c>
      <c r="DK214" s="8">
        <f t="shared" si="52"/>
        <v>0</v>
      </c>
      <c r="DL214" s="8">
        <f t="shared" si="52"/>
        <v>0</v>
      </c>
      <c r="DM214" s="8">
        <f t="shared" si="52"/>
        <v>35.761229999999998</v>
      </c>
      <c r="DN214" s="8">
        <f t="shared" si="52"/>
        <v>35.761229999999998</v>
      </c>
      <c r="DO214" s="8">
        <f t="shared" si="52"/>
        <v>5.5726230000000001</v>
      </c>
      <c r="DP214" s="8">
        <f t="shared" si="52"/>
        <v>41.333849999999998</v>
      </c>
      <c r="DQ214" s="8">
        <f t="shared" si="52"/>
        <v>14.492940000000001</v>
      </c>
      <c r="DR214" s="8">
        <f t="shared" si="52"/>
        <v>41.33379</v>
      </c>
      <c r="DS214" s="8">
        <f t="shared" si="52"/>
        <v>0</v>
      </c>
      <c r="DT214" s="8">
        <f t="shared" si="52"/>
        <v>0</v>
      </c>
      <c r="DU214" s="8">
        <f t="shared" si="52"/>
        <v>0</v>
      </c>
      <c r="DV214" s="8">
        <f t="shared" si="52"/>
        <v>0</v>
      </c>
      <c r="DW214" s="8">
        <f t="shared" si="52"/>
        <v>0</v>
      </c>
      <c r="DX214" s="8">
        <f t="shared" si="52"/>
        <v>0</v>
      </c>
      <c r="DY214" s="8">
        <f t="shared" si="52"/>
        <v>0</v>
      </c>
      <c r="DZ214" s="8">
        <f t="shared" si="52"/>
        <v>0</v>
      </c>
      <c r="EA214" s="8">
        <f t="shared" si="52"/>
        <v>0</v>
      </c>
      <c r="EB214" s="8">
        <f t="shared" si="52"/>
        <v>0</v>
      </c>
      <c r="EC214" s="8">
        <f t="shared" ref="EC214:GN214" si="53">IF(EC35=" ",0,EC35)</f>
        <v>0</v>
      </c>
      <c r="ED214" s="8">
        <f t="shared" si="53"/>
        <v>0</v>
      </c>
      <c r="EE214" s="8">
        <f t="shared" si="53"/>
        <v>0</v>
      </c>
      <c r="EF214" s="8">
        <f t="shared" si="53"/>
        <v>0</v>
      </c>
      <c r="EG214" s="8">
        <f t="shared" si="53"/>
        <v>0</v>
      </c>
      <c r="EH214" s="8">
        <f t="shared" si="53"/>
        <v>0</v>
      </c>
      <c r="EI214" s="8">
        <f t="shared" si="53"/>
        <v>0</v>
      </c>
      <c r="EJ214" s="8">
        <f t="shared" si="53"/>
        <v>0</v>
      </c>
      <c r="EK214" s="8">
        <f t="shared" si="53"/>
        <v>20.015599999999999</v>
      </c>
      <c r="EL214" s="8">
        <f t="shared" si="53"/>
        <v>0</v>
      </c>
      <c r="EM214" s="8">
        <f t="shared" si="53"/>
        <v>0</v>
      </c>
      <c r="EN214" s="8">
        <f t="shared" si="53"/>
        <v>0</v>
      </c>
      <c r="EO214" s="8">
        <f t="shared" si="53"/>
        <v>0</v>
      </c>
      <c r="EP214" s="8">
        <f t="shared" si="53"/>
        <v>0</v>
      </c>
      <c r="EQ214" s="8">
        <f t="shared" si="53"/>
        <v>0</v>
      </c>
      <c r="ER214" s="8">
        <f t="shared" si="53"/>
        <v>0</v>
      </c>
      <c r="ES214" s="8">
        <f t="shared" si="53"/>
        <v>0</v>
      </c>
      <c r="ET214" s="8">
        <f t="shared" si="53"/>
        <v>0</v>
      </c>
      <c r="EU214" s="8">
        <f t="shared" si="53"/>
        <v>0</v>
      </c>
      <c r="EV214" s="8">
        <f t="shared" si="53"/>
        <v>0</v>
      </c>
      <c r="EW214" s="8">
        <f t="shared" si="53"/>
        <v>0</v>
      </c>
      <c r="EX214" s="8">
        <f t="shared" si="53"/>
        <v>0</v>
      </c>
      <c r="EY214" s="8">
        <f t="shared" si="53"/>
        <v>0</v>
      </c>
      <c r="EZ214" s="8">
        <f t="shared" si="53"/>
        <v>0</v>
      </c>
      <c r="FA214" s="8">
        <f t="shared" si="53"/>
        <v>0</v>
      </c>
      <c r="FB214" s="8">
        <f t="shared" si="53"/>
        <v>0</v>
      </c>
      <c r="FC214" s="8">
        <f t="shared" si="53"/>
        <v>0</v>
      </c>
      <c r="FD214" s="8">
        <f t="shared" si="53"/>
        <v>0</v>
      </c>
      <c r="FE214" s="8">
        <f t="shared" si="53"/>
        <v>0</v>
      </c>
      <c r="FF214" s="8">
        <f t="shared" si="53"/>
        <v>0</v>
      </c>
      <c r="FG214" s="8">
        <f t="shared" si="53"/>
        <v>0</v>
      </c>
      <c r="FH214" s="8">
        <f t="shared" si="53"/>
        <v>0</v>
      </c>
      <c r="FI214" s="8">
        <f t="shared" si="53"/>
        <v>0</v>
      </c>
      <c r="FJ214" s="8">
        <f t="shared" si="53"/>
        <v>0</v>
      </c>
      <c r="FK214" s="8">
        <f t="shared" si="53"/>
        <v>0</v>
      </c>
      <c r="FL214" s="8">
        <f t="shared" si="53"/>
        <v>0</v>
      </c>
      <c r="FM214" s="8">
        <f t="shared" si="53"/>
        <v>0</v>
      </c>
      <c r="FN214" s="8">
        <f t="shared" si="53"/>
        <v>0</v>
      </c>
      <c r="FO214" s="8">
        <f t="shared" si="53"/>
        <v>0</v>
      </c>
      <c r="FP214" s="8">
        <f t="shared" si="53"/>
        <v>0</v>
      </c>
      <c r="FQ214" s="8">
        <f t="shared" si="53"/>
        <v>0</v>
      </c>
      <c r="FR214" s="8">
        <f t="shared" si="53"/>
        <v>0</v>
      </c>
      <c r="FS214" s="8">
        <f t="shared" si="53"/>
        <v>0</v>
      </c>
      <c r="FT214" s="8">
        <f t="shared" si="53"/>
        <v>0</v>
      </c>
      <c r="FU214" s="8">
        <f t="shared" si="53"/>
        <v>0</v>
      </c>
      <c r="FV214" s="8">
        <f t="shared" si="53"/>
        <v>0</v>
      </c>
      <c r="FW214" s="8">
        <f t="shared" si="53"/>
        <v>0</v>
      </c>
      <c r="FX214" s="8">
        <f t="shared" si="53"/>
        <v>0</v>
      </c>
      <c r="FY214" s="8">
        <f t="shared" si="53"/>
        <v>0</v>
      </c>
      <c r="FZ214" s="8">
        <f t="shared" si="53"/>
        <v>0</v>
      </c>
      <c r="GA214" s="8">
        <f t="shared" si="53"/>
        <v>0</v>
      </c>
      <c r="GB214" s="8">
        <f t="shared" si="53"/>
        <v>0</v>
      </c>
      <c r="GC214" s="8">
        <f t="shared" si="53"/>
        <v>0</v>
      </c>
      <c r="GD214" s="8">
        <f t="shared" si="53"/>
        <v>0.10434069999999999</v>
      </c>
      <c r="GE214" s="8">
        <f t="shared" si="53"/>
        <v>36.974490000000003</v>
      </c>
      <c r="GF214" s="8">
        <f t="shared" si="53"/>
        <v>39.144559999999998</v>
      </c>
      <c r="GG214" s="8">
        <f t="shared" si="53"/>
        <v>0</v>
      </c>
      <c r="GH214" s="8">
        <f t="shared" si="53"/>
        <v>0</v>
      </c>
      <c r="GI214" s="8">
        <f t="shared" si="53"/>
        <v>0</v>
      </c>
      <c r="GJ214" s="8">
        <f t="shared" si="53"/>
        <v>0</v>
      </c>
      <c r="GK214" s="8">
        <f t="shared" si="53"/>
        <v>0</v>
      </c>
      <c r="GL214" s="8">
        <f t="shared" si="53"/>
        <v>0</v>
      </c>
      <c r="GM214" s="8">
        <f t="shared" si="53"/>
        <v>0</v>
      </c>
      <c r="GN214" s="8">
        <f t="shared" si="53"/>
        <v>0</v>
      </c>
      <c r="GO214" s="8">
        <f t="shared" ref="GO214:HU214" si="54">IF(GO35=" ",0,GO35)</f>
        <v>0</v>
      </c>
      <c r="GP214" s="8">
        <f t="shared" si="54"/>
        <v>0</v>
      </c>
      <c r="GQ214" s="8">
        <f t="shared" si="54"/>
        <v>0</v>
      </c>
      <c r="GR214" s="8">
        <f t="shared" si="54"/>
        <v>0</v>
      </c>
      <c r="GS214" s="8">
        <f t="shared" si="54"/>
        <v>0</v>
      </c>
      <c r="GT214" s="8">
        <f t="shared" si="54"/>
        <v>0</v>
      </c>
      <c r="GU214" s="8">
        <f t="shared" si="54"/>
        <v>0</v>
      </c>
      <c r="GV214" s="8">
        <f t="shared" si="54"/>
        <v>0</v>
      </c>
      <c r="GW214" s="8">
        <f t="shared" si="54"/>
        <v>0</v>
      </c>
      <c r="GX214" s="8">
        <f t="shared" si="54"/>
        <v>4.9894399999999998E-2</v>
      </c>
      <c r="GY214" s="8">
        <f t="shared" si="54"/>
        <v>4.9894399999999998E-2</v>
      </c>
      <c r="GZ214" s="8">
        <f t="shared" si="54"/>
        <v>0</v>
      </c>
      <c r="HA214" s="8">
        <f t="shared" si="54"/>
        <v>0</v>
      </c>
      <c r="HB214" s="8">
        <f t="shared" si="54"/>
        <v>0</v>
      </c>
      <c r="HC214" s="8">
        <f t="shared" si="54"/>
        <v>0</v>
      </c>
      <c r="HD214" s="8">
        <f t="shared" si="54"/>
        <v>0</v>
      </c>
      <c r="HE214" s="8">
        <f t="shared" si="54"/>
        <v>0</v>
      </c>
      <c r="HF214" s="8">
        <f t="shared" si="54"/>
        <v>0</v>
      </c>
      <c r="HG214" s="8">
        <f t="shared" si="54"/>
        <v>0</v>
      </c>
      <c r="HH214" s="8">
        <f t="shared" si="54"/>
        <v>0</v>
      </c>
      <c r="HI214" s="8">
        <f t="shared" si="54"/>
        <v>0</v>
      </c>
      <c r="HJ214" s="8">
        <f t="shared" si="54"/>
        <v>0</v>
      </c>
      <c r="HK214" s="8">
        <f t="shared" si="54"/>
        <v>0</v>
      </c>
      <c r="HL214" s="8">
        <f t="shared" si="54"/>
        <v>0</v>
      </c>
      <c r="HM214" s="8">
        <f t="shared" si="54"/>
        <v>0</v>
      </c>
      <c r="HN214" s="8">
        <f t="shared" si="54"/>
        <v>0</v>
      </c>
      <c r="HO214" s="8">
        <f t="shared" si="54"/>
        <v>0</v>
      </c>
      <c r="HP214" s="8">
        <f t="shared" si="54"/>
        <v>0</v>
      </c>
      <c r="HQ214" s="8">
        <f t="shared" si="54"/>
        <v>0</v>
      </c>
      <c r="HR214" s="8">
        <f t="shared" si="54"/>
        <v>0</v>
      </c>
      <c r="HS214" s="8">
        <f t="shared" si="54"/>
        <v>0</v>
      </c>
      <c r="HT214" s="8">
        <f t="shared" si="54"/>
        <v>20.06549</v>
      </c>
      <c r="HU214" s="8">
        <f t="shared" si="54"/>
        <v>0</v>
      </c>
      <c r="HV214" s="8">
        <f>IF(HV35=" ",0,HV35)</f>
        <v>41.33379</v>
      </c>
      <c r="HW214" s="8">
        <f>IF(HW35=" ",0,HW35)</f>
        <v>0</v>
      </c>
      <c r="HX214" s="8">
        <f>IF(HX35=" ",0,HX35)</f>
        <v>0</v>
      </c>
      <c r="HY214" s="8">
        <f>IF(HY35=" ",0,HY35)</f>
        <v>0</v>
      </c>
      <c r="HZ214" s="8">
        <f>IF(HZ35=" ",0,HZ35)</f>
        <v>0</v>
      </c>
    </row>
    <row r="215" spans="1:234" s="4" customFormat="1" ht="12" customHeight="1" x14ac:dyDescent="0.15"/>
    <row r="216" spans="1:234" s="6" customFormat="1" ht="12" customHeight="1" x14ac:dyDescent="0.15">
      <c r="A216" s="6" t="s">
        <v>185</v>
      </c>
    </row>
    <row r="217" spans="1:234" s="4" customFormat="1" ht="12" customHeight="1" x14ac:dyDescent="0.15">
      <c r="A217" s="4" t="s">
        <v>554</v>
      </c>
      <c r="C217" s="27">
        <f t="shared" ref="C217:D229" si="55">IF(C$232&gt;0,C202/C$232,0)</f>
        <v>0</v>
      </c>
      <c r="D217" s="27">
        <f t="shared" si="55"/>
        <v>0</v>
      </c>
      <c r="E217" s="27">
        <f t="shared" ref="E217:BP217" si="56">IF(E$232&gt;0,E202/E$232,0)</f>
        <v>0</v>
      </c>
      <c r="F217" s="27">
        <f t="shared" si="56"/>
        <v>1.1069195657187727E-2</v>
      </c>
      <c r="G217" s="27">
        <f t="shared" si="56"/>
        <v>1.1069194439117825E-2</v>
      </c>
      <c r="H217" s="27">
        <f t="shared" si="56"/>
        <v>2.553310124672459E-3</v>
      </c>
      <c r="I217" s="27">
        <f t="shared" si="56"/>
        <v>0</v>
      </c>
      <c r="J217" s="27">
        <f t="shared" si="56"/>
        <v>0</v>
      </c>
      <c r="K217" s="27">
        <f t="shared" si="56"/>
        <v>0</v>
      </c>
      <c r="L217" s="27">
        <f t="shared" si="56"/>
        <v>1.1069194168560902E-2</v>
      </c>
      <c r="M217" s="27">
        <f t="shared" si="56"/>
        <v>0</v>
      </c>
      <c r="N217" s="27">
        <f t="shared" si="56"/>
        <v>4.6327850527062417E-3</v>
      </c>
      <c r="O217" s="27">
        <f t="shared" si="56"/>
        <v>0</v>
      </c>
      <c r="P217" s="27">
        <f t="shared" si="56"/>
        <v>1.1069194168560902E-2</v>
      </c>
      <c r="Q217" s="27">
        <f t="shared" si="56"/>
        <v>0</v>
      </c>
      <c r="R217" s="27">
        <f t="shared" si="56"/>
        <v>0</v>
      </c>
      <c r="S217" s="27">
        <f t="shared" si="56"/>
        <v>4.6327850527062417E-3</v>
      </c>
      <c r="T217" s="27">
        <f t="shared" si="56"/>
        <v>4.6328918584507576E-3</v>
      </c>
      <c r="U217" s="27">
        <f t="shared" si="56"/>
        <v>4.6327789507412658E-3</v>
      </c>
      <c r="V217" s="27">
        <f t="shared" si="56"/>
        <v>0</v>
      </c>
      <c r="W217" s="27">
        <f t="shared" si="56"/>
        <v>2.9282619420805163E-8</v>
      </c>
      <c r="X217" s="27">
        <f t="shared" si="56"/>
        <v>0</v>
      </c>
      <c r="Y217" s="27">
        <f t="shared" si="56"/>
        <v>0.30905517997096066</v>
      </c>
      <c r="Z217" s="27">
        <f t="shared" si="56"/>
        <v>2.1543593055432844E-8</v>
      </c>
      <c r="AA217" s="27">
        <f t="shared" si="56"/>
        <v>0</v>
      </c>
      <c r="AB217" s="27">
        <f t="shared" si="56"/>
        <v>3.9322671250508735E-8</v>
      </c>
      <c r="AC217" s="27">
        <f t="shared" si="56"/>
        <v>0</v>
      </c>
      <c r="AD217" s="27">
        <f t="shared" si="56"/>
        <v>0</v>
      </c>
      <c r="AE217" s="27">
        <f t="shared" si="56"/>
        <v>0</v>
      </c>
      <c r="AF217" s="27">
        <f t="shared" si="56"/>
        <v>0</v>
      </c>
      <c r="AG217" s="27">
        <f t="shared" si="56"/>
        <v>0</v>
      </c>
      <c r="AH217" s="27">
        <f t="shared" si="56"/>
        <v>0</v>
      </c>
      <c r="AI217" s="27">
        <f t="shared" si="56"/>
        <v>0</v>
      </c>
      <c r="AJ217" s="27">
        <f t="shared" si="56"/>
        <v>0</v>
      </c>
      <c r="AK217" s="27">
        <f t="shared" si="56"/>
        <v>0</v>
      </c>
      <c r="AL217" s="27">
        <f t="shared" si="56"/>
        <v>0</v>
      </c>
      <c r="AM217" s="27">
        <f t="shared" si="56"/>
        <v>0</v>
      </c>
      <c r="AN217" s="27">
        <f t="shared" si="56"/>
        <v>0</v>
      </c>
      <c r="AO217" s="27">
        <f t="shared" si="56"/>
        <v>0</v>
      </c>
      <c r="AP217" s="27">
        <f t="shared" si="56"/>
        <v>0</v>
      </c>
      <c r="AQ217" s="27">
        <f t="shared" si="56"/>
        <v>0</v>
      </c>
      <c r="AR217" s="27">
        <f t="shared" si="56"/>
        <v>0</v>
      </c>
      <c r="AS217" s="27">
        <f t="shared" si="56"/>
        <v>0</v>
      </c>
      <c r="AT217" s="27">
        <f t="shared" si="56"/>
        <v>0</v>
      </c>
      <c r="AU217" s="27">
        <f t="shared" si="56"/>
        <v>0</v>
      </c>
      <c r="AV217" s="27">
        <f t="shared" si="56"/>
        <v>0</v>
      </c>
      <c r="AW217" s="27">
        <f t="shared" si="56"/>
        <v>0</v>
      </c>
      <c r="AX217" s="27">
        <f t="shared" si="56"/>
        <v>0</v>
      </c>
      <c r="AY217" s="27">
        <f t="shared" si="56"/>
        <v>0</v>
      </c>
      <c r="AZ217" s="27">
        <f t="shared" si="56"/>
        <v>0.36553707581255157</v>
      </c>
      <c r="BA217" s="27">
        <f t="shared" si="56"/>
        <v>3.695887471367544E-9</v>
      </c>
      <c r="BB217" s="27">
        <f t="shared" si="56"/>
        <v>0</v>
      </c>
      <c r="BC217" s="27">
        <f t="shared" si="56"/>
        <v>4.4515300835383141E-9</v>
      </c>
      <c r="BD217" s="27">
        <f t="shared" si="56"/>
        <v>0</v>
      </c>
      <c r="BE217" s="27">
        <f t="shared" si="56"/>
        <v>0</v>
      </c>
      <c r="BF217" s="27">
        <f t="shared" si="56"/>
        <v>0</v>
      </c>
      <c r="BG217" s="27">
        <f t="shared" si="56"/>
        <v>4.1385635603124133E-9</v>
      </c>
      <c r="BH217" s="27">
        <f t="shared" si="56"/>
        <v>0</v>
      </c>
      <c r="BI217" s="27">
        <f t="shared" si="56"/>
        <v>0.42857635975871028</v>
      </c>
      <c r="BJ217" s="27">
        <f t="shared" si="56"/>
        <v>0.4286545390868432</v>
      </c>
      <c r="BK217" s="27">
        <f t="shared" si="56"/>
        <v>4.1132850743345434E-10</v>
      </c>
      <c r="BL217" s="27">
        <f t="shared" si="56"/>
        <v>7.0671452410636515E-13</v>
      </c>
      <c r="BM217" s="27">
        <f t="shared" si="56"/>
        <v>7.0740452764916282E-13</v>
      </c>
      <c r="BN217" s="27">
        <f t="shared" si="56"/>
        <v>7.0671452410636515E-13</v>
      </c>
      <c r="BO217" s="27">
        <f t="shared" si="56"/>
        <v>0.42865556766165852</v>
      </c>
      <c r="BP217" s="27">
        <f t="shared" si="56"/>
        <v>0.42865556766165852</v>
      </c>
      <c r="BQ217" s="27">
        <f t="shared" ref="BQ217:EB217" si="57">IF(BQ$232&gt;0,BQ202/BQ$232,0)</f>
        <v>0.4286545390868432</v>
      </c>
      <c r="BR217" s="27">
        <f t="shared" si="57"/>
        <v>0</v>
      </c>
      <c r="BS217" s="27">
        <f t="shared" si="57"/>
        <v>0</v>
      </c>
      <c r="BT217" s="27">
        <f t="shared" si="57"/>
        <v>0</v>
      </c>
      <c r="BU217" s="27">
        <f t="shared" si="57"/>
        <v>0</v>
      </c>
      <c r="BV217" s="27">
        <f t="shared" si="57"/>
        <v>0.42865561410690739</v>
      </c>
      <c r="BW217" s="27">
        <f t="shared" si="57"/>
        <v>0.42865556766165852</v>
      </c>
      <c r="BX217" s="27">
        <f t="shared" si="57"/>
        <v>0.42865551525445561</v>
      </c>
      <c r="BY217" s="27">
        <f t="shared" si="57"/>
        <v>0.42865561410690739</v>
      </c>
      <c r="BZ217" s="27">
        <f t="shared" si="57"/>
        <v>2.5562762989593322E-3</v>
      </c>
      <c r="CA217" s="27">
        <f t="shared" si="57"/>
        <v>2.5562772697761112E-3</v>
      </c>
      <c r="CB217" s="27">
        <f t="shared" si="57"/>
        <v>0</v>
      </c>
      <c r="CC217" s="27">
        <f t="shared" si="57"/>
        <v>0</v>
      </c>
      <c r="CD217" s="27">
        <f t="shared" si="57"/>
        <v>0</v>
      </c>
      <c r="CE217" s="27">
        <f t="shared" si="57"/>
        <v>2.5533098543490105E-3</v>
      </c>
      <c r="CF217" s="27">
        <f t="shared" si="57"/>
        <v>2.4838776227327397E-3</v>
      </c>
      <c r="CG217" s="27">
        <f t="shared" si="57"/>
        <v>2.5562768320698892E-3</v>
      </c>
      <c r="CH217" s="27">
        <f t="shared" si="57"/>
        <v>2.5562762989593322E-3</v>
      </c>
      <c r="CI217" s="27">
        <f t="shared" si="57"/>
        <v>3.7908129582640118E-13</v>
      </c>
      <c r="CJ217" s="27">
        <f t="shared" si="57"/>
        <v>2.9166675200951196E-12</v>
      </c>
      <c r="CK217" s="27">
        <f t="shared" si="57"/>
        <v>2.9166657664296846E-12</v>
      </c>
      <c r="CL217" s="27">
        <f t="shared" si="57"/>
        <v>2.9166675200951196E-12</v>
      </c>
      <c r="CM217" s="27">
        <f t="shared" si="57"/>
        <v>8.5620196135224773E-12</v>
      </c>
      <c r="CN217" s="27">
        <f t="shared" si="57"/>
        <v>8.5620239839132283E-12</v>
      </c>
      <c r="CO217" s="27">
        <f t="shared" si="57"/>
        <v>8.5620221787338892E-12</v>
      </c>
      <c r="CP217" s="27">
        <f t="shared" si="57"/>
        <v>8.5620239839132283E-12</v>
      </c>
      <c r="CQ217" s="27">
        <f t="shared" si="57"/>
        <v>8.5620196135224773E-12</v>
      </c>
      <c r="CR217" s="27">
        <f t="shared" si="57"/>
        <v>0</v>
      </c>
      <c r="CS217" s="27">
        <f t="shared" si="57"/>
        <v>0</v>
      </c>
      <c r="CT217" s="27">
        <f t="shared" si="57"/>
        <v>0.99579073535200091</v>
      </c>
      <c r="CU217" s="27">
        <f t="shared" si="57"/>
        <v>2.6195679801668186E-2</v>
      </c>
      <c r="CV217" s="27">
        <f t="shared" si="57"/>
        <v>0</v>
      </c>
      <c r="CW217" s="27">
        <f t="shared" si="57"/>
        <v>1.1444701160660303E-2</v>
      </c>
      <c r="CX217" s="27">
        <f t="shared" si="57"/>
        <v>1.1444701160660303E-2</v>
      </c>
      <c r="CY217" s="27">
        <f t="shared" si="57"/>
        <v>1.1444701646552768E-2</v>
      </c>
      <c r="CZ217" s="27">
        <f t="shared" si="57"/>
        <v>1.1444701646552768E-2</v>
      </c>
      <c r="DA217" s="27">
        <f t="shared" si="57"/>
        <v>1.1444699760612341E-2</v>
      </c>
      <c r="DB217" s="27">
        <f t="shared" si="57"/>
        <v>0</v>
      </c>
      <c r="DC217" s="27">
        <f t="shared" si="57"/>
        <v>0</v>
      </c>
      <c r="DD217" s="27">
        <f t="shared" si="57"/>
        <v>0</v>
      </c>
      <c r="DE217" s="27">
        <f t="shared" si="57"/>
        <v>0</v>
      </c>
      <c r="DF217" s="27">
        <f t="shared" si="57"/>
        <v>0</v>
      </c>
      <c r="DG217" s="27">
        <f t="shared" si="57"/>
        <v>0</v>
      </c>
      <c r="DH217" s="27">
        <f t="shared" si="57"/>
        <v>0</v>
      </c>
      <c r="DI217" s="27">
        <f t="shared" si="57"/>
        <v>1.675103672430241E-14</v>
      </c>
      <c r="DJ217" s="27">
        <f t="shared" si="57"/>
        <v>0</v>
      </c>
      <c r="DK217" s="27">
        <f t="shared" si="57"/>
        <v>0</v>
      </c>
      <c r="DL217" s="27">
        <f t="shared" si="57"/>
        <v>0</v>
      </c>
      <c r="DM217" s="27">
        <f t="shared" si="57"/>
        <v>0</v>
      </c>
      <c r="DN217" s="27">
        <f t="shared" si="57"/>
        <v>0</v>
      </c>
      <c r="DO217" s="27">
        <f t="shared" si="57"/>
        <v>0</v>
      </c>
      <c r="DP217" s="27">
        <f t="shared" si="57"/>
        <v>0</v>
      </c>
      <c r="DQ217" s="27">
        <f t="shared" si="57"/>
        <v>0</v>
      </c>
      <c r="DR217" s="27">
        <f t="shared" si="57"/>
        <v>0</v>
      </c>
      <c r="DS217" s="27">
        <f t="shared" si="57"/>
        <v>2.5533095572898017E-3</v>
      </c>
      <c r="DT217" s="27">
        <f t="shared" si="57"/>
        <v>2.5533098449930344E-3</v>
      </c>
      <c r="DU217" s="27">
        <f t="shared" si="57"/>
        <v>2.5533098907311292E-3</v>
      </c>
      <c r="DV217" s="27">
        <f t="shared" si="57"/>
        <v>2.5533095572898017E-3</v>
      </c>
      <c r="DW217" s="27">
        <f t="shared" si="57"/>
        <v>2.5533100184846535E-3</v>
      </c>
      <c r="DX217" s="27">
        <f t="shared" si="57"/>
        <v>0</v>
      </c>
      <c r="DY217" s="27">
        <f t="shared" si="57"/>
        <v>4.3145987036441459E-11</v>
      </c>
      <c r="DZ217" s="27">
        <f t="shared" si="57"/>
        <v>8.6029178230094688E-11</v>
      </c>
      <c r="EA217" s="27">
        <f t="shared" si="57"/>
        <v>9.7606678920220801E-3</v>
      </c>
      <c r="EB217" s="27">
        <f t="shared" si="57"/>
        <v>9.7606678920220801E-3</v>
      </c>
      <c r="EC217" s="27">
        <f t="shared" ref="EC217:GN217" si="58">IF(EC$232&gt;0,EC202/EC$232,0)</f>
        <v>9.7606889310701012E-3</v>
      </c>
      <c r="ED217" s="27">
        <f t="shared" si="58"/>
        <v>9.7606935903098106E-3</v>
      </c>
      <c r="EE217" s="27">
        <f t="shared" si="58"/>
        <v>9.7606889310701012E-3</v>
      </c>
      <c r="EF217" s="27">
        <f t="shared" si="58"/>
        <v>3.452507583863507E-11</v>
      </c>
      <c r="EG217" s="27">
        <f t="shared" si="58"/>
        <v>0</v>
      </c>
      <c r="EH217" s="27">
        <f t="shared" si="58"/>
        <v>0</v>
      </c>
      <c r="EI217" s="27">
        <f t="shared" si="58"/>
        <v>4.5066600385665456E-2</v>
      </c>
      <c r="EJ217" s="27">
        <f t="shared" si="58"/>
        <v>0</v>
      </c>
      <c r="EK217" s="27">
        <f t="shared" si="58"/>
        <v>0</v>
      </c>
      <c r="EL217" s="27">
        <f t="shared" si="58"/>
        <v>0</v>
      </c>
      <c r="EM217" s="27">
        <f t="shared" si="58"/>
        <v>0</v>
      </c>
      <c r="EN217" s="27">
        <f t="shared" si="58"/>
        <v>0</v>
      </c>
      <c r="EO217" s="27">
        <f t="shared" si="58"/>
        <v>8.8001832613983852E-2</v>
      </c>
      <c r="EP217" s="27">
        <f t="shared" si="58"/>
        <v>0</v>
      </c>
      <c r="EQ217" s="27">
        <f t="shared" si="58"/>
        <v>0</v>
      </c>
      <c r="ER217" s="27">
        <f t="shared" si="58"/>
        <v>0</v>
      </c>
      <c r="ES217" s="27">
        <f t="shared" si="58"/>
        <v>0</v>
      </c>
      <c r="ET217" s="27">
        <f t="shared" si="58"/>
        <v>0</v>
      </c>
      <c r="EU217" s="27">
        <f t="shared" si="58"/>
        <v>0</v>
      </c>
      <c r="EV217" s="27">
        <f t="shared" si="58"/>
        <v>0</v>
      </c>
      <c r="EW217" s="27">
        <f t="shared" si="58"/>
        <v>0</v>
      </c>
      <c r="EX217" s="27">
        <f t="shared" si="58"/>
        <v>0</v>
      </c>
      <c r="EY217" s="27">
        <f t="shared" si="58"/>
        <v>0</v>
      </c>
      <c r="EZ217" s="27">
        <f t="shared" si="58"/>
        <v>0</v>
      </c>
      <c r="FA217" s="27">
        <f t="shared" si="58"/>
        <v>0</v>
      </c>
      <c r="FB217" s="27">
        <f t="shared" si="58"/>
        <v>0</v>
      </c>
      <c r="FC217" s="27">
        <f t="shared" si="58"/>
        <v>0</v>
      </c>
      <c r="FD217" s="27">
        <f t="shared" si="58"/>
        <v>0</v>
      </c>
      <c r="FE217" s="27">
        <f t="shared" si="58"/>
        <v>0</v>
      </c>
      <c r="FF217" s="27">
        <f t="shared" si="58"/>
        <v>0</v>
      </c>
      <c r="FG217" s="27">
        <f t="shared" si="58"/>
        <v>0</v>
      </c>
      <c r="FH217" s="27">
        <f t="shared" si="58"/>
        <v>0</v>
      </c>
      <c r="FI217" s="27">
        <f t="shared" si="58"/>
        <v>0</v>
      </c>
      <c r="FJ217" s="27">
        <f t="shared" si="58"/>
        <v>0</v>
      </c>
      <c r="FK217" s="27">
        <f t="shared" si="58"/>
        <v>0</v>
      </c>
      <c r="FL217" s="27">
        <f t="shared" si="58"/>
        <v>0</v>
      </c>
      <c r="FM217" s="27">
        <f t="shared" si="58"/>
        <v>0</v>
      </c>
      <c r="FN217" s="27">
        <f t="shared" si="58"/>
        <v>0</v>
      </c>
      <c r="FO217" s="27">
        <f t="shared" si="58"/>
        <v>0</v>
      </c>
      <c r="FP217" s="27">
        <f t="shared" si="58"/>
        <v>0</v>
      </c>
      <c r="FQ217" s="27">
        <f t="shared" si="58"/>
        <v>0</v>
      </c>
      <c r="FR217" s="27">
        <f t="shared" si="58"/>
        <v>0</v>
      </c>
      <c r="FS217" s="27">
        <f t="shared" si="58"/>
        <v>0</v>
      </c>
      <c r="FT217" s="27">
        <f t="shared" si="58"/>
        <v>0</v>
      </c>
      <c r="FU217" s="27">
        <f t="shared" si="58"/>
        <v>0</v>
      </c>
      <c r="FV217" s="27">
        <f t="shared" si="58"/>
        <v>0</v>
      </c>
      <c r="FW217" s="27">
        <f t="shared" si="58"/>
        <v>0</v>
      </c>
      <c r="FX217" s="27">
        <f t="shared" si="58"/>
        <v>0</v>
      </c>
      <c r="FY217" s="27">
        <f t="shared" si="58"/>
        <v>1.9016542750642896E-2</v>
      </c>
      <c r="FZ217" s="27">
        <f t="shared" si="58"/>
        <v>0</v>
      </c>
      <c r="GA217" s="27">
        <f t="shared" si="58"/>
        <v>0</v>
      </c>
      <c r="GB217" s="27">
        <f t="shared" si="58"/>
        <v>0</v>
      </c>
      <c r="GC217" s="27">
        <f t="shared" si="58"/>
        <v>0</v>
      </c>
      <c r="GD217" s="27">
        <f t="shared" si="58"/>
        <v>0</v>
      </c>
      <c r="GE217" s="27">
        <f t="shared" si="58"/>
        <v>1.1069193863184022E-2</v>
      </c>
      <c r="GF217" s="27">
        <f t="shared" si="58"/>
        <v>4.6327849755160135E-3</v>
      </c>
      <c r="GG217" s="27">
        <f t="shared" si="58"/>
        <v>2.2286105233825858E-3</v>
      </c>
      <c r="GH217" s="27">
        <f t="shared" si="58"/>
        <v>0.15564224923526912</v>
      </c>
      <c r="GI217" s="27">
        <f t="shared" si="58"/>
        <v>0.15564224923526912</v>
      </c>
      <c r="GJ217" s="27">
        <f t="shared" si="58"/>
        <v>2.1435954749864751E-8</v>
      </c>
      <c r="GK217" s="27">
        <f t="shared" si="58"/>
        <v>0</v>
      </c>
      <c r="GL217" s="27">
        <f t="shared" si="58"/>
        <v>0.31495186573074324</v>
      </c>
      <c r="GM217" s="27">
        <f t="shared" si="58"/>
        <v>2.1543593055432844E-8</v>
      </c>
      <c r="GN217" s="27">
        <f t="shared" si="58"/>
        <v>0</v>
      </c>
      <c r="GO217" s="27">
        <f t="shared" ref="GO217:HU217" si="59">IF(GO$232&gt;0,GO202/GO$232,0)</f>
        <v>2.9281406244357669E-8</v>
      </c>
      <c r="GP217" s="27">
        <f t="shared" si="59"/>
        <v>0</v>
      </c>
      <c r="GQ217" s="27">
        <f t="shared" si="59"/>
        <v>0.31363997366763818</v>
      </c>
      <c r="GR217" s="27">
        <f t="shared" si="59"/>
        <v>0.36588377184711213</v>
      </c>
      <c r="GS217" s="27">
        <f t="shared" si="59"/>
        <v>3.6748416218914675E-9</v>
      </c>
      <c r="GT217" s="27">
        <f t="shared" si="59"/>
        <v>0</v>
      </c>
      <c r="GU217" s="27">
        <f t="shared" si="59"/>
        <v>3.695887471367544E-9</v>
      </c>
      <c r="GV217" s="27">
        <f t="shared" si="59"/>
        <v>0</v>
      </c>
      <c r="GW217" s="27">
        <f t="shared" si="59"/>
        <v>0</v>
      </c>
      <c r="GX217" s="27">
        <f t="shared" si="59"/>
        <v>0</v>
      </c>
      <c r="GY217" s="27">
        <f t="shared" si="59"/>
        <v>0</v>
      </c>
      <c r="GZ217" s="27">
        <f t="shared" si="59"/>
        <v>0.4286545390868432</v>
      </c>
      <c r="HA217" s="27">
        <f t="shared" si="59"/>
        <v>0</v>
      </c>
      <c r="HB217" s="27">
        <f t="shared" si="59"/>
        <v>0.42865561410690739</v>
      </c>
      <c r="HC217" s="27">
        <f t="shared" si="59"/>
        <v>2.6017987338499277E-3</v>
      </c>
      <c r="HD217" s="27">
        <f t="shared" si="59"/>
        <v>0.42865551525445561</v>
      </c>
      <c r="HE217" s="27">
        <f t="shared" si="59"/>
        <v>2.2073937516443949E-3</v>
      </c>
      <c r="HF217" s="27">
        <f t="shared" si="59"/>
        <v>0.88021857910309942</v>
      </c>
      <c r="HG217" s="27">
        <f t="shared" si="59"/>
        <v>0.61415725540195076</v>
      </c>
      <c r="HH217" s="27">
        <f t="shared" si="59"/>
        <v>2.4796395395170565E-3</v>
      </c>
      <c r="HI217" s="27">
        <f t="shared" si="59"/>
        <v>0</v>
      </c>
      <c r="HJ217" s="27">
        <f t="shared" si="59"/>
        <v>2.5562762989593322E-3</v>
      </c>
      <c r="HK217" s="27">
        <f t="shared" si="59"/>
        <v>2.9166507095398858E-12</v>
      </c>
      <c r="HL217" s="27">
        <f t="shared" si="59"/>
        <v>0.88004971340880689</v>
      </c>
      <c r="HM217" s="27">
        <f t="shared" si="59"/>
        <v>0.87951958064200664</v>
      </c>
      <c r="HN217" s="27">
        <f t="shared" si="59"/>
        <v>1</v>
      </c>
      <c r="HO217" s="27">
        <f t="shared" si="59"/>
        <v>2.0396999146732615E-10</v>
      </c>
      <c r="HP217" s="27">
        <f t="shared" si="59"/>
        <v>0.99876933421705383</v>
      </c>
      <c r="HQ217" s="27">
        <f t="shared" si="59"/>
        <v>1.1444701160660303E-2</v>
      </c>
      <c r="HR217" s="27">
        <f t="shared" si="59"/>
        <v>0</v>
      </c>
      <c r="HS217" s="27">
        <f t="shared" si="59"/>
        <v>0</v>
      </c>
      <c r="HT217" s="27">
        <f t="shared" si="59"/>
        <v>6.4738334175454844E-15</v>
      </c>
      <c r="HU217" s="27">
        <f t="shared" si="59"/>
        <v>0</v>
      </c>
      <c r="HV217" s="27">
        <f t="shared" ref="HV217:HZ229" si="60">IF(HV$232&gt;0,HV202/HV$232,0)</f>
        <v>0</v>
      </c>
      <c r="HW217" s="27">
        <f t="shared" si="60"/>
        <v>2.5533095572898017E-3</v>
      </c>
      <c r="HX217" s="27">
        <f t="shared" si="60"/>
        <v>9.7606889310701012E-3</v>
      </c>
      <c r="HY217" s="27">
        <f t="shared" si="60"/>
        <v>0</v>
      </c>
      <c r="HZ217" s="27">
        <f t="shared" si="60"/>
        <v>0</v>
      </c>
    </row>
    <row r="218" spans="1:234" s="4" customFormat="1" ht="12" customHeight="1" x14ac:dyDescent="0.15">
      <c r="A218" s="4" t="s">
        <v>177</v>
      </c>
      <c r="C218" s="27">
        <f t="shared" si="55"/>
        <v>0</v>
      </c>
      <c r="D218" s="27">
        <f t="shared" si="55"/>
        <v>3.7381928778449494E-2</v>
      </c>
      <c r="E218" s="27">
        <f t="shared" ref="E218:BP218" si="61">IF(E$232&gt;0,E203/E$232,0)</f>
        <v>2.4156486849809408E-2</v>
      </c>
      <c r="F218" s="27">
        <f t="shared" si="61"/>
        <v>5.1767002039505891E-2</v>
      </c>
      <c r="G218" s="27">
        <f t="shared" si="61"/>
        <v>5.1766987406920296E-2</v>
      </c>
      <c r="H218" s="27">
        <f t="shared" si="61"/>
        <v>5.666961514722843E-2</v>
      </c>
      <c r="I218" s="27">
        <f t="shared" si="61"/>
        <v>4.0321592404537247E-2</v>
      </c>
      <c r="J218" s="27">
        <f t="shared" si="61"/>
        <v>7.4347274058591206E-2</v>
      </c>
      <c r="K218" s="27">
        <f t="shared" si="61"/>
        <v>0</v>
      </c>
      <c r="L218" s="27">
        <f t="shared" si="61"/>
        <v>5.1766975617097553E-2</v>
      </c>
      <c r="M218" s="27">
        <f t="shared" si="61"/>
        <v>3.7381928778449494E-2</v>
      </c>
      <c r="N218" s="27">
        <f t="shared" si="61"/>
        <v>4.3015998466781752E-2</v>
      </c>
      <c r="O218" s="27">
        <f t="shared" si="61"/>
        <v>2.261259169166073E-2</v>
      </c>
      <c r="P218" s="27">
        <f t="shared" si="61"/>
        <v>5.1766975617097553E-2</v>
      </c>
      <c r="Q218" s="27">
        <f t="shared" si="61"/>
        <v>3.7381928778449494E-2</v>
      </c>
      <c r="R218" s="27">
        <f t="shared" si="61"/>
        <v>3.862329256021959E-2</v>
      </c>
      <c r="S218" s="27">
        <f t="shared" si="61"/>
        <v>4.3015998466781752E-2</v>
      </c>
      <c r="T218" s="27">
        <f t="shared" si="61"/>
        <v>4.3013824436749629E-2</v>
      </c>
      <c r="U218" s="27">
        <f t="shared" si="61"/>
        <v>4.3015941809260834E-2</v>
      </c>
      <c r="V218" s="27">
        <f t="shared" si="61"/>
        <v>6.1999832875025722E-3</v>
      </c>
      <c r="W218" s="27">
        <f t="shared" si="61"/>
        <v>0.20479777588137935</v>
      </c>
      <c r="X218" s="27">
        <f t="shared" si="61"/>
        <v>6.2000151259561497E-3</v>
      </c>
      <c r="Y218" s="27">
        <f t="shared" si="61"/>
        <v>6.4410872439325889E-2</v>
      </c>
      <c r="Z218" s="27">
        <f t="shared" si="61"/>
        <v>0.16690270147051431</v>
      </c>
      <c r="AA218" s="27">
        <f t="shared" si="61"/>
        <v>1</v>
      </c>
      <c r="AB218" s="27">
        <f t="shared" si="61"/>
        <v>0.17051063850675965</v>
      </c>
      <c r="AC218" s="27">
        <f t="shared" si="61"/>
        <v>1</v>
      </c>
      <c r="AD218" s="27">
        <f t="shared" si="61"/>
        <v>0.16253069919563359</v>
      </c>
      <c r="AE218" s="27">
        <f t="shared" si="61"/>
        <v>1</v>
      </c>
      <c r="AF218" s="27">
        <f t="shared" si="61"/>
        <v>0.28354472259310648</v>
      </c>
      <c r="AG218" s="27">
        <f t="shared" si="61"/>
        <v>1</v>
      </c>
      <c r="AH218" s="27">
        <f t="shared" si="61"/>
        <v>9.555518476994436E-2</v>
      </c>
      <c r="AI218" s="27">
        <f t="shared" si="61"/>
        <v>0.43245319170981278</v>
      </c>
      <c r="AJ218" s="27">
        <f t="shared" si="61"/>
        <v>0.43245319166855595</v>
      </c>
      <c r="AK218" s="27">
        <f t="shared" si="61"/>
        <v>0.43245316764504743</v>
      </c>
      <c r="AL218" s="27">
        <f t="shared" si="61"/>
        <v>3.8623300417032651E-2</v>
      </c>
      <c r="AM218" s="27">
        <f t="shared" si="61"/>
        <v>3.8638898370750956E-3</v>
      </c>
      <c r="AN218" s="27">
        <f t="shared" si="61"/>
        <v>3.8623300414862796E-2</v>
      </c>
      <c r="AO218" s="27">
        <f t="shared" si="61"/>
        <v>3.8623300958423194E-2</v>
      </c>
      <c r="AP218" s="27">
        <f t="shared" si="61"/>
        <v>3.8623300417032651E-2</v>
      </c>
      <c r="AQ218" s="27">
        <f t="shared" si="61"/>
        <v>3.8622983403243459E-2</v>
      </c>
      <c r="AR218" s="27">
        <f t="shared" si="61"/>
        <v>0.997</v>
      </c>
      <c r="AS218" s="27">
        <f t="shared" si="61"/>
        <v>0.997</v>
      </c>
      <c r="AT218" s="27">
        <f t="shared" si="61"/>
        <v>3.8623300414862796E-2</v>
      </c>
      <c r="AU218" s="27">
        <f t="shared" si="61"/>
        <v>5.7689973341433567E-2</v>
      </c>
      <c r="AV218" s="27">
        <f t="shared" si="61"/>
        <v>9.3006678813539756E-4</v>
      </c>
      <c r="AW218" s="27">
        <f t="shared" si="61"/>
        <v>0.64367576360748635</v>
      </c>
      <c r="AX218" s="27">
        <f t="shared" si="61"/>
        <v>4.7457342079087949E-3</v>
      </c>
      <c r="AY218" s="27">
        <f t="shared" si="61"/>
        <v>6.2000000000000006E-3</v>
      </c>
      <c r="AZ218" s="27">
        <f t="shared" si="61"/>
        <v>5.0409979411453962E-2</v>
      </c>
      <c r="BA218" s="27">
        <f t="shared" si="61"/>
        <v>0.14900401650966719</v>
      </c>
      <c r="BB218" s="27">
        <f t="shared" si="61"/>
        <v>1</v>
      </c>
      <c r="BC218" s="27">
        <f t="shared" si="61"/>
        <v>0.15750056259901871</v>
      </c>
      <c r="BD218" s="27">
        <f t="shared" si="61"/>
        <v>1</v>
      </c>
      <c r="BE218" s="27">
        <f t="shared" si="61"/>
        <v>0.10744690764753886</v>
      </c>
      <c r="BF218" s="27">
        <f t="shared" si="61"/>
        <v>0.27837773027653573</v>
      </c>
      <c r="BG218" s="27">
        <f t="shared" si="61"/>
        <v>0.16599898414227438</v>
      </c>
      <c r="BH218" s="27">
        <f t="shared" si="61"/>
        <v>7.1138043359192001E-3</v>
      </c>
      <c r="BI218" s="27">
        <f t="shared" si="61"/>
        <v>3.5731030689039323E-2</v>
      </c>
      <c r="BJ218" s="27">
        <f t="shared" si="61"/>
        <v>3.5720977201919586E-2</v>
      </c>
      <c r="BK218" s="27">
        <f t="shared" si="61"/>
        <v>0.13552676984961956</v>
      </c>
      <c r="BL218" s="27">
        <f t="shared" si="61"/>
        <v>0.12791058671380851</v>
      </c>
      <c r="BM218" s="27">
        <f t="shared" si="61"/>
        <v>0.12794567268085383</v>
      </c>
      <c r="BN218" s="27">
        <f t="shared" si="61"/>
        <v>0.12791058671380851</v>
      </c>
      <c r="BO218" s="27">
        <f t="shared" si="61"/>
        <v>3.5721062126444034E-2</v>
      </c>
      <c r="BP218" s="27">
        <f t="shared" si="61"/>
        <v>3.5721062126444034E-2</v>
      </c>
      <c r="BQ218" s="27">
        <f t="shared" ref="BQ218:EB218" si="62">IF(BQ$232&gt;0,BQ203/BQ$232,0)</f>
        <v>3.5720977201919586E-2</v>
      </c>
      <c r="BR218" s="27">
        <f t="shared" si="62"/>
        <v>0.90088849705672813</v>
      </c>
      <c r="BS218" s="27">
        <f t="shared" si="62"/>
        <v>9.1966136462822076E-2</v>
      </c>
      <c r="BT218" s="27">
        <f t="shared" si="62"/>
        <v>0.95427232296105624</v>
      </c>
      <c r="BU218" s="27">
        <f t="shared" si="62"/>
        <v>7.5060556118737701E-2</v>
      </c>
      <c r="BV218" s="27">
        <f t="shared" si="62"/>
        <v>3.5721065852413442E-2</v>
      </c>
      <c r="BW218" s="27">
        <f t="shared" si="62"/>
        <v>3.5721062126444034E-2</v>
      </c>
      <c r="BX218" s="27">
        <f t="shared" si="62"/>
        <v>3.5721073445896818E-2</v>
      </c>
      <c r="BY218" s="27">
        <f t="shared" si="62"/>
        <v>3.5721065852413442E-2</v>
      </c>
      <c r="BZ218" s="27">
        <f t="shared" si="62"/>
        <v>5.6664751467532463E-2</v>
      </c>
      <c r="CA218" s="27">
        <f t="shared" si="62"/>
        <v>5.6664746745424467E-2</v>
      </c>
      <c r="CB218" s="27">
        <f t="shared" si="62"/>
        <v>0</v>
      </c>
      <c r="CC218" s="27">
        <f t="shared" si="62"/>
        <v>3.8623302341813742E-2</v>
      </c>
      <c r="CD218" s="27">
        <f t="shared" si="62"/>
        <v>0.11556039429247708</v>
      </c>
      <c r="CE218" s="27">
        <f t="shared" si="62"/>
        <v>5.6669617864936551E-2</v>
      </c>
      <c r="CF218" s="27">
        <f t="shared" si="62"/>
        <v>5.8265990816187579E-2</v>
      </c>
      <c r="CG218" s="27">
        <f t="shared" si="62"/>
        <v>5.666474474243665E-2</v>
      </c>
      <c r="CH218" s="27">
        <f t="shared" si="62"/>
        <v>5.6664751467532463E-2</v>
      </c>
      <c r="CI218" s="27">
        <f t="shared" si="62"/>
        <v>0.11320148544505929</v>
      </c>
      <c r="CJ218" s="27">
        <f t="shared" si="62"/>
        <v>9.6968676215357985E-2</v>
      </c>
      <c r="CK218" s="27">
        <f t="shared" si="62"/>
        <v>9.6968678635573693E-2</v>
      </c>
      <c r="CL218" s="27">
        <f t="shared" si="62"/>
        <v>9.6968676215357985E-2</v>
      </c>
      <c r="CM218" s="27">
        <f t="shared" si="62"/>
        <v>6.0855637253062131E-2</v>
      </c>
      <c r="CN218" s="27">
        <f t="shared" si="62"/>
        <v>6.0855667888077183E-2</v>
      </c>
      <c r="CO218" s="27">
        <f t="shared" si="62"/>
        <v>6.0855638956013161E-2</v>
      </c>
      <c r="CP218" s="27">
        <f t="shared" si="62"/>
        <v>6.0855667888077183E-2</v>
      </c>
      <c r="CQ218" s="27">
        <f t="shared" si="62"/>
        <v>6.0855637253062131E-2</v>
      </c>
      <c r="CR218" s="27">
        <f t="shared" si="62"/>
        <v>9.7774717411955626E-3</v>
      </c>
      <c r="CS218" s="27">
        <f t="shared" si="62"/>
        <v>0</v>
      </c>
      <c r="CT218" s="27">
        <f t="shared" si="62"/>
        <v>7.5270042262250947E-6</v>
      </c>
      <c r="CU218" s="27">
        <f t="shared" si="62"/>
        <v>3.750644518954134E-2</v>
      </c>
      <c r="CV218" s="27">
        <f t="shared" si="62"/>
        <v>4.7575390366293407E-2</v>
      </c>
      <c r="CW218" s="27">
        <f t="shared" si="62"/>
        <v>4.1427006392286719E-2</v>
      </c>
      <c r="CX218" s="27">
        <f t="shared" si="62"/>
        <v>4.1427006392286719E-2</v>
      </c>
      <c r="CY218" s="27">
        <f t="shared" si="62"/>
        <v>4.1427002393485908E-2</v>
      </c>
      <c r="CZ218" s="27">
        <f t="shared" si="62"/>
        <v>4.1427002393485908E-2</v>
      </c>
      <c r="DA218" s="27">
        <f t="shared" si="62"/>
        <v>4.1427009372912646E-2</v>
      </c>
      <c r="DB218" s="27">
        <f t="shared" si="62"/>
        <v>4.9417842732009595E-2</v>
      </c>
      <c r="DC218" s="27">
        <f t="shared" si="62"/>
        <v>4.9417842732009595E-2</v>
      </c>
      <c r="DD218" s="27">
        <f t="shared" si="62"/>
        <v>4.9418139713626193E-2</v>
      </c>
      <c r="DE218" s="27">
        <f t="shared" si="62"/>
        <v>4.9417842732009595E-2</v>
      </c>
      <c r="DF218" s="27">
        <f t="shared" si="62"/>
        <v>3.8623297941765437E-2</v>
      </c>
      <c r="DG218" s="27">
        <f t="shared" si="62"/>
        <v>1.042022532254727E-2</v>
      </c>
      <c r="DH218" s="27">
        <f t="shared" si="62"/>
        <v>1.042022532254727E-2</v>
      </c>
      <c r="DI218" s="27">
        <f t="shared" si="62"/>
        <v>1.4775885810308701E-2</v>
      </c>
      <c r="DJ218" s="27">
        <f t="shared" si="62"/>
        <v>1.0420223413112427E-2</v>
      </c>
      <c r="DK218" s="27">
        <f t="shared" si="62"/>
        <v>0.99700000000000011</v>
      </c>
      <c r="DL218" s="27">
        <f t="shared" si="62"/>
        <v>1.042022762373435E-2</v>
      </c>
      <c r="DM218" s="27">
        <f t="shared" si="62"/>
        <v>0.69062330244901238</v>
      </c>
      <c r="DN218" s="27">
        <f t="shared" si="62"/>
        <v>0.69062330244901238</v>
      </c>
      <c r="DO218" s="27">
        <f t="shared" si="62"/>
        <v>0.69062329258532618</v>
      </c>
      <c r="DP218" s="27">
        <f t="shared" si="62"/>
        <v>0.6906234100753299</v>
      </c>
      <c r="DQ218" s="27">
        <f t="shared" si="62"/>
        <v>5.5679406900955769E-2</v>
      </c>
      <c r="DR218" s="27">
        <f t="shared" si="62"/>
        <v>0.69061966872796798</v>
      </c>
      <c r="DS218" s="27">
        <f t="shared" si="62"/>
        <v>5.6669616061052426E-2</v>
      </c>
      <c r="DT218" s="27">
        <f t="shared" si="62"/>
        <v>5.6669617657284677E-2</v>
      </c>
      <c r="DU218" s="27">
        <f t="shared" si="62"/>
        <v>5.6669609665123549E-2</v>
      </c>
      <c r="DV218" s="27">
        <f t="shared" si="62"/>
        <v>5.6669616061052426E-2</v>
      </c>
      <c r="DW218" s="27">
        <f t="shared" si="62"/>
        <v>5.6669614730620724E-2</v>
      </c>
      <c r="DX218" s="27">
        <f t="shared" si="62"/>
        <v>0</v>
      </c>
      <c r="DY218" s="27">
        <f t="shared" si="62"/>
        <v>7.9638135386177283E-2</v>
      </c>
      <c r="DZ218" s="27">
        <f t="shared" si="62"/>
        <v>3.4113073158112774E-2</v>
      </c>
      <c r="EA218" s="27">
        <f t="shared" si="62"/>
        <v>2.6804350390949416E-2</v>
      </c>
      <c r="EB218" s="27">
        <f t="shared" si="62"/>
        <v>2.6804350390949416E-2</v>
      </c>
      <c r="EC218" s="27">
        <f t="shared" ref="EC218:GN218" si="63">IF(EC$232&gt;0,EC203/EC$232,0)</f>
        <v>2.6804405890041252E-2</v>
      </c>
      <c r="ED218" s="27">
        <f t="shared" si="63"/>
        <v>2.6804417372364955E-2</v>
      </c>
      <c r="EE218" s="27">
        <f t="shared" si="63"/>
        <v>2.6804405890041252E-2</v>
      </c>
      <c r="EF218" s="27">
        <f t="shared" si="63"/>
        <v>7.5771417564195476E-2</v>
      </c>
      <c r="EG218" s="27">
        <f t="shared" si="63"/>
        <v>0.43245318131942551</v>
      </c>
      <c r="EH218" s="27">
        <f t="shared" si="63"/>
        <v>0.28972261208965655</v>
      </c>
      <c r="EI218" s="27">
        <f t="shared" si="63"/>
        <v>3.6787031877186921E-4</v>
      </c>
      <c r="EJ218" s="27">
        <f t="shared" si="63"/>
        <v>0.4324531628890258</v>
      </c>
      <c r="EK218" s="27">
        <f t="shared" si="63"/>
        <v>3.1357125484126745E-2</v>
      </c>
      <c r="EL218" s="27">
        <f t="shared" si="63"/>
        <v>0.99800000053928328</v>
      </c>
      <c r="EM218" s="27">
        <f t="shared" si="63"/>
        <v>0.997</v>
      </c>
      <c r="EN218" s="27">
        <f t="shared" si="63"/>
        <v>0.997</v>
      </c>
      <c r="EO218" s="27">
        <f t="shared" si="63"/>
        <v>9.4030550838675439E-2</v>
      </c>
      <c r="EP218" s="27">
        <f t="shared" si="63"/>
        <v>3.8623295537328614E-2</v>
      </c>
      <c r="EQ218" s="27">
        <f t="shared" si="63"/>
        <v>3.9994230975011744E-2</v>
      </c>
      <c r="ER218" s="27">
        <f t="shared" si="63"/>
        <v>4.9999980830398305E-3</v>
      </c>
      <c r="ES218" s="27">
        <f t="shared" si="63"/>
        <v>3.8623300361020317E-2</v>
      </c>
      <c r="ET218" s="27">
        <f t="shared" si="63"/>
        <v>3.8623302093481686E-2</v>
      </c>
      <c r="EU218" s="27">
        <f t="shared" si="63"/>
        <v>3.8623295537328614E-2</v>
      </c>
      <c r="EV218" s="27">
        <f t="shared" si="63"/>
        <v>3.8623302341813742E-2</v>
      </c>
      <c r="EW218" s="27">
        <f t="shared" si="63"/>
        <v>0</v>
      </c>
      <c r="EX218" s="27">
        <f t="shared" si="63"/>
        <v>3.8623289453744832E-2</v>
      </c>
      <c r="EY218" s="27">
        <f t="shared" si="63"/>
        <v>3.8622983403243459E-2</v>
      </c>
      <c r="EZ218" s="27">
        <f t="shared" si="63"/>
        <v>3.8623300274787865E-2</v>
      </c>
      <c r="FA218" s="27">
        <f t="shared" si="63"/>
        <v>3.8623308489809161E-2</v>
      </c>
      <c r="FB218" s="27">
        <f t="shared" si="63"/>
        <v>1</v>
      </c>
      <c r="FC218" s="27">
        <f t="shared" si="63"/>
        <v>1</v>
      </c>
      <c r="FD218" s="27">
        <f t="shared" si="63"/>
        <v>1</v>
      </c>
      <c r="FE218" s="27">
        <f t="shared" si="63"/>
        <v>1</v>
      </c>
      <c r="FF218" s="27">
        <f t="shared" si="63"/>
        <v>1</v>
      </c>
      <c r="FG218" s="27">
        <f t="shared" si="63"/>
        <v>1</v>
      </c>
      <c r="FH218" s="27">
        <f t="shared" si="63"/>
        <v>1</v>
      </c>
      <c r="FI218" s="27">
        <f t="shared" si="63"/>
        <v>1</v>
      </c>
      <c r="FJ218" s="27">
        <f t="shared" si="63"/>
        <v>1</v>
      </c>
      <c r="FK218" s="27">
        <f t="shared" si="63"/>
        <v>1</v>
      </c>
      <c r="FL218" s="27">
        <f t="shared" si="63"/>
        <v>1</v>
      </c>
      <c r="FM218" s="27">
        <f t="shared" si="63"/>
        <v>1</v>
      </c>
      <c r="FN218" s="27">
        <f t="shared" si="63"/>
        <v>1</v>
      </c>
      <c r="FO218" s="27">
        <f t="shared" si="63"/>
        <v>1</v>
      </c>
      <c r="FP218" s="27">
        <f t="shared" si="63"/>
        <v>1</v>
      </c>
      <c r="FQ218" s="27">
        <f t="shared" si="63"/>
        <v>1</v>
      </c>
      <c r="FR218" s="27">
        <f t="shared" si="63"/>
        <v>1</v>
      </c>
      <c r="FS218" s="27">
        <f t="shared" si="63"/>
        <v>1</v>
      </c>
      <c r="FT218" s="27">
        <f t="shared" si="63"/>
        <v>1</v>
      </c>
      <c r="FU218" s="27">
        <f t="shared" si="63"/>
        <v>1</v>
      </c>
      <c r="FV218" s="27">
        <f t="shared" si="63"/>
        <v>1</v>
      </c>
      <c r="FW218" s="27">
        <f t="shared" si="63"/>
        <v>1</v>
      </c>
      <c r="FX218" s="27">
        <f t="shared" si="63"/>
        <v>1</v>
      </c>
      <c r="FY218" s="27">
        <f t="shared" si="63"/>
        <v>0.5770338587743854</v>
      </c>
      <c r="FZ218" s="27">
        <f t="shared" si="63"/>
        <v>0</v>
      </c>
      <c r="GA218" s="27">
        <f t="shared" si="63"/>
        <v>0</v>
      </c>
      <c r="GB218" s="27">
        <f t="shared" si="63"/>
        <v>0</v>
      </c>
      <c r="GC218" s="27">
        <f t="shared" si="63"/>
        <v>0</v>
      </c>
      <c r="GD218" s="27">
        <f t="shared" si="63"/>
        <v>7.434725781252817E-2</v>
      </c>
      <c r="GE218" s="27">
        <f t="shared" si="63"/>
        <v>5.176699669323865E-2</v>
      </c>
      <c r="GF218" s="27">
        <f t="shared" si="63"/>
        <v>4.301599775006066E-2</v>
      </c>
      <c r="GG218" s="27">
        <f t="shared" si="63"/>
        <v>4.5763757873643555E-2</v>
      </c>
      <c r="GH218" s="27">
        <f t="shared" si="63"/>
        <v>6.2915236205516853E-2</v>
      </c>
      <c r="GI218" s="27">
        <f t="shared" si="63"/>
        <v>6.2915236205516853E-2</v>
      </c>
      <c r="GJ218" s="27">
        <f t="shared" si="63"/>
        <v>0.16690332367974009</v>
      </c>
      <c r="GK218" s="27">
        <f t="shared" si="63"/>
        <v>0.16708828249309976</v>
      </c>
      <c r="GL218" s="27">
        <f t="shared" si="63"/>
        <v>6.2451819099279708E-2</v>
      </c>
      <c r="GM218" s="27">
        <f t="shared" si="63"/>
        <v>0.16690270147051431</v>
      </c>
      <c r="GN218" s="27">
        <f t="shared" si="63"/>
        <v>0.16253069919563359</v>
      </c>
      <c r="GO218" s="27">
        <f t="shared" ref="GO218:HU218" si="64">IF(GO$232&gt;0,GO203/GO$232,0)</f>
        <v>0.20479771550977882</v>
      </c>
      <c r="GP218" s="27">
        <f t="shared" si="64"/>
        <v>9.555518476994436E-2</v>
      </c>
      <c r="GQ218" s="27">
        <f t="shared" si="64"/>
        <v>6.4407860814320358E-2</v>
      </c>
      <c r="GR218" s="27">
        <f t="shared" si="64"/>
        <v>5.0317237118372056E-2</v>
      </c>
      <c r="GS218" s="27">
        <f t="shared" si="64"/>
        <v>0.14899932872794588</v>
      </c>
      <c r="GT218" s="27">
        <f t="shared" si="64"/>
        <v>0.14817935779172017</v>
      </c>
      <c r="GU218" s="27">
        <f t="shared" si="64"/>
        <v>0.14900401650966719</v>
      </c>
      <c r="GV218" s="27">
        <f t="shared" si="64"/>
        <v>0.10744690764753886</v>
      </c>
      <c r="GW218" s="27">
        <f t="shared" si="64"/>
        <v>7.1138043359192001E-3</v>
      </c>
      <c r="GX218" s="27">
        <f t="shared" si="64"/>
        <v>9.3876104857993688E-3</v>
      </c>
      <c r="GY218" s="27">
        <f t="shared" si="64"/>
        <v>9.3876104857993688E-3</v>
      </c>
      <c r="GZ218" s="27">
        <f t="shared" si="64"/>
        <v>3.5720977201919586E-2</v>
      </c>
      <c r="HA218" s="27">
        <f t="shared" si="64"/>
        <v>0.90088849705672813</v>
      </c>
      <c r="HB218" s="27">
        <f t="shared" si="64"/>
        <v>3.5721065852413442E-2</v>
      </c>
      <c r="HC218" s="27">
        <f t="shared" si="64"/>
        <v>6.2358398193943523E-2</v>
      </c>
      <c r="HD218" s="27">
        <f t="shared" si="64"/>
        <v>3.5721073445896818E-2</v>
      </c>
      <c r="HE218" s="27">
        <f t="shared" si="64"/>
        <v>4.8824572806758559E-2</v>
      </c>
      <c r="HF218" s="27">
        <f t="shared" si="64"/>
        <v>7.4888638821585694E-3</v>
      </c>
      <c r="HG218" s="27">
        <f t="shared" si="64"/>
        <v>1.6957525369557962E-2</v>
      </c>
      <c r="HH218" s="27">
        <f t="shared" si="64"/>
        <v>5.8166575242947077E-2</v>
      </c>
      <c r="HI218" s="27">
        <f t="shared" si="64"/>
        <v>0</v>
      </c>
      <c r="HJ218" s="27">
        <f t="shared" si="64"/>
        <v>5.6664751467532463E-2</v>
      </c>
      <c r="HK218" s="27">
        <f t="shared" si="64"/>
        <v>9.6968673589777621E-2</v>
      </c>
      <c r="HL218" s="27">
        <f t="shared" si="64"/>
        <v>5.8694786060784123E-3</v>
      </c>
      <c r="HM218" s="27">
        <f t="shared" si="64"/>
        <v>5.8954193772223756E-3</v>
      </c>
      <c r="HN218" s="27">
        <f t="shared" si="64"/>
        <v>0</v>
      </c>
      <c r="HO218" s="27">
        <f t="shared" si="64"/>
        <v>3.8515381790719845E-2</v>
      </c>
      <c r="HP218" s="27">
        <f t="shared" si="64"/>
        <v>7.5495189227868759E-6</v>
      </c>
      <c r="HQ218" s="27">
        <f t="shared" si="64"/>
        <v>4.1427006392286719E-2</v>
      </c>
      <c r="HR218" s="27">
        <f t="shared" si="64"/>
        <v>0</v>
      </c>
      <c r="HS218" s="27">
        <f t="shared" si="64"/>
        <v>4.9417842732009595E-2</v>
      </c>
      <c r="HT218" s="27">
        <f t="shared" si="64"/>
        <v>0.40665568895657411</v>
      </c>
      <c r="HU218" s="27">
        <f t="shared" si="64"/>
        <v>1.042022762373435E-2</v>
      </c>
      <c r="HV218" s="27">
        <f t="shared" si="60"/>
        <v>0.69061966872796798</v>
      </c>
      <c r="HW218" s="27">
        <f t="shared" si="60"/>
        <v>5.6669616061052426E-2</v>
      </c>
      <c r="HX218" s="27">
        <f t="shared" si="60"/>
        <v>2.6804405890041252E-2</v>
      </c>
      <c r="HY218" s="27">
        <f t="shared" si="60"/>
        <v>0</v>
      </c>
      <c r="HZ218" s="27">
        <f t="shared" si="60"/>
        <v>3.8623295537328614E-2</v>
      </c>
    </row>
    <row r="219" spans="1:234" s="4" customFormat="1" ht="12" customHeight="1" x14ac:dyDescent="0.15">
      <c r="A219" s="4" t="s">
        <v>401</v>
      </c>
      <c r="C219" s="27">
        <f t="shared" si="55"/>
        <v>0</v>
      </c>
      <c r="D219" s="27">
        <f t="shared" si="55"/>
        <v>0.40740497526200298</v>
      </c>
      <c r="E219" s="27">
        <f t="shared" ref="E219:BP219" si="65">IF(E$232&gt;0,E204/E$232,0)</f>
        <v>0</v>
      </c>
      <c r="F219" s="27">
        <f t="shared" si="65"/>
        <v>1.4876765480330036E-3</v>
      </c>
      <c r="G219" s="27">
        <f t="shared" si="65"/>
        <v>1.4876765063137377E-3</v>
      </c>
      <c r="H219" s="27">
        <f t="shared" si="65"/>
        <v>9.8990637736931969E-7</v>
      </c>
      <c r="I219" s="27">
        <f t="shared" si="65"/>
        <v>0</v>
      </c>
      <c r="J219" s="27">
        <f t="shared" si="65"/>
        <v>2.8269516963532089E-3</v>
      </c>
      <c r="K219" s="27">
        <f t="shared" si="65"/>
        <v>0</v>
      </c>
      <c r="L219" s="27">
        <f t="shared" si="65"/>
        <v>1.4876763925414235E-3</v>
      </c>
      <c r="M219" s="27">
        <f t="shared" si="65"/>
        <v>0.40740497526200298</v>
      </c>
      <c r="N219" s="27">
        <f t="shared" si="65"/>
        <v>4.6312446655884346E-4</v>
      </c>
      <c r="O219" s="27">
        <f t="shared" si="65"/>
        <v>0.56905246143337285</v>
      </c>
      <c r="P219" s="27">
        <f t="shared" si="65"/>
        <v>1.4876763925414235E-3</v>
      </c>
      <c r="Q219" s="27">
        <f t="shared" si="65"/>
        <v>0.40740497526200298</v>
      </c>
      <c r="R219" s="27">
        <f t="shared" si="65"/>
        <v>0</v>
      </c>
      <c r="S219" s="27">
        <f t="shared" si="65"/>
        <v>4.6312446655884346E-4</v>
      </c>
      <c r="T219" s="27">
        <f t="shared" si="65"/>
        <v>4.6313067407619554E-4</v>
      </c>
      <c r="U219" s="27">
        <f t="shared" si="65"/>
        <v>4.631238565652344E-4</v>
      </c>
      <c r="V219" s="27">
        <f t="shared" si="65"/>
        <v>0.76230064412708687</v>
      </c>
      <c r="W219" s="27">
        <f t="shared" si="65"/>
        <v>1.0398446204706303E-2</v>
      </c>
      <c r="X219" s="27">
        <f t="shared" si="65"/>
        <v>0.76229942345449309</v>
      </c>
      <c r="Y219" s="27">
        <f t="shared" si="65"/>
        <v>9.4550500002604978E-3</v>
      </c>
      <c r="Z219" s="27">
        <f t="shared" si="65"/>
        <v>0.21583695774689152</v>
      </c>
      <c r="AA219" s="27">
        <f t="shared" si="65"/>
        <v>0</v>
      </c>
      <c r="AB219" s="27">
        <f t="shared" si="65"/>
        <v>1.0912813441586804E-2</v>
      </c>
      <c r="AC219" s="27">
        <f t="shared" si="65"/>
        <v>0</v>
      </c>
      <c r="AD219" s="27">
        <f t="shared" si="65"/>
        <v>0.4641486649724339</v>
      </c>
      <c r="AE219" s="27">
        <f t="shared" si="65"/>
        <v>0</v>
      </c>
      <c r="AF219" s="27">
        <f t="shared" si="65"/>
        <v>9.4319735036903184E-3</v>
      </c>
      <c r="AG219" s="27">
        <f t="shared" si="65"/>
        <v>0</v>
      </c>
      <c r="AH219" s="27">
        <f t="shared" si="65"/>
        <v>0.71581238735560937</v>
      </c>
      <c r="AI219" s="27">
        <f t="shared" si="65"/>
        <v>5.6940628974347573E-3</v>
      </c>
      <c r="AJ219" s="27">
        <f t="shared" si="65"/>
        <v>5.6940631787177603E-3</v>
      </c>
      <c r="AK219" s="27">
        <f t="shared" si="65"/>
        <v>5.6940658840102538E-3</v>
      </c>
      <c r="AL219" s="27">
        <f t="shared" si="65"/>
        <v>0</v>
      </c>
      <c r="AM219" s="27">
        <f t="shared" si="65"/>
        <v>0.90908001142528494</v>
      </c>
      <c r="AN219" s="27">
        <f t="shared" si="65"/>
        <v>0</v>
      </c>
      <c r="AO219" s="27">
        <f t="shared" si="65"/>
        <v>0</v>
      </c>
      <c r="AP219" s="27">
        <f t="shared" si="65"/>
        <v>0</v>
      </c>
      <c r="AQ219" s="27">
        <f t="shared" si="65"/>
        <v>0</v>
      </c>
      <c r="AR219" s="27">
        <f t="shared" si="65"/>
        <v>0</v>
      </c>
      <c r="AS219" s="27">
        <f t="shared" si="65"/>
        <v>0</v>
      </c>
      <c r="AT219" s="27">
        <f t="shared" si="65"/>
        <v>0</v>
      </c>
      <c r="AU219" s="27">
        <f t="shared" si="65"/>
        <v>1.4781814195296585E-2</v>
      </c>
      <c r="AV219" s="27">
        <f t="shared" si="65"/>
        <v>0.90981212849374093</v>
      </c>
      <c r="AW219" s="27">
        <f t="shared" si="65"/>
        <v>1.4008863266032415E-3</v>
      </c>
      <c r="AX219" s="27">
        <f t="shared" si="65"/>
        <v>0.92063092383172784</v>
      </c>
      <c r="AY219" s="27">
        <f t="shared" si="65"/>
        <v>0.76229999999999998</v>
      </c>
      <c r="AZ219" s="27">
        <f t="shared" si="65"/>
        <v>1.4978483692720253E-3</v>
      </c>
      <c r="BA219" s="27">
        <f t="shared" si="65"/>
        <v>0.10165132030499188</v>
      </c>
      <c r="BB219" s="27">
        <f t="shared" si="65"/>
        <v>0</v>
      </c>
      <c r="BC219" s="27">
        <f t="shared" si="65"/>
        <v>8.1735315349490151E-3</v>
      </c>
      <c r="BD219" s="27">
        <f t="shared" si="65"/>
        <v>0</v>
      </c>
      <c r="BE219" s="27">
        <f t="shared" si="65"/>
        <v>0.55885591241146082</v>
      </c>
      <c r="BF219" s="27">
        <f t="shared" si="65"/>
        <v>7.8075002879832173E-3</v>
      </c>
      <c r="BG219" s="27">
        <f t="shared" si="65"/>
        <v>8.1477992303430578E-3</v>
      </c>
      <c r="BH219" s="27">
        <f t="shared" si="65"/>
        <v>0.88231069109842297</v>
      </c>
      <c r="BI219" s="27">
        <f t="shared" si="65"/>
        <v>6.7170202346895474E-5</v>
      </c>
      <c r="BJ219" s="27">
        <f t="shared" si="65"/>
        <v>2.1860295004693526E-6</v>
      </c>
      <c r="BK219" s="27">
        <f t="shared" si="65"/>
        <v>9.793723150173397E-3</v>
      </c>
      <c r="BL219" s="27">
        <f t="shared" si="65"/>
        <v>9.6521249465064359E-4</v>
      </c>
      <c r="BM219" s="27">
        <f t="shared" si="65"/>
        <v>6.3685893762042457E-4</v>
      </c>
      <c r="BN219" s="27">
        <f t="shared" si="65"/>
        <v>9.6521249465064359E-4</v>
      </c>
      <c r="BO219" s="27">
        <f t="shared" si="65"/>
        <v>2.1860345138283775E-6</v>
      </c>
      <c r="BP219" s="27">
        <f t="shared" si="65"/>
        <v>2.1860345138283775E-6</v>
      </c>
      <c r="BQ219" s="27">
        <f t="shared" ref="BQ219:EB219" si="66">IF(BQ$232&gt;0,BQ204/BQ$232,0)</f>
        <v>2.1860295004693526E-6</v>
      </c>
      <c r="BR219" s="27">
        <f t="shared" si="66"/>
        <v>3.6819665270413263E-2</v>
      </c>
      <c r="BS219" s="27">
        <f t="shared" si="66"/>
        <v>0.33733221590611145</v>
      </c>
      <c r="BT219" s="27">
        <f t="shared" si="66"/>
        <v>1.1274353388526862E-5</v>
      </c>
      <c r="BU219" s="27">
        <f t="shared" si="66"/>
        <v>0.60623161830924166</v>
      </c>
      <c r="BV219" s="27">
        <f t="shared" si="66"/>
        <v>2.1860350704361778E-6</v>
      </c>
      <c r="BW219" s="27">
        <f t="shared" si="66"/>
        <v>2.1860345138283775E-6</v>
      </c>
      <c r="BX219" s="27">
        <f t="shared" si="66"/>
        <v>2.1860342788713283E-6</v>
      </c>
      <c r="BY219" s="27">
        <f t="shared" si="66"/>
        <v>2.1860350704361778E-6</v>
      </c>
      <c r="BZ219" s="27">
        <f t="shared" si="66"/>
        <v>9.8919292828685317E-7</v>
      </c>
      <c r="CA219" s="27">
        <f t="shared" si="66"/>
        <v>9.8919306313599148E-7</v>
      </c>
      <c r="CB219" s="27">
        <f t="shared" si="66"/>
        <v>0</v>
      </c>
      <c r="CC219" s="27">
        <f t="shared" si="66"/>
        <v>0</v>
      </c>
      <c r="CD219" s="27">
        <f t="shared" si="66"/>
        <v>3.4188813716970554E-4</v>
      </c>
      <c r="CE219" s="27">
        <f t="shared" si="66"/>
        <v>9.899069868976965E-7</v>
      </c>
      <c r="CF219" s="27">
        <f t="shared" si="66"/>
        <v>1.0242582018018525E-5</v>
      </c>
      <c r="CG219" s="27">
        <f t="shared" si="66"/>
        <v>9.8919287427933958E-7</v>
      </c>
      <c r="CH219" s="27">
        <f t="shared" si="66"/>
        <v>9.8919292828685317E-7</v>
      </c>
      <c r="CI219" s="27">
        <f t="shared" si="66"/>
        <v>3.2770848485758151E-4</v>
      </c>
      <c r="CJ219" s="27">
        <f t="shared" si="66"/>
        <v>2.2658138092487813E-4</v>
      </c>
      <c r="CK219" s="27">
        <f t="shared" si="66"/>
        <v>2.2658141450248188E-4</v>
      </c>
      <c r="CL219" s="27">
        <f t="shared" si="66"/>
        <v>2.2658138092487813E-4</v>
      </c>
      <c r="CM219" s="27">
        <f t="shared" si="66"/>
        <v>1.604449927577387E-6</v>
      </c>
      <c r="CN219" s="27">
        <f t="shared" si="66"/>
        <v>1.6044569452626019E-6</v>
      </c>
      <c r="CO219" s="27">
        <f t="shared" si="66"/>
        <v>1.6044475725258019E-6</v>
      </c>
      <c r="CP219" s="27">
        <f t="shared" si="66"/>
        <v>1.6044569452626019E-6</v>
      </c>
      <c r="CQ219" s="27">
        <f t="shared" si="66"/>
        <v>1.604449927577387E-6</v>
      </c>
      <c r="CR219" s="27">
        <f t="shared" si="66"/>
        <v>0.87405731751418914</v>
      </c>
      <c r="CS219" s="27">
        <f t="shared" si="66"/>
        <v>1</v>
      </c>
      <c r="CT219" s="27">
        <f t="shared" si="66"/>
        <v>2.3397341273477799E-6</v>
      </c>
      <c r="CU219" s="27">
        <f t="shared" si="66"/>
        <v>0.23259346244552159</v>
      </c>
      <c r="CV219" s="27">
        <f t="shared" si="66"/>
        <v>1.5702424495860053E-3</v>
      </c>
      <c r="CW219" s="27">
        <f t="shared" si="66"/>
        <v>5.7519616036265082E-4</v>
      </c>
      <c r="CX219" s="27">
        <f t="shared" si="66"/>
        <v>5.7519616036265082E-4</v>
      </c>
      <c r="CY219" s="27">
        <f t="shared" si="66"/>
        <v>5.751961220495103E-4</v>
      </c>
      <c r="CZ219" s="27">
        <f t="shared" si="66"/>
        <v>5.751961220495103E-4</v>
      </c>
      <c r="DA219" s="27">
        <f t="shared" si="66"/>
        <v>5.7519628840867112E-4</v>
      </c>
      <c r="DB219" s="27">
        <f t="shared" si="66"/>
        <v>1.8934675611984378E-3</v>
      </c>
      <c r="DC219" s="27">
        <f t="shared" si="66"/>
        <v>1.8934675611984378E-3</v>
      </c>
      <c r="DD219" s="27">
        <f t="shared" si="66"/>
        <v>1.8934708172048853E-3</v>
      </c>
      <c r="DE219" s="27">
        <f t="shared" si="66"/>
        <v>1.8934675611984378E-3</v>
      </c>
      <c r="DF219" s="27">
        <f t="shared" si="66"/>
        <v>0</v>
      </c>
      <c r="DG219" s="27">
        <f t="shared" si="66"/>
        <v>0.86577806920381062</v>
      </c>
      <c r="DH219" s="27">
        <f t="shared" si="66"/>
        <v>0.86577806920381062</v>
      </c>
      <c r="DI219" s="27">
        <f t="shared" si="66"/>
        <v>0.78123615618769748</v>
      </c>
      <c r="DJ219" s="27">
        <f t="shared" si="66"/>
        <v>0.86577809443115206</v>
      </c>
      <c r="DK219" s="27">
        <f t="shared" si="66"/>
        <v>0</v>
      </c>
      <c r="DL219" s="27">
        <f t="shared" si="66"/>
        <v>0.86577807951920538</v>
      </c>
      <c r="DM219" s="27">
        <f t="shared" si="66"/>
        <v>5.3871444755566116E-5</v>
      </c>
      <c r="DN219" s="27">
        <f t="shared" si="66"/>
        <v>5.3871444755566116E-5</v>
      </c>
      <c r="DO219" s="27">
        <f t="shared" si="66"/>
        <v>5.3871451363838103E-5</v>
      </c>
      <c r="DP219" s="27">
        <f t="shared" si="66"/>
        <v>5.3871442797867613E-5</v>
      </c>
      <c r="DQ219" s="27">
        <f t="shared" si="66"/>
        <v>0.80976496404065879</v>
      </c>
      <c r="DR219" s="27">
        <f t="shared" si="66"/>
        <v>5.3861046448693116E-5</v>
      </c>
      <c r="DS219" s="27">
        <f t="shared" si="66"/>
        <v>9.8990726284043024E-7</v>
      </c>
      <c r="DT219" s="27">
        <f t="shared" si="66"/>
        <v>9.8990698327042592E-7</v>
      </c>
      <c r="DU219" s="27">
        <f t="shared" si="66"/>
        <v>9.8990715111607257E-7</v>
      </c>
      <c r="DV219" s="27">
        <f t="shared" si="66"/>
        <v>9.8990726284043024E-7</v>
      </c>
      <c r="DW219" s="27">
        <f t="shared" si="66"/>
        <v>9.8990169748038092E-7</v>
      </c>
      <c r="DX219" s="27">
        <f t="shared" si="66"/>
        <v>0</v>
      </c>
      <c r="DY219" s="27">
        <f t="shared" si="66"/>
        <v>7.4958432716262291E-8</v>
      </c>
      <c r="DZ219" s="27">
        <f t="shared" si="66"/>
        <v>1.8575435140577776E-9</v>
      </c>
      <c r="EA219" s="27">
        <f t="shared" si="66"/>
        <v>1.4552275344428829E-9</v>
      </c>
      <c r="EB219" s="27">
        <f t="shared" si="66"/>
        <v>1.4552275344428829E-9</v>
      </c>
      <c r="EC219" s="27">
        <f t="shared" ref="EC219:GN219" si="67">IF(EC$232&gt;0,EC204/EC$232,0)</f>
        <v>1.4552339049203231E-9</v>
      </c>
      <c r="ED219" s="27">
        <f t="shared" si="67"/>
        <v>1.4552333716462609E-9</v>
      </c>
      <c r="EE219" s="27">
        <f t="shared" si="67"/>
        <v>1.4552339049203231E-9</v>
      </c>
      <c r="EF219" s="27">
        <f t="shared" si="67"/>
        <v>2.694287977710366E-7</v>
      </c>
      <c r="EG219" s="27">
        <f t="shared" si="67"/>
        <v>5.6940634869938507E-3</v>
      </c>
      <c r="EH219" s="27">
        <f t="shared" si="67"/>
        <v>3.5106959729226781E-3</v>
      </c>
      <c r="EI219" s="27">
        <f t="shared" si="67"/>
        <v>1.5676768574103628E-14</v>
      </c>
      <c r="EJ219" s="27">
        <f t="shared" si="67"/>
        <v>5.6940631015904046E-3</v>
      </c>
      <c r="EK219" s="27">
        <f t="shared" si="67"/>
        <v>0.59500827282771462</v>
      </c>
      <c r="EL219" s="27">
        <f t="shared" si="67"/>
        <v>0</v>
      </c>
      <c r="EM219" s="27">
        <f t="shared" si="67"/>
        <v>0</v>
      </c>
      <c r="EN219" s="27">
        <f t="shared" si="67"/>
        <v>0</v>
      </c>
      <c r="EO219" s="27">
        <f t="shared" si="67"/>
        <v>0</v>
      </c>
      <c r="EP219" s="27">
        <f t="shared" si="67"/>
        <v>0</v>
      </c>
      <c r="EQ219" s="27">
        <f t="shared" si="67"/>
        <v>0</v>
      </c>
      <c r="ER219" s="27">
        <f t="shared" si="67"/>
        <v>0</v>
      </c>
      <c r="ES219" s="27">
        <f t="shared" si="67"/>
        <v>0</v>
      </c>
      <c r="ET219" s="27">
        <f t="shared" si="67"/>
        <v>0</v>
      </c>
      <c r="EU219" s="27">
        <f t="shared" si="67"/>
        <v>0</v>
      </c>
      <c r="EV219" s="27">
        <f t="shared" si="67"/>
        <v>0</v>
      </c>
      <c r="EW219" s="27">
        <f t="shared" si="67"/>
        <v>0</v>
      </c>
      <c r="EX219" s="27">
        <f t="shared" si="67"/>
        <v>0</v>
      </c>
      <c r="EY219" s="27">
        <f t="shared" si="67"/>
        <v>0</v>
      </c>
      <c r="EZ219" s="27">
        <f t="shared" si="67"/>
        <v>0</v>
      </c>
      <c r="FA219" s="27">
        <f t="shared" si="67"/>
        <v>0</v>
      </c>
      <c r="FB219" s="27">
        <f t="shared" si="67"/>
        <v>0</v>
      </c>
      <c r="FC219" s="27">
        <f t="shared" si="67"/>
        <v>0</v>
      </c>
      <c r="FD219" s="27">
        <f t="shared" si="67"/>
        <v>0</v>
      </c>
      <c r="FE219" s="27">
        <f t="shared" si="67"/>
        <v>0</v>
      </c>
      <c r="FF219" s="27">
        <f t="shared" si="67"/>
        <v>0</v>
      </c>
      <c r="FG219" s="27">
        <f t="shared" si="67"/>
        <v>0</v>
      </c>
      <c r="FH219" s="27">
        <f t="shared" si="67"/>
        <v>0</v>
      </c>
      <c r="FI219" s="27">
        <f t="shared" si="67"/>
        <v>0</v>
      </c>
      <c r="FJ219" s="27">
        <f t="shared" si="67"/>
        <v>0</v>
      </c>
      <c r="FK219" s="27">
        <f t="shared" si="67"/>
        <v>0</v>
      </c>
      <c r="FL219" s="27">
        <f t="shared" si="67"/>
        <v>0</v>
      </c>
      <c r="FM219" s="27">
        <f t="shared" si="67"/>
        <v>0</v>
      </c>
      <c r="FN219" s="27">
        <f t="shared" si="67"/>
        <v>0</v>
      </c>
      <c r="FO219" s="27">
        <f t="shared" si="67"/>
        <v>0</v>
      </c>
      <c r="FP219" s="27">
        <f t="shared" si="67"/>
        <v>0</v>
      </c>
      <c r="FQ219" s="27">
        <f t="shared" si="67"/>
        <v>0</v>
      </c>
      <c r="FR219" s="27">
        <f t="shared" si="67"/>
        <v>0</v>
      </c>
      <c r="FS219" s="27">
        <f t="shared" si="67"/>
        <v>0</v>
      </c>
      <c r="FT219" s="27">
        <f t="shared" si="67"/>
        <v>0</v>
      </c>
      <c r="FU219" s="27">
        <f t="shared" si="67"/>
        <v>0</v>
      </c>
      <c r="FV219" s="27">
        <f t="shared" si="67"/>
        <v>0</v>
      </c>
      <c r="FW219" s="27">
        <f t="shared" si="67"/>
        <v>0</v>
      </c>
      <c r="FX219" s="27">
        <f t="shared" si="67"/>
        <v>0</v>
      </c>
      <c r="FY219" s="27">
        <f t="shared" si="67"/>
        <v>0</v>
      </c>
      <c r="FZ219" s="27">
        <f t="shared" si="67"/>
        <v>0</v>
      </c>
      <c r="GA219" s="27">
        <f t="shared" si="67"/>
        <v>0</v>
      </c>
      <c r="GB219" s="27">
        <f t="shared" si="67"/>
        <v>0</v>
      </c>
      <c r="GC219" s="27">
        <f t="shared" si="67"/>
        <v>0</v>
      </c>
      <c r="GD219" s="27">
        <f t="shared" si="67"/>
        <v>2.8269282254465328E-3</v>
      </c>
      <c r="GE219" s="27">
        <f t="shared" si="67"/>
        <v>1.4876610485834456E-3</v>
      </c>
      <c r="GF219" s="27">
        <f t="shared" si="67"/>
        <v>4.6312445884238719E-4</v>
      </c>
      <c r="GG219" s="27">
        <f t="shared" si="67"/>
        <v>0.39582067311222413</v>
      </c>
      <c r="GH219" s="27">
        <f t="shared" si="67"/>
        <v>0.39582067380888125</v>
      </c>
      <c r="GI219" s="27">
        <f t="shared" si="67"/>
        <v>0.39582067380888125</v>
      </c>
      <c r="GJ219" s="27">
        <f t="shared" si="67"/>
        <v>0.2158381721097522</v>
      </c>
      <c r="GK219" s="27">
        <f t="shared" si="67"/>
        <v>0.21607643937330787</v>
      </c>
      <c r="GL219" s="27">
        <f t="shared" si="67"/>
        <v>5.5127741917041012E-3</v>
      </c>
      <c r="GM219" s="27">
        <f t="shared" si="67"/>
        <v>0.21583695774689152</v>
      </c>
      <c r="GN219" s="27">
        <f t="shared" si="67"/>
        <v>0.4641486649724339</v>
      </c>
      <c r="GO219" s="27">
        <f t="shared" ref="GO219:HU219" si="68">IF(GO$232&gt;0,GO204/GO$232,0)</f>
        <v>1.039855038241343E-2</v>
      </c>
      <c r="GP219" s="27">
        <f t="shared" si="68"/>
        <v>0.71581238735560937</v>
      </c>
      <c r="GQ219" s="27">
        <f t="shared" si="68"/>
        <v>1.5717127882051013E-2</v>
      </c>
      <c r="GR219" s="27">
        <f t="shared" si="68"/>
        <v>1.4033839080213571E-3</v>
      </c>
      <c r="GS219" s="27">
        <f t="shared" si="68"/>
        <v>0.10164806929339297</v>
      </c>
      <c r="GT219" s="27">
        <f t="shared" si="68"/>
        <v>0.10108871124378577</v>
      </c>
      <c r="GU219" s="27">
        <f t="shared" si="68"/>
        <v>0.10165132030499188</v>
      </c>
      <c r="GV219" s="27">
        <f t="shared" si="68"/>
        <v>0.55885591241146082</v>
      </c>
      <c r="GW219" s="27">
        <f t="shared" si="68"/>
        <v>0.88231069109842297</v>
      </c>
      <c r="GX219" s="27">
        <f t="shared" si="68"/>
        <v>0.83635261477470457</v>
      </c>
      <c r="GY219" s="27">
        <f t="shared" si="68"/>
        <v>0.83635261477470457</v>
      </c>
      <c r="GZ219" s="27">
        <f t="shared" si="68"/>
        <v>2.1860295004693526E-6</v>
      </c>
      <c r="HA219" s="27">
        <f t="shared" si="68"/>
        <v>3.6819665270413263E-2</v>
      </c>
      <c r="HB219" s="27">
        <f t="shared" si="68"/>
        <v>2.1860350704361778E-6</v>
      </c>
      <c r="HC219" s="27">
        <f t="shared" si="68"/>
        <v>3.8161702005598984E-6</v>
      </c>
      <c r="HD219" s="27">
        <f t="shared" si="68"/>
        <v>2.1860342788713283E-6</v>
      </c>
      <c r="HE219" s="27">
        <f t="shared" si="68"/>
        <v>2.4508163508984801E-5</v>
      </c>
      <c r="HF219" s="27">
        <f t="shared" si="68"/>
        <v>4.5829717108501699E-7</v>
      </c>
      <c r="HG219" s="27">
        <f t="shared" si="68"/>
        <v>3.1976890676274206E-7</v>
      </c>
      <c r="HH219" s="27">
        <f t="shared" si="68"/>
        <v>1.0225105748439646E-5</v>
      </c>
      <c r="HI219" s="27">
        <f t="shared" si="68"/>
        <v>0</v>
      </c>
      <c r="HJ219" s="27">
        <f t="shared" si="68"/>
        <v>9.8919292828685317E-7</v>
      </c>
      <c r="HK219" s="27">
        <f t="shared" si="68"/>
        <v>2.2658155512098185E-4</v>
      </c>
      <c r="HL219" s="27">
        <f t="shared" si="68"/>
        <v>2.9462651516950282E-6</v>
      </c>
      <c r="HM219" s="27">
        <f t="shared" si="68"/>
        <v>2.9592864769538691E-6</v>
      </c>
      <c r="HN219" s="27">
        <f t="shared" si="68"/>
        <v>0</v>
      </c>
      <c r="HO219" s="27">
        <f t="shared" si="68"/>
        <v>0.23885030860276721</v>
      </c>
      <c r="HP219" s="27">
        <f t="shared" si="68"/>
        <v>2.3467327156744531E-6</v>
      </c>
      <c r="HQ219" s="27">
        <f t="shared" si="68"/>
        <v>5.7519616036265082E-4</v>
      </c>
      <c r="HR219" s="27">
        <f t="shared" si="68"/>
        <v>0</v>
      </c>
      <c r="HS219" s="27">
        <f t="shared" si="68"/>
        <v>1.8934675611984378E-3</v>
      </c>
      <c r="HT219" s="27">
        <f t="shared" si="68"/>
        <v>0.30275972417386737</v>
      </c>
      <c r="HU219" s="27">
        <f t="shared" si="68"/>
        <v>0.86577807951920538</v>
      </c>
      <c r="HV219" s="27">
        <f t="shared" si="60"/>
        <v>5.3861046448693116E-5</v>
      </c>
      <c r="HW219" s="27">
        <f t="shared" si="60"/>
        <v>9.8990726284043024E-7</v>
      </c>
      <c r="HX219" s="27">
        <f t="shared" si="60"/>
        <v>1.4552339049203231E-9</v>
      </c>
      <c r="HY219" s="27">
        <f t="shared" si="60"/>
        <v>0</v>
      </c>
      <c r="HZ219" s="27">
        <f t="shared" si="60"/>
        <v>0</v>
      </c>
    </row>
    <row r="220" spans="1:234" s="4" customFormat="1" ht="12" customHeight="1" x14ac:dyDescent="0.15">
      <c r="A220" s="4" t="s">
        <v>402</v>
      </c>
      <c r="C220" s="27">
        <f t="shared" si="55"/>
        <v>0</v>
      </c>
      <c r="D220" s="27">
        <f t="shared" si="55"/>
        <v>4.1599966238067464E-2</v>
      </c>
      <c r="E220" s="27">
        <f t="shared" ref="E220:BP220" si="69">IF(E$232&gt;0,E205/E$232,0)</f>
        <v>0</v>
      </c>
      <c r="F220" s="27">
        <f t="shared" si="69"/>
        <v>5.7217660019473005E-4</v>
      </c>
      <c r="G220" s="27">
        <f t="shared" si="69"/>
        <v>5.7217662423692135E-4</v>
      </c>
      <c r="H220" s="27">
        <f t="shared" si="69"/>
        <v>7.6263775423129994E-6</v>
      </c>
      <c r="I220" s="27">
        <f t="shared" si="69"/>
        <v>0</v>
      </c>
      <c r="J220" s="27">
        <f t="shared" si="69"/>
        <v>1.1642035943314345E-3</v>
      </c>
      <c r="K220" s="27">
        <f t="shared" si="69"/>
        <v>0</v>
      </c>
      <c r="L220" s="27">
        <f t="shared" si="69"/>
        <v>5.7217649392489597E-4</v>
      </c>
      <c r="M220" s="27">
        <f t="shared" si="69"/>
        <v>4.1599966238067464E-2</v>
      </c>
      <c r="N220" s="27">
        <f t="shared" si="69"/>
        <v>1.8165115518133275E-4</v>
      </c>
      <c r="O220" s="27">
        <f t="shared" si="69"/>
        <v>5.7755941179742941E-2</v>
      </c>
      <c r="P220" s="27">
        <f t="shared" si="69"/>
        <v>5.7217649392489597E-4</v>
      </c>
      <c r="Q220" s="27">
        <f t="shared" si="69"/>
        <v>4.1599966238067464E-2</v>
      </c>
      <c r="R220" s="27">
        <f t="shared" si="69"/>
        <v>0</v>
      </c>
      <c r="S220" s="27">
        <f t="shared" si="69"/>
        <v>1.8165115518133275E-4</v>
      </c>
      <c r="T220" s="27">
        <f t="shared" si="69"/>
        <v>1.8165359440115687E-4</v>
      </c>
      <c r="U220" s="27">
        <f t="shared" si="69"/>
        <v>1.8165091592374277E-4</v>
      </c>
      <c r="V220" s="27">
        <f t="shared" si="69"/>
        <v>0.23149937258541065</v>
      </c>
      <c r="W220" s="27">
        <f t="shared" si="69"/>
        <v>1.2923793546635667E-3</v>
      </c>
      <c r="X220" s="27">
        <f t="shared" si="69"/>
        <v>0.23150056141955075</v>
      </c>
      <c r="Y220" s="27">
        <f t="shared" si="69"/>
        <v>9.3070568800384876E-4</v>
      </c>
      <c r="Z220" s="27">
        <f t="shared" si="69"/>
        <v>1.1394201974327344E-2</v>
      </c>
      <c r="AA220" s="27">
        <f t="shared" si="69"/>
        <v>0</v>
      </c>
      <c r="AB220" s="27">
        <f t="shared" si="69"/>
        <v>1.3404819280067718E-3</v>
      </c>
      <c r="AC220" s="27">
        <f t="shared" si="69"/>
        <v>0</v>
      </c>
      <c r="AD220" s="27">
        <f t="shared" si="69"/>
        <v>2.3576655790026331E-2</v>
      </c>
      <c r="AE220" s="27">
        <f t="shared" si="69"/>
        <v>0</v>
      </c>
      <c r="AF220" s="27">
        <f t="shared" si="69"/>
        <v>1.2250554382592193E-3</v>
      </c>
      <c r="AG220" s="27">
        <f t="shared" si="69"/>
        <v>0</v>
      </c>
      <c r="AH220" s="27">
        <f t="shared" si="69"/>
        <v>3.5946947395097462E-2</v>
      </c>
      <c r="AI220" s="27">
        <f t="shared" si="69"/>
        <v>7.1387890496926937E-4</v>
      </c>
      <c r="AJ220" s="27">
        <f t="shared" si="69"/>
        <v>7.1387880156515652E-4</v>
      </c>
      <c r="AK220" s="27">
        <f t="shared" si="69"/>
        <v>7.1387877105928818E-4</v>
      </c>
      <c r="AL220" s="27">
        <f t="shared" si="69"/>
        <v>0</v>
      </c>
      <c r="AM220" s="27">
        <f t="shared" si="69"/>
        <v>4.5536393267955069E-2</v>
      </c>
      <c r="AN220" s="27">
        <f t="shared" si="69"/>
        <v>0</v>
      </c>
      <c r="AO220" s="27">
        <f t="shared" si="69"/>
        <v>0</v>
      </c>
      <c r="AP220" s="27">
        <f t="shared" si="69"/>
        <v>0</v>
      </c>
      <c r="AQ220" s="27">
        <f t="shared" si="69"/>
        <v>0</v>
      </c>
      <c r="AR220" s="27">
        <f t="shared" si="69"/>
        <v>0</v>
      </c>
      <c r="AS220" s="27">
        <f t="shared" si="69"/>
        <v>0</v>
      </c>
      <c r="AT220" s="27">
        <f t="shared" si="69"/>
        <v>0</v>
      </c>
      <c r="AU220" s="27">
        <f t="shared" si="69"/>
        <v>2.5543408441729325E-3</v>
      </c>
      <c r="AV220" s="27">
        <f t="shared" si="69"/>
        <v>4.5304469644207999E-2</v>
      </c>
      <c r="AW220" s="27">
        <f t="shared" si="69"/>
        <v>1.5133993081269158E-4</v>
      </c>
      <c r="AX220" s="27">
        <f t="shared" si="69"/>
        <v>4.5839367303102875E-2</v>
      </c>
      <c r="AY220" s="27">
        <f t="shared" si="69"/>
        <v>0.23150000000000001</v>
      </c>
      <c r="AZ220" s="27">
        <f t="shared" si="69"/>
        <v>2.8477758578818771E-4</v>
      </c>
      <c r="BA220" s="27">
        <f t="shared" si="69"/>
        <v>7.610602258742466E-3</v>
      </c>
      <c r="BB220" s="27">
        <f t="shared" si="69"/>
        <v>0</v>
      </c>
      <c r="BC220" s="27">
        <f t="shared" si="69"/>
        <v>1.5330215648750951E-3</v>
      </c>
      <c r="BD220" s="27">
        <f t="shared" si="69"/>
        <v>0</v>
      </c>
      <c r="BE220" s="27">
        <f t="shared" si="69"/>
        <v>3.7336356504285337E-2</v>
      </c>
      <c r="BF220" s="27">
        <f t="shared" si="69"/>
        <v>1.4650323771706118E-3</v>
      </c>
      <c r="BG220" s="27">
        <f t="shared" si="69"/>
        <v>1.5282417001675332E-3</v>
      </c>
      <c r="BH220" s="27">
        <f t="shared" si="69"/>
        <v>5.839216041130265E-2</v>
      </c>
      <c r="BI220" s="27">
        <f t="shared" si="69"/>
        <v>3.4094991727083568E-5</v>
      </c>
      <c r="BJ220" s="27">
        <f t="shared" si="69"/>
        <v>8.7058765738060124E-6</v>
      </c>
      <c r="BK220" s="27">
        <f t="shared" si="69"/>
        <v>1.738376577286525E-3</v>
      </c>
      <c r="BL220" s="27">
        <f t="shared" si="69"/>
        <v>1.0553895728818278E-3</v>
      </c>
      <c r="BM220" s="27">
        <f t="shared" si="69"/>
        <v>9.2775924537069566E-4</v>
      </c>
      <c r="BN220" s="27">
        <f t="shared" si="69"/>
        <v>1.0553895728818278E-3</v>
      </c>
      <c r="BO220" s="27">
        <f t="shared" si="69"/>
        <v>8.7059003206392137E-6</v>
      </c>
      <c r="BP220" s="27">
        <f t="shared" si="69"/>
        <v>8.7059003206392137E-6</v>
      </c>
      <c r="BQ220" s="27">
        <f t="shared" ref="BQ220:EB220" si="70">IF(BQ$232&gt;0,BQ205/BQ$232,0)</f>
        <v>8.7058765738060124E-6</v>
      </c>
      <c r="BR220" s="27">
        <f t="shared" si="70"/>
        <v>1.4386148800908898E-2</v>
      </c>
      <c r="BS220" s="27">
        <f t="shared" si="70"/>
        <v>0.13180216109311679</v>
      </c>
      <c r="BT220" s="27">
        <f t="shared" si="70"/>
        <v>8.3720768398340753E-6</v>
      </c>
      <c r="BU220" s="27">
        <f t="shared" si="70"/>
        <v>0.23680496130864223</v>
      </c>
      <c r="BV220" s="27">
        <f t="shared" si="70"/>
        <v>8.7059033621602485E-6</v>
      </c>
      <c r="BW220" s="27">
        <f t="shared" si="70"/>
        <v>8.7059003206392137E-6</v>
      </c>
      <c r="BX220" s="27">
        <f t="shared" si="70"/>
        <v>8.7058999273497054E-6</v>
      </c>
      <c r="BY220" s="27">
        <f t="shared" si="70"/>
        <v>8.7059033621602485E-6</v>
      </c>
      <c r="BZ220" s="27">
        <f t="shared" si="70"/>
        <v>7.6228999041638407E-6</v>
      </c>
      <c r="CA220" s="27">
        <f t="shared" si="70"/>
        <v>7.6228822731627318E-6</v>
      </c>
      <c r="CB220" s="27">
        <f t="shared" si="70"/>
        <v>0</v>
      </c>
      <c r="CC220" s="27">
        <f t="shared" si="70"/>
        <v>0</v>
      </c>
      <c r="CD220" s="27">
        <f t="shared" si="70"/>
        <v>7.221750871283059E-4</v>
      </c>
      <c r="CE220" s="27">
        <f t="shared" si="70"/>
        <v>7.6263788793098782E-6</v>
      </c>
      <c r="CF220" s="27">
        <f t="shared" si="70"/>
        <v>2.7016836943508686E-5</v>
      </c>
      <c r="CG220" s="27">
        <f t="shared" si="70"/>
        <v>7.6229001700795049E-6</v>
      </c>
      <c r="CH220" s="27">
        <f t="shared" si="70"/>
        <v>7.6228999041638407E-6</v>
      </c>
      <c r="CI220" s="27">
        <f t="shared" si="70"/>
        <v>6.9238546458250973E-4</v>
      </c>
      <c r="CJ220" s="27">
        <f t="shared" si="70"/>
        <v>4.809653385911701E-4</v>
      </c>
      <c r="CK220" s="27">
        <f t="shared" si="70"/>
        <v>4.8096548729852881E-4</v>
      </c>
      <c r="CL220" s="27">
        <f t="shared" si="70"/>
        <v>4.809653385911701E-4</v>
      </c>
      <c r="CM220" s="27">
        <f t="shared" si="70"/>
        <v>1.0619799520637187E-5</v>
      </c>
      <c r="CN220" s="27">
        <f t="shared" si="70"/>
        <v>1.0619896442406027E-5</v>
      </c>
      <c r="CO220" s="27">
        <f t="shared" si="70"/>
        <v>1.0619888576787789E-5</v>
      </c>
      <c r="CP220" s="27">
        <f t="shared" si="70"/>
        <v>1.0619896442406027E-5</v>
      </c>
      <c r="CQ220" s="27">
        <f t="shared" si="70"/>
        <v>1.0619799520637187E-5</v>
      </c>
      <c r="CR220" s="27">
        <f t="shared" si="70"/>
        <v>1.5878068416237121E-3</v>
      </c>
      <c r="CS220" s="27">
        <f t="shared" si="70"/>
        <v>0</v>
      </c>
      <c r="CT220" s="27">
        <f t="shared" si="70"/>
        <v>1.5531030926939377E-8</v>
      </c>
      <c r="CU220" s="27">
        <f t="shared" si="70"/>
        <v>4.6051818136610354E-4</v>
      </c>
      <c r="CV220" s="27">
        <f t="shared" si="70"/>
        <v>1.4082712792628122E-5</v>
      </c>
      <c r="CW220" s="27">
        <f t="shared" si="70"/>
        <v>3.7784055512776816E-6</v>
      </c>
      <c r="CX220" s="27">
        <f t="shared" si="70"/>
        <v>3.7784055512776816E-6</v>
      </c>
      <c r="CY220" s="27">
        <f t="shared" si="70"/>
        <v>3.7784062777133389E-6</v>
      </c>
      <c r="CZ220" s="27">
        <f t="shared" si="70"/>
        <v>3.7784062777133389E-6</v>
      </c>
      <c r="DA220" s="27">
        <f t="shared" si="70"/>
        <v>3.7784032988733604E-6</v>
      </c>
      <c r="DB220" s="27">
        <f t="shared" si="70"/>
        <v>1.6981783439516059E-5</v>
      </c>
      <c r="DC220" s="27">
        <f t="shared" si="70"/>
        <v>1.6981783439516059E-5</v>
      </c>
      <c r="DD220" s="27">
        <f t="shared" si="70"/>
        <v>1.6981585045640276E-5</v>
      </c>
      <c r="DE220" s="27">
        <f t="shared" si="70"/>
        <v>1.6981783439516059E-5</v>
      </c>
      <c r="DF220" s="27">
        <f t="shared" si="70"/>
        <v>0</v>
      </c>
      <c r="DG220" s="27">
        <f t="shared" si="70"/>
        <v>1.6921867195579929E-3</v>
      </c>
      <c r="DH220" s="27">
        <f t="shared" si="70"/>
        <v>1.6921867195579929E-3</v>
      </c>
      <c r="DI220" s="27">
        <f t="shared" si="70"/>
        <v>6.4903842050869701E-2</v>
      </c>
      <c r="DJ220" s="27">
        <f t="shared" si="70"/>
        <v>1.6921861258751526E-3</v>
      </c>
      <c r="DK220" s="27">
        <f t="shared" si="70"/>
        <v>0</v>
      </c>
      <c r="DL220" s="27">
        <f t="shared" si="70"/>
        <v>1.692186822089118E-3</v>
      </c>
      <c r="DM220" s="27">
        <f t="shared" si="70"/>
        <v>9.5497830338267315E-6</v>
      </c>
      <c r="DN220" s="27">
        <f t="shared" si="70"/>
        <v>9.5497830338267315E-6</v>
      </c>
      <c r="DO220" s="27">
        <f t="shared" si="70"/>
        <v>9.5497823152947115E-6</v>
      </c>
      <c r="DP220" s="27">
        <f t="shared" si="70"/>
        <v>9.5497831138524409E-6</v>
      </c>
      <c r="DQ220" s="27">
        <f t="shared" si="70"/>
        <v>6.7319375812832857E-2</v>
      </c>
      <c r="DR220" s="27">
        <f t="shared" si="70"/>
        <v>9.5480567459721222E-6</v>
      </c>
      <c r="DS220" s="27">
        <f t="shared" si="70"/>
        <v>7.6263783998807098E-6</v>
      </c>
      <c r="DT220" s="27">
        <f t="shared" si="70"/>
        <v>7.6263775426980784E-6</v>
      </c>
      <c r="DU220" s="27">
        <f t="shared" si="70"/>
        <v>7.6263663500410985E-6</v>
      </c>
      <c r="DV220" s="27">
        <f t="shared" si="70"/>
        <v>7.6263783998807098E-6</v>
      </c>
      <c r="DW220" s="27">
        <f t="shared" si="70"/>
        <v>7.6263775850612336E-6</v>
      </c>
      <c r="DX220" s="27">
        <f t="shared" si="70"/>
        <v>0</v>
      </c>
      <c r="DY220" s="27">
        <f t="shared" si="70"/>
        <v>1.2458105866909938E-7</v>
      </c>
      <c r="DZ220" s="27">
        <f t="shared" si="70"/>
        <v>3.4120723410966906E-8</v>
      </c>
      <c r="EA220" s="27">
        <f t="shared" si="70"/>
        <v>2.6730874824819028E-8</v>
      </c>
      <c r="EB220" s="27">
        <f t="shared" si="70"/>
        <v>2.6730874824819028E-8</v>
      </c>
      <c r="EC220" s="27">
        <f t="shared" ref="EC220:GN220" si="71">IF(EC$232&gt;0,EC205/EC$232,0)</f>
        <v>2.67309379741563E-8</v>
      </c>
      <c r="ED220" s="27">
        <f t="shared" si="71"/>
        <v>2.6731000703765394E-8</v>
      </c>
      <c r="EE220" s="27">
        <f t="shared" si="71"/>
        <v>2.67309379741563E-8</v>
      </c>
      <c r="EF220" s="27">
        <f t="shared" si="71"/>
        <v>1.7133134417366581E-6</v>
      </c>
      <c r="EG220" s="27">
        <f t="shared" si="71"/>
        <v>7.1387876930760963E-4</v>
      </c>
      <c r="EH220" s="27">
        <f t="shared" si="71"/>
        <v>4.4319152909525926E-4</v>
      </c>
      <c r="EI220" s="27">
        <f t="shared" si="71"/>
        <v>1.2349033544560444E-12</v>
      </c>
      <c r="EJ220" s="27">
        <f t="shared" si="71"/>
        <v>7.1387903999220481E-4</v>
      </c>
      <c r="EK220" s="27">
        <f t="shared" si="71"/>
        <v>0.10005649736000269</v>
      </c>
      <c r="EL220" s="27">
        <f t="shared" si="71"/>
        <v>0</v>
      </c>
      <c r="EM220" s="27">
        <f t="shared" si="71"/>
        <v>0</v>
      </c>
      <c r="EN220" s="27">
        <f t="shared" si="71"/>
        <v>0</v>
      </c>
      <c r="EO220" s="27">
        <f t="shared" si="71"/>
        <v>0</v>
      </c>
      <c r="EP220" s="27">
        <f t="shared" si="71"/>
        <v>0</v>
      </c>
      <c r="EQ220" s="27">
        <f t="shared" si="71"/>
        <v>0</v>
      </c>
      <c r="ER220" s="27">
        <f t="shared" si="71"/>
        <v>0</v>
      </c>
      <c r="ES220" s="27">
        <f t="shared" si="71"/>
        <v>0</v>
      </c>
      <c r="ET220" s="27">
        <f t="shared" si="71"/>
        <v>0</v>
      </c>
      <c r="EU220" s="27">
        <f t="shared" si="71"/>
        <v>0</v>
      </c>
      <c r="EV220" s="27">
        <f t="shared" si="71"/>
        <v>0</v>
      </c>
      <c r="EW220" s="27">
        <f t="shared" si="71"/>
        <v>0</v>
      </c>
      <c r="EX220" s="27">
        <f t="shared" si="71"/>
        <v>0</v>
      </c>
      <c r="EY220" s="27">
        <f t="shared" si="71"/>
        <v>0</v>
      </c>
      <c r="EZ220" s="27">
        <f t="shared" si="71"/>
        <v>0</v>
      </c>
      <c r="FA220" s="27">
        <f t="shared" si="71"/>
        <v>0</v>
      </c>
      <c r="FB220" s="27">
        <f t="shared" si="71"/>
        <v>0</v>
      </c>
      <c r="FC220" s="27">
        <f t="shared" si="71"/>
        <v>0</v>
      </c>
      <c r="FD220" s="27">
        <f t="shared" si="71"/>
        <v>0</v>
      </c>
      <c r="FE220" s="27">
        <f t="shared" si="71"/>
        <v>0</v>
      </c>
      <c r="FF220" s="27">
        <f t="shared" si="71"/>
        <v>0</v>
      </c>
      <c r="FG220" s="27">
        <f t="shared" si="71"/>
        <v>0</v>
      </c>
      <c r="FH220" s="27">
        <f t="shared" si="71"/>
        <v>0</v>
      </c>
      <c r="FI220" s="27">
        <f t="shared" si="71"/>
        <v>0</v>
      </c>
      <c r="FJ220" s="27">
        <f t="shared" si="71"/>
        <v>0</v>
      </c>
      <c r="FK220" s="27">
        <f t="shared" si="71"/>
        <v>0</v>
      </c>
      <c r="FL220" s="27">
        <f t="shared" si="71"/>
        <v>0</v>
      </c>
      <c r="FM220" s="27">
        <f t="shared" si="71"/>
        <v>0</v>
      </c>
      <c r="FN220" s="27">
        <f t="shared" si="71"/>
        <v>0</v>
      </c>
      <c r="FO220" s="27">
        <f t="shared" si="71"/>
        <v>0</v>
      </c>
      <c r="FP220" s="27">
        <f t="shared" si="71"/>
        <v>0</v>
      </c>
      <c r="FQ220" s="27">
        <f t="shared" si="71"/>
        <v>0</v>
      </c>
      <c r="FR220" s="27">
        <f t="shared" si="71"/>
        <v>0</v>
      </c>
      <c r="FS220" s="27">
        <f t="shared" si="71"/>
        <v>0</v>
      </c>
      <c r="FT220" s="27">
        <f t="shared" si="71"/>
        <v>0</v>
      </c>
      <c r="FU220" s="27">
        <f t="shared" si="71"/>
        <v>0</v>
      </c>
      <c r="FV220" s="27">
        <f t="shared" si="71"/>
        <v>0</v>
      </c>
      <c r="FW220" s="27">
        <f t="shared" si="71"/>
        <v>0</v>
      </c>
      <c r="FX220" s="27">
        <f t="shared" si="71"/>
        <v>0</v>
      </c>
      <c r="FY220" s="27">
        <f t="shared" si="71"/>
        <v>5.2108639728669703E-13</v>
      </c>
      <c r="FZ220" s="27">
        <f t="shared" si="71"/>
        <v>0</v>
      </c>
      <c r="GA220" s="27">
        <f t="shared" si="71"/>
        <v>0</v>
      </c>
      <c r="GB220" s="27">
        <f t="shared" si="71"/>
        <v>0</v>
      </c>
      <c r="GC220" s="27">
        <f t="shared" si="71"/>
        <v>0</v>
      </c>
      <c r="GD220" s="27">
        <f t="shared" si="71"/>
        <v>1.1641954543739003E-3</v>
      </c>
      <c r="GE220" s="27">
        <f t="shared" si="71"/>
        <v>5.7217467779663831E-4</v>
      </c>
      <c r="GF220" s="27">
        <f t="shared" si="71"/>
        <v>1.8165115215470966E-4</v>
      </c>
      <c r="GG220" s="27">
        <f t="shared" si="71"/>
        <v>8.0900652755073729E-2</v>
      </c>
      <c r="GH220" s="27">
        <f t="shared" si="71"/>
        <v>2.008560675390527E-2</v>
      </c>
      <c r="GI220" s="27">
        <f t="shared" si="71"/>
        <v>2.008560675390527E-2</v>
      </c>
      <c r="GJ220" s="27">
        <f t="shared" si="71"/>
        <v>1.13942439612531E-2</v>
      </c>
      <c r="GK220" s="27">
        <f t="shared" si="71"/>
        <v>1.1406869552545796E-2</v>
      </c>
      <c r="GL220" s="27">
        <f t="shared" si="71"/>
        <v>7.308235471811936E-4</v>
      </c>
      <c r="GM220" s="27">
        <f t="shared" si="71"/>
        <v>1.1394201974327344E-2</v>
      </c>
      <c r="GN220" s="27">
        <f t="shared" si="71"/>
        <v>2.3576655790026331E-2</v>
      </c>
      <c r="GO220" s="27">
        <f t="shared" ref="GO220:HU220" si="72">IF(GO$232&gt;0,GO205/GO$232,0)</f>
        <v>1.2923916620616106E-3</v>
      </c>
      <c r="GP220" s="27">
        <f t="shared" si="72"/>
        <v>3.5946947395097462E-2</v>
      </c>
      <c r="GQ220" s="27">
        <f t="shared" si="72"/>
        <v>1.3248615450079124E-3</v>
      </c>
      <c r="GR220" s="27">
        <f t="shared" si="72"/>
        <v>2.7786885584735497E-4</v>
      </c>
      <c r="GS220" s="27">
        <f t="shared" si="72"/>
        <v>7.6103622620905418E-3</v>
      </c>
      <c r="GT220" s="27">
        <f t="shared" si="72"/>
        <v>7.5684825741785646E-3</v>
      </c>
      <c r="GU220" s="27">
        <f t="shared" si="72"/>
        <v>7.610602258742466E-3</v>
      </c>
      <c r="GV220" s="27">
        <f t="shared" si="72"/>
        <v>3.7336356504285337E-2</v>
      </c>
      <c r="GW220" s="27">
        <f t="shared" si="72"/>
        <v>5.839216041130265E-2</v>
      </c>
      <c r="GX220" s="27">
        <f t="shared" si="72"/>
        <v>5.8298873037129245E-2</v>
      </c>
      <c r="GY220" s="27">
        <f t="shared" si="72"/>
        <v>5.8298873037129245E-2</v>
      </c>
      <c r="GZ220" s="27">
        <f t="shared" si="72"/>
        <v>8.7058765738060124E-6</v>
      </c>
      <c r="HA220" s="27">
        <f t="shared" si="72"/>
        <v>1.4386148800908898E-2</v>
      </c>
      <c r="HB220" s="27">
        <f t="shared" si="72"/>
        <v>8.7059033621602485E-6</v>
      </c>
      <c r="HC220" s="27">
        <f t="shared" si="72"/>
        <v>1.5197923448294676E-5</v>
      </c>
      <c r="HD220" s="27">
        <f t="shared" si="72"/>
        <v>8.7058999273497054E-6</v>
      </c>
      <c r="HE220" s="27">
        <f t="shared" si="72"/>
        <v>5.320785446780638E-5</v>
      </c>
      <c r="HF220" s="27">
        <f t="shared" si="72"/>
        <v>1.8251761821707412E-6</v>
      </c>
      <c r="HG220" s="27">
        <f t="shared" si="72"/>
        <v>1.2734850425552057E-6</v>
      </c>
      <c r="HH220" s="27">
        <f t="shared" si="72"/>
        <v>2.6970739824172686E-5</v>
      </c>
      <c r="HI220" s="27">
        <f t="shared" si="72"/>
        <v>0</v>
      </c>
      <c r="HJ220" s="27">
        <f t="shared" si="72"/>
        <v>7.6228999041638407E-6</v>
      </c>
      <c r="HK220" s="27">
        <f t="shared" si="72"/>
        <v>4.809656170055393E-4</v>
      </c>
      <c r="HL220" s="27">
        <f t="shared" si="72"/>
        <v>6.3964152863084378E-6</v>
      </c>
      <c r="HM220" s="27">
        <f t="shared" si="72"/>
        <v>6.4246849089137651E-6</v>
      </c>
      <c r="HN220" s="27">
        <f t="shared" si="72"/>
        <v>0</v>
      </c>
      <c r="HO220" s="27">
        <f t="shared" si="72"/>
        <v>4.7290628283347446E-4</v>
      </c>
      <c r="HP220" s="27">
        <f t="shared" si="72"/>
        <v>1.5577487184714994E-8</v>
      </c>
      <c r="HQ220" s="27">
        <f t="shared" si="72"/>
        <v>3.7784055512776816E-6</v>
      </c>
      <c r="HR220" s="27">
        <f t="shared" si="72"/>
        <v>0</v>
      </c>
      <c r="HS220" s="27">
        <f t="shared" si="72"/>
        <v>1.6981783439516059E-5</v>
      </c>
      <c r="HT220" s="27">
        <f t="shared" si="72"/>
        <v>2.5173704283198484E-2</v>
      </c>
      <c r="HU220" s="27">
        <f t="shared" si="72"/>
        <v>1.692186822089118E-3</v>
      </c>
      <c r="HV220" s="27">
        <f t="shared" si="60"/>
        <v>9.5480567459721222E-6</v>
      </c>
      <c r="HW220" s="27">
        <f t="shared" si="60"/>
        <v>7.6263783998807098E-6</v>
      </c>
      <c r="HX220" s="27">
        <f t="shared" si="60"/>
        <v>2.67309379741563E-8</v>
      </c>
      <c r="HY220" s="27">
        <f t="shared" si="60"/>
        <v>0</v>
      </c>
      <c r="HZ220" s="27">
        <f t="shared" si="60"/>
        <v>0</v>
      </c>
    </row>
    <row r="221" spans="1:234" s="4" customFormat="1" ht="12" customHeight="1" x14ac:dyDescent="0.15">
      <c r="A221" s="4" t="s">
        <v>403</v>
      </c>
      <c r="C221" s="27">
        <f t="shared" si="55"/>
        <v>0</v>
      </c>
      <c r="D221" s="27">
        <f t="shared" si="55"/>
        <v>2.7243545868060576E-2</v>
      </c>
      <c r="E221" s="27">
        <f t="shared" ref="E221:BP221" si="73">IF(E$232&gt;0,E206/E$232,0)</f>
        <v>0</v>
      </c>
      <c r="F221" s="27">
        <f t="shared" si="73"/>
        <v>1.9884051004798972E-4</v>
      </c>
      <c r="G221" s="27">
        <f t="shared" si="73"/>
        <v>1.9884051479088241E-4</v>
      </c>
      <c r="H221" s="27">
        <f t="shared" si="73"/>
        <v>1.0512883015985154E-6</v>
      </c>
      <c r="I221" s="27">
        <f t="shared" si="73"/>
        <v>0</v>
      </c>
      <c r="J221" s="27">
        <f t="shared" si="73"/>
        <v>3.7868726891091551E-4</v>
      </c>
      <c r="K221" s="27">
        <f t="shared" si="73"/>
        <v>0</v>
      </c>
      <c r="L221" s="27">
        <f t="shared" si="73"/>
        <v>1.9884046950537247E-4</v>
      </c>
      <c r="M221" s="27">
        <f t="shared" si="73"/>
        <v>2.7243545868060576E-2</v>
      </c>
      <c r="N221" s="27">
        <f t="shared" si="73"/>
        <v>6.2338189038571253E-5</v>
      </c>
      <c r="O221" s="27">
        <f t="shared" si="73"/>
        <v>3.7977282910655968E-2</v>
      </c>
      <c r="P221" s="27">
        <f t="shared" si="73"/>
        <v>1.9884046950537247E-4</v>
      </c>
      <c r="Q221" s="27">
        <f t="shared" si="73"/>
        <v>2.7243545868060576E-2</v>
      </c>
      <c r="R221" s="27">
        <f t="shared" si="73"/>
        <v>0</v>
      </c>
      <c r="S221" s="27">
        <f t="shared" si="73"/>
        <v>6.2338189038571253E-5</v>
      </c>
      <c r="T221" s="27">
        <f t="shared" si="73"/>
        <v>6.2339022875620669E-5</v>
      </c>
      <c r="U221" s="27">
        <f t="shared" si="73"/>
        <v>6.2338106931276861E-5</v>
      </c>
      <c r="V221" s="27">
        <f t="shared" si="73"/>
        <v>0</v>
      </c>
      <c r="W221" s="27">
        <f t="shared" si="73"/>
        <v>3.3096817695095726E-4</v>
      </c>
      <c r="X221" s="27">
        <f t="shared" si="73"/>
        <v>0</v>
      </c>
      <c r="Y221" s="27">
        <f t="shared" si="73"/>
        <v>2.4752273981986153E-4</v>
      </c>
      <c r="Z221" s="27">
        <f t="shared" si="73"/>
        <v>6.5098952178192096E-3</v>
      </c>
      <c r="AA221" s="27">
        <f t="shared" si="73"/>
        <v>0</v>
      </c>
      <c r="AB221" s="27">
        <f t="shared" si="73"/>
        <v>2.8700309863227078E-4</v>
      </c>
      <c r="AC221" s="27">
        <f t="shared" si="73"/>
        <v>0</v>
      </c>
      <c r="AD221" s="27">
        <f t="shared" si="73"/>
        <v>1.4050398809919182E-2</v>
      </c>
      <c r="AE221" s="27">
        <f t="shared" si="73"/>
        <v>0</v>
      </c>
      <c r="AF221" s="27">
        <f t="shared" si="73"/>
        <v>3.7215953033803222E-4</v>
      </c>
      <c r="AG221" s="27">
        <f t="shared" si="73"/>
        <v>0</v>
      </c>
      <c r="AH221" s="27">
        <f t="shared" si="73"/>
        <v>2.16204990510463E-2</v>
      </c>
      <c r="AI221" s="27">
        <f t="shared" si="73"/>
        <v>9.823430133367617E-4</v>
      </c>
      <c r="AJ221" s="27">
        <f t="shared" si="73"/>
        <v>9.8234279672517605E-4</v>
      </c>
      <c r="AK221" s="27">
        <f t="shared" si="73"/>
        <v>9.823426933250703E-4</v>
      </c>
      <c r="AL221" s="27">
        <f t="shared" si="73"/>
        <v>0</v>
      </c>
      <c r="AM221" s="27">
        <f t="shared" si="73"/>
        <v>2.7237630608373135E-2</v>
      </c>
      <c r="AN221" s="27">
        <f t="shared" si="73"/>
        <v>0</v>
      </c>
      <c r="AO221" s="27">
        <f t="shared" si="73"/>
        <v>0</v>
      </c>
      <c r="AP221" s="27">
        <f t="shared" si="73"/>
        <v>0</v>
      </c>
      <c r="AQ221" s="27">
        <f t="shared" si="73"/>
        <v>0</v>
      </c>
      <c r="AR221" s="27">
        <f t="shared" si="73"/>
        <v>0</v>
      </c>
      <c r="AS221" s="27">
        <f t="shared" si="73"/>
        <v>0</v>
      </c>
      <c r="AT221" s="27">
        <f t="shared" si="73"/>
        <v>0</v>
      </c>
      <c r="AU221" s="27">
        <f t="shared" si="73"/>
        <v>1.2628061926474223E-3</v>
      </c>
      <c r="AV221" s="27">
        <f t="shared" si="73"/>
        <v>2.7138137805436117E-2</v>
      </c>
      <c r="AW221" s="27">
        <f t="shared" si="73"/>
        <v>4.9254232593328156E-4</v>
      </c>
      <c r="AX221" s="27">
        <f t="shared" si="73"/>
        <v>2.7440652296744143E-2</v>
      </c>
      <c r="AY221" s="27">
        <f t="shared" si="73"/>
        <v>0</v>
      </c>
      <c r="AZ221" s="27">
        <f t="shared" si="73"/>
        <v>4.80617079639836E-5</v>
      </c>
      <c r="BA221" s="27">
        <f t="shared" si="73"/>
        <v>3.8286304715726477E-3</v>
      </c>
      <c r="BB221" s="27">
        <f t="shared" si="73"/>
        <v>0</v>
      </c>
      <c r="BC221" s="27">
        <f t="shared" si="73"/>
        <v>3.3588330894881129E-4</v>
      </c>
      <c r="BD221" s="27">
        <f t="shared" si="73"/>
        <v>0</v>
      </c>
      <c r="BE221" s="27">
        <f t="shared" si="73"/>
        <v>2.091183461653021E-2</v>
      </c>
      <c r="BF221" s="27">
        <f t="shared" si="73"/>
        <v>9.3713782699754433E-4</v>
      </c>
      <c r="BG221" s="27">
        <f t="shared" si="73"/>
        <v>3.7815500266693891E-4</v>
      </c>
      <c r="BH221" s="27">
        <f t="shared" si="73"/>
        <v>3.2636603646141377E-2</v>
      </c>
      <c r="BI221" s="27">
        <f t="shared" si="73"/>
        <v>4.3204815910262481E-6</v>
      </c>
      <c r="BJ221" s="27">
        <f t="shared" si="73"/>
        <v>1.1579503377940969E-6</v>
      </c>
      <c r="BK221" s="27">
        <f t="shared" si="73"/>
        <v>3.0169798803173176E-4</v>
      </c>
      <c r="BL221" s="27">
        <f t="shared" si="73"/>
        <v>1.2948278906285598E-4</v>
      </c>
      <c r="BM221" s="27">
        <f t="shared" si="73"/>
        <v>1.1358259477462854E-4</v>
      </c>
      <c r="BN221" s="27">
        <f t="shared" si="73"/>
        <v>1.2948278906285598E-4</v>
      </c>
      <c r="BO221" s="27">
        <f t="shared" si="73"/>
        <v>1.1579528179956078E-6</v>
      </c>
      <c r="BP221" s="27">
        <f t="shared" si="73"/>
        <v>1.1579528179956078E-6</v>
      </c>
      <c r="BQ221" s="27">
        <f t="shared" ref="BQ221:EB221" si="74">IF(BQ$232&gt;0,BQ206/BQ$232,0)</f>
        <v>1.1579503377940969E-6</v>
      </c>
      <c r="BR221" s="27">
        <f t="shared" si="74"/>
        <v>1.7919948134894933E-3</v>
      </c>
      <c r="BS221" s="27">
        <f t="shared" si="74"/>
        <v>1.6417791332079778E-2</v>
      </c>
      <c r="BT221" s="27">
        <f t="shared" si="74"/>
        <v>3.3338271368689863E-6</v>
      </c>
      <c r="BU221" s="27">
        <f t="shared" si="74"/>
        <v>2.9461905976944841E-2</v>
      </c>
      <c r="BV221" s="27">
        <f t="shared" si="74"/>
        <v>1.1579532718739794E-6</v>
      </c>
      <c r="BW221" s="27">
        <f t="shared" si="74"/>
        <v>1.1579528179956078E-6</v>
      </c>
      <c r="BX221" s="27">
        <f t="shared" si="74"/>
        <v>1.1579522709130808E-6</v>
      </c>
      <c r="BY221" s="27">
        <f t="shared" si="74"/>
        <v>1.1579532718739794E-6</v>
      </c>
      <c r="BZ221" s="27">
        <f t="shared" si="74"/>
        <v>1.0508911950484574E-6</v>
      </c>
      <c r="CA221" s="27">
        <f t="shared" si="74"/>
        <v>1.0508913383084503E-6</v>
      </c>
      <c r="CB221" s="27">
        <f t="shared" si="74"/>
        <v>0</v>
      </c>
      <c r="CC221" s="27">
        <f t="shared" si="74"/>
        <v>0</v>
      </c>
      <c r="CD221" s="27">
        <f t="shared" si="74"/>
        <v>8.9682401377861381E-5</v>
      </c>
      <c r="CE221" s="27">
        <f t="shared" si="74"/>
        <v>1.0512883025901568E-6</v>
      </c>
      <c r="CF221" s="27">
        <f t="shared" si="74"/>
        <v>3.4561704731236825E-6</v>
      </c>
      <c r="CG221" s="27">
        <f t="shared" si="74"/>
        <v>1.0508916607480021E-6</v>
      </c>
      <c r="CH221" s="27">
        <f t="shared" si="74"/>
        <v>1.0508911950484574E-6</v>
      </c>
      <c r="CI221" s="27">
        <f t="shared" si="74"/>
        <v>8.5976625894338709E-5</v>
      </c>
      <c r="CJ221" s="27">
        <f t="shared" si="74"/>
        <v>5.9746532589769223E-5</v>
      </c>
      <c r="CK221" s="27">
        <f t="shared" si="74"/>
        <v>5.9746551856332198E-5</v>
      </c>
      <c r="CL221" s="27">
        <f t="shared" si="74"/>
        <v>5.9746532589769223E-5</v>
      </c>
      <c r="CM221" s="27">
        <f t="shared" si="74"/>
        <v>1.3925585371418664E-6</v>
      </c>
      <c r="CN221" s="27">
        <f t="shared" si="74"/>
        <v>1.3925613621880073E-6</v>
      </c>
      <c r="CO221" s="27">
        <f t="shared" si="74"/>
        <v>1.3925623564993956E-6</v>
      </c>
      <c r="CP221" s="27">
        <f t="shared" si="74"/>
        <v>1.3925613621880073E-6</v>
      </c>
      <c r="CQ221" s="27">
        <f t="shared" si="74"/>
        <v>1.3925585371418664E-6</v>
      </c>
      <c r="CR221" s="27">
        <f t="shared" si="74"/>
        <v>1.9370154654608861E-4</v>
      </c>
      <c r="CS221" s="27">
        <f t="shared" si="74"/>
        <v>0</v>
      </c>
      <c r="CT221" s="27">
        <f t="shared" si="74"/>
        <v>2.5960079220357712E-9</v>
      </c>
      <c r="CU221" s="27">
        <f t="shared" si="74"/>
        <v>5.6279152863214119E-5</v>
      </c>
      <c r="CV221" s="27">
        <f t="shared" si="74"/>
        <v>1.9607288082924682E-6</v>
      </c>
      <c r="CW221" s="27">
        <f t="shared" si="74"/>
        <v>5.0074171397567951E-7</v>
      </c>
      <c r="CX221" s="27">
        <f t="shared" si="74"/>
        <v>5.0074171397567951E-7</v>
      </c>
      <c r="CY221" s="27">
        <f t="shared" si="74"/>
        <v>5.0074134584922716E-7</v>
      </c>
      <c r="CZ221" s="27">
        <f t="shared" si="74"/>
        <v>5.0074134584922716E-7</v>
      </c>
      <c r="DA221" s="27">
        <f t="shared" si="74"/>
        <v>5.0074186810488044E-7</v>
      </c>
      <c r="DB221" s="27">
        <f t="shared" si="74"/>
        <v>2.3643427593628869E-6</v>
      </c>
      <c r="DC221" s="27">
        <f t="shared" si="74"/>
        <v>2.3643427593628869E-6</v>
      </c>
      <c r="DD221" s="27">
        <f t="shared" si="74"/>
        <v>2.3643372906735033E-6</v>
      </c>
      <c r="DE221" s="27">
        <f t="shared" si="74"/>
        <v>2.3643427593628869E-6</v>
      </c>
      <c r="DF221" s="27">
        <f t="shared" si="74"/>
        <v>0</v>
      </c>
      <c r="DG221" s="27">
        <f t="shared" si="74"/>
        <v>2.0643518658863651E-4</v>
      </c>
      <c r="DH221" s="27">
        <f t="shared" si="74"/>
        <v>2.0643518658863651E-4</v>
      </c>
      <c r="DI221" s="27">
        <f t="shared" si="74"/>
        <v>3.3739700227432591E-2</v>
      </c>
      <c r="DJ221" s="27">
        <f t="shared" si="74"/>
        <v>2.064351034604814E-4</v>
      </c>
      <c r="DK221" s="27">
        <f t="shared" si="74"/>
        <v>0</v>
      </c>
      <c r="DL221" s="27">
        <f t="shared" si="74"/>
        <v>2.0643475229376653E-4</v>
      </c>
      <c r="DM221" s="27">
        <f t="shared" si="74"/>
        <v>3.6301217319963359E-5</v>
      </c>
      <c r="DN221" s="27">
        <f t="shared" si="74"/>
        <v>3.6301217319963359E-5</v>
      </c>
      <c r="DO221" s="27">
        <f t="shared" si="74"/>
        <v>3.6301218532488489E-5</v>
      </c>
      <c r="DP221" s="27">
        <f t="shared" si="74"/>
        <v>3.6301217386566068E-5</v>
      </c>
      <c r="DQ221" s="27">
        <f t="shared" si="74"/>
        <v>3.5587914745229848E-2</v>
      </c>
      <c r="DR221" s="27">
        <f t="shared" si="74"/>
        <v>3.6294598607323061E-5</v>
      </c>
      <c r="DS221" s="27">
        <f t="shared" si="74"/>
        <v>1.0512874657384973E-6</v>
      </c>
      <c r="DT221" s="27">
        <f t="shared" si="74"/>
        <v>1.0512882856513012E-6</v>
      </c>
      <c r="DU221" s="27">
        <f t="shared" si="74"/>
        <v>1.0512885903199094E-6</v>
      </c>
      <c r="DV221" s="27">
        <f t="shared" si="74"/>
        <v>1.0512874657384973E-6</v>
      </c>
      <c r="DW221" s="27">
        <f t="shared" si="74"/>
        <v>1.0512882008226737E-6</v>
      </c>
      <c r="DX221" s="27">
        <f t="shared" si="74"/>
        <v>0</v>
      </c>
      <c r="DY221" s="27">
        <f t="shared" si="74"/>
        <v>2.1586350980401366E-8</v>
      </c>
      <c r="DZ221" s="27">
        <f t="shared" si="74"/>
        <v>5.3246393840111759E-9</v>
      </c>
      <c r="EA221" s="27">
        <f t="shared" si="74"/>
        <v>4.1714633160804211E-9</v>
      </c>
      <c r="EB221" s="27">
        <f t="shared" si="74"/>
        <v>4.1714633160804211E-9</v>
      </c>
      <c r="EC221" s="27">
        <f t="shared" ref="EC221:GN221" si="75">IF(EC$232&gt;0,EC206/EC$232,0)</f>
        <v>4.1714774089206637E-9</v>
      </c>
      <c r="ED221" s="27">
        <f t="shared" si="75"/>
        <v>4.1714774431586817E-9</v>
      </c>
      <c r="EE221" s="27">
        <f t="shared" si="75"/>
        <v>4.1714774089206637E-9</v>
      </c>
      <c r="EF221" s="27">
        <f t="shared" si="75"/>
        <v>2.3970964985186248E-7</v>
      </c>
      <c r="EG221" s="27">
        <f t="shared" si="75"/>
        <v>9.8234314978783003E-4</v>
      </c>
      <c r="EH221" s="27">
        <f t="shared" si="75"/>
        <v>6.0602479016421545E-4</v>
      </c>
      <c r="EI221" s="27">
        <f t="shared" si="75"/>
        <v>2.5442290357498418E-13</v>
      </c>
      <c r="EJ221" s="27">
        <f t="shared" si="75"/>
        <v>9.823426158385583E-4</v>
      </c>
      <c r="EK221" s="27">
        <f t="shared" si="75"/>
        <v>4.2700224789689115E-2</v>
      </c>
      <c r="EL221" s="27">
        <f t="shared" si="75"/>
        <v>0</v>
      </c>
      <c r="EM221" s="27">
        <f t="shared" si="75"/>
        <v>0</v>
      </c>
      <c r="EN221" s="27">
        <f t="shared" si="75"/>
        <v>0</v>
      </c>
      <c r="EO221" s="27">
        <f t="shared" si="75"/>
        <v>0</v>
      </c>
      <c r="EP221" s="27">
        <f t="shared" si="75"/>
        <v>0</v>
      </c>
      <c r="EQ221" s="27">
        <f t="shared" si="75"/>
        <v>0</v>
      </c>
      <c r="ER221" s="27">
        <f t="shared" si="75"/>
        <v>0</v>
      </c>
      <c r="ES221" s="27">
        <f t="shared" si="75"/>
        <v>0</v>
      </c>
      <c r="ET221" s="27">
        <f t="shared" si="75"/>
        <v>0</v>
      </c>
      <c r="EU221" s="27">
        <f t="shared" si="75"/>
        <v>0</v>
      </c>
      <c r="EV221" s="27">
        <f t="shared" si="75"/>
        <v>0</v>
      </c>
      <c r="EW221" s="27">
        <f t="shared" si="75"/>
        <v>0</v>
      </c>
      <c r="EX221" s="27">
        <f t="shared" si="75"/>
        <v>0</v>
      </c>
      <c r="EY221" s="27">
        <f t="shared" si="75"/>
        <v>0</v>
      </c>
      <c r="EZ221" s="27">
        <f t="shared" si="75"/>
        <v>0</v>
      </c>
      <c r="FA221" s="27">
        <f t="shared" si="75"/>
        <v>0</v>
      </c>
      <c r="FB221" s="27">
        <f t="shared" si="75"/>
        <v>0</v>
      </c>
      <c r="FC221" s="27">
        <f t="shared" si="75"/>
        <v>0</v>
      </c>
      <c r="FD221" s="27">
        <f t="shared" si="75"/>
        <v>0</v>
      </c>
      <c r="FE221" s="27">
        <f t="shared" si="75"/>
        <v>0</v>
      </c>
      <c r="FF221" s="27">
        <f t="shared" si="75"/>
        <v>0</v>
      </c>
      <c r="FG221" s="27">
        <f t="shared" si="75"/>
        <v>0</v>
      </c>
      <c r="FH221" s="27">
        <f t="shared" si="75"/>
        <v>0</v>
      </c>
      <c r="FI221" s="27">
        <f t="shared" si="75"/>
        <v>0</v>
      </c>
      <c r="FJ221" s="27">
        <f t="shared" si="75"/>
        <v>0</v>
      </c>
      <c r="FK221" s="27">
        <f t="shared" si="75"/>
        <v>0</v>
      </c>
      <c r="FL221" s="27">
        <f t="shared" si="75"/>
        <v>0</v>
      </c>
      <c r="FM221" s="27">
        <f t="shared" si="75"/>
        <v>0</v>
      </c>
      <c r="FN221" s="27">
        <f t="shared" si="75"/>
        <v>0</v>
      </c>
      <c r="FO221" s="27">
        <f t="shared" si="75"/>
        <v>0</v>
      </c>
      <c r="FP221" s="27">
        <f t="shared" si="75"/>
        <v>0</v>
      </c>
      <c r="FQ221" s="27">
        <f t="shared" si="75"/>
        <v>0</v>
      </c>
      <c r="FR221" s="27">
        <f t="shared" si="75"/>
        <v>0</v>
      </c>
      <c r="FS221" s="27">
        <f t="shared" si="75"/>
        <v>0</v>
      </c>
      <c r="FT221" s="27">
        <f t="shared" si="75"/>
        <v>0</v>
      </c>
      <c r="FU221" s="27">
        <f t="shared" si="75"/>
        <v>0</v>
      </c>
      <c r="FV221" s="27">
        <f t="shared" si="75"/>
        <v>0</v>
      </c>
      <c r="FW221" s="27">
        <f t="shared" si="75"/>
        <v>0</v>
      </c>
      <c r="FX221" s="27">
        <f t="shared" si="75"/>
        <v>0</v>
      </c>
      <c r="FY221" s="27">
        <f t="shared" si="75"/>
        <v>1.0538234961952233E-13</v>
      </c>
      <c r="FZ221" s="27">
        <f t="shared" si="75"/>
        <v>0</v>
      </c>
      <c r="GA221" s="27">
        <f t="shared" si="75"/>
        <v>0</v>
      </c>
      <c r="GB221" s="27">
        <f t="shared" si="75"/>
        <v>0</v>
      </c>
      <c r="GC221" s="27">
        <f t="shared" si="75"/>
        <v>0</v>
      </c>
      <c r="GD221" s="27">
        <f t="shared" si="75"/>
        <v>3.7868520530264015E-4</v>
      </c>
      <c r="GE221" s="27">
        <f t="shared" si="75"/>
        <v>1.9883985640398139E-4</v>
      </c>
      <c r="GF221" s="27">
        <f t="shared" si="75"/>
        <v>6.2338187999908987E-5</v>
      </c>
      <c r="GG221" s="27">
        <f t="shared" si="75"/>
        <v>1.1317258488300515E-2</v>
      </c>
      <c r="GH221" s="27">
        <f t="shared" si="75"/>
        <v>1.189550651597342E-2</v>
      </c>
      <c r="GI221" s="27">
        <f t="shared" si="75"/>
        <v>1.189550651597342E-2</v>
      </c>
      <c r="GJ221" s="27">
        <f t="shared" si="75"/>
        <v>6.5099193189164231E-3</v>
      </c>
      <c r="GK221" s="27">
        <f t="shared" si="75"/>
        <v>6.5171348021965817E-3</v>
      </c>
      <c r="GL221" s="27">
        <f t="shared" si="75"/>
        <v>1.2790047809778618E-4</v>
      </c>
      <c r="GM221" s="27">
        <f t="shared" si="75"/>
        <v>6.5098952178192096E-3</v>
      </c>
      <c r="GN221" s="27">
        <f t="shared" si="75"/>
        <v>1.4050398809919182E-2</v>
      </c>
      <c r="GO221" s="27">
        <f t="shared" ref="GO221:HU221" si="76">IF(GO$232&gt;0,GO206/GO$232,0)</f>
        <v>3.3097041196185974E-4</v>
      </c>
      <c r="GP221" s="27">
        <f t="shared" si="76"/>
        <v>2.16204990510463E-2</v>
      </c>
      <c r="GQ221" s="27">
        <f t="shared" si="76"/>
        <v>5.8480765095620931E-4</v>
      </c>
      <c r="GR221" s="27">
        <f t="shared" si="76"/>
        <v>4.4495859185637736E-5</v>
      </c>
      <c r="GS221" s="27">
        <f t="shared" si="76"/>
        <v>3.8285096677103669E-3</v>
      </c>
      <c r="GT221" s="27">
        <f t="shared" si="76"/>
        <v>3.8074404935143692E-3</v>
      </c>
      <c r="GU221" s="27">
        <f t="shared" si="76"/>
        <v>3.8286304715726477E-3</v>
      </c>
      <c r="GV221" s="27">
        <f t="shared" si="76"/>
        <v>2.091183461653021E-2</v>
      </c>
      <c r="GW221" s="27">
        <f t="shared" si="76"/>
        <v>3.2636603646141377E-2</v>
      </c>
      <c r="GX221" s="27">
        <f t="shared" si="76"/>
        <v>3.3420161756315028E-2</v>
      </c>
      <c r="GY221" s="27">
        <f t="shared" si="76"/>
        <v>3.3420161756315028E-2</v>
      </c>
      <c r="GZ221" s="27">
        <f t="shared" si="76"/>
        <v>1.1579503377940969E-6</v>
      </c>
      <c r="HA221" s="27">
        <f t="shared" si="76"/>
        <v>1.7919948134894933E-3</v>
      </c>
      <c r="HB221" s="27">
        <f t="shared" si="76"/>
        <v>1.1579532718739794E-6</v>
      </c>
      <c r="HC221" s="27">
        <f t="shared" si="76"/>
        <v>2.021443351441682E-6</v>
      </c>
      <c r="HD221" s="27">
        <f t="shared" si="76"/>
        <v>1.1579522709130808E-6</v>
      </c>
      <c r="HE221" s="27">
        <f t="shared" si="76"/>
        <v>6.6345873814625476E-6</v>
      </c>
      <c r="HF221" s="27">
        <f t="shared" si="76"/>
        <v>2.4276220920516144E-7</v>
      </c>
      <c r="HG221" s="27">
        <f t="shared" si="76"/>
        <v>1.6938312330634505E-7</v>
      </c>
      <c r="HH221" s="27">
        <f t="shared" si="76"/>
        <v>3.4502734281410195E-6</v>
      </c>
      <c r="HI221" s="27">
        <f t="shared" si="76"/>
        <v>0</v>
      </c>
      <c r="HJ221" s="27">
        <f t="shared" si="76"/>
        <v>1.0508911950484574E-6</v>
      </c>
      <c r="HK221" s="27">
        <f t="shared" si="76"/>
        <v>5.9746614534687325E-5</v>
      </c>
      <c r="HL221" s="27">
        <f t="shared" si="76"/>
        <v>7.9758091351036806E-7</v>
      </c>
      <c r="HM221" s="27">
        <f t="shared" si="76"/>
        <v>8.0110590530857302E-7</v>
      </c>
      <c r="HN221" s="27">
        <f t="shared" si="76"/>
        <v>0</v>
      </c>
      <c r="HO221" s="27">
        <f t="shared" si="76"/>
        <v>5.7793081920475205E-5</v>
      </c>
      <c r="HP221" s="27">
        <f t="shared" si="76"/>
        <v>2.6037730738650968E-9</v>
      </c>
      <c r="HQ221" s="27">
        <f t="shared" si="76"/>
        <v>5.0074171397567951E-7</v>
      </c>
      <c r="HR221" s="27">
        <f t="shared" si="76"/>
        <v>0</v>
      </c>
      <c r="HS221" s="27">
        <f t="shared" si="76"/>
        <v>2.3643427593628869E-6</v>
      </c>
      <c r="HT221" s="27">
        <f t="shared" si="76"/>
        <v>1.3332188102157208E-2</v>
      </c>
      <c r="HU221" s="27">
        <f t="shared" si="76"/>
        <v>2.0643475229376653E-4</v>
      </c>
      <c r="HV221" s="27">
        <f t="shared" si="60"/>
        <v>3.6294598607323061E-5</v>
      </c>
      <c r="HW221" s="27">
        <f t="shared" si="60"/>
        <v>1.0512874657384973E-6</v>
      </c>
      <c r="HX221" s="27">
        <f t="shared" si="60"/>
        <v>4.1714774089206637E-9</v>
      </c>
      <c r="HY221" s="27">
        <f t="shared" si="60"/>
        <v>0</v>
      </c>
      <c r="HZ221" s="27">
        <f t="shared" si="60"/>
        <v>0</v>
      </c>
    </row>
    <row r="222" spans="1:234" s="4" customFormat="1" ht="12" customHeight="1" x14ac:dyDescent="0.15">
      <c r="A222" s="4" t="s">
        <v>465</v>
      </c>
      <c r="C222" s="27">
        <f t="shared" si="55"/>
        <v>0</v>
      </c>
      <c r="D222" s="27">
        <f t="shared" si="55"/>
        <v>4.9686153495166144E-4</v>
      </c>
      <c r="E222" s="27">
        <f t="shared" ref="E222:BP222" si="77">IF(E$232&gt;0,E207/E$232,0)</f>
        <v>0</v>
      </c>
      <c r="F222" s="27">
        <f t="shared" si="77"/>
        <v>1.0398976011817056E-4</v>
      </c>
      <c r="G222" s="27">
        <f t="shared" si="77"/>
        <v>1.0398972852048723E-4</v>
      </c>
      <c r="H222" s="27">
        <f t="shared" si="77"/>
        <v>4.0589120598770981E-5</v>
      </c>
      <c r="I222" s="27">
        <f t="shared" si="77"/>
        <v>0</v>
      </c>
      <c r="J222" s="27">
        <f t="shared" si="77"/>
        <v>1.9114951240678716E-4</v>
      </c>
      <c r="K222" s="27">
        <f t="shared" si="77"/>
        <v>0</v>
      </c>
      <c r="L222" s="27">
        <f t="shared" si="77"/>
        <v>1.0398973634304914E-4</v>
      </c>
      <c r="M222" s="27">
        <f t="shared" si="77"/>
        <v>4.9686153495166144E-4</v>
      </c>
      <c r="N222" s="27">
        <f t="shared" si="77"/>
        <v>5.1623847329667561E-5</v>
      </c>
      <c r="O222" s="27">
        <f t="shared" si="77"/>
        <v>6.1900728091587019E-4</v>
      </c>
      <c r="P222" s="27">
        <f t="shared" si="77"/>
        <v>1.0398973634304914E-4</v>
      </c>
      <c r="Q222" s="27">
        <f t="shared" si="77"/>
        <v>4.9686153495166144E-4</v>
      </c>
      <c r="R222" s="27">
        <f t="shared" si="77"/>
        <v>0</v>
      </c>
      <c r="S222" s="27">
        <f t="shared" si="77"/>
        <v>5.1623847329667561E-5</v>
      </c>
      <c r="T222" s="27">
        <f t="shared" si="77"/>
        <v>5.1624538969569291E-5</v>
      </c>
      <c r="U222" s="27">
        <f t="shared" si="77"/>
        <v>5.1623774724559255E-5</v>
      </c>
      <c r="V222" s="27">
        <f t="shared" si="77"/>
        <v>0</v>
      </c>
      <c r="W222" s="27">
        <f t="shared" si="77"/>
        <v>2.2001045526904097E-4</v>
      </c>
      <c r="X222" s="27">
        <f t="shared" si="77"/>
        <v>0</v>
      </c>
      <c r="Y222" s="27">
        <f t="shared" si="77"/>
        <v>6.1588356471465146E-5</v>
      </c>
      <c r="Z222" s="27">
        <f t="shared" si="77"/>
        <v>2.1814399784922956E-4</v>
      </c>
      <c r="AA222" s="27">
        <f t="shared" si="77"/>
        <v>0</v>
      </c>
      <c r="AB222" s="27">
        <f t="shared" si="77"/>
        <v>1.63936391434269E-4</v>
      </c>
      <c r="AC222" s="27">
        <f t="shared" si="77"/>
        <v>0</v>
      </c>
      <c r="AD222" s="27">
        <f t="shared" si="77"/>
        <v>2.8382911775712727E-4</v>
      </c>
      <c r="AE222" s="27">
        <f t="shared" si="77"/>
        <v>0</v>
      </c>
      <c r="AF222" s="27">
        <f t="shared" si="77"/>
        <v>3.1331510327975225E-4</v>
      </c>
      <c r="AG222" s="27">
        <f t="shared" si="77"/>
        <v>0</v>
      </c>
      <c r="AH222" s="27">
        <f t="shared" si="77"/>
        <v>2.6750877144834467E-4</v>
      </c>
      <c r="AI222" s="27">
        <f t="shared" si="77"/>
        <v>8.0562954731185706E-4</v>
      </c>
      <c r="AJ222" s="27">
        <f t="shared" si="77"/>
        <v>8.0562932451163282E-4</v>
      </c>
      <c r="AK222" s="27">
        <f t="shared" si="77"/>
        <v>8.0562920438939764E-4</v>
      </c>
      <c r="AL222" s="27">
        <f t="shared" si="77"/>
        <v>0</v>
      </c>
      <c r="AM222" s="27">
        <f t="shared" si="77"/>
        <v>1.210529078955259E-4</v>
      </c>
      <c r="AN222" s="27">
        <f t="shared" si="77"/>
        <v>0</v>
      </c>
      <c r="AO222" s="27">
        <f t="shared" si="77"/>
        <v>0</v>
      </c>
      <c r="AP222" s="27">
        <f t="shared" si="77"/>
        <v>0</v>
      </c>
      <c r="AQ222" s="27">
        <f t="shared" si="77"/>
        <v>0</v>
      </c>
      <c r="AR222" s="27">
        <f t="shared" si="77"/>
        <v>0</v>
      </c>
      <c r="AS222" s="27">
        <f t="shared" si="77"/>
        <v>0</v>
      </c>
      <c r="AT222" s="27">
        <f t="shared" si="77"/>
        <v>0</v>
      </c>
      <c r="AU222" s="27">
        <f t="shared" si="77"/>
        <v>2.5112928239177105E-4</v>
      </c>
      <c r="AV222" s="27">
        <f t="shared" si="77"/>
        <v>8.4270313851994881E-5</v>
      </c>
      <c r="AW222" s="27">
        <f t="shared" si="77"/>
        <v>3.2835455232177326E-5</v>
      </c>
      <c r="AX222" s="27">
        <f t="shared" si="77"/>
        <v>8.3816128414717809E-5</v>
      </c>
      <c r="AY222" s="27">
        <f t="shared" si="77"/>
        <v>0</v>
      </c>
      <c r="AZ222" s="27">
        <f t="shared" si="77"/>
        <v>4.806776528462356E-5</v>
      </c>
      <c r="BA222" s="27">
        <f t="shared" si="77"/>
        <v>1.3969171098310261E-4</v>
      </c>
      <c r="BB222" s="27">
        <f t="shared" si="77"/>
        <v>0</v>
      </c>
      <c r="BC222" s="27">
        <f t="shared" si="77"/>
        <v>1.3812994853136914E-4</v>
      </c>
      <c r="BD222" s="27">
        <f t="shared" si="77"/>
        <v>0</v>
      </c>
      <c r="BE222" s="27">
        <f t="shared" si="77"/>
        <v>1.4733041846372907E-4</v>
      </c>
      <c r="BF222" s="27">
        <f t="shared" si="77"/>
        <v>3.4941460571868998E-4</v>
      </c>
      <c r="BG222" s="27">
        <f t="shared" si="77"/>
        <v>1.5298451779414445E-4</v>
      </c>
      <c r="BH222" s="27">
        <f t="shared" si="77"/>
        <v>2.8710906387697239E-5</v>
      </c>
      <c r="BI222" s="27">
        <f t="shared" si="77"/>
        <v>3.0768237687378596E-5</v>
      </c>
      <c r="BJ222" s="27">
        <f t="shared" si="77"/>
        <v>3.0632965952419276E-5</v>
      </c>
      <c r="BK222" s="27">
        <f t="shared" si="77"/>
        <v>1.4838014734498413E-4</v>
      </c>
      <c r="BL222" s="27">
        <f t="shared" si="77"/>
        <v>1.9395857281720953E-4</v>
      </c>
      <c r="BM222" s="27">
        <f t="shared" si="77"/>
        <v>1.9342509409950539E-4</v>
      </c>
      <c r="BN222" s="27">
        <f t="shared" si="77"/>
        <v>1.9395857281720953E-4</v>
      </c>
      <c r="BO222" s="27">
        <f t="shared" si="77"/>
        <v>3.0633038105807209E-5</v>
      </c>
      <c r="BP222" s="27">
        <f t="shared" si="77"/>
        <v>3.0633038105807209E-5</v>
      </c>
      <c r="BQ222" s="27">
        <f t="shared" ref="BQ222:EB222" si="78">IF(BQ$232&gt;0,BQ207/BQ$232,0)</f>
        <v>3.0632965952419276E-5</v>
      </c>
      <c r="BR222" s="27">
        <f t="shared" si="78"/>
        <v>8.0813213234533004E-5</v>
      </c>
      <c r="BS222" s="27">
        <f t="shared" si="78"/>
        <v>7.403896829231586E-4</v>
      </c>
      <c r="BT222" s="27">
        <f t="shared" si="78"/>
        <v>4.3546720791272147E-5</v>
      </c>
      <c r="BU222" s="27">
        <f t="shared" si="78"/>
        <v>6.5731087022959393E-4</v>
      </c>
      <c r="BV222" s="27">
        <f t="shared" si="78"/>
        <v>3.0633040147647179E-5</v>
      </c>
      <c r="BW222" s="27">
        <f t="shared" si="78"/>
        <v>3.0633038105807209E-5</v>
      </c>
      <c r="BX222" s="27">
        <f t="shared" si="78"/>
        <v>3.0633044702438592E-5</v>
      </c>
      <c r="BY222" s="27">
        <f t="shared" si="78"/>
        <v>3.0633040147647179E-5</v>
      </c>
      <c r="BZ222" s="27">
        <f t="shared" si="78"/>
        <v>4.0580439453242026E-5</v>
      </c>
      <c r="CA222" s="27">
        <f t="shared" si="78"/>
        <v>4.0580458427788827E-5</v>
      </c>
      <c r="CB222" s="27">
        <f t="shared" si="78"/>
        <v>0</v>
      </c>
      <c r="CC222" s="27">
        <f t="shared" si="78"/>
        <v>0</v>
      </c>
      <c r="CD222" s="27">
        <f t="shared" si="78"/>
        <v>1.5012512035999772E-4</v>
      </c>
      <c r="CE222" s="27">
        <f t="shared" si="78"/>
        <v>4.0589120493804876E-5</v>
      </c>
      <c r="CF222" s="27">
        <f t="shared" si="78"/>
        <v>4.3555242323583961E-5</v>
      </c>
      <c r="CG222" s="27">
        <f t="shared" si="78"/>
        <v>4.0580447984303307E-5</v>
      </c>
      <c r="CH222" s="27">
        <f t="shared" si="78"/>
        <v>4.0580439453242026E-5</v>
      </c>
      <c r="CI222" s="27">
        <f t="shared" si="78"/>
        <v>1.4561497314766954E-4</v>
      </c>
      <c r="CJ222" s="27">
        <f t="shared" si="78"/>
        <v>1.1535991057438548E-4</v>
      </c>
      <c r="CK222" s="27">
        <f t="shared" si="78"/>
        <v>1.1535992272106239E-4</v>
      </c>
      <c r="CL222" s="27">
        <f t="shared" si="78"/>
        <v>1.1535991057438548E-4</v>
      </c>
      <c r="CM222" s="27">
        <f t="shared" si="78"/>
        <v>4.805162683101715E-5</v>
      </c>
      <c r="CN222" s="27">
        <f t="shared" si="78"/>
        <v>4.8051698963660257E-5</v>
      </c>
      <c r="CO222" s="27">
        <f t="shared" si="78"/>
        <v>4.8051657321484364E-5</v>
      </c>
      <c r="CP222" s="27">
        <f t="shared" si="78"/>
        <v>4.8051698963660257E-5</v>
      </c>
      <c r="CQ222" s="27">
        <f t="shared" si="78"/>
        <v>4.805162683101715E-5</v>
      </c>
      <c r="CR222" s="27">
        <f t="shared" si="78"/>
        <v>1.3628976485241857E-5</v>
      </c>
      <c r="CS222" s="27">
        <f t="shared" si="78"/>
        <v>0</v>
      </c>
      <c r="CT222" s="27">
        <f t="shared" si="78"/>
        <v>2.895486124409869E-9</v>
      </c>
      <c r="CU222" s="27">
        <f t="shared" si="78"/>
        <v>1.8788268331997959E-5</v>
      </c>
      <c r="CV222" s="27">
        <f t="shared" si="78"/>
        <v>5.4118679640707078E-6</v>
      </c>
      <c r="CW222" s="27">
        <f t="shared" si="78"/>
        <v>6.5148227964464058E-6</v>
      </c>
      <c r="CX222" s="27">
        <f t="shared" si="78"/>
        <v>6.5148227964464058E-6</v>
      </c>
      <c r="CY222" s="27">
        <f t="shared" si="78"/>
        <v>6.5148227167203961E-6</v>
      </c>
      <c r="CZ222" s="27">
        <f t="shared" si="78"/>
        <v>6.5148227167203961E-6</v>
      </c>
      <c r="DA222" s="27">
        <f t="shared" si="78"/>
        <v>6.5148231264220487E-6</v>
      </c>
      <c r="DB222" s="27">
        <f t="shared" si="78"/>
        <v>6.5258657019760476E-6</v>
      </c>
      <c r="DC222" s="27">
        <f t="shared" si="78"/>
        <v>6.5258657019760476E-6</v>
      </c>
      <c r="DD222" s="27">
        <f t="shared" si="78"/>
        <v>6.5258801653436281E-6</v>
      </c>
      <c r="DE222" s="27">
        <f t="shared" si="78"/>
        <v>6.5258657019760476E-6</v>
      </c>
      <c r="DF222" s="27">
        <f t="shared" si="78"/>
        <v>0</v>
      </c>
      <c r="DG222" s="27">
        <f t="shared" si="78"/>
        <v>1.4524941768573653E-5</v>
      </c>
      <c r="DH222" s="27">
        <f t="shared" si="78"/>
        <v>1.4524941768573653E-5</v>
      </c>
      <c r="DI222" s="27">
        <f t="shared" si="78"/>
        <v>4.2970393715048211E-2</v>
      </c>
      <c r="DJ222" s="27">
        <f t="shared" si="78"/>
        <v>1.4524918468433279E-5</v>
      </c>
      <c r="DK222" s="27">
        <f t="shared" si="78"/>
        <v>0</v>
      </c>
      <c r="DL222" s="27">
        <f t="shared" si="78"/>
        <v>1.4524949883274515E-5</v>
      </c>
      <c r="DM222" s="27">
        <f t="shared" si="78"/>
        <v>1.8908941281631876E-2</v>
      </c>
      <c r="DN222" s="27">
        <f t="shared" si="78"/>
        <v>1.8908941281631876E-2</v>
      </c>
      <c r="DO222" s="27">
        <f t="shared" si="78"/>
        <v>1.8908941539784216E-2</v>
      </c>
      <c r="DP222" s="27">
        <f t="shared" si="78"/>
        <v>1.8908941666700856E-2</v>
      </c>
      <c r="DQ222" s="27">
        <f t="shared" si="78"/>
        <v>5.1220391123591343E-3</v>
      </c>
      <c r="DR222" s="27">
        <f t="shared" si="78"/>
        <v>1.8908487759262658E-2</v>
      </c>
      <c r="DS222" s="27">
        <f t="shared" si="78"/>
        <v>4.0589116888697168E-5</v>
      </c>
      <c r="DT222" s="27">
        <f t="shared" si="78"/>
        <v>4.0589121653742839E-5</v>
      </c>
      <c r="DU222" s="27">
        <f t="shared" si="78"/>
        <v>4.0589112556315702E-5</v>
      </c>
      <c r="DV222" s="27">
        <f t="shared" si="78"/>
        <v>4.0589116888697168E-5</v>
      </c>
      <c r="DW222" s="27">
        <f t="shared" si="78"/>
        <v>4.0589119993767439E-5</v>
      </c>
      <c r="DX222" s="27">
        <f t="shared" si="78"/>
        <v>0</v>
      </c>
      <c r="DY222" s="27">
        <f t="shared" si="78"/>
        <v>4.9364425517344169E-5</v>
      </c>
      <c r="DZ222" s="27">
        <f t="shared" si="78"/>
        <v>1.7101269143501886E-5</v>
      </c>
      <c r="EA222" s="27">
        <f t="shared" si="78"/>
        <v>1.3461436853665018E-5</v>
      </c>
      <c r="EB222" s="27">
        <f t="shared" si="78"/>
        <v>1.3461436853665018E-5</v>
      </c>
      <c r="EC222" s="27">
        <f t="shared" ref="EC222:GN222" si="79">IF(EC$232&gt;0,EC207/EC$232,0)</f>
        <v>1.3461460435994979E-5</v>
      </c>
      <c r="ED222" s="27">
        <f t="shared" si="79"/>
        <v>1.3461448291075452E-5</v>
      </c>
      <c r="EE222" s="27">
        <f t="shared" si="79"/>
        <v>1.3461460435994979E-5</v>
      </c>
      <c r="EF222" s="27">
        <f t="shared" si="79"/>
        <v>4.8114128004191902E-5</v>
      </c>
      <c r="EG222" s="27">
        <f t="shared" si="79"/>
        <v>8.0562917708397897E-4</v>
      </c>
      <c r="EH222" s="27">
        <f t="shared" si="79"/>
        <v>5.1319051629916202E-4</v>
      </c>
      <c r="EI222" s="27">
        <f t="shared" si="79"/>
        <v>2.9573340019865529E-7</v>
      </c>
      <c r="EJ222" s="27">
        <f t="shared" si="79"/>
        <v>8.0562914168902258E-4</v>
      </c>
      <c r="EK222" s="27">
        <f t="shared" si="79"/>
        <v>0.20358954558889772</v>
      </c>
      <c r="EL222" s="27">
        <f t="shared" si="79"/>
        <v>0</v>
      </c>
      <c r="EM222" s="27">
        <f t="shared" si="79"/>
        <v>0</v>
      </c>
      <c r="EN222" s="27">
        <f t="shared" si="79"/>
        <v>0</v>
      </c>
      <c r="EO222" s="27">
        <f t="shared" si="79"/>
        <v>0</v>
      </c>
      <c r="EP222" s="27">
        <f t="shared" si="79"/>
        <v>0</v>
      </c>
      <c r="EQ222" s="27">
        <f t="shared" si="79"/>
        <v>0</v>
      </c>
      <c r="ER222" s="27">
        <f t="shared" si="79"/>
        <v>0</v>
      </c>
      <c r="ES222" s="27">
        <f t="shared" si="79"/>
        <v>0</v>
      </c>
      <c r="ET222" s="27">
        <f t="shared" si="79"/>
        <v>0</v>
      </c>
      <c r="EU222" s="27">
        <f t="shared" si="79"/>
        <v>0</v>
      </c>
      <c r="EV222" s="27">
        <f t="shared" si="79"/>
        <v>0</v>
      </c>
      <c r="EW222" s="27">
        <f t="shared" si="79"/>
        <v>0</v>
      </c>
      <c r="EX222" s="27">
        <f t="shared" si="79"/>
        <v>0</v>
      </c>
      <c r="EY222" s="27">
        <f t="shared" si="79"/>
        <v>0</v>
      </c>
      <c r="EZ222" s="27">
        <f t="shared" si="79"/>
        <v>0</v>
      </c>
      <c r="FA222" s="27">
        <f t="shared" si="79"/>
        <v>0</v>
      </c>
      <c r="FB222" s="27">
        <f t="shared" si="79"/>
        <v>0</v>
      </c>
      <c r="FC222" s="27">
        <f t="shared" si="79"/>
        <v>0</v>
      </c>
      <c r="FD222" s="27">
        <f t="shared" si="79"/>
        <v>0</v>
      </c>
      <c r="FE222" s="27">
        <f t="shared" si="79"/>
        <v>0</v>
      </c>
      <c r="FF222" s="27">
        <f t="shared" si="79"/>
        <v>0</v>
      </c>
      <c r="FG222" s="27">
        <f t="shared" si="79"/>
        <v>0</v>
      </c>
      <c r="FH222" s="27">
        <f t="shared" si="79"/>
        <v>0</v>
      </c>
      <c r="FI222" s="27">
        <f t="shared" si="79"/>
        <v>0</v>
      </c>
      <c r="FJ222" s="27">
        <f t="shared" si="79"/>
        <v>0</v>
      </c>
      <c r="FK222" s="27">
        <f t="shared" si="79"/>
        <v>0</v>
      </c>
      <c r="FL222" s="27">
        <f t="shared" si="79"/>
        <v>0</v>
      </c>
      <c r="FM222" s="27">
        <f t="shared" si="79"/>
        <v>0</v>
      </c>
      <c r="FN222" s="27">
        <f t="shared" si="79"/>
        <v>0</v>
      </c>
      <c r="FO222" s="27">
        <f t="shared" si="79"/>
        <v>0</v>
      </c>
      <c r="FP222" s="27">
        <f t="shared" si="79"/>
        <v>0</v>
      </c>
      <c r="FQ222" s="27">
        <f t="shared" si="79"/>
        <v>0</v>
      </c>
      <c r="FR222" s="27">
        <f t="shared" si="79"/>
        <v>0</v>
      </c>
      <c r="FS222" s="27">
        <f t="shared" si="79"/>
        <v>0</v>
      </c>
      <c r="FT222" s="27">
        <f t="shared" si="79"/>
        <v>0</v>
      </c>
      <c r="FU222" s="27">
        <f t="shared" si="79"/>
        <v>0</v>
      </c>
      <c r="FV222" s="27">
        <f t="shared" si="79"/>
        <v>0</v>
      </c>
      <c r="FW222" s="27">
        <f t="shared" si="79"/>
        <v>0</v>
      </c>
      <c r="FX222" s="27">
        <f t="shared" si="79"/>
        <v>0</v>
      </c>
      <c r="FY222" s="27">
        <f t="shared" si="79"/>
        <v>1.2478924080236391E-7</v>
      </c>
      <c r="FZ222" s="27">
        <f t="shared" si="79"/>
        <v>0</v>
      </c>
      <c r="GA222" s="27">
        <f t="shared" si="79"/>
        <v>0</v>
      </c>
      <c r="GB222" s="27">
        <f t="shared" si="79"/>
        <v>0</v>
      </c>
      <c r="GC222" s="27">
        <f t="shared" si="79"/>
        <v>0</v>
      </c>
      <c r="GD222" s="27">
        <f t="shared" si="79"/>
        <v>1.9114967939886241E-4</v>
      </c>
      <c r="GE222" s="27">
        <f t="shared" si="79"/>
        <v>1.0398977622107617E-4</v>
      </c>
      <c r="GF222" s="27">
        <f t="shared" si="79"/>
        <v>5.1623846469524787E-5</v>
      </c>
      <c r="GG222" s="27">
        <f t="shared" si="79"/>
        <v>1.3672174833359067E-4</v>
      </c>
      <c r="GH222" s="27">
        <f t="shared" si="79"/>
        <v>1.3672174857422536E-4</v>
      </c>
      <c r="GI222" s="27">
        <f t="shared" si="79"/>
        <v>1.3672174857422536E-4</v>
      </c>
      <c r="GJ222" s="27">
        <f t="shared" si="79"/>
        <v>2.1800204506600696E-4</v>
      </c>
      <c r="GK222" s="27">
        <f t="shared" si="79"/>
        <v>1.8982112793042776E-4</v>
      </c>
      <c r="GL222" s="27">
        <f t="shared" si="79"/>
        <v>5.9141712268330608E-5</v>
      </c>
      <c r="GM222" s="27">
        <f t="shared" si="79"/>
        <v>2.1814399784922956E-4</v>
      </c>
      <c r="GN222" s="27">
        <f t="shared" si="79"/>
        <v>2.8382911775712727E-4</v>
      </c>
      <c r="GO222" s="27">
        <f t="shared" ref="GO222:HU222" si="80">IF(GO$232&gt;0,GO207/GO$232,0)</f>
        <v>2.2001060741075779E-4</v>
      </c>
      <c r="GP222" s="27">
        <f t="shared" si="80"/>
        <v>2.6750877144834467E-4</v>
      </c>
      <c r="GQ222" s="27">
        <f t="shared" si="80"/>
        <v>6.1076075399769107E-5</v>
      </c>
      <c r="GR222" s="27">
        <f t="shared" si="80"/>
        <v>4.6689323725393456E-5</v>
      </c>
      <c r="GS222" s="27">
        <f t="shared" si="80"/>
        <v>1.4744531657868827E-4</v>
      </c>
      <c r="GT222" s="27">
        <f t="shared" si="80"/>
        <v>1.5013216695569961E-3</v>
      </c>
      <c r="GU222" s="27">
        <f t="shared" si="80"/>
        <v>1.3969171098310261E-4</v>
      </c>
      <c r="GV222" s="27">
        <f t="shared" si="80"/>
        <v>1.4733041846372907E-4</v>
      </c>
      <c r="GW222" s="27">
        <f t="shared" si="80"/>
        <v>2.8710906387697239E-5</v>
      </c>
      <c r="GX222" s="27">
        <f t="shared" si="80"/>
        <v>1.153133164942409E-4</v>
      </c>
      <c r="GY222" s="27">
        <f t="shared" si="80"/>
        <v>1.153133164942409E-4</v>
      </c>
      <c r="GZ222" s="27">
        <f t="shared" si="80"/>
        <v>3.0632965952419276E-5</v>
      </c>
      <c r="HA222" s="27">
        <f t="shared" si="80"/>
        <v>8.0813213234533004E-5</v>
      </c>
      <c r="HB222" s="27">
        <f t="shared" si="80"/>
        <v>3.0633040147647179E-5</v>
      </c>
      <c r="HC222" s="27">
        <f t="shared" si="80"/>
        <v>5.3476208713991857E-5</v>
      </c>
      <c r="HD222" s="27">
        <f t="shared" si="80"/>
        <v>3.0633044702438592E-5</v>
      </c>
      <c r="HE222" s="27">
        <f t="shared" si="80"/>
        <v>2.1205261692219233E-5</v>
      </c>
      <c r="HF222" s="27">
        <f t="shared" si="80"/>
        <v>6.4221662599124178E-6</v>
      </c>
      <c r="HG222" s="27">
        <f t="shared" si="80"/>
        <v>4.4809551826795028E-6</v>
      </c>
      <c r="HH222" s="27">
        <f t="shared" si="80"/>
        <v>4.3480926769646367E-5</v>
      </c>
      <c r="HI222" s="27">
        <f t="shared" si="80"/>
        <v>0</v>
      </c>
      <c r="HJ222" s="27">
        <f t="shared" si="80"/>
        <v>4.0580439453242026E-5</v>
      </c>
      <c r="HK222" s="27">
        <f t="shared" si="80"/>
        <v>1.1535977852925122E-4</v>
      </c>
      <c r="HL222" s="27">
        <f t="shared" si="80"/>
        <v>2.5492046037599677E-6</v>
      </c>
      <c r="HM222" s="27">
        <f t="shared" si="80"/>
        <v>2.5604710786316526E-6</v>
      </c>
      <c r="HN222" s="27">
        <f t="shared" si="80"/>
        <v>0</v>
      </c>
      <c r="HO222" s="27">
        <f t="shared" si="80"/>
        <v>1.9293679375276508E-5</v>
      </c>
      <c r="HP222" s="27">
        <f t="shared" si="80"/>
        <v>2.9041470723156509E-9</v>
      </c>
      <c r="HQ222" s="27">
        <f t="shared" si="80"/>
        <v>6.5148227964464058E-6</v>
      </c>
      <c r="HR222" s="27">
        <f t="shared" si="80"/>
        <v>0</v>
      </c>
      <c r="HS222" s="27">
        <f t="shared" si="80"/>
        <v>6.5258657019760476E-6</v>
      </c>
      <c r="HT222" s="27">
        <f t="shared" si="80"/>
        <v>1.6627271593238201E-2</v>
      </c>
      <c r="HU222" s="27">
        <f t="shared" si="80"/>
        <v>1.4524949883274515E-5</v>
      </c>
      <c r="HV222" s="27">
        <f t="shared" si="60"/>
        <v>1.8908487759262658E-2</v>
      </c>
      <c r="HW222" s="27">
        <f t="shared" si="60"/>
        <v>4.0589116888697168E-5</v>
      </c>
      <c r="HX222" s="27">
        <f t="shared" si="60"/>
        <v>1.3461460435994979E-5</v>
      </c>
      <c r="HY222" s="27">
        <f t="shared" si="60"/>
        <v>0</v>
      </c>
      <c r="HZ222" s="27">
        <f t="shared" si="60"/>
        <v>0</v>
      </c>
    </row>
    <row r="223" spans="1:234" s="4" customFormat="1" ht="12" customHeight="1" x14ac:dyDescent="0.15">
      <c r="A223" s="4" t="s">
        <v>178</v>
      </c>
      <c r="C223" s="27">
        <f t="shared" si="55"/>
        <v>0.99899849778081262</v>
      </c>
      <c r="D223" s="27">
        <f t="shared" si="55"/>
        <v>2.6606883479827966E-4</v>
      </c>
      <c r="E223" s="27">
        <f t="shared" ref="E223:BP223" si="81">IF(E$232&gt;0,E208/E$232,0)</f>
        <v>0</v>
      </c>
      <c r="F223" s="27">
        <f t="shared" si="81"/>
        <v>3.1231740782129984E-4</v>
      </c>
      <c r="G223" s="27">
        <f t="shared" si="81"/>
        <v>3.1231733675099574E-4</v>
      </c>
      <c r="H223" s="27">
        <f t="shared" si="81"/>
        <v>4.0419114001157019E-5</v>
      </c>
      <c r="I223" s="27">
        <f t="shared" si="81"/>
        <v>6.2549616124374634E-3</v>
      </c>
      <c r="J223" s="27">
        <f t="shared" si="81"/>
        <v>4.802973606516724E-4</v>
      </c>
      <c r="K223" s="27">
        <f t="shared" si="81"/>
        <v>0</v>
      </c>
      <c r="L223" s="27">
        <f t="shared" si="81"/>
        <v>3.1231722061280011E-4</v>
      </c>
      <c r="M223" s="27">
        <f t="shared" si="81"/>
        <v>2.6606883479827966E-4</v>
      </c>
      <c r="N223" s="27">
        <f t="shared" si="81"/>
        <v>0.21422837071132472</v>
      </c>
      <c r="O223" s="27">
        <f t="shared" si="81"/>
        <v>1.8047450731307942E-4</v>
      </c>
      <c r="P223" s="27">
        <f t="shared" si="81"/>
        <v>3.1231722061280011E-4</v>
      </c>
      <c r="Q223" s="27">
        <f t="shared" si="81"/>
        <v>2.6606883479827966E-4</v>
      </c>
      <c r="R223" s="27">
        <f t="shared" si="81"/>
        <v>0</v>
      </c>
      <c r="S223" s="27">
        <f t="shared" si="81"/>
        <v>0.21422837071132472</v>
      </c>
      <c r="T223" s="27">
        <f t="shared" si="81"/>
        <v>0.21423123872036295</v>
      </c>
      <c r="U223" s="27">
        <f t="shared" si="81"/>
        <v>0.21422808854541373</v>
      </c>
      <c r="V223" s="27">
        <f t="shared" si="81"/>
        <v>0</v>
      </c>
      <c r="W223" s="27">
        <f t="shared" si="81"/>
        <v>1.2086378433555139E-4</v>
      </c>
      <c r="X223" s="27">
        <f t="shared" si="81"/>
        <v>0</v>
      </c>
      <c r="Y223" s="27">
        <f t="shared" si="81"/>
        <v>5.3050777102244487E-5</v>
      </c>
      <c r="Z223" s="27">
        <f t="shared" si="81"/>
        <v>1.045869923201993E-4</v>
      </c>
      <c r="AA223" s="27">
        <f t="shared" si="81"/>
        <v>0</v>
      </c>
      <c r="AB223" s="27">
        <f t="shared" si="81"/>
        <v>1.0770453762607812E-4</v>
      </c>
      <c r="AC223" s="27">
        <f t="shared" si="81"/>
        <v>0</v>
      </c>
      <c r="AD223" s="27">
        <f t="shared" si="81"/>
        <v>1.0080923877435997E-4</v>
      </c>
      <c r="AE223" s="27">
        <f t="shared" si="81"/>
        <v>0</v>
      </c>
      <c r="AF223" s="27">
        <f t="shared" si="81"/>
        <v>1.2527642707562002E-4</v>
      </c>
      <c r="AG223" s="27">
        <f t="shared" si="81"/>
        <v>0</v>
      </c>
      <c r="AH223" s="27">
        <f t="shared" si="81"/>
        <v>8.7267481443649653E-5</v>
      </c>
      <c r="AI223" s="27">
        <f t="shared" si="81"/>
        <v>3.6341437664699658E-4</v>
      </c>
      <c r="AJ223" s="27">
        <f t="shared" si="81"/>
        <v>3.6341444486505994E-4</v>
      </c>
      <c r="AK223" s="27">
        <f t="shared" si="81"/>
        <v>3.6341441497005718E-4</v>
      </c>
      <c r="AL223" s="27">
        <f t="shared" si="81"/>
        <v>0</v>
      </c>
      <c r="AM223" s="27">
        <f t="shared" si="81"/>
        <v>1.2110465008311866E-5</v>
      </c>
      <c r="AN223" s="27">
        <f t="shared" si="81"/>
        <v>0</v>
      </c>
      <c r="AO223" s="27">
        <f t="shared" si="81"/>
        <v>0</v>
      </c>
      <c r="AP223" s="27">
        <f t="shared" si="81"/>
        <v>0</v>
      </c>
      <c r="AQ223" s="27">
        <f t="shared" si="81"/>
        <v>0</v>
      </c>
      <c r="AR223" s="27">
        <f t="shared" si="81"/>
        <v>0</v>
      </c>
      <c r="AS223" s="27">
        <f t="shared" si="81"/>
        <v>0</v>
      </c>
      <c r="AT223" s="27">
        <f t="shared" si="81"/>
        <v>0</v>
      </c>
      <c r="AU223" s="27">
        <f t="shared" si="81"/>
        <v>8.2064156679145168E-5</v>
      </c>
      <c r="AV223" s="27">
        <f t="shared" si="81"/>
        <v>2.5276786435113274E-9</v>
      </c>
      <c r="AW223" s="27">
        <f t="shared" si="81"/>
        <v>1.4275430701973453E-8</v>
      </c>
      <c r="AX223" s="27">
        <f t="shared" si="81"/>
        <v>1.9224125452840946E-9</v>
      </c>
      <c r="AY223" s="27">
        <f t="shared" si="81"/>
        <v>0</v>
      </c>
      <c r="AZ223" s="27">
        <f t="shared" si="81"/>
        <v>4.1823056927789688E-5</v>
      </c>
      <c r="BA223" s="27">
        <f t="shared" si="81"/>
        <v>1.1770606155765244E-4</v>
      </c>
      <c r="BB223" s="27">
        <f t="shared" si="81"/>
        <v>0</v>
      </c>
      <c r="BC223" s="27">
        <f t="shared" si="81"/>
        <v>1.207972632300435E-4</v>
      </c>
      <c r="BD223" s="27">
        <f t="shared" si="81"/>
        <v>0</v>
      </c>
      <c r="BE223" s="27">
        <f t="shared" si="81"/>
        <v>1.0258700590307809E-4</v>
      </c>
      <c r="BF223" s="27">
        <f t="shared" si="81"/>
        <v>2.5604118191623656E-4</v>
      </c>
      <c r="BG223" s="27">
        <f t="shared" si="81"/>
        <v>1.3030566730142114E-4</v>
      </c>
      <c r="BH223" s="27">
        <f t="shared" si="81"/>
        <v>1.2512367801113572E-5</v>
      </c>
      <c r="BI223" s="27">
        <f t="shared" si="81"/>
        <v>3.0335205993886628E-5</v>
      </c>
      <c r="BJ223" s="27">
        <f t="shared" si="81"/>
        <v>3.0311421351267406E-5</v>
      </c>
      <c r="BK223" s="27">
        <f t="shared" si="81"/>
        <v>1.0843612407251136E-4</v>
      </c>
      <c r="BL223" s="27">
        <f t="shared" si="81"/>
        <v>1.260638815199723E-4</v>
      </c>
      <c r="BM223" s="27">
        <f t="shared" si="81"/>
        <v>1.2603246618096909E-4</v>
      </c>
      <c r="BN223" s="27">
        <f t="shared" si="81"/>
        <v>1.260638815199723E-4</v>
      </c>
      <c r="BO223" s="27">
        <f t="shared" si="81"/>
        <v>3.0311497434294959E-5</v>
      </c>
      <c r="BP223" s="27">
        <f t="shared" si="81"/>
        <v>3.0311497434294959E-5</v>
      </c>
      <c r="BQ223" s="27">
        <f t="shared" ref="BQ223:EB223" si="82">IF(BQ$232&gt;0,BQ208/BQ$232,0)</f>
        <v>3.0311421351267406E-5</v>
      </c>
      <c r="BR223" s="27">
        <f t="shared" si="82"/>
        <v>1.7272299944165767E-5</v>
      </c>
      <c r="BS223" s="27">
        <f t="shared" si="82"/>
        <v>1.5824432870774569E-4</v>
      </c>
      <c r="BT223" s="27">
        <f t="shared" si="82"/>
        <v>4.2147429445555643E-7</v>
      </c>
      <c r="BU223" s="27">
        <f t="shared" si="82"/>
        <v>2.779480791615087E-4</v>
      </c>
      <c r="BV223" s="27">
        <f t="shared" si="82"/>
        <v>3.0311495718299591E-5</v>
      </c>
      <c r="BW223" s="27">
        <f t="shared" si="82"/>
        <v>3.0311497434294959E-5</v>
      </c>
      <c r="BX223" s="27">
        <f t="shared" si="82"/>
        <v>3.0311492258609009E-5</v>
      </c>
      <c r="BY223" s="27">
        <f t="shared" si="82"/>
        <v>3.0311495718299591E-5</v>
      </c>
      <c r="BZ223" s="27">
        <f t="shared" si="82"/>
        <v>4.0412455216943457E-5</v>
      </c>
      <c r="CA223" s="27">
        <f t="shared" si="82"/>
        <v>4.0412460726065696E-5</v>
      </c>
      <c r="CB223" s="27">
        <f t="shared" si="82"/>
        <v>0</v>
      </c>
      <c r="CC223" s="27">
        <f t="shared" si="82"/>
        <v>0</v>
      </c>
      <c r="CD223" s="27">
        <f t="shared" si="82"/>
        <v>9.5809250719365384E-5</v>
      </c>
      <c r="CE223" s="27">
        <f t="shared" si="82"/>
        <v>4.0419116822530654E-5</v>
      </c>
      <c r="CF223" s="27">
        <f t="shared" si="82"/>
        <v>4.196189459282978E-5</v>
      </c>
      <c r="CG223" s="27">
        <f t="shared" si="82"/>
        <v>4.0412458363157968E-5</v>
      </c>
      <c r="CH223" s="27">
        <f t="shared" si="82"/>
        <v>4.0412455216943457E-5</v>
      </c>
      <c r="CI223" s="27">
        <f t="shared" si="82"/>
        <v>9.5120169775062238E-5</v>
      </c>
      <c r="CJ223" s="27">
        <f t="shared" si="82"/>
        <v>7.9932826775949671E-5</v>
      </c>
      <c r="CK223" s="27">
        <f t="shared" si="82"/>
        <v>7.9932822018331109E-5</v>
      </c>
      <c r="CL223" s="27">
        <f t="shared" si="82"/>
        <v>7.9932826775949671E-5</v>
      </c>
      <c r="CM223" s="27">
        <f t="shared" si="82"/>
        <v>4.614559791705262E-5</v>
      </c>
      <c r="CN223" s="27">
        <f t="shared" si="82"/>
        <v>4.6145543379277161E-5</v>
      </c>
      <c r="CO223" s="27">
        <f t="shared" si="82"/>
        <v>4.6145555159639294E-5</v>
      </c>
      <c r="CP223" s="27">
        <f t="shared" si="82"/>
        <v>4.6145543379277161E-5</v>
      </c>
      <c r="CQ223" s="27">
        <f t="shared" si="82"/>
        <v>4.614559791705262E-5</v>
      </c>
      <c r="CR223" s="27">
        <f t="shared" si="82"/>
        <v>6.8134953043524824E-7</v>
      </c>
      <c r="CS223" s="27">
        <f t="shared" si="82"/>
        <v>0</v>
      </c>
      <c r="CT223" s="27">
        <f t="shared" si="82"/>
        <v>4.7104253343748085E-9</v>
      </c>
      <c r="CU223" s="27">
        <f t="shared" si="82"/>
        <v>1.2553182130473021E-5</v>
      </c>
      <c r="CV223" s="27">
        <f t="shared" si="82"/>
        <v>2.3011853111439967E-6</v>
      </c>
      <c r="CW223" s="27">
        <f t="shared" si="82"/>
        <v>5.3995971111515902E-6</v>
      </c>
      <c r="CX223" s="27">
        <f t="shared" si="82"/>
        <v>5.3995971111515902E-6</v>
      </c>
      <c r="CY223" s="27">
        <f t="shared" si="82"/>
        <v>5.3995981820873294E-6</v>
      </c>
      <c r="CZ223" s="27">
        <f t="shared" si="82"/>
        <v>5.3995981820873294E-6</v>
      </c>
      <c r="DA223" s="27">
        <f t="shared" si="82"/>
        <v>5.399598869275411E-6</v>
      </c>
      <c r="DB223" s="27">
        <f t="shared" si="82"/>
        <v>2.7748367309390793E-6</v>
      </c>
      <c r="DC223" s="27">
        <f t="shared" si="82"/>
        <v>2.7748367309390793E-6</v>
      </c>
      <c r="DD223" s="27">
        <f t="shared" si="82"/>
        <v>2.7748754549212991E-6</v>
      </c>
      <c r="DE223" s="27">
        <f t="shared" si="82"/>
        <v>2.7748367309390793E-6</v>
      </c>
      <c r="DF223" s="27">
        <f t="shared" si="82"/>
        <v>0</v>
      </c>
      <c r="DG223" s="27">
        <f t="shared" si="82"/>
        <v>7.2613989980001247E-7</v>
      </c>
      <c r="DH223" s="27">
        <f t="shared" si="82"/>
        <v>7.2613989980001247E-7</v>
      </c>
      <c r="DI223" s="27">
        <f t="shared" si="82"/>
        <v>2.8787414575526643E-5</v>
      </c>
      <c r="DJ223" s="27">
        <f t="shared" si="82"/>
        <v>7.2614010221484791E-7</v>
      </c>
      <c r="DK223" s="27">
        <f t="shared" si="82"/>
        <v>0</v>
      </c>
      <c r="DL223" s="27">
        <f t="shared" si="82"/>
        <v>7.2614006669385889E-7</v>
      </c>
      <c r="DM223" s="27">
        <f t="shared" si="82"/>
        <v>6.5919882837189248E-6</v>
      </c>
      <c r="DN223" s="27">
        <f t="shared" si="82"/>
        <v>6.5919882837189248E-6</v>
      </c>
      <c r="DO223" s="27">
        <f t="shared" si="82"/>
        <v>6.5919867634439631E-6</v>
      </c>
      <c r="DP223" s="27">
        <f t="shared" si="82"/>
        <v>6.5919882008642516E-6</v>
      </c>
      <c r="DQ223" s="27">
        <f t="shared" si="82"/>
        <v>1.6083064102821902E-5</v>
      </c>
      <c r="DR223" s="27">
        <f t="shared" si="82"/>
        <v>6.5919696353955955E-6</v>
      </c>
      <c r="DS223" s="27">
        <f t="shared" si="82"/>
        <v>4.0419124600384122E-5</v>
      </c>
      <c r="DT223" s="27">
        <f t="shared" si="82"/>
        <v>4.041911667442474E-5</v>
      </c>
      <c r="DU223" s="27">
        <f t="shared" si="82"/>
        <v>4.0419107606208388E-5</v>
      </c>
      <c r="DV223" s="27">
        <f t="shared" si="82"/>
        <v>4.0419124600384122E-5</v>
      </c>
      <c r="DW223" s="27">
        <f t="shared" si="82"/>
        <v>4.0419114587006889E-5</v>
      </c>
      <c r="DX223" s="27">
        <f t="shared" si="82"/>
        <v>0</v>
      </c>
      <c r="DY223" s="27">
        <f t="shared" si="82"/>
        <v>3.3199937645158089E-5</v>
      </c>
      <c r="DZ223" s="27">
        <f t="shared" si="82"/>
        <v>1.9693103894595346E-5</v>
      </c>
      <c r="EA223" s="27">
        <f t="shared" si="82"/>
        <v>1.5722450107911063E-5</v>
      </c>
      <c r="EB223" s="27">
        <f t="shared" si="82"/>
        <v>1.5722450107911063E-5</v>
      </c>
      <c r="EC223" s="27">
        <f t="shared" ref="EC223:GN223" si="83">IF(EC$232&gt;0,EC208/EC$232,0)</f>
        <v>1.5722485986336355E-5</v>
      </c>
      <c r="ED223" s="27">
        <f t="shared" si="83"/>
        <v>1.5722467080602842E-5</v>
      </c>
      <c r="EE223" s="27">
        <f t="shared" si="83"/>
        <v>1.5722485986336355E-5</v>
      </c>
      <c r="EF223" s="27">
        <f t="shared" si="83"/>
        <v>3.5094543546436071E-5</v>
      </c>
      <c r="EG223" s="27">
        <f t="shared" si="83"/>
        <v>3.6341438495924661E-4</v>
      </c>
      <c r="EH223" s="27">
        <f t="shared" si="83"/>
        <v>2.4040824478462511E-4</v>
      </c>
      <c r="EI223" s="27">
        <f t="shared" si="83"/>
        <v>1.3600650987639576E-6</v>
      </c>
      <c r="EJ223" s="27">
        <f t="shared" si="83"/>
        <v>3.6341442544993358E-4</v>
      </c>
      <c r="EK223" s="27">
        <f t="shared" si="83"/>
        <v>0</v>
      </c>
      <c r="EL223" s="27">
        <f t="shared" si="83"/>
        <v>0</v>
      </c>
      <c r="EM223" s="27">
        <f t="shared" si="83"/>
        <v>0</v>
      </c>
      <c r="EN223" s="27">
        <f t="shared" si="83"/>
        <v>0</v>
      </c>
      <c r="EO223" s="27">
        <f t="shared" si="83"/>
        <v>0</v>
      </c>
      <c r="EP223" s="27">
        <f t="shared" si="83"/>
        <v>0</v>
      </c>
      <c r="EQ223" s="27">
        <f t="shared" si="83"/>
        <v>0</v>
      </c>
      <c r="ER223" s="27">
        <f t="shared" si="83"/>
        <v>0</v>
      </c>
      <c r="ES223" s="27">
        <f t="shared" si="83"/>
        <v>0</v>
      </c>
      <c r="ET223" s="27">
        <f t="shared" si="83"/>
        <v>0</v>
      </c>
      <c r="EU223" s="27">
        <f t="shared" si="83"/>
        <v>0</v>
      </c>
      <c r="EV223" s="27">
        <f t="shared" si="83"/>
        <v>0</v>
      </c>
      <c r="EW223" s="27">
        <f t="shared" si="83"/>
        <v>0</v>
      </c>
      <c r="EX223" s="27">
        <f t="shared" si="83"/>
        <v>0</v>
      </c>
      <c r="EY223" s="27">
        <f t="shared" si="83"/>
        <v>0</v>
      </c>
      <c r="EZ223" s="27">
        <f t="shared" si="83"/>
        <v>0</v>
      </c>
      <c r="FA223" s="27">
        <f t="shared" si="83"/>
        <v>0</v>
      </c>
      <c r="FB223" s="27">
        <f t="shared" si="83"/>
        <v>0</v>
      </c>
      <c r="FC223" s="27">
        <f t="shared" si="83"/>
        <v>0</v>
      </c>
      <c r="FD223" s="27">
        <f t="shared" si="83"/>
        <v>0</v>
      </c>
      <c r="FE223" s="27">
        <f t="shared" si="83"/>
        <v>0</v>
      </c>
      <c r="FF223" s="27">
        <f t="shared" si="83"/>
        <v>0</v>
      </c>
      <c r="FG223" s="27">
        <f t="shared" si="83"/>
        <v>0</v>
      </c>
      <c r="FH223" s="27">
        <f t="shared" si="83"/>
        <v>0</v>
      </c>
      <c r="FI223" s="27">
        <f t="shared" si="83"/>
        <v>0</v>
      </c>
      <c r="FJ223" s="27">
        <f t="shared" si="83"/>
        <v>0</v>
      </c>
      <c r="FK223" s="27">
        <f t="shared" si="83"/>
        <v>0</v>
      </c>
      <c r="FL223" s="27">
        <f t="shared" si="83"/>
        <v>0</v>
      </c>
      <c r="FM223" s="27">
        <f t="shared" si="83"/>
        <v>0</v>
      </c>
      <c r="FN223" s="27">
        <f t="shared" si="83"/>
        <v>0</v>
      </c>
      <c r="FO223" s="27">
        <f t="shared" si="83"/>
        <v>0</v>
      </c>
      <c r="FP223" s="27">
        <f t="shared" si="83"/>
        <v>0</v>
      </c>
      <c r="FQ223" s="27">
        <f t="shared" si="83"/>
        <v>0</v>
      </c>
      <c r="FR223" s="27">
        <f t="shared" si="83"/>
        <v>0</v>
      </c>
      <c r="FS223" s="27">
        <f t="shared" si="83"/>
        <v>0</v>
      </c>
      <c r="FT223" s="27">
        <f t="shared" si="83"/>
        <v>0</v>
      </c>
      <c r="FU223" s="27">
        <f t="shared" si="83"/>
        <v>0</v>
      </c>
      <c r="FV223" s="27">
        <f t="shared" si="83"/>
        <v>0</v>
      </c>
      <c r="FW223" s="27">
        <f t="shared" si="83"/>
        <v>0</v>
      </c>
      <c r="FX223" s="27">
        <f t="shared" si="83"/>
        <v>0</v>
      </c>
      <c r="FY223" s="27">
        <f t="shared" si="83"/>
        <v>5.7390031360183871E-7</v>
      </c>
      <c r="FZ223" s="27">
        <f t="shared" si="83"/>
        <v>0</v>
      </c>
      <c r="GA223" s="27">
        <f t="shared" si="83"/>
        <v>0</v>
      </c>
      <c r="GB223" s="27">
        <f t="shared" si="83"/>
        <v>0</v>
      </c>
      <c r="GC223" s="27">
        <f t="shared" si="83"/>
        <v>0</v>
      </c>
      <c r="GD223" s="27">
        <f t="shared" si="83"/>
        <v>4.8029744973688676E-4</v>
      </c>
      <c r="GE223" s="27">
        <f t="shared" si="83"/>
        <v>3.123174370394759E-4</v>
      </c>
      <c r="GF223" s="27">
        <f t="shared" si="83"/>
        <v>0.21422836714190877</v>
      </c>
      <c r="GG223" s="27">
        <f t="shared" si="83"/>
        <v>5.6138056250564377E-5</v>
      </c>
      <c r="GH223" s="27">
        <f t="shared" si="83"/>
        <v>5.6138056349369164E-5</v>
      </c>
      <c r="GI223" s="27">
        <f t="shared" si="83"/>
        <v>5.6138056349369164E-5</v>
      </c>
      <c r="GJ223" s="27">
        <f t="shared" si="83"/>
        <v>1.0406444408004068E-4</v>
      </c>
      <c r="GK223" s="27">
        <f t="shared" si="83"/>
        <v>0</v>
      </c>
      <c r="GL223" s="27">
        <f t="shared" si="83"/>
        <v>5.4062970982682277E-5</v>
      </c>
      <c r="GM223" s="27">
        <f t="shared" si="83"/>
        <v>1.045869923201993E-4</v>
      </c>
      <c r="GN223" s="27">
        <f t="shared" si="83"/>
        <v>1.0080923877435997E-4</v>
      </c>
      <c r="GO223" s="27">
        <f t="shared" ref="GO223:HU223" si="84">IF(GO$232&gt;0,GO208/GO$232,0)</f>
        <v>1.2086430655061883E-4</v>
      </c>
      <c r="GP223" s="27">
        <f t="shared" si="84"/>
        <v>8.7267481443649653E-5</v>
      </c>
      <c r="GQ223" s="27">
        <f t="shared" si="84"/>
        <v>5.259654807127178E-5</v>
      </c>
      <c r="GR223" s="27">
        <f t="shared" si="84"/>
        <v>4.186272428015835E-5</v>
      </c>
      <c r="GS223" s="27">
        <f t="shared" si="84"/>
        <v>1.170357965473794E-4</v>
      </c>
      <c r="GT223" s="27">
        <f t="shared" si="84"/>
        <v>0</v>
      </c>
      <c r="GU223" s="27">
        <f t="shared" si="84"/>
        <v>1.1770606155765244E-4</v>
      </c>
      <c r="GV223" s="27">
        <f t="shared" si="84"/>
        <v>1.0258700590307809E-4</v>
      </c>
      <c r="GW223" s="27">
        <f t="shared" si="84"/>
        <v>1.2512367801113572E-5</v>
      </c>
      <c r="GX223" s="27">
        <f t="shared" si="84"/>
        <v>3.7154298099218545E-5</v>
      </c>
      <c r="GY223" s="27">
        <f t="shared" si="84"/>
        <v>3.7154298099218545E-5</v>
      </c>
      <c r="GZ223" s="27">
        <f t="shared" si="84"/>
        <v>3.0311421351267406E-5</v>
      </c>
      <c r="HA223" s="27">
        <f t="shared" si="84"/>
        <v>1.7272299944165767E-5</v>
      </c>
      <c r="HB223" s="27">
        <f t="shared" si="84"/>
        <v>3.0311495718299591E-5</v>
      </c>
      <c r="HC223" s="27">
        <f t="shared" si="84"/>
        <v>5.2914896792192002E-5</v>
      </c>
      <c r="HD223" s="27">
        <f t="shared" si="84"/>
        <v>3.0311492258609009E-5</v>
      </c>
      <c r="HE223" s="27">
        <f t="shared" si="84"/>
        <v>1.7320700137420858E-5</v>
      </c>
      <c r="HF223" s="27">
        <f t="shared" si="84"/>
        <v>6.3547552793202418E-6</v>
      </c>
      <c r="HG223" s="27">
        <f t="shared" si="84"/>
        <v>4.4339203395083547E-6</v>
      </c>
      <c r="HH223" s="27">
        <f t="shared" si="84"/>
        <v>4.189029766730312E-5</v>
      </c>
      <c r="HI223" s="27">
        <f t="shared" si="84"/>
        <v>0</v>
      </c>
      <c r="HJ223" s="27">
        <f t="shared" si="84"/>
        <v>4.0412455216943457E-5</v>
      </c>
      <c r="HK223" s="27">
        <f t="shared" si="84"/>
        <v>7.9933019445477423E-5</v>
      </c>
      <c r="HL223" s="27">
        <f t="shared" si="84"/>
        <v>2.0822201061867259E-6</v>
      </c>
      <c r="HM223" s="27">
        <f t="shared" si="84"/>
        <v>2.0914226945035166E-6</v>
      </c>
      <c r="HN223" s="27">
        <f t="shared" si="84"/>
        <v>0</v>
      </c>
      <c r="HO223" s="27">
        <f t="shared" si="84"/>
        <v>1.2890867156304953E-5</v>
      </c>
      <c r="HP223" s="27">
        <f t="shared" si="84"/>
        <v>4.7245151095221196E-9</v>
      </c>
      <c r="HQ223" s="27">
        <f t="shared" si="84"/>
        <v>5.3995971111515902E-6</v>
      </c>
      <c r="HR223" s="27">
        <f t="shared" si="84"/>
        <v>0</v>
      </c>
      <c r="HS223" s="27">
        <f t="shared" si="84"/>
        <v>2.7748367309390793E-6</v>
      </c>
      <c r="HT223" s="27">
        <f t="shared" si="84"/>
        <v>1.114224495290956E-5</v>
      </c>
      <c r="HU223" s="27">
        <f t="shared" si="84"/>
        <v>7.2614006669385889E-7</v>
      </c>
      <c r="HV223" s="27">
        <f t="shared" si="60"/>
        <v>6.5919696353955955E-6</v>
      </c>
      <c r="HW223" s="27">
        <f t="shared" si="60"/>
        <v>4.0419124600384122E-5</v>
      </c>
      <c r="HX223" s="27">
        <f t="shared" si="60"/>
        <v>1.5722485986336355E-5</v>
      </c>
      <c r="HY223" s="27">
        <f t="shared" si="60"/>
        <v>0</v>
      </c>
      <c r="HZ223" s="27">
        <f t="shared" si="60"/>
        <v>0</v>
      </c>
    </row>
    <row r="224" spans="1:234" s="4" customFormat="1" ht="12" customHeight="1" x14ac:dyDescent="0.15">
      <c r="A224" s="4" t="s">
        <v>179</v>
      </c>
      <c r="C224" s="27">
        <f t="shared" si="55"/>
        <v>0</v>
      </c>
      <c r="D224" s="27">
        <f t="shared" si="55"/>
        <v>0.30214030662594971</v>
      </c>
      <c r="E224" s="27">
        <f t="shared" ref="E224:BP224" si="85">IF(E$232&gt;0,E209/E$232,0)</f>
        <v>0.60082655306892352</v>
      </c>
      <c r="F224" s="27">
        <f t="shared" si="85"/>
        <v>0.86163225304575031</v>
      </c>
      <c r="G224" s="27">
        <f t="shared" si="85"/>
        <v>0.86163225385684605</v>
      </c>
      <c r="H224" s="27">
        <f t="shared" si="85"/>
        <v>0.89391012328509645</v>
      </c>
      <c r="I224" s="27">
        <f t="shared" si="85"/>
        <v>0</v>
      </c>
      <c r="J224" s="27">
        <f t="shared" si="85"/>
        <v>0.77894713987009456</v>
      </c>
      <c r="K224" s="27">
        <f t="shared" si="85"/>
        <v>0</v>
      </c>
      <c r="L224" s="27">
        <f t="shared" si="85"/>
        <v>0.86163228266479652</v>
      </c>
      <c r="M224" s="27">
        <f t="shared" si="85"/>
        <v>0.30214030662594971</v>
      </c>
      <c r="N224" s="27">
        <f t="shared" si="85"/>
        <v>0.69210732523161356</v>
      </c>
      <c r="O224" s="27">
        <f t="shared" si="85"/>
        <v>0.11163401910038176</v>
      </c>
      <c r="P224" s="27">
        <f t="shared" si="85"/>
        <v>0.86163228266479652</v>
      </c>
      <c r="Q224" s="27">
        <f t="shared" si="85"/>
        <v>0.30214030662594971</v>
      </c>
      <c r="R224" s="27">
        <f t="shared" si="85"/>
        <v>0.96064878479266225</v>
      </c>
      <c r="S224" s="27">
        <f t="shared" si="85"/>
        <v>0.69210732523161356</v>
      </c>
      <c r="T224" s="27">
        <f t="shared" si="85"/>
        <v>0.69210620014383561</v>
      </c>
      <c r="U224" s="27">
        <f t="shared" si="85"/>
        <v>0.69210773076989185</v>
      </c>
      <c r="V224" s="27">
        <f t="shared" si="85"/>
        <v>0</v>
      </c>
      <c r="W224" s="27">
        <f t="shared" si="85"/>
        <v>0.76772794481891948</v>
      </c>
      <c r="X224" s="27">
        <f t="shared" si="85"/>
        <v>0</v>
      </c>
      <c r="Y224" s="27">
        <f t="shared" si="85"/>
        <v>0.57971693386099421</v>
      </c>
      <c r="Z224" s="27">
        <f t="shared" si="85"/>
        <v>0.58295861294992923</v>
      </c>
      <c r="AA224" s="27">
        <f t="shared" si="85"/>
        <v>0</v>
      </c>
      <c r="AB224" s="27">
        <f t="shared" si="85"/>
        <v>0.80439375456915629</v>
      </c>
      <c r="AC224" s="27">
        <f t="shared" si="85"/>
        <v>0</v>
      </c>
      <c r="AD224" s="27">
        <f t="shared" si="85"/>
        <v>0.3146400825236878</v>
      </c>
      <c r="AE224" s="27">
        <f t="shared" si="85"/>
        <v>0</v>
      </c>
      <c r="AF224" s="27">
        <f t="shared" si="85"/>
        <v>0.68859589818383671</v>
      </c>
      <c r="AG224" s="27">
        <f t="shared" si="85"/>
        <v>0</v>
      </c>
      <c r="AH224" s="27">
        <f t="shared" si="85"/>
        <v>0.10767421247577988</v>
      </c>
      <c r="AI224" s="27">
        <f t="shared" si="85"/>
        <v>0.49374987712644375</v>
      </c>
      <c r="AJ224" s="27">
        <f t="shared" si="85"/>
        <v>0.49374987437621914</v>
      </c>
      <c r="AK224" s="27">
        <f t="shared" si="85"/>
        <v>0.49374990522223372</v>
      </c>
      <c r="AL224" s="27">
        <f t="shared" si="85"/>
        <v>0.96064877622737899</v>
      </c>
      <c r="AM224" s="27">
        <f t="shared" si="85"/>
        <v>2.5985676899488142E-3</v>
      </c>
      <c r="AN224" s="27">
        <f t="shared" si="85"/>
        <v>0.96064877617340994</v>
      </c>
      <c r="AO224" s="27">
        <f t="shared" si="85"/>
        <v>0.96064877557866013</v>
      </c>
      <c r="AP224" s="27">
        <f t="shared" si="85"/>
        <v>0.96064877622737899</v>
      </c>
      <c r="AQ224" s="27">
        <f t="shared" si="85"/>
        <v>0.96064909970679857</v>
      </c>
      <c r="AR224" s="27">
        <f t="shared" si="85"/>
        <v>2.9999999999999996E-3</v>
      </c>
      <c r="AS224" s="27">
        <f t="shared" si="85"/>
        <v>3.0000000000000001E-3</v>
      </c>
      <c r="AT224" s="27">
        <f t="shared" si="85"/>
        <v>0.96064877617340994</v>
      </c>
      <c r="AU224" s="27">
        <f t="shared" si="85"/>
        <v>0.85398494817818282</v>
      </c>
      <c r="AV224" s="27">
        <f t="shared" si="85"/>
        <v>1.5309363984412201E-2</v>
      </c>
      <c r="AW224" s="27">
        <f t="shared" si="85"/>
        <v>0.35007498721402047</v>
      </c>
      <c r="AX224" s="27">
        <f t="shared" si="85"/>
        <v>6.6486311704235609E-6</v>
      </c>
      <c r="AY224" s="27">
        <f t="shared" si="85"/>
        <v>0</v>
      </c>
      <c r="AZ224" s="27">
        <f t="shared" si="85"/>
        <v>0.54992001247091393</v>
      </c>
      <c r="BA224" s="27">
        <f t="shared" si="85"/>
        <v>0.72410354817295819</v>
      </c>
      <c r="BB224" s="27">
        <f t="shared" si="85"/>
        <v>0</v>
      </c>
      <c r="BC224" s="27">
        <f t="shared" si="85"/>
        <v>0.81998877120342639</v>
      </c>
      <c r="BD224" s="27">
        <f t="shared" si="85"/>
        <v>0</v>
      </c>
      <c r="BE224" s="27">
        <f t="shared" si="85"/>
        <v>0.25512416200796356</v>
      </c>
      <c r="BF224" s="27">
        <f t="shared" si="85"/>
        <v>0.67372375752188418</v>
      </c>
      <c r="BG224" s="27">
        <f t="shared" si="85"/>
        <v>0.80970543251352711</v>
      </c>
      <c r="BH224" s="27">
        <f t="shared" si="85"/>
        <v>9.4142526046750909E-3</v>
      </c>
      <c r="BI224" s="27">
        <f t="shared" si="85"/>
        <v>0.49971358032467666</v>
      </c>
      <c r="BJ224" s="27">
        <f t="shared" si="85"/>
        <v>0.49974754981455111</v>
      </c>
      <c r="BK224" s="27">
        <f t="shared" si="85"/>
        <v>0.84104500200168275</v>
      </c>
      <c r="BL224" s="27">
        <f t="shared" si="85"/>
        <v>0.85146755702094534</v>
      </c>
      <c r="BM224" s="27">
        <f t="shared" si="85"/>
        <v>0.85196292052967038</v>
      </c>
      <c r="BN224" s="27">
        <f t="shared" si="85"/>
        <v>0.85146755702094534</v>
      </c>
      <c r="BO224" s="27">
        <f t="shared" si="85"/>
        <v>0.49974634110320276</v>
      </c>
      <c r="BP224" s="27">
        <f t="shared" si="85"/>
        <v>0.49974634110320276</v>
      </c>
      <c r="BQ224" s="27">
        <f t="shared" ref="BQ224:EB224" si="86">IF(BQ$232&gt;0,BQ209/BQ$232,0)</f>
        <v>0.49974754981455111</v>
      </c>
      <c r="BR224" s="27">
        <f t="shared" si="86"/>
        <v>3.7548756501053146E-2</v>
      </c>
      <c r="BS224" s="27">
        <f t="shared" si="86"/>
        <v>0.3440119605106095</v>
      </c>
      <c r="BT224" s="27">
        <f t="shared" si="86"/>
        <v>3.9875572591148371E-2</v>
      </c>
      <c r="BU224" s="27">
        <f t="shared" si="86"/>
        <v>1.5540355139732908E-3</v>
      </c>
      <c r="BV224" s="27">
        <f t="shared" si="86"/>
        <v>0.49974629455669306</v>
      </c>
      <c r="BW224" s="27">
        <f t="shared" si="86"/>
        <v>0.49974634110320276</v>
      </c>
      <c r="BX224" s="27">
        <f t="shared" si="86"/>
        <v>0.49974639279378985</v>
      </c>
      <c r="BY224" s="27">
        <f t="shared" si="86"/>
        <v>0.49974629455669306</v>
      </c>
      <c r="BZ224" s="27">
        <f t="shared" si="86"/>
        <v>0.89386415817160192</v>
      </c>
      <c r="CA224" s="27">
        <f t="shared" si="86"/>
        <v>0.89386415555747489</v>
      </c>
      <c r="CB224" s="27">
        <f t="shared" si="86"/>
        <v>0</v>
      </c>
      <c r="CC224" s="27">
        <f t="shared" si="86"/>
        <v>0.96064877411716765</v>
      </c>
      <c r="CD224" s="27">
        <f t="shared" si="86"/>
        <v>0.86927197458525496</v>
      </c>
      <c r="CE224" s="27">
        <f t="shared" si="86"/>
        <v>0.89391012528068747</v>
      </c>
      <c r="CF224" s="27">
        <f t="shared" si="86"/>
        <v>0.89324373621046282</v>
      </c>
      <c r="CG224" s="27">
        <f t="shared" si="86"/>
        <v>0.89386415570093369</v>
      </c>
      <c r="CH224" s="27">
        <f t="shared" si="86"/>
        <v>0.89386415817160192</v>
      </c>
      <c r="CI224" s="27">
        <f t="shared" si="86"/>
        <v>0.8719584508942797</v>
      </c>
      <c r="CJ224" s="27">
        <f t="shared" si="86"/>
        <v>0.89103371575697576</v>
      </c>
      <c r="CK224" s="27">
        <f t="shared" si="86"/>
        <v>0.8910337122828772</v>
      </c>
      <c r="CL224" s="27">
        <f t="shared" si="86"/>
        <v>0.89103371575697576</v>
      </c>
      <c r="CM224" s="27">
        <f t="shared" si="86"/>
        <v>0.93347035786446109</v>
      </c>
      <c r="CN224" s="27">
        <f t="shared" si="86"/>
        <v>0.93347032454742629</v>
      </c>
      <c r="CO224" s="27">
        <f t="shared" si="86"/>
        <v>0.93347035552827839</v>
      </c>
      <c r="CP224" s="27">
        <f t="shared" si="86"/>
        <v>0.93347032454742629</v>
      </c>
      <c r="CQ224" s="27">
        <f t="shared" si="86"/>
        <v>0.93347035786446109</v>
      </c>
      <c r="CR224" s="27">
        <f t="shared" si="86"/>
        <v>0.11374990670702832</v>
      </c>
      <c r="CS224" s="27">
        <f t="shared" si="86"/>
        <v>0</v>
      </c>
      <c r="CT224" s="27">
        <f t="shared" si="86"/>
        <v>4.8267209710315046E-4</v>
      </c>
      <c r="CU224" s="27">
        <f t="shared" si="86"/>
        <v>0.69675223106934037</v>
      </c>
      <c r="CV224" s="27">
        <f t="shared" si="86"/>
        <v>0.94961000171390342</v>
      </c>
      <c r="CW224" s="27">
        <f t="shared" si="86"/>
        <v>0.94332124407874729</v>
      </c>
      <c r="CX224" s="27">
        <f t="shared" si="86"/>
        <v>0.94332124407874729</v>
      </c>
      <c r="CY224" s="27">
        <f t="shared" si="86"/>
        <v>0.94332124819334073</v>
      </c>
      <c r="CZ224" s="27">
        <f t="shared" si="86"/>
        <v>0.94332124819334073</v>
      </c>
      <c r="DA224" s="27">
        <f t="shared" si="86"/>
        <v>0.94332124233358061</v>
      </c>
      <c r="DB224" s="27">
        <f t="shared" si="86"/>
        <v>0.94733808824968258</v>
      </c>
      <c r="DC224" s="27">
        <f t="shared" si="86"/>
        <v>0.94733808824968258</v>
      </c>
      <c r="DD224" s="27">
        <f t="shared" si="86"/>
        <v>0.94733771631001085</v>
      </c>
      <c r="DE224" s="27">
        <f t="shared" si="86"/>
        <v>0.94733808824968258</v>
      </c>
      <c r="DF224" s="27">
        <f t="shared" si="86"/>
        <v>0.96064877863531239</v>
      </c>
      <c r="DG224" s="27">
        <f t="shared" si="86"/>
        <v>0.12122762333847767</v>
      </c>
      <c r="DH224" s="27">
        <f t="shared" si="86"/>
        <v>0.12122762333847767</v>
      </c>
      <c r="DI224" s="27">
        <f t="shared" si="86"/>
        <v>2.8342775387527695E-2</v>
      </c>
      <c r="DJ224" s="27">
        <f t="shared" si="86"/>
        <v>0.12122760080337451</v>
      </c>
      <c r="DK224" s="27">
        <f t="shared" si="86"/>
        <v>3.0000000000000001E-3</v>
      </c>
      <c r="DL224" s="27">
        <f t="shared" si="86"/>
        <v>0.12122761113440444</v>
      </c>
      <c r="DM224" s="27">
        <f t="shared" si="86"/>
        <v>0.28241368673265327</v>
      </c>
      <c r="DN224" s="27">
        <f t="shared" si="86"/>
        <v>0.28241368673265327</v>
      </c>
      <c r="DO224" s="27">
        <f t="shared" si="86"/>
        <v>0.28241369734601313</v>
      </c>
      <c r="DP224" s="27">
        <f t="shared" si="86"/>
        <v>0.28241357799909245</v>
      </c>
      <c r="DQ224" s="27">
        <f t="shared" si="86"/>
        <v>9.25308476221042E-4</v>
      </c>
      <c r="DR224" s="27">
        <f t="shared" si="86"/>
        <v>0.28242086387770338</v>
      </c>
      <c r="DS224" s="27">
        <f t="shared" si="86"/>
        <v>0.89391011848208946</v>
      </c>
      <c r="DT224" s="27">
        <f t="shared" si="86"/>
        <v>0.89391012200517361</v>
      </c>
      <c r="DU224" s="27">
        <f t="shared" si="86"/>
        <v>0.89391014191563667</v>
      </c>
      <c r="DV224" s="27">
        <f t="shared" si="86"/>
        <v>0.89391011848208946</v>
      </c>
      <c r="DW224" s="27">
        <f t="shared" si="86"/>
        <v>0.89391011946201693</v>
      </c>
      <c r="DX224" s="27">
        <f t="shared" si="86"/>
        <v>0</v>
      </c>
      <c r="DY224" s="27">
        <f t="shared" si="86"/>
        <v>0.91717133867915424</v>
      </c>
      <c r="DZ224" s="27">
        <f t="shared" si="86"/>
        <v>0.96175719653188041</v>
      </c>
      <c r="EA224" s="27">
        <f t="shared" si="86"/>
        <v>0.79089252503758634</v>
      </c>
      <c r="EB224" s="27">
        <f t="shared" si="86"/>
        <v>0.79089252503758634</v>
      </c>
      <c r="EC224" s="27">
        <f t="shared" ref="EC224:GN224" si="87">IF(EC$232&gt;0,EC209/EC$232,0)</f>
        <v>0.79089222476515142</v>
      </c>
      <c r="ED224" s="27">
        <f t="shared" si="87"/>
        <v>0.79089235415569903</v>
      </c>
      <c r="EE224" s="27">
        <f t="shared" si="87"/>
        <v>0.79089222476515142</v>
      </c>
      <c r="EF224" s="27">
        <f t="shared" si="87"/>
        <v>0.92120673193139035</v>
      </c>
      <c r="EG224" s="27">
        <f t="shared" si="87"/>
        <v>0.49374990834887461</v>
      </c>
      <c r="EH224" s="27">
        <f t="shared" si="87"/>
        <v>0.66388294116292412</v>
      </c>
      <c r="EI224" s="27">
        <f t="shared" si="87"/>
        <v>0.17284845507605706</v>
      </c>
      <c r="EJ224" s="27">
        <f t="shared" si="87"/>
        <v>0.49374991107646804</v>
      </c>
      <c r="EK224" s="27">
        <f t="shared" si="87"/>
        <v>0</v>
      </c>
      <c r="EL224" s="27">
        <f t="shared" si="87"/>
        <v>1.9999994607167184E-3</v>
      </c>
      <c r="EM224" s="27">
        <f t="shared" si="87"/>
        <v>3.0000000000000001E-3</v>
      </c>
      <c r="EN224" s="27">
        <f t="shared" si="87"/>
        <v>3.0000000000000001E-3</v>
      </c>
      <c r="EO224" s="27">
        <f t="shared" si="87"/>
        <v>0.79278735496351138</v>
      </c>
      <c r="EP224" s="27">
        <f t="shared" si="87"/>
        <v>0.9606487812095893</v>
      </c>
      <c r="EQ224" s="27">
        <f t="shared" si="87"/>
        <v>0.95924816577572458</v>
      </c>
      <c r="ER224" s="27">
        <f t="shared" si="87"/>
        <v>0.99500000191696025</v>
      </c>
      <c r="ES224" s="27">
        <f t="shared" si="87"/>
        <v>0.96064877624920619</v>
      </c>
      <c r="ET224" s="27">
        <f t="shared" si="87"/>
        <v>0.96064877440926866</v>
      </c>
      <c r="EU224" s="27">
        <f t="shared" si="87"/>
        <v>0.9606487812095893</v>
      </c>
      <c r="EV224" s="27">
        <f t="shared" si="87"/>
        <v>0.96064877411716765</v>
      </c>
      <c r="EW224" s="27">
        <f t="shared" si="87"/>
        <v>0</v>
      </c>
      <c r="EX224" s="27">
        <f t="shared" si="87"/>
        <v>0.96064878741834681</v>
      </c>
      <c r="EY224" s="27">
        <f t="shared" si="87"/>
        <v>0.96064909970679857</v>
      </c>
      <c r="EZ224" s="27">
        <f t="shared" si="87"/>
        <v>0.96064877639572321</v>
      </c>
      <c r="FA224" s="27">
        <f t="shared" si="87"/>
        <v>0.96064876802227883</v>
      </c>
      <c r="FB224" s="27">
        <f t="shared" si="87"/>
        <v>0</v>
      </c>
      <c r="FC224" s="27">
        <f t="shared" si="87"/>
        <v>0</v>
      </c>
      <c r="FD224" s="27">
        <f t="shared" si="87"/>
        <v>0</v>
      </c>
      <c r="FE224" s="27">
        <f t="shared" si="87"/>
        <v>0</v>
      </c>
      <c r="FF224" s="27">
        <f t="shared" si="87"/>
        <v>0</v>
      </c>
      <c r="FG224" s="27">
        <f t="shared" si="87"/>
        <v>0</v>
      </c>
      <c r="FH224" s="27">
        <f t="shared" si="87"/>
        <v>0</v>
      </c>
      <c r="FI224" s="27">
        <f t="shared" si="87"/>
        <v>0</v>
      </c>
      <c r="FJ224" s="27">
        <f t="shared" si="87"/>
        <v>0</v>
      </c>
      <c r="FK224" s="27">
        <f t="shared" si="87"/>
        <v>0</v>
      </c>
      <c r="FL224" s="27">
        <f t="shared" si="87"/>
        <v>0</v>
      </c>
      <c r="FM224" s="27">
        <f t="shared" si="87"/>
        <v>0</v>
      </c>
      <c r="FN224" s="27">
        <f t="shared" si="87"/>
        <v>0</v>
      </c>
      <c r="FO224" s="27">
        <f t="shared" si="87"/>
        <v>0</v>
      </c>
      <c r="FP224" s="27">
        <f t="shared" si="87"/>
        <v>0</v>
      </c>
      <c r="FQ224" s="27">
        <f t="shared" si="87"/>
        <v>0</v>
      </c>
      <c r="FR224" s="27">
        <f t="shared" si="87"/>
        <v>0</v>
      </c>
      <c r="FS224" s="27">
        <f t="shared" si="87"/>
        <v>0</v>
      </c>
      <c r="FT224" s="27">
        <f t="shared" si="87"/>
        <v>0</v>
      </c>
      <c r="FU224" s="27">
        <f t="shared" si="87"/>
        <v>0</v>
      </c>
      <c r="FV224" s="27">
        <f t="shared" si="87"/>
        <v>0</v>
      </c>
      <c r="FW224" s="27">
        <f t="shared" si="87"/>
        <v>0</v>
      </c>
      <c r="FX224" s="27">
        <f t="shared" si="87"/>
        <v>0</v>
      </c>
      <c r="FY224" s="27">
        <f t="shared" si="87"/>
        <v>7.4092097940480897E-2</v>
      </c>
      <c r="FZ224" s="27">
        <f t="shared" si="87"/>
        <v>0</v>
      </c>
      <c r="GA224" s="27">
        <f t="shared" si="87"/>
        <v>0</v>
      </c>
      <c r="GB224" s="27">
        <f t="shared" si="87"/>
        <v>0</v>
      </c>
      <c r="GC224" s="27">
        <f t="shared" si="87"/>
        <v>0</v>
      </c>
      <c r="GD224" s="27">
        <f t="shared" si="87"/>
        <v>0.77894703306335134</v>
      </c>
      <c r="GE224" s="27">
        <f t="shared" si="87"/>
        <v>0.86163225889408901</v>
      </c>
      <c r="GF224" s="27">
        <f t="shared" si="87"/>
        <v>0.69210731369990597</v>
      </c>
      <c r="GG224" s="27">
        <f t="shared" si="87"/>
        <v>0.32597249432685538</v>
      </c>
      <c r="GH224" s="27">
        <f t="shared" si="87"/>
        <v>0.3259724949005775</v>
      </c>
      <c r="GI224" s="27">
        <f t="shared" si="87"/>
        <v>0.3259724949005775</v>
      </c>
      <c r="GJ224" s="27">
        <f t="shared" si="87"/>
        <v>0.58296220354685546</v>
      </c>
      <c r="GK224" s="27">
        <f t="shared" si="87"/>
        <v>0.58360741834696273</v>
      </c>
      <c r="GL224" s="27">
        <f t="shared" si="87"/>
        <v>0.57964269975051563</v>
      </c>
      <c r="GM224" s="27">
        <f t="shared" si="87"/>
        <v>0.58295861294992923</v>
      </c>
      <c r="GN224" s="27">
        <f t="shared" si="87"/>
        <v>0.3146400825236878</v>
      </c>
      <c r="GO224" s="27">
        <f t="shared" ref="GO224:HU224" si="88">IF(GO$232&gt;0,GO209/GO$232,0)</f>
        <v>0.7677279430408509</v>
      </c>
      <c r="GP224" s="27">
        <f t="shared" si="88"/>
        <v>0.10767421247577988</v>
      </c>
      <c r="GQ224" s="27">
        <f t="shared" si="88"/>
        <v>0.57464971183197378</v>
      </c>
      <c r="GR224" s="27">
        <f t="shared" si="88"/>
        <v>0.54975862900736905</v>
      </c>
      <c r="GS224" s="27">
        <f t="shared" si="88"/>
        <v>0.72408076777090224</v>
      </c>
      <c r="GT224" s="27">
        <f t="shared" si="88"/>
        <v>0.72009593359498092</v>
      </c>
      <c r="GU224" s="27">
        <f t="shared" si="88"/>
        <v>0.72410354817295819</v>
      </c>
      <c r="GV224" s="27">
        <f t="shared" si="88"/>
        <v>0.25512416200796356</v>
      </c>
      <c r="GW224" s="27">
        <f t="shared" si="88"/>
        <v>9.4142526046750909E-3</v>
      </c>
      <c r="GX224" s="27">
        <f t="shared" si="88"/>
        <v>2.4411231009999534E-2</v>
      </c>
      <c r="GY224" s="27">
        <f t="shared" si="88"/>
        <v>2.4411231009999534E-2</v>
      </c>
      <c r="GZ224" s="27">
        <f t="shared" si="88"/>
        <v>0.49974754981455111</v>
      </c>
      <c r="HA224" s="27">
        <f t="shared" si="88"/>
        <v>3.7548756501053146E-2</v>
      </c>
      <c r="HB224" s="27">
        <f t="shared" si="88"/>
        <v>0.49974629455669306</v>
      </c>
      <c r="HC224" s="27">
        <f t="shared" si="88"/>
        <v>0.87240913974404066</v>
      </c>
      <c r="HD224" s="27">
        <f t="shared" si="88"/>
        <v>0.49974639279378985</v>
      </c>
      <c r="HE224" s="27">
        <f t="shared" si="88"/>
        <v>0.93475541265507145</v>
      </c>
      <c r="HF224" s="27">
        <f t="shared" si="88"/>
        <v>0.10477099831849598</v>
      </c>
      <c r="HG224" s="27">
        <f t="shared" si="88"/>
        <v>0.36341590430010501</v>
      </c>
      <c r="HH224" s="27">
        <f t="shared" si="88"/>
        <v>0.89171965094502914</v>
      </c>
      <c r="HI224" s="27">
        <f t="shared" si="88"/>
        <v>0</v>
      </c>
      <c r="HJ224" s="27">
        <f t="shared" si="88"/>
        <v>0.89386415817160192</v>
      </c>
      <c r="HK224" s="27">
        <f t="shared" si="88"/>
        <v>0.89103371676368714</v>
      </c>
      <c r="HL224" s="27">
        <f t="shared" si="88"/>
        <v>0.11237222887550462</v>
      </c>
      <c r="HM224" s="27">
        <f t="shared" si="88"/>
        <v>0.11286886962808829</v>
      </c>
      <c r="HN224" s="27">
        <f t="shared" si="88"/>
        <v>0</v>
      </c>
      <c r="HO224" s="27">
        <f t="shared" si="88"/>
        <v>0.71549511177493885</v>
      </c>
      <c r="HP224" s="27">
        <f t="shared" si="88"/>
        <v>4.8411586084746365E-4</v>
      </c>
      <c r="HQ224" s="27">
        <f t="shared" si="88"/>
        <v>0.94332124407874729</v>
      </c>
      <c r="HR224" s="27">
        <f t="shared" si="88"/>
        <v>0</v>
      </c>
      <c r="HS224" s="27">
        <f t="shared" si="88"/>
        <v>0.94733808824968258</v>
      </c>
      <c r="HT224" s="27">
        <f t="shared" si="88"/>
        <v>0.2197084753149712</v>
      </c>
      <c r="HU224" s="27">
        <f t="shared" si="88"/>
        <v>0.12122761113440444</v>
      </c>
      <c r="HV224" s="27">
        <f t="shared" si="60"/>
        <v>0.28242086387770338</v>
      </c>
      <c r="HW224" s="27">
        <f t="shared" si="60"/>
        <v>0.89391011848208946</v>
      </c>
      <c r="HX224" s="27">
        <f t="shared" si="60"/>
        <v>0.79089222476515142</v>
      </c>
      <c r="HY224" s="27">
        <f t="shared" si="60"/>
        <v>0</v>
      </c>
      <c r="HZ224" s="27">
        <f t="shared" si="60"/>
        <v>0.9606487812095893</v>
      </c>
    </row>
    <row r="225" spans="1:234" s="4" customFormat="1" ht="12" customHeight="1" x14ac:dyDescent="0.15">
      <c r="A225" s="4" t="s">
        <v>180</v>
      </c>
      <c r="C225" s="27">
        <f t="shared" si="55"/>
        <v>0</v>
      </c>
      <c r="D225" s="27">
        <f t="shared" si="55"/>
        <v>0.1831723747663892</v>
      </c>
      <c r="E225" s="27">
        <f t="shared" ref="E225:BP225" si="89">IF(E$232&gt;0,E210/E$232,0)</f>
        <v>0</v>
      </c>
      <c r="F225" s="27">
        <f t="shared" si="89"/>
        <v>6.8794081052403533E-2</v>
      </c>
      <c r="G225" s="27">
        <f t="shared" si="89"/>
        <v>6.8794096266691918E-2</v>
      </c>
      <c r="H225" s="27">
        <f t="shared" si="89"/>
        <v>2.1242957304725054E-3</v>
      </c>
      <c r="I225" s="27">
        <f t="shared" si="89"/>
        <v>0.93462659370987422</v>
      </c>
      <c r="J225" s="27">
        <f t="shared" si="89"/>
        <v>0.14096607107809803</v>
      </c>
      <c r="K225" s="27">
        <f t="shared" si="89"/>
        <v>0</v>
      </c>
      <c r="L225" s="27">
        <f t="shared" si="89"/>
        <v>6.8794080598980858E-2</v>
      </c>
      <c r="M225" s="27">
        <f t="shared" si="89"/>
        <v>0.1831723747663892</v>
      </c>
      <c r="N225" s="27">
        <f t="shared" si="89"/>
        <v>2.2415247073220668E-2</v>
      </c>
      <c r="O225" s="27">
        <f t="shared" si="89"/>
        <v>0.20003576780428739</v>
      </c>
      <c r="P225" s="27">
        <f t="shared" si="89"/>
        <v>6.8794080598980858E-2</v>
      </c>
      <c r="Q225" s="27">
        <f t="shared" si="89"/>
        <v>0.1831723747663892</v>
      </c>
      <c r="R225" s="27">
        <f t="shared" si="89"/>
        <v>0</v>
      </c>
      <c r="S225" s="27">
        <f t="shared" si="89"/>
        <v>2.2415247073220668E-2</v>
      </c>
      <c r="T225" s="27">
        <f t="shared" si="89"/>
        <v>2.2415168116499212E-2</v>
      </c>
      <c r="U225" s="27">
        <f t="shared" si="89"/>
        <v>2.2415217549499839E-2</v>
      </c>
      <c r="V225" s="27">
        <f t="shared" si="89"/>
        <v>0</v>
      </c>
      <c r="W225" s="27">
        <f t="shared" si="89"/>
        <v>1.3782838171151779E-2</v>
      </c>
      <c r="X225" s="27">
        <f t="shared" si="89"/>
        <v>0</v>
      </c>
      <c r="Y225" s="27">
        <f t="shared" si="89"/>
        <v>4.3110927837568067E-3</v>
      </c>
      <c r="Z225" s="27">
        <f t="shared" si="89"/>
        <v>1.5097251465236548E-2</v>
      </c>
      <c r="AA225" s="27">
        <f t="shared" si="89"/>
        <v>0</v>
      </c>
      <c r="AB225" s="27">
        <f t="shared" si="89"/>
        <v>1.0516822994804564E-2</v>
      </c>
      <c r="AC225" s="27">
        <f t="shared" si="89"/>
        <v>0</v>
      </c>
      <c r="AD225" s="27">
        <f t="shared" si="89"/>
        <v>2.0647511571022896E-2</v>
      </c>
      <c r="AE225" s="27">
        <f t="shared" si="89"/>
        <v>0</v>
      </c>
      <c r="AF225" s="27">
        <f t="shared" si="89"/>
        <v>1.6332273184923692E-2</v>
      </c>
      <c r="AG225" s="27">
        <f t="shared" si="89"/>
        <v>0</v>
      </c>
      <c r="AH225" s="27">
        <f t="shared" si="89"/>
        <v>2.303566238146422E-2</v>
      </c>
      <c r="AI225" s="27">
        <f t="shared" si="89"/>
        <v>6.5236058622970466E-2</v>
      </c>
      <c r="AJ225" s="27">
        <f t="shared" si="89"/>
        <v>6.5236061607131135E-2</v>
      </c>
      <c r="AK225" s="27">
        <f t="shared" si="89"/>
        <v>6.523605236267277E-2</v>
      </c>
      <c r="AL225" s="27">
        <f t="shared" si="89"/>
        <v>0</v>
      </c>
      <c r="AM225" s="27">
        <f t="shared" si="89"/>
        <v>1.1550343745978823E-2</v>
      </c>
      <c r="AN225" s="27">
        <f t="shared" si="89"/>
        <v>0</v>
      </c>
      <c r="AO225" s="27">
        <f t="shared" si="89"/>
        <v>0</v>
      </c>
      <c r="AP225" s="27">
        <f t="shared" si="89"/>
        <v>0</v>
      </c>
      <c r="AQ225" s="27">
        <f t="shared" si="89"/>
        <v>0</v>
      </c>
      <c r="AR225" s="27">
        <f t="shared" si="89"/>
        <v>0</v>
      </c>
      <c r="AS225" s="27">
        <f t="shared" si="89"/>
        <v>0</v>
      </c>
      <c r="AT225" s="27">
        <f t="shared" si="89"/>
        <v>0</v>
      </c>
      <c r="AU225" s="27">
        <f t="shared" si="89"/>
        <v>6.8680836991390923E-2</v>
      </c>
      <c r="AV225" s="27">
        <f t="shared" si="89"/>
        <v>1.4215543338998661E-3</v>
      </c>
      <c r="AW225" s="27">
        <f t="shared" si="89"/>
        <v>4.1714920405076196E-3</v>
      </c>
      <c r="AX225" s="27">
        <f t="shared" si="89"/>
        <v>1.2528556765480259E-3</v>
      </c>
      <c r="AY225" s="27">
        <f t="shared" si="89"/>
        <v>0</v>
      </c>
      <c r="AZ225" s="27">
        <f t="shared" si="89"/>
        <v>2.9343799854248415E-3</v>
      </c>
      <c r="BA225" s="27">
        <f t="shared" si="89"/>
        <v>1.2378680597524394E-2</v>
      </c>
      <c r="BB225" s="27">
        <f t="shared" si="89"/>
        <v>0</v>
      </c>
      <c r="BC225" s="27">
        <f t="shared" si="89"/>
        <v>1.0806685334906571E-2</v>
      </c>
      <c r="BD225" s="27">
        <f t="shared" si="89"/>
        <v>0</v>
      </c>
      <c r="BE225" s="27">
        <f t="shared" si="89"/>
        <v>2.0067371610003899E-2</v>
      </c>
      <c r="BF225" s="27">
        <f t="shared" si="89"/>
        <v>3.7063007703480616E-2</v>
      </c>
      <c r="BG225" s="27">
        <f t="shared" si="89"/>
        <v>1.2652658782233456E-2</v>
      </c>
      <c r="BH225" s="27">
        <f t="shared" si="89"/>
        <v>1.0091263953978656E-2</v>
      </c>
      <c r="BI225" s="27">
        <f t="shared" si="89"/>
        <v>1.6446013876144903E-3</v>
      </c>
      <c r="BJ225" s="27">
        <f t="shared" si="89"/>
        <v>1.6299723075341871E-3</v>
      </c>
      <c r="BK225" s="27">
        <f t="shared" si="89"/>
        <v>1.041324123882793E-2</v>
      </c>
      <c r="BL225" s="27">
        <f t="shared" si="89"/>
        <v>1.7956127291131475E-2</v>
      </c>
      <c r="BM225" s="27">
        <f t="shared" si="89"/>
        <v>1.7897935936244093E-2</v>
      </c>
      <c r="BN225" s="27">
        <f t="shared" si="89"/>
        <v>1.7956127291131475E-2</v>
      </c>
      <c r="BO225" s="27">
        <f t="shared" si="89"/>
        <v>1.6299763988378098E-3</v>
      </c>
      <c r="BP225" s="27">
        <f t="shared" si="89"/>
        <v>1.6299763988378098E-3</v>
      </c>
      <c r="BQ225" s="27">
        <f t="shared" ref="BQ225:EB225" si="90">IF(BQ$232&gt;0,BQ210/BQ$232,0)</f>
        <v>1.6299723075341871E-3</v>
      </c>
      <c r="BR225" s="27">
        <f t="shared" si="90"/>
        <v>8.4668347434862009E-3</v>
      </c>
      <c r="BS225" s="27">
        <f t="shared" si="90"/>
        <v>7.7570942178720015E-2</v>
      </c>
      <c r="BT225" s="27">
        <f t="shared" si="90"/>
        <v>5.7851386915890547E-3</v>
      </c>
      <c r="BU225" s="27">
        <f t="shared" si="90"/>
        <v>4.9951646579744637E-2</v>
      </c>
      <c r="BV225" s="27">
        <f t="shared" si="90"/>
        <v>1.629976117718775E-3</v>
      </c>
      <c r="BW225" s="27">
        <f t="shared" si="90"/>
        <v>1.6299763988378098E-3</v>
      </c>
      <c r="BX225" s="27">
        <f t="shared" si="90"/>
        <v>1.6299763176285929E-3</v>
      </c>
      <c r="BY225" s="27">
        <f t="shared" si="90"/>
        <v>1.629976117718775E-3</v>
      </c>
      <c r="BZ225" s="27">
        <f t="shared" si="90"/>
        <v>2.1232738473457085E-3</v>
      </c>
      <c r="CA225" s="27">
        <f t="shared" si="90"/>
        <v>2.1232738878598214E-3</v>
      </c>
      <c r="CB225" s="27">
        <f t="shared" si="90"/>
        <v>0</v>
      </c>
      <c r="CC225" s="27">
        <f t="shared" si="90"/>
        <v>0</v>
      </c>
      <c r="CD225" s="27">
        <f t="shared" si="90"/>
        <v>1.3748621462623468E-2</v>
      </c>
      <c r="CE225" s="27">
        <f t="shared" si="90"/>
        <v>2.1242960248427597E-3</v>
      </c>
      <c r="CF225" s="27">
        <f t="shared" si="90"/>
        <v>2.4416596098654751E-3</v>
      </c>
      <c r="CG225" s="27">
        <f t="shared" si="90"/>
        <v>2.1232741436668381E-3</v>
      </c>
      <c r="CH225" s="27">
        <f t="shared" si="90"/>
        <v>2.1232738473457085E-3</v>
      </c>
      <c r="CI225" s="27">
        <f t="shared" si="90"/>
        <v>1.3364887900175804E-2</v>
      </c>
      <c r="CJ225" s="27">
        <f t="shared" si="90"/>
        <v>1.0151965078636388E-2</v>
      </c>
      <c r="CK225" s="27">
        <f t="shared" si="90"/>
        <v>1.0151965979004791E-2</v>
      </c>
      <c r="CL225" s="27">
        <f t="shared" si="90"/>
        <v>1.0151965078636388E-2</v>
      </c>
      <c r="CM225" s="27">
        <f t="shared" si="90"/>
        <v>3.0041868643952306E-3</v>
      </c>
      <c r="CN225" s="27">
        <f t="shared" si="90"/>
        <v>3.0041884689841996E-3</v>
      </c>
      <c r="CO225" s="27">
        <f t="shared" si="90"/>
        <v>3.0041875101350121E-3</v>
      </c>
      <c r="CP225" s="27">
        <f t="shared" si="90"/>
        <v>3.0041884689841996E-3</v>
      </c>
      <c r="CQ225" s="27">
        <f t="shared" si="90"/>
        <v>3.0041868643952306E-3</v>
      </c>
      <c r="CR225" s="27">
        <f t="shared" si="90"/>
        <v>6.1944748012291719E-4</v>
      </c>
      <c r="CS225" s="27">
        <f t="shared" si="90"/>
        <v>0</v>
      </c>
      <c r="CT225" s="27">
        <f t="shared" si="90"/>
        <v>1.5894114643470175E-7</v>
      </c>
      <c r="CU225" s="27">
        <f t="shared" si="90"/>
        <v>1.2578196994524596E-3</v>
      </c>
      <c r="CV225" s="27">
        <f t="shared" si="90"/>
        <v>6.4521869500251358E-4</v>
      </c>
      <c r="CW225" s="27">
        <f t="shared" si="90"/>
        <v>4.7273437563222031E-4</v>
      </c>
      <c r="CX225" s="27">
        <f t="shared" si="90"/>
        <v>4.7273437563222031E-4</v>
      </c>
      <c r="CY225" s="27">
        <f t="shared" si="90"/>
        <v>4.7273443931565627E-4</v>
      </c>
      <c r="CZ225" s="27">
        <f t="shared" si="90"/>
        <v>4.7273443931565627E-4</v>
      </c>
      <c r="DA225" s="27">
        <f t="shared" si="90"/>
        <v>4.7273443390063557E-4</v>
      </c>
      <c r="DB225" s="27">
        <f t="shared" si="90"/>
        <v>7.7795994613176868E-4</v>
      </c>
      <c r="DC225" s="27">
        <f t="shared" si="90"/>
        <v>7.7795994613176868E-4</v>
      </c>
      <c r="DD225" s="27">
        <f t="shared" si="90"/>
        <v>7.7803448125121145E-4</v>
      </c>
      <c r="DE225" s="27">
        <f t="shared" si="90"/>
        <v>7.7795994613176868E-4</v>
      </c>
      <c r="DF225" s="27">
        <f t="shared" si="90"/>
        <v>0</v>
      </c>
      <c r="DG225" s="27">
        <f t="shared" si="90"/>
        <v>6.6016881630576835E-4</v>
      </c>
      <c r="DH225" s="27">
        <f t="shared" si="90"/>
        <v>6.6016881630576835E-4</v>
      </c>
      <c r="DI225" s="27">
        <f t="shared" si="90"/>
        <v>2.8235333624025086E-2</v>
      </c>
      <c r="DJ225" s="27">
        <f t="shared" si="90"/>
        <v>6.601687334338482E-4</v>
      </c>
      <c r="DK225" s="27">
        <f t="shared" si="90"/>
        <v>0</v>
      </c>
      <c r="DL225" s="27">
        <f t="shared" si="90"/>
        <v>6.6016872730124932E-4</v>
      </c>
      <c r="DM225" s="27">
        <f t="shared" si="90"/>
        <v>7.1501743324562054E-3</v>
      </c>
      <c r="DN225" s="27">
        <f t="shared" si="90"/>
        <v>7.1501743324562054E-3</v>
      </c>
      <c r="DO225" s="27">
        <f t="shared" si="90"/>
        <v>7.1501733122533925E-3</v>
      </c>
      <c r="DP225" s="27">
        <f t="shared" si="90"/>
        <v>7.1501750966663623E-3</v>
      </c>
      <c r="DQ225" s="27">
        <f t="shared" si="90"/>
        <v>2.128236777784346E-2</v>
      </c>
      <c r="DR225" s="27">
        <f t="shared" si="90"/>
        <v>7.1471369801644011E-3</v>
      </c>
      <c r="DS225" s="27">
        <f t="shared" si="90"/>
        <v>2.1242969059688662E-3</v>
      </c>
      <c r="DT225" s="27">
        <f t="shared" si="90"/>
        <v>2.1242960170587996E-3</v>
      </c>
      <c r="DU225" s="27">
        <f t="shared" si="90"/>
        <v>2.1242961689200289E-3</v>
      </c>
      <c r="DV225" s="27">
        <f t="shared" si="90"/>
        <v>2.1242969059688662E-3</v>
      </c>
      <c r="DW225" s="27">
        <f t="shared" si="90"/>
        <v>2.1242959073509734E-3</v>
      </c>
      <c r="DX225" s="27">
        <f t="shared" si="90"/>
        <v>0</v>
      </c>
      <c r="DY225" s="27">
        <f t="shared" si="90"/>
        <v>1.1167087537750577E-3</v>
      </c>
      <c r="DZ225" s="27">
        <f t="shared" si="90"/>
        <v>3.529931336652256E-4</v>
      </c>
      <c r="EA225" s="27">
        <f t="shared" si="90"/>
        <v>2.7753407910317325E-4</v>
      </c>
      <c r="EB225" s="27">
        <f t="shared" si="90"/>
        <v>2.7753407910317325E-4</v>
      </c>
      <c r="EC225" s="27">
        <f t="shared" ref="EC225:GN225" si="91">IF(EC$232&gt;0,EC210/EC$232,0)</f>
        <v>2.7753467572858405E-4</v>
      </c>
      <c r="ED225" s="27">
        <f t="shared" si="91"/>
        <v>2.7753474064018087E-4</v>
      </c>
      <c r="EE225" s="27">
        <f t="shared" si="91"/>
        <v>2.7753467572858405E-4</v>
      </c>
      <c r="EF225" s="27">
        <f t="shared" si="91"/>
        <v>1.3435326896987399E-3</v>
      </c>
      <c r="EG225" s="27">
        <f t="shared" si="91"/>
        <v>6.5236037560103724E-2</v>
      </c>
      <c r="EH225" s="27">
        <f t="shared" si="91"/>
        <v>4.1080561274320346E-2</v>
      </c>
      <c r="EI225" s="27">
        <f t="shared" si="91"/>
        <v>4.5900796547312389E-6</v>
      </c>
      <c r="EJ225" s="27">
        <f t="shared" si="91"/>
        <v>6.5236053906124469E-2</v>
      </c>
      <c r="EK225" s="27">
        <f t="shared" si="91"/>
        <v>0</v>
      </c>
      <c r="EL225" s="27">
        <f t="shared" si="91"/>
        <v>0</v>
      </c>
      <c r="EM225" s="27">
        <f t="shared" si="91"/>
        <v>0</v>
      </c>
      <c r="EN225" s="27">
        <f t="shared" si="91"/>
        <v>0</v>
      </c>
      <c r="EO225" s="27">
        <f t="shared" si="91"/>
        <v>0</v>
      </c>
      <c r="EP225" s="27">
        <f t="shared" si="91"/>
        <v>0</v>
      </c>
      <c r="EQ225" s="27">
        <f t="shared" si="91"/>
        <v>0</v>
      </c>
      <c r="ER225" s="27">
        <f t="shared" si="91"/>
        <v>0</v>
      </c>
      <c r="ES225" s="27">
        <f t="shared" si="91"/>
        <v>0</v>
      </c>
      <c r="ET225" s="27">
        <f t="shared" si="91"/>
        <v>0</v>
      </c>
      <c r="EU225" s="27">
        <f t="shared" si="91"/>
        <v>0</v>
      </c>
      <c r="EV225" s="27">
        <f t="shared" si="91"/>
        <v>0</v>
      </c>
      <c r="EW225" s="27">
        <f t="shared" si="91"/>
        <v>0</v>
      </c>
      <c r="EX225" s="27">
        <f t="shared" si="91"/>
        <v>0</v>
      </c>
      <c r="EY225" s="27">
        <f t="shared" si="91"/>
        <v>0</v>
      </c>
      <c r="EZ225" s="27">
        <f t="shared" si="91"/>
        <v>0</v>
      </c>
      <c r="FA225" s="27">
        <f t="shared" si="91"/>
        <v>0</v>
      </c>
      <c r="FB225" s="27">
        <f t="shared" si="91"/>
        <v>0</v>
      </c>
      <c r="FC225" s="27">
        <f t="shared" si="91"/>
        <v>0</v>
      </c>
      <c r="FD225" s="27">
        <f t="shared" si="91"/>
        <v>0</v>
      </c>
      <c r="FE225" s="27">
        <f t="shared" si="91"/>
        <v>0</v>
      </c>
      <c r="FF225" s="27">
        <f t="shared" si="91"/>
        <v>0</v>
      </c>
      <c r="FG225" s="27">
        <f t="shared" si="91"/>
        <v>0</v>
      </c>
      <c r="FH225" s="27">
        <f t="shared" si="91"/>
        <v>0</v>
      </c>
      <c r="FI225" s="27">
        <f t="shared" si="91"/>
        <v>0</v>
      </c>
      <c r="FJ225" s="27">
        <f t="shared" si="91"/>
        <v>0</v>
      </c>
      <c r="FK225" s="27">
        <f t="shared" si="91"/>
        <v>0</v>
      </c>
      <c r="FL225" s="27">
        <f t="shared" si="91"/>
        <v>0</v>
      </c>
      <c r="FM225" s="27">
        <f t="shared" si="91"/>
        <v>0</v>
      </c>
      <c r="FN225" s="27">
        <f t="shared" si="91"/>
        <v>0</v>
      </c>
      <c r="FO225" s="27">
        <f t="shared" si="91"/>
        <v>0</v>
      </c>
      <c r="FP225" s="27">
        <f t="shared" si="91"/>
        <v>0</v>
      </c>
      <c r="FQ225" s="27">
        <f t="shared" si="91"/>
        <v>0</v>
      </c>
      <c r="FR225" s="27">
        <f t="shared" si="91"/>
        <v>0</v>
      </c>
      <c r="FS225" s="27">
        <f t="shared" si="91"/>
        <v>0</v>
      </c>
      <c r="FT225" s="27">
        <f t="shared" si="91"/>
        <v>0</v>
      </c>
      <c r="FU225" s="27">
        <f t="shared" si="91"/>
        <v>0</v>
      </c>
      <c r="FV225" s="27">
        <f t="shared" si="91"/>
        <v>0</v>
      </c>
      <c r="FW225" s="27">
        <f t="shared" si="91"/>
        <v>0</v>
      </c>
      <c r="FX225" s="27">
        <f t="shared" si="91"/>
        <v>0</v>
      </c>
      <c r="FY225" s="27">
        <f t="shared" si="91"/>
        <v>1.9368544606443558E-6</v>
      </c>
      <c r="FZ225" s="27">
        <f t="shared" si="91"/>
        <v>0</v>
      </c>
      <c r="GA225" s="27">
        <f t="shared" si="91"/>
        <v>0</v>
      </c>
      <c r="GB225" s="27">
        <f t="shared" si="91"/>
        <v>0</v>
      </c>
      <c r="GC225" s="27">
        <f t="shared" si="91"/>
        <v>0</v>
      </c>
      <c r="GD225" s="27">
        <f t="shared" si="91"/>
        <v>0.14096622578946316</v>
      </c>
      <c r="GE225" s="27">
        <f t="shared" si="91"/>
        <v>6.8794101205378266E-2</v>
      </c>
      <c r="GF225" s="27">
        <f t="shared" si="91"/>
        <v>2.2415246699743801E-2</v>
      </c>
      <c r="GG225" s="27">
        <f t="shared" si="91"/>
        <v>1.1481795094994763E-2</v>
      </c>
      <c r="GH225" s="27">
        <f t="shared" si="91"/>
        <v>1.1481795115203093E-2</v>
      </c>
      <c r="GI225" s="27">
        <f t="shared" si="91"/>
        <v>1.1481795115203093E-2</v>
      </c>
      <c r="GJ225" s="27">
        <f t="shared" si="91"/>
        <v>1.5097307335192512E-2</v>
      </c>
      <c r="GK225" s="27">
        <f t="shared" si="91"/>
        <v>1.5114034303956683E-2</v>
      </c>
      <c r="GL225" s="27">
        <f t="shared" si="91"/>
        <v>4.1049753789573718E-3</v>
      </c>
      <c r="GM225" s="27">
        <f t="shared" si="91"/>
        <v>1.5097251465236548E-2</v>
      </c>
      <c r="GN225" s="27">
        <f t="shared" si="91"/>
        <v>2.0647511571022896E-2</v>
      </c>
      <c r="GO225" s="27">
        <f t="shared" ref="GO225:HU225" si="92">IF(GO$232&gt;0,GO210/GO$232,0)</f>
        <v>1.3782838379856341E-2</v>
      </c>
      <c r="GP225" s="27">
        <f t="shared" si="92"/>
        <v>2.303566238146422E-2</v>
      </c>
      <c r="GQ225" s="27">
        <f t="shared" si="92"/>
        <v>4.2752338753855911E-3</v>
      </c>
      <c r="GR225" s="27">
        <f t="shared" si="92"/>
        <v>2.9254866744597612E-3</v>
      </c>
      <c r="GS225" s="27">
        <f t="shared" si="92"/>
        <v>1.2378289712588881E-2</v>
      </c>
      <c r="GT225" s="27">
        <f t="shared" si="92"/>
        <v>1.2310165758213053E-2</v>
      </c>
      <c r="GU225" s="27">
        <f t="shared" si="92"/>
        <v>1.2378680597524394E-2</v>
      </c>
      <c r="GV225" s="27">
        <f t="shared" si="92"/>
        <v>2.0067371610003899E-2</v>
      </c>
      <c r="GW225" s="27">
        <f t="shared" si="92"/>
        <v>1.0091263953978656E-2</v>
      </c>
      <c r="GX225" s="27">
        <f t="shared" si="92"/>
        <v>3.7957607958389851E-2</v>
      </c>
      <c r="GY225" s="27">
        <f t="shared" si="92"/>
        <v>3.7957607958389851E-2</v>
      </c>
      <c r="GZ225" s="27">
        <f t="shared" si="92"/>
        <v>1.6299723075341871E-3</v>
      </c>
      <c r="HA225" s="27">
        <f t="shared" si="92"/>
        <v>8.4668347434862009E-3</v>
      </c>
      <c r="HB225" s="27">
        <f t="shared" si="92"/>
        <v>1.629976117718775E-3</v>
      </c>
      <c r="HC225" s="27">
        <f t="shared" si="92"/>
        <v>2.8454562633982257E-3</v>
      </c>
      <c r="HD225" s="27">
        <f t="shared" si="92"/>
        <v>1.6299763176285929E-3</v>
      </c>
      <c r="HE225" s="27">
        <f t="shared" si="92"/>
        <v>1.5283030569018901E-3</v>
      </c>
      <c r="HF225" s="27">
        <f t="shared" si="92"/>
        <v>3.4172189932583593E-4</v>
      </c>
      <c r="HG225" s="27">
        <f t="shared" si="92"/>
        <v>2.3843053166924241E-4</v>
      </c>
      <c r="HH225" s="27">
        <f t="shared" si="92"/>
        <v>2.4374935605737244E-3</v>
      </c>
      <c r="HI225" s="27">
        <f t="shared" si="92"/>
        <v>0</v>
      </c>
      <c r="HJ225" s="27">
        <f t="shared" si="92"/>
        <v>2.1232738473457085E-3</v>
      </c>
      <c r="HK225" s="27">
        <f t="shared" si="92"/>
        <v>1.0151967469690944E-2</v>
      </c>
      <c r="HL225" s="27">
        <f t="shared" si="92"/>
        <v>1.8372593431006633E-4</v>
      </c>
      <c r="HM225" s="27">
        <f t="shared" si="92"/>
        <v>1.8453793018482982E-4</v>
      </c>
      <c r="HN225" s="27">
        <f t="shared" si="92"/>
        <v>0</v>
      </c>
      <c r="HO225" s="27">
        <f t="shared" si="92"/>
        <v>1.2916554929020296E-3</v>
      </c>
      <c r="HP225" s="27">
        <f t="shared" si="92"/>
        <v>1.5941656953473015E-7</v>
      </c>
      <c r="HQ225" s="27">
        <f t="shared" si="92"/>
        <v>4.7273437563222031E-4</v>
      </c>
      <c r="HR225" s="27">
        <f t="shared" si="92"/>
        <v>0</v>
      </c>
      <c r="HS225" s="27">
        <f t="shared" si="92"/>
        <v>7.7795994613176868E-4</v>
      </c>
      <c r="HT225" s="27">
        <f t="shared" si="92"/>
        <v>1.3502880758964192E-2</v>
      </c>
      <c r="HU225" s="27">
        <f t="shared" si="92"/>
        <v>6.6016872730124932E-4</v>
      </c>
      <c r="HV225" s="27">
        <f t="shared" si="60"/>
        <v>7.1471369801644011E-3</v>
      </c>
      <c r="HW225" s="27">
        <f t="shared" si="60"/>
        <v>2.1242969059688662E-3</v>
      </c>
      <c r="HX225" s="27">
        <f t="shared" si="60"/>
        <v>2.7753467572858405E-4</v>
      </c>
      <c r="HY225" s="27">
        <f t="shared" si="60"/>
        <v>0</v>
      </c>
      <c r="HZ225" s="27">
        <f t="shared" si="60"/>
        <v>0</v>
      </c>
    </row>
    <row r="226" spans="1:234" s="4" customFormat="1" ht="12" customHeight="1" x14ac:dyDescent="0.15">
      <c r="A226" s="4" t="s">
        <v>181</v>
      </c>
      <c r="C226" s="27">
        <f t="shared" si="55"/>
        <v>1.001502219187436E-3</v>
      </c>
      <c r="D226" s="27">
        <f t="shared" si="55"/>
        <v>1.4162331921276153E-6</v>
      </c>
      <c r="E226" s="27">
        <f t="shared" ref="E226:BP226" si="93">IF(E$232&gt;0,E211/E$232,0)</f>
        <v>4.5527071068248543E-4</v>
      </c>
      <c r="F226" s="27">
        <f t="shared" si="93"/>
        <v>3.2303825223494132E-3</v>
      </c>
      <c r="G226" s="27">
        <f t="shared" si="93"/>
        <v>3.2303827254527651E-3</v>
      </c>
      <c r="H226" s="27">
        <f t="shared" si="93"/>
        <v>4.3709273291639143E-2</v>
      </c>
      <c r="I226" s="27">
        <f t="shared" si="93"/>
        <v>0</v>
      </c>
      <c r="J226" s="27">
        <f t="shared" si="93"/>
        <v>4.9588852889806059E-6</v>
      </c>
      <c r="K226" s="27">
        <f t="shared" si="93"/>
        <v>0</v>
      </c>
      <c r="L226" s="27">
        <f t="shared" si="93"/>
        <v>3.2303820077410591E-3</v>
      </c>
      <c r="M226" s="27">
        <f t="shared" si="93"/>
        <v>1.4162331921276153E-6</v>
      </c>
      <c r="N226" s="27">
        <f t="shared" si="93"/>
        <v>2.1986716184582488E-2</v>
      </c>
      <c r="O226" s="27">
        <f t="shared" si="93"/>
        <v>7.8158684937107433E-10</v>
      </c>
      <c r="P226" s="27">
        <f t="shared" si="93"/>
        <v>3.2303820077410591E-3</v>
      </c>
      <c r="Q226" s="27">
        <f t="shared" si="93"/>
        <v>1.4162331921276153E-6</v>
      </c>
      <c r="R226" s="27">
        <f t="shared" si="93"/>
        <v>7.2792264711817815E-4</v>
      </c>
      <c r="S226" s="27">
        <f t="shared" si="93"/>
        <v>2.1986716184582488E-2</v>
      </c>
      <c r="T226" s="27">
        <f t="shared" si="93"/>
        <v>2.1987120117112815E-2</v>
      </c>
      <c r="U226" s="27">
        <f t="shared" si="93"/>
        <v>2.1986687225291145E-2</v>
      </c>
      <c r="V226" s="27">
        <f t="shared" si="93"/>
        <v>0</v>
      </c>
      <c r="W226" s="27">
        <f t="shared" si="93"/>
        <v>1.3287438695959899E-3</v>
      </c>
      <c r="X226" s="27">
        <f t="shared" si="93"/>
        <v>0</v>
      </c>
      <c r="Y226" s="27">
        <f t="shared" si="93"/>
        <v>3.1243950646701386E-2</v>
      </c>
      <c r="Z226" s="27">
        <f t="shared" si="93"/>
        <v>9.7762664121904173E-4</v>
      </c>
      <c r="AA226" s="27">
        <f t="shared" si="93"/>
        <v>0</v>
      </c>
      <c r="AB226" s="27">
        <f t="shared" si="93"/>
        <v>1.766805208773693E-3</v>
      </c>
      <c r="AC226" s="27">
        <f t="shared" si="93"/>
        <v>0</v>
      </c>
      <c r="AD226" s="27">
        <f t="shared" si="93"/>
        <v>2.1348780744638837E-5</v>
      </c>
      <c r="AE226" s="27">
        <f t="shared" si="93"/>
        <v>0</v>
      </c>
      <c r="AF226" s="27">
        <f t="shared" si="93"/>
        <v>5.9326035490105484E-5</v>
      </c>
      <c r="AG226" s="27">
        <f t="shared" si="93"/>
        <v>0</v>
      </c>
      <c r="AH226" s="27">
        <f t="shared" si="93"/>
        <v>3.303181664257298E-7</v>
      </c>
      <c r="AI226" s="27">
        <f t="shared" si="93"/>
        <v>1.5438010733269671E-6</v>
      </c>
      <c r="AJ226" s="27">
        <f t="shared" si="93"/>
        <v>1.543801708991592E-6</v>
      </c>
      <c r="AK226" s="27">
        <f t="shared" si="93"/>
        <v>1.5438022920900489E-6</v>
      </c>
      <c r="AL226" s="27">
        <f t="shared" si="93"/>
        <v>7.2792335558843587E-4</v>
      </c>
      <c r="AM226" s="27">
        <f t="shared" si="93"/>
        <v>5.2480271018678511E-11</v>
      </c>
      <c r="AN226" s="27">
        <f t="shared" si="93"/>
        <v>7.2792341172732563E-4</v>
      </c>
      <c r="AO226" s="27">
        <f t="shared" si="93"/>
        <v>7.279234629166628E-4</v>
      </c>
      <c r="AP226" s="27">
        <f t="shared" si="93"/>
        <v>7.2792335558843587E-4</v>
      </c>
      <c r="AQ226" s="27">
        <f t="shared" si="93"/>
        <v>7.2791688995803956E-4</v>
      </c>
      <c r="AR226" s="27">
        <f t="shared" si="93"/>
        <v>0</v>
      </c>
      <c r="AS226" s="27">
        <f t="shared" si="93"/>
        <v>0</v>
      </c>
      <c r="AT226" s="27">
        <f t="shared" si="93"/>
        <v>7.2792341172732563E-4</v>
      </c>
      <c r="AU226" s="27">
        <f t="shared" si="93"/>
        <v>7.1208681780495777E-4</v>
      </c>
      <c r="AV226" s="27">
        <f t="shared" si="93"/>
        <v>6.1086368124580013E-9</v>
      </c>
      <c r="AW226" s="27">
        <f t="shared" si="93"/>
        <v>1.3882397333547103E-7</v>
      </c>
      <c r="AX226" s="27">
        <f t="shared" si="93"/>
        <v>1.9706577534506368E-12</v>
      </c>
      <c r="AY226" s="27">
        <f t="shared" si="93"/>
        <v>0</v>
      </c>
      <c r="AZ226" s="27">
        <f t="shared" si="93"/>
        <v>2.8683845590906563E-2</v>
      </c>
      <c r="BA226" s="27">
        <f t="shared" si="93"/>
        <v>1.1658002161148901E-3</v>
      </c>
      <c r="BB226" s="27">
        <f t="shared" si="93"/>
        <v>0</v>
      </c>
      <c r="BC226" s="27">
        <f t="shared" si="93"/>
        <v>1.4026127905839643E-3</v>
      </c>
      <c r="BD226" s="27">
        <f t="shared" si="93"/>
        <v>0</v>
      </c>
      <c r="BE226" s="27">
        <f t="shared" si="93"/>
        <v>7.5377778504285986E-6</v>
      </c>
      <c r="BF226" s="27">
        <f t="shared" si="93"/>
        <v>2.0378218313199963E-5</v>
      </c>
      <c r="BG226" s="27">
        <f t="shared" si="93"/>
        <v>1.3054343051283925E-3</v>
      </c>
      <c r="BH226" s="27">
        <f t="shared" si="93"/>
        <v>6.7537130250101803E-10</v>
      </c>
      <c r="BI226" s="27">
        <f t="shared" si="93"/>
        <v>3.3471149211343351E-2</v>
      </c>
      <c r="BJ226" s="27">
        <f t="shared" si="93"/>
        <v>3.3477250720669177E-2</v>
      </c>
      <c r="BK226" s="27">
        <f t="shared" si="93"/>
        <v>9.243725101547944E-4</v>
      </c>
      <c r="BL226" s="27">
        <f t="shared" si="93"/>
        <v>1.9562165339362766E-4</v>
      </c>
      <c r="BM226" s="27">
        <f t="shared" si="93"/>
        <v>1.9581250538748445E-4</v>
      </c>
      <c r="BN226" s="27">
        <f t="shared" si="93"/>
        <v>1.9562165339362766E-4</v>
      </c>
      <c r="BO226" s="27">
        <f t="shared" si="93"/>
        <v>3.3477339913107279E-2</v>
      </c>
      <c r="BP226" s="27">
        <f t="shared" si="93"/>
        <v>3.3477339913107279E-2</v>
      </c>
      <c r="BQ226" s="27">
        <f t="shared" ref="BQ226:EB226" si="94">IF(BQ$232&gt;0,BQ211/BQ$232,0)</f>
        <v>3.3477250720669177E-2</v>
      </c>
      <c r="BR226" s="27">
        <f t="shared" si="94"/>
        <v>1.7300742219285882E-8</v>
      </c>
      <c r="BS226" s="27">
        <f t="shared" si="94"/>
        <v>1.5850490944961868E-7</v>
      </c>
      <c r="BT226" s="27">
        <f t="shared" si="94"/>
        <v>1.7303755357942103E-8</v>
      </c>
      <c r="BU226" s="27">
        <f t="shared" si="94"/>
        <v>1.7243324397077202E-8</v>
      </c>
      <c r="BV226" s="27">
        <f t="shared" si="94"/>
        <v>3.3477336588024792E-2</v>
      </c>
      <c r="BW226" s="27">
        <f t="shared" si="94"/>
        <v>3.3477339913107279E-2</v>
      </c>
      <c r="BX226" s="27">
        <f t="shared" si="94"/>
        <v>3.3477329479257842E-2</v>
      </c>
      <c r="BY226" s="27">
        <f t="shared" si="94"/>
        <v>3.3477336588024792E-2</v>
      </c>
      <c r="BZ226" s="27">
        <f t="shared" si="94"/>
        <v>4.3757085686608514E-2</v>
      </c>
      <c r="CA226" s="27">
        <f t="shared" si="94"/>
        <v>4.3757092049975771E-2</v>
      </c>
      <c r="CB226" s="27">
        <f t="shared" si="94"/>
        <v>0</v>
      </c>
      <c r="CC226" s="27">
        <f t="shared" si="94"/>
        <v>7.2792354101866238E-4</v>
      </c>
      <c r="CD226" s="27">
        <f t="shared" si="94"/>
        <v>1.9329662889294458E-5</v>
      </c>
      <c r="CE226" s="27">
        <f t="shared" si="94"/>
        <v>4.3709272050553083E-2</v>
      </c>
      <c r="CF226" s="27">
        <f t="shared" si="94"/>
        <v>4.2521438292662271E-2</v>
      </c>
      <c r="CG226" s="27">
        <f t="shared" si="94"/>
        <v>4.3757094143984009E-2</v>
      </c>
      <c r="CH226" s="27">
        <f t="shared" si="94"/>
        <v>4.3757085686608514E-2</v>
      </c>
      <c r="CI226" s="27">
        <f t="shared" si="94"/>
        <v>1.2837003393158047E-4</v>
      </c>
      <c r="CJ226" s="27">
        <f t="shared" si="94"/>
        <v>8.8305689584311053E-4</v>
      </c>
      <c r="CK226" s="27">
        <f t="shared" si="94"/>
        <v>8.8305684041701095E-4</v>
      </c>
      <c r="CL226" s="27">
        <f t="shared" si="94"/>
        <v>8.8305689584311053E-4</v>
      </c>
      <c r="CM226" s="27">
        <f t="shared" si="94"/>
        <v>2.5620037982937525E-3</v>
      </c>
      <c r="CN226" s="27">
        <f t="shared" si="94"/>
        <v>2.562004751365025E-3</v>
      </c>
      <c r="CO226" s="27">
        <f t="shared" si="94"/>
        <v>2.5620037075320735E-3</v>
      </c>
      <c r="CP226" s="27">
        <f t="shared" si="94"/>
        <v>2.562004751365025E-3</v>
      </c>
      <c r="CQ226" s="27">
        <f t="shared" si="94"/>
        <v>2.5620037982937525E-3</v>
      </c>
      <c r="CR226" s="27">
        <f t="shared" si="94"/>
        <v>3.7843278706198651E-8</v>
      </c>
      <c r="CS226" s="27">
        <f t="shared" si="94"/>
        <v>0</v>
      </c>
      <c r="CT226" s="27">
        <f t="shared" si="94"/>
        <v>3.6830182486580348E-3</v>
      </c>
      <c r="CU226" s="27">
        <f t="shared" si="94"/>
        <v>5.1462228710872863E-3</v>
      </c>
      <c r="CV226" s="27">
        <f t="shared" si="94"/>
        <v>5.7539028033854421E-4</v>
      </c>
      <c r="CW226" s="27">
        <f t="shared" si="94"/>
        <v>2.7429242043296659E-3</v>
      </c>
      <c r="CX226" s="27">
        <f t="shared" si="94"/>
        <v>2.7429242043296659E-3</v>
      </c>
      <c r="CY226" s="27">
        <f t="shared" si="94"/>
        <v>2.7429235759248824E-3</v>
      </c>
      <c r="CZ226" s="27">
        <f t="shared" si="94"/>
        <v>2.7429235759248824E-3</v>
      </c>
      <c r="DA226" s="27">
        <f t="shared" si="94"/>
        <v>2.7429241826140882E-3</v>
      </c>
      <c r="DB226" s="27">
        <f t="shared" si="94"/>
        <v>5.4399468234570068E-4</v>
      </c>
      <c r="DC226" s="27">
        <f t="shared" si="94"/>
        <v>5.4399468234570068E-4</v>
      </c>
      <c r="DD226" s="27">
        <f t="shared" si="94"/>
        <v>5.4399199995024865E-4</v>
      </c>
      <c r="DE226" s="27">
        <f t="shared" si="94"/>
        <v>5.4399468234570068E-4</v>
      </c>
      <c r="DF226" s="27">
        <f t="shared" si="94"/>
        <v>7.2792342292229723E-4</v>
      </c>
      <c r="DG226" s="27">
        <f t="shared" si="94"/>
        <v>4.0331043885443968E-8</v>
      </c>
      <c r="DH226" s="27">
        <f t="shared" si="94"/>
        <v>4.0331043885443968E-8</v>
      </c>
      <c r="DI226" s="27">
        <f t="shared" si="94"/>
        <v>5.0739153201305112E-6</v>
      </c>
      <c r="DJ226" s="27">
        <f t="shared" si="94"/>
        <v>4.0331021069773183E-8</v>
      </c>
      <c r="DK226" s="27">
        <f t="shared" si="94"/>
        <v>0</v>
      </c>
      <c r="DL226" s="27">
        <f t="shared" si="94"/>
        <v>4.0331021704287357E-8</v>
      </c>
      <c r="DM226" s="27">
        <f t="shared" si="94"/>
        <v>2.6218033035364614E-6</v>
      </c>
      <c r="DN226" s="27">
        <f t="shared" si="94"/>
        <v>2.6218033035364614E-6</v>
      </c>
      <c r="DO226" s="27">
        <f t="shared" si="94"/>
        <v>2.6217960512491626E-6</v>
      </c>
      <c r="DP226" s="27">
        <f t="shared" si="94"/>
        <v>2.6218042399223421E-6</v>
      </c>
      <c r="DQ226" s="27">
        <f t="shared" si="94"/>
        <v>1.5824743289411231E-9</v>
      </c>
      <c r="DR226" s="27">
        <f t="shared" si="94"/>
        <v>2.6222959286417375E-6</v>
      </c>
      <c r="DS226" s="27">
        <f t="shared" si="94"/>
        <v>4.3709276270257107E-2</v>
      </c>
      <c r="DT226" s="27">
        <f t="shared" si="94"/>
        <v>4.3709271890391206E-2</v>
      </c>
      <c r="DU226" s="27">
        <f t="shared" si="94"/>
        <v>4.3709259824736182E-2</v>
      </c>
      <c r="DV226" s="27">
        <f t="shared" si="94"/>
        <v>4.3709276270257107E-2</v>
      </c>
      <c r="DW226" s="27">
        <f t="shared" si="94"/>
        <v>4.3709277441433748E-2</v>
      </c>
      <c r="DX226" s="27">
        <f t="shared" si="94"/>
        <v>0</v>
      </c>
      <c r="DY226" s="27">
        <f t="shared" si="94"/>
        <v>1.9910316380085643E-3</v>
      </c>
      <c r="DZ226" s="27">
        <f t="shared" si="94"/>
        <v>3.7399014046374424E-3</v>
      </c>
      <c r="EA226" s="27">
        <f t="shared" si="94"/>
        <v>0.16862315468536165</v>
      </c>
      <c r="EB226" s="27">
        <f t="shared" si="94"/>
        <v>0.16862315468536165</v>
      </c>
      <c r="EC226" s="27">
        <f t="shared" ref="EC226:GN226" si="95">IF(EC$232&gt;0,EC211/EC$232,0)</f>
        <v>0.16862336956749274</v>
      </c>
      <c r="ED226" s="27">
        <f t="shared" si="95"/>
        <v>0.16862322310612596</v>
      </c>
      <c r="EE226" s="27">
        <f t="shared" si="95"/>
        <v>0.16862336956749274</v>
      </c>
      <c r="EF226" s="27">
        <f t="shared" si="95"/>
        <v>1.5928866481615014E-3</v>
      </c>
      <c r="EG226" s="27">
        <f t="shared" si="95"/>
        <v>1.5438034636296224E-6</v>
      </c>
      <c r="EH226" s="27">
        <f t="shared" si="95"/>
        <v>3.7441983306168101E-7</v>
      </c>
      <c r="EI226" s="27">
        <f t="shared" si="95"/>
        <v>0.76503108824621568</v>
      </c>
      <c r="EJ226" s="27">
        <f t="shared" si="95"/>
        <v>1.5438038214344281E-6</v>
      </c>
      <c r="EK226" s="27">
        <f t="shared" si="95"/>
        <v>0</v>
      </c>
      <c r="EL226" s="27">
        <f t="shared" si="95"/>
        <v>0</v>
      </c>
      <c r="EM226" s="27">
        <f t="shared" si="95"/>
        <v>0</v>
      </c>
      <c r="EN226" s="27">
        <f t="shared" si="95"/>
        <v>0</v>
      </c>
      <c r="EO226" s="27">
        <f t="shared" si="95"/>
        <v>2.5180261583829362E-2</v>
      </c>
      <c r="EP226" s="27">
        <f t="shared" si="95"/>
        <v>7.2792325308217805E-4</v>
      </c>
      <c r="EQ226" s="27">
        <f t="shared" si="95"/>
        <v>7.5760324926375138E-4</v>
      </c>
      <c r="ER226" s="27">
        <f t="shared" si="95"/>
        <v>0</v>
      </c>
      <c r="ES226" s="27">
        <f t="shared" si="95"/>
        <v>7.2792338977347196E-4</v>
      </c>
      <c r="ET226" s="27">
        <f t="shared" si="95"/>
        <v>7.2792349724964587E-4</v>
      </c>
      <c r="EU226" s="27">
        <f t="shared" si="95"/>
        <v>7.2792325308217805E-4</v>
      </c>
      <c r="EV226" s="27">
        <f t="shared" si="95"/>
        <v>7.2792354101866238E-4</v>
      </c>
      <c r="EW226" s="27">
        <f t="shared" si="95"/>
        <v>0</v>
      </c>
      <c r="EX226" s="27">
        <f t="shared" si="95"/>
        <v>7.2792312790833367E-4</v>
      </c>
      <c r="EY226" s="27">
        <f t="shared" si="95"/>
        <v>7.2791688995803956E-4</v>
      </c>
      <c r="EZ226" s="27">
        <f t="shared" si="95"/>
        <v>7.2792332948902461E-4</v>
      </c>
      <c r="FA226" s="27">
        <f t="shared" si="95"/>
        <v>7.2792348791211122E-4</v>
      </c>
      <c r="FB226" s="27">
        <f t="shared" si="95"/>
        <v>0</v>
      </c>
      <c r="FC226" s="27">
        <f t="shared" si="95"/>
        <v>0</v>
      </c>
      <c r="FD226" s="27">
        <f t="shared" si="95"/>
        <v>0</v>
      </c>
      <c r="FE226" s="27">
        <f t="shared" si="95"/>
        <v>0</v>
      </c>
      <c r="FF226" s="27">
        <f t="shared" si="95"/>
        <v>0</v>
      </c>
      <c r="FG226" s="27">
        <f t="shared" si="95"/>
        <v>0</v>
      </c>
      <c r="FH226" s="27">
        <f t="shared" si="95"/>
        <v>0</v>
      </c>
      <c r="FI226" s="27">
        <f t="shared" si="95"/>
        <v>0</v>
      </c>
      <c r="FJ226" s="27">
        <f t="shared" si="95"/>
        <v>0</v>
      </c>
      <c r="FK226" s="27">
        <f t="shared" si="95"/>
        <v>0</v>
      </c>
      <c r="FL226" s="27">
        <f t="shared" si="95"/>
        <v>0</v>
      </c>
      <c r="FM226" s="27">
        <f t="shared" si="95"/>
        <v>0</v>
      </c>
      <c r="FN226" s="27">
        <f t="shared" si="95"/>
        <v>0</v>
      </c>
      <c r="FO226" s="27">
        <f t="shared" si="95"/>
        <v>0</v>
      </c>
      <c r="FP226" s="27">
        <f t="shared" si="95"/>
        <v>0</v>
      </c>
      <c r="FQ226" s="27">
        <f t="shared" si="95"/>
        <v>0</v>
      </c>
      <c r="FR226" s="27">
        <f t="shared" si="95"/>
        <v>0</v>
      </c>
      <c r="FS226" s="27">
        <f t="shared" si="95"/>
        <v>0</v>
      </c>
      <c r="FT226" s="27">
        <f t="shared" si="95"/>
        <v>0</v>
      </c>
      <c r="FU226" s="27">
        <f t="shared" si="95"/>
        <v>0</v>
      </c>
      <c r="FV226" s="27">
        <f t="shared" si="95"/>
        <v>0</v>
      </c>
      <c r="FW226" s="27">
        <f t="shared" si="95"/>
        <v>0</v>
      </c>
      <c r="FX226" s="27">
        <f t="shared" si="95"/>
        <v>0</v>
      </c>
      <c r="FY226" s="27">
        <f t="shared" si="95"/>
        <v>0.32281659301358012</v>
      </c>
      <c r="FZ226" s="27">
        <f t="shared" si="95"/>
        <v>0</v>
      </c>
      <c r="GA226" s="27">
        <f t="shared" si="95"/>
        <v>0</v>
      </c>
      <c r="GB226" s="27">
        <f t="shared" si="95"/>
        <v>0</v>
      </c>
      <c r="GC226" s="27">
        <f t="shared" si="95"/>
        <v>0</v>
      </c>
      <c r="GD226" s="27">
        <f t="shared" si="95"/>
        <v>4.9588930687104234E-6</v>
      </c>
      <c r="GE226" s="27">
        <f t="shared" si="95"/>
        <v>3.2303819411255825E-3</v>
      </c>
      <c r="GF226" s="27">
        <f t="shared" si="95"/>
        <v>2.198671581824569E-2</v>
      </c>
      <c r="GG226" s="27">
        <f t="shared" si="95"/>
        <v>0.12606301763583608</v>
      </c>
      <c r="GH226" s="27">
        <f t="shared" si="95"/>
        <v>1.5734697274189254E-2</v>
      </c>
      <c r="GI226" s="27">
        <f t="shared" si="95"/>
        <v>1.5734697274189254E-2</v>
      </c>
      <c r="GJ226" s="27">
        <f t="shared" si="95"/>
        <v>9.7274212289063275E-4</v>
      </c>
      <c r="GK226" s="27">
        <f t="shared" si="95"/>
        <v>0</v>
      </c>
      <c r="GL226" s="27">
        <f t="shared" si="95"/>
        <v>3.1840076422283162E-2</v>
      </c>
      <c r="GM226" s="27">
        <f t="shared" si="95"/>
        <v>9.7762664121904173E-4</v>
      </c>
      <c r="GN226" s="27">
        <f t="shared" si="95"/>
        <v>2.1348780744638837E-5</v>
      </c>
      <c r="GO226" s="27">
        <f t="shared" ref="GO226:HU226" si="96">IF(GO$232&gt;0,GO211/GO$232,0)</f>
        <v>1.3286864173009702E-3</v>
      </c>
      <c r="GP226" s="27">
        <f t="shared" si="96"/>
        <v>3.303181664257298E-7</v>
      </c>
      <c r="GQ226" s="27">
        <f t="shared" si="96"/>
        <v>2.4776973172466434E-2</v>
      </c>
      <c r="GR226" s="27">
        <f t="shared" si="96"/>
        <v>2.8705882933289389E-2</v>
      </c>
      <c r="GS226" s="27">
        <f t="shared" si="96"/>
        <v>1.1901877768666486E-3</v>
      </c>
      <c r="GT226" s="27">
        <f t="shared" si="96"/>
        <v>5.4485867801588881E-3</v>
      </c>
      <c r="GU226" s="27">
        <f t="shared" si="96"/>
        <v>1.1658002161148901E-3</v>
      </c>
      <c r="GV226" s="27">
        <f t="shared" si="96"/>
        <v>7.5377778504285986E-6</v>
      </c>
      <c r="GW226" s="27">
        <f t="shared" si="96"/>
        <v>6.7537130250101803E-10</v>
      </c>
      <c r="GX226" s="27">
        <f t="shared" si="96"/>
        <v>6.9100554089168918E-10</v>
      </c>
      <c r="GY226" s="27">
        <f t="shared" si="96"/>
        <v>6.9100554089168918E-10</v>
      </c>
      <c r="GZ226" s="27">
        <f t="shared" si="96"/>
        <v>3.3477250720669177E-2</v>
      </c>
      <c r="HA226" s="27">
        <f t="shared" si="96"/>
        <v>1.7300742219285882E-8</v>
      </c>
      <c r="HB226" s="27">
        <f t="shared" si="96"/>
        <v>3.3477336588024792E-2</v>
      </c>
      <c r="HC226" s="27">
        <f t="shared" si="96"/>
        <v>5.8441516410895761E-2</v>
      </c>
      <c r="HD226" s="27">
        <f t="shared" si="96"/>
        <v>3.3477329479257842E-2</v>
      </c>
      <c r="HE226" s="27">
        <f t="shared" si="96"/>
        <v>1.2316228427734385E-2</v>
      </c>
      <c r="HF226" s="27">
        <f t="shared" si="96"/>
        <v>7.0184677937696069E-3</v>
      </c>
      <c r="HG226" s="27">
        <f t="shared" si="96"/>
        <v>5.1182919720231196E-3</v>
      </c>
      <c r="HH226" s="27">
        <f t="shared" si="96"/>
        <v>4.4155123376263011E-2</v>
      </c>
      <c r="HI226" s="27">
        <f t="shared" si="96"/>
        <v>1</v>
      </c>
      <c r="HJ226" s="27">
        <f t="shared" si="96"/>
        <v>4.3757085686608514E-2</v>
      </c>
      <c r="HK226" s="27">
        <f t="shared" si="96"/>
        <v>8.8305552847781641E-4</v>
      </c>
      <c r="HL226" s="27">
        <f t="shared" si="96"/>
        <v>1.4806030818544365E-3</v>
      </c>
      <c r="HM226" s="27">
        <f t="shared" si="96"/>
        <v>1.4871467611621109E-3</v>
      </c>
      <c r="HN226" s="27">
        <f t="shared" si="96"/>
        <v>0</v>
      </c>
      <c r="HO226" s="27">
        <f t="shared" si="96"/>
        <v>5.2846580809884835E-3</v>
      </c>
      <c r="HP226" s="27">
        <f t="shared" si="96"/>
        <v>7.0284528086234001E-4</v>
      </c>
      <c r="HQ226" s="27">
        <f t="shared" si="96"/>
        <v>2.7429242043296659E-3</v>
      </c>
      <c r="HR226" s="27">
        <f t="shared" si="96"/>
        <v>0</v>
      </c>
      <c r="HS226" s="27">
        <f t="shared" si="96"/>
        <v>5.4399468234570068E-4</v>
      </c>
      <c r="HT226" s="27">
        <f t="shared" si="96"/>
        <v>2.0437377341149304E-6</v>
      </c>
      <c r="HU226" s="27">
        <f t="shared" si="96"/>
        <v>4.0331021704287357E-8</v>
      </c>
      <c r="HV226" s="27">
        <f t="shared" si="60"/>
        <v>2.6222959286417375E-6</v>
      </c>
      <c r="HW226" s="27">
        <f t="shared" si="60"/>
        <v>4.3709276270257107E-2</v>
      </c>
      <c r="HX226" s="27">
        <f t="shared" si="60"/>
        <v>0.16862336956749274</v>
      </c>
      <c r="HY226" s="27">
        <f t="shared" si="60"/>
        <v>0</v>
      </c>
      <c r="HZ226" s="27">
        <f t="shared" si="60"/>
        <v>7.2792325308217805E-4</v>
      </c>
    </row>
    <row r="227" spans="1:234" s="4" customFormat="1" ht="12" customHeight="1" x14ac:dyDescent="0.15">
      <c r="A227" s="4" t="s">
        <v>182</v>
      </c>
      <c r="C227" s="27">
        <f t="shared" si="55"/>
        <v>0</v>
      </c>
      <c r="D227" s="27">
        <f t="shared" si="55"/>
        <v>0</v>
      </c>
      <c r="E227" s="27">
        <f t="shared" ref="E227:BP227" si="97">IF(E$232&gt;0,E212/E$232,0)</f>
        <v>0.37456168937058454</v>
      </c>
      <c r="F227" s="27">
        <f t="shared" si="97"/>
        <v>2.8351807305711457E-11</v>
      </c>
      <c r="G227" s="27">
        <f t="shared" si="97"/>
        <v>2.8351809670816734E-11</v>
      </c>
      <c r="H227" s="27">
        <f t="shared" si="97"/>
        <v>9.4270661406987467E-4</v>
      </c>
      <c r="I227" s="27">
        <f t="shared" si="97"/>
        <v>0</v>
      </c>
      <c r="J227" s="27">
        <f t="shared" si="97"/>
        <v>0</v>
      </c>
      <c r="K227" s="27">
        <f t="shared" si="97"/>
        <v>0</v>
      </c>
      <c r="L227" s="27">
        <f t="shared" si="97"/>
        <v>2.8351780709462767E-11</v>
      </c>
      <c r="M227" s="27">
        <f t="shared" si="97"/>
        <v>0</v>
      </c>
      <c r="N227" s="27">
        <f t="shared" si="97"/>
        <v>5.9702665049421021E-4</v>
      </c>
      <c r="O227" s="27">
        <f t="shared" si="97"/>
        <v>0</v>
      </c>
      <c r="P227" s="27">
        <f t="shared" si="97"/>
        <v>2.8351780709462767E-11</v>
      </c>
      <c r="Q227" s="27">
        <f t="shared" si="97"/>
        <v>0</v>
      </c>
      <c r="R227" s="27">
        <f t="shared" si="97"/>
        <v>0</v>
      </c>
      <c r="S227" s="27">
        <f t="shared" si="97"/>
        <v>5.9702665049421021E-4</v>
      </c>
      <c r="T227" s="27">
        <f t="shared" si="97"/>
        <v>5.9701231032272754E-4</v>
      </c>
      <c r="U227" s="27">
        <f t="shared" si="97"/>
        <v>5.9702586413445708E-4</v>
      </c>
      <c r="V227" s="27">
        <f t="shared" si="97"/>
        <v>0</v>
      </c>
      <c r="W227" s="27">
        <f t="shared" si="97"/>
        <v>4.0845264145053837E-13</v>
      </c>
      <c r="X227" s="27">
        <f t="shared" si="97"/>
        <v>0</v>
      </c>
      <c r="Y227" s="27">
        <f t="shared" si="97"/>
        <v>5.1405273660293639E-4</v>
      </c>
      <c r="Z227" s="27">
        <f t="shared" si="97"/>
        <v>3.0048405351096454E-13</v>
      </c>
      <c r="AA227" s="27">
        <f t="shared" si="97"/>
        <v>0</v>
      </c>
      <c r="AB227" s="27">
        <f t="shared" si="97"/>
        <v>5.4846169911533068E-13</v>
      </c>
      <c r="AC227" s="27">
        <f t="shared" si="97"/>
        <v>0</v>
      </c>
      <c r="AD227" s="27">
        <f t="shared" si="97"/>
        <v>0</v>
      </c>
      <c r="AE227" s="27">
        <f t="shared" si="97"/>
        <v>0</v>
      </c>
      <c r="AF227" s="27">
        <f t="shared" si="97"/>
        <v>0</v>
      </c>
      <c r="AG227" s="27">
        <f t="shared" si="97"/>
        <v>0</v>
      </c>
      <c r="AH227" s="27">
        <f t="shared" si="97"/>
        <v>0</v>
      </c>
      <c r="AI227" s="27">
        <f t="shared" si="97"/>
        <v>0</v>
      </c>
      <c r="AJ227" s="27">
        <f t="shared" si="97"/>
        <v>0</v>
      </c>
      <c r="AK227" s="27">
        <f t="shared" si="97"/>
        <v>0</v>
      </c>
      <c r="AL227" s="27">
        <f t="shared" si="97"/>
        <v>0</v>
      </c>
      <c r="AM227" s="27">
        <f t="shared" si="97"/>
        <v>0</v>
      </c>
      <c r="AN227" s="27">
        <f t="shared" si="97"/>
        <v>0</v>
      </c>
      <c r="AO227" s="27">
        <f t="shared" si="97"/>
        <v>0</v>
      </c>
      <c r="AP227" s="27">
        <f t="shared" si="97"/>
        <v>0</v>
      </c>
      <c r="AQ227" s="27">
        <f t="shared" si="97"/>
        <v>0</v>
      </c>
      <c r="AR227" s="27">
        <f t="shared" si="97"/>
        <v>0</v>
      </c>
      <c r="AS227" s="27">
        <f t="shared" si="97"/>
        <v>0</v>
      </c>
      <c r="AT227" s="27">
        <f t="shared" si="97"/>
        <v>0</v>
      </c>
      <c r="AU227" s="27">
        <f t="shared" si="97"/>
        <v>0</v>
      </c>
      <c r="AV227" s="27">
        <f t="shared" si="97"/>
        <v>0</v>
      </c>
      <c r="AW227" s="27">
        <f t="shared" si="97"/>
        <v>0</v>
      </c>
      <c r="AX227" s="27">
        <f t="shared" si="97"/>
        <v>0</v>
      </c>
      <c r="AY227" s="27">
        <f t="shared" si="97"/>
        <v>0</v>
      </c>
      <c r="AZ227" s="27">
        <f t="shared" si="97"/>
        <v>5.9412824351257477E-4</v>
      </c>
      <c r="BA227" s="27">
        <f t="shared" si="97"/>
        <v>0</v>
      </c>
      <c r="BB227" s="27">
        <f t="shared" si="97"/>
        <v>0</v>
      </c>
      <c r="BC227" s="27">
        <f t="shared" si="97"/>
        <v>0</v>
      </c>
      <c r="BD227" s="27">
        <f t="shared" si="97"/>
        <v>0</v>
      </c>
      <c r="BE227" s="27">
        <f t="shared" si="97"/>
        <v>0</v>
      </c>
      <c r="BF227" s="27">
        <f t="shared" si="97"/>
        <v>0</v>
      </c>
      <c r="BG227" s="27">
        <f t="shared" si="97"/>
        <v>0</v>
      </c>
      <c r="BH227" s="27">
        <f t="shared" si="97"/>
        <v>0</v>
      </c>
      <c r="BI227" s="27">
        <f t="shared" si="97"/>
        <v>6.9658950926969722E-4</v>
      </c>
      <c r="BJ227" s="27">
        <f t="shared" si="97"/>
        <v>6.9671662476702154E-4</v>
      </c>
      <c r="BK227" s="27">
        <f t="shared" si="97"/>
        <v>1.4771369941139841E-12</v>
      </c>
      <c r="BL227" s="27">
        <f t="shared" si="97"/>
        <v>9.0819833673967929E-12</v>
      </c>
      <c r="BM227" s="27">
        <f t="shared" si="97"/>
        <v>9.090850598061193E-12</v>
      </c>
      <c r="BN227" s="27">
        <f t="shared" si="97"/>
        <v>9.0819833673967929E-12</v>
      </c>
      <c r="BO227" s="27">
        <f t="shared" si="97"/>
        <v>6.9671837355700882E-4</v>
      </c>
      <c r="BP227" s="27">
        <f t="shared" si="97"/>
        <v>6.9671837355700882E-4</v>
      </c>
      <c r="BQ227" s="27">
        <f t="shared" ref="BQ227:EB227" si="98">IF(BQ$232&gt;0,BQ212/BQ$232,0)</f>
        <v>6.9671662476702154E-4</v>
      </c>
      <c r="BR227" s="27">
        <f t="shared" si="98"/>
        <v>0</v>
      </c>
      <c r="BS227" s="27">
        <f t="shared" si="98"/>
        <v>0</v>
      </c>
      <c r="BT227" s="27">
        <f t="shared" si="98"/>
        <v>0</v>
      </c>
      <c r="BU227" s="27">
        <f t="shared" si="98"/>
        <v>0</v>
      </c>
      <c r="BV227" s="27">
        <f t="shared" si="98"/>
        <v>6.9671835067201479E-4</v>
      </c>
      <c r="BW227" s="27">
        <f t="shared" si="98"/>
        <v>6.9671837355700882E-4</v>
      </c>
      <c r="BX227" s="27">
        <f t="shared" si="98"/>
        <v>6.9671828553308527E-4</v>
      </c>
      <c r="BY227" s="27">
        <f t="shared" si="98"/>
        <v>6.9671835067201479E-4</v>
      </c>
      <c r="BZ227" s="27">
        <f t="shared" si="98"/>
        <v>9.4379864925442825E-4</v>
      </c>
      <c r="CA227" s="27">
        <f t="shared" si="98"/>
        <v>9.4379860366036207E-4</v>
      </c>
      <c r="CB227" s="27">
        <f t="shared" si="98"/>
        <v>0</v>
      </c>
      <c r="CC227" s="27">
        <f t="shared" si="98"/>
        <v>0</v>
      </c>
      <c r="CD227" s="27">
        <f t="shared" si="98"/>
        <v>0</v>
      </c>
      <c r="CE227" s="27">
        <f t="shared" si="98"/>
        <v>9.4270311314594197E-4</v>
      </c>
      <c r="CF227" s="27">
        <f t="shared" si="98"/>
        <v>9.1706472173801548E-4</v>
      </c>
      <c r="CG227" s="27">
        <f t="shared" si="98"/>
        <v>9.4379854585628967E-4</v>
      </c>
      <c r="CH227" s="27">
        <f t="shared" si="98"/>
        <v>9.4379864925442825E-4</v>
      </c>
      <c r="CI227" s="27">
        <f t="shared" si="98"/>
        <v>7.917465316252615E-12</v>
      </c>
      <c r="CJ227" s="27">
        <f t="shared" si="98"/>
        <v>6.0813926919972182E-11</v>
      </c>
      <c r="CK227" s="27">
        <f t="shared" si="98"/>
        <v>6.0813926922107924E-11</v>
      </c>
      <c r="CL227" s="27">
        <f t="shared" si="98"/>
        <v>6.0813926919972182E-11</v>
      </c>
      <c r="CM227" s="27">
        <f t="shared" si="98"/>
        <v>1.7849239194310448E-10</v>
      </c>
      <c r="CN227" s="27">
        <f t="shared" si="98"/>
        <v>1.7849239066119454E-10</v>
      </c>
      <c r="CO227" s="27">
        <f t="shared" si="98"/>
        <v>1.7849232606607199E-10</v>
      </c>
      <c r="CP227" s="27">
        <f t="shared" si="98"/>
        <v>1.7849239066119454E-10</v>
      </c>
      <c r="CQ227" s="27">
        <f t="shared" si="98"/>
        <v>1.7849239194310448E-10</v>
      </c>
      <c r="CR227" s="27">
        <f t="shared" si="98"/>
        <v>0</v>
      </c>
      <c r="CS227" s="27">
        <f t="shared" si="98"/>
        <v>0</v>
      </c>
      <c r="CT227" s="27">
        <f t="shared" si="98"/>
        <v>3.3522889787523523E-5</v>
      </c>
      <c r="CU227" s="27">
        <f t="shared" si="98"/>
        <v>1.3869678025449527E-10</v>
      </c>
      <c r="CV227" s="27">
        <f t="shared" si="98"/>
        <v>0</v>
      </c>
      <c r="CW227" s="27">
        <f t="shared" si="98"/>
        <v>6.0808298410108995E-11</v>
      </c>
      <c r="CX227" s="27">
        <f t="shared" si="98"/>
        <v>6.0808298410108995E-11</v>
      </c>
      <c r="CY227" s="27">
        <f t="shared" si="98"/>
        <v>6.0808206453656137E-11</v>
      </c>
      <c r="CZ227" s="27">
        <f t="shared" si="98"/>
        <v>6.0808206453656137E-11</v>
      </c>
      <c r="DA227" s="27">
        <f t="shared" si="98"/>
        <v>6.0808285128368136E-11</v>
      </c>
      <c r="DB227" s="27">
        <f t="shared" si="98"/>
        <v>0</v>
      </c>
      <c r="DC227" s="27">
        <f t="shared" si="98"/>
        <v>0</v>
      </c>
      <c r="DD227" s="27">
        <f t="shared" si="98"/>
        <v>0</v>
      </c>
      <c r="DE227" s="27">
        <f t="shared" si="98"/>
        <v>0</v>
      </c>
      <c r="DF227" s="27">
        <f t="shared" si="98"/>
        <v>0</v>
      </c>
      <c r="DG227" s="27">
        <f t="shared" si="98"/>
        <v>0</v>
      </c>
      <c r="DH227" s="27">
        <f t="shared" si="98"/>
        <v>0</v>
      </c>
      <c r="DI227" s="27">
        <f t="shared" si="98"/>
        <v>3.4926972634759973E-13</v>
      </c>
      <c r="DJ227" s="27">
        <f t="shared" si="98"/>
        <v>0</v>
      </c>
      <c r="DK227" s="27">
        <f t="shared" si="98"/>
        <v>0</v>
      </c>
      <c r="DL227" s="27">
        <f t="shared" si="98"/>
        <v>0</v>
      </c>
      <c r="DM227" s="27">
        <f t="shared" si="98"/>
        <v>1.3910636547922247E-13</v>
      </c>
      <c r="DN227" s="27">
        <f t="shared" si="98"/>
        <v>1.3910636547922247E-13</v>
      </c>
      <c r="DO227" s="27">
        <f t="shared" si="98"/>
        <v>1.3910654849407829E-13</v>
      </c>
      <c r="DP227" s="27">
        <f t="shared" si="98"/>
        <v>1.3910620040366136E-13</v>
      </c>
      <c r="DQ227" s="27">
        <f t="shared" si="98"/>
        <v>0</v>
      </c>
      <c r="DR227" s="27">
        <f t="shared" si="98"/>
        <v>1.3938561914129366E-13</v>
      </c>
      <c r="DS227" s="27">
        <f t="shared" si="98"/>
        <v>9.4270690872488264E-4</v>
      </c>
      <c r="DT227" s="27">
        <f t="shared" si="98"/>
        <v>9.4270677395870699E-4</v>
      </c>
      <c r="DU227" s="27">
        <f t="shared" si="98"/>
        <v>9.4270675259838603E-4</v>
      </c>
      <c r="DV227" s="27">
        <f t="shared" si="98"/>
        <v>9.4270690872488264E-4</v>
      </c>
      <c r="DW227" s="27">
        <f t="shared" si="98"/>
        <v>9.4270663802880565E-4</v>
      </c>
      <c r="DX227" s="27">
        <f t="shared" si="98"/>
        <v>0</v>
      </c>
      <c r="DY227" s="27">
        <f t="shared" si="98"/>
        <v>1.0733971249796232E-11</v>
      </c>
      <c r="DZ227" s="27">
        <f t="shared" si="98"/>
        <v>9.7306280657566022E-12</v>
      </c>
      <c r="EA227" s="27">
        <f t="shared" si="98"/>
        <v>3.6125516704501566E-3</v>
      </c>
      <c r="EB227" s="27">
        <f t="shared" si="98"/>
        <v>3.6125516704501566E-3</v>
      </c>
      <c r="EC227" s="27">
        <f t="shared" ref="EC227:GN227" si="99">IF(EC$232&gt;0,EC212/EC$232,0)</f>
        <v>3.6125598664442978E-3</v>
      </c>
      <c r="ED227" s="27">
        <f t="shared" si="99"/>
        <v>3.6125607617770329E-3</v>
      </c>
      <c r="EE227" s="27">
        <f t="shared" si="99"/>
        <v>3.6125598664442978E-3</v>
      </c>
      <c r="EF227" s="27">
        <f t="shared" si="99"/>
        <v>8.5890974475037098E-12</v>
      </c>
      <c r="EG227" s="27">
        <f t="shared" si="99"/>
        <v>0</v>
      </c>
      <c r="EH227" s="27">
        <f t="shared" si="99"/>
        <v>0</v>
      </c>
      <c r="EI227" s="27">
        <f t="shared" si="99"/>
        <v>1.6679740093631313E-2</v>
      </c>
      <c r="EJ227" s="27">
        <f t="shared" si="99"/>
        <v>0</v>
      </c>
      <c r="EK227" s="27">
        <f t="shared" si="99"/>
        <v>0</v>
      </c>
      <c r="EL227" s="27">
        <f t="shared" si="99"/>
        <v>0</v>
      </c>
      <c r="EM227" s="27">
        <f t="shared" si="99"/>
        <v>0</v>
      </c>
      <c r="EN227" s="27">
        <f t="shared" si="99"/>
        <v>0</v>
      </c>
      <c r="EO227" s="27">
        <f t="shared" si="99"/>
        <v>0</v>
      </c>
      <c r="EP227" s="27">
        <f t="shared" si="99"/>
        <v>0</v>
      </c>
      <c r="EQ227" s="27">
        <f t="shared" si="99"/>
        <v>0</v>
      </c>
      <c r="ER227" s="27">
        <f t="shared" si="99"/>
        <v>0</v>
      </c>
      <c r="ES227" s="27">
        <f t="shared" si="99"/>
        <v>0</v>
      </c>
      <c r="ET227" s="27">
        <f t="shared" si="99"/>
        <v>0</v>
      </c>
      <c r="EU227" s="27">
        <f t="shared" si="99"/>
        <v>0</v>
      </c>
      <c r="EV227" s="27">
        <f t="shared" si="99"/>
        <v>0</v>
      </c>
      <c r="EW227" s="27">
        <f t="shared" si="99"/>
        <v>0</v>
      </c>
      <c r="EX227" s="27">
        <f t="shared" si="99"/>
        <v>0</v>
      </c>
      <c r="EY227" s="27">
        <f t="shared" si="99"/>
        <v>0</v>
      </c>
      <c r="EZ227" s="27">
        <f t="shared" si="99"/>
        <v>0</v>
      </c>
      <c r="FA227" s="27">
        <f t="shared" si="99"/>
        <v>0</v>
      </c>
      <c r="FB227" s="27">
        <f t="shared" si="99"/>
        <v>0</v>
      </c>
      <c r="FC227" s="27">
        <f t="shared" si="99"/>
        <v>0</v>
      </c>
      <c r="FD227" s="27">
        <f t="shared" si="99"/>
        <v>0</v>
      </c>
      <c r="FE227" s="27">
        <f t="shared" si="99"/>
        <v>0</v>
      </c>
      <c r="FF227" s="27">
        <f t="shared" si="99"/>
        <v>0</v>
      </c>
      <c r="FG227" s="27">
        <f t="shared" si="99"/>
        <v>0</v>
      </c>
      <c r="FH227" s="27">
        <f t="shared" si="99"/>
        <v>0</v>
      </c>
      <c r="FI227" s="27">
        <f t="shared" si="99"/>
        <v>0</v>
      </c>
      <c r="FJ227" s="27">
        <f t="shared" si="99"/>
        <v>0</v>
      </c>
      <c r="FK227" s="27">
        <f t="shared" si="99"/>
        <v>0</v>
      </c>
      <c r="FL227" s="27">
        <f t="shared" si="99"/>
        <v>0</v>
      </c>
      <c r="FM227" s="27">
        <f t="shared" si="99"/>
        <v>0</v>
      </c>
      <c r="FN227" s="27">
        <f t="shared" si="99"/>
        <v>0</v>
      </c>
      <c r="FO227" s="27">
        <f t="shared" si="99"/>
        <v>0</v>
      </c>
      <c r="FP227" s="27">
        <f t="shared" si="99"/>
        <v>0</v>
      </c>
      <c r="FQ227" s="27">
        <f t="shared" si="99"/>
        <v>0</v>
      </c>
      <c r="FR227" s="27">
        <f t="shared" si="99"/>
        <v>0</v>
      </c>
      <c r="FS227" s="27">
        <f t="shared" si="99"/>
        <v>0</v>
      </c>
      <c r="FT227" s="27">
        <f t="shared" si="99"/>
        <v>0</v>
      </c>
      <c r="FU227" s="27">
        <f t="shared" si="99"/>
        <v>0</v>
      </c>
      <c r="FV227" s="27">
        <f t="shared" si="99"/>
        <v>0</v>
      </c>
      <c r="FW227" s="27">
        <f t="shared" si="99"/>
        <v>0</v>
      </c>
      <c r="FX227" s="27">
        <f t="shared" si="99"/>
        <v>0</v>
      </c>
      <c r="FY227" s="27">
        <f t="shared" si="99"/>
        <v>7.0382719762692066E-3</v>
      </c>
      <c r="FZ227" s="27">
        <f t="shared" si="99"/>
        <v>0</v>
      </c>
      <c r="GA227" s="27">
        <f t="shared" si="99"/>
        <v>1</v>
      </c>
      <c r="GB227" s="27">
        <f t="shared" si="99"/>
        <v>1</v>
      </c>
      <c r="GC227" s="27">
        <f t="shared" si="99"/>
        <v>1</v>
      </c>
      <c r="GD227" s="27">
        <f t="shared" si="99"/>
        <v>0</v>
      </c>
      <c r="GE227" s="27">
        <f t="shared" si="99"/>
        <v>2.8351802431582161E-11</v>
      </c>
      <c r="GF227" s="27">
        <f t="shared" si="99"/>
        <v>5.9704330227968773E-4</v>
      </c>
      <c r="GG227" s="27">
        <f t="shared" si="99"/>
        <v>2.5888038510510277E-4</v>
      </c>
      <c r="GH227" s="27">
        <f t="shared" si="99"/>
        <v>2.5888038556074063E-4</v>
      </c>
      <c r="GI227" s="27">
        <f t="shared" si="99"/>
        <v>2.5888038556074063E-4</v>
      </c>
      <c r="GJ227" s="27">
        <f t="shared" si="99"/>
        <v>2.9898274431491117E-13</v>
      </c>
      <c r="GK227" s="27">
        <f t="shared" si="99"/>
        <v>0</v>
      </c>
      <c r="GL227" s="27">
        <f t="shared" si="99"/>
        <v>5.2386071798667707E-4</v>
      </c>
      <c r="GM227" s="27">
        <f t="shared" si="99"/>
        <v>3.0048405351096454E-13</v>
      </c>
      <c r="GN227" s="27">
        <f t="shared" si="99"/>
        <v>0</v>
      </c>
      <c r="GO227" s="27">
        <f t="shared" ref="GO227:HU227" si="100">IF(GO$232&gt;0,GO212/GO$232,0)</f>
        <v>4.0840892316182329E-13</v>
      </c>
      <c r="GP227" s="27">
        <f t="shared" si="100"/>
        <v>0</v>
      </c>
      <c r="GQ227" s="27">
        <f t="shared" si="100"/>
        <v>5.097769367293475E-4</v>
      </c>
      <c r="GR227" s="27">
        <f t="shared" si="100"/>
        <v>5.9469174833787425E-4</v>
      </c>
      <c r="GS227" s="27">
        <f t="shared" si="100"/>
        <v>5.3464903056713817E-13</v>
      </c>
      <c r="GT227" s="27">
        <f t="shared" si="100"/>
        <v>9.389135629708982E-11</v>
      </c>
      <c r="GU227" s="27">
        <f t="shared" si="100"/>
        <v>0</v>
      </c>
      <c r="GV227" s="27">
        <f t="shared" si="100"/>
        <v>0</v>
      </c>
      <c r="GW227" s="27">
        <f t="shared" si="100"/>
        <v>0</v>
      </c>
      <c r="GX227" s="27">
        <f t="shared" si="100"/>
        <v>0</v>
      </c>
      <c r="GY227" s="27">
        <f t="shared" si="100"/>
        <v>0</v>
      </c>
      <c r="GZ227" s="27">
        <f t="shared" si="100"/>
        <v>6.9671662476702154E-4</v>
      </c>
      <c r="HA227" s="27">
        <f t="shared" si="100"/>
        <v>0</v>
      </c>
      <c r="HB227" s="27">
        <f t="shared" si="100"/>
        <v>6.9671835067201479E-4</v>
      </c>
      <c r="HC227" s="27">
        <f t="shared" si="100"/>
        <v>1.2162640113654939E-3</v>
      </c>
      <c r="HD227" s="27">
        <f t="shared" si="100"/>
        <v>6.9671828553308527E-4</v>
      </c>
      <c r="HE227" s="27">
        <f t="shared" si="100"/>
        <v>2.452127347014245E-4</v>
      </c>
      <c r="HF227" s="27">
        <f t="shared" si="100"/>
        <v>1.4606584604894682E-4</v>
      </c>
      <c r="HG227" s="27">
        <f t="shared" si="100"/>
        <v>1.019149120992113E-4</v>
      </c>
      <c r="HH227" s="27">
        <f t="shared" si="100"/>
        <v>9.1549999223229325E-4</v>
      </c>
      <c r="HI227" s="27">
        <f t="shared" si="100"/>
        <v>0</v>
      </c>
      <c r="HJ227" s="27">
        <f t="shared" si="100"/>
        <v>9.4379864925442825E-4</v>
      </c>
      <c r="HK227" s="27">
        <f t="shared" si="100"/>
        <v>6.0814014794356068E-11</v>
      </c>
      <c r="HL227" s="27">
        <f t="shared" si="100"/>
        <v>2.9478407384293364E-5</v>
      </c>
      <c r="HM227" s="27">
        <f t="shared" si="100"/>
        <v>2.9608690271576157E-5</v>
      </c>
      <c r="HN227" s="27">
        <f t="shared" si="100"/>
        <v>0</v>
      </c>
      <c r="HO227" s="27">
        <f t="shared" si="100"/>
        <v>1.4242777255081114E-10</v>
      </c>
      <c r="HP227" s="27">
        <f t="shared" si="100"/>
        <v>3.362316310593225E-5</v>
      </c>
      <c r="HQ227" s="27">
        <f t="shared" si="100"/>
        <v>6.0808298410108995E-11</v>
      </c>
      <c r="HR227" s="27">
        <f t="shared" si="100"/>
        <v>0</v>
      </c>
      <c r="HS227" s="27">
        <f t="shared" si="100"/>
        <v>0</v>
      </c>
      <c r="HT227" s="27">
        <f t="shared" si="100"/>
        <v>1.3498352749030946E-13</v>
      </c>
      <c r="HU227" s="27">
        <f t="shared" si="100"/>
        <v>0</v>
      </c>
      <c r="HV227" s="27">
        <f t="shared" si="60"/>
        <v>1.3938561914129366E-13</v>
      </c>
      <c r="HW227" s="27">
        <f t="shared" si="60"/>
        <v>9.4270690872488264E-4</v>
      </c>
      <c r="HX227" s="27">
        <f t="shared" si="60"/>
        <v>3.6125598664442978E-3</v>
      </c>
      <c r="HY227" s="27">
        <f t="shared" si="60"/>
        <v>0</v>
      </c>
      <c r="HZ227" s="27">
        <f t="shared" si="60"/>
        <v>0</v>
      </c>
    </row>
    <row r="228" spans="1:234" s="4" customFormat="1" ht="12" customHeight="1" x14ac:dyDescent="0.15">
      <c r="A228" s="4" t="s">
        <v>183</v>
      </c>
      <c r="C228" s="27">
        <f t="shared" si="55"/>
        <v>0</v>
      </c>
      <c r="D228" s="27">
        <f t="shared" si="55"/>
        <v>0</v>
      </c>
      <c r="E228" s="27">
        <f t="shared" ref="E228:BP228" si="101">IF(E$232&gt;0,E213/E$232,0)</f>
        <v>0</v>
      </c>
      <c r="F228" s="27">
        <f t="shared" si="101"/>
        <v>0</v>
      </c>
      <c r="G228" s="27">
        <f t="shared" si="101"/>
        <v>0</v>
      </c>
      <c r="H228" s="27">
        <f t="shared" si="101"/>
        <v>0</v>
      </c>
      <c r="I228" s="27">
        <f t="shared" si="101"/>
        <v>0</v>
      </c>
      <c r="J228" s="27">
        <f t="shared" si="101"/>
        <v>0</v>
      </c>
      <c r="K228" s="27">
        <f t="shared" si="101"/>
        <v>0</v>
      </c>
      <c r="L228" s="27">
        <f t="shared" si="101"/>
        <v>0</v>
      </c>
      <c r="M228" s="27">
        <f t="shared" si="101"/>
        <v>0</v>
      </c>
      <c r="N228" s="27">
        <f t="shared" si="101"/>
        <v>0</v>
      </c>
      <c r="O228" s="27">
        <f t="shared" si="101"/>
        <v>0</v>
      </c>
      <c r="P228" s="27">
        <f t="shared" si="101"/>
        <v>0</v>
      </c>
      <c r="Q228" s="27">
        <f t="shared" si="101"/>
        <v>0</v>
      </c>
      <c r="R228" s="27">
        <f t="shared" si="101"/>
        <v>0</v>
      </c>
      <c r="S228" s="27">
        <f t="shared" si="101"/>
        <v>0</v>
      </c>
      <c r="T228" s="27">
        <f t="shared" si="101"/>
        <v>0</v>
      </c>
      <c r="U228" s="27">
        <f t="shared" si="101"/>
        <v>0</v>
      </c>
      <c r="V228" s="27">
        <f t="shared" si="101"/>
        <v>0</v>
      </c>
      <c r="W228" s="27">
        <f t="shared" si="101"/>
        <v>0</v>
      </c>
      <c r="X228" s="27">
        <f t="shared" si="101"/>
        <v>0</v>
      </c>
      <c r="Y228" s="27">
        <f t="shared" si="101"/>
        <v>0</v>
      </c>
      <c r="Z228" s="27">
        <f t="shared" si="101"/>
        <v>0</v>
      </c>
      <c r="AA228" s="27">
        <f t="shared" si="101"/>
        <v>0</v>
      </c>
      <c r="AB228" s="27">
        <f t="shared" si="101"/>
        <v>0</v>
      </c>
      <c r="AC228" s="27">
        <f t="shared" si="101"/>
        <v>0</v>
      </c>
      <c r="AD228" s="27">
        <f t="shared" si="101"/>
        <v>0</v>
      </c>
      <c r="AE228" s="27">
        <f t="shared" si="101"/>
        <v>0</v>
      </c>
      <c r="AF228" s="27">
        <f t="shared" si="101"/>
        <v>0</v>
      </c>
      <c r="AG228" s="27">
        <f t="shared" si="101"/>
        <v>0</v>
      </c>
      <c r="AH228" s="27">
        <f t="shared" si="101"/>
        <v>0</v>
      </c>
      <c r="AI228" s="27">
        <f t="shared" si="101"/>
        <v>0</v>
      </c>
      <c r="AJ228" s="27">
        <f t="shared" si="101"/>
        <v>0</v>
      </c>
      <c r="AK228" s="27">
        <f t="shared" si="101"/>
        <v>0</v>
      </c>
      <c r="AL228" s="27">
        <f t="shared" si="101"/>
        <v>0</v>
      </c>
      <c r="AM228" s="27">
        <f t="shared" si="101"/>
        <v>0</v>
      </c>
      <c r="AN228" s="27">
        <f t="shared" si="101"/>
        <v>0</v>
      </c>
      <c r="AO228" s="27">
        <f t="shared" si="101"/>
        <v>0</v>
      </c>
      <c r="AP228" s="27">
        <f t="shared" si="101"/>
        <v>0</v>
      </c>
      <c r="AQ228" s="27">
        <f t="shared" si="101"/>
        <v>0</v>
      </c>
      <c r="AR228" s="27">
        <f t="shared" si="101"/>
        <v>0</v>
      </c>
      <c r="AS228" s="27">
        <f t="shared" si="101"/>
        <v>0</v>
      </c>
      <c r="AT228" s="27">
        <f t="shared" si="101"/>
        <v>0</v>
      </c>
      <c r="AU228" s="27">
        <f t="shared" si="101"/>
        <v>0</v>
      </c>
      <c r="AV228" s="27">
        <f t="shared" si="101"/>
        <v>0</v>
      </c>
      <c r="AW228" s="27">
        <f t="shared" si="101"/>
        <v>0</v>
      </c>
      <c r="AX228" s="27">
        <f t="shared" si="101"/>
        <v>0</v>
      </c>
      <c r="AY228" s="27">
        <f t="shared" si="101"/>
        <v>0</v>
      </c>
      <c r="AZ228" s="27">
        <f t="shared" si="101"/>
        <v>0</v>
      </c>
      <c r="BA228" s="27">
        <f t="shared" si="101"/>
        <v>0</v>
      </c>
      <c r="BB228" s="27">
        <f t="shared" si="101"/>
        <v>0</v>
      </c>
      <c r="BC228" s="27">
        <f t="shared" si="101"/>
        <v>0</v>
      </c>
      <c r="BD228" s="27">
        <f t="shared" si="101"/>
        <v>0</v>
      </c>
      <c r="BE228" s="27">
        <f t="shared" si="101"/>
        <v>0</v>
      </c>
      <c r="BF228" s="27">
        <f t="shared" si="101"/>
        <v>0</v>
      </c>
      <c r="BG228" s="27">
        <f t="shared" si="101"/>
        <v>0</v>
      </c>
      <c r="BH228" s="27">
        <f t="shared" si="101"/>
        <v>0</v>
      </c>
      <c r="BI228" s="27">
        <f t="shared" si="101"/>
        <v>0</v>
      </c>
      <c r="BJ228" s="27">
        <f t="shared" si="101"/>
        <v>0</v>
      </c>
      <c r="BK228" s="27">
        <f t="shared" si="101"/>
        <v>0</v>
      </c>
      <c r="BL228" s="27">
        <f t="shared" si="101"/>
        <v>0</v>
      </c>
      <c r="BM228" s="27">
        <f t="shared" si="101"/>
        <v>0</v>
      </c>
      <c r="BN228" s="27">
        <f t="shared" si="101"/>
        <v>0</v>
      </c>
      <c r="BO228" s="27">
        <f t="shared" si="101"/>
        <v>0</v>
      </c>
      <c r="BP228" s="27">
        <f t="shared" si="101"/>
        <v>0</v>
      </c>
      <c r="BQ228" s="27">
        <f t="shared" ref="BQ228:EB228" si="102">IF(BQ$232&gt;0,BQ213/BQ$232,0)</f>
        <v>0</v>
      </c>
      <c r="BR228" s="27">
        <f t="shared" si="102"/>
        <v>0</v>
      </c>
      <c r="BS228" s="27">
        <f t="shared" si="102"/>
        <v>0</v>
      </c>
      <c r="BT228" s="27">
        <f t="shared" si="102"/>
        <v>0</v>
      </c>
      <c r="BU228" s="27">
        <f t="shared" si="102"/>
        <v>0</v>
      </c>
      <c r="BV228" s="27">
        <f t="shared" si="102"/>
        <v>0</v>
      </c>
      <c r="BW228" s="27">
        <f t="shared" si="102"/>
        <v>0</v>
      </c>
      <c r="BX228" s="27">
        <f t="shared" si="102"/>
        <v>0</v>
      </c>
      <c r="BY228" s="27">
        <f t="shared" si="102"/>
        <v>0</v>
      </c>
      <c r="BZ228" s="27">
        <f t="shared" si="102"/>
        <v>0</v>
      </c>
      <c r="CA228" s="27">
        <f t="shared" si="102"/>
        <v>0</v>
      </c>
      <c r="CB228" s="27">
        <f t="shared" si="102"/>
        <v>0</v>
      </c>
      <c r="CC228" s="27">
        <f t="shared" si="102"/>
        <v>0</v>
      </c>
      <c r="CD228" s="27">
        <f t="shared" si="102"/>
        <v>0</v>
      </c>
      <c r="CE228" s="27">
        <f t="shared" si="102"/>
        <v>0</v>
      </c>
      <c r="CF228" s="27">
        <f t="shared" si="102"/>
        <v>0</v>
      </c>
      <c r="CG228" s="27">
        <f t="shared" si="102"/>
        <v>0</v>
      </c>
      <c r="CH228" s="27">
        <f t="shared" si="102"/>
        <v>0</v>
      </c>
      <c r="CI228" s="27">
        <f t="shared" si="102"/>
        <v>0</v>
      </c>
      <c r="CJ228" s="27">
        <f t="shared" si="102"/>
        <v>0</v>
      </c>
      <c r="CK228" s="27">
        <f t="shared" si="102"/>
        <v>0</v>
      </c>
      <c r="CL228" s="27">
        <f t="shared" si="102"/>
        <v>0</v>
      </c>
      <c r="CM228" s="27">
        <f t="shared" si="102"/>
        <v>0</v>
      </c>
      <c r="CN228" s="27">
        <f t="shared" si="102"/>
        <v>0</v>
      </c>
      <c r="CO228" s="27">
        <f t="shared" si="102"/>
        <v>0</v>
      </c>
      <c r="CP228" s="27">
        <f t="shared" si="102"/>
        <v>0</v>
      </c>
      <c r="CQ228" s="27">
        <f t="shared" si="102"/>
        <v>0</v>
      </c>
      <c r="CR228" s="27">
        <f t="shared" si="102"/>
        <v>0</v>
      </c>
      <c r="CS228" s="27">
        <f t="shared" si="102"/>
        <v>0</v>
      </c>
      <c r="CT228" s="27">
        <f t="shared" si="102"/>
        <v>0</v>
      </c>
      <c r="CU228" s="27">
        <f t="shared" si="102"/>
        <v>0</v>
      </c>
      <c r="CV228" s="27">
        <f t="shared" si="102"/>
        <v>0</v>
      </c>
      <c r="CW228" s="27">
        <f t="shared" si="102"/>
        <v>0</v>
      </c>
      <c r="CX228" s="27">
        <f t="shared" si="102"/>
        <v>0</v>
      </c>
      <c r="CY228" s="27">
        <f t="shared" si="102"/>
        <v>0</v>
      </c>
      <c r="CZ228" s="27">
        <f t="shared" si="102"/>
        <v>0</v>
      </c>
      <c r="DA228" s="27">
        <f t="shared" si="102"/>
        <v>0</v>
      </c>
      <c r="DB228" s="27">
        <f t="shared" si="102"/>
        <v>0</v>
      </c>
      <c r="DC228" s="27">
        <f t="shared" si="102"/>
        <v>0</v>
      </c>
      <c r="DD228" s="27">
        <f t="shared" si="102"/>
        <v>0</v>
      </c>
      <c r="DE228" s="27">
        <f t="shared" si="102"/>
        <v>0</v>
      </c>
      <c r="DF228" s="27">
        <f t="shared" si="102"/>
        <v>0</v>
      </c>
      <c r="DG228" s="27">
        <f t="shared" si="102"/>
        <v>0</v>
      </c>
      <c r="DH228" s="27">
        <f t="shared" si="102"/>
        <v>0</v>
      </c>
      <c r="DI228" s="27">
        <f t="shared" si="102"/>
        <v>0</v>
      </c>
      <c r="DJ228" s="27">
        <f t="shared" si="102"/>
        <v>0</v>
      </c>
      <c r="DK228" s="27">
        <f t="shared" si="102"/>
        <v>0</v>
      </c>
      <c r="DL228" s="27">
        <f t="shared" si="102"/>
        <v>0</v>
      </c>
      <c r="DM228" s="27">
        <f t="shared" si="102"/>
        <v>0</v>
      </c>
      <c r="DN228" s="27">
        <f t="shared" si="102"/>
        <v>0</v>
      </c>
      <c r="DO228" s="27">
        <f t="shared" si="102"/>
        <v>0</v>
      </c>
      <c r="DP228" s="27">
        <f t="shared" si="102"/>
        <v>0</v>
      </c>
      <c r="DQ228" s="27">
        <f t="shared" si="102"/>
        <v>0</v>
      </c>
      <c r="DR228" s="27">
        <f t="shared" si="102"/>
        <v>0</v>
      </c>
      <c r="DS228" s="27">
        <f t="shared" si="102"/>
        <v>0</v>
      </c>
      <c r="DT228" s="27">
        <f t="shared" si="102"/>
        <v>0</v>
      </c>
      <c r="DU228" s="27">
        <f t="shared" si="102"/>
        <v>0</v>
      </c>
      <c r="DV228" s="27">
        <f t="shared" si="102"/>
        <v>0</v>
      </c>
      <c r="DW228" s="27">
        <f t="shared" si="102"/>
        <v>0</v>
      </c>
      <c r="DX228" s="27">
        <f t="shared" si="102"/>
        <v>0</v>
      </c>
      <c r="DY228" s="27">
        <f t="shared" si="102"/>
        <v>0</v>
      </c>
      <c r="DZ228" s="27">
        <f t="shared" si="102"/>
        <v>0</v>
      </c>
      <c r="EA228" s="27">
        <f t="shared" si="102"/>
        <v>0</v>
      </c>
      <c r="EB228" s="27">
        <f t="shared" si="102"/>
        <v>0</v>
      </c>
      <c r="EC228" s="27">
        <f t="shared" ref="EC228:GN228" si="103">IF(EC$232&gt;0,EC213/EC$232,0)</f>
        <v>0</v>
      </c>
      <c r="ED228" s="27">
        <f t="shared" si="103"/>
        <v>0</v>
      </c>
      <c r="EE228" s="27">
        <f t="shared" si="103"/>
        <v>0</v>
      </c>
      <c r="EF228" s="27">
        <f t="shared" si="103"/>
        <v>0</v>
      </c>
      <c r="EG228" s="27">
        <f t="shared" si="103"/>
        <v>0</v>
      </c>
      <c r="EH228" s="27">
        <f t="shared" si="103"/>
        <v>0</v>
      </c>
      <c r="EI228" s="27">
        <f t="shared" si="103"/>
        <v>0</v>
      </c>
      <c r="EJ228" s="27">
        <f t="shared" si="103"/>
        <v>0</v>
      </c>
      <c r="EK228" s="27">
        <f t="shared" si="103"/>
        <v>0</v>
      </c>
      <c r="EL228" s="27">
        <f t="shared" si="103"/>
        <v>0</v>
      </c>
      <c r="EM228" s="27">
        <f t="shared" si="103"/>
        <v>0</v>
      </c>
      <c r="EN228" s="27">
        <f t="shared" si="103"/>
        <v>0</v>
      </c>
      <c r="EO228" s="27">
        <f t="shared" si="103"/>
        <v>0</v>
      </c>
      <c r="EP228" s="27">
        <f t="shared" si="103"/>
        <v>0</v>
      </c>
      <c r="EQ228" s="27">
        <f t="shared" si="103"/>
        <v>0</v>
      </c>
      <c r="ER228" s="27">
        <f t="shared" si="103"/>
        <v>0</v>
      </c>
      <c r="ES228" s="27">
        <f t="shared" si="103"/>
        <v>0</v>
      </c>
      <c r="ET228" s="27">
        <f t="shared" si="103"/>
        <v>0</v>
      </c>
      <c r="EU228" s="27">
        <f t="shared" si="103"/>
        <v>0</v>
      </c>
      <c r="EV228" s="27">
        <f t="shared" si="103"/>
        <v>0</v>
      </c>
      <c r="EW228" s="27">
        <f t="shared" si="103"/>
        <v>0</v>
      </c>
      <c r="EX228" s="27">
        <f t="shared" si="103"/>
        <v>0</v>
      </c>
      <c r="EY228" s="27">
        <f t="shared" si="103"/>
        <v>0</v>
      </c>
      <c r="EZ228" s="27">
        <f t="shared" si="103"/>
        <v>0</v>
      </c>
      <c r="FA228" s="27">
        <f t="shared" si="103"/>
        <v>0</v>
      </c>
      <c r="FB228" s="27">
        <f t="shared" si="103"/>
        <v>0</v>
      </c>
      <c r="FC228" s="27">
        <f t="shared" si="103"/>
        <v>0</v>
      </c>
      <c r="FD228" s="27">
        <f t="shared" si="103"/>
        <v>0</v>
      </c>
      <c r="FE228" s="27">
        <f t="shared" si="103"/>
        <v>0</v>
      </c>
      <c r="FF228" s="27">
        <f t="shared" si="103"/>
        <v>0</v>
      </c>
      <c r="FG228" s="27">
        <f t="shared" si="103"/>
        <v>0</v>
      </c>
      <c r="FH228" s="27">
        <f t="shared" si="103"/>
        <v>0</v>
      </c>
      <c r="FI228" s="27">
        <f t="shared" si="103"/>
        <v>0</v>
      </c>
      <c r="FJ228" s="27">
        <f t="shared" si="103"/>
        <v>0</v>
      </c>
      <c r="FK228" s="27">
        <f t="shared" si="103"/>
        <v>0</v>
      </c>
      <c r="FL228" s="27">
        <f t="shared" si="103"/>
        <v>0</v>
      </c>
      <c r="FM228" s="27">
        <f t="shared" si="103"/>
        <v>0</v>
      </c>
      <c r="FN228" s="27">
        <f t="shared" si="103"/>
        <v>0</v>
      </c>
      <c r="FO228" s="27">
        <f t="shared" si="103"/>
        <v>0</v>
      </c>
      <c r="FP228" s="27">
        <f t="shared" si="103"/>
        <v>0</v>
      </c>
      <c r="FQ228" s="27">
        <f t="shared" si="103"/>
        <v>0</v>
      </c>
      <c r="FR228" s="27">
        <f t="shared" si="103"/>
        <v>0</v>
      </c>
      <c r="FS228" s="27">
        <f t="shared" si="103"/>
        <v>0</v>
      </c>
      <c r="FT228" s="27">
        <f t="shared" si="103"/>
        <v>0</v>
      </c>
      <c r="FU228" s="27">
        <f t="shared" si="103"/>
        <v>0</v>
      </c>
      <c r="FV228" s="27">
        <f t="shared" si="103"/>
        <v>0</v>
      </c>
      <c r="FW228" s="27">
        <f t="shared" si="103"/>
        <v>0</v>
      </c>
      <c r="FX228" s="27">
        <f t="shared" si="103"/>
        <v>0</v>
      </c>
      <c r="FY228" s="27">
        <f t="shared" si="103"/>
        <v>0</v>
      </c>
      <c r="FZ228" s="27">
        <f t="shared" si="103"/>
        <v>0</v>
      </c>
      <c r="GA228" s="27">
        <f t="shared" si="103"/>
        <v>0</v>
      </c>
      <c r="GB228" s="27">
        <f t="shared" si="103"/>
        <v>0</v>
      </c>
      <c r="GC228" s="27">
        <f t="shared" si="103"/>
        <v>0</v>
      </c>
      <c r="GD228" s="27">
        <f t="shared" si="103"/>
        <v>0</v>
      </c>
      <c r="GE228" s="27">
        <f t="shared" si="103"/>
        <v>0</v>
      </c>
      <c r="GF228" s="27">
        <f t="shared" si="103"/>
        <v>0</v>
      </c>
      <c r="GG228" s="27">
        <f t="shared" si="103"/>
        <v>0</v>
      </c>
      <c r="GH228" s="27">
        <f t="shared" si="103"/>
        <v>0</v>
      </c>
      <c r="GI228" s="27">
        <f t="shared" si="103"/>
        <v>0</v>
      </c>
      <c r="GJ228" s="27">
        <f t="shared" si="103"/>
        <v>0</v>
      </c>
      <c r="GK228" s="27">
        <f t="shared" si="103"/>
        <v>0</v>
      </c>
      <c r="GL228" s="27">
        <f t="shared" si="103"/>
        <v>0</v>
      </c>
      <c r="GM228" s="27">
        <f t="shared" si="103"/>
        <v>0</v>
      </c>
      <c r="GN228" s="27">
        <f t="shared" si="103"/>
        <v>0</v>
      </c>
      <c r="GO228" s="27">
        <f t="shared" ref="GO228:HU228" si="104">IF(GO$232&gt;0,GO213/GO$232,0)</f>
        <v>0</v>
      </c>
      <c r="GP228" s="27">
        <f t="shared" si="104"/>
        <v>0</v>
      </c>
      <c r="GQ228" s="27">
        <f t="shared" si="104"/>
        <v>0</v>
      </c>
      <c r="GR228" s="27">
        <f t="shared" si="104"/>
        <v>0</v>
      </c>
      <c r="GS228" s="27">
        <f t="shared" si="104"/>
        <v>0</v>
      </c>
      <c r="GT228" s="27">
        <f t="shared" si="104"/>
        <v>0</v>
      </c>
      <c r="GU228" s="27">
        <f t="shared" si="104"/>
        <v>0</v>
      </c>
      <c r="GV228" s="27">
        <f t="shared" si="104"/>
        <v>0</v>
      </c>
      <c r="GW228" s="27">
        <f t="shared" si="104"/>
        <v>0</v>
      </c>
      <c r="GX228" s="27">
        <f t="shared" si="104"/>
        <v>0</v>
      </c>
      <c r="GY228" s="27">
        <f t="shared" si="104"/>
        <v>0</v>
      </c>
      <c r="GZ228" s="27">
        <f t="shared" si="104"/>
        <v>0</v>
      </c>
      <c r="HA228" s="27">
        <f t="shared" si="104"/>
        <v>0</v>
      </c>
      <c r="HB228" s="27">
        <f t="shared" si="104"/>
        <v>0</v>
      </c>
      <c r="HC228" s="27">
        <f t="shared" si="104"/>
        <v>0</v>
      </c>
      <c r="HD228" s="27">
        <f t="shared" si="104"/>
        <v>0</v>
      </c>
      <c r="HE228" s="27">
        <f t="shared" si="104"/>
        <v>0</v>
      </c>
      <c r="HF228" s="27">
        <f t="shared" si="104"/>
        <v>0</v>
      </c>
      <c r="HG228" s="27">
        <f t="shared" si="104"/>
        <v>0</v>
      </c>
      <c r="HH228" s="27">
        <f t="shared" si="104"/>
        <v>0</v>
      </c>
      <c r="HI228" s="27">
        <f t="shared" si="104"/>
        <v>0</v>
      </c>
      <c r="HJ228" s="27">
        <f t="shared" si="104"/>
        <v>0</v>
      </c>
      <c r="HK228" s="27">
        <f t="shared" si="104"/>
        <v>0</v>
      </c>
      <c r="HL228" s="27">
        <f t="shared" si="104"/>
        <v>0</v>
      </c>
      <c r="HM228" s="27">
        <f t="shared" si="104"/>
        <v>0</v>
      </c>
      <c r="HN228" s="27">
        <f t="shared" si="104"/>
        <v>0</v>
      </c>
      <c r="HO228" s="27">
        <f t="shared" si="104"/>
        <v>0</v>
      </c>
      <c r="HP228" s="27">
        <f t="shared" si="104"/>
        <v>0</v>
      </c>
      <c r="HQ228" s="27">
        <f t="shared" si="104"/>
        <v>0</v>
      </c>
      <c r="HR228" s="27">
        <f t="shared" si="104"/>
        <v>0</v>
      </c>
      <c r="HS228" s="27">
        <f t="shared" si="104"/>
        <v>0</v>
      </c>
      <c r="HT228" s="27">
        <f t="shared" si="104"/>
        <v>0</v>
      </c>
      <c r="HU228" s="27">
        <f t="shared" si="104"/>
        <v>0</v>
      </c>
      <c r="HV228" s="27">
        <f t="shared" si="60"/>
        <v>0</v>
      </c>
      <c r="HW228" s="27">
        <f t="shared" si="60"/>
        <v>0</v>
      </c>
      <c r="HX228" s="27">
        <f t="shared" si="60"/>
        <v>0</v>
      </c>
      <c r="HY228" s="27">
        <f t="shared" si="60"/>
        <v>0</v>
      </c>
      <c r="HZ228" s="27">
        <f t="shared" si="60"/>
        <v>0</v>
      </c>
    </row>
    <row r="229" spans="1:234" s="4" customFormat="1" ht="12" customHeight="1" x14ac:dyDescent="0.15">
      <c r="A229" s="4" t="s">
        <v>184</v>
      </c>
      <c r="C229" s="27">
        <f t="shared" si="55"/>
        <v>0</v>
      </c>
      <c r="D229" s="27">
        <f t="shared" si="55"/>
        <v>2.9255585813840008E-4</v>
      </c>
      <c r="E229" s="27">
        <f t="shared" ref="E229:BP229" si="105">IF(E$232&gt;0,E214/E$232,0)</f>
        <v>0</v>
      </c>
      <c r="F229" s="27">
        <f t="shared" si="105"/>
        <v>8.3208482823611714E-4</v>
      </c>
      <c r="G229" s="27">
        <f t="shared" si="105"/>
        <v>8.3208456600633411E-4</v>
      </c>
      <c r="H229" s="27">
        <f t="shared" si="105"/>
        <v>0</v>
      </c>
      <c r="I229" s="27">
        <f t="shared" si="105"/>
        <v>1.8796852273151084E-2</v>
      </c>
      <c r="J229" s="27">
        <f t="shared" si="105"/>
        <v>6.9326667527320617E-4</v>
      </c>
      <c r="K229" s="27">
        <f t="shared" si="105"/>
        <v>0</v>
      </c>
      <c r="L229" s="27">
        <f t="shared" si="105"/>
        <v>8.3208460154370859E-4</v>
      </c>
      <c r="M229" s="27">
        <f t="shared" si="105"/>
        <v>2.9255585813840008E-4</v>
      </c>
      <c r="N229" s="27">
        <f t="shared" si="105"/>
        <v>2.5779297116809312E-4</v>
      </c>
      <c r="O229" s="27">
        <f t="shared" si="105"/>
        <v>1.3245331008246902E-4</v>
      </c>
      <c r="P229" s="27">
        <f t="shared" si="105"/>
        <v>8.3208460154370859E-4</v>
      </c>
      <c r="Q229" s="27">
        <f t="shared" si="105"/>
        <v>2.9255585813840008E-4</v>
      </c>
      <c r="R229" s="27">
        <f t="shared" si="105"/>
        <v>0</v>
      </c>
      <c r="S229" s="27">
        <f t="shared" si="105"/>
        <v>2.5779297116809312E-4</v>
      </c>
      <c r="T229" s="27">
        <f t="shared" si="105"/>
        <v>2.5779646634390021E-4</v>
      </c>
      <c r="U229" s="27">
        <f t="shared" si="105"/>
        <v>2.5779263162208288E-4</v>
      </c>
      <c r="V229" s="27">
        <f t="shared" si="105"/>
        <v>0</v>
      </c>
      <c r="W229" s="27">
        <f t="shared" si="105"/>
        <v>0</v>
      </c>
      <c r="X229" s="27">
        <f t="shared" si="105"/>
        <v>0</v>
      </c>
      <c r="Y229" s="27">
        <f t="shared" si="105"/>
        <v>0</v>
      </c>
      <c r="Z229" s="27">
        <f t="shared" si="105"/>
        <v>0</v>
      </c>
      <c r="AA229" s="27">
        <f t="shared" si="105"/>
        <v>0</v>
      </c>
      <c r="AB229" s="27">
        <f t="shared" si="105"/>
        <v>0</v>
      </c>
      <c r="AC229" s="27">
        <f t="shared" si="105"/>
        <v>0</v>
      </c>
      <c r="AD229" s="27">
        <f t="shared" si="105"/>
        <v>0</v>
      </c>
      <c r="AE229" s="27">
        <f t="shared" si="105"/>
        <v>0</v>
      </c>
      <c r="AF229" s="27">
        <f t="shared" si="105"/>
        <v>0</v>
      </c>
      <c r="AG229" s="27">
        <f t="shared" si="105"/>
        <v>0</v>
      </c>
      <c r="AH229" s="27">
        <f t="shared" si="105"/>
        <v>0</v>
      </c>
      <c r="AI229" s="27">
        <f t="shared" si="105"/>
        <v>0</v>
      </c>
      <c r="AJ229" s="27">
        <f t="shared" si="105"/>
        <v>0</v>
      </c>
      <c r="AK229" s="27">
        <f t="shared" si="105"/>
        <v>0</v>
      </c>
      <c r="AL229" s="27">
        <f t="shared" si="105"/>
        <v>0</v>
      </c>
      <c r="AM229" s="27">
        <f t="shared" si="105"/>
        <v>0</v>
      </c>
      <c r="AN229" s="27">
        <f t="shared" si="105"/>
        <v>0</v>
      </c>
      <c r="AO229" s="27">
        <f t="shared" si="105"/>
        <v>0</v>
      </c>
      <c r="AP229" s="27">
        <f t="shared" si="105"/>
        <v>0</v>
      </c>
      <c r="AQ229" s="27">
        <f t="shared" si="105"/>
        <v>0</v>
      </c>
      <c r="AR229" s="27">
        <f t="shared" si="105"/>
        <v>0</v>
      </c>
      <c r="AS229" s="27">
        <f t="shared" si="105"/>
        <v>0</v>
      </c>
      <c r="AT229" s="27">
        <f t="shared" si="105"/>
        <v>0</v>
      </c>
      <c r="AU229" s="27">
        <f t="shared" si="105"/>
        <v>0</v>
      </c>
      <c r="AV229" s="27">
        <f t="shared" si="105"/>
        <v>0</v>
      </c>
      <c r="AW229" s="27">
        <f t="shared" si="105"/>
        <v>0</v>
      </c>
      <c r="AX229" s="27">
        <f t="shared" si="105"/>
        <v>0</v>
      </c>
      <c r="AY229" s="27">
        <f t="shared" si="105"/>
        <v>0</v>
      </c>
      <c r="AZ229" s="27">
        <f t="shared" si="105"/>
        <v>0</v>
      </c>
      <c r="BA229" s="27">
        <f t="shared" si="105"/>
        <v>0</v>
      </c>
      <c r="BB229" s="27">
        <f t="shared" si="105"/>
        <v>0</v>
      </c>
      <c r="BC229" s="27">
        <f t="shared" si="105"/>
        <v>0</v>
      </c>
      <c r="BD229" s="27">
        <f t="shared" si="105"/>
        <v>0</v>
      </c>
      <c r="BE229" s="27">
        <f t="shared" si="105"/>
        <v>0</v>
      </c>
      <c r="BF229" s="27">
        <f t="shared" si="105"/>
        <v>0</v>
      </c>
      <c r="BG229" s="27">
        <f t="shared" si="105"/>
        <v>0</v>
      </c>
      <c r="BH229" s="27">
        <f t="shared" si="105"/>
        <v>0</v>
      </c>
      <c r="BI229" s="27">
        <f t="shared" si="105"/>
        <v>0</v>
      </c>
      <c r="BJ229" s="27">
        <f t="shared" si="105"/>
        <v>0</v>
      </c>
      <c r="BK229" s="27">
        <f t="shared" si="105"/>
        <v>0</v>
      </c>
      <c r="BL229" s="27">
        <f t="shared" si="105"/>
        <v>0</v>
      </c>
      <c r="BM229" s="27">
        <f t="shared" si="105"/>
        <v>0</v>
      </c>
      <c r="BN229" s="27">
        <f t="shared" si="105"/>
        <v>0</v>
      </c>
      <c r="BO229" s="27">
        <f t="shared" si="105"/>
        <v>0</v>
      </c>
      <c r="BP229" s="27">
        <f t="shared" si="105"/>
        <v>0</v>
      </c>
      <c r="BQ229" s="27">
        <f t="shared" ref="BQ229:EB229" si="106">IF(BQ$232&gt;0,BQ214/BQ$232,0)</f>
        <v>0</v>
      </c>
      <c r="BR229" s="27">
        <f t="shared" si="106"/>
        <v>0</v>
      </c>
      <c r="BS229" s="27">
        <f t="shared" si="106"/>
        <v>0</v>
      </c>
      <c r="BT229" s="27">
        <f t="shared" si="106"/>
        <v>0</v>
      </c>
      <c r="BU229" s="27">
        <f t="shared" si="106"/>
        <v>0</v>
      </c>
      <c r="BV229" s="27">
        <f t="shared" si="106"/>
        <v>0</v>
      </c>
      <c r="BW229" s="27">
        <f t="shared" si="106"/>
        <v>0</v>
      </c>
      <c r="BX229" s="27">
        <f t="shared" si="106"/>
        <v>0</v>
      </c>
      <c r="BY229" s="27">
        <f t="shared" si="106"/>
        <v>0</v>
      </c>
      <c r="BZ229" s="27">
        <f t="shared" si="106"/>
        <v>0</v>
      </c>
      <c r="CA229" s="27">
        <f t="shared" si="106"/>
        <v>0</v>
      </c>
      <c r="CB229" s="27">
        <f t="shared" si="106"/>
        <v>0</v>
      </c>
      <c r="CC229" s="27">
        <f t="shared" si="106"/>
        <v>0</v>
      </c>
      <c r="CD229" s="27">
        <f t="shared" si="106"/>
        <v>0</v>
      </c>
      <c r="CE229" s="27">
        <f t="shared" si="106"/>
        <v>0</v>
      </c>
      <c r="CF229" s="27">
        <f t="shared" si="106"/>
        <v>0</v>
      </c>
      <c r="CG229" s="27">
        <f t="shared" si="106"/>
        <v>0</v>
      </c>
      <c r="CH229" s="27">
        <f t="shared" si="106"/>
        <v>0</v>
      </c>
      <c r="CI229" s="27">
        <f t="shared" si="106"/>
        <v>0</v>
      </c>
      <c r="CJ229" s="27">
        <f t="shared" si="106"/>
        <v>0</v>
      </c>
      <c r="CK229" s="27">
        <f t="shared" si="106"/>
        <v>0</v>
      </c>
      <c r="CL229" s="27">
        <f t="shared" si="106"/>
        <v>0</v>
      </c>
      <c r="CM229" s="27">
        <f t="shared" si="106"/>
        <v>0</v>
      </c>
      <c r="CN229" s="27">
        <f t="shared" si="106"/>
        <v>0</v>
      </c>
      <c r="CO229" s="27">
        <f t="shared" si="106"/>
        <v>0</v>
      </c>
      <c r="CP229" s="27">
        <f t="shared" si="106"/>
        <v>0</v>
      </c>
      <c r="CQ229" s="27">
        <f t="shared" si="106"/>
        <v>0</v>
      </c>
      <c r="CR229" s="27">
        <f t="shared" si="106"/>
        <v>0</v>
      </c>
      <c r="CS229" s="27">
        <f t="shared" si="106"/>
        <v>0</v>
      </c>
      <c r="CT229" s="27">
        <f t="shared" si="106"/>
        <v>0</v>
      </c>
      <c r="CU229" s="27">
        <f t="shared" si="106"/>
        <v>0</v>
      </c>
      <c r="CV229" s="27">
        <f t="shared" si="106"/>
        <v>0</v>
      </c>
      <c r="CW229" s="27">
        <f t="shared" si="106"/>
        <v>0</v>
      </c>
      <c r="CX229" s="27">
        <f t="shared" si="106"/>
        <v>0</v>
      </c>
      <c r="CY229" s="27">
        <f t="shared" si="106"/>
        <v>0</v>
      </c>
      <c r="CZ229" s="27">
        <f t="shared" si="106"/>
        <v>0</v>
      </c>
      <c r="DA229" s="27">
        <f t="shared" si="106"/>
        <v>0</v>
      </c>
      <c r="DB229" s="27">
        <f t="shared" si="106"/>
        <v>0</v>
      </c>
      <c r="DC229" s="27">
        <f t="shared" si="106"/>
        <v>0</v>
      </c>
      <c r="DD229" s="27">
        <f t="shared" si="106"/>
        <v>0</v>
      </c>
      <c r="DE229" s="27">
        <f t="shared" si="106"/>
        <v>0</v>
      </c>
      <c r="DF229" s="27">
        <f t="shared" si="106"/>
        <v>0</v>
      </c>
      <c r="DG229" s="27">
        <f t="shared" si="106"/>
        <v>0</v>
      </c>
      <c r="DH229" s="27">
        <f t="shared" si="106"/>
        <v>0</v>
      </c>
      <c r="DI229" s="27">
        <f t="shared" si="106"/>
        <v>5.7620516668287726E-3</v>
      </c>
      <c r="DJ229" s="27">
        <f t="shared" si="106"/>
        <v>0</v>
      </c>
      <c r="DK229" s="27">
        <f t="shared" si="106"/>
        <v>0</v>
      </c>
      <c r="DL229" s="27">
        <f t="shared" si="106"/>
        <v>0</v>
      </c>
      <c r="DM229" s="27">
        <f t="shared" si="106"/>
        <v>7.9495896741079547E-4</v>
      </c>
      <c r="DN229" s="27">
        <f t="shared" si="106"/>
        <v>7.9495896741079547E-4</v>
      </c>
      <c r="DO229" s="27">
        <f t="shared" si="106"/>
        <v>7.9495898145756584E-4</v>
      </c>
      <c r="DP229" s="27">
        <f t="shared" si="106"/>
        <v>7.9495892633231274E-4</v>
      </c>
      <c r="DQ229" s="27">
        <f t="shared" si="106"/>
        <v>4.3025384873217202E-3</v>
      </c>
      <c r="DR229" s="27">
        <f t="shared" si="106"/>
        <v>7.949246873960817E-4</v>
      </c>
      <c r="DS229" s="27">
        <f t="shared" si="106"/>
        <v>0</v>
      </c>
      <c r="DT229" s="27">
        <f t="shared" si="106"/>
        <v>0</v>
      </c>
      <c r="DU229" s="27">
        <f t="shared" si="106"/>
        <v>0</v>
      </c>
      <c r="DV229" s="27">
        <f t="shared" si="106"/>
        <v>0</v>
      </c>
      <c r="DW229" s="27">
        <f t="shared" si="106"/>
        <v>0</v>
      </c>
      <c r="DX229" s="27">
        <f t="shared" si="106"/>
        <v>0</v>
      </c>
      <c r="DY229" s="27">
        <f t="shared" si="106"/>
        <v>0</v>
      </c>
      <c r="DZ229" s="27">
        <f t="shared" si="106"/>
        <v>0</v>
      </c>
      <c r="EA229" s="27">
        <f t="shared" si="106"/>
        <v>0</v>
      </c>
      <c r="EB229" s="27">
        <f t="shared" si="106"/>
        <v>0</v>
      </c>
      <c r="EC229" s="27">
        <f t="shared" ref="EC229:GN229" si="107">IF(EC$232&gt;0,EC214/EC$232,0)</f>
        <v>0</v>
      </c>
      <c r="ED229" s="27">
        <f t="shared" si="107"/>
        <v>0</v>
      </c>
      <c r="EE229" s="27">
        <f t="shared" si="107"/>
        <v>0</v>
      </c>
      <c r="EF229" s="27">
        <f t="shared" si="107"/>
        <v>0</v>
      </c>
      <c r="EG229" s="27">
        <f t="shared" si="107"/>
        <v>0</v>
      </c>
      <c r="EH229" s="27">
        <f t="shared" si="107"/>
        <v>0</v>
      </c>
      <c r="EI229" s="27">
        <f t="shared" si="107"/>
        <v>0</v>
      </c>
      <c r="EJ229" s="27">
        <f t="shared" si="107"/>
        <v>0</v>
      </c>
      <c r="EK229" s="27">
        <f t="shared" si="107"/>
        <v>2.7288333949569012E-2</v>
      </c>
      <c r="EL229" s="27">
        <f t="shared" si="107"/>
        <v>0</v>
      </c>
      <c r="EM229" s="27">
        <f t="shared" si="107"/>
        <v>0</v>
      </c>
      <c r="EN229" s="27">
        <f t="shared" si="107"/>
        <v>0</v>
      </c>
      <c r="EO229" s="27">
        <f t="shared" si="107"/>
        <v>0</v>
      </c>
      <c r="EP229" s="27">
        <f t="shared" si="107"/>
        <v>0</v>
      </c>
      <c r="EQ229" s="27">
        <f t="shared" si="107"/>
        <v>0</v>
      </c>
      <c r="ER229" s="27">
        <f t="shared" si="107"/>
        <v>0</v>
      </c>
      <c r="ES229" s="27">
        <f t="shared" si="107"/>
        <v>0</v>
      </c>
      <c r="ET229" s="27">
        <f t="shared" si="107"/>
        <v>0</v>
      </c>
      <c r="EU229" s="27">
        <f t="shared" si="107"/>
        <v>0</v>
      </c>
      <c r="EV229" s="27">
        <f t="shared" si="107"/>
        <v>0</v>
      </c>
      <c r="EW229" s="27">
        <f t="shared" si="107"/>
        <v>0</v>
      </c>
      <c r="EX229" s="27">
        <f t="shared" si="107"/>
        <v>0</v>
      </c>
      <c r="EY229" s="27">
        <f t="shared" si="107"/>
        <v>0</v>
      </c>
      <c r="EZ229" s="27">
        <f t="shared" si="107"/>
        <v>0</v>
      </c>
      <c r="FA229" s="27">
        <f t="shared" si="107"/>
        <v>0</v>
      </c>
      <c r="FB229" s="27">
        <f t="shared" si="107"/>
        <v>0</v>
      </c>
      <c r="FC229" s="27">
        <f t="shared" si="107"/>
        <v>0</v>
      </c>
      <c r="FD229" s="27">
        <f t="shared" si="107"/>
        <v>0</v>
      </c>
      <c r="FE229" s="27">
        <f t="shared" si="107"/>
        <v>0</v>
      </c>
      <c r="FF229" s="27">
        <f t="shared" si="107"/>
        <v>0</v>
      </c>
      <c r="FG229" s="27">
        <f t="shared" si="107"/>
        <v>0</v>
      </c>
      <c r="FH229" s="27">
        <f t="shared" si="107"/>
        <v>0</v>
      </c>
      <c r="FI229" s="27">
        <f t="shared" si="107"/>
        <v>0</v>
      </c>
      <c r="FJ229" s="27">
        <f t="shared" si="107"/>
        <v>0</v>
      </c>
      <c r="FK229" s="27">
        <f t="shared" si="107"/>
        <v>0</v>
      </c>
      <c r="FL229" s="27">
        <f t="shared" si="107"/>
        <v>0</v>
      </c>
      <c r="FM229" s="27">
        <f t="shared" si="107"/>
        <v>0</v>
      </c>
      <c r="FN229" s="27">
        <f t="shared" si="107"/>
        <v>0</v>
      </c>
      <c r="FO229" s="27">
        <f t="shared" si="107"/>
        <v>0</v>
      </c>
      <c r="FP229" s="27">
        <f t="shared" si="107"/>
        <v>0</v>
      </c>
      <c r="FQ229" s="27">
        <f t="shared" si="107"/>
        <v>0</v>
      </c>
      <c r="FR229" s="27">
        <f t="shared" si="107"/>
        <v>0</v>
      </c>
      <c r="FS229" s="27">
        <f t="shared" si="107"/>
        <v>0</v>
      </c>
      <c r="FT229" s="27">
        <f t="shared" si="107"/>
        <v>0</v>
      </c>
      <c r="FU229" s="27">
        <f t="shared" si="107"/>
        <v>0</v>
      </c>
      <c r="FV229" s="27">
        <f t="shared" si="107"/>
        <v>0</v>
      </c>
      <c r="FW229" s="27">
        <f t="shared" si="107"/>
        <v>0</v>
      </c>
      <c r="FX229" s="27">
        <f t="shared" si="107"/>
        <v>0</v>
      </c>
      <c r="FY229" s="27">
        <f t="shared" si="107"/>
        <v>0</v>
      </c>
      <c r="FZ229" s="27">
        <f t="shared" si="107"/>
        <v>0</v>
      </c>
      <c r="GA229" s="27">
        <f t="shared" si="107"/>
        <v>0</v>
      </c>
      <c r="GB229" s="27">
        <f t="shared" si="107"/>
        <v>0</v>
      </c>
      <c r="GC229" s="27">
        <f t="shared" si="107"/>
        <v>0</v>
      </c>
      <c r="GD229" s="27">
        <f t="shared" si="107"/>
        <v>6.9326842732981924E-4</v>
      </c>
      <c r="GE229" s="27">
        <f t="shared" si="107"/>
        <v>8.3208457858816227E-4</v>
      </c>
      <c r="GF229" s="27">
        <f t="shared" si="107"/>
        <v>2.5779296687281544E-4</v>
      </c>
      <c r="GG229" s="27">
        <f t="shared" si="107"/>
        <v>0</v>
      </c>
      <c r="GH229" s="27">
        <f t="shared" si="107"/>
        <v>0</v>
      </c>
      <c r="GI229" s="27">
        <f t="shared" si="107"/>
        <v>0</v>
      </c>
      <c r="GJ229" s="27">
        <f t="shared" si="107"/>
        <v>0</v>
      </c>
      <c r="GK229" s="27">
        <f t="shared" si="107"/>
        <v>0</v>
      </c>
      <c r="GL229" s="27">
        <f t="shared" si="107"/>
        <v>0</v>
      </c>
      <c r="GM229" s="27">
        <f t="shared" si="107"/>
        <v>0</v>
      </c>
      <c r="GN229" s="27">
        <f t="shared" si="107"/>
        <v>0</v>
      </c>
      <c r="GO229" s="27">
        <f t="shared" ref="GO229:HU229" si="108">IF(GO$232&gt;0,GO214/GO$232,0)</f>
        <v>0</v>
      </c>
      <c r="GP229" s="27">
        <f t="shared" si="108"/>
        <v>0</v>
      </c>
      <c r="GQ229" s="27">
        <f t="shared" si="108"/>
        <v>0</v>
      </c>
      <c r="GR229" s="27">
        <f t="shared" si="108"/>
        <v>0</v>
      </c>
      <c r="GS229" s="27">
        <f t="shared" si="108"/>
        <v>0</v>
      </c>
      <c r="GT229" s="27">
        <f t="shared" si="108"/>
        <v>0</v>
      </c>
      <c r="GU229" s="27">
        <f t="shared" si="108"/>
        <v>0</v>
      </c>
      <c r="GV229" s="27">
        <f t="shared" si="108"/>
        <v>0</v>
      </c>
      <c r="GW229" s="27">
        <f t="shared" si="108"/>
        <v>0</v>
      </c>
      <c r="GX229" s="27">
        <f t="shared" si="108"/>
        <v>1.9432672063299038E-5</v>
      </c>
      <c r="GY229" s="27">
        <f t="shared" si="108"/>
        <v>1.9432672063299038E-5</v>
      </c>
      <c r="GZ229" s="27">
        <f t="shared" si="108"/>
        <v>0</v>
      </c>
      <c r="HA229" s="27">
        <f t="shared" si="108"/>
        <v>0</v>
      </c>
      <c r="HB229" s="27">
        <f t="shared" si="108"/>
        <v>0</v>
      </c>
      <c r="HC229" s="27">
        <f t="shared" si="108"/>
        <v>0</v>
      </c>
      <c r="HD229" s="27">
        <f t="shared" si="108"/>
        <v>0</v>
      </c>
      <c r="HE229" s="27">
        <f t="shared" si="108"/>
        <v>0</v>
      </c>
      <c r="HF229" s="27">
        <f t="shared" si="108"/>
        <v>0</v>
      </c>
      <c r="HG229" s="27">
        <f t="shared" si="108"/>
        <v>0</v>
      </c>
      <c r="HH229" s="27">
        <f t="shared" si="108"/>
        <v>0</v>
      </c>
      <c r="HI229" s="27">
        <f t="shared" si="108"/>
        <v>0</v>
      </c>
      <c r="HJ229" s="27">
        <f t="shared" si="108"/>
        <v>0</v>
      </c>
      <c r="HK229" s="27">
        <f t="shared" si="108"/>
        <v>0</v>
      </c>
      <c r="HL229" s="27">
        <f t="shared" si="108"/>
        <v>0</v>
      </c>
      <c r="HM229" s="27">
        <f t="shared" si="108"/>
        <v>0</v>
      </c>
      <c r="HN229" s="27">
        <f t="shared" si="108"/>
        <v>0</v>
      </c>
      <c r="HO229" s="27">
        <f t="shared" si="108"/>
        <v>0</v>
      </c>
      <c r="HP229" s="27">
        <f t="shared" si="108"/>
        <v>0</v>
      </c>
      <c r="HQ229" s="27">
        <f t="shared" si="108"/>
        <v>0</v>
      </c>
      <c r="HR229" s="27">
        <f t="shared" si="108"/>
        <v>0</v>
      </c>
      <c r="HS229" s="27">
        <f t="shared" si="108"/>
        <v>0</v>
      </c>
      <c r="HT229" s="27">
        <f t="shared" si="108"/>
        <v>2.2268808342006201E-3</v>
      </c>
      <c r="HU229" s="27">
        <f t="shared" si="108"/>
        <v>0</v>
      </c>
      <c r="HV229" s="27">
        <f t="shared" si="60"/>
        <v>7.949246873960817E-4</v>
      </c>
      <c r="HW229" s="27">
        <f t="shared" si="60"/>
        <v>0</v>
      </c>
      <c r="HX229" s="27">
        <f t="shared" si="60"/>
        <v>0</v>
      </c>
      <c r="HY229" s="27">
        <f t="shared" si="60"/>
        <v>0</v>
      </c>
      <c r="HZ229" s="27">
        <f t="shared" si="60"/>
        <v>0</v>
      </c>
    </row>
    <row r="230" spans="1:234" s="4" customFormat="1" ht="12" customHeight="1" x14ac:dyDescent="0.15"/>
    <row r="231" spans="1:234" s="6" customFormat="1" ht="12" customHeight="1" x14ac:dyDescent="0.15"/>
    <row r="232" spans="1:234" s="4" customFormat="1" ht="12" customHeight="1" x14ac:dyDescent="0.15">
      <c r="A232" s="4" t="s">
        <v>186</v>
      </c>
      <c r="B232" s="5" t="s">
        <v>176</v>
      </c>
      <c r="C232" s="8">
        <f>SUM(C202:C214)</f>
        <v>29290</v>
      </c>
      <c r="D232" s="8">
        <f>SUM(D202:D214)</f>
        <v>527.19778363500006</v>
      </c>
      <c r="E232" s="8">
        <f t="shared" ref="E232:BP232" si="109">SUM(E202:E214)</f>
        <v>54.361878370999996</v>
      </c>
      <c r="F232" s="8">
        <f t="shared" si="109"/>
        <v>42214.169526995043</v>
      </c>
      <c r="G232" s="8">
        <f t="shared" si="109"/>
        <v>2221.798210815422</v>
      </c>
      <c r="H232" s="8">
        <f t="shared" si="109"/>
        <v>64951.596908453997</v>
      </c>
      <c r="I232" s="8">
        <f t="shared" si="109"/>
        <v>1876.91</v>
      </c>
      <c r="J232" s="8">
        <f t="shared" si="109"/>
        <v>150.505719835561</v>
      </c>
      <c r="K232" s="8">
        <f t="shared" si="109"/>
        <v>0</v>
      </c>
      <c r="L232" s="8">
        <f t="shared" si="109"/>
        <v>44435.974336508341</v>
      </c>
      <c r="M232" s="8">
        <f t="shared" si="109"/>
        <v>527.19778363500006</v>
      </c>
      <c r="N232" s="8">
        <f t="shared" si="109"/>
        <v>151844.94682935288</v>
      </c>
      <c r="O232" s="8">
        <f t="shared" si="109"/>
        <v>376.69198277441751</v>
      </c>
      <c r="P232" s="8">
        <f t="shared" si="109"/>
        <v>44435.974336508341</v>
      </c>
      <c r="Q232" s="8">
        <f t="shared" si="109"/>
        <v>527.19778363500006</v>
      </c>
      <c r="R232" s="8">
        <f t="shared" si="109"/>
        <v>34.000001370999996</v>
      </c>
      <c r="S232" s="8">
        <f t="shared" si="109"/>
        <v>151844.94682935288</v>
      </c>
      <c r="T232" s="8">
        <f t="shared" si="109"/>
        <v>136658.62259338758</v>
      </c>
      <c r="U232" s="8">
        <f t="shared" si="109"/>
        <v>15184.514682865289</v>
      </c>
      <c r="V232" s="8">
        <f t="shared" si="109"/>
        <v>147427.39739999999</v>
      </c>
      <c r="W232" s="8">
        <f t="shared" si="109"/>
        <v>392611.73444858042</v>
      </c>
      <c r="X232" s="8">
        <f t="shared" si="109"/>
        <v>148626.63740000001</v>
      </c>
      <c r="Y232" s="8">
        <f t="shared" si="109"/>
        <v>143067.46129980605</v>
      </c>
      <c r="Z232" s="8">
        <f t="shared" si="109"/>
        <v>533629.64898285025</v>
      </c>
      <c r="AA232" s="8">
        <f t="shared" si="109"/>
        <v>373954</v>
      </c>
      <c r="AB232" s="8">
        <f t="shared" si="109"/>
        <v>292358.06303091033</v>
      </c>
      <c r="AC232" s="8">
        <f t="shared" si="109"/>
        <v>373954</v>
      </c>
      <c r="AD232" s="8">
        <f t="shared" si="109"/>
        <v>241271.83476150021</v>
      </c>
      <c r="AE232" s="8">
        <f t="shared" si="109"/>
        <v>205938</v>
      </c>
      <c r="AF232" s="8">
        <f t="shared" si="109"/>
        <v>85958.150718170175</v>
      </c>
      <c r="AG232" s="8">
        <f t="shared" si="109"/>
        <v>205938</v>
      </c>
      <c r="AH232" s="8">
        <f t="shared" si="109"/>
        <v>155314.439878181</v>
      </c>
      <c r="AI232" s="8">
        <f t="shared" si="109"/>
        <v>14298.391406368</v>
      </c>
      <c r="AJ232" s="8">
        <f t="shared" si="109"/>
        <v>33227.573010984001</v>
      </c>
      <c r="AK232" s="8">
        <f t="shared" si="109"/>
        <v>18929.180342411</v>
      </c>
      <c r="AL232" s="8">
        <f t="shared" si="109"/>
        <v>1957.9996836999999</v>
      </c>
      <c r="AM232" s="8">
        <f t="shared" si="109"/>
        <v>122086.06349840711</v>
      </c>
      <c r="AN232" s="8">
        <f t="shared" si="109"/>
        <v>19579.9968381</v>
      </c>
      <c r="AO232" s="8">
        <f t="shared" si="109"/>
        <v>17621.997165199999</v>
      </c>
      <c r="AP232" s="8">
        <f t="shared" si="109"/>
        <v>1957.9996836999999</v>
      </c>
      <c r="AQ232" s="8">
        <f t="shared" si="109"/>
        <v>33379.451466499995</v>
      </c>
      <c r="AR232" s="8">
        <f t="shared" si="109"/>
        <v>3915</v>
      </c>
      <c r="AS232" s="8">
        <f t="shared" si="109"/>
        <v>435</v>
      </c>
      <c r="AT232" s="8">
        <f t="shared" si="109"/>
        <v>19579.9968381</v>
      </c>
      <c r="AU232" s="8">
        <f t="shared" si="109"/>
        <v>18012.870171559996</v>
      </c>
      <c r="AV232" s="8">
        <f t="shared" si="109"/>
        <v>121695.45396510033</v>
      </c>
      <c r="AW232" s="8">
        <f t="shared" si="109"/>
        <v>5353.2045088794202</v>
      </c>
      <c r="AX232" s="8">
        <f t="shared" si="109"/>
        <v>120257.74621952199</v>
      </c>
      <c r="AY232" s="8">
        <f t="shared" si="109"/>
        <v>1200</v>
      </c>
      <c r="AZ232" s="8">
        <f t="shared" si="109"/>
        <v>123785.09320680599</v>
      </c>
      <c r="BA232" s="8">
        <f t="shared" si="109"/>
        <v>20482.360620138003</v>
      </c>
      <c r="BB232" s="8">
        <f t="shared" si="109"/>
        <v>31807.77</v>
      </c>
      <c r="BC232" s="8">
        <f t="shared" si="109"/>
        <v>17005.501160137999</v>
      </c>
      <c r="BD232" s="8">
        <f t="shared" si="109"/>
        <v>31807.77</v>
      </c>
      <c r="BE232" s="8">
        <f t="shared" si="109"/>
        <v>3476.8604158014318</v>
      </c>
      <c r="BF232" s="8">
        <f t="shared" si="109"/>
        <v>1285.9954696964312</v>
      </c>
      <c r="BG232" s="8">
        <f t="shared" si="109"/>
        <v>18291.491455137999</v>
      </c>
      <c r="BH232" s="8">
        <f t="shared" si="109"/>
        <v>2190.8643060796467</v>
      </c>
      <c r="BI232" s="8">
        <f t="shared" si="109"/>
        <v>105577.55898032915</v>
      </c>
      <c r="BJ232" s="8">
        <f t="shared" si="109"/>
        <v>211116.59284603063</v>
      </c>
      <c r="BK232" s="8">
        <f t="shared" si="109"/>
        <v>18207.539386779878</v>
      </c>
      <c r="BL232" s="8">
        <f t="shared" si="109"/>
        <v>20855.521568114396</v>
      </c>
      <c r="BM232" s="8">
        <f t="shared" si="109"/>
        <v>20835.179057985555</v>
      </c>
      <c r="BN232" s="8">
        <f t="shared" si="109"/>
        <v>20855.521568114396</v>
      </c>
      <c r="BO232" s="8">
        <f t="shared" si="109"/>
        <v>105558.03146762033</v>
      </c>
      <c r="BP232" s="8">
        <f t="shared" si="109"/>
        <v>105558.03146762033</v>
      </c>
      <c r="BQ232" s="8">
        <f t="shared" ref="BQ232:EB232" si="110">SUM(BQ202:BQ214)</f>
        <v>211116.59284603063</v>
      </c>
      <c r="BR232" s="8">
        <f t="shared" si="110"/>
        <v>186.33882056263988</v>
      </c>
      <c r="BS232" s="8">
        <f t="shared" si="110"/>
        <v>20.338801562639901</v>
      </c>
      <c r="BT232" s="8">
        <f t="shared" si="110"/>
        <v>175.02467165949244</v>
      </c>
      <c r="BU232" s="8">
        <f t="shared" si="110"/>
        <v>11.314091500422551</v>
      </c>
      <c r="BV232" s="8">
        <f t="shared" si="110"/>
        <v>157549.30223113048</v>
      </c>
      <c r="BW232" s="8">
        <f t="shared" si="110"/>
        <v>105558.03146762033</v>
      </c>
      <c r="BX232" s="8">
        <f t="shared" si="110"/>
        <v>51991.270721830158</v>
      </c>
      <c r="BY232" s="8">
        <f t="shared" si="110"/>
        <v>157549.30223113048</v>
      </c>
      <c r="BZ232" s="8">
        <f t="shared" si="110"/>
        <v>80342.062430266</v>
      </c>
      <c r="CA232" s="8">
        <f t="shared" si="110"/>
        <v>4017.1025738923004</v>
      </c>
      <c r="CB232" s="8">
        <f t="shared" si="110"/>
        <v>0</v>
      </c>
      <c r="CC232" s="8">
        <f t="shared" si="110"/>
        <v>22199.997100500001</v>
      </c>
      <c r="CD232" s="8">
        <f t="shared" si="110"/>
        <v>2119.4874030984915</v>
      </c>
      <c r="CE232" s="8">
        <f t="shared" si="110"/>
        <v>76413.643909170001</v>
      </c>
      <c r="CF232" s="8">
        <f t="shared" si="110"/>
        <v>78549.646816071501</v>
      </c>
      <c r="CG232" s="8">
        <f t="shared" si="110"/>
        <v>76324.953366657006</v>
      </c>
      <c r="CH232" s="8">
        <f t="shared" si="110"/>
        <v>80342.062430266</v>
      </c>
      <c r="CI232" s="8">
        <f t="shared" si="110"/>
        <v>2224.6943051133926</v>
      </c>
      <c r="CJ232" s="8">
        <f t="shared" si="110"/>
        <v>3224.6939135843868</v>
      </c>
      <c r="CK232" s="8">
        <f t="shared" si="110"/>
        <v>3204.6935605658264</v>
      </c>
      <c r="CL232" s="8">
        <f t="shared" si="110"/>
        <v>3224.6939135843868</v>
      </c>
      <c r="CM232" s="8">
        <f t="shared" si="110"/>
        <v>1000.0000451385935</v>
      </c>
      <c r="CN232" s="8">
        <f t="shared" si="110"/>
        <v>1088.6923486214878</v>
      </c>
      <c r="CO232" s="8">
        <f t="shared" si="110"/>
        <v>88.692832621498184</v>
      </c>
      <c r="CP232" s="8">
        <f t="shared" si="110"/>
        <v>1088.6923486214878</v>
      </c>
      <c r="CQ232" s="8">
        <f t="shared" si="110"/>
        <v>1000.0000451385935</v>
      </c>
      <c r="CR232" s="8">
        <f t="shared" si="110"/>
        <v>2288.1794590862546</v>
      </c>
      <c r="CS232" s="8">
        <f t="shared" si="110"/>
        <v>141.14240000000001</v>
      </c>
      <c r="CT232" s="8">
        <f t="shared" si="110"/>
        <v>45017.166168104508</v>
      </c>
      <c r="CU232" s="8">
        <f t="shared" si="110"/>
        <v>8598.8874277515588</v>
      </c>
      <c r="CV232" s="8">
        <f t="shared" si="110"/>
        <v>78379.997963020869</v>
      </c>
      <c r="CW232" s="8">
        <f t="shared" si="110"/>
        <v>81932.205476279996</v>
      </c>
      <c r="CX232" s="8">
        <f t="shared" si="110"/>
        <v>81932.205476279996</v>
      </c>
      <c r="CY232" s="8">
        <f t="shared" si="110"/>
        <v>62250.002438156189</v>
      </c>
      <c r="CZ232" s="8">
        <f t="shared" si="110"/>
        <v>62250.002438156189</v>
      </c>
      <c r="DA232" s="8">
        <f t="shared" si="110"/>
        <v>19682.202803013311</v>
      </c>
      <c r="DB232" s="8">
        <f t="shared" si="110"/>
        <v>65000.004500790885</v>
      </c>
      <c r="DC232" s="8">
        <f t="shared" si="110"/>
        <v>65000.004500790885</v>
      </c>
      <c r="DD232" s="8">
        <f t="shared" si="110"/>
        <v>64999.998353120878</v>
      </c>
      <c r="DE232" s="8">
        <f t="shared" si="110"/>
        <v>65000.004500790885</v>
      </c>
      <c r="DF232" s="8">
        <f t="shared" si="110"/>
        <v>13379.999314899998</v>
      </c>
      <c r="DG232" s="8">
        <f t="shared" si="110"/>
        <v>2297.0367011362118</v>
      </c>
      <c r="DH232" s="8">
        <f t="shared" si="110"/>
        <v>2297.0367011362118</v>
      </c>
      <c r="DI232" s="8">
        <f t="shared" si="110"/>
        <v>3482.3516275485481</v>
      </c>
      <c r="DJ232" s="8">
        <f t="shared" si="110"/>
        <v>2147.0374590862543</v>
      </c>
      <c r="DK232" s="8">
        <f t="shared" si="110"/>
        <v>1370</v>
      </c>
      <c r="DL232" s="8">
        <f t="shared" si="110"/>
        <v>149.99998622293509</v>
      </c>
      <c r="DM232" s="8">
        <f t="shared" si="110"/>
        <v>44985.001070527411</v>
      </c>
      <c r="DN232" s="8">
        <f t="shared" si="110"/>
        <v>44985.001070527411</v>
      </c>
      <c r="DO232" s="8">
        <f t="shared" si="110"/>
        <v>7009.9503621967215</v>
      </c>
      <c r="DP232" s="8">
        <f t="shared" si="110"/>
        <v>51994.950469581134</v>
      </c>
      <c r="DQ232" s="8">
        <f t="shared" si="110"/>
        <v>3368.4626047405063</v>
      </c>
      <c r="DR232" s="8">
        <f t="shared" si="110"/>
        <v>51997.114513321052</v>
      </c>
      <c r="DS232" s="8">
        <f t="shared" si="110"/>
        <v>80435.413486641992</v>
      </c>
      <c r="DT232" s="8">
        <f t="shared" si="110"/>
        <v>76413.644189169005</v>
      </c>
      <c r="DU232" s="8">
        <f t="shared" si="110"/>
        <v>4021.7711282431001</v>
      </c>
      <c r="DV232" s="8">
        <f t="shared" si="110"/>
        <v>80435.413486641992</v>
      </c>
      <c r="DW232" s="8">
        <f t="shared" si="110"/>
        <v>11462.047220325001</v>
      </c>
      <c r="DX232" s="8">
        <f t="shared" si="110"/>
        <v>0</v>
      </c>
      <c r="DY232" s="8">
        <f t="shared" si="110"/>
        <v>43346.557315293037</v>
      </c>
      <c r="DZ232" s="8">
        <f t="shared" si="110"/>
        <v>2350.2491150063083</v>
      </c>
      <c r="EA232" s="8">
        <f t="shared" si="110"/>
        <v>1332279.6292074255</v>
      </c>
      <c r="EB232" s="8">
        <f t="shared" si="110"/>
        <v>1332279.6292074255</v>
      </c>
      <c r="EC232" s="8">
        <f t="shared" ref="EC232:GN232" si="111">SUM(EC202:EC214)</f>
        <v>1335276.7506515668</v>
      </c>
      <c r="ED232" s="8">
        <f t="shared" si="111"/>
        <v>2999.9999210169417</v>
      </c>
      <c r="EE232" s="8">
        <f t="shared" si="111"/>
        <v>1335276.7506515668</v>
      </c>
      <c r="EF232" s="8">
        <f t="shared" si="111"/>
        <v>54171.640599470455</v>
      </c>
      <c r="EG232" s="8">
        <f t="shared" si="111"/>
        <v>17399.999179199</v>
      </c>
      <c r="EH232" s="8">
        <f t="shared" si="111"/>
        <v>28224.614368275401</v>
      </c>
      <c r="EI232" s="8">
        <f t="shared" si="111"/>
        <v>649.75125146812468</v>
      </c>
      <c r="EJ232" s="8">
        <f t="shared" si="111"/>
        <v>1529.1806298332001</v>
      </c>
      <c r="EK232" s="8">
        <f t="shared" si="111"/>
        <v>733.48560000000009</v>
      </c>
      <c r="EL232" s="8">
        <f t="shared" si="111"/>
        <v>890.07024000000001</v>
      </c>
      <c r="EM232" s="8">
        <f t="shared" si="111"/>
        <v>4350</v>
      </c>
      <c r="EN232" s="8">
        <f t="shared" si="111"/>
        <v>4350</v>
      </c>
      <c r="EO232" s="8">
        <f t="shared" si="111"/>
        <v>2750.17</v>
      </c>
      <c r="EP232" s="8">
        <f t="shared" si="111"/>
        <v>58869.704626899998</v>
      </c>
      <c r="EQ232" s="8">
        <f t="shared" si="111"/>
        <v>53735.25</v>
      </c>
      <c r="ER232" s="8">
        <f t="shared" si="111"/>
        <v>2190.96884</v>
      </c>
      <c r="ES232" s="8">
        <f t="shared" si="111"/>
        <v>55926.214999999997</v>
      </c>
      <c r="ET232" s="8">
        <f t="shared" si="111"/>
        <v>2943.4847317000003</v>
      </c>
      <c r="EU232" s="8">
        <f t="shared" si="111"/>
        <v>58869.704626899998</v>
      </c>
      <c r="EV232" s="8">
        <f t="shared" si="111"/>
        <v>22199.997100500001</v>
      </c>
      <c r="EW232" s="8">
        <f t="shared" si="111"/>
        <v>0</v>
      </c>
      <c r="EX232" s="8">
        <f t="shared" si="111"/>
        <v>31421.223235099998</v>
      </c>
      <c r="EY232" s="8">
        <f t="shared" si="111"/>
        <v>33379.451466499995</v>
      </c>
      <c r="EZ232" s="8">
        <f t="shared" si="111"/>
        <v>2270.9996135999995</v>
      </c>
      <c r="FA232" s="8">
        <f t="shared" si="111"/>
        <v>419.21835888999999</v>
      </c>
      <c r="FB232" s="8">
        <f t="shared" si="111"/>
        <v>145988</v>
      </c>
      <c r="FC232" s="8">
        <f t="shared" si="111"/>
        <v>145988</v>
      </c>
      <c r="FD232" s="8">
        <f t="shared" si="111"/>
        <v>2440.759</v>
      </c>
      <c r="FE232" s="8">
        <f t="shared" si="111"/>
        <v>2440.759</v>
      </c>
      <c r="FF232" s="8">
        <f t="shared" si="111"/>
        <v>1512310</v>
      </c>
      <c r="FG232" s="8">
        <f t="shared" si="111"/>
        <v>1512310</v>
      </c>
      <c r="FH232" s="8">
        <f t="shared" si="111"/>
        <v>41096.629999999997</v>
      </c>
      <c r="FI232" s="8">
        <f t="shared" si="111"/>
        <v>41096.629999999997</v>
      </c>
      <c r="FJ232" s="8">
        <f t="shared" si="111"/>
        <v>373634</v>
      </c>
      <c r="FK232" s="8">
        <f t="shared" si="111"/>
        <v>373634</v>
      </c>
      <c r="FL232" s="8">
        <f t="shared" si="111"/>
        <v>1729.9459999999999</v>
      </c>
      <c r="FM232" s="8">
        <f t="shared" si="111"/>
        <v>1729.9459999999999</v>
      </c>
      <c r="FN232" s="8">
        <f t="shared" si="111"/>
        <v>10589.18</v>
      </c>
      <c r="FO232" s="8">
        <f t="shared" si="111"/>
        <v>10589.18</v>
      </c>
      <c r="FP232" s="8">
        <f t="shared" si="111"/>
        <v>119448</v>
      </c>
      <c r="FQ232" s="8">
        <f t="shared" si="111"/>
        <v>119448</v>
      </c>
      <c r="FR232" s="8">
        <f t="shared" si="111"/>
        <v>10</v>
      </c>
      <c r="FS232" s="8">
        <f t="shared" si="111"/>
        <v>10</v>
      </c>
      <c r="FT232" s="8">
        <f t="shared" si="111"/>
        <v>166</v>
      </c>
      <c r="FU232" s="8">
        <f t="shared" si="111"/>
        <v>116.9468</v>
      </c>
      <c r="FV232" s="8">
        <f t="shared" si="111"/>
        <v>116.9468</v>
      </c>
      <c r="FW232" s="8">
        <f t="shared" si="111"/>
        <v>13938.7</v>
      </c>
      <c r="FX232" s="8">
        <f t="shared" si="111"/>
        <v>13938.7</v>
      </c>
      <c r="FY232" s="8">
        <f t="shared" si="111"/>
        <v>1539.8214272681114</v>
      </c>
      <c r="FZ232" s="8">
        <f t="shared" si="111"/>
        <v>0</v>
      </c>
      <c r="GA232" s="8">
        <f t="shared" si="111"/>
        <v>13.429349999999999</v>
      </c>
      <c r="GB232" s="8">
        <f t="shared" si="111"/>
        <v>2.3725879999999999</v>
      </c>
      <c r="GC232" s="8">
        <f t="shared" si="111"/>
        <v>4.559939</v>
      </c>
      <c r="GD232" s="8">
        <f t="shared" si="111"/>
        <v>150.50548371555999</v>
      </c>
      <c r="GE232" s="8">
        <f t="shared" si="111"/>
        <v>44435.975562407839</v>
      </c>
      <c r="GF232" s="8">
        <f t="shared" si="111"/>
        <v>151844.9493593529</v>
      </c>
      <c r="GG232" s="8">
        <f t="shared" si="111"/>
        <v>284085.71769600001</v>
      </c>
      <c r="GH232" s="8">
        <f t="shared" si="111"/>
        <v>284085.71719599998</v>
      </c>
      <c r="GI232" s="8">
        <f t="shared" si="111"/>
        <v>284085.71719599998</v>
      </c>
      <c r="GJ232" s="8">
        <f t="shared" si="111"/>
        <v>536309.21198285022</v>
      </c>
      <c r="GK232" s="8">
        <f t="shared" si="111"/>
        <v>2678.5780147000005</v>
      </c>
      <c r="GL232" s="8">
        <f t="shared" si="111"/>
        <v>140388.88100380602</v>
      </c>
      <c r="GM232" s="8">
        <f t="shared" si="111"/>
        <v>533629.64898285025</v>
      </c>
      <c r="GN232" s="8">
        <f t="shared" si="111"/>
        <v>241271.83476150021</v>
      </c>
      <c r="GO232" s="8">
        <f t="shared" ref="GO232:HU232" si="112">SUM(GO202:GO214)</f>
        <v>392614.34044737037</v>
      </c>
      <c r="GP232" s="8">
        <f t="shared" si="112"/>
        <v>155314.439878181</v>
      </c>
      <c r="GQ232" s="8">
        <f t="shared" si="112"/>
        <v>144267.45248980602</v>
      </c>
      <c r="GR232" s="8">
        <f t="shared" si="112"/>
        <v>123667.79967193327</v>
      </c>
      <c r="GS232" s="8">
        <f t="shared" si="112"/>
        <v>20599.663275022016</v>
      </c>
      <c r="GT232" s="8">
        <f t="shared" si="112"/>
        <v>117.30142618401358</v>
      </c>
      <c r="GU232" s="8">
        <f t="shared" si="112"/>
        <v>20482.360620138003</v>
      </c>
      <c r="GV232" s="8">
        <f t="shared" si="112"/>
        <v>3476.8604158014318</v>
      </c>
      <c r="GW232" s="8">
        <f t="shared" si="112"/>
        <v>2190.8643060796467</v>
      </c>
      <c r="GX232" s="8">
        <f t="shared" si="112"/>
        <v>2567.5522047341929</v>
      </c>
      <c r="GY232" s="8">
        <f t="shared" si="112"/>
        <v>2567.5522047341929</v>
      </c>
      <c r="GZ232" s="8">
        <f t="shared" si="112"/>
        <v>211116.59284603063</v>
      </c>
      <c r="HA232" s="8">
        <f t="shared" si="112"/>
        <v>186.33882056263988</v>
      </c>
      <c r="HB232" s="8">
        <f t="shared" si="112"/>
        <v>157549.30223113048</v>
      </c>
      <c r="HC232" s="8">
        <f t="shared" si="112"/>
        <v>54313.117368190287</v>
      </c>
      <c r="HD232" s="8">
        <f t="shared" si="112"/>
        <v>51991.270721830158</v>
      </c>
      <c r="HE232" s="8">
        <f t="shared" si="112"/>
        <v>24370.781587981219</v>
      </c>
      <c r="HF232" s="8">
        <f t="shared" si="112"/>
        <v>51244.915922999033</v>
      </c>
      <c r="HG232" s="8">
        <f t="shared" si="112"/>
        <v>73444.914446999028</v>
      </c>
      <c r="HH232" s="8">
        <f t="shared" si="112"/>
        <v>78683.900176071504</v>
      </c>
      <c r="HI232" s="8">
        <f t="shared" si="112"/>
        <v>134.25328999999999</v>
      </c>
      <c r="HJ232" s="8">
        <f t="shared" si="112"/>
        <v>80342.062430266</v>
      </c>
      <c r="HK232" s="8">
        <f t="shared" si="112"/>
        <v>19.999995134557018</v>
      </c>
      <c r="HL232" s="8">
        <f t="shared" si="112"/>
        <v>51193.627265090297</v>
      </c>
      <c r="HM232" s="8">
        <f t="shared" si="112"/>
        <v>50968.367265090303</v>
      </c>
      <c r="HN232" s="8">
        <f t="shared" si="112"/>
        <v>225.25370000000001</v>
      </c>
      <c r="HO232" s="8">
        <f t="shared" si="112"/>
        <v>8373.6337277515595</v>
      </c>
      <c r="HP232" s="8">
        <f t="shared" si="112"/>
        <v>44882.912867104504</v>
      </c>
      <c r="HQ232" s="8">
        <f t="shared" si="112"/>
        <v>81932.205476279996</v>
      </c>
      <c r="HR232" s="8">
        <f t="shared" si="112"/>
        <v>0</v>
      </c>
      <c r="HS232" s="8">
        <f t="shared" si="112"/>
        <v>65000.004500790885</v>
      </c>
      <c r="HT232" s="8">
        <f t="shared" si="112"/>
        <v>9010.5809398655492</v>
      </c>
      <c r="HU232" s="8">
        <f t="shared" si="112"/>
        <v>149.99998622293509</v>
      </c>
      <c r="HV232" s="8">
        <f>SUM(HV202:HV214)</f>
        <v>51997.114513321052</v>
      </c>
      <c r="HW232" s="8">
        <f>SUM(HW202:HW214)</f>
        <v>80435.413486641992</v>
      </c>
      <c r="HX232" s="8">
        <f>SUM(HX202:HX214)</f>
        <v>1335276.7506515668</v>
      </c>
      <c r="HY232" s="8">
        <f>SUM(HY202:HY214)</f>
        <v>0</v>
      </c>
      <c r="HZ232" s="8">
        <f>SUM(HZ202:HZ214)</f>
        <v>58869.704626899998</v>
      </c>
    </row>
    <row r="233" spans="1:234" s="4" customFormat="1" ht="12" customHeight="1" x14ac:dyDescent="0.15">
      <c r="A233" s="4" t="s">
        <v>187</v>
      </c>
      <c r="B233" s="5" t="s">
        <v>555</v>
      </c>
      <c r="C233" s="8">
        <f>IF(C36=" ",0,C36)</f>
        <v>34.429209999999998</v>
      </c>
      <c r="D233" s="8">
        <f>IF(D36=" ",0,D36)</f>
        <v>345.93079999999998</v>
      </c>
      <c r="E233" s="8">
        <f t="shared" ref="E233:BP233" si="113">IF(E36=" ",0,E36)</f>
        <v>4.2491899999999999E-2</v>
      </c>
      <c r="F233" s="8">
        <f t="shared" si="113"/>
        <v>42.609360000000002</v>
      </c>
      <c r="G233" s="8">
        <f t="shared" si="113"/>
        <v>2.2425980000000001</v>
      </c>
      <c r="H233" s="8">
        <f t="shared" si="113"/>
        <v>66.024180000000001</v>
      </c>
      <c r="I233" s="8">
        <f t="shared" si="113"/>
        <v>2.121658</v>
      </c>
      <c r="J233" s="8">
        <f t="shared" si="113"/>
        <v>0.1510214</v>
      </c>
      <c r="K233" s="8">
        <f t="shared" si="113"/>
        <v>0</v>
      </c>
      <c r="L233" s="8">
        <f t="shared" si="113"/>
        <v>44.849130000000002</v>
      </c>
      <c r="M233" s="8">
        <f t="shared" si="113"/>
        <v>275.9579</v>
      </c>
      <c r="N233" s="8">
        <f t="shared" si="113"/>
        <v>155.75530000000001</v>
      </c>
      <c r="O233" s="8">
        <f t="shared" si="113"/>
        <v>275.80720000000002</v>
      </c>
      <c r="P233" s="8">
        <f t="shared" si="113"/>
        <v>44.851950000000002</v>
      </c>
      <c r="Q233" s="8">
        <f t="shared" si="113"/>
        <v>345.92989999999998</v>
      </c>
      <c r="R233" s="8">
        <f t="shared" si="113"/>
        <v>3.47161E-2</v>
      </c>
      <c r="S233" s="8">
        <f t="shared" si="113"/>
        <v>155.92570000000001</v>
      </c>
      <c r="T233" s="8">
        <f t="shared" si="113"/>
        <v>140.33099999999999</v>
      </c>
      <c r="U233" s="8">
        <f t="shared" si="113"/>
        <v>15.59257</v>
      </c>
      <c r="V233" s="8">
        <f t="shared" si="113"/>
        <v>9146.5310000000009</v>
      </c>
      <c r="W233" s="8">
        <f t="shared" si="113"/>
        <v>758.30830000000003</v>
      </c>
      <c r="X233" s="8">
        <f t="shared" si="113"/>
        <v>9220.98</v>
      </c>
      <c r="Y233" s="8">
        <f t="shared" si="113"/>
        <v>290.10579999999999</v>
      </c>
      <c r="Z233" s="8">
        <f t="shared" si="113"/>
        <v>28413.87</v>
      </c>
      <c r="AA233" s="8">
        <f t="shared" si="113"/>
        <v>412.12549999999999</v>
      </c>
      <c r="AB233" s="8">
        <f t="shared" si="113"/>
        <v>354.00799999999998</v>
      </c>
      <c r="AC233" s="8">
        <f t="shared" si="113"/>
        <v>36052.129999999997</v>
      </c>
      <c r="AD233" s="8">
        <f t="shared" si="113"/>
        <v>14998.03</v>
      </c>
      <c r="AE233" s="8">
        <f t="shared" si="113"/>
        <v>222.08179999999999</v>
      </c>
      <c r="AF233" s="8">
        <f t="shared" si="113"/>
        <v>99.125</v>
      </c>
      <c r="AG233" s="8">
        <f t="shared" si="113"/>
        <v>24463.89</v>
      </c>
      <c r="AH233" s="8">
        <f t="shared" si="113"/>
        <v>10121.459999999999</v>
      </c>
      <c r="AI233" s="8">
        <f t="shared" si="113"/>
        <v>14.865349999999999</v>
      </c>
      <c r="AJ233" s="8">
        <f t="shared" si="113"/>
        <v>34.545119999999997</v>
      </c>
      <c r="AK233" s="8">
        <f t="shared" si="113"/>
        <v>19.679760000000002</v>
      </c>
      <c r="AL233" s="8">
        <f t="shared" si="113"/>
        <v>1.884226</v>
      </c>
      <c r="AM233" s="8">
        <f t="shared" si="113"/>
        <v>6416.424</v>
      </c>
      <c r="AN233" s="8">
        <f t="shared" si="113"/>
        <v>18.830500000000001</v>
      </c>
      <c r="AO233" s="8">
        <f t="shared" si="113"/>
        <v>16.94745</v>
      </c>
      <c r="AP233" s="8">
        <f t="shared" si="113"/>
        <v>1.8830499999999999</v>
      </c>
      <c r="AQ233" s="8">
        <f t="shared" si="113"/>
        <v>32.062890000000003</v>
      </c>
      <c r="AR233" s="8">
        <f t="shared" si="113"/>
        <v>3.9586420000000002</v>
      </c>
      <c r="AS233" s="8">
        <f t="shared" si="113"/>
        <v>0.43984909999999999</v>
      </c>
      <c r="AT233" s="8">
        <f t="shared" si="113"/>
        <v>18.80772</v>
      </c>
      <c r="AU233" s="8">
        <f t="shared" si="113"/>
        <v>18.215630000000001</v>
      </c>
      <c r="AV233" s="8">
        <f t="shared" si="113"/>
        <v>6496.0079999999998</v>
      </c>
      <c r="AW233" s="8">
        <f t="shared" si="113"/>
        <v>5.5505560000000003</v>
      </c>
      <c r="AX233" s="8">
        <f t="shared" si="113"/>
        <v>6480.99</v>
      </c>
      <c r="AY233" s="8">
        <f t="shared" si="113"/>
        <v>74.449299999999994</v>
      </c>
      <c r="AZ233" s="8">
        <f t="shared" si="113"/>
        <v>132.97739999999999</v>
      </c>
      <c r="BA233" s="8">
        <f t="shared" si="113"/>
        <v>1546.405</v>
      </c>
      <c r="BB233" s="8">
        <f t="shared" si="113"/>
        <v>34.301270000000002</v>
      </c>
      <c r="BC233" s="8">
        <f t="shared" si="113"/>
        <v>19.443090000000002</v>
      </c>
      <c r="BD233" s="8">
        <f t="shared" si="113"/>
        <v>3779.261</v>
      </c>
      <c r="BE233" s="8">
        <f t="shared" si="113"/>
        <v>347.39339999999999</v>
      </c>
      <c r="BF233" s="8">
        <f t="shared" si="113"/>
        <v>1.3342210000000001</v>
      </c>
      <c r="BG233" s="8">
        <f t="shared" si="113"/>
        <v>792.2944</v>
      </c>
      <c r="BH233" s="8">
        <f t="shared" si="113"/>
        <v>199.18799999999999</v>
      </c>
      <c r="BI233" s="8">
        <f t="shared" si="113"/>
        <v>97.702119999999994</v>
      </c>
      <c r="BJ233" s="8">
        <f t="shared" si="113"/>
        <v>183.04660000000001</v>
      </c>
      <c r="BK233" s="8">
        <f t="shared" si="113"/>
        <v>2808.701</v>
      </c>
      <c r="BL233" s="8">
        <f t="shared" si="113"/>
        <v>17303.73</v>
      </c>
      <c r="BM233" s="8">
        <f t="shared" si="113"/>
        <v>20.96969</v>
      </c>
      <c r="BN233" s="8">
        <f t="shared" si="113"/>
        <v>57.427030000000002</v>
      </c>
      <c r="BO233" s="8">
        <f t="shared" si="113"/>
        <v>91.523290000000003</v>
      </c>
      <c r="BP233" s="8">
        <f t="shared" si="113"/>
        <v>91.523290000000003</v>
      </c>
      <c r="BQ233" s="8">
        <f t="shared" ref="BQ233:EB233" si="114">IF(BQ36=" ",0,BQ36)</f>
        <v>183.03729999999999</v>
      </c>
      <c r="BR233" s="8">
        <f t="shared" si="114"/>
        <v>292.83019999999999</v>
      </c>
      <c r="BS233" s="8">
        <f t="shared" si="114"/>
        <v>36.457160000000002</v>
      </c>
      <c r="BT233" s="8">
        <f t="shared" si="114"/>
        <v>0.17847370000000001</v>
      </c>
      <c r="BU233" s="8">
        <f t="shared" si="114"/>
        <v>10.287710000000001</v>
      </c>
      <c r="BV233" s="8">
        <f t="shared" si="114"/>
        <v>136.61930000000001</v>
      </c>
      <c r="BW233" s="8">
        <f t="shared" si="114"/>
        <v>91.544780000000003</v>
      </c>
      <c r="BX233" s="8">
        <f t="shared" si="114"/>
        <v>45.092680000000001</v>
      </c>
      <c r="BY233" s="8">
        <f t="shared" si="114"/>
        <v>136.63399999999999</v>
      </c>
      <c r="BZ233" s="8">
        <f t="shared" si="114"/>
        <v>81.63973</v>
      </c>
      <c r="CA233" s="8">
        <f t="shared" si="114"/>
        <v>4.0819869999999998</v>
      </c>
      <c r="CB233" s="8">
        <f t="shared" si="114"/>
        <v>0</v>
      </c>
      <c r="CC233" s="8">
        <f t="shared" si="114"/>
        <v>22.836490000000001</v>
      </c>
      <c r="CD233" s="8">
        <f t="shared" si="114"/>
        <v>791.54920000000004</v>
      </c>
      <c r="CE233" s="8">
        <f t="shared" si="114"/>
        <v>77.653000000000006</v>
      </c>
      <c r="CF233" s="8">
        <f t="shared" si="114"/>
        <v>80.746899999999997</v>
      </c>
      <c r="CG233" s="8">
        <f t="shared" si="114"/>
        <v>77.557749999999999</v>
      </c>
      <c r="CH233" s="8">
        <f t="shared" si="114"/>
        <v>81.639589999999998</v>
      </c>
      <c r="CI233" s="8">
        <f t="shared" si="114"/>
        <v>2080.6660000000002</v>
      </c>
      <c r="CJ233" s="8">
        <f t="shared" si="114"/>
        <v>2084.3159999999998</v>
      </c>
      <c r="CK233" s="8">
        <f t="shared" si="114"/>
        <v>731.01829999999995</v>
      </c>
      <c r="CL233" s="8">
        <f t="shared" si="114"/>
        <v>735.58050000000003</v>
      </c>
      <c r="CM233" s="8">
        <f t="shared" si="114"/>
        <v>1.075226</v>
      </c>
      <c r="CN233" s="8">
        <f t="shared" si="114"/>
        <v>1.170229</v>
      </c>
      <c r="CO233" s="8">
        <f t="shared" si="114"/>
        <v>9.53648E-2</v>
      </c>
      <c r="CP233" s="8">
        <f t="shared" si="114"/>
        <v>1.1705909999999999</v>
      </c>
      <c r="CQ233" s="8">
        <f t="shared" si="114"/>
        <v>1.029515</v>
      </c>
      <c r="CR233" s="8">
        <f t="shared" si="114"/>
        <v>2257.7759999999998</v>
      </c>
      <c r="CS233" s="8">
        <f t="shared" si="114"/>
        <v>84.622789999999995</v>
      </c>
      <c r="CT233" s="8">
        <f t="shared" si="114"/>
        <v>29.852239999999998</v>
      </c>
      <c r="CU233" s="8">
        <f t="shared" si="114"/>
        <v>4942.1779999999999</v>
      </c>
      <c r="CV233" s="8">
        <f t="shared" si="114"/>
        <v>75.664749999999998</v>
      </c>
      <c r="CW233" s="8">
        <f t="shared" si="114"/>
        <v>84.311710000000005</v>
      </c>
      <c r="CX233" s="8">
        <f t="shared" si="114"/>
        <v>84.287040000000005</v>
      </c>
      <c r="CY233" s="8">
        <f t="shared" si="114"/>
        <v>64.05789</v>
      </c>
      <c r="CZ233" s="8">
        <f t="shared" si="114"/>
        <v>64.057900000000004</v>
      </c>
      <c r="DA233" s="8">
        <f t="shared" si="114"/>
        <v>20.253820000000001</v>
      </c>
      <c r="DB233" s="8">
        <f t="shared" si="114"/>
        <v>64.412030000000001</v>
      </c>
      <c r="DC233" s="8">
        <f t="shared" si="114"/>
        <v>64.401499999999999</v>
      </c>
      <c r="DD233" s="8">
        <f t="shared" si="114"/>
        <v>62.84836</v>
      </c>
      <c r="DE233" s="8">
        <f t="shared" si="114"/>
        <v>62.845669999999998</v>
      </c>
      <c r="DF233" s="8">
        <f t="shared" si="114"/>
        <v>12.852259999999999</v>
      </c>
      <c r="DG233" s="8">
        <f t="shared" si="114"/>
        <v>1898.2460000000001</v>
      </c>
      <c r="DH233" s="8">
        <f t="shared" si="114"/>
        <v>2278.3310000000001</v>
      </c>
      <c r="DI233" s="8">
        <f t="shared" si="114"/>
        <v>3068.7420000000002</v>
      </c>
      <c r="DJ233" s="8">
        <f t="shared" si="114"/>
        <v>2129.5529999999999</v>
      </c>
      <c r="DK233" s="8">
        <f t="shared" si="114"/>
        <v>1.385454</v>
      </c>
      <c r="DL233" s="8">
        <f t="shared" si="114"/>
        <v>151.62719999999999</v>
      </c>
      <c r="DM233" s="8">
        <f t="shared" si="114"/>
        <v>46.507579999999997</v>
      </c>
      <c r="DN233" s="8">
        <f t="shared" si="114"/>
        <v>46.507460000000002</v>
      </c>
      <c r="DO233" s="8">
        <f t="shared" si="114"/>
        <v>7.2471930000000002</v>
      </c>
      <c r="DP233" s="8">
        <f t="shared" si="114"/>
        <v>53.751779999999997</v>
      </c>
      <c r="DQ233" s="8">
        <f t="shared" si="114"/>
        <v>3083.511</v>
      </c>
      <c r="DR233" s="8">
        <f t="shared" si="114"/>
        <v>53.749940000000002</v>
      </c>
      <c r="DS233" s="8">
        <f t="shared" si="114"/>
        <v>81.763689999999997</v>
      </c>
      <c r="DT233" s="8">
        <f t="shared" si="114"/>
        <v>77.6755</v>
      </c>
      <c r="DU233" s="8">
        <f t="shared" si="114"/>
        <v>4.088184</v>
      </c>
      <c r="DV233" s="8">
        <f t="shared" si="114"/>
        <v>81.747100000000003</v>
      </c>
      <c r="DW233" s="8">
        <f t="shared" si="114"/>
        <v>11.65133</v>
      </c>
      <c r="DX233" s="8">
        <f t="shared" si="114"/>
        <v>0</v>
      </c>
      <c r="DY233" s="8">
        <f t="shared" si="114"/>
        <v>47.22439</v>
      </c>
      <c r="DZ233" s="8">
        <f t="shared" si="114"/>
        <v>610.55290000000002</v>
      </c>
      <c r="EA233" s="8">
        <f t="shared" si="114"/>
        <v>1392.6959999999999</v>
      </c>
      <c r="EB233" s="8">
        <f t="shared" si="114"/>
        <v>1374.712</v>
      </c>
      <c r="EC233" s="8">
        <f t="shared" ref="EC233:GN233" si="115">IF(EC36=" ",0,EC36)</f>
        <v>1377.578</v>
      </c>
      <c r="ED233" s="8">
        <f t="shared" si="115"/>
        <v>3.0955560000000002</v>
      </c>
      <c r="EE233" s="8">
        <f t="shared" si="115"/>
        <v>1377.808</v>
      </c>
      <c r="EF233" s="8">
        <f t="shared" si="115"/>
        <v>15568.08</v>
      </c>
      <c r="EG233" s="8">
        <f t="shared" si="115"/>
        <v>18.089950000000002</v>
      </c>
      <c r="EH233" s="8">
        <f t="shared" si="115"/>
        <v>13773.6</v>
      </c>
      <c r="EI233" s="8">
        <f t="shared" si="115"/>
        <v>0.62948579999999998</v>
      </c>
      <c r="EJ233" s="8">
        <f t="shared" si="115"/>
        <v>1.5898159999999999</v>
      </c>
      <c r="EK233" s="8">
        <f t="shared" si="115"/>
        <v>633.05899999999997</v>
      </c>
      <c r="EL233" s="8">
        <f t="shared" si="115"/>
        <v>0.90005310000000005</v>
      </c>
      <c r="EM233" s="8">
        <f t="shared" si="115"/>
        <v>4.3990689999999999</v>
      </c>
      <c r="EN233" s="8">
        <f t="shared" si="115"/>
        <v>4.3984909999999999</v>
      </c>
      <c r="EO233" s="8">
        <f t="shared" si="115"/>
        <v>2.711846</v>
      </c>
      <c r="EP233" s="8">
        <f t="shared" si="115"/>
        <v>60.109740000000002</v>
      </c>
      <c r="EQ233" s="8">
        <f t="shared" si="115"/>
        <v>55.003909999999998</v>
      </c>
      <c r="ER233" s="8">
        <f t="shared" si="115"/>
        <v>2.0506039999999999</v>
      </c>
      <c r="ES233" s="8">
        <f t="shared" si="115"/>
        <v>57.10425</v>
      </c>
      <c r="ET233" s="8">
        <f t="shared" si="115"/>
        <v>3.005487</v>
      </c>
      <c r="EU233" s="8">
        <f t="shared" si="115"/>
        <v>60.078440000000001</v>
      </c>
      <c r="EV233" s="8">
        <f t="shared" si="115"/>
        <v>22.667619999999999</v>
      </c>
      <c r="EW233" s="8">
        <f t="shared" si="115"/>
        <v>0</v>
      </c>
      <c r="EX233" s="8">
        <f t="shared" si="115"/>
        <v>32.083080000000002</v>
      </c>
      <c r="EY233" s="8">
        <f t="shared" si="115"/>
        <v>34.082030000000003</v>
      </c>
      <c r="EZ233" s="8">
        <f t="shared" si="115"/>
        <v>2.3188360000000001</v>
      </c>
      <c r="FA233" s="8">
        <f t="shared" si="115"/>
        <v>0.40268350000000003</v>
      </c>
      <c r="FB233" s="8">
        <f t="shared" si="115"/>
        <v>147.60659999999999</v>
      </c>
      <c r="FC233" s="8">
        <f t="shared" si="115"/>
        <v>147.20859999999999</v>
      </c>
      <c r="FD233" s="8">
        <f t="shared" si="115"/>
        <v>2.4746290000000002</v>
      </c>
      <c r="FE233" s="8">
        <f t="shared" si="115"/>
        <v>2.461176</v>
      </c>
      <c r="FF233" s="8">
        <f t="shared" si="115"/>
        <v>1533.2180000000001</v>
      </c>
      <c r="FG233" s="8">
        <f t="shared" si="115"/>
        <v>1524.961</v>
      </c>
      <c r="FH233" s="8">
        <f t="shared" si="115"/>
        <v>41.666629999999998</v>
      </c>
      <c r="FI233" s="8">
        <f t="shared" si="115"/>
        <v>41.440399999999997</v>
      </c>
      <c r="FJ233" s="8">
        <f t="shared" si="115"/>
        <v>378.81779999999998</v>
      </c>
      <c r="FK233" s="8">
        <f t="shared" si="115"/>
        <v>376.75979999999998</v>
      </c>
      <c r="FL233" s="8">
        <f t="shared" si="115"/>
        <v>1.753905</v>
      </c>
      <c r="FM233" s="8">
        <f t="shared" si="115"/>
        <v>1.744416</v>
      </c>
      <c r="FN233" s="8">
        <f t="shared" si="115"/>
        <v>10.73598</v>
      </c>
      <c r="FO233" s="8">
        <f t="shared" si="115"/>
        <v>10.677759999999999</v>
      </c>
      <c r="FP233" s="8">
        <f t="shared" si="115"/>
        <v>120.77030000000001</v>
      </c>
      <c r="FQ233" s="8">
        <f t="shared" si="115"/>
        <v>120.4466</v>
      </c>
      <c r="FR233" s="8">
        <f t="shared" si="115"/>
        <v>1.0130699999999999E-2</v>
      </c>
      <c r="FS233" s="8">
        <f t="shared" si="115"/>
        <v>1.00836E-2</v>
      </c>
      <c r="FT233" s="8">
        <f t="shared" si="115"/>
        <v>58.371099999999998</v>
      </c>
      <c r="FU233" s="8">
        <f t="shared" si="115"/>
        <v>41.12236</v>
      </c>
      <c r="FV233" s="8">
        <f t="shared" si="115"/>
        <v>0.16938880000000001</v>
      </c>
      <c r="FW233" s="8">
        <f t="shared" si="115"/>
        <v>4901.308</v>
      </c>
      <c r="FX233" s="8">
        <f t="shared" si="115"/>
        <v>20.188469999999999</v>
      </c>
      <c r="FY233" s="8">
        <f t="shared" si="115"/>
        <v>1.4173</v>
      </c>
      <c r="FZ233" s="8">
        <f t="shared" si="115"/>
        <v>0</v>
      </c>
      <c r="GA233" s="8">
        <f t="shared" si="115"/>
        <v>4.3487899999999999E-3</v>
      </c>
      <c r="GB233" s="8">
        <f t="shared" si="115"/>
        <v>7.6830900000000001E-4</v>
      </c>
      <c r="GC233" s="8">
        <f t="shared" si="115"/>
        <v>1.47663E-3</v>
      </c>
      <c r="GD233" s="8">
        <f t="shared" si="115"/>
        <v>0.15102109999999999</v>
      </c>
      <c r="GE233" s="8">
        <f t="shared" si="115"/>
        <v>44.849139999999998</v>
      </c>
      <c r="GF233" s="8">
        <f t="shared" si="115"/>
        <v>155.75530000000001</v>
      </c>
      <c r="GG233" s="8">
        <f t="shared" si="115"/>
        <v>12376.66</v>
      </c>
      <c r="GH233" s="8">
        <f t="shared" si="115"/>
        <v>11026.62</v>
      </c>
      <c r="GI233" s="8">
        <f t="shared" si="115"/>
        <v>11380.75</v>
      </c>
      <c r="GJ233" s="8">
        <f t="shared" si="115"/>
        <v>28556.6</v>
      </c>
      <c r="GK233" s="8">
        <f t="shared" si="115"/>
        <v>142.73140000000001</v>
      </c>
      <c r="GL233" s="8">
        <f t="shared" si="115"/>
        <v>147.3545</v>
      </c>
      <c r="GM233" s="8">
        <f t="shared" si="115"/>
        <v>15352.05</v>
      </c>
      <c r="GN233" s="8">
        <f t="shared" si="115"/>
        <v>10222.75</v>
      </c>
      <c r="GO233" s="8">
        <f t="shared" ref="GO233:HU233" si="116">IF(GO36=" ",0,GO36)</f>
        <v>463.52609999999999</v>
      </c>
      <c r="GP233" s="8">
        <f t="shared" si="116"/>
        <v>6450.9660000000003</v>
      </c>
      <c r="GQ233" s="8">
        <f t="shared" si="116"/>
        <v>764.072</v>
      </c>
      <c r="GR233" s="8">
        <f t="shared" si="116"/>
        <v>124.16459999999999</v>
      </c>
      <c r="GS233" s="8">
        <f t="shared" si="116"/>
        <v>1555.2249999999999</v>
      </c>
      <c r="GT233" s="8">
        <f t="shared" si="116"/>
        <v>8.8196189999999994</v>
      </c>
      <c r="GU233" s="8">
        <f t="shared" si="116"/>
        <v>366.83620000000002</v>
      </c>
      <c r="GV233" s="8">
        <f t="shared" si="116"/>
        <v>200.5222</v>
      </c>
      <c r="GW233" s="8">
        <f t="shared" si="116"/>
        <v>1789.7380000000001</v>
      </c>
      <c r="GX233" s="8">
        <f t="shared" si="116"/>
        <v>2267.8519999999999</v>
      </c>
      <c r="GY233" s="8">
        <f t="shared" si="116"/>
        <v>2267.8530000000001</v>
      </c>
      <c r="GZ233" s="8">
        <f t="shared" si="116"/>
        <v>183.03729999999999</v>
      </c>
      <c r="HA233" s="8">
        <f t="shared" si="116"/>
        <v>10.46618</v>
      </c>
      <c r="HB233" s="8">
        <f t="shared" si="116"/>
        <v>136.6198</v>
      </c>
      <c r="HC233" s="8">
        <f t="shared" si="116"/>
        <v>55.405439999999999</v>
      </c>
      <c r="HD233" s="8">
        <f t="shared" si="116"/>
        <v>45.089219999999997</v>
      </c>
      <c r="HE233" s="8">
        <f t="shared" si="116"/>
        <v>25.44613</v>
      </c>
      <c r="HF233" s="8">
        <f t="shared" si="116"/>
        <v>36.139339999999997</v>
      </c>
      <c r="HG233" s="8">
        <f t="shared" si="116"/>
        <v>59.008949999999999</v>
      </c>
      <c r="HH233" s="8">
        <f t="shared" si="116"/>
        <v>80.850589999999997</v>
      </c>
      <c r="HI233" s="8">
        <f t="shared" si="116"/>
        <v>0.1061648</v>
      </c>
      <c r="HJ233" s="8">
        <f t="shared" si="116"/>
        <v>81.639589999999998</v>
      </c>
      <c r="HK233" s="8">
        <f t="shared" si="116"/>
        <v>4.5621720000000003</v>
      </c>
      <c r="HL233" s="8">
        <f t="shared" si="116"/>
        <v>36.25318</v>
      </c>
      <c r="HM233" s="8">
        <f t="shared" si="116"/>
        <v>36.01285</v>
      </c>
      <c r="HN233" s="8">
        <f t="shared" si="116"/>
        <v>0.14917449999999999</v>
      </c>
      <c r="HO233" s="8">
        <f t="shared" si="116"/>
        <v>4948.6949999999997</v>
      </c>
      <c r="HP233" s="8">
        <f t="shared" si="116"/>
        <v>29.73827</v>
      </c>
      <c r="HQ233" s="8">
        <f t="shared" si="116"/>
        <v>84.623080000000002</v>
      </c>
      <c r="HR233" s="8">
        <f t="shared" si="116"/>
        <v>0</v>
      </c>
      <c r="HS233" s="8">
        <f t="shared" si="116"/>
        <v>64.401499999999999</v>
      </c>
      <c r="HT233" s="8">
        <f t="shared" si="116"/>
        <v>3101.636</v>
      </c>
      <c r="HU233" s="8">
        <f t="shared" si="116"/>
        <v>148.77850000000001</v>
      </c>
      <c r="HV233" s="8">
        <f>IF(HV36=" ",0,HV36)</f>
        <v>53.749940000000002</v>
      </c>
      <c r="HW233" s="8">
        <f>IF(HW36=" ",0,HW36)</f>
        <v>81.747140000000002</v>
      </c>
      <c r="HX233" s="8">
        <f>IF(HX36=" ",0,HX36)</f>
        <v>1377.578</v>
      </c>
      <c r="HY233" s="8">
        <f>IF(HY36=" ",0,HY36)</f>
        <v>0</v>
      </c>
      <c r="HZ233" s="8">
        <f>IF(HZ36=" ",0,HZ36)</f>
        <v>60.078440000000001</v>
      </c>
    </row>
    <row r="234" spans="1:234" s="4" customFormat="1" ht="12" customHeight="1" x14ac:dyDescent="0.15">
      <c r="A234" s="4" t="s">
        <v>188</v>
      </c>
      <c r="B234" s="5" t="s">
        <v>556</v>
      </c>
      <c r="C234" s="8">
        <f>IF(C39=" ",0,C39)</f>
        <v>850.73099999999999</v>
      </c>
      <c r="D234" s="8">
        <f>IF(D39=" ",0,D39)</f>
        <v>1.523998</v>
      </c>
      <c r="E234" s="8">
        <f t="shared" ref="E234:BP234" si="117">IF(E39=" ",0,E39)</f>
        <v>1279.3440000000001</v>
      </c>
      <c r="F234" s="8">
        <f t="shared" si="117"/>
        <v>990.72540000000004</v>
      </c>
      <c r="G234" s="8">
        <f t="shared" si="117"/>
        <v>990.72540000000004</v>
      </c>
      <c r="H234" s="8">
        <f t="shared" si="117"/>
        <v>983.75469999999996</v>
      </c>
      <c r="I234" s="8">
        <f t="shared" si="117"/>
        <v>884.64300000000003</v>
      </c>
      <c r="J234" s="8">
        <f t="shared" si="117"/>
        <v>996.58590000000004</v>
      </c>
      <c r="K234" s="8">
        <f t="shared" si="117"/>
        <v>0</v>
      </c>
      <c r="L234" s="8">
        <f t="shared" si="117"/>
        <v>990.78769999999997</v>
      </c>
      <c r="M234" s="8">
        <f t="shared" si="117"/>
        <v>1.910428</v>
      </c>
      <c r="N234" s="8">
        <f t="shared" si="117"/>
        <v>974.89570000000003</v>
      </c>
      <c r="O234" s="8">
        <f t="shared" si="117"/>
        <v>1.36578</v>
      </c>
      <c r="P234" s="8">
        <f t="shared" si="117"/>
        <v>990.72540000000004</v>
      </c>
      <c r="Q234" s="8">
        <f t="shared" si="117"/>
        <v>1.5240020000000001</v>
      </c>
      <c r="R234" s="8">
        <f t="shared" si="117"/>
        <v>979.37040000000002</v>
      </c>
      <c r="S234" s="8">
        <f t="shared" si="117"/>
        <v>973.83040000000005</v>
      </c>
      <c r="T234" s="8">
        <f t="shared" si="117"/>
        <v>973.8306</v>
      </c>
      <c r="U234" s="8">
        <f t="shared" si="117"/>
        <v>973.83040000000005</v>
      </c>
      <c r="V234" s="8">
        <f t="shared" si="117"/>
        <v>16.11835</v>
      </c>
      <c r="W234" s="8">
        <f t="shared" si="117"/>
        <v>517.74659999999994</v>
      </c>
      <c r="X234" s="8">
        <f t="shared" si="117"/>
        <v>16.11835</v>
      </c>
      <c r="Y234" s="8">
        <f t="shared" si="117"/>
        <v>493.15620000000001</v>
      </c>
      <c r="Z234" s="8">
        <f t="shared" si="117"/>
        <v>18.7806</v>
      </c>
      <c r="AA234" s="8">
        <f t="shared" si="117"/>
        <v>907.37890000000004</v>
      </c>
      <c r="AB234" s="8">
        <f t="shared" si="117"/>
        <v>825.85019999999997</v>
      </c>
      <c r="AC234" s="8">
        <f t="shared" si="117"/>
        <v>10.372590000000001</v>
      </c>
      <c r="AD234" s="8">
        <f t="shared" si="117"/>
        <v>16.086919999999999</v>
      </c>
      <c r="AE234" s="8">
        <f t="shared" si="117"/>
        <v>927.3057</v>
      </c>
      <c r="AF234" s="8">
        <f t="shared" si="117"/>
        <v>867.16920000000005</v>
      </c>
      <c r="AG234" s="8">
        <f t="shared" si="117"/>
        <v>8.4180270000000004</v>
      </c>
      <c r="AH234" s="8">
        <f t="shared" si="117"/>
        <v>15.34502</v>
      </c>
      <c r="AI234" s="8">
        <f t="shared" si="117"/>
        <v>961.86009999999999</v>
      </c>
      <c r="AJ234" s="8">
        <f t="shared" si="117"/>
        <v>961.86009999999999</v>
      </c>
      <c r="AK234" s="8">
        <f t="shared" si="117"/>
        <v>961.86009999999999</v>
      </c>
      <c r="AL234" s="8">
        <f t="shared" si="117"/>
        <v>1039.154</v>
      </c>
      <c r="AM234" s="8">
        <f t="shared" si="117"/>
        <v>19.027170000000002</v>
      </c>
      <c r="AN234" s="8">
        <f t="shared" si="117"/>
        <v>1039.8019999999999</v>
      </c>
      <c r="AO234" s="8">
        <f t="shared" si="117"/>
        <v>1039.8019999999999</v>
      </c>
      <c r="AP234" s="8">
        <f t="shared" si="117"/>
        <v>1039.8019999999999</v>
      </c>
      <c r="AQ234" s="8">
        <f t="shared" si="117"/>
        <v>1041.0619999999999</v>
      </c>
      <c r="AR234" s="8">
        <f t="shared" si="117"/>
        <v>988.97540000000004</v>
      </c>
      <c r="AS234" s="8">
        <f t="shared" si="117"/>
        <v>988.97540000000004</v>
      </c>
      <c r="AT234" s="8">
        <f t="shared" si="117"/>
        <v>1041.0619999999999</v>
      </c>
      <c r="AU234" s="8">
        <f t="shared" si="117"/>
        <v>988.86869999999999</v>
      </c>
      <c r="AV234" s="8">
        <f t="shared" si="117"/>
        <v>18.733889999999999</v>
      </c>
      <c r="AW234" s="8">
        <f t="shared" si="117"/>
        <v>964.44460000000004</v>
      </c>
      <c r="AX234" s="8">
        <f t="shared" si="117"/>
        <v>18.555389999999999</v>
      </c>
      <c r="AY234" s="8">
        <f t="shared" si="117"/>
        <v>16.11835</v>
      </c>
      <c r="AZ234" s="8">
        <f t="shared" si="117"/>
        <v>930.87310000000002</v>
      </c>
      <c r="BA234" s="8">
        <f t="shared" si="117"/>
        <v>13.245139999999999</v>
      </c>
      <c r="BB234" s="8">
        <f t="shared" si="117"/>
        <v>927.30579999999998</v>
      </c>
      <c r="BC234" s="8">
        <f t="shared" si="117"/>
        <v>874.62969999999996</v>
      </c>
      <c r="BD234" s="8">
        <f t="shared" si="117"/>
        <v>8.4163979999999992</v>
      </c>
      <c r="BE234" s="8">
        <f t="shared" si="117"/>
        <v>10.008419999999999</v>
      </c>
      <c r="BF234" s="8">
        <f t="shared" si="117"/>
        <v>963.8546</v>
      </c>
      <c r="BG234" s="8">
        <f t="shared" si="117"/>
        <v>23.086739999999999</v>
      </c>
      <c r="BH234" s="8">
        <f t="shared" si="117"/>
        <v>10.99898</v>
      </c>
      <c r="BI234" s="8">
        <f t="shared" si="117"/>
        <v>1080.606</v>
      </c>
      <c r="BJ234" s="8">
        <f t="shared" si="117"/>
        <v>1153.346</v>
      </c>
      <c r="BK234" s="8">
        <f t="shared" si="117"/>
        <v>6.4825499999999998</v>
      </c>
      <c r="BL234" s="8">
        <f t="shared" si="117"/>
        <v>1.2052620000000001</v>
      </c>
      <c r="BM234" s="8">
        <f t="shared" si="117"/>
        <v>993.58550000000002</v>
      </c>
      <c r="BN234" s="8">
        <f t="shared" si="117"/>
        <v>363.16559999999998</v>
      </c>
      <c r="BO234" s="8">
        <f t="shared" si="117"/>
        <v>1153.346</v>
      </c>
      <c r="BP234" s="8">
        <f t="shared" si="117"/>
        <v>1153.346</v>
      </c>
      <c r="BQ234" s="8">
        <f t="shared" ref="BQ234:EB234" si="118">IF(BQ39=" ",0,BQ39)</f>
        <v>1153.405</v>
      </c>
      <c r="BR234" s="8">
        <f t="shared" si="118"/>
        <v>0.63633740000000005</v>
      </c>
      <c r="BS234" s="8">
        <f t="shared" si="118"/>
        <v>0.55788230000000005</v>
      </c>
      <c r="BT234" s="8">
        <f t="shared" si="118"/>
        <v>980.67489999999998</v>
      </c>
      <c r="BU234" s="8">
        <f t="shared" si="118"/>
        <v>1.0997680000000001</v>
      </c>
      <c r="BV234" s="8">
        <f t="shared" si="118"/>
        <v>1153.1990000000001</v>
      </c>
      <c r="BW234" s="8">
        <f t="shared" si="118"/>
        <v>1153.075</v>
      </c>
      <c r="BX234" s="8">
        <f t="shared" si="118"/>
        <v>1152.9870000000001</v>
      </c>
      <c r="BY234" s="8">
        <f t="shared" si="118"/>
        <v>1153.075</v>
      </c>
      <c r="BZ234" s="8">
        <f t="shared" si="118"/>
        <v>984.10479999999995</v>
      </c>
      <c r="CA234" s="8">
        <f t="shared" si="118"/>
        <v>984.10479999999995</v>
      </c>
      <c r="CB234" s="8">
        <f t="shared" si="118"/>
        <v>0</v>
      </c>
      <c r="CC234" s="8">
        <f t="shared" si="118"/>
        <v>972.12840000000006</v>
      </c>
      <c r="CD234" s="8">
        <f t="shared" si="118"/>
        <v>2.6776450000000001</v>
      </c>
      <c r="CE234" s="8">
        <f t="shared" si="118"/>
        <v>984.03980000000001</v>
      </c>
      <c r="CF234" s="8">
        <f t="shared" si="118"/>
        <v>972.78830000000005</v>
      </c>
      <c r="CG234" s="8">
        <f t="shared" si="118"/>
        <v>984.10479999999995</v>
      </c>
      <c r="CH234" s="8">
        <f t="shared" si="118"/>
        <v>984.10659999999996</v>
      </c>
      <c r="CI234" s="8">
        <f t="shared" si="118"/>
        <v>1.0692219999999999</v>
      </c>
      <c r="CJ234" s="8">
        <f t="shared" si="118"/>
        <v>1.547123</v>
      </c>
      <c r="CK234" s="8">
        <f t="shared" si="118"/>
        <v>4.3838759999999999</v>
      </c>
      <c r="CL234" s="8">
        <f t="shared" si="118"/>
        <v>4.3838759999999999</v>
      </c>
      <c r="CM234" s="8">
        <f t="shared" si="118"/>
        <v>930.03679999999997</v>
      </c>
      <c r="CN234" s="8">
        <f t="shared" si="118"/>
        <v>930.32470000000001</v>
      </c>
      <c r="CO234" s="8">
        <f t="shared" si="118"/>
        <v>930.03679999999997</v>
      </c>
      <c r="CP234" s="8">
        <f t="shared" si="118"/>
        <v>930.03679999999997</v>
      </c>
      <c r="CQ234" s="8">
        <f t="shared" si="118"/>
        <v>971.33100000000002</v>
      </c>
      <c r="CR234" s="8">
        <f t="shared" si="118"/>
        <v>1.013466</v>
      </c>
      <c r="CS234" s="8">
        <f t="shared" si="118"/>
        <v>1.6678999999999999</v>
      </c>
      <c r="CT234" s="8">
        <f t="shared" si="118"/>
        <v>1508</v>
      </c>
      <c r="CU234" s="8">
        <f t="shared" si="118"/>
        <v>1.7398979999999999</v>
      </c>
      <c r="CV234" s="8">
        <f t="shared" si="118"/>
        <v>1035.885</v>
      </c>
      <c r="CW234" s="8">
        <f t="shared" si="118"/>
        <v>971.77710000000002</v>
      </c>
      <c r="CX234" s="8">
        <f t="shared" si="118"/>
        <v>972.0616</v>
      </c>
      <c r="CY234" s="8">
        <f t="shared" si="118"/>
        <v>971.77710000000002</v>
      </c>
      <c r="CZ234" s="8">
        <f t="shared" si="118"/>
        <v>971.77700000000004</v>
      </c>
      <c r="DA234" s="8">
        <f t="shared" si="118"/>
        <v>971.77710000000002</v>
      </c>
      <c r="DB234" s="8">
        <f t="shared" si="118"/>
        <v>1009.128</v>
      </c>
      <c r="DC234" s="8">
        <f t="shared" si="118"/>
        <v>1009.293</v>
      </c>
      <c r="DD234" s="8">
        <f t="shared" si="118"/>
        <v>1034.2349999999999</v>
      </c>
      <c r="DE234" s="8">
        <f t="shared" si="118"/>
        <v>1034.28</v>
      </c>
      <c r="DF234" s="8">
        <f t="shared" si="118"/>
        <v>1041.0619999999999</v>
      </c>
      <c r="DG234" s="8">
        <f t="shared" si="118"/>
        <v>1.2100839999999999</v>
      </c>
      <c r="DH234" s="8">
        <f t="shared" si="118"/>
        <v>1.0082100000000001</v>
      </c>
      <c r="DI234" s="8">
        <f t="shared" si="118"/>
        <v>1.134782</v>
      </c>
      <c r="DJ234" s="8">
        <f t="shared" si="118"/>
        <v>1.0082100000000001</v>
      </c>
      <c r="DK234" s="8">
        <f t="shared" si="118"/>
        <v>988.84540000000004</v>
      </c>
      <c r="DL234" s="8">
        <f t="shared" si="118"/>
        <v>0.9892685</v>
      </c>
      <c r="DM234" s="8">
        <f t="shared" si="118"/>
        <v>967.26160000000004</v>
      </c>
      <c r="DN234" s="8">
        <f t="shared" si="118"/>
        <v>967.26409999999998</v>
      </c>
      <c r="DO234" s="8">
        <f t="shared" si="118"/>
        <v>967.26409999999998</v>
      </c>
      <c r="DP234" s="8">
        <f t="shared" si="118"/>
        <v>967.31569999999999</v>
      </c>
      <c r="DQ234" s="8">
        <f t="shared" si="118"/>
        <v>1.092411</v>
      </c>
      <c r="DR234" s="8">
        <f t="shared" si="118"/>
        <v>967.38930000000005</v>
      </c>
      <c r="DS234" s="8">
        <f t="shared" si="118"/>
        <v>983.75469999999996</v>
      </c>
      <c r="DT234" s="8">
        <f t="shared" si="118"/>
        <v>983.75469999999996</v>
      </c>
      <c r="DU234" s="8">
        <f t="shared" si="118"/>
        <v>983.75469999999996</v>
      </c>
      <c r="DV234" s="8">
        <f t="shared" si="118"/>
        <v>983.95439999999996</v>
      </c>
      <c r="DW234" s="8">
        <f t="shared" si="118"/>
        <v>983.75469999999996</v>
      </c>
      <c r="DX234" s="8">
        <f t="shared" si="118"/>
        <v>0</v>
      </c>
      <c r="DY234" s="8">
        <f t="shared" si="118"/>
        <v>917.88490000000002</v>
      </c>
      <c r="DZ234" s="8">
        <f t="shared" si="118"/>
        <v>3.849377</v>
      </c>
      <c r="EA234" s="8">
        <f t="shared" si="118"/>
        <v>956.61689999999999</v>
      </c>
      <c r="EB234" s="8">
        <f t="shared" si="118"/>
        <v>969.13109999999995</v>
      </c>
      <c r="EC234" s="8">
        <f t="shared" ref="EC234:GN234" si="119">IF(EC39=" ",0,EC39)</f>
        <v>969.29259999999999</v>
      </c>
      <c r="ED234" s="8">
        <f t="shared" si="119"/>
        <v>969.13109999999995</v>
      </c>
      <c r="EE234" s="8">
        <f t="shared" si="119"/>
        <v>969.13109999999995</v>
      </c>
      <c r="EF234" s="8">
        <f t="shared" si="119"/>
        <v>3.47966</v>
      </c>
      <c r="EG234" s="8">
        <f t="shared" si="119"/>
        <v>961.86009999999999</v>
      </c>
      <c r="EH234" s="8">
        <f t="shared" si="119"/>
        <v>2.0491820000000001</v>
      </c>
      <c r="EI234" s="8">
        <f t="shared" si="119"/>
        <v>1032.194</v>
      </c>
      <c r="EJ234" s="8">
        <f t="shared" si="119"/>
        <v>961.86009999999999</v>
      </c>
      <c r="EK234" s="8">
        <f t="shared" si="119"/>
        <v>1.1586369999999999</v>
      </c>
      <c r="EL234" s="8">
        <f t="shared" si="119"/>
        <v>988.90840000000003</v>
      </c>
      <c r="EM234" s="8">
        <f t="shared" si="119"/>
        <v>988.84540000000004</v>
      </c>
      <c r="EN234" s="8">
        <f t="shared" si="119"/>
        <v>988.97540000000004</v>
      </c>
      <c r="EO234" s="8">
        <f t="shared" si="119"/>
        <v>1014.1319999999999</v>
      </c>
      <c r="EP234" s="8">
        <f t="shared" si="119"/>
        <v>979.37040000000002</v>
      </c>
      <c r="EQ234" s="8">
        <f t="shared" si="119"/>
        <v>976.93499999999995</v>
      </c>
      <c r="ER234" s="8">
        <f t="shared" si="119"/>
        <v>1068.45</v>
      </c>
      <c r="ES234" s="8">
        <f t="shared" si="119"/>
        <v>979.37040000000002</v>
      </c>
      <c r="ET234" s="8">
        <f t="shared" si="119"/>
        <v>979.37040000000002</v>
      </c>
      <c r="EU234" s="8">
        <f t="shared" si="119"/>
        <v>979.88059999999996</v>
      </c>
      <c r="EV234" s="8">
        <f t="shared" si="119"/>
        <v>979.37040000000002</v>
      </c>
      <c r="EW234" s="8">
        <f t="shared" si="119"/>
        <v>0</v>
      </c>
      <c r="EX234" s="8">
        <f t="shared" si="119"/>
        <v>979.37040000000002</v>
      </c>
      <c r="EY234" s="8">
        <f t="shared" si="119"/>
        <v>979.38580000000002</v>
      </c>
      <c r="EZ234" s="8">
        <f t="shared" si="119"/>
        <v>979.37040000000002</v>
      </c>
      <c r="FA234" s="8">
        <f t="shared" si="119"/>
        <v>1041.0619999999999</v>
      </c>
      <c r="FB234" s="8">
        <f t="shared" si="119"/>
        <v>989.0308</v>
      </c>
      <c r="FC234" s="8">
        <f t="shared" si="119"/>
        <v>991.70450000000005</v>
      </c>
      <c r="FD234" s="8">
        <f t="shared" si="119"/>
        <v>986.31320000000005</v>
      </c>
      <c r="FE234" s="8">
        <f t="shared" si="119"/>
        <v>991.70450000000005</v>
      </c>
      <c r="FF234" s="8">
        <f t="shared" si="119"/>
        <v>986.36419999999998</v>
      </c>
      <c r="FG234" s="8">
        <f t="shared" si="119"/>
        <v>991.70450000000005</v>
      </c>
      <c r="FH234" s="8">
        <f t="shared" si="119"/>
        <v>986.32</v>
      </c>
      <c r="FI234" s="8">
        <f t="shared" si="119"/>
        <v>991.70450000000005</v>
      </c>
      <c r="FJ234" s="8">
        <f t="shared" si="119"/>
        <v>986.31679999999994</v>
      </c>
      <c r="FK234" s="8">
        <f t="shared" si="119"/>
        <v>991.70450000000005</v>
      </c>
      <c r="FL234" s="8">
        <f t="shared" si="119"/>
        <v>986.33960000000002</v>
      </c>
      <c r="FM234" s="8">
        <f t="shared" si="119"/>
        <v>991.70450000000005</v>
      </c>
      <c r="FN234" s="8">
        <f t="shared" si="119"/>
        <v>986.32619999999997</v>
      </c>
      <c r="FO234" s="8">
        <f t="shared" si="119"/>
        <v>991.70450000000005</v>
      </c>
      <c r="FP234" s="8">
        <f t="shared" si="119"/>
        <v>989.04669999999999</v>
      </c>
      <c r="FQ234" s="8">
        <f t="shared" si="119"/>
        <v>991.70450000000005</v>
      </c>
      <c r="FR234" s="8">
        <f t="shared" si="119"/>
        <v>987.09109999999998</v>
      </c>
      <c r="FS234" s="8">
        <f t="shared" si="119"/>
        <v>991.70450000000005</v>
      </c>
      <c r="FT234" s="8">
        <f t="shared" si="119"/>
        <v>2.8438729999999999</v>
      </c>
      <c r="FU234" s="8">
        <f t="shared" si="119"/>
        <v>2.8438729999999999</v>
      </c>
      <c r="FV234" s="8">
        <f t="shared" si="119"/>
        <v>690.40449999999998</v>
      </c>
      <c r="FW234" s="8">
        <f t="shared" si="119"/>
        <v>2.8438729999999999</v>
      </c>
      <c r="FX234" s="8">
        <f t="shared" si="119"/>
        <v>690.42849999999999</v>
      </c>
      <c r="FY234" s="8">
        <f t="shared" si="119"/>
        <v>1086.4469999999999</v>
      </c>
      <c r="FZ234" s="8">
        <f t="shared" si="119"/>
        <v>0</v>
      </c>
      <c r="GA234" s="8">
        <f t="shared" si="119"/>
        <v>3088.0650000000001</v>
      </c>
      <c r="GB234" s="8">
        <f t="shared" si="119"/>
        <v>3088.0650000000001</v>
      </c>
      <c r="GC234" s="8">
        <f t="shared" si="119"/>
        <v>3088.0650000000001</v>
      </c>
      <c r="GD234" s="8">
        <f t="shared" si="119"/>
        <v>996.58590000000004</v>
      </c>
      <c r="GE234" s="8">
        <f t="shared" si="119"/>
        <v>990.78769999999997</v>
      </c>
      <c r="GF234" s="8">
        <f t="shared" si="119"/>
        <v>974.89580000000001</v>
      </c>
      <c r="GG234" s="8">
        <f t="shared" si="119"/>
        <v>22.953340000000001</v>
      </c>
      <c r="GH234" s="8">
        <f t="shared" si="119"/>
        <v>25.76362</v>
      </c>
      <c r="GI234" s="8">
        <f t="shared" si="119"/>
        <v>24.961939999999998</v>
      </c>
      <c r="GJ234" s="8">
        <f t="shared" si="119"/>
        <v>18.780529999999999</v>
      </c>
      <c r="GK234" s="8">
        <f t="shared" si="119"/>
        <v>18.766559999999998</v>
      </c>
      <c r="GL234" s="8">
        <f t="shared" si="119"/>
        <v>952.7287</v>
      </c>
      <c r="GM234" s="8">
        <f t="shared" si="119"/>
        <v>34.759509999999999</v>
      </c>
      <c r="GN234" s="8">
        <f t="shared" si="119"/>
        <v>23.601489999999998</v>
      </c>
      <c r="GO234" s="8">
        <f t="shared" ref="GO234:HU234" si="120">IF(GO39=" ",0,GO39)</f>
        <v>847.01620000000003</v>
      </c>
      <c r="GP234" s="8">
        <f t="shared" si="120"/>
        <v>24.076080000000001</v>
      </c>
      <c r="GQ234" s="8">
        <f t="shared" si="120"/>
        <v>188.81389999999999</v>
      </c>
      <c r="GR234" s="8">
        <f t="shared" si="120"/>
        <v>995.99869999999999</v>
      </c>
      <c r="GS234" s="8">
        <f t="shared" si="120"/>
        <v>13.24545</v>
      </c>
      <c r="GT234" s="8">
        <f t="shared" si="120"/>
        <v>13.300050000000001</v>
      </c>
      <c r="GU234" s="8">
        <f t="shared" si="120"/>
        <v>55.835160000000002</v>
      </c>
      <c r="GV234" s="8">
        <f t="shared" si="120"/>
        <v>17.339030000000001</v>
      </c>
      <c r="GW234" s="8">
        <f t="shared" si="120"/>
        <v>1.224126</v>
      </c>
      <c r="GX234" s="8">
        <f t="shared" si="120"/>
        <v>1.1321509999999999</v>
      </c>
      <c r="GY234" s="8">
        <f t="shared" si="120"/>
        <v>1.1321509999999999</v>
      </c>
      <c r="GZ234" s="8">
        <f t="shared" si="120"/>
        <v>1153.405</v>
      </c>
      <c r="HA234" s="8">
        <f t="shared" si="120"/>
        <v>17.803899999999999</v>
      </c>
      <c r="HB234" s="8">
        <f t="shared" si="120"/>
        <v>1153.1949999999999</v>
      </c>
      <c r="HC234" s="8">
        <f t="shared" si="120"/>
        <v>980.28470000000004</v>
      </c>
      <c r="HD234" s="8">
        <f t="shared" si="120"/>
        <v>1153.075</v>
      </c>
      <c r="HE234" s="8">
        <f t="shared" si="120"/>
        <v>957.74030000000005</v>
      </c>
      <c r="HF234" s="8">
        <f t="shared" si="120"/>
        <v>1417.981</v>
      </c>
      <c r="HG234" s="8">
        <f t="shared" si="120"/>
        <v>1244.6400000000001</v>
      </c>
      <c r="HH234" s="8">
        <f t="shared" si="120"/>
        <v>973.20119999999997</v>
      </c>
      <c r="HI234" s="8">
        <f t="shared" si="120"/>
        <v>1264.575</v>
      </c>
      <c r="HJ234" s="8">
        <f t="shared" si="120"/>
        <v>984.10659999999996</v>
      </c>
      <c r="HK234" s="8">
        <f t="shared" si="120"/>
        <v>4.3838759999999999</v>
      </c>
      <c r="HL234" s="8">
        <f t="shared" si="120"/>
        <v>1412.114</v>
      </c>
      <c r="HM234" s="8">
        <f t="shared" si="120"/>
        <v>1415.2829999999999</v>
      </c>
      <c r="HN234" s="8">
        <f t="shared" si="120"/>
        <v>1510.002</v>
      </c>
      <c r="HO234" s="8">
        <f t="shared" si="120"/>
        <v>1.692089</v>
      </c>
      <c r="HP234" s="8">
        <f t="shared" si="120"/>
        <v>1509.2639999999999</v>
      </c>
      <c r="HQ234" s="8">
        <f t="shared" si="120"/>
        <v>968.20150000000001</v>
      </c>
      <c r="HR234" s="8">
        <f t="shared" si="120"/>
        <v>0</v>
      </c>
      <c r="HS234" s="8">
        <f t="shared" si="120"/>
        <v>1009.293</v>
      </c>
      <c r="HT234" s="8">
        <f t="shared" si="120"/>
        <v>2.905106</v>
      </c>
      <c r="HU234" s="8">
        <f t="shared" si="120"/>
        <v>1.0082100000000001</v>
      </c>
      <c r="HV234" s="8">
        <f>IF(HV39=" ",0,HV39)</f>
        <v>967.38930000000005</v>
      </c>
      <c r="HW234" s="8">
        <f>IF(HW39=" ",0,HW39)</f>
        <v>983.95389999999998</v>
      </c>
      <c r="HX234" s="8">
        <f>IF(HX39=" ",0,HX39)</f>
        <v>969.29259999999999</v>
      </c>
      <c r="HY234" s="8">
        <f>IF(HY39=" ",0,HY39)</f>
        <v>0</v>
      </c>
      <c r="HZ234" s="8">
        <f>IF(HZ39=" ",0,HZ39)</f>
        <v>979.88059999999996</v>
      </c>
    </row>
    <row r="235" spans="1:234" s="4" customFormat="1" ht="12" customHeight="1" x14ac:dyDescent="0.15">
      <c r="A235" s="4" t="s">
        <v>189</v>
      </c>
      <c r="C235" s="8">
        <f>IF(C37=" ",0,C37)</f>
        <v>0</v>
      </c>
      <c r="D235" s="8">
        <f>IF(D37=" ",0,D37)</f>
        <v>1</v>
      </c>
      <c r="E235" s="8">
        <f t="shared" ref="E235:BP235" si="121">IF(E37=" ",0,E37)</f>
        <v>0</v>
      </c>
      <c r="F235" s="8">
        <f t="shared" si="121"/>
        <v>0</v>
      </c>
      <c r="G235" s="8">
        <f t="shared" si="121"/>
        <v>0</v>
      </c>
      <c r="H235" s="8">
        <f t="shared" si="121"/>
        <v>0</v>
      </c>
      <c r="I235" s="8">
        <f t="shared" si="121"/>
        <v>0</v>
      </c>
      <c r="J235" s="8">
        <f t="shared" si="121"/>
        <v>0</v>
      </c>
      <c r="K235" s="8">
        <f t="shared" si="121"/>
        <v>0</v>
      </c>
      <c r="L235" s="8">
        <f t="shared" si="121"/>
        <v>0</v>
      </c>
      <c r="M235" s="8">
        <f t="shared" si="121"/>
        <v>0.71452930000000003</v>
      </c>
      <c r="N235" s="8">
        <f t="shared" si="121"/>
        <v>0</v>
      </c>
      <c r="O235" s="8">
        <f t="shared" si="121"/>
        <v>1</v>
      </c>
      <c r="P235" s="8">
        <f t="shared" si="121"/>
        <v>0</v>
      </c>
      <c r="Q235" s="8">
        <f t="shared" si="121"/>
        <v>1</v>
      </c>
      <c r="R235" s="8">
        <f t="shared" si="121"/>
        <v>0</v>
      </c>
      <c r="S235" s="8">
        <f t="shared" si="121"/>
        <v>0</v>
      </c>
      <c r="T235" s="8">
        <f t="shared" si="121"/>
        <v>0</v>
      </c>
      <c r="U235" s="8">
        <f t="shared" si="121"/>
        <v>0</v>
      </c>
      <c r="V235" s="8">
        <f t="shared" si="121"/>
        <v>1</v>
      </c>
      <c r="W235" s="8">
        <f t="shared" si="121"/>
        <v>8.1924800000000002E-3</v>
      </c>
      <c r="X235" s="8">
        <f t="shared" si="121"/>
        <v>1</v>
      </c>
      <c r="Y235" s="8">
        <f t="shared" si="121"/>
        <v>1.87393E-2</v>
      </c>
      <c r="Z235" s="8">
        <f t="shared" si="121"/>
        <v>1</v>
      </c>
      <c r="AA235" s="8">
        <f t="shared" si="121"/>
        <v>0</v>
      </c>
      <c r="AB235" s="8">
        <f t="shared" si="121"/>
        <v>0</v>
      </c>
      <c r="AC235" s="8">
        <f t="shared" si="121"/>
        <v>0.3000487</v>
      </c>
      <c r="AD235" s="8">
        <f t="shared" si="121"/>
        <v>1</v>
      </c>
      <c r="AE235" s="8">
        <f t="shared" si="121"/>
        <v>0</v>
      </c>
      <c r="AF235" s="8">
        <f t="shared" si="121"/>
        <v>0</v>
      </c>
      <c r="AG235" s="8">
        <f t="shared" si="121"/>
        <v>0.19996939999999999</v>
      </c>
      <c r="AH235" s="8">
        <f t="shared" si="121"/>
        <v>1</v>
      </c>
      <c r="AI235" s="8">
        <f t="shared" si="121"/>
        <v>0</v>
      </c>
      <c r="AJ235" s="8">
        <f t="shared" si="121"/>
        <v>0</v>
      </c>
      <c r="AK235" s="8">
        <f t="shared" si="121"/>
        <v>0</v>
      </c>
      <c r="AL235" s="8">
        <f t="shared" si="121"/>
        <v>0</v>
      </c>
      <c r="AM235" s="8">
        <f t="shared" si="121"/>
        <v>1</v>
      </c>
      <c r="AN235" s="8">
        <f t="shared" si="121"/>
        <v>0</v>
      </c>
      <c r="AO235" s="8">
        <f t="shared" si="121"/>
        <v>0</v>
      </c>
      <c r="AP235" s="8">
        <f t="shared" si="121"/>
        <v>0</v>
      </c>
      <c r="AQ235" s="8">
        <f t="shared" si="121"/>
        <v>0</v>
      </c>
      <c r="AR235" s="8">
        <f t="shared" si="121"/>
        <v>0</v>
      </c>
      <c r="AS235" s="8">
        <f t="shared" si="121"/>
        <v>0</v>
      </c>
      <c r="AT235" s="8">
        <f t="shared" si="121"/>
        <v>0</v>
      </c>
      <c r="AU235" s="8">
        <f t="shared" si="121"/>
        <v>0</v>
      </c>
      <c r="AV235" s="8">
        <f t="shared" si="121"/>
        <v>1</v>
      </c>
      <c r="AW235" s="8">
        <f t="shared" si="121"/>
        <v>2.36086E-5</v>
      </c>
      <c r="AX235" s="8">
        <f t="shared" si="121"/>
        <v>1</v>
      </c>
      <c r="AY235" s="8">
        <f t="shared" si="121"/>
        <v>1</v>
      </c>
      <c r="AZ235" s="8">
        <f t="shared" si="121"/>
        <v>9.4299E-4</v>
      </c>
      <c r="BA235" s="8">
        <f t="shared" si="121"/>
        <v>1</v>
      </c>
      <c r="BB235" s="8">
        <f t="shared" si="121"/>
        <v>0</v>
      </c>
      <c r="BC235" s="8">
        <f t="shared" si="121"/>
        <v>0</v>
      </c>
      <c r="BD235" s="8">
        <f t="shared" si="121"/>
        <v>0.20000850000000001</v>
      </c>
      <c r="BE235" s="8">
        <f t="shared" si="121"/>
        <v>1</v>
      </c>
      <c r="BF235" s="8">
        <f t="shared" si="121"/>
        <v>0</v>
      </c>
      <c r="BG235" s="8">
        <f t="shared" si="121"/>
        <v>8.3001000000000005E-2</v>
      </c>
      <c r="BH235" s="8">
        <f t="shared" si="121"/>
        <v>1</v>
      </c>
      <c r="BI235" s="8">
        <f t="shared" si="121"/>
        <v>0</v>
      </c>
      <c r="BJ235" s="8">
        <f t="shared" si="121"/>
        <v>0</v>
      </c>
      <c r="BK235" s="8">
        <f t="shared" si="121"/>
        <v>1</v>
      </c>
      <c r="BL235" s="8">
        <f t="shared" si="121"/>
        <v>1</v>
      </c>
      <c r="BM235" s="8">
        <f t="shared" si="121"/>
        <v>0</v>
      </c>
      <c r="BN235" s="8">
        <f t="shared" si="121"/>
        <v>9.7523100000000001E-4</v>
      </c>
      <c r="BO235" s="8">
        <f t="shared" si="121"/>
        <v>0</v>
      </c>
      <c r="BP235" s="8">
        <f t="shared" si="121"/>
        <v>0</v>
      </c>
      <c r="BQ235" s="8">
        <f t="shared" ref="BQ235:EB235" si="122">IF(BQ37=" ",0,BQ37)</f>
        <v>0</v>
      </c>
      <c r="BR235" s="8">
        <f t="shared" si="122"/>
        <v>1</v>
      </c>
      <c r="BS235" s="8">
        <f t="shared" si="122"/>
        <v>1</v>
      </c>
      <c r="BT235" s="8">
        <f t="shared" si="122"/>
        <v>0</v>
      </c>
      <c r="BU235" s="8">
        <f t="shared" si="122"/>
        <v>1</v>
      </c>
      <c r="BV235" s="8">
        <f t="shared" si="122"/>
        <v>0</v>
      </c>
      <c r="BW235" s="8">
        <f t="shared" si="122"/>
        <v>0</v>
      </c>
      <c r="BX235" s="8">
        <f t="shared" si="122"/>
        <v>0</v>
      </c>
      <c r="BY235" s="8">
        <f t="shared" si="122"/>
        <v>0</v>
      </c>
      <c r="BZ235" s="8">
        <f t="shared" si="122"/>
        <v>0</v>
      </c>
      <c r="CA235" s="8">
        <f t="shared" si="122"/>
        <v>0</v>
      </c>
      <c r="CB235" s="8">
        <f t="shared" si="122"/>
        <v>0</v>
      </c>
      <c r="CC235" s="8">
        <f t="shared" si="122"/>
        <v>0</v>
      </c>
      <c r="CD235" s="8">
        <f t="shared" si="122"/>
        <v>1</v>
      </c>
      <c r="CE235" s="8">
        <f t="shared" si="122"/>
        <v>0</v>
      </c>
      <c r="CF235" s="8">
        <f t="shared" si="122"/>
        <v>0</v>
      </c>
      <c r="CG235" s="8">
        <f t="shared" si="122"/>
        <v>0</v>
      </c>
      <c r="CH235" s="8">
        <f t="shared" si="122"/>
        <v>0</v>
      </c>
      <c r="CI235" s="8">
        <f t="shared" si="122"/>
        <v>1</v>
      </c>
      <c r="CJ235" s="8">
        <f t="shared" si="122"/>
        <v>0.69519370000000003</v>
      </c>
      <c r="CK235" s="8">
        <f t="shared" si="122"/>
        <v>0.64645200000000003</v>
      </c>
      <c r="CL235" s="8">
        <f t="shared" si="122"/>
        <v>0.64645200000000003</v>
      </c>
      <c r="CM235" s="8">
        <f t="shared" si="122"/>
        <v>0</v>
      </c>
      <c r="CN235" s="8">
        <f t="shared" si="122"/>
        <v>0</v>
      </c>
      <c r="CO235" s="8">
        <f t="shared" si="122"/>
        <v>0</v>
      </c>
      <c r="CP235" s="8">
        <f t="shared" si="122"/>
        <v>0</v>
      </c>
      <c r="CQ235" s="8">
        <f t="shared" si="122"/>
        <v>0</v>
      </c>
      <c r="CR235" s="8">
        <f t="shared" si="122"/>
        <v>1</v>
      </c>
      <c r="CS235" s="8">
        <f t="shared" si="122"/>
        <v>1</v>
      </c>
      <c r="CT235" s="8">
        <f t="shared" si="122"/>
        <v>0</v>
      </c>
      <c r="CU235" s="8">
        <f t="shared" si="122"/>
        <v>0.97380429999999996</v>
      </c>
      <c r="CV235" s="8">
        <f t="shared" si="122"/>
        <v>0</v>
      </c>
      <c r="CW235" s="8">
        <f t="shared" si="122"/>
        <v>0</v>
      </c>
      <c r="CX235" s="8">
        <f t="shared" si="122"/>
        <v>0</v>
      </c>
      <c r="CY235" s="8">
        <f t="shared" si="122"/>
        <v>0</v>
      </c>
      <c r="CZ235" s="8">
        <f t="shared" si="122"/>
        <v>0</v>
      </c>
      <c r="DA235" s="8">
        <f t="shared" si="122"/>
        <v>0</v>
      </c>
      <c r="DB235" s="8">
        <f t="shared" si="122"/>
        <v>0</v>
      </c>
      <c r="DC235" s="8">
        <f t="shared" si="122"/>
        <v>0</v>
      </c>
      <c r="DD235" s="8">
        <f t="shared" si="122"/>
        <v>0</v>
      </c>
      <c r="DE235" s="8">
        <f t="shared" si="122"/>
        <v>0</v>
      </c>
      <c r="DF235" s="8">
        <f t="shared" si="122"/>
        <v>0</v>
      </c>
      <c r="DG235" s="8">
        <f t="shared" si="122"/>
        <v>1</v>
      </c>
      <c r="DH235" s="8">
        <f t="shared" si="122"/>
        <v>1</v>
      </c>
      <c r="DI235" s="8">
        <f t="shared" si="122"/>
        <v>1</v>
      </c>
      <c r="DJ235" s="8">
        <f t="shared" si="122"/>
        <v>1</v>
      </c>
      <c r="DK235" s="8">
        <f t="shared" si="122"/>
        <v>0</v>
      </c>
      <c r="DL235" s="8">
        <f t="shared" si="122"/>
        <v>1</v>
      </c>
      <c r="DM235" s="8">
        <f t="shared" si="122"/>
        <v>0</v>
      </c>
      <c r="DN235" s="8">
        <f t="shared" si="122"/>
        <v>0</v>
      </c>
      <c r="DO235" s="8">
        <f t="shared" si="122"/>
        <v>0</v>
      </c>
      <c r="DP235" s="8">
        <f t="shared" si="122"/>
        <v>0</v>
      </c>
      <c r="DQ235" s="8">
        <f t="shared" si="122"/>
        <v>1</v>
      </c>
      <c r="DR235" s="8">
        <f t="shared" si="122"/>
        <v>0</v>
      </c>
      <c r="DS235" s="8">
        <f t="shared" si="122"/>
        <v>0</v>
      </c>
      <c r="DT235" s="8">
        <f t="shared" si="122"/>
        <v>0</v>
      </c>
      <c r="DU235" s="8">
        <f t="shared" si="122"/>
        <v>0</v>
      </c>
      <c r="DV235" s="8">
        <f t="shared" si="122"/>
        <v>0</v>
      </c>
      <c r="DW235" s="8">
        <f t="shared" si="122"/>
        <v>0</v>
      </c>
      <c r="DX235" s="8">
        <f t="shared" si="122"/>
        <v>0</v>
      </c>
      <c r="DY235" s="8">
        <f t="shared" si="122"/>
        <v>5.62824E-6</v>
      </c>
      <c r="DZ235" s="8">
        <f t="shared" si="122"/>
        <v>1</v>
      </c>
      <c r="EA235" s="8">
        <f t="shared" si="122"/>
        <v>0</v>
      </c>
      <c r="EB235" s="8">
        <f t="shared" si="122"/>
        <v>0</v>
      </c>
      <c r="EC235" s="8">
        <f t="shared" ref="EC235:GN235" si="123">IF(EC37=" ",0,EC37)</f>
        <v>0</v>
      </c>
      <c r="ED235" s="8">
        <f t="shared" si="123"/>
        <v>0</v>
      </c>
      <c r="EE235" s="8">
        <f t="shared" si="123"/>
        <v>0</v>
      </c>
      <c r="EF235" s="8">
        <f t="shared" si="123"/>
        <v>1</v>
      </c>
      <c r="EG235" s="8">
        <f t="shared" si="123"/>
        <v>0</v>
      </c>
      <c r="EH235" s="8">
        <f t="shared" si="123"/>
        <v>1</v>
      </c>
      <c r="EI235" s="8">
        <f t="shared" si="123"/>
        <v>0</v>
      </c>
      <c r="EJ235" s="8">
        <f t="shared" si="123"/>
        <v>0</v>
      </c>
      <c r="EK235" s="8">
        <f t="shared" si="123"/>
        <v>1</v>
      </c>
      <c r="EL235" s="8">
        <f t="shared" si="123"/>
        <v>0</v>
      </c>
      <c r="EM235" s="8">
        <f t="shared" si="123"/>
        <v>0</v>
      </c>
      <c r="EN235" s="8">
        <f t="shared" si="123"/>
        <v>0</v>
      </c>
      <c r="EO235" s="8">
        <f t="shared" si="123"/>
        <v>0</v>
      </c>
      <c r="EP235" s="8">
        <f t="shared" si="123"/>
        <v>0</v>
      </c>
      <c r="EQ235" s="8">
        <f t="shared" si="123"/>
        <v>0</v>
      </c>
      <c r="ER235" s="8">
        <f t="shared" si="123"/>
        <v>0</v>
      </c>
      <c r="ES235" s="8">
        <f t="shared" si="123"/>
        <v>0</v>
      </c>
      <c r="ET235" s="8">
        <f t="shared" si="123"/>
        <v>0</v>
      </c>
      <c r="EU235" s="8">
        <f t="shared" si="123"/>
        <v>0</v>
      </c>
      <c r="EV235" s="8">
        <f t="shared" si="123"/>
        <v>0</v>
      </c>
      <c r="EW235" s="8">
        <f t="shared" si="123"/>
        <v>0</v>
      </c>
      <c r="EX235" s="8">
        <f t="shared" si="123"/>
        <v>0</v>
      </c>
      <c r="EY235" s="8">
        <f t="shared" si="123"/>
        <v>0</v>
      </c>
      <c r="EZ235" s="8">
        <f t="shared" si="123"/>
        <v>0</v>
      </c>
      <c r="FA235" s="8">
        <f t="shared" si="123"/>
        <v>0</v>
      </c>
      <c r="FB235" s="8">
        <f t="shared" si="123"/>
        <v>0</v>
      </c>
      <c r="FC235" s="8">
        <f t="shared" si="123"/>
        <v>0</v>
      </c>
      <c r="FD235" s="8">
        <f t="shared" si="123"/>
        <v>0</v>
      </c>
      <c r="FE235" s="8">
        <f t="shared" si="123"/>
        <v>0</v>
      </c>
      <c r="FF235" s="8">
        <f t="shared" si="123"/>
        <v>0</v>
      </c>
      <c r="FG235" s="8">
        <f t="shared" si="123"/>
        <v>0</v>
      </c>
      <c r="FH235" s="8">
        <f t="shared" si="123"/>
        <v>0</v>
      </c>
      <c r="FI235" s="8">
        <f t="shared" si="123"/>
        <v>0</v>
      </c>
      <c r="FJ235" s="8">
        <f t="shared" si="123"/>
        <v>0</v>
      </c>
      <c r="FK235" s="8">
        <f t="shared" si="123"/>
        <v>0</v>
      </c>
      <c r="FL235" s="8">
        <f t="shared" si="123"/>
        <v>0</v>
      </c>
      <c r="FM235" s="8">
        <f t="shared" si="123"/>
        <v>0</v>
      </c>
      <c r="FN235" s="8">
        <f t="shared" si="123"/>
        <v>0</v>
      </c>
      <c r="FO235" s="8">
        <f t="shared" si="123"/>
        <v>0</v>
      </c>
      <c r="FP235" s="8">
        <f t="shared" si="123"/>
        <v>0</v>
      </c>
      <c r="FQ235" s="8">
        <f t="shared" si="123"/>
        <v>0</v>
      </c>
      <c r="FR235" s="8">
        <f t="shared" si="123"/>
        <v>0</v>
      </c>
      <c r="FS235" s="8">
        <f t="shared" si="123"/>
        <v>0</v>
      </c>
      <c r="FT235" s="8">
        <f t="shared" si="123"/>
        <v>1</v>
      </c>
      <c r="FU235" s="8">
        <f t="shared" si="123"/>
        <v>1</v>
      </c>
      <c r="FV235" s="8">
        <f t="shared" si="123"/>
        <v>1.0001400000000001E-3</v>
      </c>
      <c r="FW235" s="8">
        <f t="shared" si="123"/>
        <v>1</v>
      </c>
      <c r="FX235" s="8">
        <f t="shared" si="123"/>
        <v>1E-3</v>
      </c>
      <c r="FY235" s="8">
        <f t="shared" si="123"/>
        <v>0</v>
      </c>
      <c r="FZ235" s="8">
        <f t="shared" si="123"/>
        <v>0</v>
      </c>
      <c r="GA235" s="8">
        <f t="shared" si="123"/>
        <v>0</v>
      </c>
      <c r="GB235" s="8">
        <f t="shared" si="123"/>
        <v>0</v>
      </c>
      <c r="GC235" s="8">
        <f t="shared" si="123"/>
        <v>0</v>
      </c>
      <c r="GD235" s="8">
        <f t="shared" si="123"/>
        <v>0</v>
      </c>
      <c r="GE235" s="8">
        <f t="shared" si="123"/>
        <v>0</v>
      </c>
      <c r="GF235" s="8">
        <f t="shared" si="123"/>
        <v>0</v>
      </c>
      <c r="GG235" s="8">
        <f t="shared" si="123"/>
        <v>0.97203019999999996</v>
      </c>
      <c r="GH235" s="8">
        <f t="shared" si="123"/>
        <v>0.76397660000000001</v>
      </c>
      <c r="GI235" s="8">
        <f t="shared" si="123"/>
        <v>0.80585790000000002</v>
      </c>
      <c r="GJ235" s="8">
        <f t="shared" si="123"/>
        <v>1</v>
      </c>
      <c r="GK235" s="8">
        <f t="shared" si="123"/>
        <v>1</v>
      </c>
      <c r="GL235" s="8">
        <f t="shared" si="123"/>
        <v>0</v>
      </c>
      <c r="GM235" s="8">
        <f t="shared" si="123"/>
        <v>0.45213769999999998</v>
      </c>
      <c r="GN235" s="8">
        <f t="shared" si="123"/>
        <v>0.6456537</v>
      </c>
      <c r="GO235" s="8">
        <f t="shared" ref="GO235:HU235" si="124">IF(GO37=" ",0,GO37)</f>
        <v>0</v>
      </c>
      <c r="GP235" s="8">
        <f t="shared" si="124"/>
        <v>0.78606299999999996</v>
      </c>
      <c r="GQ235" s="8">
        <f t="shared" si="124"/>
        <v>6.1133199999999999E-2</v>
      </c>
      <c r="GR235" s="8">
        <f t="shared" si="124"/>
        <v>0</v>
      </c>
      <c r="GS235" s="8">
        <f t="shared" si="124"/>
        <v>1</v>
      </c>
      <c r="GT235" s="8">
        <f t="shared" si="124"/>
        <v>1</v>
      </c>
      <c r="GU235" s="8">
        <f t="shared" si="124"/>
        <v>0.16974919999999999</v>
      </c>
      <c r="GV235" s="8">
        <f t="shared" si="124"/>
        <v>0.63012699999999999</v>
      </c>
      <c r="GW235" s="8">
        <f t="shared" si="124"/>
        <v>1</v>
      </c>
      <c r="GX235" s="8">
        <f t="shared" si="124"/>
        <v>1</v>
      </c>
      <c r="GY235" s="8">
        <f t="shared" si="124"/>
        <v>1</v>
      </c>
      <c r="GZ235" s="8">
        <f t="shared" si="124"/>
        <v>0</v>
      </c>
      <c r="HA235" s="8">
        <f t="shared" si="124"/>
        <v>6.0717800000000002E-2</v>
      </c>
      <c r="HB235" s="8">
        <f t="shared" si="124"/>
        <v>0</v>
      </c>
      <c r="HC235" s="8">
        <f t="shared" si="124"/>
        <v>0</v>
      </c>
      <c r="HD235" s="8">
        <f t="shared" si="124"/>
        <v>0</v>
      </c>
      <c r="HE235" s="8">
        <f t="shared" si="124"/>
        <v>0</v>
      </c>
      <c r="HF235" s="8">
        <f t="shared" si="124"/>
        <v>0</v>
      </c>
      <c r="HG235" s="8">
        <f t="shared" si="124"/>
        <v>0</v>
      </c>
      <c r="HH235" s="8">
        <f t="shared" si="124"/>
        <v>0</v>
      </c>
      <c r="HI235" s="8">
        <f t="shared" si="124"/>
        <v>0</v>
      </c>
      <c r="HJ235" s="8">
        <f t="shared" si="124"/>
        <v>0</v>
      </c>
      <c r="HK235" s="8">
        <f t="shared" si="124"/>
        <v>0.64645200000000003</v>
      </c>
      <c r="HL235" s="8">
        <f t="shared" si="124"/>
        <v>0</v>
      </c>
      <c r="HM235" s="8">
        <f t="shared" si="124"/>
        <v>0</v>
      </c>
      <c r="HN235" s="8">
        <f t="shared" si="124"/>
        <v>0</v>
      </c>
      <c r="HO235" s="8">
        <f t="shared" si="124"/>
        <v>1</v>
      </c>
      <c r="HP235" s="8">
        <f t="shared" si="124"/>
        <v>0</v>
      </c>
      <c r="HQ235" s="8">
        <f t="shared" si="124"/>
        <v>7.3415699999999997E-6</v>
      </c>
      <c r="HR235" s="8">
        <f t="shared" si="124"/>
        <v>0</v>
      </c>
      <c r="HS235" s="8">
        <f t="shared" si="124"/>
        <v>0</v>
      </c>
      <c r="HT235" s="8">
        <f t="shared" si="124"/>
        <v>0.3833319</v>
      </c>
      <c r="HU235" s="8">
        <f t="shared" si="124"/>
        <v>1</v>
      </c>
      <c r="HV235" s="8">
        <f t="shared" ref="HV235:HZ236" si="125">IF(HV37=" ",0,HV37)</f>
        <v>0</v>
      </c>
      <c r="HW235" s="8">
        <f t="shared" si="125"/>
        <v>0</v>
      </c>
      <c r="HX235" s="8">
        <f t="shared" si="125"/>
        <v>0</v>
      </c>
      <c r="HY235" s="8">
        <f t="shared" si="125"/>
        <v>0</v>
      </c>
      <c r="HZ235" s="8">
        <f t="shared" si="125"/>
        <v>0</v>
      </c>
    </row>
    <row r="236" spans="1:234" s="4" customFormat="1" ht="12" customHeight="1" x14ac:dyDescent="0.15">
      <c r="A236" s="4" t="s">
        <v>190</v>
      </c>
      <c r="C236" s="8">
        <f>IF(C38=" ",0,C38)</f>
        <v>0</v>
      </c>
      <c r="D236" s="8">
        <f>IF(D38=" ",0,D38)</f>
        <v>0</v>
      </c>
      <c r="E236" s="8">
        <f t="shared" ref="E236:BP236" si="126">IF(E38=" ",0,E38)</f>
        <v>0</v>
      </c>
      <c r="F236" s="8">
        <f t="shared" si="126"/>
        <v>1.10194E-2</v>
      </c>
      <c r="G236" s="8">
        <f t="shared" si="126"/>
        <v>1.10194E-2</v>
      </c>
      <c r="H236" s="8">
        <f t="shared" si="126"/>
        <v>1.1808999999999999E-3</v>
      </c>
      <c r="I236" s="8">
        <f t="shared" si="126"/>
        <v>0</v>
      </c>
      <c r="J236" s="8">
        <f t="shared" si="126"/>
        <v>0</v>
      </c>
      <c r="K236" s="8">
        <f t="shared" si="126"/>
        <v>0</v>
      </c>
      <c r="L236" s="8">
        <f t="shared" si="126"/>
        <v>1.10194E-2</v>
      </c>
      <c r="M236" s="8">
        <f t="shared" si="126"/>
        <v>0</v>
      </c>
      <c r="N236" s="8">
        <f t="shared" si="126"/>
        <v>3.9651399999999998E-3</v>
      </c>
      <c r="O236" s="8">
        <f t="shared" si="126"/>
        <v>0</v>
      </c>
      <c r="P236" s="8">
        <f t="shared" si="126"/>
        <v>1.10194E-2</v>
      </c>
      <c r="Q236" s="8">
        <f t="shared" si="126"/>
        <v>0</v>
      </c>
      <c r="R236" s="8">
        <f t="shared" si="126"/>
        <v>0</v>
      </c>
      <c r="S236" s="8">
        <f t="shared" si="126"/>
        <v>3.9651399999999998E-3</v>
      </c>
      <c r="T236" s="8">
        <f t="shared" si="126"/>
        <v>3.9652000000000003E-3</v>
      </c>
      <c r="U236" s="8">
        <f t="shared" si="126"/>
        <v>3.9651399999999998E-3</v>
      </c>
      <c r="V236" s="8">
        <f t="shared" si="126"/>
        <v>0</v>
      </c>
      <c r="W236" s="8">
        <f t="shared" si="126"/>
        <v>0</v>
      </c>
      <c r="X236" s="8">
        <f t="shared" si="126"/>
        <v>0</v>
      </c>
      <c r="Y236" s="8">
        <f t="shared" si="126"/>
        <v>0.2174749</v>
      </c>
      <c r="Z236" s="8">
        <f t="shared" si="126"/>
        <v>0</v>
      </c>
      <c r="AA236" s="8">
        <f t="shared" si="126"/>
        <v>0</v>
      </c>
      <c r="AB236" s="8">
        <f t="shared" si="126"/>
        <v>0</v>
      </c>
      <c r="AC236" s="8">
        <f t="shared" si="126"/>
        <v>0</v>
      </c>
      <c r="AD236" s="8">
        <f t="shared" si="126"/>
        <v>0</v>
      </c>
      <c r="AE236" s="8">
        <f t="shared" si="126"/>
        <v>0</v>
      </c>
      <c r="AF236" s="8">
        <f t="shared" si="126"/>
        <v>0</v>
      </c>
      <c r="AG236" s="8">
        <f t="shared" si="126"/>
        <v>0</v>
      </c>
      <c r="AH236" s="8">
        <f t="shared" si="126"/>
        <v>0</v>
      </c>
      <c r="AI236" s="8">
        <f t="shared" si="126"/>
        <v>0</v>
      </c>
      <c r="AJ236" s="8">
        <f t="shared" si="126"/>
        <v>0</v>
      </c>
      <c r="AK236" s="8">
        <f t="shared" si="126"/>
        <v>0</v>
      </c>
      <c r="AL236" s="8">
        <f t="shared" si="126"/>
        <v>0</v>
      </c>
      <c r="AM236" s="8">
        <f t="shared" si="126"/>
        <v>0</v>
      </c>
      <c r="AN236" s="8">
        <f t="shared" si="126"/>
        <v>0</v>
      </c>
      <c r="AO236" s="8">
        <f t="shared" si="126"/>
        <v>0</v>
      </c>
      <c r="AP236" s="8">
        <f t="shared" si="126"/>
        <v>0</v>
      </c>
      <c r="AQ236" s="8">
        <f t="shared" si="126"/>
        <v>0</v>
      </c>
      <c r="AR236" s="8">
        <f t="shared" si="126"/>
        <v>0</v>
      </c>
      <c r="AS236" s="8">
        <f t="shared" si="126"/>
        <v>0</v>
      </c>
      <c r="AT236" s="8">
        <f t="shared" si="126"/>
        <v>0</v>
      </c>
      <c r="AU236" s="8">
        <f t="shared" si="126"/>
        <v>0</v>
      </c>
      <c r="AV236" s="8">
        <f t="shared" si="126"/>
        <v>0</v>
      </c>
      <c r="AW236" s="8">
        <f t="shared" si="126"/>
        <v>0</v>
      </c>
      <c r="AX236" s="8">
        <f t="shared" si="126"/>
        <v>0</v>
      </c>
      <c r="AY236" s="8">
        <f t="shared" si="126"/>
        <v>0</v>
      </c>
      <c r="AZ236" s="8">
        <f t="shared" si="126"/>
        <v>0.34712530000000003</v>
      </c>
      <c r="BA236" s="8">
        <f t="shared" si="126"/>
        <v>0</v>
      </c>
      <c r="BB236" s="8">
        <f t="shared" si="126"/>
        <v>0</v>
      </c>
      <c r="BC236" s="8">
        <f t="shared" si="126"/>
        <v>0</v>
      </c>
      <c r="BD236" s="8">
        <f t="shared" si="126"/>
        <v>0</v>
      </c>
      <c r="BE236" s="8">
        <f t="shared" si="126"/>
        <v>0</v>
      </c>
      <c r="BF236" s="8">
        <f t="shared" si="126"/>
        <v>0</v>
      </c>
      <c r="BG236" s="8">
        <f t="shared" si="126"/>
        <v>0</v>
      </c>
      <c r="BH236" s="8">
        <f t="shared" si="126"/>
        <v>0</v>
      </c>
      <c r="BI236" s="8">
        <f t="shared" si="126"/>
        <v>0.41973630000000001</v>
      </c>
      <c r="BJ236" s="8">
        <f t="shared" si="126"/>
        <v>0.4276413</v>
      </c>
      <c r="BK236" s="8">
        <f t="shared" si="126"/>
        <v>0</v>
      </c>
      <c r="BL236" s="8">
        <f t="shared" si="126"/>
        <v>0</v>
      </c>
      <c r="BM236" s="8">
        <f t="shared" si="126"/>
        <v>0</v>
      </c>
      <c r="BN236" s="8">
        <f t="shared" si="126"/>
        <v>0</v>
      </c>
      <c r="BO236" s="8">
        <f t="shared" si="126"/>
        <v>0.4276413</v>
      </c>
      <c r="BP236" s="8">
        <f t="shared" si="126"/>
        <v>0.4276413</v>
      </c>
      <c r="BQ236" s="8">
        <f t="shared" ref="BQ236:EB236" si="127">IF(BQ38=" ",0,BQ38)</f>
        <v>0.4276413</v>
      </c>
      <c r="BR236" s="8">
        <f t="shared" si="127"/>
        <v>0</v>
      </c>
      <c r="BS236" s="8">
        <f t="shared" si="127"/>
        <v>0</v>
      </c>
      <c r="BT236" s="8">
        <f t="shared" si="127"/>
        <v>0</v>
      </c>
      <c r="BU236" s="8">
        <f t="shared" si="127"/>
        <v>0</v>
      </c>
      <c r="BV236" s="8">
        <f t="shared" si="127"/>
        <v>0.4276413</v>
      </c>
      <c r="BW236" s="8">
        <f t="shared" si="127"/>
        <v>0.4276413</v>
      </c>
      <c r="BX236" s="8">
        <f t="shared" si="127"/>
        <v>0.4276413</v>
      </c>
      <c r="BY236" s="8">
        <f t="shared" si="127"/>
        <v>0.4276413</v>
      </c>
      <c r="BZ236" s="8">
        <f t="shared" si="127"/>
        <v>1.18227E-3</v>
      </c>
      <c r="CA236" s="8">
        <f t="shared" si="127"/>
        <v>1.18227E-3</v>
      </c>
      <c r="CB236" s="8">
        <f t="shared" si="127"/>
        <v>0</v>
      </c>
      <c r="CC236" s="8">
        <f t="shared" si="127"/>
        <v>0</v>
      </c>
      <c r="CD236" s="8">
        <f t="shared" si="127"/>
        <v>0</v>
      </c>
      <c r="CE236" s="8">
        <f t="shared" si="127"/>
        <v>1.1808999999999999E-3</v>
      </c>
      <c r="CF236" s="8">
        <f t="shared" si="127"/>
        <v>1.14879E-3</v>
      </c>
      <c r="CG236" s="8">
        <f t="shared" si="127"/>
        <v>1.18227E-3</v>
      </c>
      <c r="CH236" s="8">
        <f t="shared" si="127"/>
        <v>1.18227E-3</v>
      </c>
      <c r="CI236" s="8">
        <f t="shared" si="127"/>
        <v>0</v>
      </c>
      <c r="CJ236" s="8">
        <f t="shared" si="127"/>
        <v>0</v>
      </c>
      <c r="CK236" s="8">
        <f t="shared" si="127"/>
        <v>0</v>
      </c>
      <c r="CL236" s="8">
        <f t="shared" si="127"/>
        <v>0</v>
      </c>
      <c r="CM236" s="8">
        <f t="shared" si="127"/>
        <v>0</v>
      </c>
      <c r="CN236" s="8">
        <f t="shared" si="127"/>
        <v>0</v>
      </c>
      <c r="CO236" s="8">
        <f t="shared" si="127"/>
        <v>0</v>
      </c>
      <c r="CP236" s="8">
        <f t="shared" si="127"/>
        <v>0</v>
      </c>
      <c r="CQ236" s="8">
        <f t="shared" si="127"/>
        <v>0</v>
      </c>
      <c r="CR236" s="8">
        <f t="shared" si="127"/>
        <v>0</v>
      </c>
      <c r="CS236" s="8">
        <f t="shared" si="127"/>
        <v>0</v>
      </c>
      <c r="CT236" s="8">
        <f t="shared" si="127"/>
        <v>0.99574189999999996</v>
      </c>
      <c r="CU236" s="8">
        <f t="shared" si="127"/>
        <v>2.6195599999999999E-2</v>
      </c>
      <c r="CV236" s="8">
        <f t="shared" si="127"/>
        <v>0</v>
      </c>
      <c r="CW236" s="8">
        <f t="shared" si="127"/>
        <v>1.14447E-2</v>
      </c>
      <c r="CX236" s="8">
        <f t="shared" si="127"/>
        <v>1.14447E-2</v>
      </c>
      <c r="CY236" s="8">
        <f t="shared" si="127"/>
        <v>1.14447E-2</v>
      </c>
      <c r="CZ236" s="8">
        <f t="shared" si="127"/>
        <v>1.14447E-2</v>
      </c>
      <c r="DA236" s="8">
        <f t="shared" si="127"/>
        <v>1.14447E-2</v>
      </c>
      <c r="DB236" s="8">
        <f t="shared" si="127"/>
        <v>0</v>
      </c>
      <c r="DC236" s="8">
        <f t="shared" si="127"/>
        <v>0</v>
      </c>
      <c r="DD236" s="8">
        <f t="shared" si="127"/>
        <v>0</v>
      </c>
      <c r="DE236" s="8">
        <f t="shared" si="127"/>
        <v>0</v>
      </c>
      <c r="DF236" s="8">
        <f t="shared" si="127"/>
        <v>0</v>
      </c>
      <c r="DG236" s="8">
        <f t="shared" si="127"/>
        <v>0</v>
      </c>
      <c r="DH236" s="8">
        <f t="shared" si="127"/>
        <v>0</v>
      </c>
      <c r="DI236" s="8">
        <f t="shared" si="127"/>
        <v>0</v>
      </c>
      <c r="DJ236" s="8">
        <f t="shared" si="127"/>
        <v>0</v>
      </c>
      <c r="DK236" s="8">
        <f t="shared" si="127"/>
        <v>0</v>
      </c>
      <c r="DL236" s="8">
        <f t="shared" si="127"/>
        <v>0</v>
      </c>
      <c r="DM236" s="8">
        <f t="shared" si="127"/>
        <v>0</v>
      </c>
      <c r="DN236" s="8">
        <f t="shared" si="127"/>
        <v>0</v>
      </c>
      <c r="DO236" s="8">
        <f t="shared" si="127"/>
        <v>0</v>
      </c>
      <c r="DP236" s="8">
        <f t="shared" si="127"/>
        <v>0</v>
      </c>
      <c r="DQ236" s="8">
        <f t="shared" si="127"/>
        <v>0</v>
      </c>
      <c r="DR236" s="8">
        <f t="shared" si="127"/>
        <v>0</v>
      </c>
      <c r="DS236" s="8">
        <f t="shared" si="127"/>
        <v>1.1808999999999999E-3</v>
      </c>
      <c r="DT236" s="8">
        <f t="shared" si="127"/>
        <v>1.1808999999999999E-3</v>
      </c>
      <c r="DU236" s="8">
        <f t="shared" si="127"/>
        <v>1.1808999999999999E-3</v>
      </c>
      <c r="DV236" s="8">
        <f t="shared" si="127"/>
        <v>1.1808999999999999E-3</v>
      </c>
      <c r="DW236" s="8">
        <f t="shared" si="127"/>
        <v>1.1808999999999999E-3</v>
      </c>
      <c r="DX236" s="8">
        <f t="shared" si="127"/>
        <v>0</v>
      </c>
      <c r="DY236" s="8">
        <f t="shared" si="127"/>
        <v>0</v>
      </c>
      <c r="DZ236" s="8">
        <f t="shared" si="127"/>
        <v>0</v>
      </c>
      <c r="EA236" s="8">
        <f t="shared" si="127"/>
        <v>4.51426E-3</v>
      </c>
      <c r="EB236" s="8">
        <f t="shared" si="127"/>
        <v>4.51426E-3</v>
      </c>
      <c r="EC236" s="8">
        <f t="shared" ref="EC236:GN236" si="128">IF(EC38=" ",0,EC38)</f>
        <v>4.51426E-3</v>
      </c>
      <c r="ED236" s="8">
        <f t="shared" si="128"/>
        <v>4.51426E-3</v>
      </c>
      <c r="EE236" s="8">
        <f t="shared" si="128"/>
        <v>4.51426E-3</v>
      </c>
      <c r="EF236" s="8">
        <f t="shared" si="128"/>
        <v>0</v>
      </c>
      <c r="EG236" s="8">
        <f t="shared" si="128"/>
        <v>0</v>
      </c>
      <c r="EH236" s="8">
        <f t="shared" si="128"/>
        <v>0</v>
      </c>
      <c r="EI236" s="8">
        <f t="shared" si="128"/>
        <v>2.0843E-2</v>
      </c>
      <c r="EJ236" s="8">
        <f t="shared" si="128"/>
        <v>0</v>
      </c>
      <c r="EK236" s="8">
        <f t="shared" si="128"/>
        <v>0</v>
      </c>
      <c r="EL236" s="8">
        <f t="shared" si="128"/>
        <v>0</v>
      </c>
      <c r="EM236" s="8">
        <f t="shared" si="128"/>
        <v>0</v>
      </c>
      <c r="EN236" s="8">
        <f t="shared" si="128"/>
        <v>0</v>
      </c>
      <c r="EO236" s="8">
        <f t="shared" si="128"/>
        <v>8.7238200000000002E-2</v>
      </c>
      <c r="EP236" s="8">
        <f t="shared" si="128"/>
        <v>0</v>
      </c>
      <c r="EQ236" s="8">
        <f t="shared" si="128"/>
        <v>0</v>
      </c>
      <c r="ER236" s="8">
        <f t="shared" si="128"/>
        <v>0</v>
      </c>
      <c r="ES236" s="8">
        <f t="shared" si="128"/>
        <v>0</v>
      </c>
      <c r="ET236" s="8">
        <f t="shared" si="128"/>
        <v>0</v>
      </c>
      <c r="EU236" s="8">
        <f t="shared" si="128"/>
        <v>0</v>
      </c>
      <c r="EV236" s="8">
        <f t="shared" si="128"/>
        <v>0</v>
      </c>
      <c r="EW236" s="8">
        <f t="shared" si="128"/>
        <v>0</v>
      </c>
      <c r="EX236" s="8">
        <f t="shared" si="128"/>
        <v>0</v>
      </c>
      <c r="EY236" s="8">
        <f t="shared" si="128"/>
        <v>0</v>
      </c>
      <c r="EZ236" s="8">
        <f t="shared" si="128"/>
        <v>0</v>
      </c>
      <c r="FA236" s="8">
        <f t="shared" si="128"/>
        <v>0</v>
      </c>
      <c r="FB236" s="8">
        <f t="shared" si="128"/>
        <v>0</v>
      </c>
      <c r="FC236" s="8">
        <f t="shared" si="128"/>
        <v>0</v>
      </c>
      <c r="FD236" s="8">
        <f t="shared" si="128"/>
        <v>0</v>
      </c>
      <c r="FE236" s="8">
        <f t="shared" si="128"/>
        <v>0</v>
      </c>
      <c r="FF236" s="8">
        <f t="shared" si="128"/>
        <v>0</v>
      </c>
      <c r="FG236" s="8">
        <f t="shared" si="128"/>
        <v>0</v>
      </c>
      <c r="FH236" s="8">
        <f t="shared" si="128"/>
        <v>0</v>
      </c>
      <c r="FI236" s="8">
        <f t="shared" si="128"/>
        <v>0</v>
      </c>
      <c r="FJ236" s="8">
        <f t="shared" si="128"/>
        <v>0</v>
      </c>
      <c r="FK236" s="8">
        <f t="shared" si="128"/>
        <v>0</v>
      </c>
      <c r="FL236" s="8">
        <f t="shared" si="128"/>
        <v>0</v>
      </c>
      <c r="FM236" s="8">
        <f t="shared" si="128"/>
        <v>0</v>
      </c>
      <c r="FN236" s="8">
        <f t="shared" si="128"/>
        <v>0</v>
      </c>
      <c r="FO236" s="8">
        <f t="shared" si="128"/>
        <v>0</v>
      </c>
      <c r="FP236" s="8">
        <f t="shared" si="128"/>
        <v>0</v>
      </c>
      <c r="FQ236" s="8">
        <f t="shared" si="128"/>
        <v>0</v>
      </c>
      <c r="FR236" s="8">
        <f t="shared" si="128"/>
        <v>0</v>
      </c>
      <c r="FS236" s="8">
        <f t="shared" si="128"/>
        <v>0</v>
      </c>
      <c r="FT236" s="8">
        <f t="shared" si="128"/>
        <v>0</v>
      </c>
      <c r="FU236" s="8">
        <f t="shared" si="128"/>
        <v>0</v>
      </c>
      <c r="FV236" s="8">
        <f t="shared" si="128"/>
        <v>0</v>
      </c>
      <c r="FW236" s="8">
        <f t="shared" si="128"/>
        <v>0</v>
      </c>
      <c r="FX236" s="8">
        <f t="shared" si="128"/>
        <v>0</v>
      </c>
      <c r="FY236" s="8">
        <f t="shared" si="128"/>
        <v>8.7950400000000005E-3</v>
      </c>
      <c r="FZ236" s="8">
        <f t="shared" si="128"/>
        <v>0</v>
      </c>
      <c r="GA236" s="8">
        <f t="shared" si="128"/>
        <v>0</v>
      </c>
      <c r="GB236" s="8">
        <f t="shared" si="128"/>
        <v>0</v>
      </c>
      <c r="GC236" s="8">
        <f t="shared" si="128"/>
        <v>0</v>
      </c>
      <c r="GD236" s="8">
        <f t="shared" si="128"/>
        <v>0</v>
      </c>
      <c r="GE236" s="8">
        <f t="shared" si="128"/>
        <v>1.10194E-2</v>
      </c>
      <c r="GF236" s="8">
        <f t="shared" si="128"/>
        <v>3.9651399999999998E-3</v>
      </c>
      <c r="GG236" s="8">
        <f t="shared" si="128"/>
        <v>1.9074199999999999E-3</v>
      </c>
      <c r="GH236" s="8">
        <f t="shared" si="128"/>
        <v>1.9074199999999999E-3</v>
      </c>
      <c r="GI236" s="8">
        <f t="shared" si="128"/>
        <v>0.1095218</v>
      </c>
      <c r="GJ236" s="8">
        <f t="shared" si="128"/>
        <v>0</v>
      </c>
      <c r="GK236" s="8">
        <f t="shared" si="128"/>
        <v>0</v>
      </c>
      <c r="GL236" s="8">
        <f t="shared" si="128"/>
        <v>0.22162419999999999</v>
      </c>
      <c r="GM236" s="8">
        <f t="shared" si="128"/>
        <v>0</v>
      </c>
      <c r="GN236" s="8">
        <f t="shared" si="128"/>
        <v>0</v>
      </c>
      <c r="GO236" s="8">
        <f t="shared" ref="GO236:HU236" si="129">IF(GO38=" ",0,GO38)</f>
        <v>0</v>
      </c>
      <c r="GP236" s="8">
        <f t="shared" si="129"/>
        <v>0</v>
      </c>
      <c r="GQ236" s="8">
        <f t="shared" si="129"/>
        <v>0.21566589999999999</v>
      </c>
      <c r="GR236" s="8">
        <f t="shared" si="129"/>
        <v>0.3474546</v>
      </c>
      <c r="GS236" s="8">
        <f t="shared" si="129"/>
        <v>0</v>
      </c>
      <c r="GT236" s="8">
        <f t="shared" si="129"/>
        <v>0</v>
      </c>
      <c r="GU236" s="8">
        <f t="shared" si="129"/>
        <v>0</v>
      </c>
      <c r="GV236" s="8">
        <f t="shared" si="129"/>
        <v>0</v>
      </c>
      <c r="GW236" s="8">
        <f t="shared" si="129"/>
        <v>0</v>
      </c>
      <c r="GX236" s="8">
        <f t="shared" si="129"/>
        <v>0</v>
      </c>
      <c r="GY236" s="8">
        <f t="shared" si="129"/>
        <v>0</v>
      </c>
      <c r="GZ236" s="8">
        <f t="shared" si="129"/>
        <v>0.4276413</v>
      </c>
      <c r="HA236" s="8">
        <f t="shared" si="129"/>
        <v>0</v>
      </c>
      <c r="HB236" s="8">
        <f t="shared" si="129"/>
        <v>0.4276413</v>
      </c>
      <c r="HC236" s="8">
        <f t="shared" si="129"/>
        <v>8.3112500000000005E-4</v>
      </c>
      <c r="HD236" s="8">
        <f t="shared" si="129"/>
        <v>0.4276413</v>
      </c>
      <c r="HE236" s="8">
        <f t="shared" si="129"/>
        <v>1.85041E-3</v>
      </c>
      <c r="HF236" s="8">
        <f t="shared" si="129"/>
        <v>0.88000590000000001</v>
      </c>
      <c r="HG236" s="8">
        <f t="shared" si="129"/>
        <v>0.61400889999999997</v>
      </c>
      <c r="HH236" s="8">
        <f t="shared" si="129"/>
        <v>1.1468299999999999E-3</v>
      </c>
      <c r="HI236" s="8">
        <f t="shared" si="129"/>
        <v>0</v>
      </c>
      <c r="HJ236" s="8">
        <f t="shared" si="129"/>
        <v>1.18227E-3</v>
      </c>
      <c r="HK236" s="8">
        <f t="shared" si="129"/>
        <v>0</v>
      </c>
      <c r="HL236" s="8">
        <f t="shared" si="129"/>
        <v>0.88000679999999998</v>
      </c>
      <c r="HM236" s="8">
        <f t="shared" si="129"/>
        <v>0.87947649999999999</v>
      </c>
      <c r="HN236" s="8">
        <f t="shared" si="129"/>
        <v>1</v>
      </c>
      <c r="HO236" s="8">
        <f t="shared" si="129"/>
        <v>0</v>
      </c>
      <c r="HP236" s="8">
        <f t="shared" si="129"/>
        <v>0.99872039999999995</v>
      </c>
      <c r="HQ236" s="8">
        <f t="shared" si="129"/>
        <v>1.14447E-2</v>
      </c>
      <c r="HR236" s="8">
        <f t="shared" si="129"/>
        <v>0</v>
      </c>
      <c r="HS236" s="8">
        <f t="shared" si="129"/>
        <v>0</v>
      </c>
      <c r="HT236" s="8">
        <f t="shared" si="129"/>
        <v>0</v>
      </c>
      <c r="HU236" s="8">
        <f t="shared" si="129"/>
        <v>0</v>
      </c>
      <c r="HV236" s="8">
        <f t="shared" si="125"/>
        <v>0</v>
      </c>
      <c r="HW236" s="8">
        <f t="shared" si="125"/>
        <v>1.1808999999999999E-3</v>
      </c>
      <c r="HX236" s="8">
        <f t="shared" si="125"/>
        <v>4.51426E-3</v>
      </c>
      <c r="HY236" s="8">
        <f t="shared" si="125"/>
        <v>0</v>
      </c>
      <c r="HZ236" s="8">
        <f t="shared" si="125"/>
        <v>0</v>
      </c>
    </row>
    <row r="237" spans="1:234" s="4" customFormat="1" ht="12" customHeight="1" x14ac:dyDescent="0.15">
      <c r="A237" s="4" t="s">
        <v>191</v>
      </c>
      <c r="B237" s="5" t="s">
        <v>192</v>
      </c>
      <c r="C237" s="9">
        <f>IF(C40=" ",0,C40)</f>
        <v>32</v>
      </c>
      <c r="D237" s="9">
        <f>IF(D40=" ",0,D40)</f>
        <v>71.292699999999996</v>
      </c>
      <c r="E237" s="9">
        <f t="shared" ref="E237:BP237" si="130">IF(E40=" ",0,E40)</f>
        <v>81.604309999999998</v>
      </c>
      <c r="F237" s="9">
        <f t="shared" si="130"/>
        <v>71.341909999999999</v>
      </c>
      <c r="G237" s="9">
        <f t="shared" si="130"/>
        <v>71.341909999999999</v>
      </c>
      <c r="H237" s="9">
        <f t="shared" si="130"/>
        <v>90.710880000000003</v>
      </c>
      <c r="I237" s="9">
        <f t="shared" si="130"/>
        <v>64.900000000000006</v>
      </c>
      <c r="J237" s="9">
        <f t="shared" si="130"/>
        <v>50.001579999999997</v>
      </c>
      <c r="K237" s="9">
        <f t="shared" si="130"/>
        <v>0</v>
      </c>
      <c r="L237" s="9">
        <f t="shared" si="130"/>
        <v>71.292699999999996</v>
      </c>
      <c r="M237" s="9">
        <f t="shared" si="130"/>
        <v>50</v>
      </c>
      <c r="N237" s="9">
        <f t="shared" si="130"/>
        <v>70.261880000000005</v>
      </c>
      <c r="O237" s="9">
        <f t="shared" si="130"/>
        <v>50.001579999999997</v>
      </c>
      <c r="P237" s="9">
        <f t="shared" si="130"/>
        <v>71.341909999999999</v>
      </c>
      <c r="Q237" s="9">
        <f t="shared" si="130"/>
        <v>71.291979999999995</v>
      </c>
      <c r="R237" s="9">
        <f t="shared" si="130"/>
        <v>88.567149999999998</v>
      </c>
      <c r="S237" s="9">
        <f t="shared" si="130"/>
        <v>71.144090000000006</v>
      </c>
      <c r="T237" s="9">
        <f t="shared" si="130"/>
        <v>71.144090000000006</v>
      </c>
      <c r="U237" s="9">
        <f t="shared" si="130"/>
        <v>71.144090000000006</v>
      </c>
      <c r="V237" s="9">
        <f t="shared" si="130"/>
        <v>175</v>
      </c>
      <c r="W237" s="9">
        <f t="shared" si="130"/>
        <v>157.87209999999999</v>
      </c>
      <c r="X237" s="9">
        <f t="shared" si="130"/>
        <v>175</v>
      </c>
      <c r="Y237" s="9">
        <f t="shared" si="130"/>
        <v>203.82320000000001</v>
      </c>
      <c r="Z237" s="9">
        <f t="shared" si="130"/>
        <v>203.8253</v>
      </c>
      <c r="AA237" s="9">
        <f t="shared" si="130"/>
        <v>158.8578</v>
      </c>
      <c r="AB237" s="9">
        <f t="shared" si="130"/>
        <v>173.00020000000001</v>
      </c>
      <c r="AC237" s="9">
        <f t="shared" si="130"/>
        <v>158.86189999999999</v>
      </c>
      <c r="AD237" s="9">
        <f t="shared" si="130"/>
        <v>173.00020000000001</v>
      </c>
      <c r="AE237" s="9">
        <f t="shared" si="130"/>
        <v>134.68100000000001</v>
      </c>
      <c r="AF237" s="9">
        <f t="shared" si="130"/>
        <v>141.77850000000001</v>
      </c>
      <c r="AG237" s="9">
        <f t="shared" si="130"/>
        <v>134.68190000000001</v>
      </c>
      <c r="AH237" s="9">
        <f t="shared" si="130"/>
        <v>141.77850000000001</v>
      </c>
      <c r="AI237" s="9">
        <f t="shared" si="130"/>
        <v>50.000259999999997</v>
      </c>
      <c r="AJ237" s="9">
        <f t="shared" si="130"/>
        <v>50.000259999999997</v>
      </c>
      <c r="AK237" s="9">
        <f t="shared" si="130"/>
        <v>50.000259999999997</v>
      </c>
      <c r="AL237" s="9">
        <f t="shared" si="130"/>
        <v>41.562620000000003</v>
      </c>
      <c r="AM237" s="9">
        <f t="shared" si="130"/>
        <v>50.000259999999997</v>
      </c>
      <c r="AN237" s="9">
        <f t="shared" si="130"/>
        <v>41.031799999999997</v>
      </c>
      <c r="AO237" s="9">
        <f t="shared" si="130"/>
        <v>41.031799999999997</v>
      </c>
      <c r="AP237" s="9">
        <f t="shared" si="130"/>
        <v>41.031799999999997</v>
      </c>
      <c r="AQ237" s="9">
        <f t="shared" si="130"/>
        <v>40</v>
      </c>
      <c r="AR237" s="9">
        <f t="shared" si="130"/>
        <v>39.759300000000003</v>
      </c>
      <c r="AS237" s="9">
        <f t="shared" si="130"/>
        <v>39.759300000000003</v>
      </c>
      <c r="AT237" s="9">
        <f t="shared" si="130"/>
        <v>40</v>
      </c>
      <c r="AU237" s="9">
        <f t="shared" si="130"/>
        <v>53.383949999999999</v>
      </c>
      <c r="AV237" s="9">
        <f t="shared" si="130"/>
        <v>53.41095</v>
      </c>
      <c r="AW237" s="9">
        <f t="shared" si="130"/>
        <v>50.839959999999998</v>
      </c>
      <c r="AX237" s="9">
        <f t="shared" si="130"/>
        <v>49.615810000000003</v>
      </c>
      <c r="AY237" s="9">
        <f t="shared" si="130"/>
        <v>175</v>
      </c>
      <c r="AZ237" s="9">
        <f t="shared" si="130"/>
        <v>192.62899999999999</v>
      </c>
      <c r="BA237" s="9">
        <f t="shared" si="130"/>
        <v>192.62979999999999</v>
      </c>
      <c r="BB237" s="9">
        <f t="shared" si="130"/>
        <v>134.68100000000001</v>
      </c>
      <c r="BC237" s="9">
        <f t="shared" si="130"/>
        <v>142.0001</v>
      </c>
      <c r="BD237" s="9">
        <f t="shared" si="130"/>
        <v>134.68190000000001</v>
      </c>
      <c r="BE237" s="9">
        <f t="shared" si="130"/>
        <v>142.0001</v>
      </c>
      <c r="BF237" s="9">
        <f t="shared" si="130"/>
        <v>54.999969999999998</v>
      </c>
      <c r="BG237" s="9">
        <f t="shared" si="130"/>
        <v>111.0621</v>
      </c>
      <c r="BH237" s="9">
        <f t="shared" si="130"/>
        <v>54.999969999999998</v>
      </c>
      <c r="BI237" s="9">
        <f t="shared" si="130"/>
        <v>160.40600000000001</v>
      </c>
      <c r="BJ237" s="9">
        <f t="shared" si="130"/>
        <v>95.118989999999997</v>
      </c>
      <c r="BK237" s="9">
        <f t="shared" si="130"/>
        <v>160.40600000000001</v>
      </c>
      <c r="BL237" s="9">
        <f t="shared" si="130"/>
        <v>95.061089999999993</v>
      </c>
      <c r="BM237" s="9">
        <f t="shared" si="130"/>
        <v>55</v>
      </c>
      <c r="BN237" s="9">
        <f t="shared" si="130"/>
        <v>55</v>
      </c>
      <c r="BO237" s="9">
        <f t="shared" si="130"/>
        <v>95.118989999999997</v>
      </c>
      <c r="BP237" s="9">
        <f t="shared" si="130"/>
        <v>95.118989999999997</v>
      </c>
      <c r="BQ237" s="9">
        <f t="shared" ref="BQ237:EB237" si="131">IF(BQ40=" ",0,BQ40)</f>
        <v>95.061089999999993</v>
      </c>
      <c r="BR237" s="9">
        <f t="shared" si="131"/>
        <v>126.6498</v>
      </c>
      <c r="BS237" s="9">
        <f t="shared" si="131"/>
        <v>55</v>
      </c>
      <c r="BT237" s="9">
        <f t="shared" si="131"/>
        <v>50.000010000000003</v>
      </c>
      <c r="BU237" s="9">
        <f t="shared" si="131"/>
        <v>50.000010000000003</v>
      </c>
      <c r="BV237" s="9">
        <f t="shared" si="131"/>
        <v>95.264539999999997</v>
      </c>
      <c r="BW237" s="9">
        <f t="shared" si="131"/>
        <v>95.386979999999994</v>
      </c>
      <c r="BX237" s="9">
        <f t="shared" si="131"/>
        <v>95.474429999999998</v>
      </c>
      <c r="BY237" s="9">
        <f t="shared" si="131"/>
        <v>95.386979999999994</v>
      </c>
      <c r="BZ237" s="9">
        <f t="shared" si="131"/>
        <v>90.449449999999999</v>
      </c>
      <c r="CA237" s="9">
        <f t="shared" si="131"/>
        <v>90.449449999999999</v>
      </c>
      <c r="CB237" s="9">
        <f t="shared" si="131"/>
        <v>0</v>
      </c>
      <c r="CC237" s="9">
        <f t="shared" si="131"/>
        <v>94</v>
      </c>
      <c r="CD237" s="9">
        <f t="shared" si="131"/>
        <v>120.72920000000001</v>
      </c>
      <c r="CE237" s="9">
        <f t="shared" si="131"/>
        <v>90.488129999999998</v>
      </c>
      <c r="CF237" s="9">
        <f t="shared" si="131"/>
        <v>98.585620000000006</v>
      </c>
      <c r="CG237" s="9">
        <f t="shared" si="131"/>
        <v>90.449449999999999</v>
      </c>
      <c r="CH237" s="9">
        <f t="shared" si="131"/>
        <v>90.448049999999995</v>
      </c>
      <c r="CI237" s="9">
        <f t="shared" si="131"/>
        <v>90.448049999999995</v>
      </c>
      <c r="CJ237" s="9">
        <f t="shared" si="131"/>
        <v>89.722470000000001</v>
      </c>
      <c r="CK237" s="9">
        <f t="shared" si="131"/>
        <v>122.9954</v>
      </c>
      <c r="CL237" s="9">
        <f t="shared" si="131"/>
        <v>122.9954</v>
      </c>
      <c r="CM237" s="9">
        <f t="shared" si="131"/>
        <v>120.9375</v>
      </c>
      <c r="CN237" s="9">
        <f t="shared" si="131"/>
        <v>120.72920000000001</v>
      </c>
      <c r="CO237" s="9">
        <f t="shared" si="131"/>
        <v>120.9375</v>
      </c>
      <c r="CP237" s="9">
        <f t="shared" si="131"/>
        <v>120.9375</v>
      </c>
      <c r="CQ237" s="9">
        <f t="shared" si="131"/>
        <v>90</v>
      </c>
      <c r="CR237" s="9">
        <f t="shared" si="131"/>
        <v>100.51690000000001</v>
      </c>
      <c r="CS237" s="9">
        <f t="shared" si="131"/>
        <v>30</v>
      </c>
      <c r="CT237" s="9">
        <f t="shared" si="131"/>
        <v>119.9405</v>
      </c>
      <c r="CU237" s="9">
        <f t="shared" si="131"/>
        <v>119.718</v>
      </c>
      <c r="CV237" s="9">
        <f t="shared" si="131"/>
        <v>39.603340000000003</v>
      </c>
      <c r="CW237" s="9">
        <f t="shared" si="131"/>
        <v>96.264300000000006</v>
      </c>
      <c r="CX237" s="9">
        <f t="shared" si="131"/>
        <v>96.051329999999993</v>
      </c>
      <c r="CY237" s="9">
        <f t="shared" si="131"/>
        <v>96.264300000000006</v>
      </c>
      <c r="CZ237" s="9">
        <f t="shared" si="131"/>
        <v>96.264390000000006</v>
      </c>
      <c r="DA237" s="9">
        <f t="shared" si="131"/>
        <v>96.264300000000006</v>
      </c>
      <c r="DB237" s="9">
        <f t="shared" si="131"/>
        <v>60.599710000000002</v>
      </c>
      <c r="DC237" s="9">
        <f t="shared" si="131"/>
        <v>60.466850000000001</v>
      </c>
      <c r="DD237" s="9">
        <f t="shared" si="131"/>
        <v>40.036879999999996</v>
      </c>
      <c r="DE237" s="9">
        <f t="shared" si="131"/>
        <v>40</v>
      </c>
      <c r="DF237" s="9">
        <f t="shared" si="131"/>
        <v>40</v>
      </c>
      <c r="DG237" s="9">
        <f t="shared" si="131"/>
        <v>39.946849999999998</v>
      </c>
      <c r="DH237" s="9">
        <f t="shared" si="131"/>
        <v>104</v>
      </c>
      <c r="DI237" s="9">
        <f t="shared" si="131"/>
        <v>51.312840000000001</v>
      </c>
      <c r="DJ237" s="9">
        <f t="shared" si="131"/>
        <v>104</v>
      </c>
      <c r="DK237" s="9">
        <f t="shared" si="131"/>
        <v>40</v>
      </c>
      <c r="DL237" s="9">
        <f t="shared" si="131"/>
        <v>103.87520000000001</v>
      </c>
      <c r="DM237" s="9">
        <f t="shared" si="131"/>
        <v>44.583280000000002</v>
      </c>
      <c r="DN237" s="9">
        <f t="shared" si="131"/>
        <v>44.579700000000003</v>
      </c>
      <c r="DO237" s="9">
        <f t="shared" si="131"/>
        <v>44.579700000000003</v>
      </c>
      <c r="DP237" s="9">
        <f t="shared" si="131"/>
        <v>44.504260000000002</v>
      </c>
      <c r="DQ237" s="9">
        <f t="shared" si="131"/>
        <v>43.668329999999997</v>
      </c>
      <c r="DR237" s="9">
        <f t="shared" si="131"/>
        <v>44.39678</v>
      </c>
      <c r="DS237" s="9">
        <f t="shared" si="131"/>
        <v>90.710880000000003</v>
      </c>
      <c r="DT237" s="9">
        <f t="shared" si="131"/>
        <v>90.710880000000003</v>
      </c>
      <c r="DU237" s="9">
        <f t="shared" si="131"/>
        <v>90.710880000000003</v>
      </c>
      <c r="DV237" s="9">
        <f t="shared" si="131"/>
        <v>90.554879999999997</v>
      </c>
      <c r="DW237" s="9">
        <f t="shared" si="131"/>
        <v>90.710880000000003</v>
      </c>
      <c r="DX237" s="9">
        <f t="shared" si="131"/>
        <v>0</v>
      </c>
      <c r="DY237" s="9">
        <f t="shared" si="131"/>
        <v>125.964</v>
      </c>
      <c r="DZ237" s="9">
        <f t="shared" si="131"/>
        <v>142.30009999999999</v>
      </c>
      <c r="EA237" s="9">
        <f t="shared" si="131"/>
        <v>143.5078</v>
      </c>
      <c r="EB237" s="9">
        <f t="shared" si="131"/>
        <v>134.53049999999999</v>
      </c>
      <c r="EC237" s="9">
        <f t="shared" ref="EC237:GN237" si="132">IF(EC40=" ",0,EC40)</f>
        <v>134.4135</v>
      </c>
      <c r="ED237" s="9">
        <f t="shared" si="132"/>
        <v>134.53049999999999</v>
      </c>
      <c r="EE237" s="9">
        <f t="shared" si="132"/>
        <v>134.53049999999999</v>
      </c>
      <c r="EF237" s="9">
        <f t="shared" si="132"/>
        <v>134.4135</v>
      </c>
      <c r="EG237" s="9">
        <f t="shared" si="132"/>
        <v>50.000259999999997</v>
      </c>
      <c r="EH237" s="9">
        <f t="shared" si="132"/>
        <v>118.232</v>
      </c>
      <c r="EI237" s="9">
        <f t="shared" si="132"/>
        <v>192.3777</v>
      </c>
      <c r="EJ237" s="9">
        <f t="shared" si="132"/>
        <v>50.000259999999997</v>
      </c>
      <c r="EK237" s="9">
        <f t="shared" si="132"/>
        <v>45</v>
      </c>
      <c r="EL237" s="9">
        <f t="shared" si="132"/>
        <v>40</v>
      </c>
      <c r="EM237" s="9">
        <f t="shared" si="132"/>
        <v>40</v>
      </c>
      <c r="EN237" s="9">
        <f t="shared" si="132"/>
        <v>39.759300000000003</v>
      </c>
      <c r="EO237" s="9">
        <f t="shared" si="132"/>
        <v>76.5</v>
      </c>
      <c r="EP237" s="9">
        <f t="shared" si="132"/>
        <v>88.567149999999998</v>
      </c>
      <c r="EQ237" s="9">
        <f t="shared" si="132"/>
        <v>90.1</v>
      </c>
      <c r="ER237" s="9">
        <f t="shared" si="132"/>
        <v>30</v>
      </c>
      <c r="ES237" s="9">
        <f t="shared" si="132"/>
        <v>88.567149999999998</v>
      </c>
      <c r="ET237" s="9">
        <f t="shared" si="132"/>
        <v>88.567149999999998</v>
      </c>
      <c r="EU237" s="9">
        <f t="shared" si="132"/>
        <v>88.182280000000006</v>
      </c>
      <c r="EV237" s="9">
        <f t="shared" si="132"/>
        <v>88.567149999999998</v>
      </c>
      <c r="EW237" s="9">
        <f t="shared" si="132"/>
        <v>0</v>
      </c>
      <c r="EX237" s="9">
        <f t="shared" si="132"/>
        <v>88.567149999999998</v>
      </c>
      <c r="EY237" s="9">
        <f t="shared" si="132"/>
        <v>88.55565</v>
      </c>
      <c r="EZ237" s="9">
        <f t="shared" si="132"/>
        <v>88.567149999999998</v>
      </c>
      <c r="FA237" s="9">
        <f t="shared" si="132"/>
        <v>40</v>
      </c>
      <c r="FB237" s="9">
        <f t="shared" si="132"/>
        <v>40.00712</v>
      </c>
      <c r="FC237" s="9">
        <f t="shared" si="132"/>
        <v>35</v>
      </c>
      <c r="FD237" s="9">
        <f t="shared" si="132"/>
        <v>45.000050000000002</v>
      </c>
      <c r="FE237" s="9">
        <f t="shared" si="132"/>
        <v>35</v>
      </c>
      <c r="FF237" s="9">
        <f t="shared" si="132"/>
        <v>44.907290000000003</v>
      </c>
      <c r="FG237" s="9">
        <f t="shared" si="132"/>
        <v>35</v>
      </c>
      <c r="FH237" s="9">
        <f t="shared" si="132"/>
        <v>44.987699999999997</v>
      </c>
      <c r="FI237" s="9">
        <f t="shared" si="132"/>
        <v>35</v>
      </c>
      <c r="FJ237" s="9">
        <f t="shared" si="132"/>
        <v>44.993569999999998</v>
      </c>
      <c r="FK237" s="9">
        <f t="shared" si="132"/>
        <v>35</v>
      </c>
      <c r="FL237" s="9">
        <f t="shared" si="132"/>
        <v>44.952159999999999</v>
      </c>
      <c r="FM237" s="9">
        <f t="shared" si="132"/>
        <v>35</v>
      </c>
      <c r="FN237" s="9">
        <f t="shared" si="132"/>
        <v>44.976419999999997</v>
      </c>
      <c r="FO237" s="9">
        <f t="shared" si="132"/>
        <v>35</v>
      </c>
      <c r="FP237" s="9">
        <f t="shared" si="132"/>
        <v>39.977780000000003</v>
      </c>
      <c r="FQ237" s="9">
        <f t="shared" si="132"/>
        <v>35</v>
      </c>
      <c r="FR237" s="9">
        <f t="shared" si="132"/>
        <v>43.580669999999998</v>
      </c>
      <c r="FS237" s="9">
        <f t="shared" si="132"/>
        <v>35</v>
      </c>
      <c r="FT237" s="9">
        <f t="shared" si="132"/>
        <v>154.79079999999999</v>
      </c>
      <c r="FU237" s="9">
        <f t="shared" si="132"/>
        <v>154.79079999999999</v>
      </c>
      <c r="FV237" s="9">
        <f t="shared" si="132"/>
        <v>154.7886</v>
      </c>
      <c r="FW237" s="9">
        <f t="shared" si="132"/>
        <v>154.79079999999999</v>
      </c>
      <c r="FX237" s="9">
        <f t="shared" si="132"/>
        <v>154.78870000000001</v>
      </c>
      <c r="FY237" s="9">
        <f t="shared" si="132"/>
        <v>75.832419999999999</v>
      </c>
      <c r="FZ237" s="9">
        <f t="shared" si="132"/>
        <v>0</v>
      </c>
      <c r="GA237" s="9">
        <f t="shared" si="132"/>
        <v>30</v>
      </c>
      <c r="GB237" s="9">
        <f t="shared" si="132"/>
        <v>30</v>
      </c>
      <c r="GC237" s="9">
        <f t="shared" si="132"/>
        <v>30</v>
      </c>
      <c r="GD237" s="9">
        <f t="shared" si="132"/>
        <v>50.001579999999997</v>
      </c>
      <c r="GE237" s="9">
        <f t="shared" si="132"/>
        <v>71.292699999999996</v>
      </c>
      <c r="GF237" s="9">
        <f t="shared" si="132"/>
        <v>70.261880000000005</v>
      </c>
      <c r="GG237" s="9">
        <f t="shared" si="132"/>
        <v>214</v>
      </c>
      <c r="GH237" s="9">
        <f t="shared" si="132"/>
        <v>214</v>
      </c>
      <c r="GI237" s="9">
        <f t="shared" si="132"/>
        <v>214</v>
      </c>
      <c r="GJ237" s="9">
        <f t="shared" si="132"/>
        <v>203.8253</v>
      </c>
      <c r="GK237" s="9">
        <f t="shared" si="132"/>
        <v>203.8253</v>
      </c>
      <c r="GL237" s="9">
        <f t="shared" si="132"/>
        <v>203.8253</v>
      </c>
      <c r="GM237" s="9">
        <f t="shared" si="132"/>
        <v>173</v>
      </c>
      <c r="GN237" s="9">
        <f t="shared" si="132"/>
        <v>142</v>
      </c>
      <c r="GO237" s="9">
        <f t="shared" ref="GO237:HU237" si="133">IF(GO40=" ",0,GO40)</f>
        <v>157.87209999999999</v>
      </c>
      <c r="GP237" s="9">
        <f t="shared" si="133"/>
        <v>50</v>
      </c>
      <c r="GQ237" s="9">
        <f t="shared" si="133"/>
        <v>193</v>
      </c>
      <c r="GR237" s="9">
        <f t="shared" si="133"/>
        <v>192.62979999999999</v>
      </c>
      <c r="GS237" s="9">
        <f t="shared" si="133"/>
        <v>192.62979999999999</v>
      </c>
      <c r="GT237" s="9">
        <f t="shared" si="133"/>
        <v>192.62979999999999</v>
      </c>
      <c r="GU237" s="9">
        <f t="shared" si="133"/>
        <v>142</v>
      </c>
      <c r="GV237" s="9">
        <f t="shared" si="133"/>
        <v>55</v>
      </c>
      <c r="GW237" s="9">
        <f t="shared" si="133"/>
        <v>51.683729999999997</v>
      </c>
      <c r="GX237" s="9">
        <f t="shared" si="133"/>
        <v>50.39752</v>
      </c>
      <c r="GY237" s="9">
        <f t="shared" si="133"/>
        <v>50.397620000000003</v>
      </c>
      <c r="GZ237" s="9">
        <f t="shared" si="133"/>
        <v>95.061089999999993</v>
      </c>
      <c r="HA237" s="9">
        <f t="shared" si="133"/>
        <v>50</v>
      </c>
      <c r="HB237" s="9">
        <f t="shared" si="133"/>
        <v>95.26858</v>
      </c>
      <c r="HC237" s="9">
        <f t="shared" si="133"/>
        <v>95.386979999999994</v>
      </c>
      <c r="HD237" s="9">
        <f t="shared" si="133"/>
        <v>95.386979999999994</v>
      </c>
      <c r="HE237" s="9">
        <f t="shared" si="133"/>
        <v>105.3412</v>
      </c>
      <c r="HF237" s="9">
        <f t="shared" si="133"/>
        <v>95.386979999999994</v>
      </c>
      <c r="HG237" s="9">
        <f t="shared" si="133"/>
        <v>94.982200000000006</v>
      </c>
      <c r="HH237" s="9">
        <f t="shared" si="133"/>
        <v>98.585620000000006</v>
      </c>
      <c r="HI237" s="9">
        <f t="shared" si="133"/>
        <v>98.585620000000006</v>
      </c>
      <c r="HJ237" s="9">
        <f t="shared" si="133"/>
        <v>90.448049999999995</v>
      </c>
      <c r="HK237" s="9">
        <f t="shared" si="133"/>
        <v>122.9954</v>
      </c>
      <c r="HL237" s="9">
        <f t="shared" si="133"/>
        <v>105.3412</v>
      </c>
      <c r="HM237" s="9">
        <f t="shared" si="133"/>
        <v>95</v>
      </c>
      <c r="HN237" s="9">
        <f t="shared" si="133"/>
        <v>95</v>
      </c>
      <c r="HO237" s="9">
        <f t="shared" si="133"/>
        <v>120</v>
      </c>
      <c r="HP237" s="9">
        <f t="shared" si="133"/>
        <v>120</v>
      </c>
      <c r="HQ237" s="9">
        <f t="shared" si="133"/>
        <v>96.051329999999993</v>
      </c>
      <c r="HR237" s="9">
        <f t="shared" si="133"/>
        <v>0</v>
      </c>
      <c r="HS237" s="9">
        <f t="shared" si="133"/>
        <v>60.466850000000001</v>
      </c>
      <c r="HT237" s="9">
        <f t="shared" si="133"/>
        <v>45.311140000000002</v>
      </c>
      <c r="HU237" s="9">
        <f t="shared" si="133"/>
        <v>104</v>
      </c>
      <c r="HV237" s="9">
        <f t="shared" ref="HV237:HZ238" si="134">IF(HV40=" ",0,HV40)</f>
        <v>44.39678</v>
      </c>
      <c r="HW237" s="9">
        <f t="shared" si="134"/>
        <v>90.555250000000001</v>
      </c>
      <c r="HX237" s="9">
        <f t="shared" si="134"/>
        <v>134.4135</v>
      </c>
      <c r="HY237" s="9">
        <f t="shared" si="134"/>
        <v>0</v>
      </c>
      <c r="HZ237" s="9">
        <f t="shared" si="134"/>
        <v>88.182280000000006</v>
      </c>
    </row>
    <row r="238" spans="1:234" s="4" customFormat="1" ht="12" customHeight="1" x14ac:dyDescent="0.15">
      <c r="A238" s="4" t="s">
        <v>193</v>
      </c>
      <c r="B238" s="5" t="s">
        <v>194</v>
      </c>
      <c r="C238" s="8">
        <f>IF(C41=" ",0,C41)</f>
        <v>4</v>
      </c>
      <c r="D238" s="8">
        <f>IF(D41=" ",0,D41)</f>
        <v>1.05</v>
      </c>
      <c r="E238" s="8">
        <f t="shared" ref="E238:BP238" si="135">IF(E41=" ",0,E41)</f>
        <v>2</v>
      </c>
      <c r="F238" s="8">
        <f t="shared" si="135"/>
        <v>3</v>
      </c>
      <c r="G238" s="8">
        <f t="shared" si="135"/>
        <v>3</v>
      </c>
      <c r="H238" s="8">
        <f t="shared" si="135"/>
        <v>5.7</v>
      </c>
      <c r="I238" s="8">
        <f t="shared" si="135"/>
        <v>4</v>
      </c>
      <c r="J238" s="8">
        <f t="shared" si="135"/>
        <v>1.051501</v>
      </c>
      <c r="K238" s="8">
        <f t="shared" si="135"/>
        <v>0</v>
      </c>
      <c r="L238" s="8">
        <f t="shared" si="135"/>
        <v>2.0174110000000001</v>
      </c>
      <c r="M238" s="8">
        <f t="shared" si="135"/>
        <v>1.03</v>
      </c>
      <c r="N238" s="8">
        <f t="shared" si="135"/>
        <v>2.0029659999999998</v>
      </c>
      <c r="O238" s="8">
        <f t="shared" si="135"/>
        <v>1.03</v>
      </c>
      <c r="P238" s="8">
        <f t="shared" si="135"/>
        <v>3</v>
      </c>
      <c r="Q238" s="8">
        <f t="shared" si="135"/>
        <v>1.05</v>
      </c>
      <c r="R238" s="8">
        <f t="shared" si="135"/>
        <v>10</v>
      </c>
      <c r="S238" s="8">
        <f t="shared" si="135"/>
        <v>23</v>
      </c>
      <c r="T238" s="8">
        <f t="shared" si="135"/>
        <v>23</v>
      </c>
      <c r="U238" s="8">
        <f t="shared" si="135"/>
        <v>23</v>
      </c>
      <c r="V238" s="8">
        <f t="shared" si="135"/>
        <v>21</v>
      </c>
      <c r="W238" s="8">
        <f t="shared" si="135"/>
        <v>11.857559999999999</v>
      </c>
      <c r="X238" s="8">
        <f t="shared" si="135"/>
        <v>21</v>
      </c>
      <c r="Y238" s="8">
        <f t="shared" si="135"/>
        <v>18.399999999999999</v>
      </c>
      <c r="Z238" s="8">
        <f t="shared" si="135"/>
        <v>18.399999999999999</v>
      </c>
      <c r="AA238" s="8">
        <f t="shared" si="135"/>
        <v>6</v>
      </c>
      <c r="AB238" s="8">
        <f t="shared" si="135"/>
        <v>18.2</v>
      </c>
      <c r="AC238" s="8">
        <f t="shared" si="135"/>
        <v>6</v>
      </c>
      <c r="AD238" s="8">
        <f t="shared" si="135"/>
        <v>18.2</v>
      </c>
      <c r="AE238" s="8">
        <f t="shared" si="135"/>
        <v>3.1</v>
      </c>
      <c r="AF238" s="8">
        <f t="shared" si="135"/>
        <v>18</v>
      </c>
      <c r="AG238" s="8">
        <f t="shared" si="135"/>
        <v>3.1</v>
      </c>
      <c r="AH238" s="8">
        <f t="shared" si="135"/>
        <v>18</v>
      </c>
      <c r="AI238" s="8">
        <f t="shared" si="135"/>
        <v>17.8</v>
      </c>
      <c r="AJ238" s="8">
        <f t="shared" si="135"/>
        <v>17.8</v>
      </c>
      <c r="AK238" s="8">
        <f t="shared" si="135"/>
        <v>17.8</v>
      </c>
      <c r="AL238" s="8">
        <f t="shared" si="135"/>
        <v>10</v>
      </c>
      <c r="AM238" s="8">
        <f t="shared" si="135"/>
        <v>17.8</v>
      </c>
      <c r="AN238" s="8">
        <f t="shared" si="135"/>
        <v>24</v>
      </c>
      <c r="AO238" s="8">
        <f t="shared" si="135"/>
        <v>24</v>
      </c>
      <c r="AP238" s="8">
        <f t="shared" si="135"/>
        <v>24</v>
      </c>
      <c r="AQ238" s="8">
        <f t="shared" si="135"/>
        <v>9.5</v>
      </c>
      <c r="AR238" s="8">
        <f t="shared" si="135"/>
        <v>24</v>
      </c>
      <c r="AS238" s="8">
        <f t="shared" si="135"/>
        <v>24</v>
      </c>
      <c r="AT238" s="8">
        <f t="shared" si="135"/>
        <v>9.5</v>
      </c>
      <c r="AU238" s="8">
        <f t="shared" si="135"/>
        <v>17.8</v>
      </c>
      <c r="AV238" s="8">
        <f t="shared" si="135"/>
        <v>17.649999999999999</v>
      </c>
      <c r="AW238" s="8">
        <f t="shared" si="135"/>
        <v>17.649999999999999</v>
      </c>
      <c r="AX238" s="8">
        <f t="shared" si="135"/>
        <v>17.5</v>
      </c>
      <c r="AY238" s="8">
        <f t="shared" si="135"/>
        <v>21</v>
      </c>
      <c r="AZ238" s="8">
        <f t="shared" si="135"/>
        <v>10.81</v>
      </c>
      <c r="BA238" s="8">
        <f t="shared" si="135"/>
        <v>10.81</v>
      </c>
      <c r="BB238" s="8">
        <f t="shared" si="135"/>
        <v>3.1</v>
      </c>
      <c r="BC238" s="8">
        <f t="shared" si="135"/>
        <v>10.61</v>
      </c>
      <c r="BD238" s="8">
        <f t="shared" si="135"/>
        <v>3.1</v>
      </c>
      <c r="BE238" s="8">
        <f t="shared" si="135"/>
        <v>10.61</v>
      </c>
      <c r="BF238" s="8">
        <f t="shared" si="135"/>
        <v>10.41</v>
      </c>
      <c r="BG238" s="8">
        <f t="shared" si="135"/>
        <v>1.5</v>
      </c>
      <c r="BH238" s="8">
        <f t="shared" si="135"/>
        <v>10.41</v>
      </c>
      <c r="BI238" s="8">
        <f t="shared" si="135"/>
        <v>4.1399999999999997</v>
      </c>
      <c r="BJ238" s="8">
        <f t="shared" si="135"/>
        <v>3.8</v>
      </c>
      <c r="BK238" s="8">
        <f t="shared" si="135"/>
        <v>4.1399999999999997</v>
      </c>
      <c r="BL238" s="8">
        <f t="shared" si="135"/>
        <v>0.6</v>
      </c>
      <c r="BM238" s="8">
        <f t="shared" si="135"/>
        <v>0.4</v>
      </c>
      <c r="BN238" s="8">
        <f t="shared" si="135"/>
        <v>0.4</v>
      </c>
      <c r="BO238" s="8">
        <f t="shared" si="135"/>
        <v>3.8</v>
      </c>
      <c r="BP238" s="8">
        <f t="shared" si="135"/>
        <v>3.8</v>
      </c>
      <c r="BQ238" s="8">
        <f t="shared" ref="BQ238:EB238" si="136">IF(BQ41=" ",0,BQ41)</f>
        <v>1.5228729999999999</v>
      </c>
      <c r="BR238" s="8">
        <f t="shared" si="136"/>
        <v>1.1000000000000001</v>
      </c>
      <c r="BS238" s="8">
        <f t="shared" si="136"/>
        <v>0.4</v>
      </c>
      <c r="BT238" s="8">
        <f t="shared" si="136"/>
        <v>1.03</v>
      </c>
      <c r="BU238" s="8">
        <f t="shared" si="136"/>
        <v>1.03</v>
      </c>
      <c r="BV238" s="8">
        <f t="shared" si="136"/>
        <v>1.486661</v>
      </c>
      <c r="BW238" s="8">
        <f t="shared" si="136"/>
        <v>6</v>
      </c>
      <c r="BX238" s="8">
        <f t="shared" si="136"/>
        <v>1.05</v>
      </c>
      <c r="BY238" s="8">
        <f t="shared" si="136"/>
        <v>6</v>
      </c>
      <c r="BZ238" s="8">
        <f t="shared" si="136"/>
        <v>3</v>
      </c>
      <c r="CA238" s="8">
        <f t="shared" si="136"/>
        <v>3</v>
      </c>
      <c r="CB238" s="8">
        <f t="shared" si="136"/>
        <v>0</v>
      </c>
      <c r="CC238" s="8">
        <f t="shared" si="136"/>
        <v>10</v>
      </c>
      <c r="CD238" s="8">
        <f t="shared" si="136"/>
        <v>1.4</v>
      </c>
      <c r="CE238" s="8">
        <f t="shared" si="136"/>
        <v>3</v>
      </c>
      <c r="CF238" s="8">
        <f t="shared" si="136"/>
        <v>1.05</v>
      </c>
      <c r="CG238" s="8">
        <f t="shared" si="136"/>
        <v>3</v>
      </c>
      <c r="CH238" s="8">
        <f t="shared" si="136"/>
        <v>1.463155</v>
      </c>
      <c r="CI238" s="8">
        <f t="shared" si="136"/>
        <v>0.5</v>
      </c>
      <c r="CJ238" s="8">
        <f t="shared" si="136"/>
        <v>0.5</v>
      </c>
      <c r="CK238" s="8">
        <f t="shared" si="136"/>
        <v>1.5</v>
      </c>
      <c r="CL238" s="8">
        <f t="shared" si="136"/>
        <v>1.5</v>
      </c>
      <c r="CM238" s="8">
        <f t="shared" si="136"/>
        <v>3</v>
      </c>
      <c r="CN238" s="8">
        <f t="shared" si="136"/>
        <v>1.4</v>
      </c>
      <c r="CO238" s="8">
        <f t="shared" si="136"/>
        <v>3</v>
      </c>
      <c r="CP238" s="8">
        <f t="shared" si="136"/>
        <v>3</v>
      </c>
      <c r="CQ238" s="8">
        <f t="shared" si="136"/>
        <v>3</v>
      </c>
      <c r="CR238" s="8">
        <f t="shared" si="136"/>
        <v>1.05</v>
      </c>
      <c r="CS238" s="8">
        <f t="shared" si="136"/>
        <v>1.5</v>
      </c>
      <c r="CT238" s="8">
        <f t="shared" si="136"/>
        <v>1.05</v>
      </c>
      <c r="CU238" s="8">
        <f t="shared" si="136"/>
        <v>1.05</v>
      </c>
      <c r="CV238" s="8">
        <f t="shared" si="136"/>
        <v>3</v>
      </c>
      <c r="CW238" s="8">
        <f t="shared" si="136"/>
        <v>5</v>
      </c>
      <c r="CX238" s="8">
        <f t="shared" si="136"/>
        <v>1.9777560000000001</v>
      </c>
      <c r="CY238" s="8">
        <f t="shared" si="136"/>
        <v>5</v>
      </c>
      <c r="CZ238" s="8">
        <f t="shared" si="136"/>
        <v>5</v>
      </c>
      <c r="DA238" s="8">
        <f t="shared" si="136"/>
        <v>5</v>
      </c>
      <c r="DB238" s="8">
        <f t="shared" si="136"/>
        <v>4.8</v>
      </c>
      <c r="DC238" s="8">
        <f t="shared" si="136"/>
        <v>2.0187390000000001</v>
      </c>
      <c r="DD238" s="8">
        <f t="shared" si="136"/>
        <v>3</v>
      </c>
      <c r="DE238" s="8">
        <f t="shared" si="136"/>
        <v>4</v>
      </c>
      <c r="DF238" s="8">
        <f t="shared" si="136"/>
        <v>9.5</v>
      </c>
      <c r="DG238" s="8">
        <f t="shared" si="136"/>
        <v>1.03</v>
      </c>
      <c r="DH238" s="8">
        <f t="shared" si="136"/>
        <v>1.05</v>
      </c>
      <c r="DI238" s="8">
        <f t="shared" si="136"/>
        <v>1.03</v>
      </c>
      <c r="DJ238" s="8">
        <f t="shared" si="136"/>
        <v>1.05</v>
      </c>
      <c r="DK238" s="8">
        <f t="shared" si="136"/>
        <v>5.9</v>
      </c>
      <c r="DL238" s="8">
        <f t="shared" si="136"/>
        <v>1.03</v>
      </c>
      <c r="DM238" s="8">
        <f t="shared" si="136"/>
        <v>4.8</v>
      </c>
      <c r="DN238" s="8">
        <f t="shared" si="136"/>
        <v>5</v>
      </c>
      <c r="DO238" s="8">
        <f t="shared" si="136"/>
        <v>5</v>
      </c>
      <c r="DP238" s="8">
        <f t="shared" si="136"/>
        <v>5</v>
      </c>
      <c r="DQ238" s="8">
        <f t="shared" si="136"/>
        <v>1.02</v>
      </c>
      <c r="DR238" s="8">
        <f t="shared" si="136"/>
        <v>1.967973</v>
      </c>
      <c r="DS238" s="8">
        <f t="shared" si="136"/>
        <v>5.7</v>
      </c>
      <c r="DT238" s="8">
        <f t="shared" si="136"/>
        <v>5.7</v>
      </c>
      <c r="DU238" s="8">
        <f t="shared" si="136"/>
        <v>5.7</v>
      </c>
      <c r="DV238" s="8">
        <f t="shared" si="136"/>
        <v>2.113003</v>
      </c>
      <c r="DW238" s="8">
        <f t="shared" si="136"/>
        <v>5.7</v>
      </c>
      <c r="DX238" s="8">
        <f t="shared" si="136"/>
        <v>0</v>
      </c>
      <c r="DY238" s="8">
        <f t="shared" si="136"/>
        <v>1.7</v>
      </c>
      <c r="DZ238" s="8">
        <f t="shared" si="136"/>
        <v>1.7</v>
      </c>
      <c r="EA238" s="8">
        <f t="shared" si="136"/>
        <v>5</v>
      </c>
      <c r="EB238" s="8">
        <f t="shared" si="136"/>
        <v>6</v>
      </c>
      <c r="EC238" s="8">
        <f t="shared" ref="EC238:GN238" si="137">IF(EC41=" ",0,EC41)</f>
        <v>1.9846969999999999</v>
      </c>
      <c r="ED238" s="8">
        <f t="shared" si="137"/>
        <v>6</v>
      </c>
      <c r="EE238" s="8">
        <f t="shared" si="137"/>
        <v>6</v>
      </c>
      <c r="EF238" s="8">
        <f t="shared" si="137"/>
        <v>1.7</v>
      </c>
      <c r="EG238" s="8">
        <f t="shared" si="137"/>
        <v>17.8</v>
      </c>
      <c r="EH238" s="8">
        <f t="shared" si="137"/>
        <v>1.6</v>
      </c>
      <c r="EI238" s="8">
        <f t="shared" si="137"/>
        <v>1.75</v>
      </c>
      <c r="EJ238" s="8">
        <f t="shared" si="137"/>
        <v>17.8</v>
      </c>
      <c r="EK238" s="8">
        <f t="shared" si="137"/>
        <v>1.03</v>
      </c>
      <c r="EL238" s="8">
        <f t="shared" si="137"/>
        <v>5.9</v>
      </c>
      <c r="EM238" s="8">
        <f t="shared" si="137"/>
        <v>5.9</v>
      </c>
      <c r="EN238" s="8">
        <f t="shared" si="137"/>
        <v>24</v>
      </c>
      <c r="EO238" s="8">
        <f t="shared" si="137"/>
        <v>2</v>
      </c>
      <c r="EP238" s="8">
        <f t="shared" si="137"/>
        <v>10</v>
      </c>
      <c r="EQ238" s="8">
        <f t="shared" si="137"/>
        <v>3.5</v>
      </c>
      <c r="ER238" s="8">
        <f t="shared" si="137"/>
        <v>4</v>
      </c>
      <c r="ES238" s="8">
        <f t="shared" si="137"/>
        <v>10</v>
      </c>
      <c r="ET238" s="8">
        <f t="shared" si="137"/>
        <v>10</v>
      </c>
      <c r="EU238" s="8">
        <f t="shared" si="137"/>
        <v>2.1100789999999998</v>
      </c>
      <c r="EV238" s="8">
        <f t="shared" si="137"/>
        <v>10</v>
      </c>
      <c r="EW238" s="8">
        <f t="shared" si="137"/>
        <v>0</v>
      </c>
      <c r="EX238" s="8">
        <f t="shared" si="137"/>
        <v>10</v>
      </c>
      <c r="EY238" s="8">
        <f t="shared" si="137"/>
        <v>10</v>
      </c>
      <c r="EZ238" s="8">
        <f t="shared" si="137"/>
        <v>10</v>
      </c>
      <c r="FA238" s="8">
        <f t="shared" si="137"/>
        <v>9.5</v>
      </c>
      <c r="FB238" s="8">
        <f t="shared" si="137"/>
        <v>5</v>
      </c>
      <c r="FC238" s="8">
        <f t="shared" si="137"/>
        <v>5.5</v>
      </c>
      <c r="FD238" s="8">
        <f t="shared" si="137"/>
        <v>5</v>
      </c>
      <c r="FE238" s="8">
        <f t="shared" si="137"/>
        <v>5.5</v>
      </c>
      <c r="FF238" s="8">
        <f t="shared" si="137"/>
        <v>5</v>
      </c>
      <c r="FG238" s="8">
        <f t="shared" si="137"/>
        <v>5.5</v>
      </c>
      <c r="FH238" s="8">
        <f t="shared" si="137"/>
        <v>5</v>
      </c>
      <c r="FI238" s="8">
        <f t="shared" si="137"/>
        <v>5.5</v>
      </c>
      <c r="FJ238" s="8">
        <f t="shared" si="137"/>
        <v>5</v>
      </c>
      <c r="FK238" s="8">
        <f t="shared" si="137"/>
        <v>5.5</v>
      </c>
      <c r="FL238" s="8">
        <f t="shared" si="137"/>
        <v>5</v>
      </c>
      <c r="FM238" s="8">
        <f t="shared" si="137"/>
        <v>5.5</v>
      </c>
      <c r="FN238" s="8">
        <f t="shared" si="137"/>
        <v>5</v>
      </c>
      <c r="FO238" s="8">
        <f t="shared" si="137"/>
        <v>5.5</v>
      </c>
      <c r="FP238" s="8">
        <f t="shared" si="137"/>
        <v>5</v>
      </c>
      <c r="FQ238" s="8">
        <f t="shared" si="137"/>
        <v>5.5</v>
      </c>
      <c r="FR238" s="8">
        <f t="shared" si="137"/>
        <v>5</v>
      </c>
      <c r="FS238" s="8">
        <f t="shared" si="137"/>
        <v>5.5</v>
      </c>
      <c r="FT238" s="8">
        <f t="shared" si="137"/>
        <v>5.4</v>
      </c>
      <c r="FU238" s="8">
        <f t="shared" si="137"/>
        <v>5.4</v>
      </c>
      <c r="FV238" s="8">
        <f t="shared" si="137"/>
        <v>5.4</v>
      </c>
      <c r="FW238" s="8">
        <f t="shared" si="137"/>
        <v>5.4</v>
      </c>
      <c r="FX238" s="8">
        <f t="shared" si="137"/>
        <v>5.4</v>
      </c>
      <c r="FY238" s="8">
        <f t="shared" si="137"/>
        <v>1.45</v>
      </c>
      <c r="FZ238" s="8">
        <f t="shared" si="137"/>
        <v>0</v>
      </c>
      <c r="GA238" s="8">
        <f t="shared" si="137"/>
        <v>2</v>
      </c>
      <c r="GB238" s="8">
        <f t="shared" si="137"/>
        <v>2</v>
      </c>
      <c r="GC238" s="8">
        <f t="shared" si="137"/>
        <v>2</v>
      </c>
      <c r="GD238" s="8">
        <f t="shared" si="137"/>
        <v>1.03</v>
      </c>
      <c r="GE238" s="8">
        <f t="shared" si="137"/>
        <v>1.05</v>
      </c>
      <c r="GF238" s="8">
        <f t="shared" si="137"/>
        <v>1.05</v>
      </c>
      <c r="GG238" s="8">
        <f t="shared" si="137"/>
        <v>23</v>
      </c>
      <c r="GH238" s="8">
        <f t="shared" si="137"/>
        <v>23</v>
      </c>
      <c r="GI238" s="8">
        <f t="shared" si="137"/>
        <v>23</v>
      </c>
      <c r="GJ238" s="8">
        <f t="shared" si="137"/>
        <v>18.399999999999999</v>
      </c>
      <c r="GK238" s="8">
        <f t="shared" si="137"/>
        <v>18.399999999999999</v>
      </c>
      <c r="GL238" s="8">
        <f t="shared" si="137"/>
        <v>18.399999999999999</v>
      </c>
      <c r="GM238" s="8">
        <f t="shared" si="137"/>
        <v>18.2</v>
      </c>
      <c r="GN238" s="8">
        <f t="shared" si="137"/>
        <v>18</v>
      </c>
      <c r="GO238" s="8">
        <f t="shared" ref="GO238:HU238" si="138">IF(GO41=" ",0,GO41)</f>
        <v>17.8</v>
      </c>
      <c r="GP238" s="8">
        <f t="shared" si="138"/>
        <v>17.8</v>
      </c>
      <c r="GQ238" s="8">
        <f t="shared" si="138"/>
        <v>12.8</v>
      </c>
      <c r="GR238" s="8">
        <f t="shared" si="138"/>
        <v>10.81</v>
      </c>
      <c r="GS238" s="8">
        <f t="shared" si="138"/>
        <v>10.81</v>
      </c>
      <c r="GT238" s="8">
        <f t="shared" si="138"/>
        <v>10.81</v>
      </c>
      <c r="GU238" s="8">
        <f t="shared" si="138"/>
        <v>10.61</v>
      </c>
      <c r="GV238" s="8">
        <f t="shared" si="138"/>
        <v>10.41</v>
      </c>
      <c r="GW238" s="8">
        <f t="shared" si="138"/>
        <v>1.1499999999999999</v>
      </c>
      <c r="GX238" s="8">
        <f t="shared" si="138"/>
        <v>1.03</v>
      </c>
      <c r="GY238" s="8">
        <f t="shared" si="138"/>
        <v>1.03</v>
      </c>
      <c r="GZ238" s="8">
        <f t="shared" si="138"/>
        <v>0.6</v>
      </c>
      <c r="HA238" s="8">
        <f t="shared" si="138"/>
        <v>1.03</v>
      </c>
      <c r="HB238" s="8">
        <f t="shared" si="138"/>
        <v>1.05</v>
      </c>
      <c r="HC238" s="8">
        <f t="shared" si="138"/>
        <v>6</v>
      </c>
      <c r="HD238" s="8">
        <f t="shared" si="138"/>
        <v>6</v>
      </c>
      <c r="HE238" s="8">
        <f t="shared" si="138"/>
        <v>1</v>
      </c>
      <c r="HF238" s="8">
        <f t="shared" si="138"/>
        <v>6</v>
      </c>
      <c r="HG238" s="8">
        <f t="shared" si="138"/>
        <v>1</v>
      </c>
      <c r="HH238" s="8">
        <f t="shared" si="138"/>
        <v>1.05</v>
      </c>
      <c r="HI238" s="8">
        <f t="shared" si="138"/>
        <v>1.05</v>
      </c>
      <c r="HJ238" s="8">
        <f t="shared" si="138"/>
        <v>0.5</v>
      </c>
      <c r="HK238" s="8">
        <f t="shared" si="138"/>
        <v>1.5</v>
      </c>
      <c r="HL238" s="8">
        <f t="shared" si="138"/>
        <v>1</v>
      </c>
      <c r="HM238" s="8">
        <f t="shared" si="138"/>
        <v>1.05</v>
      </c>
      <c r="HN238" s="8">
        <f t="shared" si="138"/>
        <v>1.05</v>
      </c>
      <c r="HO238" s="8">
        <f t="shared" si="138"/>
        <v>1.05</v>
      </c>
      <c r="HP238" s="8">
        <f t="shared" si="138"/>
        <v>1.05</v>
      </c>
      <c r="HQ238" s="8">
        <f t="shared" si="138"/>
        <v>1.03</v>
      </c>
      <c r="HR238" s="8">
        <f t="shared" si="138"/>
        <v>0</v>
      </c>
      <c r="HS238" s="8">
        <f t="shared" si="138"/>
        <v>1.03</v>
      </c>
      <c r="HT238" s="8">
        <f t="shared" si="138"/>
        <v>1.03</v>
      </c>
      <c r="HU238" s="8">
        <f t="shared" si="138"/>
        <v>1.05</v>
      </c>
      <c r="HV238" s="8">
        <f t="shared" si="134"/>
        <v>1.02</v>
      </c>
      <c r="HW238" s="8">
        <f t="shared" si="134"/>
        <v>1.1499999999999999</v>
      </c>
      <c r="HX238" s="8">
        <f t="shared" si="134"/>
        <v>1.7</v>
      </c>
      <c r="HY238" s="8">
        <f t="shared" si="134"/>
        <v>0</v>
      </c>
      <c r="HZ238" s="8">
        <f t="shared" si="134"/>
        <v>1.1499999999999999</v>
      </c>
    </row>
    <row r="239" spans="1:234" s="4" customFormat="1" ht="12" customHeight="1" x14ac:dyDescent="0.15">
      <c r="A239" s="4" t="s">
        <v>558</v>
      </c>
      <c r="B239" s="5" t="s">
        <v>627</v>
      </c>
      <c r="C239" s="27">
        <f>IF(C8=" ",0,C8*1163)</f>
        <v>-1766.6935289999999</v>
      </c>
      <c r="D239" s="27">
        <f>IF(D8=" ",0,D8*1163)</f>
        <v>-583.33335320000003</v>
      </c>
      <c r="E239" s="27">
        <f t="shared" ref="E239:BP239" si="139">IF(E8=" ",0,E8*1163)</f>
        <v>-76.7447418</v>
      </c>
      <c r="F239" s="27">
        <f t="shared" si="139"/>
        <v>-95360.394339999999</v>
      </c>
      <c r="G239" s="27">
        <f t="shared" si="139"/>
        <v>-5018.9683679999998</v>
      </c>
      <c r="H239" s="27">
        <f t="shared" si="139"/>
        <v>-146200.03220000002</v>
      </c>
      <c r="I239" s="27">
        <f t="shared" si="139"/>
        <v>-3287.783555</v>
      </c>
      <c r="J239" s="27">
        <f t="shared" si="139"/>
        <v>-344.66167910000001</v>
      </c>
      <c r="K239" s="27">
        <f t="shared" si="139"/>
        <v>0</v>
      </c>
      <c r="L239" s="27">
        <f t="shared" si="139"/>
        <v>-100381.33283</v>
      </c>
      <c r="M239" s="27">
        <f t="shared" si="139"/>
        <v>-610.84283890000006</v>
      </c>
      <c r="N239" s="27">
        <f t="shared" si="139"/>
        <v>-270814.43549999996</v>
      </c>
      <c r="O239" s="27">
        <f t="shared" si="139"/>
        <v>-266.18115979999999</v>
      </c>
      <c r="P239" s="27">
        <f t="shared" si="139"/>
        <v>-100379.36736</v>
      </c>
      <c r="Q239" s="27">
        <f t="shared" si="139"/>
        <v>-583.33358580000004</v>
      </c>
      <c r="R239" s="27">
        <f t="shared" si="139"/>
        <v>-77.476152499999998</v>
      </c>
      <c r="S239" s="27">
        <f t="shared" si="139"/>
        <v>-270684.99359999999</v>
      </c>
      <c r="T239" s="27">
        <f t="shared" si="139"/>
        <v>-243612.6796</v>
      </c>
      <c r="U239" s="27">
        <f t="shared" si="139"/>
        <v>-27068.499359999998</v>
      </c>
      <c r="V239" s="27">
        <f t="shared" si="139"/>
        <v>2871.5923750000002</v>
      </c>
      <c r="W239" s="27">
        <f t="shared" si="139"/>
        <v>-998123.00190000003</v>
      </c>
      <c r="X239" s="27">
        <f t="shared" si="139"/>
        <v>2894.9663489999998</v>
      </c>
      <c r="Y239" s="27">
        <f t="shared" si="139"/>
        <v>-276977.17249999999</v>
      </c>
      <c r="Z239" s="27">
        <f t="shared" si="139"/>
        <v>-961886.59680000006</v>
      </c>
      <c r="AA239" s="27">
        <f t="shared" si="139"/>
        <v>-1589968.7009999999</v>
      </c>
      <c r="AB239" s="27">
        <f t="shared" si="139"/>
        <v>-719990.8541</v>
      </c>
      <c r="AC239" s="27">
        <f t="shared" si="139"/>
        <v>-1524732.5420000001</v>
      </c>
      <c r="AD239" s="27">
        <f t="shared" si="139"/>
        <v>-307128.76159999997</v>
      </c>
      <c r="AE239" s="27">
        <f t="shared" si="139"/>
        <v>-881673.32380000001</v>
      </c>
      <c r="AF239" s="27">
        <f t="shared" si="139"/>
        <v>-234266.46269999997</v>
      </c>
      <c r="AG239" s="27">
        <f t="shared" si="139"/>
        <v>-856909.33219999995</v>
      </c>
      <c r="AH239" s="27">
        <f t="shared" si="139"/>
        <v>-97625.941600000006</v>
      </c>
      <c r="AI239" s="27">
        <f t="shared" si="139"/>
        <v>-44389.88409</v>
      </c>
      <c r="AJ239" s="27">
        <f t="shared" si="139"/>
        <v>-103156.22757</v>
      </c>
      <c r="AK239" s="27">
        <f t="shared" si="139"/>
        <v>-58766.343480000003</v>
      </c>
      <c r="AL239" s="27">
        <f t="shared" si="139"/>
        <v>-4511.4433090000002</v>
      </c>
      <c r="AM239" s="27">
        <f t="shared" si="139"/>
        <v>-11356.476355999999</v>
      </c>
      <c r="AN239" s="27">
        <f t="shared" si="139"/>
        <v>-45114.433089999999</v>
      </c>
      <c r="AO239" s="27">
        <f t="shared" si="139"/>
        <v>-40602.993269999999</v>
      </c>
      <c r="AP239" s="27">
        <f t="shared" si="139"/>
        <v>-4511.4433090000002</v>
      </c>
      <c r="AQ239" s="27">
        <f t="shared" si="139"/>
        <v>-76935.136530000003</v>
      </c>
      <c r="AR239" s="27">
        <f t="shared" si="139"/>
        <v>-17160.192930000001</v>
      </c>
      <c r="AS239" s="27">
        <f t="shared" si="139"/>
        <v>-1906.6884909999999</v>
      </c>
      <c r="AT239" s="27">
        <f t="shared" si="139"/>
        <v>-45129.272969999998</v>
      </c>
      <c r="AU239" s="27">
        <f t="shared" si="139"/>
        <v>-40747.41461</v>
      </c>
      <c r="AV239" s="27">
        <f t="shared" si="139"/>
        <v>-11212.055016</v>
      </c>
      <c r="AW239" s="27">
        <f t="shared" si="139"/>
        <v>-19283.261060000001</v>
      </c>
      <c r="AX239" s="27">
        <f t="shared" si="139"/>
        <v>-9086.5504010000004</v>
      </c>
      <c r="AY239" s="27">
        <f t="shared" si="139"/>
        <v>23.373625099999998</v>
      </c>
      <c r="AZ239" s="27">
        <f t="shared" si="139"/>
        <v>-235496.56779999999</v>
      </c>
      <c r="BA239" s="27">
        <f t="shared" si="139"/>
        <v>-41457.344700000001</v>
      </c>
      <c r="BB239" s="27">
        <f t="shared" si="139"/>
        <v>-136177.41449999998</v>
      </c>
      <c r="BC239" s="27">
        <f t="shared" si="139"/>
        <v>-41902.285239999997</v>
      </c>
      <c r="BD239" s="27">
        <f t="shared" si="139"/>
        <v>-132351.726</v>
      </c>
      <c r="BE239" s="27">
        <f t="shared" si="139"/>
        <v>-3380.9596260000003</v>
      </c>
      <c r="BF239" s="27">
        <f t="shared" si="139"/>
        <v>-3566.7442239999996</v>
      </c>
      <c r="BG239" s="27">
        <f t="shared" si="139"/>
        <v>-45469.043419999995</v>
      </c>
      <c r="BH239" s="27">
        <f t="shared" si="139"/>
        <v>-276.8354028</v>
      </c>
      <c r="BI239" s="27">
        <f t="shared" si="139"/>
        <v>-194951.24770000001</v>
      </c>
      <c r="BJ239" s="27">
        <f t="shared" si="139"/>
        <v>-398249.34639999998</v>
      </c>
      <c r="BK239" s="27">
        <f t="shared" si="139"/>
        <v>-40545.308470000004</v>
      </c>
      <c r="BL239" s="27">
        <f t="shared" si="139"/>
        <v>-47391.366119999999</v>
      </c>
      <c r="BM239" s="27">
        <f t="shared" si="139"/>
        <v>-51575.363289999994</v>
      </c>
      <c r="BN239" s="27">
        <f t="shared" si="139"/>
        <v>-51599.786289999996</v>
      </c>
      <c r="BO239" s="27">
        <f t="shared" si="139"/>
        <v>-199124.67319999999</v>
      </c>
      <c r="BP239" s="27">
        <f t="shared" si="139"/>
        <v>-199124.67319999999</v>
      </c>
      <c r="BQ239" s="27">
        <f t="shared" ref="BQ239:EB239" si="140">IF(BQ8=" ",0,BQ8*1163)</f>
        <v>-398260.16229999997</v>
      </c>
      <c r="BR239" s="27">
        <f t="shared" si="140"/>
        <v>-633.96420929999999</v>
      </c>
      <c r="BS239" s="27">
        <f t="shared" si="140"/>
        <v>-24.419627300000002</v>
      </c>
      <c r="BT239" s="27">
        <f t="shared" si="140"/>
        <v>-748.6113537</v>
      </c>
      <c r="BU239" s="27">
        <f t="shared" si="140"/>
        <v>-4.4191674000000001</v>
      </c>
      <c r="BV239" s="27">
        <f t="shared" si="140"/>
        <v>-297192.43849999999</v>
      </c>
      <c r="BW239" s="27">
        <f t="shared" si="140"/>
        <v>-199107.80969999998</v>
      </c>
      <c r="BX239" s="27">
        <f t="shared" si="140"/>
        <v>-98068.044420000006</v>
      </c>
      <c r="BY239" s="27">
        <f t="shared" si="140"/>
        <v>-297175.8076</v>
      </c>
      <c r="BZ239" s="27">
        <f t="shared" si="140"/>
        <v>-180851.7335</v>
      </c>
      <c r="CA239" s="27">
        <f t="shared" si="140"/>
        <v>-9042.5878379999995</v>
      </c>
      <c r="CB239" s="27">
        <f t="shared" si="140"/>
        <v>0</v>
      </c>
      <c r="CC239" s="27">
        <f t="shared" si="140"/>
        <v>-50519.091800000002</v>
      </c>
      <c r="CD239" s="27">
        <f t="shared" si="140"/>
        <v>-4753.738077</v>
      </c>
      <c r="CE239" s="27">
        <f t="shared" si="140"/>
        <v>-172013.2824</v>
      </c>
      <c r="CF239" s="27">
        <f t="shared" si="140"/>
        <v>-176833.4522</v>
      </c>
      <c r="CG239" s="27">
        <f t="shared" si="140"/>
        <v>-171809.1759</v>
      </c>
      <c r="CH239" s="27">
        <f t="shared" si="140"/>
        <v>-180853.82690000001</v>
      </c>
      <c r="CI239" s="27">
        <f t="shared" si="140"/>
        <v>-5020.9384900000005</v>
      </c>
      <c r="CJ239" s="27">
        <f t="shared" si="140"/>
        <v>-7341.3630679999997</v>
      </c>
      <c r="CK239" s="27">
        <f t="shared" si="140"/>
        <v>-7250.7560640000002</v>
      </c>
      <c r="CL239" s="27">
        <f t="shared" si="140"/>
        <v>-7295.990949</v>
      </c>
      <c r="CM239" s="27">
        <f t="shared" si="140"/>
        <v>-2301.0210859999997</v>
      </c>
      <c r="CN239" s="27">
        <f t="shared" si="140"/>
        <v>-2505.2811019999999</v>
      </c>
      <c r="CO239" s="27">
        <f t="shared" si="140"/>
        <v>-204.08405409999997</v>
      </c>
      <c r="CP239" s="27">
        <f t="shared" si="140"/>
        <v>-2505.1043260000001</v>
      </c>
      <c r="CQ239" s="27">
        <f t="shared" si="140"/>
        <v>-2320.4245780000001</v>
      </c>
      <c r="CR239" s="27">
        <f t="shared" si="140"/>
        <v>-569.33083320000003</v>
      </c>
      <c r="CS239" s="27">
        <f t="shared" si="140"/>
        <v>0.190659894</v>
      </c>
      <c r="CT239" s="27">
        <f t="shared" si="140"/>
        <v>-63059.883619999993</v>
      </c>
      <c r="CU239" s="27">
        <f t="shared" si="140"/>
        <v>-13806.50798</v>
      </c>
      <c r="CV239" s="27">
        <f t="shared" si="140"/>
        <v>-181811.3248</v>
      </c>
      <c r="CW239" s="27">
        <f t="shared" si="140"/>
        <v>-185742.8463</v>
      </c>
      <c r="CX239" s="27">
        <f t="shared" si="140"/>
        <v>-185756.91859999998</v>
      </c>
      <c r="CY239" s="27">
        <f t="shared" si="140"/>
        <v>-141122.7231</v>
      </c>
      <c r="CZ239" s="27">
        <f t="shared" si="140"/>
        <v>-141122.7231</v>
      </c>
      <c r="DA239" s="27">
        <f t="shared" si="140"/>
        <v>-44620.158090000004</v>
      </c>
      <c r="DB239" s="27">
        <f t="shared" si="140"/>
        <v>-150302.5147</v>
      </c>
      <c r="DC239" s="27">
        <f t="shared" si="140"/>
        <v>-150310.0742</v>
      </c>
      <c r="DD239" s="27">
        <f t="shared" si="140"/>
        <v>-150972.17010000002</v>
      </c>
      <c r="DE239" s="27">
        <f t="shared" si="140"/>
        <v>-150972.17010000002</v>
      </c>
      <c r="DF239" s="27">
        <f t="shared" si="140"/>
        <v>-30839.096550000002</v>
      </c>
      <c r="DG239" s="27">
        <f t="shared" si="140"/>
        <v>-671.99256480000008</v>
      </c>
      <c r="DH239" s="27">
        <f t="shared" si="140"/>
        <v>-609.30988860000002</v>
      </c>
      <c r="DI239" s="27">
        <f t="shared" si="140"/>
        <v>-1063.9510115999999</v>
      </c>
      <c r="DJ239" s="27">
        <f t="shared" si="140"/>
        <v>-569.52110000000005</v>
      </c>
      <c r="DK239" s="27">
        <f t="shared" si="140"/>
        <v>-6005.2842449999998</v>
      </c>
      <c r="DL239" s="27">
        <f t="shared" si="140"/>
        <v>-39.788904899999999</v>
      </c>
      <c r="DM239" s="27">
        <f t="shared" si="140"/>
        <v>-166838.74650000001</v>
      </c>
      <c r="DN239" s="27">
        <f t="shared" si="140"/>
        <v>-166838.74650000001</v>
      </c>
      <c r="DO239" s="27">
        <f t="shared" si="140"/>
        <v>-25998.236979999998</v>
      </c>
      <c r="DP239" s="27">
        <f t="shared" si="140"/>
        <v>-192836.9137</v>
      </c>
      <c r="DQ239" s="27">
        <f t="shared" si="140"/>
        <v>-1107.6237550000001</v>
      </c>
      <c r="DR239" s="27">
        <f t="shared" si="140"/>
        <v>-192857.6151</v>
      </c>
      <c r="DS239" s="27">
        <f t="shared" si="140"/>
        <v>-181052.69990000001</v>
      </c>
      <c r="DT239" s="27">
        <f t="shared" si="140"/>
        <v>-172000.02420000001</v>
      </c>
      <c r="DU239" s="27">
        <f t="shared" si="140"/>
        <v>-9052.6361579999993</v>
      </c>
      <c r="DV239" s="27">
        <f t="shared" si="140"/>
        <v>-181064.67879999999</v>
      </c>
      <c r="DW239" s="27">
        <f t="shared" si="140"/>
        <v>-25800.01526</v>
      </c>
      <c r="DX239" s="27">
        <f t="shared" si="140"/>
        <v>0</v>
      </c>
      <c r="DY239" s="27">
        <f t="shared" si="140"/>
        <v>-101379.59388</v>
      </c>
      <c r="DZ239" s="27">
        <f t="shared" si="140"/>
        <v>-4936.1360189999996</v>
      </c>
      <c r="EA239" s="27">
        <f t="shared" si="140"/>
        <v>-2628112.5099999998</v>
      </c>
      <c r="EB239" s="27">
        <f t="shared" si="140"/>
        <v>-2636255.8360000001</v>
      </c>
      <c r="EC239" s="27">
        <f t="shared" ref="EC239:GN239" si="141">IF(EC8=" ",0,EC8*1163)</f>
        <v>-2642370.89</v>
      </c>
      <c r="ED239" s="27">
        <f t="shared" si="141"/>
        <v>-5936.2822919999999</v>
      </c>
      <c r="EE239" s="27">
        <f t="shared" si="141"/>
        <v>-2642192.9509999999</v>
      </c>
      <c r="EF239" s="27">
        <f t="shared" si="141"/>
        <v>-117892.26330000001</v>
      </c>
      <c r="EG239" s="27">
        <f t="shared" si="141"/>
        <v>-54018.942589999999</v>
      </c>
      <c r="EH239" s="27">
        <f t="shared" si="141"/>
        <v>-70530.658349999998</v>
      </c>
      <c r="EI239" s="27">
        <f t="shared" si="141"/>
        <v>-660.55027300000006</v>
      </c>
      <c r="EJ239" s="27">
        <f t="shared" si="141"/>
        <v>-4747.3974010000002</v>
      </c>
      <c r="EK239" s="27">
        <f t="shared" si="141"/>
        <v>-431.48032690000002</v>
      </c>
      <c r="EL239" s="27">
        <f t="shared" si="141"/>
        <v>-3903.4769180000003</v>
      </c>
      <c r="EM239" s="27">
        <f t="shared" si="141"/>
        <v>-19067.536190000003</v>
      </c>
      <c r="EN239" s="27">
        <f t="shared" si="141"/>
        <v>-19066.884910000001</v>
      </c>
      <c r="EO239" s="27">
        <f t="shared" si="141"/>
        <v>-6324.8219839999992</v>
      </c>
      <c r="EP239" s="27">
        <f t="shared" si="141"/>
        <v>-134147.1654</v>
      </c>
      <c r="EQ239" s="27">
        <f t="shared" si="141"/>
        <v>-122559.6149</v>
      </c>
      <c r="ER239" s="27">
        <f t="shared" si="141"/>
        <v>-4901.2867240000005</v>
      </c>
      <c r="ES239" s="27">
        <f t="shared" si="141"/>
        <v>-127439.79550000001</v>
      </c>
      <c r="ET239" s="27">
        <f t="shared" si="141"/>
        <v>-6707.3571069999998</v>
      </c>
      <c r="EU239" s="27">
        <f t="shared" si="141"/>
        <v>-134167.40160000001</v>
      </c>
      <c r="EV239" s="27">
        <f t="shared" si="141"/>
        <v>-50587.41805</v>
      </c>
      <c r="EW239" s="27">
        <f t="shared" si="141"/>
        <v>0</v>
      </c>
      <c r="EX239" s="27">
        <f t="shared" si="141"/>
        <v>-71599.932180000003</v>
      </c>
      <c r="EY239" s="27">
        <f t="shared" si="141"/>
        <v>-76111.883719999998</v>
      </c>
      <c r="EZ239" s="27">
        <f t="shared" si="141"/>
        <v>-5174.9569060000003</v>
      </c>
      <c r="FA239" s="27">
        <f t="shared" si="141"/>
        <v>-966.24203179999995</v>
      </c>
      <c r="FB239" s="27">
        <f t="shared" si="141"/>
        <v>-640874.0575</v>
      </c>
      <c r="FC239" s="27">
        <f t="shared" si="141"/>
        <v>-641697.34519999998</v>
      </c>
      <c r="FD239" s="27">
        <f t="shared" si="141"/>
        <v>-10701.003741</v>
      </c>
      <c r="FE239" s="27">
        <f t="shared" si="141"/>
        <v>-10728.513343000001</v>
      </c>
      <c r="FF239" s="27">
        <f t="shared" si="141"/>
        <v>-6630572.358</v>
      </c>
      <c r="FG239" s="27">
        <f t="shared" si="141"/>
        <v>-6647460.2810000004</v>
      </c>
      <c r="FH239" s="27">
        <f t="shared" si="141"/>
        <v>-180180.21729999999</v>
      </c>
      <c r="FI239" s="27">
        <f t="shared" si="141"/>
        <v>-180642.85870000001</v>
      </c>
      <c r="FJ239" s="27">
        <f t="shared" si="141"/>
        <v>-1638125.0420000001</v>
      </c>
      <c r="FK239" s="27">
        <f t="shared" si="141"/>
        <v>-1642333.939</v>
      </c>
      <c r="FL239" s="27">
        <f t="shared" si="141"/>
        <v>-7584.6812759999993</v>
      </c>
      <c r="FM239" s="27">
        <f t="shared" si="141"/>
        <v>-7604.0859310000005</v>
      </c>
      <c r="FN239" s="27">
        <f t="shared" si="141"/>
        <v>-46426.343609999996</v>
      </c>
      <c r="FO239" s="27">
        <f t="shared" si="141"/>
        <v>-46545.411549999997</v>
      </c>
      <c r="FP239" s="27">
        <f t="shared" si="141"/>
        <v>-524369.36950000003</v>
      </c>
      <c r="FQ239" s="27">
        <f t="shared" si="141"/>
        <v>-525039.02489999996</v>
      </c>
      <c r="FR239" s="27">
        <f t="shared" si="141"/>
        <v>-43.858939700000001</v>
      </c>
      <c r="FS239" s="27">
        <f t="shared" si="141"/>
        <v>-43.955584999999999</v>
      </c>
      <c r="FT239" s="27">
        <f t="shared" si="141"/>
        <v>-609.54446570000005</v>
      </c>
      <c r="FU239" s="27">
        <f t="shared" si="141"/>
        <v>-429.42332879999998</v>
      </c>
      <c r="FV239" s="27">
        <f t="shared" si="141"/>
        <v>-497.7530678</v>
      </c>
      <c r="FW239" s="27">
        <f t="shared" si="141"/>
        <v>-51182.269290000004</v>
      </c>
      <c r="FX239" s="27">
        <f t="shared" si="141"/>
        <v>-59326.374499999998</v>
      </c>
      <c r="FY239" s="27">
        <f t="shared" si="141"/>
        <v>-4564.0271910000001</v>
      </c>
      <c r="FZ239" s="27">
        <f t="shared" si="141"/>
        <v>0</v>
      </c>
      <c r="GA239" s="27">
        <f t="shared" si="141"/>
        <v>0.73103505099999999</v>
      </c>
      <c r="GB239" s="27">
        <f t="shared" si="141"/>
        <v>1.5274842000000002E-4</v>
      </c>
      <c r="GC239" s="27">
        <f t="shared" si="141"/>
        <v>2.9357027500000004E-4</v>
      </c>
      <c r="GD239" s="27">
        <f t="shared" si="141"/>
        <v>-344.66121390000001</v>
      </c>
      <c r="GE239" s="27">
        <f t="shared" si="141"/>
        <v>-100382.06552</v>
      </c>
      <c r="GF239" s="27">
        <f t="shared" si="141"/>
        <v>-270817.11040000001</v>
      </c>
      <c r="GG239" s="27">
        <f t="shared" si="141"/>
        <v>-241795.0269</v>
      </c>
      <c r="GH239" s="27">
        <f t="shared" si="141"/>
        <v>-316983.44209999999</v>
      </c>
      <c r="GI239" s="27">
        <f t="shared" si="141"/>
        <v>-317813.1263</v>
      </c>
      <c r="GJ239" s="27">
        <f t="shared" si="141"/>
        <v>-966718.74550000008</v>
      </c>
      <c r="GK239" s="27">
        <f t="shared" si="141"/>
        <v>-4832.0858980000003</v>
      </c>
      <c r="GL239" s="27">
        <f t="shared" si="141"/>
        <v>-272145.14010000002</v>
      </c>
      <c r="GM239" s="27">
        <f t="shared" si="141"/>
        <v>-1027119.6157</v>
      </c>
      <c r="GN239" s="27">
        <f t="shared" si="141"/>
        <v>-331892.40429999999</v>
      </c>
      <c r="GO239" s="27">
        <f t="shared" ref="GO239:HU239" si="142">IF(GO8=" ",0,GO8*1163)</f>
        <v>-998647.16599999997</v>
      </c>
      <c r="GP239" s="27">
        <f t="shared" si="142"/>
        <v>-114512.7016</v>
      </c>
      <c r="GQ239" s="27">
        <f t="shared" si="142"/>
        <v>-277905.71170000004</v>
      </c>
      <c r="GR239" s="27">
        <f t="shared" si="142"/>
        <v>-235260.59510000001</v>
      </c>
      <c r="GS239" s="27">
        <f t="shared" si="142"/>
        <v>-41693.201099999998</v>
      </c>
      <c r="GT239" s="27">
        <f t="shared" si="142"/>
        <v>-235.85686519999999</v>
      </c>
      <c r="GU239" s="27">
        <f t="shared" si="142"/>
        <v>-45283.25417</v>
      </c>
      <c r="GV239" s="27">
        <f t="shared" si="142"/>
        <v>-3843.5800919999997</v>
      </c>
      <c r="GW239" s="27">
        <f t="shared" si="142"/>
        <v>-276.8354028</v>
      </c>
      <c r="GX239" s="27">
        <f t="shared" si="142"/>
        <v>-543.01225950000003</v>
      </c>
      <c r="GY239" s="27">
        <f t="shared" si="142"/>
        <v>-543.01214319999997</v>
      </c>
      <c r="GZ239" s="27">
        <f t="shared" si="142"/>
        <v>-398261.67420000001</v>
      </c>
      <c r="HA239" s="27">
        <f t="shared" si="142"/>
        <v>-753.03052109999999</v>
      </c>
      <c r="HB239" s="27">
        <f t="shared" si="142"/>
        <v>-297193.02</v>
      </c>
      <c r="HC239" s="27">
        <f t="shared" si="142"/>
        <v>-121612.1188</v>
      </c>
      <c r="HD239" s="27">
        <f t="shared" si="142"/>
        <v>-98068.021159999989</v>
      </c>
      <c r="HE239" s="27">
        <f t="shared" si="142"/>
        <v>-55350.94975</v>
      </c>
      <c r="HF239" s="27">
        <f t="shared" si="142"/>
        <v>-77495.73741999999</v>
      </c>
      <c r="HG239" s="27">
        <f t="shared" si="142"/>
        <v>-128023.62149999999</v>
      </c>
      <c r="HH239" s="27">
        <f t="shared" si="142"/>
        <v>-176963.0104</v>
      </c>
      <c r="HI239" s="27">
        <f t="shared" si="142"/>
        <v>-129.5228448</v>
      </c>
      <c r="HJ239" s="27">
        <f t="shared" si="142"/>
        <v>-180855.10619999998</v>
      </c>
      <c r="HK239" s="27">
        <f t="shared" si="142"/>
        <v>-45.250818099999996</v>
      </c>
      <c r="HL239" s="27">
        <f t="shared" si="142"/>
        <v>-77426.422620000012</v>
      </c>
      <c r="HM239" s="27">
        <f t="shared" si="142"/>
        <v>-77348.187609999994</v>
      </c>
      <c r="HN239" s="27">
        <f t="shared" si="142"/>
        <v>-318.33426660000003</v>
      </c>
      <c r="HO239" s="27">
        <f t="shared" si="142"/>
        <v>-13488.18325</v>
      </c>
      <c r="HP239" s="27">
        <f t="shared" si="142"/>
        <v>-62930.360310000004</v>
      </c>
      <c r="HQ239" s="27">
        <f t="shared" si="142"/>
        <v>-185758.08159999998</v>
      </c>
      <c r="HR239" s="27">
        <f t="shared" si="142"/>
        <v>0</v>
      </c>
      <c r="HS239" s="27">
        <f t="shared" si="142"/>
        <v>-150311.2372</v>
      </c>
      <c r="HT239" s="27">
        <f t="shared" si="142"/>
        <v>-21095.819820000001</v>
      </c>
      <c r="HU239" s="27">
        <f t="shared" si="142"/>
        <v>-39.788788599999997</v>
      </c>
      <c r="HV239" s="27">
        <f>IF(HV8=" ",0,HV8*1163)</f>
        <v>-192858.6618</v>
      </c>
      <c r="HW239" s="27">
        <f>IF(HW8=" ",0,HW8*1163)</f>
        <v>-181065.95810000002</v>
      </c>
      <c r="HX239" s="27">
        <f>IF(HX8=" ",0,HX8*1163)</f>
        <v>-2642329.0220000003</v>
      </c>
      <c r="HY239" s="27">
        <f>IF(HY8=" ",0,HY8*1163)</f>
        <v>0</v>
      </c>
      <c r="HZ239" s="27">
        <f>IF(HZ8=" ",0,HZ8*1163)</f>
        <v>-134168.33199999999</v>
      </c>
    </row>
    <row r="240" spans="1:234" s="4" customFormat="1" ht="12" customHeight="1" x14ac:dyDescent="0.15">
      <c r="A240" s="4" t="s">
        <v>553</v>
      </c>
      <c r="B240" s="5"/>
      <c r="C240" s="8">
        <f>IF(C42=" ",0,C42)</f>
        <v>106.1674</v>
      </c>
      <c r="D240" s="8">
        <f>IF(D42=" ",0,D42)</f>
        <v>38.302039999999998</v>
      </c>
      <c r="E240" s="8">
        <f t="shared" ref="E240:BP240" si="143">IF(E42=" ",0,E42)</f>
        <v>73.027749999999997</v>
      </c>
      <c r="F240" s="8">
        <f t="shared" si="143"/>
        <v>54.552250000000001</v>
      </c>
      <c r="G240" s="8">
        <f t="shared" si="143"/>
        <v>54.552250000000001</v>
      </c>
      <c r="H240" s="8">
        <f t="shared" si="143"/>
        <v>54.247239999999998</v>
      </c>
      <c r="I240" s="8">
        <f t="shared" si="143"/>
        <v>66.332930000000005</v>
      </c>
      <c r="J240" s="8">
        <f t="shared" si="143"/>
        <v>52.180639999999997</v>
      </c>
      <c r="K240" s="8">
        <f t="shared" si="143"/>
        <v>0</v>
      </c>
      <c r="L240" s="8">
        <f t="shared" si="143"/>
        <v>54.552250000000001</v>
      </c>
      <c r="M240" s="8">
        <f t="shared" si="143"/>
        <v>38.302039999999998</v>
      </c>
      <c r="N240" s="8">
        <f t="shared" si="143"/>
        <v>60.72</v>
      </c>
      <c r="O240" s="8">
        <f t="shared" si="143"/>
        <v>34.62274</v>
      </c>
      <c r="P240" s="8">
        <f t="shared" si="143"/>
        <v>54.552250000000001</v>
      </c>
      <c r="Q240" s="8">
        <f t="shared" si="143"/>
        <v>38.302039999999998</v>
      </c>
      <c r="R240" s="8">
        <f t="shared" si="143"/>
        <v>55.106630000000003</v>
      </c>
      <c r="S240" s="8">
        <f t="shared" si="143"/>
        <v>60.72</v>
      </c>
      <c r="T240" s="8">
        <f t="shared" si="143"/>
        <v>60.720399999999998</v>
      </c>
      <c r="U240" s="8">
        <f t="shared" si="143"/>
        <v>60.72</v>
      </c>
      <c r="V240" s="8">
        <f t="shared" si="143"/>
        <v>28.743320000000001</v>
      </c>
      <c r="W240" s="8">
        <f t="shared" si="143"/>
        <v>40.358899999999998</v>
      </c>
      <c r="X240" s="8">
        <f t="shared" si="143"/>
        <v>28.743320000000001</v>
      </c>
      <c r="Y240" s="8">
        <f t="shared" si="143"/>
        <v>63.413930000000001</v>
      </c>
      <c r="Z240" s="8">
        <f t="shared" si="143"/>
        <v>36.47692</v>
      </c>
      <c r="AA240" s="8">
        <f t="shared" si="143"/>
        <v>18.015280000000001</v>
      </c>
      <c r="AB240" s="8">
        <f t="shared" si="143"/>
        <v>42.622689999999999</v>
      </c>
      <c r="AC240" s="8">
        <f t="shared" si="143"/>
        <v>18.015280000000001</v>
      </c>
      <c r="AD240" s="8">
        <f t="shared" si="143"/>
        <v>31.051580000000001</v>
      </c>
      <c r="AE240" s="8">
        <f t="shared" si="143"/>
        <v>18.015280000000001</v>
      </c>
      <c r="AF240" s="8">
        <f t="shared" si="143"/>
        <v>35.942659999999997</v>
      </c>
      <c r="AG240" s="8">
        <f t="shared" si="143"/>
        <v>18.015280000000001</v>
      </c>
      <c r="AH240" s="8">
        <f t="shared" si="143"/>
        <v>28.87678</v>
      </c>
      <c r="AI240" s="8">
        <f t="shared" si="143"/>
        <v>29.954830000000001</v>
      </c>
      <c r="AJ240" s="8">
        <f t="shared" si="143"/>
        <v>29.954830000000001</v>
      </c>
      <c r="AK240" s="8">
        <f t="shared" si="143"/>
        <v>29.954830000000001</v>
      </c>
      <c r="AL240" s="8">
        <f t="shared" si="143"/>
        <v>55.106630000000003</v>
      </c>
      <c r="AM240" s="8">
        <f t="shared" si="143"/>
        <v>28.596679999999999</v>
      </c>
      <c r="AN240" s="8">
        <f t="shared" si="143"/>
        <v>55.106630000000003</v>
      </c>
      <c r="AO240" s="8">
        <f t="shared" si="143"/>
        <v>55.106630000000003</v>
      </c>
      <c r="AP240" s="8">
        <f t="shared" si="143"/>
        <v>55.106630000000003</v>
      </c>
      <c r="AQ240" s="8">
        <f t="shared" si="143"/>
        <v>55.106670000000001</v>
      </c>
      <c r="AR240" s="8">
        <f t="shared" si="143"/>
        <v>18.053190000000001</v>
      </c>
      <c r="AS240" s="8">
        <f t="shared" si="143"/>
        <v>18.053190000000001</v>
      </c>
      <c r="AT240" s="8">
        <f t="shared" si="143"/>
        <v>55.106630000000003</v>
      </c>
      <c r="AU240" s="8">
        <f t="shared" si="143"/>
        <v>52.623019999999997</v>
      </c>
      <c r="AV240" s="8">
        <f t="shared" si="143"/>
        <v>28.656279999999999</v>
      </c>
      <c r="AW240" s="8">
        <f t="shared" si="143"/>
        <v>23.99128</v>
      </c>
      <c r="AX240" s="8">
        <f t="shared" si="143"/>
        <v>28.35951</v>
      </c>
      <c r="AY240" s="8">
        <f t="shared" si="143"/>
        <v>28.743320000000001</v>
      </c>
      <c r="AZ240" s="8">
        <f t="shared" si="143"/>
        <v>68.995249999999999</v>
      </c>
      <c r="BA240" s="8">
        <f t="shared" si="143"/>
        <v>40.858490000000003</v>
      </c>
      <c r="BB240" s="8">
        <f t="shared" si="143"/>
        <v>18.015280000000001</v>
      </c>
      <c r="BC240" s="8">
        <f t="shared" si="143"/>
        <v>43.650539999999999</v>
      </c>
      <c r="BD240" s="8">
        <f t="shared" si="143"/>
        <v>18.015280000000001</v>
      </c>
      <c r="BE240" s="8">
        <f t="shared" si="143"/>
        <v>31.121970000000001</v>
      </c>
      <c r="BF240" s="8">
        <f t="shared" si="143"/>
        <v>36.32038</v>
      </c>
      <c r="BG240" s="8">
        <f t="shared" si="143"/>
        <v>43.039850000000001</v>
      </c>
      <c r="BH240" s="8">
        <f t="shared" si="143"/>
        <v>28.709969999999998</v>
      </c>
      <c r="BI240" s="8">
        <f t="shared" si="143"/>
        <v>75.855720000000005</v>
      </c>
      <c r="BJ240" s="8">
        <f t="shared" si="143"/>
        <v>75.872410000000002</v>
      </c>
      <c r="BK240" s="8">
        <f t="shared" si="143"/>
        <v>45.259770000000003</v>
      </c>
      <c r="BL240" s="8">
        <f t="shared" si="143"/>
        <v>46.29269</v>
      </c>
      <c r="BM240" s="8">
        <f t="shared" si="143"/>
        <v>46.307360000000003</v>
      </c>
      <c r="BN240" s="8">
        <f t="shared" si="143"/>
        <v>46.29269</v>
      </c>
      <c r="BO240" s="8">
        <f t="shared" si="143"/>
        <v>75.872410000000002</v>
      </c>
      <c r="BP240" s="8">
        <f t="shared" si="143"/>
        <v>75.872410000000002</v>
      </c>
      <c r="BQ240" s="8">
        <f t="shared" ref="BQ240:EB240" si="144">IF(BQ42=" ",0,BQ42)</f>
        <v>75.872410000000002</v>
      </c>
      <c r="BR240" s="8">
        <f t="shared" si="144"/>
        <v>19.021260000000002</v>
      </c>
      <c r="BS240" s="8">
        <f t="shared" si="144"/>
        <v>34.949640000000002</v>
      </c>
      <c r="BT240" s="8">
        <f t="shared" si="144"/>
        <v>18.617069999999998</v>
      </c>
      <c r="BU240" s="8">
        <f t="shared" si="144"/>
        <v>28.640239999999999</v>
      </c>
      <c r="BV240" s="8">
        <f t="shared" si="144"/>
        <v>75.872410000000002</v>
      </c>
      <c r="BW240" s="8">
        <f t="shared" si="144"/>
        <v>75.872410000000002</v>
      </c>
      <c r="BX240" s="8">
        <f t="shared" si="144"/>
        <v>75.872410000000002</v>
      </c>
      <c r="BY240" s="8">
        <f t="shared" si="144"/>
        <v>75.872410000000002</v>
      </c>
      <c r="BZ240" s="8">
        <f t="shared" si="144"/>
        <v>54.249130000000001</v>
      </c>
      <c r="CA240" s="8">
        <f t="shared" si="144"/>
        <v>54.249130000000001</v>
      </c>
      <c r="CB240" s="8">
        <f t="shared" si="144"/>
        <v>0</v>
      </c>
      <c r="CC240" s="8">
        <f t="shared" si="144"/>
        <v>55.106630000000003</v>
      </c>
      <c r="CD240" s="8">
        <f t="shared" si="144"/>
        <v>47.351089999999999</v>
      </c>
      <c r="CE240" s="8">
        <f t="shared" si="144"/>
        <v>54.247239999999998</v>
      </c>
      <c r="CF240" s="8">
        <f t="shared" si="144"/>
        <v>54.033839999999998</v>
      </c>
      <c r="CG240" s="8">
        <f t="shared" si="144"/>
        <v>54.249130000000001</v>
      </c>
      <c r="CH240" s="8">
        <f t="shared" si="144"/>
        <v>54.249130000000001</v>
      </c>
      <c r="CI240" s="8">
        <f t="shared" si="144"/>
        <v>47.558759999999999</v>
      </c>
      <c r="CJ240" s="8">
        <f t="shared" si="144"/>
        <v>49.034700000000001</v>
      </c>
      <c r="CK240" s="8">
        <f t="shared" si="144"/>
        <v>49.034700000000001</v>
      </c>
      <c r="CL240" s="8">
        <f t="shared" si="144"/>
        <v>49.034700000000001</v>
      </c>
      <c r="CM240" s="8">
        <f t="shared" si="144"/>
        <v>52.67118</v>
      </c>
      <c r="CN240" s="8">
        <f t="shared" si="144"/>
        <v>52.67118</v>
      </c>
      <c r="CO240" s="8">
        <f t="shared" si="144"/>
        <v>52.67118</v>
      </c>
      <c r="CP240" s="8">
        <f t="shared" si="144"/>
        <v>52.67118</v>
      </c>
      <c r="CQ240" s="8">
        <f t="shared" si="144"/>
        <v>52.67118</v>
      </c>
      <c r="CR240" s="8">
        <f t="shared" si="144"/>
        <v>29.670770000000001</v>
      </c>
      <c r="CS240" s="8">
        <f t="shared" si="144"/>
        <v>28.013480000000001</v>
      </c>
      <c r="CT240" s="8">
        <f t="shared" si="144"/>
        <v>165.88749999999999</v>
      </c>
      <c r="CU240" s="8">
        <f t="shared" si="144"/>
        <v>45.00318</v>
      </c>
      <c r="CV240" s="8">
        <f t="shared" si="144"/>
        <v>53.984209999999997</v>
      </c>
      <c r="CW240" s="8">
        <f t="shared" si="144"/>
        <v>55.168529999999997</v>
      </c>
      <c r="CX240" s="8">
        <f t="shared" si="144"/>
        <v>55.168529999999997</v>
      </c>
      <c r="CY240" s="8">
        <f t="shared" si="144"/>
        <v>55.168529999999997</v>
      </c>
      <c r="CZ240" s="8">
        <f t="shared" si="144"/>
        <v>55.168529999999997</v>
      </c>
      <c r="DA240" s="8">
        <f t="shared" si="144"/>
        <v>55.168529999999997</v>
      </c>
      <c r="DB240" s="8">
        <f t="shared" si="144"/>
        <v>53.758839999999999</v>
      </c>
      <c r="DC240" s="8">
        <f t="shared" si="144"/>
        <v>53.758839999999999</v>
      </c>
      <c r="DD240" s="8">
        <f t="shared" si="144"/>
        <v>53.758809999999997</v>
      </c>
      <c r="DE240" s="8">
        <f t="shared" si="144"/>
        <v>53.758839999999999</v>
      </c>
      <c r="DF240" s="8">
        <f t="shared" si="144"/>
        <v>55.106630000000003</v>
      </c>
      <c r="DG240" s="8">
        <f t="shared" si="144"/>
        <v>29.786619999999999</v>
      </c>
      <c r="DH240" s="8">
        <f t="shared" si="144"/>
        <v>29.786619999999999</v>
      </c>
      <c r="DI240" s="8">
        <f t="shared" si="144"/>
        <v>29.563829999999999</v>
      </c>
      <c r="DJ240" s="8">
        <f t="shared" si="144"/>
        <v>29.786619999999999</v>
      </c>
      <c r="DK240" s="8">
        <f t="shared" si="144"/>
        <v>18.053190000000001</v>
      </c>
      <c r="DL240" s="8">
        <f t="shared" si="144"/>
        <v>29.786619999999999</v>
      </c>
      <c r="DM240" s="8">
        <f t="shared" si="144"/>
        <v>22.865259999999999</v>
      </c>
      <c r="DN240" s="8">
        <f t="shared" si="144"/>
        <v>22.865259999999999</v>
      </c>
      <c r="DO240" s="8">
        <f t="shared" si="144"/>
        <v>22.865259999999999</v>
      </c>
      <c r="DP240" s="8">
        <f t="shared" si="144"/>
        <v>22.865259999999999</v>
      </c>
      <c r="DQ240" s="8">
        <f t="shared" si="144"/>
        <v>28.177040000000002</v>
      </c>
      <c r="DR240" s="8">
        <f t="shared" si="144"/>
        <v>22.86533</v>
      </c>
      <c r="DS240" s="8">
        <f t="shared" si="144"/>
        <v>54.247239999999998</v>
      </c>
      <c r="DT240" s="8">
        <f t="shared" si="144"/>
        <v>54.247239999999998</v>
      </c>
      <c r="DU240" s="8">
        <f t="shared" si="144"/>
        <v>54.247239999999998</v>
      </c>
      <c r="DV240" s="8">
        <f t="shared" si="144"/>
        <v>54.247239999999998</v>
      </c>
      <c r="DW240" s="8">
        <f t="shared" si="144"/>
        <v>54.247239999999998</v>
      </c>
      <c r="DX240" s="8">
        <f t="shared" si="144"/>
        <v>0</v>
      </c>
      <c r="DY240" s="8">
        <f t="shared" si="144"/>
        <v>50.693620000000003</v>
      </c>
      <c r="DZ240" s="8">
        <f t="shared" si="144"/>
        <v>55.727670000000003</v>
      </c>
      <c r="EA240" s="8">
        <f t="shared" si="144"/>
        <v>62.119050000000001</v>
      </c>
      <c r="EB240" s="8">
        <f t="shared" si="144"/>
        <v>62.119050000000001</v>
      </c>
      <c r="EC240" s="8">
        <f t="shared" ref="EC240:GN240" si="145">IF(EC42=" ",0,EC42)</f>
        <v>62.119050000000001</v>
      </c>
      <c r="ED240" s="8">
        <f t="shared" si="145"/>
        <v>62.119050000000001</v>
      </c>
      <c r="EE240" s="8">
        <f t="shared" si="145"/>
        <v>62.119050000000001</v>
      </c>
      <c r="EF240" s="8">
        <f t="shared" si="145"/>
        <v>51.075620000000001</v>
      </c>
      <c r="EG240" s="8">
        <f t="shared" si="145"/>
        <v>29.954830000000001</v>
      </c>
      <c r="EH240" s="8">
        <f t="shared" si="145"/>
        <v>35.890279999999997</v>
      </c>
      <c r="EI240" s="8">
        <f t="shared" si="145"/>
        <v>106.1591</v>
      </c>
      <c r="EJ240" s="8">
        <f t="shared" si="145"/>
        <v>29.954830000000001</v>
      </c>
      <c r="EK240" s="8">
        <f t="shared" si="145"/>
        <v>29.621200000000002</v>
      </c>
      <c r="EL240" s="8">
        <f t="shared" si="145"/>
        <v>18.04054</v>
      </c>
      <c r="EM240" s="8">
        <f t="shared" si="145"/>
        <v>18.053190000000001</v>
      </c>
      <c r="EN240" s="8">
        <f t="shared" si="145"/>
        <v>18.053190000000001</v>
      </c>
      <c r="EO240" s="8">
        <f t="shared" si="145"/>
        <v>52.25835</v>
      </c>
      <c r="EP240" s="8">
        <f t="shared" si="145"/>
        <v>55.106630000000003</v>
      </c>
      <c r="EQ240" s="8">
        <f t="shared" si="145"/>
        <v>54.946100000000001</v>
      </c>
      <c r="ER240" s="8">
        <f t="shared" si="145"/>
        <v>59.36</v>
      </c>
      <c r="ES240" s="8">
        <f t="shared" si="145"/>
        <v>55.106630000000003</v>
      </c>
      <c r="ET240" s="8">
        <f t="shared" si="145"/>
        <v>55.106630000000003</v>
      </c>
      <c r="EU240" s="8">
        <f t="shared" si="145"/>
        <v>55.106630000000003</v>
      </c>
      <c r="EV240" s="8">
        <f t="shared" si="145"/>
        <v>55.106630000000003</v>
      </c>
      <c r="EW240" s="8">
        <f t="shared" si="145"/>
        <v>0</v>
      </c>
      <c r="EX240" s="8">
        <f t="shared" si="145"/>
        <v>55.106630000000003</v>
      </c>
      <c r="EY240" s="8">
        <f t="shared" si="145"/>
        <v>55.106670000000001</v>
      </c>
      <c r="EZ240" s="8">
        <f t="shared" si="145"/>
        <v>55.106630000000003</v>
      </c>
      <c r="FA240" s="8">
        <f t="shared" si="145"/>
        <v>55.106630000000003</v>
      </c>
      <c r="FB240" s="8">
        <f t="shared" si="145"/>
        <v>18.015280000000001</v>
      </c>
      <c r="FC240" s="8">
        <f t="shared" si="145"/>
        <v>18.015280000000001</v>
      </c>
      <c r="FD240" s="8">
        <f t="shared" si="145"/>
        <v>18.015280000000001</v>
      </c>
      <c r="FE240" s="8">
        <f t="shared" si="145"/>
        <v>18.015280000000001</v>
      </c>
      <c r="FF240" s="8">
        <f t="shared" si="145"/>
        <v>18.015280000000001</v>
      </c>
      <c r="FG240" s="8">
        <f t="shared" si="145"/>
        <v>18.015280000000001</v>
      </c>
      <c r="FH240" s="8">
        <f t="shared" si="145"/>
        <v>18.015280000000001</v>
      </c>
      <c r="FI240" s="8">
        <f t="shared" si="145"/>
        <v>18.015280000000001</v>
      </c>
      <c r="FJ240" s="8">
        <f t="shared" si="145"/>
        <v>18.015280000000001</v>
      </c>
      <c r="FK240" s="8">
        <f t="shared" si="145"/>
        <v>18.015280000000001</v>
      </c>
      <c r="FL240" s="8">
        <f t="shared" si="145"/>
        <v>18.015280000000001</v>
      </c>
      <c r="FM240" s="8">
        <f t="shared" si="145"/>
        <v>18.015280000000001</v>
      </c>
      <c r="FN240" s="8">
        <f t="shared" si="145"/>
        <v>18.015280000000001</v>
      </c>
      <c r="FO240" s="8">
        <f t="shared" si="145"/>
        <v>18.015280000000001</v>
      </c>
      <c r="FP240" s="8">
        <f t="shared" si="145"/>
        <v>18.015280000000001</v>
      </c>
      <c r="FQ240" s="8">
        <f t="shared" si="145"/>
        <v>18.015280000000001</v>
      </c>
      <c r="FR240" s="8">
        <f t="shared" si="145"/>
        <v>18.015280000000001</v>
      </c>
      <c r="FS240" s="8">
        <f t="shared" si="145"/>
        <v>18.015280000000001</v>
      </c>
      <c r="FT240" s="8">
        <f t="shared" si="145"/>
        <v>18.015280000000001</v>
      </c>
      <c r="FU240" s="8">
        <f t="shared" si="145"/>
        <v>18.015280000000001</v>
      </c>
      <c r="FV240" s="8">
        <f t="shared" si="145"/>
        <v>18.015280000000001</v>
      </c>
      <c r="FW240" s="8">
        <f t="shared" si="145"/>
        <v>18.015280000000001</v>
      </c>
      <c r="FX240" s="8">
        <f t="shared" si="145"/>
        <v>18.015280000000001</v>
      </c>
      <c r="FY240" s="8">
        <f t="shared" si="145"/>
        <v>27.765650000000001</v>
      </c>
      <c r="FZ240" s="8">
        <f t="shared" si="145"/>
        <v>0</v>
      </c>
      <c r="GA240" s="8">
        <f t="shared" si="145"/>
        <v>159.80799999999999</v>
      </c>
      <c r="GB240" s="8">
        <f t="shared" si="145"/>
        <v>159.80799999999999</v>
      </c>
      <c r="GC240" s="8">
        <f t="shared" si="145"/>
        <v>159.80799999999999</v>
      </c>
      <c r="GD240" s="8">
        <f t="shared" si="145"/>
        <v>52.180639999999997</v>
      </c>
      <c r="GE240" s="8">
        <f t="shared" si="145"/>
        <v>54.552250000000001</v>
      </c>
      <c r="GF240" s="8">
        <f t="shared" si="145"/>
        <v>60.72</v>
      </c>
      <c r="GG240" s="8">
        <f t="shared" si="145"/>
        <v>38.27075</v>
      </c>
      <c r="GH240" s="8">
        <f t="shared" si="145"/>
        <v>39.691569999999999</v>
      </c>
      <c r="GI240" s="8">
        <f t="shared" si="145"/>
        <v>39.691569999999999</v>
      </c>
      <c r="GJ240" s="8">
        <f t="shared" si="145"/>
        <v>36.476779999999998</v>
      </c>
      <c r="GK240" s="8">
        <f t="shared" si="145"/>
        <v>36.449150000000003</v>
      </c>
      <c r="GL240" s="8">
        <f t="shared" si="145"/>
        <v>64.321830000000006</v>
      </c>
      <c r="GM240" s="8">
        <f t="shared" si="145"/>
        <v>36.47692</v>
      </c>
      <c r="GN240" s="8">
        <f t="shared" si="145"/>
        <v>31.051580000000001</v>
      </c>
      <c r="GO240" s="8">
        <f t="shared" ref="GO240:HU240" si="146">IF(GO42=" ",0,GO42)</f>
        <v>40.358899999999998</v>
      </c>
      <c r="GP240" s="8">
        <f t="shared" si="146"/>
        <v>28.87678</v>
      </c>
      <c r="GQ240" s="8">
        <f t="shared" si="146"/>
        <v>62.8504</v>
      </c>
      <c r="GR240" s="8">
        <f t="shared" si="146"/>
        <v>69.039869999999993</v>
      </c>
      <c r="GS240" s="8">
        <f t="shared" si="146"/>
        <v>40.859479999999998</v>
      </c>
      <c r="GT240" s="8">
        <f t="shared" si="146"/>
        <v>41.034460000000003</v>
      </c>
      <c r="GU240" s="8">
        <f t="shared" si="146"/>
        <v>40.858490000000003</v>
      </c>
      <c r="GV240" s="8">
        <f t="shared" si="146"/>
        <v>31.121970000000001</v>
      </c>
      <c r="GW240" s="8">
        <f t="shared" si="146"/>
        <v>28.709969999999998</v>
      </c>
      <c r="GX240" s="8">
        <f t="shared" si="146"/>
        <v>29.447769999999998</v>
      </c>
      <c r="GY240" s="8">
        <f t="shared" si="146"/>
        <v>29.447769999999998</v>
      </c>
      <c r="GZ240" s="8">
        <f t="shared" si="146"/>
        <v>75.872410000000002</v>
      </c>
      <c r="HA240" s="8">
        <f t="shared" si="146"/>
        <v>19.021260000000002</v>
      </c>
      <c r="HB240" s="8">
        <f t="shared" si="146"/>
        <v>75.872410000000002</v>
      </c>
      <c r="HC240" s="8">
        <f t="shared" si="146"/>
        <v>53.996189999999999</v>
      </c>
      <c r="HD240" s="8">
        <f t="shared" si="146"/>
        <v>75.872410000000002</v>
      </c>
      <c r="HE240" s="8">
        <f t="shared" si="146"/>
        <v>54.30883</v>
      </c>
      <c r="HF240" s="8">
        <f t="shared" si="146"/>
        <v>132.96979999999999</v>
      </c>
      <c r="HG240" s="8">
        <f t="shared" si="146"/>
        <v>93.156090000000006</v>
      </c>
      <c r="HH240" s="8">
        <f t="shared" si="146"/>
        <v>54.092640000000003</v>
      </c>
      <c r="HI240" s="8">
        <f t="shared" si="146"/>
        <v>148.87389999999999</v>
      </c>
      <c r="HJ240" s="8">
        <f t="shared" si="146"/>
        <v>54.249130000000001</v>
      </c>
      <c r="HK240" s="8">
        <f t="shared" si="146"/>
        <v>49.034700000000001</v>
      </c>
      <c r="HL240" s="8">
        <f t="shared" si="146"/>
        <v>133.16980000000001</v>
      </c>
      <c r="HM240" s="8">
        <f t="shared" si="146"/>
        <v>133.0531</v>
      </c>
      <c r="HN240" s="8">
        <f t="shared" si="146"/>
        <v>166.13319999999999</v>
      </c>
      <c r="HO240" s="8">
        <f t="shared" si="146"/>
        <v>44.13749</v>
      </c>
      <c r="HP240" s="8">
        <f t="shared" si="146"/>
        <v>165.9443</v>
      </c>
      <c r="HQ240" s="8">
        <f t="shared" si="146"/>
        <v>55.168529999999997</v>
      </c>
      <c r="HR240" s="8">
        <f t="shared" si="146"/>
        <v>0</v>
      </c>
      <c r="HS240" s="8">
        <f t="shared" si="146"/>
        <v>53.758839999999999</v>
      </c>
      <c r="HT240" s="8">
        <f t="shared" si="146"/>
        <v>25.720739999999999</v>
      </c>
      <c r="HU240" s="8">
        <f t="shared" si="146"/>
        <v>29.786619999999999</v>
      </c>
      <c r="HV240" s="8">
        <f>IF(HV42=" ",0,HV42)</f>
        <v>22.86533</v>
      </c>
      <c r="HW240" s="8">
        <f>IF(HW42=" ",0,HW42)</f>
        <v>54.247239999999998</v>
      </c>
      <c r="HX240" s="8">
        <f>IF(HX42=" ",0,HX42)</f>
        <v>62.119050000000001</v>
      </c>
      <c r="HY240" s="8">
        <f>IF(HY42=" ",0,HY42)</f>
        <v>0</v>
      </c>
      <c r="HZ240" s="8">
        <f>IF(HZ42=" ",0,HZ42)</f>
        <v>55.106630000000003</v>
      </c>
    </row>
    <row r="241" spans="1:234" ht="12" customHeight="1" x14ac:dyDescent="0.15">
      <c r="A241" s="4" t="s">
        <v>577</v>
      </c>
      <c r="C241" s="47" t="str">
        <f>IF(C217&lt;0.05,"Mixed",IF(AND(C217&gt;=0.05,C217&lt;=0.8,C218&lt;C224),"CTA_Slurry",IF(AND(C217&gt;=0.05,C217&lt;=0.8,C218&gt;C224),"PTA_Slurry","Solid")))</f>
        <v>Mixed</v>
      </c>
      <c r="D241" s="47" t="str">
        <f t="shared" ref="D241:BO241" si="147">IF(D217&lt;0.05,"Mixed",IF(AND(D217&gt;=0.05,D217&lt;=0.8,D218&lt;D224),"CTA_Slurry",IF(AND(D217&gt;=0.05,D217&lt;=0.8,D218&gt;D224),"PTA_Slurry","Solid")))</f>
        <v>Mixed</v>
      </c>
      <c r="E241" s="47" t="str">
        <f t="shared" si="147"/>
        <v>Mixed</v>
      </c>
      <c r="F241" s="47" t="str">
        <f t="shared" si="147"/>
        <v>Mixed</v>
      </c>
      <c r="G241" s="47" t="str">
        <f t="shared" si="147"/>
        <v>Mixed</v>
      </c>
      <c r="H241" s="47" t="str">
        <f t="shared" si="147"/>
        <v>Mixed</v>
      </c>
      <c r="I241" s="47" t="str">
        <f t="shared" si="147"/>
        <v>Mixed</v>
      </c>
      <c r="J241" s="47" t="str">
        <f t="shared" si="147"/>
        <v>Mixed</v>
      </c>
      <c r="K241" s="47" t="str">
        <f t="shared" si="147"/>
        <v>Mixed</v>
      </c>
      <c r="L241" s="47" t="str">
        <f t="shared" si="147"/>
        <v>Mixed</v>
      </c>
      <c r="M241" s="47" t="str">
        <f t="shared" si="147"/>
        <v>Mixed</v>
      </c>
      <c r="N241" s="47" t="str">
        <f t="shared" si="147"/>
        <v>Mixed</v>
      </c>
      <c r="O241" s="47" t="str">
        <f t="shared" si="147"/>
        <v>Mixed</v>
      </c>
      <c r="P241" s="47" t="str">
        <f t="shared" si="147"/>
        <v>Mixed</v>
      </c>
      <c r="Q241" s="47" t="str">
        <f t="shared" si="147"/>
        <v>Mixed</v>
      </c>
      <c r="R241" s="47" t="str">
        <f t="shared" si="147"/>
        <v>Mixed</v>
      </c>
      <c r="S241" s="47" t="str">
        <f t="shared" si="147"/>
        <v>Mixed</v>
      </c>
      <c r="T241" s="47" t="str">
        <f t="shared" si="147"/>
        <v>Mixed</v>
      </c>
      <c r="U241" s="47" t="str">
        <f t="shared" si="147"/>
        <v>Mixed</v>
      </c>
      <c r="V241" s="47" t="str">
        <f t="shared" si="147"/>
        <v>Mixed</v>
      </c>
      <c r="W241" s="47" t="str">
        <f t="shared" si="147"/>
        <v>Mixed</v>
      </c>
      <c r="X241" s="47" t="str">
        <f t="shared" si="147"/>
        <v>Mixed</v>
      </c>
      <c r="Y241" s="47" t="str">
        <f t="shared" si="147"/>
        <v>CTA_Slurry</v>
      </c>
      <c r="Z241" s="47" t="str">
        <f t="shared" si="147"/>
        <v>Mixed</v>
      </c>
      <c r="AA241" s="47" t="str">
        <f t="shared" si="147"/>
        <v>Mixed</v>
      </c>
      <c r="AB241" s="47" t="str">
        <f t="shared" si="147"/>
        <v>Mixed</v>
      </c>
      <c r="AC241" s="47" t="str">
        <f t="shared" si="147"/>
        <v>Mixed</v>
      </c>
      <c r="AD241" s="47" t="str">
        <f t="shared" si="147"/>
        <v>Mixed</v>
      </c>
      <c r="AE241" s="47" t="str">
        <f t="shared" si="147"/>
        <v>Mixed</v>
      </c>
      <c r="AF241" s="47" t="str">
        <f t="shared" si="147"/>
        <v>Mixed</v>
      </c>
      <c r="AG241" s="47" t="str">
        <f t="shared" si="147"/>
        <v>Mixed</v>
      </c>
      <c r="AH241" s="47" t="str">
        <f t="shared" si="147"/>
        <v>Mixed</v>
      </c>
      <c r="AI241" s="47" t="str">
        <f t="shared" si="147"/>
        <v>Mixed</v>
      </c>
      <c r="AJ241" s="47" t="str">
        <f t="shared" si="147"/>
        <v>Mixed</v>
      </c>
      <c r="AK241" s="47" t="str">
        <f t="shared" si="147"/>
        <v>Mixed</v>
      </c>
      <c r="AL241" s="47" t="str">
        <f t="shared" si="147"/>
        <v>Mixed</v>
      </c>
      <c r="AM241" s="47" t="str">
        <f t="shared" si="147"/>
        <v>Mixed</v>
      </c>
      <c r="AN241" s="47" t="str">
        <f t="shared" si="147"/>
        <v>Mixed</v>
      </c>
      <c r="AO241" s="47" t="str">
        <f t="shared" si="147"/>
        <v>Mixed</v>
      </c>
      <c r="AP241" s="47" t="str">
        <f t="shared" si="147"/>
        <v>Mixed</v>
      </c>
      <c r="AQ241" s="47" t="str">
        <f t="shared" si="147"/>
        <v>Mixed</v>
      </c>
      <c r="AR241" s="47" t="str">
        <f t="shared" si="147"/>
        <v>Mixed</v>
      </c>
      <c r="AS241" s="47" t="str">
        <f t="shared" si="147"/>
        <v>Mixed</v>
      </c>
      <c r="AT241" s="47" t="str">
        <f t="shared" si="147"/>
        <v>Mixed</v>
      </c>
      <c r="AU241" s="47" t="str">
        <f t="shared" si="147"/>
        <v>Mixed</v>
      </c>
      <c r="AV241" s="47" t="str">
        <f t="shared" si="147"/>
        <v>Mixed</v>
      </c>
      <c r="AW241" s="47" t="str">
        <f t="shared" si="147"/>
        <v>Mixed</v>
      </c>
      <c r="AX241" s="47" t="str">
        <f t="shared" si="147"/>
        <v>Mixed</v>
      </c>
      <c r="AY241" s="47" t="str">
        <f t="shared" si="147"/>
        <v>Mixed</v>
      </c>
      <c r="AZ241" s="47" t="str">
        <f t="shared" si="147"/>
        <v>CTA_Slurry</v>
      </c>
      <c r="BA241" s="47" t="str">
        <f t="shared" si="147"/>
        <v>Mixed</v>
      </c>
      <c r="BB241" s="47" t="str">
        <f t="shared" si="147"/>
        <v>Mixed</v>
      </c>
      <c r="BC241" s="47" t="str">
        <f t="shared" si="147"/>
        <v>Mixed</v>
      </c>
      <c r="BD241" s="47" t="str">
        <f t="shared" si="147"/>
        <v>Mixed</v>
      </c>
      <c r="BE241" s="47" t="str">
        <f t="shared" si="147"/>
        <v>Mixed</v>
      </c>
      <c r="BF241" s="47" t="str">
        <f t="shared" si="147"/>
        <v>Mixed</v>
      </c>
      <c r="BG241" s="47" t="str">
        <f t="shared" si="147"/>
        <v>Mixed</v>
      </c>
      <c r="BH241" s="47" t="str">
        <f t="shared" si="147"/>
        <v>Mixed</v>
      </c>
      <c r="BI241" s="47" t="str">
        <f t="shared" si="147"/>
        <v>CTA_Slurry</v>
      </c>
      <c r="BJ241" s="47" t="str">
        <f t="shared" si="147"/>
        <v>CTA_Slurry</v>
      </c>
      <c r="BK241" s="47" t="str">
        <f t="shared" si="147"/>
        <v>Mixed</v>
      </c>
      <c r="BL241" s="47" t="str">
        <f t="shared" si="147"/>
        <v>Mixed</v>
      </c>
      <c r="BM241" s="47" t="str">
        <f t="shared" si="147"/>
        <v>Mixed</v>
      </c>
      <c r="BN241" s="47" t="str">
        <f t="shared" si="147"/>
        <v>Mixed</v>
      </c>
      <c r="BO241" s="47" t="str">
        <f t="shared" si="147"/>
        <v>CTA_Slurry</v>
      </c>
      <c r="BP241" s="47" t="str">
        <f t="shared" ref="BP241:EA241" si="148">IF(BP217&lt;0.05,"Mixed",IF(AND(BP217&gt;=0.05,BP217&lt;=0.8,BP218&lt;BP224),"CTA_Slurry",IF(AND(BP217&gt;=0.05,BP217&lt;=0.8,BP218&gt;BP224),"PTA_Slurry","Solid")))</f>
        <v>CTA_Slurry</v>
      </c>
      <c r="BQ241" s="47" t="str">
        <f t="shared" si="148"/>
        <v>CTA_Slurry</v>
      </c>
      <c r="BR241" s="47" t="str">
        <f t="shared" si="148"/>
        <v>Mixed</v>
      </c>
      <c r="BS241" s="47" t="str">
        <f t="shared" si="148"/>
        <v>Mixed</v>
      </c>
      <c r="BT241" s="47" t="str">
        <f t="shared" si="148"/>
        <v>Mixed</v>
      </c>
      <c r="BU241" s="47" t="str">
        <f t="shared" si="148"/>
        <v>Mixed</v>
      </c>
      <c r="BV241" s="47" t="str">
        <f t="shared" si="148"/>
        <v>CTA_Slurry</v>
      </c>
      <c r="BW241" s="47" t="str">
        <f t="shared" si="148"/>
        <v>CTA_Slurry</v>
      </c>
      <c r="BX241" s="47" t="str">
        <f t="shared" si="148"/>
        <v>CTA_Slurry</v>
      </c>
      <c r="BY241" s="47" t="str">
        <f t="shared" si="148"/>
        <v>CTA_Slurry</v>
      </c>
      <c r="BZ241" s="47" t="str">
        <f t="shared" si="148"/>
        <v>Mixed</v>
      </c>
      <c r="CA241" s="47" t="str">
        <f t="shared" si="148"/>
        <v>Mixed</v>
      </c>
      <c r="CB241" s="47" t="str">
        <f t="shared" si="148"/>
        <v>Mixed</v>
      </c>
      <c r="CC241" s="47" t="str">
        <f t="shared" si="148"/>
        <v>Mixed</v>
      </c>
      <c r="CD241" s="47" t="str">
        <f t="shared" si="148"/>
        <v>Mixed</v>
      </c>
      <c r="CE241" s="47" t="str">
        <f t="shared" si="148"/>
        <v>Mixed</v>
      </c>
      <c r="CF241" s="47" t="str">
        <f t="shared" si="148"/>
        <v>Mixed</v>
      </c>
      <c r="CG241" s="47" t="str">
        <f t="shared" si="148"/>
        <v>Mixed</v>
      </c>
      <c r="CH241" s="47" t="str">
        <f t="shared" si="148"/>
        <v>Mixed</v>
      </c>
      <c r="CI241" s="47" t="str">
        <f t="shared" si="148"/>
        <v>Mixed</v>
      </c>
      <c r="CJ241" s="47" t="str">
        <f t="shared" si="148"/>
        <v>Mixed</v>
      </c>
      <c r="CK241" s="47" t="str">
        <f t="shared" si="148"/>
        <v>Mixed</v>
      </c>
      <c r="CL241" s="47" t="str">
        <f t="shared" si="148"/>
        <v>Mixed</v>
      </c>
      <c r="CM241" s="47" t="str">
        <f t="shared" si="148"/>
        <v>Mixed</v>
      </c>
      <c r="CN241" s="47" t="str">
        <f t="shared" si="148"/>
        <v>Mixed</v>
      </c>
      <c r="CO241" s="47" t="str">
        <f t="shared" si="148"/>
        <v>Mixed</v>
      </c>
      <c r="CP241" s="47" t="str">
        <f t="shared" si="148"/>
        <v>Mixed</v>
      </c>
      <c r="CQ241" s="47" t="str">
        <f t="shared" si="148"/>
        <v>Mixed</v>
      </c>
      <c r="CR241" s="47" t="str">
        <f t="shared" si="148"/>
        <v>Mixed</v>
      </c>
      <c r="CS241" s="47" t="str">
        <f t="shared" si="148"/>
        <v>Mixed</v>
      </c>
      <c r="CT241" s="47" t="str">
        <f t="shared" si="148"/>
        <v>Solid</v>
      </c>
      <c r="CU241" s="47" t="str">
        <f t="shared" si="148"/>
        <v>Mixed</v>
      </c>
      <c r="CV241" s="47" t="str">
        <f t="shared" si="148"/>
        <v>Mixed</v>
      </c>
      <c r="CW241" s="47" t="str">
        <f t="shared" si="148"/>
        <v>Mixed</v>
      </c>
      <c r="CX241" s="47" t="str">
        <f t="shared" si="148"/>
        <v>Mixed</v>
      </c>
      <c r="CY241" s="47" t="str">
        <f t="shared" si="148"/>
        <v>Mixed</v>
      </c>
      <c r="CZ241" s="47" t="str">
        <f t="shared" si="148"/>
        <v>Mixed</v>
      </c>
      <c r="DA241" s="47" t="str">
        <f t="shared" si="148"/>
        <v>Mixed</v>
      </c>
      <c r="DB241" s="47" t="str">
        <f t="shared" si="148"/>
        <v>Mixed</v>
      </c>
      <c r="DC241" s="47" t="str">
        <f t="shared" si="148"/>
        <v>Mixed</v>
      </c>
      <c r="DD241" s="47" t="str">
        <f t="shared" si="148"/>
        <v>Mixed</v>
      </c>
      <c r="DE241" s="47" t="str">
        <f t="shared" si="148"/>
        <v>Mixed</v>
      </c>
      <c r="DF241" s="47" t="str">
        <f t="shared" si="148"/>
        <v>Mixed</v>
      </c>
      <c r="DG241" s="47" t="str">
        <f t="shared" si="148"/>
        <v>Mixed</v>
      </c>
      <c r="DH241" s="47" t="str">
        <f t="shared" si="148"/>
        <v>Mixed</v>
      </c>
      <c r="DI241" s="47" t="str">
        <f t="shared" si="148"/>
        <v>Mixed</v>
      </c>
      <c r="DJ241" s="47" t="str">
        <f t="shared" si="148"/>
        <v>Mixed</v>
      </c>
      <c r="DK241" s="47" t="str">
        <f t="shared" si="148"/>
        <v>Mixed</v>
      </c>
      <c r="DL241" s="47" t="str">
        <f t="shared" si="148"/>
        <v>Mixed</v>
      </c>
      <c r="DM241" s="47" t="str">
        <f t="shared" si="148"/>
        <v>Mixed</v>
      </c>
      <c r="DN241" s="47" t="str">
        <f t="shared" si="148"/>
        <v>Mixed</v>
      </c>
      <c r="DO241" s="47" t="str">
        <f t="shared" si="148"/>
        <v>Mixed</v>
      </c>
      <c r="DP241" s="47" t="str">
        <f t="shared" si="148"/>
        <v>Mixed</v>
      </c>
      <c r="DQ241" s="47" t="str">
        <f t="shared" si="148"/>
        <v>Mixed</v>
      </c>
      <c r="DR241" s="47" t="str">
        <f t="shared" si="148"/>
        <v>Mixed</v>
      </c>
      <c r="DS241" s="47" t="str">
        <f t="shared" si="148"/>
        <v>Mixed</v>
      </c>
      <c r="DT241" s="47" t="str">
        <f t="shared" si="148"/>
        <v>Mixed</v>
      </c>
      <c r="DU241" s="47" t="str">
        <f t="shared" si="148"/>
        <v>Mixed</v>
      </c>
      <c r="DV241" s="47" t="str">
        <f t="shared" si="148"/>
        <v>Mixed</v>
      </c>
      <c r="DW241" s="47" t="str">
        <f t="shared" si="148"/>
        <v>Mixed</v>
      </c>
      <c r="DX241" s="47" t="str">
        <f t="shared" si="148"/>
        <v>Mixed</v>
      </c>
      <c r="DY241" s="47" t="str">
        <f t="shared" si="148"/>
        <v>Mixed</v>
      </c>
      <c r="DZ241" s="47" t="str">
        <f t="shared" si="148"/>
        <v>Mixed</v>
      </c>
      <c r="EA241" s="47" t="str">
        <f t="shared" si="148"/>
        <v>Mixed</v>
      </c>
      <c r="EB241" s="47" t="str">
        <f t="shared" ref="EB241:GM241" si="149">IF(EB217&lt;0.05,"Mixed",IF(AND(EB217&gt;=0.05,EB217&lt;=0.8,EB218&lt;EB224),"CTA_Slurry",IF(AND(EB217&gt;=0.05,EB217&lt;=0.8,EB218&gt;EB224),"PTA_Slurry","Solid")))</f>
        <v>Mixed</v>
      </c>
      <c r="EC241" s="47" t="str">
        <f t="shared" si="149"/>
        <v>Mixed</v>
      </c>
      <c r="ED241" s="47" t="str">
        <f t="shared" si="149"/>
        <v>Mixed</v>
      </c>
      <c r="EE241" s="47" t="str">
        <f t="shared" si="149"/>
        <v>Mixed</v>
      </c>
      <c r="EF241" s="47" t="str">
        <f t="shared" si="149"/>
        <v>Mixed</v>
      </c>
      <c r="EG241" s="47" t="str">
        <f t="shared" si="149"/>
        <v>Mixed</v>
      </c>
      <c r="EH241" s="47" t="str">
        <f t="shared" si="149"/>
        <v>Mixed</v>
      </c>
      <c r="EI241" s="47" t="str">
        <f t="shared" si="149"/>
        <v>Mixed</v>
      </c>
      <c r="EJ241" s="47" t="str">
        <f t="shared" si="149"/>
        <v>Mixed</v>
      </c>
      <c r="EK241" s="47" t="str">
        <f t="shared" si="149"/>
        <v>Mixed</v>
      </c>
      <c r="EL241" s="47" t="str">
        <f t="shared" si="149"/>
        <v>Mixed</v>
      </c>
      <c r="EM241" s="47" t="str">
        <f t="shared" si="149"/>
        <v>Mixed</v>
      </c>
      <c r="EN241" s="47" t="str">
        <f t="shared" si="149"/>
        <v>Mixed</v>
      </c>
      <c r="EO241" s="47" t="str">
        <f t="shared" si="149"/>
        <v>CTA_Slurry</v>
      </c>
      <c r="EP241" s="47" t="str">
        <f t="shared" si="149"/>
        <v>Mixed</v>
      </c>
      <c r="EQ241" s="47" t="str">
        <f t="shared" si="149"/>
        <v>Mixed</v>
      </c>
      <c r="ER241" s="47" t="str">
        <f t="shared" si="149"/>
        <v>Mixed</v>
      </c>
      <c r="ES241" s="47" t="str">
        <f t="shared" si="149"/>
        <v>Mixed</v>
      </c>
      <c r="ET241" s="47" t="str">
        <f t="shared" si="149"/>
        <v>Mixed</v>
      </c>
      <c r="EU241" s="47" t="str">
        <f t="shared" si="149"/>
        <v>Mixed</v>
      </c>
      <c r="EV241" s="47" t="str">
        <f t="shared" si="149"/>
        <v>Mixed</v>
      </c>
      <c r="EW241" s="47" t="str">
        <f t="shared" si="149"/>
        <v>Mixed</v>
      </c>
      <c r="EX241" s="47" t="str">
        <f t="shared" si="149"/>
        <v>Mixed</v>
      </c>
      <c r="EY241" s="47" t="str">
        <f t="shared" si="149"/>
        <v>Mixed</v>
      </c>
      <c r="EZ241" s="47" t="str">
        <f t="shared" si="149"/>
        <v>Mixed</v>
      </c>
      <c r="FA241" s="47" t="str">
        <f t="shared" si="149"/>
        <v>Mixed</v>
      </c>
      <c r="FB241" s="47" t="str">
        <f t="shared" si="149"/>
        <v>Mixed</v>
      </c>
      <c r="FC241" s="47" t="str">
        <f t="shared" si="149"/>
        <v>Mixed</v>
      </c>
      <c r="FD241" s="47" t="str">
        <f t="shared" si="149"/>
        <v>Mixed</v>
      </c>
      <c r="FE241" s="47" t="str">
        <f t="shared" si="149"/>
        <v>Mixed</v>
      </c>
      <c r="FF241" s="47" t="str">
        <f t="shared" si="149"/>
        <v>Mixed</v>
      </c>
      <c r="FG241" s="47" t="str">
        <f t="shared" si="149"/>
        <v>Mixed</v>
      </c>
      <c r="FH241" s="47" t="str">
        <f t="shared" si="149"/>
        <v>Mixed</v>
      </c>
      <c r="FI241" s="47" t="str">
        <f t="shared" si="149"/>
        <v>Mixed</v>
      </c>
      <c r="FJ241" s="47" t="str">
        <f t="shared" si="149"/>
        <v>Mixed</v>
      </c>
      <c r="FK241" s="47" t="str">
        <f t="shared" si="149"/>
        <v>Mixed</v>
      </c>
      <c r="FL241" s="47" t="str">
        <f t="shared" si="149"/>
        <v>Mixed</v>
      </c>
      <c r="FM241" s="47" t="str">
        <f t="shared" si="149"/>
        <v>Mixed</v>
      </c>
      <c r="FN241" s="47" t="str">
        <f t="shared" si="149"/>
        <v>Mixed</v>
      </c>
      <c r="FO241" s="47" t="str">
        <f t="shared" si="149"/>
        <v>Mixed</v>
      </c>
      <c r="FP241" s="47" t="str">
        <f t="shared" si="149"/>
        <v>Mixed</v>
      </c>
      <c r="FQ241" s="47" t="str">
        <f t="shared" si="149"/>
        <v>Mixed</v>
      </c>
      <c r="FR241" s="47" t="str">
        <f t="shared" si="149"/>
        <v>Mixed</v>
      </c>
      <c r="FS241" s="47" t="str">
        <f t="shared" si="149"/>
        <v>Mixed</v>
      </c>
      <c r="FT241" s="47" t="str">
        <f t="shared" si="149"/>
        <v>Mixed</v>
      </c>
      <c r="FU241" s="47" t="str">
        <f t="shared" si="149"/>
        <v>Mixed</v>
      </c>
      <c r="FV241" s="47" t="str">
        <f t="shared" si="149"/>
        <v>Mixed</v>
      </c>
      <c r="FW241" s="47" t="str">
        <f t="shared" si="149"/>
        <v>Mixed</v>
      </c>
      <c r="FX241" s="47" t="str">
        <f t="shared" si="149"/>
        <v>Mixed</v>
      </c>
      <c r="FY241" s="47" t="str">
        <f t="shared" si="149"/>
        <v>Mixed</v>
      </c>
      <c r="FZ241" s="47" t="str">
        <f t="shared" si="149"/>
        <v>Mixed</v>
      </c>
      <c r="GA241" s="47" t="str">
        <f t="shared" si="149"/>
        <v>Mixed</v>
      </c>
      <c r="GB241" s="47" t="str">
        <f t="shared" si="149"/>
        <v>Mixed</v>
      </c>
      <c r="GC241" s="47" t="str">
        <f t="shared" si="149"/>
        <v>Mixed</v>
      </c>
      <c r="GD241" s="47" t="str">
        <f t="shared" si="149"/>
        <v>Mixed</v>
      </c>
      <c r="GE241" s="47" t="str">
        <f t="shared" si="149"/>
        <v>Mixed</v>
      </c>
      <c r="GF241" s="47" t="str">
        <f t="shared" si="149"/>
        <v>Mixed</v>
      </c>
      <c r="GG241" s="47" t="str">
        <f t="shared" si="149"/>
        <v>Mixed</v>
      </c>
      <c r="GH241" s="47" t="str">
        <f t="shared" si="149"/>
        <v>CTA_Slurry</v>
      </c>
      <c r="GI241" s="47" t="str">
        <f t="shared" si="149"/>
        <v>CTA_Slurry</v>
      </c>
      <c r="GJ241" s="47" t="str">
        <f t="shared" si="149"/>
        <v>Mixed</v>
      </c>
      <c r="GK241" s="47" t="str">
        <f t="shared" si="149"/>
        <v>Mixed</v>
      </c>
      <c r="GL241" s="47" t="str">
        <f t="shared" si="149"/>
        <v>CTA_Slurry</v>
      </c>
      <c r="GM241" s="47" t="str">
        <f t="shared" si="149"/>
        <v>Mixed</v>
      </c>
      <c r="GN241" s="47" t="str">
        <f t="shared" ref="GN241:HZ241" si="150">IF(GN217&lt;0.05,"Mixed",IF(AND(GN217&gt;=0.05,GN217&lt;=0.8,GN218&lt;GN224),"CTA_Slurry",IF(AND(GN217&gt;=0.05,GN217&lt;=0.8,GN218&gt;GN224),"PTA_Slurry","Solid")))</f>
        <v>Mixed</v>
      </c>
      <c r="GO241" s="47" t="str">
        <f t="shared" si="150"/>
        <v>Mixed</v>
      </c>
      <c r="GP241" s="47" t="str">
        <f t="shared" si="150"/>
        <v>Mixed</v>
      </c>
      <c r="GQ241" s="47" t="str">
        <f t="shared" si="150"/>
        <v>CTA_Slurry</v>
      </c>
      <c r="GR241" s="47" t="str">
        <f t="shared" si="150"/>
        <v>CTA_Slurry</v>
      </c>
      <c r="GS241" s="47" t="str">
        <f t="shared" si="150"/>
        <v>Mixed</v>
      </c>
      <c r="GT241" s="47" t="str">
        <f t="shared" si="150"/>
        <v>Mixed</v>
      </c>
      <c r="GU241" s="47" t="str">
        <f t="shared" si="150"/>
        <v>Mixed</v>
      </c>
      <c r="GV241" s="47" t="str">
        <f t="shared" si="150"/>
        <v>Mixed</v>
      </c>
      <c r="GW241" s="47" t="str">
        <f t="shared" si="150"/>
        <v>Mixed</v>
      </c>
      <c r="GX241" s="47" t="str">
        <f t="shared" si="150"/>
        <v>Mixed</v>
      </c>
      <c r="GY241" s="47" t="str">
        <f t="shared" si="150"/>
        <v>Mixed</v>
      </c>
      <c r="GZ241" s="47" t="str">
        <f t="shared" si="150"/>
        <v>CTA_Slurry</v>
      </c>
      <c r="HA241" s="47" t="str">
        <f t="shared" si="150"/>
        <v>Mixed</v>
      </c>
      <c r="HB241" s="47" t="str">
        <f t="shared" si="150"/>
        <v>CTA_Slurry</v>
      </c>
      <c r="HC241" s="47" t="str">
        <f t="shared" si="150"/>
        <v>Mixed</v>
      </c>
      <c r="HD241" s="47" t="str">
        <f t="shared" si="150"/>
        <v>CTA_Slurry</v>
      </c>
      <c r="HE241" s="47" t="str">
        <f t="shared" si="150"/>
        <v>Mixed</v>
      </c>
      <c r="HF241" s="47" t="str">
        <f t="shared" si="150"/>
        <v>Solid</v>
      </c>
      <c r="HG241" s="47" t="str">
        <f t="shared" si="150"/>
        <v>CTA_Slurry</v>
      </c>
      <c r="HH241" s="47" t="str">
        <f t="shared" si="150"/>
        <v>Mixed</v>
      </c>
      <c r="HI241" s="47" t="str">
        <f t="shared" si="150"/>
        <v>Mixed</v>
      </c>
      <c r="HJ241" s="47" t="str">
        <f t="shared" si="150"/>
        <v>Mixed</v>
      </c>
      <c r="HK241" s="47" t="str">
        <f t="shared" si="150"/>
        <v>Mixed</v>
      </c>
      <c r="HL241" s="47" t="str">
        <f t="shared" si="150"/>
        <v>Solid</v>
      </c>
      <c r="HM241" s="47" t="str">
        <f t="shared" si="150"/>
        <v>Solid</v>
      </c>
      <c r="HN241" s="47" t="str">
        <f t="shared" si="150"/>
        <v>Solid</v>
      </c>
      <c r="HO241" s="47" t="str">
        <f t="shared" si="150"/>
        <v>Mixed</v>
      </c>
      <c r="HP241" s="47" t="str">
        <f t="shared" si="150"/>
        <v>Solid</v>
      </c>
      <c r="HQ241" s="47" t="str">
        <f t="shared" si="150"/>
        <v>Mixed</v>
      </c>
      <c r="HR241" s="47" t="str">
        <f t="shared" si="150"/>
        <v>Mixed</v>
      </c>
      <c r="HS241" s="47" t="str">
        <f t="shared" si="150"/>
        <v>Mixed</v>
      </c>
      <c r="HT241" s="47" t="str">
        <f t="shared" si="150"/>
        <v>Mixed</v>
      </c>
      <c r="HU241" s="47" t="str">
        <f t="shared" si="150"/>
        <v>Mixed</v>
      </c>
      <c r="HV241" s="47" t="str">
        <f t="shared" si="150"/>
        <v>Mixed</v>
      </c>
      <c r="HW241" s="47" t="str">
        <f t="shared" si="150"/>
        <v>Mixed</v>
      </c>
      <c r="HX241" s="47" t="str">
        <f t="shared" si="150"/>
        <v>Mixed</v>
      </c>
      <c r="HY241" s="47" t="str">
        <f t="shared" si="150"/>
        <v>Mixed</v>
      </c>
      <c r="HZ241" s="47" t="str">
        <f t="shared" si="150"/>
        <v>Mixed</v>
      </c>
    </row>
    <row r="242" spans="1:234" s="48" customFormat="1" ht="12" customHeight="1" x14ac:dyDescent="0.15">
      <c r="A242" s="6" t="s">
        <v>560</v>
      </c>
      <c r="C242" s="49"/>
      <c r="D242" s="49"/>
      <c r="E242" s="49"/>
      <c r="F242" s="49"/>
      <c r="G242" s="49"/>
      <c r="H242" s="49"/>
      <c r="I242" s="49"/>
      <c r="J242" s="49"/>
      <c r="K242" s="49"/>
      <c r="L242" s="49"/>
      <c r="M242" s="49"/>
      <c r="N242" s="49"/>
      <c r="O242" s="49"/>
      <c r="P242" s="49"/>
      <c r="Q242" s="49"/>
      <c r="R242" s="49"/>
      <c r="S242" s="49"/>
      <c r="T242" s="49"/>
      <c r="U242" s="49"/>
      <c r="V242" s="49"/>
      <c r="W242" s="49"/>
      <c r="X242" s="49"/>
      <c r="Y242" s="49"/>
      <c r="Z242" s="49"/>
      <c r="AA242" s="49"/>
      <c r="AB242" s="49"/>
      <c r="AC242" s="49"/>
      <c r="AD242" s="49"/>
      <c r="AE242" s="49"/>
      <c r="AF242" s="49"/>
      <c r="AG242" s="49"/>
      <c r="AH242" s="49"/>
      <c r="AI242" s="49"/>
      <c r="AJ242" s="49"/>
      <c r="AK242" s="49"/>
      <c r="AL242" s="49"/>
      <c r="AM242" s="49"/>
      <c r="AN242" s="49"/>
      <c r="AO242" s="49"/>
      <c r="AP242" s="49"/>
      <c r="AQ242" s="49"/>
      <c r="AR242" s="49"/>
      <c r="AS242" s="49"/>
      <c r="AT242" s="49"/>
      <c r="AU242" s="49"/>
      <c r="AV242" s="49"/>
      <c r="AW242" s="49"/>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c r="CD242" s="49"/>
      <c r="CE242" s="49"/>
      <c r="CF242" s="49"/>
      <c r="CG242" s="49"/>
      <c r="CH242" s="49"/>
      <c r="CI242" s="49"/>
      <c r="CJ242" s="49"/>
      <c r="CK242" s="49"/>
      <c r="CL242" s="49"/>
      <c r="CM242" s="49"/>
      <c r="CN242" s="49"/>
      <c r="CO242" s="49"/>
      <c r="CP242" s="49"/>
      <c r="CQ242" s="49"/>
      <c r="CR242" s="49"/>
      <c r="CS242" s="49"/>
      <c r="CT242" s="49"/>
      <c r="CU242" s="49"/>
      <c r="CV242" s="49"/>
      <c r="CW242" s="49"/>
      <c r="CX242" s="49"/>
      <c r="CY242" s="49"/>
      <c r="CZ242" s="49"/>
      <c r="DA242" s="49"/>
      <c r="DB242" s="49"/>
      <c r="DC242" s="49"/>
      <c r="DD242" s="49"/>
      <c r="DE242" s="49"/>
      <c r="DF242" s="49"/>
      <c r="DG242" s="49"/>
      <c r="DH242" s="49"/>
      <c r="DI242" s="49"/>
      <c r="DJ242" s="49"/>
      <c r="DK242" s="49"/>
      <c r="DL242" s="49"/>
      <c r="DM242" s="49"/>
      <c r="DN242" s="49"/>
      <c r="DO242" s="49"/>
      <c r="DP242" s="49"/>
      <c r="DQ242" s="49"/>
      <c r="DR242" s="49"/>
      <c r="DS242" s="49"/>
      <c r="DT242" s="49"/>
      <c r="DU242" s="49"/>
      <c r="DV242" s="49"/>
      <c r="DW242" s="49"/>
      <c r="DX242" s="49"/>
      <c r="DY242" s="49"/>
      <c r="DZ242" s="49"/>
      <c r="EA242" s="49"/>
      <c r="EB242" s="49"/>
      <c r="EC242" s="49"/>
      <c r="ED242" s="49"/>
      <c r="EE242" s="49"/>
      <c r="EF242" s="49"/>
      <c r="EG242" s="49"/>
      <c r="EH242" s="49"/>
      <c r="EI242" s="49"/>
      <c r="EJ242" s="49"/>
      <c r="EK242" s="49"/>
      <c r="EL242" s="49"/>
      <c r="EM242" s="49"/>
      <c r="EN242" s="49"/>
      <c r="EO242" s="49"/>
      <c r="EP242" s="49"/>
      <c r="EQ242" s="49"/>
      <c r="ER242" s="49"/>
      <c r="ES242" s="49"/>
      <c r="ET242" s="49"/>
      <c r="EU242" s="49"/>
      <c r="EV242" s="49"/>
      <c r="EW242" s="49"/>
      <c r="EX242" s="49"/>
      <c r="EY242" s="49"/>
      <c r="EZ242" s="49"/>
      <c r="FA242" s="49"/>
      <c r="FB242" s="49"/>
      <c r="FC242" s="49"/>
      <c r="FD242" s="49"/>
      <c r="FE242" s="49"/>
      <c r="FF242" s="49"/>
      <c r="FG242" s="49"/>
      <c r="FH242" s="49"/>
      <c r="FI242" s="49"/>
      <c r="FJ242" s="49"/>
      <c r="FK242" s="49"/>
      <c r="FL242" s="49"/>
      <c r="FM242" s="49"/>
      <c r="FN242" s="49"/>
      <c r="FO242" s="49"/>
      <c r="FP242" s="49"/>
      <c r="FQ242" s="49"/>
      <c r="FR242" s="49"/>
      <c r="FS242" s="49"/>
      <c r="FT242" s="49"/>
      <c r="FU242" s="49"/>
      <c r="FV242" s="49"/>
      <c r="FW242" s="49"/>
      <c r="FX242" s="49"/>
      <c r="FY242" s="49"/>
      <c r="FZ242" s="49"/>
      <c r="GA242" s="49"/>
      <c r="GB242" s="49"/>
      <c r="GC242" s="49"/>
      <c r="GD242" s="49"/>
      <c r="GE242" s="49"/>
      <c r="GF242" s="49"/>
      <c r="GG242" s="49"/>
      <c r="GH242" s="49"/>
      <c r="GI242" s="49"/>
      <c r="GJ242" s="49"/>
      <c r="GK242" s="49"/>
      <c r="GL242" s="49"/>
      <c r="GM242" s="49"/>
      <c r="GN242" s="49"/>
      <c r="GO242" s="49"/>
      <c r="GP242" s="49"/>
      <c r="GQ242" s="49"/>
      <c r="GR242" s="49"/>
      <c r="GS242" s="49"/>
      <c r="GT242" s="49"/>
      <c r="GU242" s="49"/>
      <c r="GV242" s="49"/>
      <c r="GW242" s="49"/>
      <c r="GX242" s="49"/>
      <c r="GY242" s="49"/>
      <c r="GZ242" s="49"/>
      <c r="HA242" s="49"/>
      <c r="HB242" s="49"/>
      <c r="HC242" s="49"/>
      <c r="HD242" s="49"/>
      <c r="HE242" s="49"/>
      <c r="HF242" s="49"/>
      <c r="HG242" s="49"/>
      <c r="HH242" s="49"/>
      <c r="HI242" s="49"/>
      <c r="HJ242" s="49"/>
      <c r="HK242" s="49"/>
      <c r="HL242" s="49"/>
      <c r="HM242" s="49"/>
      <c r="HN242" s="49"/>
      <c r="HO242" s="49"/>
      <c r="HP242" s="49"/>
      <c r="HQ242" s="49"/>
      <c r="HR242" s="49"/>
      <c r="HS242" s="49"/>
      <c r="HT242" s="49"/>
      <c r="HU242" s="49"/>
      <c r="HV242" s="49"/>
      <c r="HW242" s="49"/>
      <c r="HX242" s="49"/>
      <c r="HY242" s="49"/>
      <c r="HZ242" s="49"/>
    </row>
    <row r="243" spans="1:234" ht="12" customHeight="1" x14ac:dyDescent="0.15">
      <c r="A243" s="4" t="s">
        <v>562</v>
      </c>
      <c r="B243" s="5"/>
      <c r="C243" s="27">
        <f>C217/RHO_TA(C237)/(C217/RHO_TA(C237)+(1-C217)/(RHO_ACID(C237)*1000))</f>
        <v>0</v>
      </c>
      <c r="D243" s="27">
        <f>D217/RHO_TA(D237)/(D217/RHO_TA(D237)+(1-D217)/(RHO_ACID(D237)*1000))</f>
        <v>0</v>
      </c>
      <c r="E243" s="27">
        <f t="shared" ref="E243:BP243" si="151">E217/RHO_TA(E237)/(E217/RHO_TA(E237)+(1-E217)/(RHO_ACID(E237)*1000))</f>
        <v>0</v>
      </c>
      <c r="F243" s="27">
        <f t="shared" si="151"/>
        <v>7.2574087888146229E-3</v>
      </c>
      <c r="G243" s="27">
        <f t="shared" si="151"/>
        <v>7.2574079871208976E-3</v>
      </c>
      <c r="H243" s="27">
        <f t="shared" si="151"/>
        <v>1.6266989227756684E-3</v>
      </c>
      <c r="I243" s="27">
        <f t="shared" si="151"/>
        <v>0</v>
      </c>
      <c r="J243" s="27">
        <f t="shared" si="151"/>
        <v>0</v>
      </c>
      <c r="K243" s="27">
        <f t="shared" si="151"/>
        <v>0</v>
      </c>
      <c r="L243" s="27">
        <f t="shared" si="151"/>
        <v>7.2578648598933633E-3</v>
      </c>
      <c r="M243" s="27">
        <f t="shared" si="151"/>
        <v>0</v>
      </c>
      <c r="N243" s="27">
        <f t="shared" si="151"/>
        <v>3.034847042431392E-3</v>
      </c>
      <c r="O243" s="27">
        <f t="shared" si="151"/>
        <v>0</v>
      </c>
      <c r="P243" s="27">
        <f t="shared" si="151"/>
        <v>7.2574078090491901E-3</v>
      </c>
      <c r="Q243" s="27">
        <f t="shared" si="151"/>
        <v>0</v>
      </c>
      <c r="R243" s="27">
        <f t="shared" si="151"/>
        <v>0</v>
      </c>
      <c r="S243" s="27">
        <f t="shared" si="151"/>
        <v>3.0314176486460329E-3</v>
      </c>
      <c r="T243" s="27">
        <f t="shared" si="151"/>
        <v>3.0314876483804611E-3</v>
      </c>
      <c r="U243" s="27">
        <f t="shared" si="151"/>
        <v>3.0314136494612232E-3</v>
      </c>
      <c r="V243" s="27">
        <f t="shared" si="151"/>
        <v>0</v>
      </c>
      <c r="W243" s="27">
        <f t="shared" si="151"/>
        <v>1.7025639952954755E-8</v>
      </c>
      <c r="X243" s="27">
        <f t="shared" si="151"/>
        <v>0</v>
      </c>
      <c r="Y243" s="27">
        <f t="shared" si="151"/>
        <v>0.19582121719262399</v>
      </c>
      <c r="Z243" s="27">
        <f t="shared" si="151"/>
        <v>1.1728193037959913E-8</v>
      </c>
      <c r="AA243" s="27">
        <f t="shared" si="151"/>
        <v>0</v>
      </c>
      <c r="AB243" s="27">
        <f t="shared" si="151"/>
        <v>2.2404745987604609E-8</v>
      </c>
      <c r="AC243" s="27">
        <f t="shared" si="151"/>
        <v>0</v>
      </c>
      <c r="AD243" s="27">
        <f t="shared" si="151"/>
        <v>0</v>
      </c>
      <c r="AE243" s="27">
        <f t="shared" si="151"/>
        <v>0</v>
      </c>
      <c r="AF243" s="27">
        <f t="shared" si="151"/>
        <v>0</v>
      </c>
      <c r="AG243" s="27">
        <f t="shared" si="151"/>
        <v>0</v>
      </c>
      <c r="AH243" s="27">
        <f t="shared" si="151"/>
        <v>0</v>
      </c>
      <c r="AI243" s="27">
        <f t="shared" si="151"/>
        <v>0</v>
      </c>
      <c r="AJ243" s="27">
        <f t="shared" si="151"/>
        <v>0</v>
      </c>
      <c r="AK243" s="27">
        <f t="shared" si="151"/>
        <v>0</v>
      </c>
      <c r="AL243" s="27">
        <f t="shared" si="151"/>
        <v>0</v>
      </c>
      <c r="AM243" s="27">
        <f t="shared" si="151"/>
        <v>0</v>
      </c>
      <c r="AN243" s="27">
        <f t="shared" si="151"/>
        <v>0</v>
      </c>
      <c r="AO243" s="27">
        <f t="shared" si="151"/>
        <v>0</v>
      </c>
      <c r="AP243" s="27">
        <f t="shared" si="151"/>
        <v>0</v>
      </c>
      <c r="AQ243" s="27">
        <f t="shared" si="151"/>
        <v>0</v>
      </c>
      <c r="AR243" s="27">
        <f t="shared" si="151"/>
        <v>0</v>
      </c>
      <c r="AS243" s="27">
        <f t="shared" si="151"/>
        <v>0</v>
      </c>
      <c r="AT243" s="27">
        <f t="shared" si="151"/>
        <v>0</v>
      </c>
      <c r="AU243" s="27">
        <f t="shared" si="151"/>
        <v>0</v>
      </c>
      <c r="AV243" s="27">
        <f t="shared" si="151"/>
        <v>0</v>
      </c>
      <c r="AW243" s="27">
        <f t="shared" si="151"/>
        <v>0</v>
      </c>
      <c r="AX243" s="27">
        <f t="shared" si="151"/>
        <v>0</v>
      </c>
      <c r="AY243" s="27">
        <f t="shared" si="151"/>
        <v>0</v>
      </c>
      <c r="AZ243" s="27">
        <f t="shared" si="151"/>
        <v>0.24197896758501466</v>
      </c>
      <c r="BA243" s="27">
        <f t="shared" si="151"/>
        <v>2.0478087594926513E-9</v>
      </c>
      <c r="BB243" s="27">
        <f t="shared" si="151"/>
        <v>0</v>
      </c>
      <c r="BC243" s="27">
        <f t="shared" si="151"/>
        <v>2.643154787909782E-9</v>
      </c>
      <c r="BD243" s="27">
        <f t="shared" si="151"/>
        <v>0</v>
      </c>
      <c r="BE243" s="27">
        <f t="shared" si="151"/>
        <v>0</v>
      </c>
      <c r="BF243" s="27">
        <f t="shared" si="151"/>
        <v>0</v>
      </c>
      <c r="BG243" s="27">
        <f t="shared" si="151"/>
        <v>2.561910248530732E-9</v>
      </c>
      <c r="BH243" s="27">
        <f t="shared" si="151"/>
        <v>0</v>
      </c>
      <c r="BI243" s="27">
        <f t="shared" si="151"/>
        <v>0.30294878914596396</v>
      </c>
      <c r="BJ243" s="27">
        <f t="shared" si="151"/>
        <v>0.32188616703703476</v>
      </c>
      <c r="BK243" s="27">
        <f t="shared" si="151"/>
        <v>2.3835448958192286E-10</v>
      </c>
      <c r="BL243" s="27">
        <f t="shared" si="151"/>
        <v>4.4716666926281734E-13</v>
      </c>
      <c r="BM243" s="27">
        <f t="shared" si="151"/>
        <v>4.7141153324960349E-13</v>
      </c>
      <c r="BN243" s="27">
        <f t="shared" si="151"/>
        <v>4.7095171766270169E-13</v>
      </c>
      <c r="BO243" s="27">
        <f t="shared" si="151"/>
        <v>0.32188708375298936</v>
      </c>
      <c r="BP243" s="27">
        <f t="shared" si="151"/>
        <v>0.32188708375298936</v>
      </c>
      <c r="BQ243" s="27">
        <f t="shared" ref="BQ243:EB243" si="152">BQ217/RHO_TA(BQ237)/(BQ217/RHO_TA(BQ237)+(1-BQ217)/(RHO_ACID(BQ237)*1000))</f>
        <v>0.32190342835509334</v>
      </c>
      <c r="BR243" s="27">
        <f t="shared" si="152"/>
        <v>0</v>
      </c>
      <c r="BS243" s="27">
        <f t="shared" si="152"/>
        <v>0</v>
      </c>
      <c r="BT243" s="27">
        <f t="shared" si="152"/>
        <v>0</v>
      </c>
      <c r="BU243" s="27">
        <f t="shared" si="152"/>
        <v>0</v>
      </c>
      <c r="BV243" s="27">
        <f t="shared" si="152"/>
        <v>0.32184373199089433</v>
      </c>
      <c r="BW243" s="27">
        <f t="shared" si="152"/>
        <v>0.32180718590728241</v>
      </c>
      <c r="BX243" s="27">
        <f t="shared" si="152"/>
        <v>0.32178106582330707</v>
      </c>
      <c r="BY243" s="27">
        <f t="shared" si="152"/>
        <v>0.32180722729617017</v>
      </c>
      <c r="BZ243" s="27">
        <f t="shared" si="152"/>
        <v>1.6291683354980662E-3</v>
      </c>
      <c r="CA243" s="27">
        <f t="shared" si="152"/>
        <v>1.6291689547949907E-3</v>
      </c>
      <c r="CB243" s="27">
        <f t="shared" si="152"/>
        <v>0</v>
      </c>
      <c r="CC243" s="27">
        <f t="shared" si="152"/>
        <v>0</v>
      </c>
      <c r="CD243" s="27">
        <f t="shared" si="152"/>
        <v>0</v>
      </c>
      <c r="CE243" s="27">
        <f t="shared" si="152"/>
        <v>1.6271905950955765E-3</v>
      </c>
      <c r="CF243" s="27">
        <f t="shared" si="152"/>
        <v>1.565533096272724E-3</v>
      </c>
      <c r="CG243" s="27">
        <f t="shared" si="152"/>
        <v>1.6291686755763751E-3</v>
      </c>
      <c r="CH243" s="27">
        <f t="shared" si="152"/>
        <v>1.6291714303811858E-3</v>
      </c>
      <c r="CI243" s="27">
        <f t="shared" si="152"/>
        <v>2.4137254397725698E-13</v>
      </c>
      <c r="CJ243" s="27">
        <f t="shared" si="152"/>
        <v>1.8589619640790998E-12</v>
      </c>
      <c r="CK243" s="27">
        <f t="shared" si="152"/>
        <v>1.7764429613908301E-12</v>
      </c>
      <c r="CL243" s="27">
        <f t="shared" si="152"/>
        <v>1.776444029489429E-12</v>
      </c>
      <c r="CM243" s="27">
        <f t="shared" si="152"/>
        <v>5.2293900584912919E-12</v>
      </c>
      <c r="CN243" s="27">
        <f t="shared" si="152"/>
        <v>5.2308696628999783E-12</v>
      </c>
      <c r="CO243" s="27">
        <f t="shared" si="152"/>
        <v>5.2293916252350812E-12</v>
      </c>
      <c r="CP243" s="27">
        <f t="shared" si="152"/>
        <v>5.2293927277771589E-12</v>
      </c>
      <c r="CQ243" s="27">
        <f t="shared" si="152"/>
        <v>5.4550170768007042E-12</v>
      </c>
      <c r="CR243" s="27">
        <f t="shared" si="152"/>
        <v>0</v>
      </c>
      <c r="CS243" s="27">
        <f t="shared" si="152"/>
        <v>0</v>
      </c>
      <c r="CT243" s="27">
        <f t="shared" si="152"/>
        <v>0.99313588150655641</v>
      </c>
      <c r="CU243" s="27">
        <f t="shared" si="152"/>
        <v>1.6190570071277249E-2</v>
      </c>
      <c r="CV243" s="27">
        <f t="shared" si="152"/>
        <v>0</v>
      </c>
      <c r="CW243" s="27">
        <f t="shared" si="152"/>
        <v>7.2602290578588332E-3</v>
      </c>
      <c r="CX243" s="27">
        <f t="shared" si="152"/>
        <v>7.2623274579631933E-3</v>
      </c>
      <c r="CY243" s="27">
        <f t="shared" si="152"/>
        <v>7.2602293674014738E-3</v>
      </c>
      <c r="CZ243" s="27">
        <f t="shared" si="152"/>
        <v>7.2602284806929174E-3</v>
      </c>
      <c r="DA243" s="27">
        <f t="shared" si="152"/>
        <v>7.2602281659443187E-3</v>
      </c>
      <c r="DB243" s="27">
        <f t="shared" si="152"/>
        <v>0</v>
      </c>
      <c r="DC243" s="27">
        <f t="shared" si="152"/>
        <v>0</v>
      </c>
      <c r="DD243" s="27">
        <f t="shared" si="152"/>
        <v>0</v>
      </c>
      <c r="DE243" s="27">
        <f t="shared" si="152"/>
        <v>0</v>
      </c>
      <c r="DF243" s="27">
        <f t="shared" si="152"/>
        <v>0</v>
      </c>
      <c r="DG243" s="27">
        <f t="shared" si="152"/>
        <v>0</v>
      </c>
      <c r="DH243" s="27">
        <f t="shared" si="152"/>
        <v>0</v>
      </c>
      <c r="DI243" s="27">
        <f t="shared" si="152"/>
        <v>1.1209918583545964E-14</v>
      </c>
      <c r="DJ243" s="27">
        <f t="shared" si="152"/>
        <v>0</v>
      </c>
      <c r="DK243" s="27">
        <f t="shared" si="152"/>
        <v>0</v>
      </c>
      <c r="DL243" s="27">
        <f t="shared" si="152"/>
        <v>0</v>
      </c>
      <c r="DM243" s="27">
        <f t="shared" si="152"/>
        <v>0</v>
      </c>
      <c r="DN243" s="27">
        <f t="shared" si="152"/>
        <v>0</v>
      </c>
      <c r="DO243" s="27">
        <f t="shared" si="152"/>
        <v>0</v>
      </c>
      <c r="DP243" s="27">
        <f t="shared" si="152"/>
        <v>0</v>
      </c>
      <c r="DQ243" s="27">
        <f t="shared" si="152"/>
        <v>0</v>
      </c>
      <c r="DR243" s="27">
        <f t="shared" si="152"/>
        <v>0</v>
      </c>
      <c r="DS243" s="27">
        <f t="shared" si="152"/>
        <v>1.6266985609636958E-3</v>
      </c>
      <c r="DT243" s="27">
        <f t="shared" si="152"/>
        <v>1.6266987444280173E-3</v>
      </c>
      <c r="DU243" s="27">
        <f t="shared" si="152"/>
        <v>1.6266987735945593E-3</v>
      </c>
      <c r="DV243" s="27">
        <f t="shared" si="152"/>
        <v>1.6270430173965544E-3</v>
      </c>
      <c r="DW243" s="27">
        <f t="shared" si="152"/>
        <v>1.626698855061192E-3</v>
      </c>
      <c r="DX243" s="27">
        <f t="shared" si="152"/>
        <v>0</v>
      </c>
      <c r="DY243" s="27">
        <f t="shared" si="152"/>
        <v>2.6173625960457934E-11</v>
      </c>
      <c r="DZ243" s="27">
        <f t="shared" si="152"/>
        <v>5.1060636424691601E-11</v>
      </c>
      <c r="EA243" s="27">
        <f t="shared" si="152"/>
        <v>5.8070436486550156E-3</v>
      </c>
      <c r="EB243" s="27">
        <f t="shared" si="152"/>
        <v>5.8763909028015197E-3</v>
      </c>
      <c r="EC243" s="27">
        <f t="shared" ref="EC243:GN243" si="153">EC217/RHO_TA(EC237)/(EC217/RHO_TA(EC237)+(1-EC217)/(RHO_ACID(EC237)*1000))</f>
        <v>5.8773167136140737E-3</v>
      </c>
      <c r="ED243" s="27">
        <f t="shared" si="153"/>
        <v>5.8764064350936051E-3</v>
      </c>
      <c r="EE243" s="27">
        <f t="shared" si="153"/>
        <v>5.8764036190043223E-3</v>
      </c>
      <c r="EF243" s="27">
        <f t="shared" si="153"/>
        <v>2.0707775271703147E-11</v>
      </c>
      <c r="EG243" s="27">
        <f t="shared" si="153"/>
        <v>0</v>
      </c>
      <c r="EH243" s="27">
        <f t="shared" si="153"/>
        <v>0</v>
      </c>
      <c r="EI243" s="27">
        <f t="shared" si="153"/>
        <v>2.5491913857600402E-2</v>
      </c>
      <c r="EJ243" s="27">
        <f t="shared" si="153"/>
        <v>0</v>
      </c>
      <c r="EK243" s="27">
        <f t="shared" si="153"/>
        <v>0</v>
      </c>
      <c r="EL243" s="27">
        <f t="shared" si="153"/>
        <v>0</v>
      </c>
      <c r="EM243" s="27">
        <f t="shared" si="153"/>
        <v>0</v>
      </c>
      <c r="EN243" s="27">
        <f t="shared" si="153"/>
        <v>0</v>
      </c>
      <c r="EO243" s="27">
        <f t="shared" si="153"/>
        <v>5.8912028081502803E-2</v>
      </c>
      <c r="EP243" s="27">
        <f t="shared" si="153"/>
        <v>0</v>
      </c>
      <c r="EQ243" s="27">
        <f t="shared" si="153"/>
        <v>0</v>
      </c>
      <c r="ER243" s="27">
        <f t="shared" si="153"/>
        <v>0</v>
      </c>
      <c r="ES243" s="27">
        <f t="shared" si="153"/>
        <v>0</v>
      </c>
      <c r="ET243" s="27">
        <f t="shared" si="153"/>
        <v>0</v>
      </c>
      <c r="EU243" s="27">
        <f t="shared" si="153"/>
        <v>0</v>
      </c>
      <c r="EV243" s="27">
        <f t="shared" si="153"/>
        <v>0</v>
      </c>
      <c r="EW243" s="27">
        <f t="shared" si="153"/>
        <v>0</v>
      </c>
      <c r="EX243" s="27">
        <f t="shared" si="153"/>
        <v>0</v>
      </c>
      <c r="EY243" s="27">
        <f t="shared" si="153"/>
        <v>0</v>
      </c>
      <c r="EZ243" s="27">
        <f t="shared" si="153"/>
        <v>0</v>
      </c>
      <c r="FA243" s="27">
        <f t="shared" si="153"/>
        <v>0</v>
      </c>
      <c r="FB243" s="27">
        <f t="shared" si="153"/>
        <v>0</v>
      </c>
      <c r="FC243" s="27">
        <f t="shared" si="153"/>
        <v>0</v>
      </c>
      <c r="FD243" s="27">
        <f t="shared" si="153"/>
        <v>0</v>
      </c>
      <c r="FE243" s="27">
        <f t="shared" si="153"/>
        <v>0</v>
      </c>
      <c r="FF243" s="27">
        <f t="shared" si="153"/>
        <v>0</v>
      </c>
      <c r="FG243" s="27">
        <f t="shared" si="153"/>
        <v>0</v>
      </c>
      <c r="FH243" s="27">
        <f t="shared" si="153"/>
        <v>0</v>
      </c>
      <c r="FI243" s="27">
        <f t="shared" si="153"/>
        <v>0</v>
      </c>
      <c r="FJ243" s="27">
        <f t="shared" si="153"/>
        <v>0</v>
      </c>
      <c r="FK243" s="27">
        <f t="shared" si="153"/>
        <v>0</v>
      </c>
      <c r="FL243" s="27">
        <f t="shared" si="153"/>
        <v>0</v>
      </c>
      <c r="FM243" s="27">
        <f t="shared" si="153"/>
        <v>0</v>
      </c>
      <c r="FN243" s="27">
        <f t="shared" si="153"/>
        <v>0</v>
      </c>
      <c r="FO243" s="27">
        <f t="shared" si="153"/>
        <v>0</v>
      </c>
      <c r="FP243" s="27">
        <f t="shared" si="153"/>
        <v>0</v>
      </c>
      <c r="FQ243" s="27">
        <f t="shared" si="153"/>
        <v>0</v>
      </c>
      <c r="FR243" s="27">
        <f t="shared" si="153"/>
        <v>0</v>
      </c>
      <c r="FS243" s="27">
        <f t="shared" si="153"/>
        <v>0</v>
      </c>
      <c r="FT243" s="27">
        <f t="shared" si="153"/>
        <v>0</v>
      </c>
      <c r="FU243" s="27">
        <f t="shared" si="153"/>
        <v>0</v>
      </c>
      <c r="FV243" s="27">
        <f t="shared" si="153"/>
        <v>0</v>
      </c>
      <c r="FW243" s="27">
        <f t="shared" si="153"/>
        <v>0</v>
      </c>
      <c r="FX243" s="27">
        <f t="shared" si="153"/>
        <v>0</v>
      </c>
      <c r="FY243" s="27">
        <f t="shared" si="153"/>
        <v>1.2430668200574969E-2</v>
      </c>
      <c r="FZ243" s="27">
        <f t="shared" si="153"/>
        <v>0</v>
      </c>
      <c r="GA243" s="27">
        <f t="shared" si="153"/>
        <v>0</v>
      </c>
      <c r="GB243" s="27">
        <f t="shared" si="153"/>
        <v>0</v>
      </c>
      <c r="GC243" s="27">
        <f t="shared" si="153"/>
        <v>0</v>
      </c>
      <c r="GD243" s="27">
        <f t="shared" si="153"/>
        <v>0</v>
      </c>
      <c r="GE243" s="27">
        <f t="shared" si="153"/>
        <v>7.2578646588917373E-3</v>
      </c>
      <c r="GF243" s="27">
        <f t="shared" si="153"/>
        <v>3.0348469917844041E-3</v>
      </c>
      <c r="GG243" s="27">
        <f t="shared" si="153"/>
        <v>1.1931207404721703E-3</v>
      </c>
      <c r="GH243" s="27">
        <f t="shared" si="153"/>
        <v>8.973626414557169E-2</v>
      </c>
      <c r="GI243" s="27">
        <f t="shared" si="153"/>
        <v>8.973626414557169E-2</v>
      </c>
      <c r="GJ243" s="27">
        <f t="shared" si="153"/>
        <v>1.16695954384294E-8</v>
      </c>
      <c r="GK243" s="27">
        <f t="shared" si="153"/>
        <v>0</v>
      </c>
      <c r="GL243" s="27">
        <f t="shared" si="153"/>
        <v>0.20018281537692226</v>
      </c>
      <c r="GM243" s="27">
        <f t="shared" si="153"/>
        <v>1.2274823720488639E-8</v>
      </c>
      <c r="GN243" s="27">
        <f t="shared" si="153"/>
        <v>0</v>
      </c>
      <c r="GO243" s="27">
        <f t="shared" ref="GO243:HU243" si="154">GO217/RHO_TA(GO237)/(GO217/RHO_TA(GO237)+(1-GO217)/(RHO_ACID(GO237)*1000))</f>
        <v>1.7024934582121948E-8</v>
      </c>
      <c r="GP243" s="27">
        <f t="shared" si="154"/>
        <v>0</v>
      </c>
      <c r="GQ243" s="27">
        <f t="shared" si="154"/>
        <v>0.20194778713428516</v>
      </c>
      <c r="GR243" s="27">
        <f t="shared" si="154"/>
        <v>0.24225299888280946</v>
      </c>
      <c r="GS243" s="27">
        <f t="shared" si="154"/>
        <v>2.0361477240004775E-9</v>
      </c>
      <c r="GT243" s="27">
        <f t="shared" si="154"/>
        <v>0</v>
      </c>
      <c r="GU243" s="27">
        <f t="shared" si="154"/>
        <v>2.1944822960250613E-9</v>
      </c>
      <c r="GV243" s="27">
        <f t="shared" si="154"/>
        <v>0</v>
      </c>
      <c r="GW243" s="27">
        <f t="shared" si="154"/>
        <v>0</v>
      </c>
      <c r="GX243" s="27">
        <f t="shared" si="154"/>
        <v>0</v>
      </c>
      <c r="GY243" s="27">
        <f t="shared" si="154"/>
        <v>0</v>
      </c>
      <c r="GZ243" s="27">
        <f t="shared" si="154"/>
        <v>0.32190342835509334</v>
      </c>
      <c r="HA243" s="27">
        <f t="shared" si="154"/>
        <v>0</v>
      </c>
      <c r="HB243" s="27">
        <f t="shared" si="154"/>
        <v>0.32184252751066383</v>
      </c>
      <c r="HC243" s="27">
        <f t="shared" si="154"/>
        <v>1.647104991675872E-3</v>
      </c>
      <c r="HD243" s="27">
        <f t="shared" si="154"/>
        <v>0.32180713920550341</v>
      </c>
      <c r="HE243" s="27">
        <f t="shared" si="154"/>
        <v>1.3783344355740572E-3</v>
      </c>
      <c r="HF243" s="27">
        <f t="shared" si="154"/>
        <v>0.82293511580519763</v>
      </c>
      <c r="HG243" s="27">
        <f t="shared" si="154"/>
        <v>0.5018083550062673</v>
      </c>
      <c r="HH243" s="27">
        <f t="shared" si="154"/>
        <v>1.5628594712496851E-3</v>
      </c>
      <c r="HI243" s="27">
        <f t="shared" si="154"/>
        <v>0</v>
      </c>
      <c r="HJ243" s="27">
        <f t="shared" si="154"/>
        <v>1.6291714303811858E-3</v>
      </c>
      <c r="HK243" s="27">
        <f t="shared" si="154"/>
        <v>1.7764337907459756E-12</v>
      </c>
      <c r="HL243" s="27">
        <f t="shared" si="154"/>
        <v>0.8207053761447225</v>
      </c>
      <c r="HM243" s="27">
        <f t="shared" si="154"/>
        <v>0.82204678082891935</v>
      </c>
      <c r="HN243" s="27">
        <f t="shared" si="154"/>
        <v>1</v>
      </c>
      <c r="HO243" s="27">
        <f t="shared" si="154"/>
        <v>1.2473641771621004E-10</v>
      </c>
      <c r="HP243" s="27">
        <f t="shared" si="154"/>
        <v>0.99798917735136494</v>
      </c>
      <c r="HQ243" s="27">
        <f t="shared" si="154"/>
        <v>7.2623274579631933E-3</v>
      </c>
      <c r="HR243" s="27">
        <f t="shared" si="154"/>
        <v>0</v>
      </c>
      <c r="HS243" s="27">
        <f t="shared" si="154"/>
        <v>0</v>
      </c>
      <c r="HT243" s="27">
        <f t="shared" si="154"/>
        <v>4.3606740740371093E-15</v>
      </c>
      <c r="HU243" s="27">
        <f t="shared" si="154"/>
        <v>0</v>
      </c>
      <c r="HV243" s="27">
        <f>HV217/RHO_TA(HV237)/(HV217/RHO_TA(HV237)+(1-HV217)/(RHO_ACID(HV237)*1000))</f>
        <v>0</v>
      </c>
      <c r="HW243" s="27">
        <f>HW217/RHO_TA(HW237)/(HW217/RHO_TA(HW237)+(1-HW217)/(RHO_ACID(HW237)*1000))</f>
        <v>1.6270422004140365E-3</v>
      </c>
      <c r="HX243" s="27">
        <f>HX217/RHO_TA(HX237)/(HX217/RHO_TA(HX237)+(1-HX217)/(RHO_ACID(HX237)*1000))</f>
        <v>5.8773167136140737E-3</v>
      </c>
      <c r="HY243" s="27">
        <f>HY217/RHO_TA(HY237)/(HY217/RHO_TA(HY237)+(1-HY217)/(RHO_ACID(HY237)*1000))</f>
        <v>0</v>
      </c>
      <c r="HZ243" s="27">
        <f>HZ217/RHO_TA(HZ237)/(HZ217/RHO_TA(HZ237)+(1-HZ217)/(RHO_ACID(HZ237)*1000))</f>
        <v>0</v>
      </c>
    </row>
    <row r="244" spans="1:234" ht="12" customHeight="1" x14ac:dyDescent="0.15">
      <c r="A244" s="4" t="s">
        <v>559</v>
      </c>
      <c r="B244" s="5" t="s">
        <v>622</v>
      </c>
      <c r="C244" s="27">
        <f>C217*CP_TA(C237)+(1-C217)*CP_ACID(C237)</f>
        <v>2.06786052</v>
      </c>
      <c r="D244" s="27">
        <f>D217*CP_TA(D237)+(1-D217)*CP_ACID(D237)</f>
        <v>2.2035818279970001</v>
      </c>
      <c r="E244" s="27">
        <f t="shared" ref="E244:BP244" si="155">E217*CP_TA(E237)+(1-E217)*CP_ACID(E237)</f>
        <v>2.2391992632141</v>
      </c>
      <c r="F244" s="27">
        <f t="shared" si="155"/>
        <v>2.1952033684734911</v>
      </c>
      <c r="G244" s="27">
        <f t="shared" si="155"/>
        <v>2.1952033694141733</v>
      </c>
      <c r="H244" s="27">
        <f t="shared" si="155"/>
        <v>2.2687435884734963</v>
      </c>
      <c r="I244" s="27">
        <f t="shared" si="155"/>
        <v>2.1815007390000001</v>
      </c>
      <c r="J244" s="27">
        <f t="shared" si="155"/>
        <v>2.1300399574937998</v>
      </c>
      <c r="K244" s="27">
        <f t="shared" si="155"/>
        <v>1.9573290000000001</v>
      </c>
      <c r="L244" s="27">
        <f t="shared" si="155"/>
        <v>2.1950327200891966</v>
      </c>
      <c r="M244" s="27">
        <f t="shared" si="155"/>
        <v>2.1300345000000003</v>
      </c>
      <c r="N244" s="27">
        <f t="shared" si="155"/>
        <v>2.1964373095558978</v>
      </c>
      <c r="O244" s="27">
        <f t="shared" si="155"/>
        <v>2.1300399574937998</v>
      </c>
      <c r="P244" s="27">
        <f t="shared" si="155"/>
        <v>2.1952033696231168</v>
      </c>
      <c r="Q244" s="27">
        <f t="shared" si="155"/>
        <v>2.2035793410378002</v>
      </c>
      <c r="R244" s="27">
        <f t="shared" si="155"/>
        <v>2.2632496784864999</v>
      </c>
      <c r="S244" s="27">
        <f t="shared" si="155"/>
        <v>2.1994896079275175</v>
      </c>
      <c r="T244" s="27">
        <f t="shared" si="155"/>
        <v>2.199489525418274</v>
      </c>
      <c r="U244" s="27">
        <f t="shared" si="155"/>
        <v>2.1994896126413885</v>
      </c>
      <c r="V244" s="27">
        <f t="shared" si="155"/>
        <v>2.5617982500000003</v>
      </c>
      <c r="W244" s="27">
        <f t="shared" si="155"/>
        <v>2.502636579846385</v>
      </c>
      <c r="X244" s="27">
        <f t="shared" si="155"/>
        <v>2.5617982500000003</v>
      </c>
      <c r="Y244" s="27">
        <f t="shared" si="155"/>
        <v>2.473252128278971</v>
      </c>
      <c r="Z244" s="27">
        <f t="shared" si="155"/>
        <v>2.6613639938706739</v>
      </c>
      <c r="AA244" s="27">
        <f t="shared" si="155"/>
        <v>2.5060413155580004</v>
      </c>
      <c r="AB244" s="27">
        <f t="shared" si="155"/>
        <v>2.5548906953914852</v>
      </c>
      <c r="AC244" s="27">
        <f t="shared" si="155"/>
        <v>2.5060554774090003</v>
      </c>
      <c r="AD244" s="27">
        <f t="shared" si="155"/>
        <v>2.5548907208219998</v>
      </c>
      <c r="AE244" s="27">
        <f t="shared" si="155"/>
        <v>2.4225319889100003</v>
      </c>
      <c r="AF244" s="27">
        <f t="shared" si="155"/>
        <v>2.4470475346350002</v>
      </c>
      <c r="AG244" s="27">
        <f t="shared" si="155"/>
        <v>2.4225350976089999</v>
      </c>
      <c r="AH244" s="27">
        <f t="shared" si="155"/>
        <v>2.4470475346350002</v>
      </c>
      <c r="AI244" s="27">
        <f t="shared" si="155"/>
        <v>2.1300353980686002</v>
      </c>
      <c r="AJ244" s="27">
        <f t="shared" si="155"/>
        <v>2.1300353980686002</v>
      </c>
      <c r="AK244" s="27">
        <f t="shared" si="155"/>
        <v>2.1300353980686002</v>
      </c>
      <c r="AL244" s="27">
        <f t="shared" si="155"/>
        <v>2.1008908613682005</v>
      </c>
      <c r="AM244" s="27">
        <f t="shared" si="155"/>
        <v>2.1300353980686002</v>
      </c>
      <c r="AN244" s="27">
        <f t="shared" si="155"/>
        <v>2.0990573506980001</v>
      </c>
      <c r="AO244" s="27">
        <f t="shared" si="155"/>
        <v>2.0990573506980001</v>
      </c>
      <c r="AP244" s="27">
        <f t="shared" si="155"/>
        <v>2.0990573506980001</v>
      </c>
      <c r="AQ244" s="27">
        <f t="shared" si="155"/>
        <v>2.0954934000000001</v>
      </c>
      <c r="AR244" s="27">
        <f t="shared" si="155"/>
        <v>2.0946619957229999</v>
      </c>
      <c r="AS244" s="27">
        <f t="shared" si="155"/>
        <v>2.0946619957229999</v>
      </c>
      <c r="AT244" s="27">
        <f t="shared" si="155"/>
        <v>2.0954934000000001</v>
      </c>
      <c r="AU244" s="27">
        <f t="shared" si="155"/>
        <v>2.1417230355345001</v>
      </c>
      <c r="AV244" s="27">
        <f t="shared" si="155"/>
        <v>2.1418162965045</v>
      </c>
      <c r="AW244" s="27">
        <f t="shared" si="155"/>
        <v>2.1329358142356001</v>
      </c>
      <c r="AX244" s="27">
        <f t="shared" si="155"/>
        <v>2.1287074654791001</v>
      </c>
      <c r="AY244" s="27">
        <f t="shared" si="155"/>
        <v>2.5617982500000003</v>
      </c>
      <c r="AZ244" s="27">
        <f t="shared" si="155"/>
        <v>2.3951548308106414</v>
      </c>
      <c r="BA244" s="27">
        <f t="shared" si="155"/>
        <v>2.6226935161774239</v>
      </c>
      <c r="BB244" s="27">
        <f t="shared" si="155"/>
        <v>2.4225319889100003</v>
      </c>
      <c r="BC244" s="27">
        <f t="shared" si="155"/>
        <v>2.4478129623616924</v>
      </c>
      <c r="BD244" s="27">
        <f t="shared" si="155"/>
        <v>2.4225350976089999</v>
      </c>
      <c r="BE244" s="27">
        <f t="shared" si="155"/>
        <v>2.4478129654110004</v>
      </c>
      <c r="BF244" s="27">
        <f t="shared" si="155"/>
        <v>2.1473049463767002</v>
      </c>
      <c r="BG244" s="27">
        <f t="shared" si="155"/>
        <v>2.3409497072379328</v>
      </c>
      <c r="BH244" s="27">
        <f t="shared" si="155"/>
        <v>2.1473049463767002</v>
      </c>
      <c r="BI244" s="27">
        <f t="shared" si="155"/>
        <v>2.2275561370458803</v>
      </c>
      <c r="BJ244" s="27">
        <f t="shared" si="155"/>
        <v>1.9674306978423926</v>
      </c>
      <c r="BK244" s="27">
        <f t="shared" si="155"/>
        <v>2.5113889683875894</v>
      </c>
      <c r="BL244" s="27">
        <f t="shared" si="155"/>
        <v>2.2856804615793749</v>
      </c>
      <c r="BM244" s="27">
        <f t="shared" si="155"/>
        <v>2.1473050499994391</v>
      </c>
      <c r="BN244" s="27">
        <f t="shared" si="155"/>
        <v>2.1473050499994399</v>
      </c>
      <c r="BO244" s="27">
        <f t="shared" si="155"/>
        <v>1.9674299337086443</v>
      </c>
      <c r="BP244" s="27">
        <f t="shared" si="155"/>
        <v>1.9674299337086443</v>
      </c>
      <c r="BQ244" s="27">
        <f t="shared" ref="BQ244:EB244" si="156">BQ217*CP_TA(BQ237)+(1-BQ217)*CP_ACID(BQ237)</f>
        <v>1.9672000506567686</v>
      </c>
      <c r="BR244" s="27">
        <f t="shared" si="156"/>
        <v>2.3947913406780001</v>
      </c>
      <c r="BS244" s="27">
        <f t="shared" si="156"/>
        <v>2.1473050499999999</v>
      </c>
      <c r="BT244" s="27">
        <f t="shared" si="156"/>
        <v>2.1300345345411</v>
      </c>
      <c r="BU244" s="27">
        <f t="shared" si="156"/>
        <v>2.1300345345411</v>
      </c>
      <c r="BV244" s="27">
        <f t="shared" si="156"/>
        <v>1.968009704196569</v>
      </c>
      <c r="BW244" s="27">
        <f t="shared" si="156"/>
        <v>1.9684974839502254</v>
      </c>
      <c r="BX244" s="27">
        <f t="shared" si="156"/>
        <v>1.9688458838766185</v>
      </c>
      <c r="BY244" s="27">
        <f t="shared" si="156"/>
        <v>1.9684974494611742</v>
      </c>
      <c r="BZ244" s="27">
        <f t="shared" si="156"/>
        <v>2.2678375353544493</v>
      </c>
      <c r="CA244" s="27">
        <f t="shared" si="156"/>
        <v>2.2678375346276254</v>
      </c>
      <c r="CB244" s="27">
        <f t="shared" si="156"/>
        <v>1.9573290000000001</v>
      </c>
      <c r="CC244" s="27">
        <f t="shared" si="156"/>
        <v>2.2820153400000001</v>
      </c>
      <c r="CD244" s="27">
        <f t="shared" si="156"/>
        <v>2.3743409370120001</v>
      </c>
      <c r="CE244" s="27">
        <f t="shared" si="156"/>
        <v>2.2679734832070388</v>
      </c>
      <c r="CF244" s="27">
        <f t="shared" si="156"/>
        <v>2.296019924995238</v>
      </c>
      <c r="CG244" s="27">
        <f t="shared" si="156"/>
        <v>2.2678375349553246</v>
      </c>
      <c r="CH244" s="27">
        <f t="shared" si="156"/>
        <v>2.2678326951802683</v>
      </c>
      <c r="CI244" s="27">
        <f t="shared" si="156"/>
        <v>2.2697465139852162</v>
      </c>
      <c r="CJ244" s="27">
        <f t="shared" si="156"/>
        <v>2.267240280849514</v>
      </c>
      <c r="CK244" s="27">
        <f t="shared" si="156"/>
        <v>2.3821686410919334</v>
      </c>
      <c r="CL244" s="27">
        <f t="shared" si="156"/>
        <v>2.3821686410919334</v>
      </c>
      <c r="CM244" s="27">
        <f t="shared" si="156"/>
        <v>2.3750604281189123</v>
      </c>
      <c r="CN244" s="27">
        <f t="shared" si="156"/>
        <v>2.3743409370059103</v>
      </c>
      <c r="CO244" s="27">
        <f t="shared" si="156"/>
        <v>2.3750604281189123</v>
      </c>
      <c r="CP244" s="27">
        <f t="shared" si="156"/>
        <v>2.3750604281189123</v>
      </c>
      <c r="CQ244" s="27">
        <f t="shared" si="156"/>
        <v>2.2681988999935854</v>
      </c>
      <c r="CR244" s="27">
        <f t="shared" si="156"/>
        <v>2.3045254294590003</v>
      </c>
      <c r="CS244" s="27">
        <f t="shared" si="156"/>
        <v>2.0609522999999998</v>
      </c>
      <c r="CT244" s="27">
        <f t="shared" si="156"/>
        <v>1.6623665526855611</v>
      </c>
      <c r="CU244" s="27">
        <f t="shared" si="156"/>
        <v>2.352183117147419</v>
      </c>
      <c r="CV244" s="27">
        <f t="shared" si="156"/>
        <v>2.0941232927274003</v>
      </c>
      <c r="CW244" s="27">
        <f t="shared" si="156"/>
        <v>2.2813503408197504</v>
      </c>
      <c r="CX244" s="27">
        <f t="shared" si="156"/>
        <v>2.2806117085928506</v>
      </c>
      <c r="CY244" s="27">
        <f t="shared" si="156"/>
        <v>2.2813503404594653</v>
      </c>
      <c r="CZ244" s="27">
        <f t="shared" si="156"/>
        <v>2.281350652601553</v>
      </c>
      <c r="DA244" s="27">
        <f t="shared" si="156"/>
        <v>2.2813503418578729</v>
      </c>
      <c r="DB244" s="27">
        <f t="shared" si="156"/>
        <v>2.1666470643080999</v>
      </c>
      <c r="DC244" s="27">
        <f t="shared" si="156"/>
        <v>2.1661881512535004</v>
      </c>
      <c r="DD244" s="27">
        <f t="shared" si="156"/>
        <v>2.0956207875767996</v>
      </c>
      <c r="DE244" s="27">
        <f t="shared" si="156"/>
        <v>2.0954934000000001</v>
      </c>
      <c r="DF244" s="27">
        <f t="shared" si="156"/>
        <v>2.0954934000000001</v>
      </c>
      <c r="DG244" s="27">
        <f t="shared" si="156"/>
        <v>2.0953098140535</v>
      </c>
      <c r="DH244" s="27">
        <f t="shared" si="156"/>
        <v>2.3165564399999998</v>
      </c>
      <c r="DI244" s="27">
        <f t="shared" si="156"/>
        <v>2.1345691937723861</v>
      </c>
      <c r="DJ244" s="27">
        <f t="shared" si="156"/>
        <v>2.3165564399999998</v>
      </c>
      <c r="DK244" s="27">
        <f t="shared" si="156"/>
        <v>2.0954934000000001</v>
      </c>
      <c r="DL244" s="27">
        <f t="shared" si="156"/>
        <v>2.3161253670719999</v>
      </c>
      <c r="DM244" s="27">
        <f t="shared" si="156"/>
        <v>2.1113245532808</v>
      </c>
      <c r="DN244" s="27">
        <f t="shared" si="156"/>
        <v>2.111312187567</v>
      </c>
      <c r="DO244" s="27">
        <f t="shared" si="156"/>
        <v>2.111312187567</v>
      </c>
      <c r="DP244" s="27">
        <f t="shared" si="156"/>
        <v>2.1110516095086003</v>
      </c>
      <c r="DQ244" s="27">
        <f t="shared" si="156"/>
        <v>2.1081642153363003</v>
      </c>
      <c r="DR244" s="27">
        <f t="shared" si="156"/>
        <v>2.1106803617657999</v>
      </c>
      <c r="DS244" s="27">
        <f t="shared" si="156"/>
        <v>2.2687435888980967</v>
      </c>
      <c r="DT244" s="27">
        <f t="shared" si="156"/>
        <v>2.2687435886827938</v>
      </c>
      <c r="DU244" s="27">
        <f t="shared" si="156"/>
        <v>2.2687435886485661</v>
      </c>
      <c r="DV244" s="27">
        <f t="shared" si="156"/>
        <v>2.2682042557752555</v>
      </c>
      <c r="DW244" s="27">
        <f t="shared" si="156"/>
        <v>2.2687435885529617</v>
      </c>
      <c r="DX244" s="27">
        <f t="shared" si="156"/>
        <v>1.9573290000000001</v>
      </c>
      <c r="DY244" s="27">
        <f t="shared" si="156"/>
        <v>2.3924225120095901</v>
      </c>
      <c r="DZ244" s="27">
        <f t="shared" si="156"/>
        <v>2.4488491983521019</v>
      </c>
      <c r="EA244" s="27">
        <f t="shared" si="156"/>
        <v>2.4463528238557171</v>
      </c>
      <c r="EB244" s="27">
        <f t="shared" si="156"/>
        <v>2.4152360166763502</v>
      </c>
      <c r="EC244" s="27">
        <f t="shared" ref="EC244:GN244" si="157">EC217*CP_TA(EC237)+(1-EC217)*CP_ACID(EC237)</f>
        <v>2.4148304607086555</v>
      </c>
      <c r="ED244" s="27">
        <f t="shared" si="157"/>
        <v>2.4152359988358798</v>
      </c>
      <c r="EE244" s="27">
        <f t="shared" si="157"/>
        <v>2.4152360020704542</v>
      </c>
      <c r="EF244" s="27">
        <f t="shared" si="157"/>
        <v>2.421608014461027</v>
      </c>
      <c r="EG244" s="27">
        <f t="shared" si="157"/>
        <v>2.1300353980686002</v>
      </c>
      <c r="EH244" s="27">
        <f t="shared" si="157"/>
        <v>2.3657153335199999</v>
      </c>
      <c r="EI244" s="27">
        <f t="shared" si="157"/>
        <v>2.5937561352414162</v>
      </c>
      <c r="EJ244" s="27">
        <f t="shared" si="157"/>
        <v>2.1300353980686002</v>
      </c>
      <c r="EK244" s="27">
        <f t="shared" si="157"/>
        <v>2.1127639499999997</v>
      </c>
      <c r="EL244" s="27">
        <f t="shared" si="157"/>
        <v>2.0954934000000001</v>
      </c>
      <c r="EM244" s="27">
        <f t="shared" si="157"/>
        <v>2.0954934000000001</v>
      </c>
      <c r="EN244" s="27">
        <f t="shared" si="157"/>
        <v>2.0946619957229999</v>
      </c>
      <c r="EO244" s="27">
        <f t="shared" si="157"/>
        <v>2.1541676537896679</v>
      </c>
      <c r="EP244" s="27">
        <f t="shared" si="157"/>
        <v>2.2632496784864999</v>
      </c>
      <c r="EQ244" s="27">
        <f t="shared" si="157"/>
        <v>2.2685443110000003</v>
      </c>
      <c r="ER244" s="27">
        <f t="shared" si="157"/>
        <v>2.0609522999999998</v>
      </c>
      <c r="ES244" s="27">
        <f t="shared" si="157"/>
        <v>2.2632496784864999</v>
      </c>
      <c r="ET244" s="27">
        <f t="shared" si="157"/>
        <v>2.2632496784864999</v>
      </c>
      <c r="EU244" s="27">
        <f t="shared" si="157"/>
        <v>2.2619202951707997</v>
      </c>
      <c r="EV244" s="27">
        <f t="shared" si="157"/>
        <v>2.2632496784864999</v>
      </c>
      <c r="EW244" s="27">
        <f t="shared" si="157"/>
        <v>1.9573290000000001</v>
      </c>
      <c r="EX244" s="27">
        <f t="shared" si="157"/>
        <v>2.2632496784864999</v>
      </c>
      <c r="EY244" s="27">
        <f t="shared" si="157"/>
        <v>2.2632099562215</v>
      </c>
      <c r="EZ244" s="27">
        <f t="shared" si="157"/>
        <v>2.2632496784864999</v>
      </c>
      <c r="FA244" s="27">
        <f t="shared" si="157"/>
        <v>2.0954934000000001</v>
      </c>
      <c r="FB244" s="27">
        <f t="shared" si="157"/>
        <v>2.0955179932632002</v>
      </c>
      <c r="FC244" s="27">
        <f t="shared" si="157"/>
        <v>2.07822285</v>
      </c>
      <c r="FD244" s="27">
        <f t="shared" si="157"/>
        <v>2.1127641227055003</v>
      </c>
      <c r="FE244" s="27">
        <f t="shared" si="157"/>
        <v>2.07822285</v>
      </c>
      <c r="FF244" s="27">
        <f t="shared" si="157"/>
        <v>2.1124437194619001</v>
      </c>
      <c r="FG244" s="27">
        <f t="shared" si="157"/>
        <v>2.07822285</v>
      </c>
      <c r="FH244" s="27">
        <f t="shared" si="157"/>
        <v>2.112721464447</v>
      </c>
      <c r="FI244" s="27">
        <f t="shared" si="157"/>
        <v>2.07822285</v>
      </c>
      <c r="FJ244" s="27">
        <f t="shared" si="157"/>
        <v>2.1127417400727002</v>
      </c>
      <c r="FK244" s="27">
        <f t="shared" si="157"/>
        <v>2.07822285</v>
      </c>
      <c r="FL244" s="27">
        <f t="shared" si="157"/>
        <v>2.1125987053776001</v>
      </c>
      <c r="FM244" s="27">
        <f t="shared" si="157"/>
        <v>2.07822285</v>
      </c>
      <c r="FN244" s="27">
        <f t="shared" si="157"/>
        <v>2.1126825020862001</v>
      </c>
      <c r="FO244" s="27">
        <f t="shared" si="157"/>
        <v>2.07822285</v>
      </c>
      <c r="FP244" s="27">
        <f t="shared" si="157"/>
        <v>2.0954166496758</v>
      </c>
      <c r="FQ244" s="27">
        <f t="shared" si="157"/>
        <v>2.07822285</v>
      </c>
      <c r="FR244" s="27">
        <f t="shared" si="157"/>
        <v>2.1078614280536998</v>
      </c>
      <c r="FS244" s="27">
        <f t="shared" si="157"/>
        <v>2.07822285</v>
      </c>
      <c r="FT244" s="27">
        <f t="shared" si="157"/>
        <v>2.4919934501879997</v>
      </c>
      <c r="FU244" s="27">
        <f t="shared" si="157"/>
        <v>2.4919934501879997</v>
      </c>
      <c r="FV244" s="27">
        <f t="shared" si="157"/>
        <v>2.491985851146</v>
      </c>
      <c r="FW244" s="27">
        <f t="shared" si="157"/>
        <v>2.4919934501879997</v>
      </c>
      <c r="FX244" s="27">
        <f t="shared" si="157"/>
        <v>2.4919861965570003</v>
      </c>
      <c r="FY244" s="27">
        <f t="shared" si="157"/>
        <v>2.2046820363456199</v>
      </c>
      <c r="FZ244" s="27">
        <f t="shared" si="157"/>
        <v>1.9573290000000001</v>
      </c>
      <c r="GA244" s="27">
        <f t="shared" si="157"/>
        <v>2.0609522999999998</v>
      </c>
      <c r="GB244" s="27">
        <f t="shared" si="157"/>
        <v>2.0609522999999998</v>
      </c>
      <c r="GC244" s="27">
        <f t="shared" si="157"/>
        <v>2.0609522999999998</v>
      </c>
      <c r="GD244" s="27">
        <f t="shared" si="157"/>
        <v>2.1300399574937998</v>
      </c>
      <c r="GE244" s="27">
        <f t="shared" si="157"/>
        <v>2.1950327203250497</v>
      </c>
      <c r="GF244" s="27">
        <f t="shared" si="157"/>
        <v>2.1964373096156131</v>
      </c>
      <c r="GG244" s="27">
        <f t="shared" si="157"/>
        <v>2.6951801216151998</v>
      </c>
      <c r="GH244" s="27">
        <f t="shared" si="157"/>
        <v>2.6037341304894857</v>
      </c>
      <c r="GI244" s="27">
        <f t="shared" si="157"/>
        <v>2.6037341304894857</v>
      </c>
      <c r="GJ244" s="27">
        <f t="shared" si="157"/>
        <v>2.6613639939361868</v>
      </c>
      <c r="GK244" s="27">
        <f t="shared" si="157"/>
        <v>2.6613640069829998</v>
      </c>
      <c r="GL244" s="27">
        <f t="shared" si="157"/>
        <v>2.4696712155584679</v>
      </c>
      <c r="GM244" s="27">
        <f t="shared" si="157"/>
        <v>2.5548900160674557</v>
      </c>
      <c r="GN244" s="27">
        <f t="shared" si="157"/>
        <v>2.4478126200000001</v>
      </c>
      <c r="GO244" s="27">
        <f t="shared" ref="GO244:HU244" si="158">GO217*CP_TA(GO237)+(1-GO217)*CP_ACID(GO237)</f>
        <v>2.5026365798471919</v>
      </c>
      <c r="GP244" s="27">
        <f t="shared" si="158"/>
        <v>2.1300345000000003</v>
      </c>
      <c r="GQ244" s="27">
        <f t="shared" si="158"/>
        <v>2.4288844208901637</v>
      </c>
      <c r="GR244" s="27">
        <f t="shared" si="158"/>
        <v>2.3949421476845374</v>
      </c>
      <c r="GS244" s="27">
        <f t="shared" si="158"/>
        <v>2.6226935161905245</v>
      </c>
      <c r="GT244" s="27">
        <f t="shared" si="158"/>
        <v>2.622693518478</v>
      </c>
      <c r="GU244" s="27">
        <f t="shared" si="158"/>
        <v>2.4478126174683084</v>
      </c>
      <c r="GV244" s="27">
        <f t="shared" si="158"/>
        <v>2.1473050499999999</v>
      </c>
      <c r="GW244" s="27">
        <f t="shared" si="158"/>
        <v>2.1358502886303001</v>
      </c>
      <c r="GX244" s="27">
        <f t="shared" si="158"/>
        <v>2.1314075778072001</v>
      </c>
      <c r="GY244" s="27">
        <f t="shared" si="158"/>
        <v>2.1314079232181999</v>
      </c>
      <c r="GZ244" s="27">
        <f t="shared" si="158"/>
        <v>1.9672000506567686</v>
      </c>
      <c r="HA244" s="27">
        <f t="shared" si="158"/>
        <v>2.1300345000000003</v>
      </c>
      <c r="HB244" s="27">
        <f t="shared" si="158"/>
        <v>1.9680257977188578</v>
      </c>
      <c r="HC244" s="27">
        <f t="shared" si="158"/>
        <v>2.2848740924355786</v>
      </c>
      <c r="HD244" s="27">
        <f t="shared" si="158"/>
        <v>1.9684975228664712</v>
      </c>
      <c r="HE244" s="27">
        <f t="shared" si="158"/>
        <v>2.3195770771501132</v>
      </c>
      <c r="HF244" s="27">
        <f t="shared" si="158"/>
        <v>1.6331783658098036</v>
      </c>
      <c r="HG244" s="27">
        <f t="shared" si="158"/>
        <v>1.8290434850514381</v>
      </c>
      <c r="HH244" s="27">
        <f t="shared" si="158"/>
        <v>2.2960230553439827</v>
      </c>
      <c r="HI244" s="27">
        <f t="shared" si="158"/>
        <v>2.2978545758981999</v>
      </c>
      <c r="HJ244" s="27">
        <f t="shared" si="158"/>
        <v>2.2678326951802683</v>
      </c>
      <c r="HK244" s="27">
        <f t="shared" si="158"/>
        <v>2.3821686410919334</v>
      </c>
      <c r="HL244" s="27">
        <f t="shared" si="158"/>
        <v>1.6785065180183185</v>
      </c>
      <c r="HM244" s="27">
        <f t="shared" si="158"/>
        <v>1.6319403763233338</v>
      </c>
      <c r="HN244" s="27">
        <f t="shared" si="158"/>
        <v>1.5424171199999999</v>
      </c>
      <c r="HO244" s="27">
        <f t="shared" si="158"/>
        <v>2.3718221998547375</v>
      </c>
      <c r="HP244" s="27">
        <f t="shared" si="158"/>
        <v>1.6605239690101565</v>
      </c>
      <c r="HQ244" s="27">
        <f t="shared" si="158"/>
        <v>2.2806117085928506</v>
      </c>
      <c r="HR244" s="27">
        <f t="shared" si="158"/>
        <v>1.9573290000000001</v>
      </c>
      <c r="HS244" s="27">
        <f t="shared" si="158"/>
        <v>2.1661881512535004</v>
      </c>
      <c r="HT244" s="27">
        <f t="shared" si="158"/>
        <v>2.1138386617853944</v>
      </c>
      <c r="HU244" s="27">
        <f t="shared" si="158"/>
        <v>2.3165564399999998</v>
      </c>
      <c r="HV244" s="27">
        <f>HV217*CP_TA(HV237)+(1-HV217)*CP_ACID(HV237)</f>
        <v>2.1106803617657999</v>
      </c>
      <c r="HW244" s="27">
        <f>HW217*CP_TA(HW237)+(1-HW217)*CP_ACID(HW237)</f>
        <v>2.2682055349627914</v>
      </c>
      <c r="HX244" s="27">
        <f>HX217*CP_TA(HX237)+(1-HX217)*CP_ACID(HX237)</f>
        <v>2.4148304607086555</v>
      </c>
      <c r="HY244" s="27">
        <f>HY217*CP_TA(HY237)+(1-HY217)*CP_ACID(HY237)</f>
        <v>1.9573290000000001</v>
      </c>
      <c r="HZ244" s="27">
        <f>HZ217*CP_TA(HZ237)+(1-HZ217)*CP_ACID(HZ237)</f>
        <v>2.2619202951707997</v>
      </c>
    </row>
    <row r="245" spans="1:234" ht="12" customHeight="1" x14ac:dyDescent="0.15">
      <c r="A245" s="4" t="s">
        <v>563</v>
      </c>
      <c r="B245" s="5" t="s">
        <v>623</v>
      </c>
      <c r="C245" s="27">
        <f>K_ACID(C237)*(2*K_ACID(C237)+K_TA(C237)-2*C243*(K_ACID(C237)-K_TA(C237)))/(2*K_ACID(C237)+K_TA(C237)+C243*(K_ACID(C237)-K_TA(C237)))</f>
        <v>0.15836133915396605</v>
      </c>
      <c r="D245" s="27">
        <f>K_ACID(D237)*(2*K_ACID(D237)+K_TA(D237)-2*D243*(K_ACID(D237)-K_TA(D237)))/(2*K_ACID(D237)+K_TA(D237)+D243*(K_ACID(D237)-K_TA(D237)))</f>
        <v>0.15050188678688517</v>
      </c>
      <c r="E245" s="27">
        <f t="shared" ref="E245:BP245" si="159">K_ACID(E237)*(2*K_ACID(E237)+K_TA(E237)-2*E243*(K_ACID(E237)-K_TA(E237)))/(2*K_ACID(E237)+K_TA(E237)+E243*(K_ACID(E237)-K_TA(E237)))</f>
        <v>0.14843932535377127</v>
      </c>
      <c r="F245" s="27">
        <f t="shared" si="159"/>
        <v>0.15048267177925764</v>
      </c>
      <c r="G245" s="27">
        <f t="shared" si="159"/>
        <v>0.1504826717802929</v>
      </c>
      <c r="H245" s="27">
        <f t="shared" si="159"/>
        <v>0.14661907371325342</v>
      </c>
      <c r="I245" s="27">
        <f t="shared" si="159"/>
        <v>0.15178057522384769</v>
      </c>
      <c r="J245" s="27">
        <f t="shared" si="159"/>
        <v>0.15476060516159096</v>
      </c>
      <c r="K245" s="27">
        <f t="shared" si="159"/>
        <v>0.16476208218630004</v>
      </c>
      <c r="L245" s="27">
        <f t="shared" si="159"/>
        <v>0.15049247590689332</v>
      </c>
      <c r="M245" s="27">
        <f t="shared" si="159"/>
        <v>0.1547609211982782</v>
      </c>
      <c r="N245" s="27">
        <f t="shared" si="159"/>
        <v>0.15070380288530696</v>
      </c>
      <c r="O245" s="27">
        <f t="shared" si="159"/>
        <v>0.15476060516159096</v>
      </c>
      <c r="P245" s="27">
        <f t="shared" si="159"/>
        <v>0.15048267178052285</v>
      </c>
      <c r="Q245" s="27">
        <f t="shared" si="159"/>
        <v>0.15050203080360339</v>
      </c>
      <c r="R245" s="27">
        <f t="shared" si="159"/>
        <v>0.14704659567829451</v>
      </c>
      <c r="S245" s="27">
        <f t="shared" si="159"/>
        <v>0.15052763304326069</v>
      </c>
      <c r="T245" s="27">
        <f t="shared" si="159"/>
        <v>0.15052763295137628</v>
      </c>
      <c r="U245" s="27">
        <f t="shared" si="159"/>
        <v>0.15052763304851019</v>
      </c>
      <c r="V245" s="27">
        <f t="shared" si="159"/>
        <v>0.12975801872822371</v>
      </c>
      <c r="W245" s="27">
        <f t="shared" si="159"/>
        <v>0.1331839965669922</v>
      </c>
      <c r="X245" s="27">
        <f t="shared" si="159"/>
        <v>0.12975801872822371</v>
      </c>
      <c r="Y245" s="27">
        <f t="shared" si="159"/>
        <v>0.12644759297145178</v>
      </c>
      <c r="Z245" s="27">
        <f t="shared" si="159"/>
        <v>0.12399228955773041</v>
      </c>
      <c r="AA245" s="27">
        <f t="shared" si="159"/>
        <v>0.13298683354624061</v>
      </c>
      <c r="AB245" s="27">
        <f t="shared" si="159"/>
        <v>0.13015802537276974</v>
      </c>
      <c r="AC245" s="27">
        <f t="shared" si="159"/>
        <v>0.13298601345103958</v>
      </c>
      <c r="AD245" s="27">
        <f t="shared" si="159"/>
        <v>0.13015802516310063</v>
      </c>
      <c r="AE245" s="27">
        <f t="shared" si="159"/>
        <v>0.13782275492574472</v>
      </c>
      <c r="AF245" s="27">
        <f t="shared" si="159"/>
        <v>0.13640309012349505</v>
      </c>
      <c r="AG245" s="27">
        <f t="shared" si="159"/>
        <v>0.13782257490484695</v>
      </c>
      <c r="AH245" s="27">
        <f t="shared" si="159"/>
        <v>0.13640309012349505</v>
      </c>
      <c r="AI245" s="27">
        <f t="shared" si="159"/>
        <v>0.15476086919224105</v>
      </c>
      <c r="AJ245" s="27">
        <f t="shared" si="159"/>
        <v>0.15476086919224105</v>
      </c>
      <c r="AK245" s="27">
        <f t="shared" si="159"/>
        <v>0.15476086919224105</v>
      </c>
      <c r="AL245" s="27">
        <f t="shared" si="159"/>
        <v>0.15644859311222051</v>
      </c>
      <c r="AM245" s="27">
        <f t="shared" si="159"/>
        <v>0.15476086919224105</v>
      </c>
      <c r="AN245" s="27">
        <f t="shared" si="159"/>
        <v>0.15655476943773372</v>
      </c>
      <c r="AO245" s="27">
        <f t="shared" si="159"/>
        <v>0.15655476943773372</v>
      </c>
      <c r="AP245" s="27">
        <f t="shared" si="159"/>
        <v>0.15655476943773372</v>
      </c>
      <c r="AQ245" s="27">
        <f t="shared" si="159"/>
        <v>0.15676115339588254</v>
      </c>
      <c r="AR245" s="27">
        <f t="shared" si="159"/>
        <v>0.15680929898487889</v>
      </c>
      <c r="AS245" s="27">
        <f t="shared" si="159"/>
        <v>0.15680929898487889</v>
      </c>
      <c r="AT245" s="27">
        <f t="shared" si="159"/>
        <v>0.15676115339588254</v>
      </c>
      <c r="AU245" s="27">
        <f t="shared" si="159"/>
        <v>0.15408405262376987</v>
      </c>
      <c r="AV245" s="27">
        <f t="shared" si="159"/>
        <v>0.15407865199683635</v>
      </c>
      <c r="AW245" s="27">
        <f t="shared" si="159"/>
        <v>0.15459290969460823</v>
      </c>
      <c r="AX245" s="27">
        <f t="shared" si="159"/>
        <v>0.15483776811907796</v>
      </c>
      <c r="AY245" s="27">
        <f t="shared" si="159"/>
        <v>0.12975801872822371</v>
      </c>
      <c r="AZ245" s="27">
        <f t="shared" si="159"/>
        <v>0.12899540135319854</v>
      </c>
      <c r="BA245" s="27">
        <f t="shared" si="159"/>
        <v>0.1262316493917095</v>
      </c>
      <c r="BB245" s="27">
        <f t="shared" si="159"/>
        <v>0.13782275492574472</v>
      </c>
      <c r="BC245" s="27">
        <f t="shared" si="159"/>
        <v>0.13635876499432248</v>
      </c>
      <c r="BD245" s="27">
        <f t="shared" si="159"/>
        <v>0.13782257490484695</v>
      </c>
      <c r="BE245" s="27">
        <f t="shared" si="159"/>
        <v>0.13635876497799612</v>
      </c>
      <c r="BF245" s="27">
        <f t="shared" si="159"/>
        <v>0.15376081110017262</v>
      </c>
      <c r="BG245" s="27">
        <f t="shared" si="159"/>
        <v>0.14254708335847988</v>
      </c>
      <c r="BH245" s="27">
        <f t="shared" si="159"/>
        <v>0.15376081110017262</v>
      </c>
      <c r="BI245" s="27">
        <f t="shared" si="159"/>
        <v>0.13513814248083908</v>
      </c>
      <c r="BJ245" s="27">
        <f t="shared" si="159"/>
        <v>0.146139595714908</v>
      </c>
      <c r="BK245" s="27">
        <f t="shared" si="159"/>
        <v>0.13267715759933185</v>
      </c>
      <c r="BL245" s="27">
        <f t="shared" si="159"/>
        <v>0.14574765689056396</v>
      </c>
      <c r="BM245" s="27">
        <f t="shared" si="159"/>
        <v>0.15376080509947457</v>
      </c>
      <c r="BN245" s="27">
        <f t="shared" si="159"/>
        <v>0.15376080509947457</v>
      </c>
      <c r="BO245" s="27">
        <f t="shared" si="159"/>
        <v>0.14613959686517422</v>
      </c>
      <c r="BP245" s="27">
        <f t="shared" si="159"/>
        <v>0.14613959686517422</v>
      </c>
      <c r="BQ245" s="27">
        <f t="shared" ref="BQ245:EB245" si="160">K_ACID(BQ237)*(2*K_ACID(BQ237)+K_TA(BQ237)-2*BQ243*(K_ACID(BQ237)-K_TA(BQ237)))/(2*K_ACID(BQ237)+K_TA(BQ237)+BQ243*(K_ACID(BQ237)-K_TA(BQ237)))</f>
        <v>0.14614921253171018</v>
      </c>
      <c r="BR245" s="27">
        <f t="shared" si="160"/>
        <v>0.13942918140828475</v>
      </c>
      <c r="BS245" s="27">
        <f t="shared" si="160"/>
        <v>0.15376080509947601</v>
      </c>
      <c r="BT245" s="27">
        <f t="shared" si="160"/>
        <v>0.15476091919804605</v>
      </c>
      <c r="BU245" s="27">
        <f t="shared" si="160"/>
        <v>0.15476091919804605</v>
      </c>
      <c r="BV245" s="27">
        <f t="shared" si="160"/>
        <v>0.1461154208972277</v>
      </c>
      <c r="BW245" s="27">
        <f t="shared" si="160"/>
        <v>0.14609508218272532</v>
      </c>
      <c r="BX245" s="27">
        <f t="shared" si="160"/>
        <v>0.1460805550002999</v>
      </c>
      <c r="BY245" s="27">
        <f t="shared" si="160"/>
        <v>0.14609508223584294</v>
      </c>
      <c r="BZ245" s="27">
        <f t="shared" si="160"/>
        <v>0.14667132231142374</v>
      </c>
      <c r="CA245" s="27">
        <f t="shared" si="160"/>
        <v>0.14667132231189142</v>
      </c>
      <c r="CB245" s="27">
        <f t="shared" si="160"/>
        <v>0.16476208218630004</v>
      </c>
      <c r="CC245" s="27">
        <f t="shared" si="160"/>
        <v>0.14595989952881902</v>
      </c>
      <c r="CD245" s="27">
        <f t="shared" si="160"/>
        <v>0.14061343888319836</v>
      </c>
      <c r="CE245" s="27">
        <f t="shared" si="160"/>
        <v>0.14666359062996354</v>
      </c>
      <c r="CF245" s="27">
        <f t="shared" si="160"/>
        <v>0.14504520658367107</v>
      </c>
      <c r="CG245" s="27">
        <f t="shared" si="160"/>
        <v>0.14667132231168056</v>
      </c>
      <c r="CH245" s="27">
        <f t="shared" si="160"/>
        <v>0.14667160210309652</v>
      </c>
      <c r="CI245" s="27">
        <f t="shared" si="160"/>
        <v>0.14667037200424732</v>
      </c>
      <c r="CJ245" s="27">
        <f t="shared" si="160"/>
        <v>0.14681550485204214</v>
      </c>
      <c r="CK245" s="27">
        <f t="shared" si="160"/>
        <v>0.14016014626258469</v>
      </c>
      <c r="CL245" s="27">
        <f t="shared" si="160"/>
        <v>0.14016014626258469</v>
      </c>
      <c r="CM245" s="27">
        <f t="shared" si="160"/>
        <v>0.14057177404654309</v>
      </c>
      <c r="CN245" s="27">
        <f t="shared" si="160"/>
        <v>0.14061343888321906</v>
      </c>
      <c r="CO245" s="27">
        <f t="shared" si="160"/>
        <v>0.14057177404654309</v>
      </c>
      <c r="CP245" s="27">
        <f t="shared" si="160"/>
        <v>0.14057177404654309</v>
      </c>
      <c r="CQ245" s="27">
        <f t="shared" si="160"/>
        <v>0.14675999240786461</v>
      </c>
      <c r="CR245" s="27">
        <f t="shared" si="160"/>
        <v>0.14465636820796224</v>
      </c>
      <c r="CS245" s="27">
        <f t="shared" si="160"/>
        <v>0.1587613855934869</v>
      </c>
      <c r="CT245" s="27">
        <f t="shared" si="160"/>
        <v>0.14465563965531611</v>
      </c>
      <c r="CU245" s="27">
        <f t="shared" si="160"/>
        <v>0.14087808222709092</v>
      </c>
      <c r="CV245" s="27">
        <f t="shared" si="160"/>
        <v>0.15684049460623273</v>
      </c>
      <c r="CW245" s="27">
        <f t="shared" si="160"/>
        <v>0.14551696449614931</v>
      </c>
      <c r="CX245" s="27">
        <f t="shared" si="160"/>
        <v>0.14555940189167593</v>
      </c>
      <c r="CY245" s="27">
        <f t="shared" si="160"/>
        <v>0.14551696449657472</v>
      </c>
      <c r="CZ245" s="27">
        <f t="shared" si="160"/>
        <v>0.14551694656273129</v>
      </c>
      <c r="DA245" s="27">
        <f t="shared" si="160"/>
        <v>0.14551696449492355</v>
      </c>
      <c r="DB245" s="27">
        <f t="shared" si="160"/>
        <v>0.15264073307555132</v>
      </c>
      <c r="DC245" s="27">
        <f t="shared" si="160"/>
        <v>0.15266730816052865</v>
      </c>
      <c r="DD245" s="27">
        <f t="shared" si="160"/>
        <v>0.15675377653953779</v>
      </c>
      <c r="DE245" s="27">
        <f t="shared" si="160"/>
        <v>0.15676115339588254</v>
      </c>
      <c r="DF245" s="27">
        <f t="shared" si="160"/>
        <v>0.15676115339588254</v>
      </c>
      <c r="DG245" s="27">
        <f t="shared" si="160"/>
        <v>0.15677178463001282</v>
      </c>
      <c r="DH245" s="27">
        <f t="shared" si="160"/>
        <v>0.14395966733121468</v>
      </c>
      <c r="DI245" s="27">
        <f t="shared" si="160"/>
        <v>0.15449832271444786</v>
      </c>
      <c r="DJ245" s="27">
        <f t="shared" si="160"/>
        <v>0.14395966733121468</v>
      </c>
      <c r="DK245" s="27">
        <f t="shared" si="160"/>
        <v>0.15676115339588254</v>
      </c>
      <c r="DL245" s="27">
        <f t="shared" si="160"/>
        <v>0.14398463022904076</v>
      </c>
      <c r="DM245" s="27">
        <f t="shared" si="160"/>
        <v>0.15584439097321895</v>
      </c>
      <c r="DN245" s="27">
        <f t="shared" si="160"/>
        <v>0.15584510705634569</v>
      </c>
      <c r="DO245" s="27">
        <f t="shared" si="160"/>
        <v>0.15584510705634569</v>
      </c>
      <c r="DP245" s="27">
        <f t="shared" si="160"/>
        <v>0.15586019680804442</v>
      </c>
      <c r="DQ245" s="27">
        <f t="shared" si="160"/>
        <v>0.15602740221813879</v>
      </c>
      <c r="DR245" s="27">
        <f t="shared" si="160"/>
        <v>0.1558816953037043</v>
      </c>
      <c r="DS245" s="27">
        <f t="shared" si="160"/>
        <v>0.14661907371297009</v>
      </c>
      <c r="DT245" s="27">
        <f t="shared" si="160"/>
        <v>0.14661907371311375</v>
      </c>
      <c r="DU245" s="27">
        <f t="shared" si="160"/>
        <v>0.14661907371313659</v>
      </c>
      <c r="DV245" s="27">
        <f t="shared" si="160"/>
        <v>0.14665025054652292</v>
      </c>
      <c r="DW245" s="27">
        <f t="shared" si="160"/>
        <v>0.1466190737132004</v>
      </c>
      <c r="DX245" s="27">
        <f t="shared" si="160"/>
        <v>0.16476208218630004</v>
      </c>
      <c r="DY245" s="27">
        <f t="shared" si="160"/>
        <v>0.13956635733251438</v>
      </c>
      <c r="DZ245" s="27">
        <f t="shared" si="160"/>
        <v>0.13629875801238495</v>
      </c>
      <c r="EA245" s="27">
        <f t="shared" si="160"/>
        <v>0.13609396949263844</v>
      </c>
      <c r="EB245" s="27">
        <f t="shared" si="160"/>
        <v>0.13788459898247651</v>
      </c>
      <c r="EC245" s="27">
        <f t="shared" ref="EC245:GN245" si="161">K_ACID(EC237)*(2*K_ACID(EC237)+K_TA(EC237)-2*EC243*(K_ACID(EC237)-K_TA(EC237)))/(2*K_ACID(EC237)+K_TA(EC237)+EC243*(K_ACID(EC237)-K_TA(EC237)))</f>
        <v>0.13790793509911697</v>
      </c>
      <c r="ED245" s="27">
        <f t="shared" si="161"/>
        <v>0.13788459906637862</v>
      </c>
      <c r="EE245" s="27">
        <f t="shared" si="161"/>
        <v>0.13788459905116671</v>
      </c>
      <c r="EF245" s="27">
        <f t="shared" si="161"/>
        <v>0.13787626113714224</v>
      </c>
      <c r="EG245" s="27">
        <f t="shared" si="161"/>
        <v>0.15476086919224105</v>
      </c>
      <c r="EH245" s="27">
        <f t="shared" si="161"/>
        <v>0.14111293686758414</v>
      </c>
      <c r="EI245" s="27">
        <f t="shared" si="161"/>
        <v>0.12657068204377953</v>
      </c>
      <c r="EJ245" s="27">
        <f t="shared" si="161"/>
        <v>0.15476086919224105</v>
      </c>
      <c r="EK245" s="27">
        <f t="shared" si="161"/>
        <v>0.15576103729708038</v>
      </c>
      <c r="EL245" s="27">
        <f t="shared" si="161"/>
        <v>0.15676115339588254</v>
      </c>
      <c r="EM245" s="27">
        <f t="shared" si="161"/>
        <v>0.15676115339588254</v>
      </c>
      <c r="EN245" s="27">
        <f t="shared" si="161"/>
        <v>0.15680929898487889</v>
      </c>
      <c r="EO245" s="27">
        <f t="shared" si="161"/>
        <v>0.14941688746477172</v>
      </c>
      <c r="EP245" s="27">
        <f t="shared" si="161"/>
        <v>0.14704659567829451</v>
      </c>
      <c r="EQ245" s="27">
        <f t="shared" si="161"/>
        <v>0.1467399900858847</v>
      </c>
      <c r="ER245" s="27">
        <f t="shared" si="161"/>
        <v>0.1587613855934869</v>
      </c>
      <c r="ES245" s="27">
        <f t="shared" si="161"/>
        <v>0.14704659567829451</v>
      </c>
      <c r="ET245" s="27">
        <f t="shared" si="161"/>
        <v>0.14704659567829451</v>
      </c>
      <c r="EU245" s="27">
        <f t="shared" si="161"/>
        <v>0.14712357861488368</v>
      </c>
      <c r="EV245" s="27">
        <f t="shared" si="161"/>
        <v>0.14704659567829451</v>
      </c>
      <c r="EW245" s="27">
        <f t="shared" si="161"/>
        <v>0.16476208218630004</v>
      </c>
      <c r="EX245" s="27">
        <f t="shared" si="161"/>
        <v>0.14704659567829451</v>
      </c>
      <c r="EY245" s="27">
        <f t="shared" si="161"/>
        <v>0.14704889594532175</v>
      </c>
      <c r="EZ245" s="27">
        <f t="shared" si="161"/>
        <v>0.14704659567829451</v>
      </c>
      <c r="FA245" s="27">
        <f t="shared" si="161"/>
        <v>0.15676115339588254</v>
      </c>
      <c r="FB245" s="27">
        <f t="shared" si="161"/>
        <v>0.15675972923055786</v>
      </c>
      <c r="FC245" s="27">
        <f t="shared" si="161"/>
        <v>0.15776126949468472</v>
      </c>
      <c r="FD245" s="27">
        <f t="shared" si="161"/>
        <v>0.1557610272959194</v>
      </c>
      <c r="FE245" s="27">
        <f t="shared" si="161"/>
        <v>0.15776126949468472</v>
      </c>
      <c r="FF245" s="27">
        <f t="shared" si="161"/>
        <v>0.15577958144978435</v>
      </c>
      <c r="FG245" s="27">
        <f t="shared" si="161"/>
        <v>0.15776126949468472</v>
      </c>
      <c r="FH245" s="27">
        <f t="shared" si="161"/>
        <v>0.15576349758268343</v>
      </c>
      <c r="FI245" s="27">
        <f t="shared" si="161"/>
        <v>0.15776126949468472</v>
      </c>
      <c r="FJ245" s="27">
        <f t="shared" si="161"/>
        <v>0.15576232344638344</v>
      </c>
      <c r="FK245" s="27">
        <f t="shared" si="161"/>
        <v>0.15776126949468472</v>
      </c>
      <c r="FL245" s="27">
        <f t="shared" si="161"/>
        <v>0.15577060640791374</v>
      </c>
      <c r="FM245" s="27">
        <f t="shared" si="161"/>
        <v>0.15776126949468472</v>
      </c>
      <c r="FN245" s="27">
        <f t="shared" si="161"/>
        <v>0.15576575384460234</v>
      </c>
      <c r="FO245" s="27">
        <f t="shared" si="161"/>
        <v>0.15776126949468472</v>
      </c>
      <c r="FP245" s="27">
        <f t="shared" si="161"/>
        <v>0.15676559791182559</v>
      </c>
      <c r="FQ245" s="27">
        <f t="shared" si="161"/>
        <v>0.15776126949468472</v>
      </c>
      <c r="FR245" s="27">
        <f t="shared" si="161"/>
        <v>0.15604493625358301</v>
      </c>
      <c r="FS245" s="27">
        <f t="shared" si="161"/>
        <v>0.15776126949468472</v>
      </c>
      <c r="FT245" s="27">
        <f t="shared" si="161"/>
        <v>0.1338003279810063</v>
      </c>
      <c r="FU245" s="27">
        <f t="shared" si="161"/>
        <v>0.1338003279810063</v>
      </c>
      <c r="FV245" s="27">
        <f t="shared" si="161"/>
        <v>0.13380076803208979</v>
      </c>
      <c r="FW245" s="27">
        <f t="shared" si="161"/>
        <v>0.1338003279810063</v>
      </c>
      <c r="FX245" s="27">
        <f t="shared" si="161"/>
        <v>0.1338007480297678</v>
      </c>
      <c r="FY245" s="27">
        <f t="shared" si="161"/>
        <v>0.1495837844157254</v>
      </c>
      <c r="FZ245" s="27">
        <f t="shared" si="161"/>
        <v>0.16476208218630004</v>
      </c>
      <c r="GA245" s="27">
        <f t="shared" si="161"/>
        <v>0.1587613855934869</v>
      </c>
      <c r="GB245" s="27">
        <f t="shared" si="161"/>
        <v>0.1587613855934869</v>
      </c>
      <c r="GC245" s="27">
        <f t="shared" si="161"/>
        <v>0.1587613855934869</v>
      </c>
      <c r="GD245" s="27">
        <f t="shared" si="161"/>
        <v>0.15476060516159096</v>
      </c>
      <c r="GE245" s="27">
        <f t="shared" si="161"/>
        <v>0.15049247590715398</v>
      </c>
      <c r="GF245" s="27">
        <f t="shared" si="161"/>
        <v>0.15070380288537824</v>
      </c>
      <c r="GG245" s="27">
        <f t="shared" si="161"/>
        <v>0.12197317352843676</v>
      </c>
      <c r="GH245" s="27">
        <f t="shared" si="161"/>
        <v>0.12316898369398187</v>
      </c>
      <c r="GI245" s="27">
        <f t="shared" si="161"/>
        <v>0.12316898369398187</v>
      </c>
      <c r="GJ245" s="27">
        <f t="shared" si="161"/>
        <v>0.12399228955700063</v>
      </c>
      <c r="GK245" s="27">
        <f t="shared" si="161"/>
        <v>0.1239922894116632</v>
      </c>
      <c r="GL245" s="27">
        <f t="shared" si="161"/>
        <v>0.12650226274555645</v>
      </c>
      <c r="GM245" s="27">
        <f t="shared" si="161"/>
        <v>0.13015806528261514</v>
      </c>
      <c r="GN245" s="27">
        <f t="shared" si="161"/>
        <v>0.13635878498031809</v>
      </c>
      <c r="GO245" s="27">
        <f t="shared" ref="GO245:HU245" si="162">K_ACID(GO237)*(2*K_ACID(GO237)+K_TA(GO237)-2*GO243*(K_ACID(GO237)-K_TA(GO237)))/(2*K_ACID(GO237)+K_TA(GO237)+GO243*(K_ACID(GO237)-K_TA(GO237)))</f>
        <v>0.13318399656698671</v>
      </c>
      <c r="GP245" s="27">
        <f t="shared" si="162"/>
        <v>0.1547609211982782</v>
      </c>
      <c r="GQ245" s="27">
        <f t="shared" si="162"/>
        <v>0.12846882509103172</v>
      </c>
      <c r="GR245" s="27">
        <f t="shared" si="162"/>
        <v>0.12899841357152433</v>
      </c>
      <c r="GS245" s="27">
        <f t="shared" si="162"/>
        <v>0.12623164939157727</v>
      </c>
      <c r="GT245" s="27">
        <f t="shared" si="162"/>
        <v>0.12623164936849116</v>
      </c>
      <c r="GU245" s="27">
        <f t="shared" si="162"/>
        <v>0.13635878499387305</v>
      </c>
      <c r="GV245" s="27">
        <f t="shared" si="162"/>
        <v>0.15376080509947601</v>
      </c>
      <c r="GW245" s="27">
        <f t="shared" si="162"/>
        <v>0.15442413610247099</v>
      </c>
      <c r="GX245" s="27">
        <f t="shared" si="162"/>
        <v>0.15468140796795898</v>
      </c>
      <c r="GY245" s="27">
        <f t="shared" si="162"/>
        <v>0.15468138796563705</v>
      </c>
      <c r="GZ245" s="27">
        <f t="shared" si="162"/>
        <v>0.14614921253171018</v>
      </c>
      <c r="HA245" s="27">
        <f t="shared" si="162"/>
        <v>0.1547609211982782</v>
      </c>
      <c r="HB245" s="27">
        <f t="shared" si="162"/>
        <v>0.14611474982583714</v>
      </c>
      <c r="HC245" s="27">
        <f t="shared" si="162"/>
        <v>0.14568458120698446</v>
      </c>
      <c r="HD245" s="27">
        <f t="shared" si="162"/>
        <v>0.14609508212278927</v>
      </c>
      <c r="HE245" s="27">
        <f t="shared" si="162"/>
        <v>0.14369461727120897</v>
      </c>
      <c r="HF245" s="27">
        <f t="shared" si="162"/>
        <v>0.14673916586371472</v>
      </c>
      <c r="HG245" s="27">
        <f t="shared" si="162"/>
        <v>0.14638551153651391</v>
      </c>
      <c r="HH245" s="27">
        <f t="shared" si="162"/>
        <v>0.14504520225003664</v>
      </c>
      <c r="HI245" s="27">
        <f t="shared" si="162"/>
        <v>0.14504266905182117</v>
      </c>
      <c r="HJ245" s="27">
        <f t="shared" si="162"/>
        <v>0.14667160210309652</v>
      </c>
      <c r="HK245" s="27">
        <f t="shared" si="162"/>
        <v>0.14016014626258469</v>
      </c>
      <c r="HL245" s="27">
        <f t="shared" si="162"/>
        <v>0.14561789087469529</v>
      </c>
      <c r="HM245" s="27">
        <f t="shared" si="162"/>
        <v>0.14678142966418023</v>
      </c>
      <c r="HN245" s="27">
        <f t="shared" si="162"/>
        <v>0.14700320000000006</v>
      </c>
      <c r="HO245" s="27">
        <f t="shared" si="162"/>
        <v>0.14075929581553187</v>
      </c>
      <c r="HP245" s="27">
        <f t="shared" si="162"/>
        <v>0.14466924884364785</v>
      </c>
      <c r="HQ245" s="27">
        <f t="shared" si="162"/>
        <v>0.14555940189167593</v>
      </c>
      <c r="HR245" s="27">
        <f t="shared" si="162"/>
        <v>0.16476208218630004</v>
      </c>
      <c r="HS245" s="27">
        <f t="shared" si="162"/>
        <v>0.15266730816052865</v>
      </c>
      <c r="HT245" s="27">
        <f t="shared" si="162"/>
        <v>0.1556988020724841</v>
      </c>
      <c r="HU245" s="27">
        <f t="shared" si="162"/>
        <v>0.14395966733121468</v>
      </c>
      <c r="HV245" s="27">
        <f>K_ACID(HV237)*(2*K_ACID(HV237)+K_TA(HV237)-2*HV243*(K_ACID(HV237)-K_TA(HV237)))/(2*K_ACID(HV237)+K_TA(HV237)+HV243*(K_ACID(HV237)-K_TA(HV237)))</f>
        <v>0.1558816953037043</v>
      </c>
      <c r="HW245" s="27">
        <f>K_ACID(HW237)*(2*K_ACID(HW237)+K_TA(HW237)-2*HW243*(K_ACID(HW237)-K_TA(HW237)))/(2*K_ACID(HW237)+K_TA(HW237)+HW243*(K_ACID(HW237)-K_TA(HW237)))</f>
        <v>0.14665017660148502</v>
      </c>
      <c r="HX245" s="27">
        <f>K_ACID(HX237)*(2*K_ACID(HX237)+K_TA(HX237)-2*HX243*(K_ACID(HX237)-K_TA(HX237)))/(2*K_ACID(HX237)+K_TA(HX237)+HX243*(K_ACID(HX237)-K_TA(HX237)))</f>
        <v>0.13790793509911697</v>
      </c>
      <c r="HY245" s="27">
        <f>K_ACID(HY237)*(2*K_ACID(HY237)+K_TA(HY237)-2*HY243*(K_ACID(HY237)-K_TA(HY237)))/(2*K_ACID(HY237)+K_TA(HY237)+HY243*(K_ACID(HY237)-K_TA(HY237)))</f>
        <v>0.16476208218630004</v>
      </c>
      <c r="HZ245" s="27">
        <f>K_ACID(HZ237)*(2*K_ACID(HZ237)+K_TA(HZ237)-2*HZ243*(K_ACID(HZ237)-K_TA(HZ237)))/(2*K_ACID(HZ237)+K_TA(HZ237)+HZ243*(K_ACID(HZ237)-K_TA(HZ237)))</f>
        <v>0.14712357861488368</v>
      </c>
    </row>
    <row r="246" spans="1:234" ht="12" customHeight="1" x14ac:dyDescent="0.15">
      <c r="A246" s="4" t="s">
        <v>564</v>
      </c>
      <c r="B246" s="5" t="s">
        <v>625</v>
      </c>
      <c r="C246" s="27">
        <f>IF(C243&lt;0.1,MU_ACID(C237)*(1+0.5*C243)/(1-C243)^4,MU_ACID(C237)*(1+2.5*C243+10.5*C243^2))</f>
        <v>1.0002680551729877</v>
      </c>
      <c r="D246" s="27">
        <f>IF(D243&lt;0.1,MU_ACID(D237)*(1+0.5*D243)/(1-D243)^4,MU_ACID(D237)*(1+2.5*D243+10.5*D243^2))</f>
        <v>0.6324006092743355</v>
      </c>
      <c r="E246" s="27">
        <f t="shared" ref="E246:BP246" si="163">IF(E243&lt;0.1,MU_ACID(E237)*(1+0.5*E243)/(1-E243)^4,MU_ACID(E237)*(1+2.5*E243+10.5*E243^2))</f>
        <v>0.56070703032760594</v>
      </c>
      <c r="F246" s="27">
        <f t="shared" si="163"/>
        <v>0.65308446446783674</v>
      </c>
      <c r="G246" s="27">
        <f t="shared" si="163"/>
        <v>0.65308446209739135</v>
      </c>
      <c r="H246" s="27">
        <f t="shared" si="163"/>
        <v>0.50788779432256903</v>
      </c>
      <c r="I246" s="27">
        <f t="shared" si="163"/>
        <v>0.68137884763349399</v>
      </c>
      <c r="J246" s="27">
        <f t="shared" si="163"/>
        <v>0.81075486149868958</v>
      </c>
      <c r="K246" s="27">
        <f t="shared" si="163"/>
        <v>1.4530588689999999</v>
      </c>
      <c r="L246" s="27">
        <f t="shared" si="163"/>
        <v>0.65346093796887195</v>
      </c>
      <c r="M246" s="27">
        <f t="shared" si="163"/>
        <v>0.81076980933512166</v>
      </c>
      <c r="N246" s="27">
        <f t="shared" si="163"/>
        <v>0.64886563536255537</v>
      </c>
      <c r="O246" s="27">
        <f t="shared" si="163"/>
        <v>0.81075486149868958</v>
      </c>
      <c r="P246" s="27">
        <f t="shared" si="163"/>
        <v>0.65308446157086941</v>
      </c>
      <c r="Q246" s="27">
        <f t="shared" si="163"/>
        <v>0.6324059224513533</v>
      </c>
      <c r="R246" s="27">
        <f t="shared" si="163"/>
        <v>0.51695212859566231</v>
      </c>
      <c r="S246" s="27">
        <f t="shared" si="163"/>
        <v>0.64221030195250317</v>
      </c>
      <c r="T246" s="27">
        <f t="shared" si="163"/>
        <v>0.64221050476076291</v>
      </c>
      <c r="U246" s="27">
        <f t="shared" si="163"/>
        <v>0.64221029036578003</v>
      </c>
      <c r="V246" s="27">
        <f t="shared" si="163"/>
        <v>0.18855300825070248</v>
      </c>
      <c r="W246" s="27">
        <f t="shared" si="163"/>
        <v>0.2302675697470688</v>
      </c>
      <c r="X246" s="27">
        <f t="shared" si="163"/>
        <v>0.18855300825070248</v>
      </c>
      <c r="Y246" s="27">
        <f t="shared" si="163"/>
        <v>0.25487631388340737</v>
      </c>
      <c r="Z246" s="27">
        <f t="shared" si="163"/>
        <v>0.13469613873750727</v>
      </c>
      <c r="AA246" s="27">
        <f t="shared" si="163"/>
        <v>0.22763419378527688</v>
      </c>
      <c r="AB246" s="27">
        <f t="shared" si="163"/>
        <v>0.19300471627958721</v>
      </c>
      <c r="AC246" s="27">
        <f t="shared" si="163"/>
        <v>0.2276233035151447</v>
      </c>
      <c r="AD246" s="27">
        <f t="shared" si="163"/>
        <v>0.19300469682059065</v>
      </c>
      <c r="AE246" s="27">
        <f t="shared" si="163"/>
        <v>0.30182734186210836</v>
      </c>
      <c r="AF246" s="27">
        <f t="shared" si="163"/>
        <v>0.27783725991623864</v>
      </c>
      <c r="AG246" s="27">
        <f t="shared" si="163"/>
        <v>0.30182417210128887</v>
      </c>
      <c r="AH246" s="27">
        <f t="shared" si="163"/>
        <v>0.27783725991623864</v>
      </c>
      <c r="AI246" s="27">
        <f t="shared" si="163"/>
        <v>0.81076734954562579</v>
      </c>
      <c r="AJ246" s="27">
        <f t="shared" si="163"/>
        <v>0.81076734954562579</v>
      </c>
      <c r="AK246" s="27">
        <f t="shared" si="163"/>
        <v>0.81076734954562579</v>
      </c>
      <c r="AL246" s="27">
        <f t="shared" si="163"/>
        <v>0.89465539935079119</v>
      </c>
      <c r="AM246" s="27">
        <f t="shared" si="163"/>
        <v>0.81076734954562579</v>
      </c>
      <c r="AN246" s="27">
        <f t="shared" si="163"/>
        <v>0.90021414069024652</v>
      </c>
      <c r="AO246" s="27">
        <f t="shared" si="163"/>
        <v>0.90021414069024652</v>
      </c>
      <c r="AP246" s="27">
        <f t="shared" si="163"/>
        <v>0.90021414069024652</v>
      </c>
      <c r="AQ246" s="27">
        <f t="shared" si="163"/>
        <v>0.91111814702858573</v>
      </c>
      <c r="AR246" s="27">
        <f t="shared" si="163"/>
        <v>0.91368079241710332</v>
      </c>
      <c r="AS246" s="27">
        <f t="shared" si="163"/>
        <v>0.91368079241710332</v>
      </c>
      <c r="AT246" s="27">
        <f t="shared" si="163"/>
        <v>0.91111814702858573</v>
      </c>
      <c r="AU246" s="27">
        <f t="shared" si="163"/>
        <v>0.7793789675607371</v>
      </c>
      <c r="AV246" s="27">
        <f t="shared" si="163"/>
        <v>0.7791334561292822</v>
      </c>
      <c r="AW246" s="27">
        <f t="shared" si="163"/>
        <v>0.8028619805323377</v>
      </c>
      <c r="AX246" s="27">
        <f t="shared" si="163"/>
        <v>0.81441269177209707</v>
      </c>
      <c r="AY246" s="27">
        <f t="shared" si="163"/>
        <v>0.18855300825070248</v>
      </c>
      <c r="AZ246" s="27">
        <f t="shared" si="163"/>
        <v>0.34072286105518979</v>
      </c>
      <c r="BA246" s="27">
        <f t="shared" si="163"/>
        <v>0.15349375344316649</v>
      </c>
      <c r="BB246" s="27">
        <f t="shared" si="163"/>
        <v>0.30182734186210836</v>
      </c>
      <c r="BC246" s="27">
        <f t="shared" si="163"/>
        <v>0.27711975554448665</v>
      </c>
      <c r="BD246" s="27">
        <f t="shared" si="163"/>
        <v>0.30182417210128887</v>
      </c>
      <c r="BE246" s="27">
        <f t="shared" si="163"/>
        <v>0.27711975224836982</v>
      </c>
      <c r="BF246" s="27">
        <f t="shared" si="163"/>
        <v>0.76481985948504227</v>
      </c>
      <c r="BG246" s="27">
        <f t="shared" si="163"/>
        <v>0.39760550282881207</v>
      </c>
      <c r="BH246" s="27">
        <f t="shared" si="163"/>
        <v>0.76481985948504227</v>
      </c>
      <c r="BI246" s="27">
        <f t="shared" si="163"/>
        <v>0.60831243703453952</v>
      </c>
      <c r="BJ246" s="27">
        <f t="shared" si="163"/>
        <v>1.3852879048333626</v>
      </c>
      <c r="BK246" s="27">
        <f t="shared" si="163"/>
        <v>0.22355874714328078</v>
      </c>
      <c r="BL246" s="27">
        <f t="shared" si="163"/>
        <v>0.47922658771192872</v>
      </c>
      <c r="BM246" s="27">
        <f t="shared" si="163"/>
        <v>0.76481959174989456</v>
      </c>
      <c r="BN246" s="27">
        <f t="shared" si="163"/>
        <v>0.76481959174989278</v>
      </c>
      <c r="BO246" s="27">
        <f t="shared" si="163"/>
        <v>1.3852919699723421</v>
      </c>
      <c r="BP246" s="27">
        <f t="shared" si="163"/>
        <v>1.3852919699723421</v>
      </c>
      <c r="BQ246" s="27">
        <f t="shared" ref="BQ246:EB246" si="164">IF(BQ243&lt;0.1,MU_ACID(BQ237)*(1+0.5*BQ243)/(1-BQ243)^4,MU_ACID(BQ237)*(1+2.5*BQ243+10.5*BQ243^2))</f>
        <v>1.3863007551282722</v>
      </c>
      <c r="BR246" s="27">
        <f t="shared" si="164"/>
        <v>0.33148081213425895</v>
      </c>
      <c r="BS246" s="27">
        <f t="shared" si="164"/>
        <v>0.76481959174827208</v>
      </c>
      <c r="BT246" s="27">
        <f t="shared" si="164"/>
        <v>0.81076971472769532</v>
      </c>
      <c r="BU246" s="27">
        <f t="shared" si="164"/>
        <v>0.81076971472769532</v>
      </c>
      <c r="BV246" s="27">
        <f t="shared" si="164"/>
        <v>1.3827492812731212</v>
      </c>
      <c r="BW246" s="27">
        <f t="shared" si="164"/>
        <v>1.3806135789914706</v>
      </c>
      <c r="BX246" s="27">
        <f t="shared" si="164"/>
        <v>1.3790901393394721</v>
      </c>
      <c r="BY246" s="27">
        <f t="shared" si="164"/>
        <v>1.3806137619227778</v>
      </c>
      <c r="BZ246" s="27">
        <f t="shared" si="164"/>
        <v>0.50944518355208002</v>
      </c>
      <c r="CA246" s="27">
        <f t="shared" si="164"/>
        <v>0.50944518497375135</v>
      </c>
      <c r="CB246" s="27">
        <f t="shared" si="164"/>
        <v>1.4530588689999999</v>
      </c>
      <c r="CC246" s="27">
        <f t="shared" si="164"/>
        <v>0.48519710878180455</v>
      </c>
      <c r="CD246" s="27">
        <f t="shared" si="164"/>
        <v>0.35519127958784857</v>
      </c>
      <c r="CE246" s="27">
        <f t="shared" si="164"/>
        <v>0.50921075890931222</v>
      </c>
      <c r="CF246" s="27">
        <f t="shared" si="164"/>
        <v>0.4631707848297193</v>
      </c>
      <c r="CG246" s="27">
        <f t="shared" si="164"/>
        <v>0.50944518433277108</v>
      </c>
      <c r="CH246" s="27">
        <f t="shared" si="164"/>
        <v>0.50945351321292576</v>
      </c>
      <c r="CI246" s="27">
        <f t="shared" si="164"/>
        <v>0.50572970892100078</v>
      </c>
      <c r="CJ246" s="27">
        <f t="shared" si="164"/>
        <v>0.51002973676877728</v>
      </c>
      <c r="CK246" s="27">
        <f t="shared" si="164"/>
        <v>0.34592172976203195</v>
      </c>
      <c r="CL246" s="27">
        <f t="shared" si="164"/>
        <v>0.34592172976203195</v>
      </c>
      <c r="CM246" s="27">
        <f t="shared" si="164"/>
        <v>0.35432899316083799</v>
      </c>
      <c r="CN246" s="27">
        <f t="shared" si="164"/>
        <v>0.35519127959620933</v>
      </c>
      <c r="CO246" s="27">
        <f t="shared" si="164"/>
        <v>0.35432899316083799</v>
      </c>
      <c r="CP246" s="27">
        <f t="shared" si="164"/>
        <v>0.35432899316083799</v>
      </c>
      <c r="CQ246" s="27">
        <f t="shared" si="164"/>
        <v>0.50838070096543997</v>
      </c>
      <c r="CR246" s="27">
        <f t="shared" si="164"/>
        <v>0.44966845962574076</v>
      </c>
      <c r="CS246" s="27">
        <f t="shared" si="164"/>
        <v>1.0238865190670625</v>
      </c>
      <c r="CT246" s="27">
        <f t="shared" si="164"/>
        <v>4.9610066236477461</v>
      </c>
      <c r="CU246" s="27">
        <f t="shared" si="164"/>
        <v>0.38676255932203618</v>
      </c>
      <c r="CV246" s="27">
        <f t="shared" si="164"/>
        <v>0.91534508871385578</v>
      </c>
      <c r="CW246" s="27">
        <f t="shared" si="164"/>
        <v>0.48828724843491761</v>
      </c>
      <c r="CX246" s="27">
        <f t="shared" si="164"/>
        <v>0.48950685686975431</v>
      </c>
      <c r="CY246" s="27">
        <f t="shared" si="164"/>
        <v>0.48828724911922144</v>
      </c>
      <c r="CZ246" s="27">
        <f t="shared" si="164"/>
        <v>0.48828673436213155</v>
      </c>
      <c r="DA246" s="27">
        <f t="shared" si="164"/>
        <v>0.48828724646316779</v>
      </c>
      <c r="DB246" s="27">
        <f t="shared" si="164"/>
        <v>0.71644240354653133</v>
      </c>
      <c r="DC246" s="27">
        <f t="shared" si="164"/>
        <v>0.71755398145476623</v>
      </c>
      <c r="DD246" s="27">
        <f t="shared" si="164"/>
        <v>0.91072613458880003</v>
      </c>
      <c r="DE246" s="27">
        <f t="shared" si="164"/>
        <v>0.91111814702858573</v>
      </c>
      <c r="DF246" s="27">
        <f t="shared" si="164"/>
        <v>0.91111814702858573</v>
      </c>
      <c r="DG246" s="27">
        <f t="shared" si="164"/>
        <v>0.9116833967174266</v>
      </c>
      <c r="DH246" s="27">
        <f t="shared" si="164"/>
        <v>0.43175867878376678</v>
      </c>
      <c r="DI246" s="27">
        <f t="shared" si="164"/>
        <v>0.79844401966569467</v>
      </c>
      <c r="DJ246" s="27">
        <f t="shared" si="164"/>
        <v>0.43175867878376678</v>
      </c>
      <c r="DK246" s="27">
        <f t="shared" si="164"/>
        <v>0.91111814702858573</v>
      </c>
      <c r="DL246" s="27">
        <f t="shared" si="164"/>
        <v>0.4323878945700706</v>
      </c>
      <c r="DM246" s="27">
        <f t="shared" si="164"/>
        <v>0.86367022959746054</v>
      </c>
      <c r="DN246" s="27">
        <f t="shared" si="164"/>
        <v>0.86370630969747297</v>
      </c>
      <c r="DO246" s="27">
        <f t="shared" si="164"/>
        <v>0.86370630969747297</v>
      </c>
      <c r="DP246" s="27">
        <f t="shared" si="164"/>
        <v>0.86446696277220947</v>
      </c>
      <c r="DQ246" s="27">
        <f t="shared" si="164"/>
        <v>0.87294052153135293</v>
      </c>
      <c r="DR246" s="27">
        <f t="shared" si="164"/>
        <v>0.86555182880246118</v>
      </c>
      <c r="DS246" s="27">
        <f t="shared" si="164"/>
        <v>0.50788779349452662</v>
      </c>
      <c r="DT246" s="27">
        <f t="shared" si="164"/>
        <v>0.50788779391440286</v>
      </c>
      <c r="DU246" s="27">
        <f t="shared" si="164"/>
        <v>0.50788779398115336</v>
      </c>
      <c r="DV246" s="27">
        <f t="shared" si="164"/>
        <v>0.50881395322060075</v>
      </c>
      <c r="DW246" s="27">
        <f t="shared" si="164"/>
        <v>0.50788779416759788</v>
      </c>
      <c r="DX246" s="27">
        <f t="shared" si="164"/>
        <v>1.4530588689999999</v>
      </c>
      <c r="DY246" s="27">
        <f t="shared" si="164"/>
        <v>0.33414412657525805</v>
      </c>
      <c r="DZ246" s="27">
        <f t="shared" si="164"/>
        <v>0.27615134850817719</v>
      </c>
      <c r="EA246" s="27">
        <f t="shared" si="164"/>
        <v>0.27951384223962217</v>
      </c>
      <c r="EB246" s="27">
        <f t="shared" si="164"/>
        <v>0.31048018574771374</v>
      </c>
      <c r="EC246" s="27">
        <f t="shared" ref="EC246:GN246" si="165">IF(EC243&lt;0.1,MU_ACID(EC237)*(1+0.5*EC243)/(1-EC243)^4,MU_ACID(EC237)*(1+2.5*EC243+10.5*EC243^2))</f>
        <v>0.31090566129807357</v>
      </c>
      <c r="ED246" s="27">
        <f t="shared" si="165"/>
        <v>0.31048020755578576</v>
      </c>
      <c r="EE246" s="27">
        <f t="shared" si="165"/>
        <v>0.31048020360186318</v>
      </c>
      <c r="EF246" s="27">
        <f t="shared" si="165"/>
        <v>0.3027709421097276</v>
      </c>
      <c r="EG246" s="27">
        <f t="shared" si="165"/>
        <v>0.81076734954562579</v>
      </c>
      <c r="EH246" s="27">
        <f t="shared" si="165"/>
        <v>0.36569362305192815</v>
      </c>
      <c r="EI246" s="27">
        <f t="shared" si="165"/>
        <v>0.172872933748246</v>
      </c>
      <c r="EJ246" s="27">
        <f t="shared" si="165"/>
        <v>0.81076734954562579</v>
      </c>
      <c r="EK246" s="27">
        <f t="shared" si="165"/>
        <v>0.85948070737401439</v>
      </c>
      <c r="EL246" s="27">
        <f t="shared" si="165"/>
        <v>0.91111814702858573</v>
      </c>
      <c r="EM246" s="27">
        <f t="shared" si="165"/>
        <v>0.91111814702858573</v>
      </c>
      <c r="EN246" s="27">
        <f t="shared" si="165"/>
        <v>0.91368079241710332</v>
      </c>
      <c r="EO246" s="27">
        <f t="shared" si="165"/>
        <v>0.7810702257638924</v>
      </c>
      <c r="EP246" s="27">
        <f t="shared" si="165"/>
        <v>0.51695212859566231</v>
      </c>
      <c r="EQ246" s="27">
        <f t="shared" si="165"/>
        <v>0.5077878256227506</v>
      </c>
      <c r="ER246" s="27">
        <f t="shared" si="165"/>
        <v>1.0238865190670625</v>
      </c>
      <c r="ES246" s="27">
        <f t="shared" si="165"/>
        <v>0.51695212859566231</v>
      </c>
      <c r="ET246" s="27">
        <f t="shared" si="165"/>
        <v>0.51695212859566231</v>
      </c>
      <c r="EU246" s="27">
        <f t="shared" si="165"/>
        <v>0.51927897460701533</v>
      </c>
      <c r="EV246" s="27">
        <f t="shared" si="165"/>
        <v>0.51695212859566231</v>
      </c>
      <c r="EW246" s="27">
        <f t="shared" si="165"/>
        <v>1.4530588689999999</v>
      </c>
      <c r="EX246" s="27">
        <f t="shared" si="165"/>
        <v>0.51695212859566231</v>
      </c>
      <c r="EY246" s="27">
        <f t="shared" si="165"/>
        <v>0.51702150391462964</v>
      </c>
      <c r="EZ246" s="27">
        <f t="shared" si="165"/>
        <v>0.51695212859566231</v>
      </c>
      <c r="FA246" s="27">
        <f t="shared" si="165"/>
        <v>0.91111814702858573</v>
      </c>
      <c r="FB246" s="27">
        <f t="shared" si="165"/>
        <v>0.9110424525268831</v>
      </c>
      <c r="FC246" s="27">
        <f t="shared" si="165"/>
        <v>0.96585795437006727</v>
      </c>
      <c r="FD246" s="27">
        <f t="shared" si="165"/>
        <v>0.85948020591701768</v>
      </c>
      <c r="FE246" s="27">
        <f t="shared" si="165"/>
        <v>0.96585795437006727</v>
      </c>
      <c r="FF246" s="27">
        <f t="shared" si="165"/>
        <v>0.86041101232799178</v>
      </c>
      <c r="FG246" s="27">
        <f t="shared" si="165"/>
        <v>0.96585795437006727</v>
      </c>
      <c r="FH246" s="27">
        <f t="shared" si="165"/>
        <v>0.85960407468420241</v>
      </c>
      <c r="FI246" s="27">
        <f t="shared" si="165"/>
        <v>0.96585795437006727</v>
      </c>
      <c r="FJ246" s="27">
        <f t="shared" si="165"/>
        <v>0.85954519718191302</v>
      </c>
      <c r="FK246" s="27">
        <f t="shared" si="165"/>
        <v>0.96585795437006727</v>
      </c>
      <c r="FL246" s="27">
        <f t="shared" si="165"/>
        <v>0.85996063551274615</v>
      </c>
      <c r="FM246" s="27">
        <f t="shared" si="165"/>
        <v>0.96585795437006727</v>
      </c>
      <c r="FN246" s="27">
        <f t="shared" si="165"/>
        <v>0.85971722710044929</v>
      </c>
      <c r="FO246" s="27">
        <f t="shared" si="165"/>
        <v>0.96585795437006727</v>
      </c>
      <c r="FP246" s="27">
        <f t="shared" si="165"/>
        <v>0.91135441385063121</v>
      </c>
      <c r="FQ246" s="27">
        <f t="shared" si="165"/>
        <v>0.96585795437006727</v>
      </c>
      <c r="FR246" s="27">
        <f t="shared" si="165"/>
        <v>0.87383390094723223</v>
      </c>
      <c r="FS246" s="27">
        <f t="shared" si="165"/>
        <v>0.96585795437006727</v>
      </c>
      <c r="FT246" s="27">
        <f t="shared" si="165"/>
        <v>0.23869750946922266</v>
      </c>
      <c r="FU246" s="27">
        <f t="shared" si="165"/>
        <v>0.23869750946922266</v>
      </c>
      <c r="FV246" s="27">
        <f t="shared" si="165"/>
        <v>0.23870363725857896</v>
      </c>
      <c r="FW246" s="27">
        <f t="shared" si="165"/>
        <v>0.23869750946922266</v>
      </c>
      <c r="FX246" s="27">
        <f t="shared" si="165"/>
        <v>0.23870335871928644</v>
      </c>
      <c r="FY246" s="27">
        <f t="shared" si="165"/>
        <v>0.63446378052408503</v>
      </c>
      <c r="FZ246" s="27">
        <f t="shared" si="165"/>
        <v>1.4530588689999999</v>
      </c>
      <c r="GA246" s="27">
        <f t="shared" si="165"/>
        <v>1.0238865190670625</v>
      </c>
      <c r="GB246" s="27">
        <f t="shared" si="165"/>
        <v>1.0238865190670625</v>
      </c>
      <c r="GC246" s="27">
        <f t="shared" si="165"/>
        <v>1.0238865190670625</v>
      </c>
      <c r="GD246" s="27">
        <f t="shared" si="165"/>
        <v>0.81075486149868958</v>
      </c>
      <c r="GE246" s="27">
        <f t="shared" si="165"/>
        <v>0.65346093737420818</v>
      </c>
      <c r="GF246" s="27">
        <f t="shared" si="165"/>
        <v>0.64886563521429608</v>
      </c>
      <c r="GG246" s="27">
        <f t="shared" si="165"/>
        <v>0.12026121071461175</v>
      </c>
      <c r="GH246" s="27">
        <f t="shared" si="165"/>
        <v>0.18204769508424504</v>
      </c>
      <c r="GI246" s="27">
        <f t="shared" si="165"/>
        <v>0.18204769508424504</v>
      </c>
      <c r="GJ246" s="27">
        <f t="shared" si="165"/>
        <v>0.13469613870198932</v>
      </c>
      <c r="GK246" s="27">
        <f t="shared" si="165"/>
        <v>0.13469613162866698</v>
      </c>
      <c r="GL246" s="27">
        <f t="shared" si="165"/>
        <v>0.2587816043066215</v>
      </c>
      <c r="GM246" s="27">
        <f t="shared" si="165"/>
        <v>0.19300515791027056</v>
      </c>
      <c r="GN246" s="27">
        <f t="shared" si="165"/>
        <v>0.2771200756151635</v>
      </c>
      <c r="GO246" s="27">
        <f t="shared" ref="GO246:HU246" si="166">IF(GO243&lt;0.1,MU_ACID(GO237)*(1+0.5*GO243)/(1-GO243)^4,MU_ACID(GO237)*(1+2.5*GO243+10.5*GO243^2))</f>
        <v>0.23026756974633791</v>
      </c>
      <c r="GP246" s="27">
        <f t="shared" si="166"/>
        <v>0.81076980933512166</v>
      </c>
      <c r="GQ246" s="27">
        <f t="shared" si="166"/>
        <v>0.295438242577648</v>
      </c>
      <c r="GR246" s="27">
        <f t="shared" si="166"/>
        <v>0.34103869762813072</v>
      </c>
      <c r="GS246" s="27">
        <f t="shared" si="166"/>
        <v>0.1534937534351119</v>
      </c>
      <c r="GT246" s="27">
        <f t="shared" si="166"/>
        <v>0.15349375202870011</v>
      </c>
      <c r="GU246" s="27">
        <f t="shared" si="166"/>
        <v>0.27712007835177144</v>
      </c>
      <c r="GV246" s="27">
        <f t="shared" si="166"/>
        <v>0.76481959174827208</v>
      </c>
      <c r="GW246" s="27">
        <f t="shared" si="166"/>
        <v>0.7949959356581322</v>
      </c>
      <c r="GX246" s="27">
        <f t="shared" si="166"/>
        <v>0.80701768373297</v>
      </c>
      <c r="GY246" s="27">
        <f t="shared" si="166"/>
        <v>0.80701674203749652</v>
      </c>
      <c r="GZ246" s="27">
        <f t="shared" si="166"/>
        <v>1.3863007551282722</v>
      </c>
      <c r="HA246" s="27">
        <f t="shared" si="166"/>
        <v>0.81076980933512166</v>
      </c>
      <c r="HB246" s="27">
        <f t="shared" si="166"/>
        <v>1.3826787657092861</v>
      </c>
      <c r="HC246" s="27">
        <f t="shared" si="166"/>
        <v>0.48096179368176983</v>
      </c>
      <c r="HD246" s="27">
        <f t="shared" si="166"/>
        <v>1.3806133725781777</v>
      </c>
      <c r="HE246" s="27">
        <f t="shared" si="166"/>
        <v>0.42770026752385426</v>
      </c>
      <c r="HF246" s="27">
        <f t="shared" si="166"/>
        <v>4.8543627509067635</v>
      </c>
      <c r="HG246" s="27">
        <f t="shared" si="166"/>
        <v>2.3496740318700682</v>
      </c>
      <c r="HH246" s="27">
        <f t="shared" si="166"/>
        <v>0.4631652050345062</v>
      </c>
      <c r="HI246" s="27">
        <f t="shared" si="166"/>
        <v>0.45991714429150199</v>
      </c>
      <c r="HJ246" s="27">
        <f t="shared" si="166"/>
        <v>0.50945351321292576</v>
      </c>
      <c r="HK246" s="27">
        <f t="shared" si="166"/>
        <v>0.34592172976203195</v>
      </c>
      <c r="HL246" s="27">
        <f t="shared" si="166"/>
        <v>4.3032971876937545</v>
      </c>
      <c r="HM246" s="27">
        <f t="shared" si="166"/>
        <v>4.8679093688482</v>
      </c>
      <c r="HN246" s="27">
        <f t="shared" si="166"/>
        <v>6.7139565626420836</v>
      </c>
      <c r="HO246" s="27">
        <f t="shared" si="166"/>
        <v>0.35822646807834013</v>
      </c>
      <c r="HP246" s="27">
        <f t="shared" si="166"/>
        <v>4.9982580065349023</v>
      </c>
      <c r="HQ246" s="27">
        <f t="shared" si="166"/>
        <v>0.48950685686975431</v>
      </c>
      <c r="HR246" s="27">
        <f t="shared" si="166"/>
        <v>1.4530588689999999</v>
      </c>
      <c r="HS246" s="27">
        <f t="shared" si="166"/>
        <v>0.71755398145476623</v>
      </c>
      <c r="HT246" s="27">
        <f t="shared" si="166"/>
        <v>0.85636589766771221</v>
      </c>
      <c r="HU246" s="27">
        <f t="shared" si="166"/>
        <v>0.43175867878376678</v>
      </c>
      <c r="HV246" s="27">
        <f>IF(HV243&lt;0.1,MU_ACID(HV237)*(1+0.5*HV243)/(1-HV243)^4,MU_ACID(HV237)*(1+2.5*HV243+10.5*HV243^2))</f>
        <v>0.86555182880246118</v>
      </c>
      <c r="HW246" s="27">
        <f>IF(HW243&lt;0.1,MU_ACID(HW237)*(1+0.5*HW243)/(1-HW243)^4,MU_ACID(HW237)*(1+2.5*HW243+10.5*HW243^2))</f>
        <v>0.50881175456280991</v>
      </c>
      <c r="HX246" s="27">
        <f>IF(HX243&lt;0.1,MU_ACID(HX237)*(1+0.5*HX243)/(1-HX243)^4,MU_ACID(HX237)*(1+2.5*HX243+10.5*HX243^2))</f>
        <v>0.31090566129807357</v>
      </c>
      <c r="HY246" s="27">
        <f>IF(HY243&lt;0.1,MU_ACID(HY237)*(1+0.5*HY243)/(1-HY243)^4,MU_ACID(HY237)*(1+2.5*HY243+10.5*HY243^2))</f>
        <v>1.4530588689999999</v>
      </c>
      <c r="HZ246" s="27">
        <f>IF(HZ243&lt;0.1,MU_ACID(HZ237)*(1+0.5*HZ243)/(1-HZ243)^4,MU_ACID(HZ237)*(1+2.5*HZ243+10.5*HZ243^2))</f>
        <v>0.51927897460701533</v>
      </c>
    </row>
    <row r="247" spans="1:234" s="48" customFormat="1" ht="12" customHeight="1" x14ac:dyDescent="0.15">
      <c r="A247" s="6" t="s">
        <v>561</v>
      </c>
      <c r="B247" s="50"/>
      <c r="C247" s="51"/>
      <c r="D247" s="51"/>
      <c r="E247" s="51"/>
      <c r="F247" s="51"/>
      <c r="G247" s="51"/>
      <c r="H247" s="51"/>
      <c r="I247" s="5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c r="BA247" s="51"/>
      <c r="BB247" s="51"/>
      <c r="BC247" s="51"/>
      <c r="BD247" s="51"/>
      <c r="BE247" s="51"/>
      <c r="BF247" s="51"/>
      <c r="BG247" s="51"/>
      <c r="BH247" s="51"/>
      <c r="BI247" s="51"/>
      <c r="BJ247" s="51"/>
      <c r="BK247" s="51"/>
      <c r="BL247" s="51"/>
      <c r="BM247" s="51"/>
      <c r="BN247" s="51"/>
      <c r="BO247" s="51"/>
      <c r="BP247" s="51"/>
      <c r="BQ247" s="51"/>
      <c r="BR247" s="51"/>
      <c r="BS247" s="51"/>
      <c r="BT247" s="51"/>
      <c r="BU247" s="51"/>
      <c r="BV247" s="51"/>
      <c r="BW247" s="51"/>
      <c r="BX247" s="51"/>
      <c r="BY247" s="51"/>
      <c r="BZ247" s="51"/>
      <c r="CA247" s="51"/>
      <c r="CB247" s="51"/>
      <c r="CC247" s="51"/>
      <c r="CD247" s="51"/>
      <c r="CE247" s="51"/>
      <c r="CF247" s="51"/>
      <c r="CG247" s="51"/>
      <c r="CH247" s="51"/>
      <c r="CI247" s="51"/>
      <c r="CJ247" s="51"/>
      <c r="CK247" s="51"/>
      <c r="CL247" s="51"/>
      <c r="CM247" s="51"/>
      <c r="CN247" s="51"/>
      <c r="CO247" s="51"/>
      <c r="CP247" s="51"/>
      <c r="CQ247" s="51"/>
      <c r="CR247" s="51"/>
      <c r="CS247" s="51"/>
      <c r="CT247" s="51"/>
      <c r="CU247" s="51"/>
      <c r="CV247" s="51"/>
      <c r="CW247" s="51"/>
      <c r="CX247" s="51"/>
      <c r="CY247" s="51"/>
      <c r="CZ247" s="51"/>
      <c r="DA247" s="51"/>
      <c r="DB247" s="51"/>
      <c r="DC247" s="51"/>
      <c r="DD247" s="51"/>
      <c r="DE247" s="51"/>
      <c r="DF247" s="51"/>
      <c r="DG247" s="51"/>
      <c r="DH247" s="51"/>
      <c r="DI247" s="51"/>
      <c r="DJ247" s="51"/>
      <c r="DK247" s="51"/>
      <c r="DL247" s="51"/>
      <c r="DM247" s="51"/>
      <c r="DN247" s="51"/>
      <c r="DO247" s="51"/>
      <c r="DP247" s="51"/>
      <c r="DQ247" s="51"/>
      <c r="DR247" s="51"/>
      <c r="DS247" s="51"/>
      <c r="DT247" s="51"/>
      <c r="DU247" s="51"/>
      <c r="DV247" s="51"/>
      <c r="DW247" s="51"/>
      <c r="DX247" s="51"/>
      <c r="DY247" s="51"/>
      <c r="DZ247" s="51"/>
      <c r="EA247" s="51"/>
      <c r="EB247" s="51"/>
      <c r="EC247" s="51"/>
      <c r="ED247" s="51"/>
      <c r="EE247" s="51"/>
      <c r="EF247" s="51"/>
      <c r="EG247" s="51"/>
      <c r="EH247" s="51"/>
      <c r="EI247" s="51"/>
      <c r="EJ247" s="51"/>
      <c r="EK247" s="51"/>
      <c r="EL247" s="51"/>
      <c r="EM247" s="51"/>
      <c r="EN247" s="51"/>
      <c r="EO247" s="51"/>
      <c r="EP247" s="51"/>
      <c r="EQ247" s="51"/>
      <c r="ER247" s="51"/>
      <c r="ES247" s="51"/>
      <c r="ET247" s="51"/>
      <c r="EU247" s="51"/>
      <c r="EV247" s="51"/>
      <c r="EW247" s="51"/>
      <c r="EX247" s="51"/>
      <c r="EY247" s="51"/>
      <c r="EZ247" s="51"/>
      <c r="FA247" s="51"/>
      <c r="FB247" s="51"/>
      <c r="FC247" s="51"/>
      <c r="FD247" s="51"/>
      <c r="FE247" s="51"/>
      <c r="FF247" s="51"/>
      <c r="FG247" s="51"/>
      <c r="FH247" s="51"/>
      <c r="FI247" s="51"/>
      <c r="FJ247" s="51"/>
      <c r="FK247" s="51"/>
      <c r="FL247" s="51"/>
      <c r="FM247" s="51"/>
      <c r="FN247" s="51"/>
      <c r="FO247" s="51"/>
      <c r="FP247" s="51"/>
      <c r="FQ247" s="51"/>
      <c r="FR247" s="51"/>
      <c r="FS247" s="51"/>
      <c r="FT247" s="51"/>
      <c r="FU247" s="51"/>
      <c r="FV247" s="51"/>
      <c r="FW247" s="51"/>
      <c r="FX247" s="51"/>
      <c r="FY247" s="51"/>
      <c r="FZ247" s="51"/>
      <c r="GA247" s="51"/>
      <c r="GB247" s="51"/>
      <c r="GC247" s="51"/>
      <c r="GD247" s="51"/>
      <c r="GE247" s="51"/>
      <c r="GF247" s="51"/>
      <c r="GG247" s="51"/>
      <c r="GH247" s="51"/>
      <c r="GI247" s="51"/>
      <c r="GJ247" s="51"/>
      <c r="GK247" s="51"/>
      <c r="GL247" s="51"/>
      <c r="GM247" s="51"/>
      <c r="GN247" s="51"/>
      <c r="GO247" s="51"/>
      <c r="GP247" s="51"/>
      <c r="GQ247" s="51"/>
      <c r="GR247" s="51"/>
      <c r="GS247" s="51"/>
      <c r="GT247" s="51"/>
      <c r="GU247" s="51"/>
      <c r="GV247" s="51"/>
      <c r="GW247" s="51"/>
      <c r="GX247" s="51"/>
      <c r="GY247" s="51"/>
      <c r="GZ247" s="51"/>
      <c r="HA247" s="51"/>
      <c r="HB247" s="51"/>
      <c r="HC247" s="51"/>
      <c r="HD247" s="51"/>
      <c r="HE247" s="51"/>
      <c r="HF247" s="51"/>
      <c r="HG247" s="51"/>
      <c r="HH247" s="51"/>
      <c r="HI247" s="51"/>
      <c r="HJ247" s="51"/>
      <c r="HK247" s="51"/>
      <c r="HL247" s="51"/>
      <c r="HM247" s="51"/>
      <c r="HN247" s="51"/>
      <c r="HO247" s="51"/>
      <c r="HP247" s="51"/>
      <c r="HQ247" s="51"/>
      <c r="HR247" s="51"/>
      <c r="HS247" s="51"/>
      <c r="HT247" s="51"/>
      <c r="HU247" s="51"/>
      <c r="HV247" s="51"/>
      <c r="HW247" s="51"/>
      <c r="HX247" s="51"/>
      <c r="HY247" s="51"/>
      <c r="HZ247" s="51"/>
    </row>
    <row r="248" spans="1:234" ht="12" customHeight="1" x14ac:dyDescent="0.15">
      <c r="A248" s="4" t="s">
        <v>562</v>
      </c>
      <c r="C248" s="27">
        <f>C217/RHO_TA(C237)/(C217/RHO_TA(C237)+(1-C217)/(RHO_WATER(C237)*1000))</f>
        <v>0</v>
      </c>
      <c r="D248" s="27">
        <f>D217/RHO_TA(D237)/(D217/RHO_TA(D237)+(1-D217)/(RHO_WATER(D237)*1000))</f>
        <v>0</v>
      </c>
      <c r="E248" s="27">
        <f t="shared" ref="E248:BP248" si="167">E217/RHO_TA(E237)/(E217/RHO_TA(E237)+(1-E217)/(RHO_WATER(E237)*1000))</f>
        <v>0</v>
      </c>
      <c r="F248" s="27">
        <f t="shared" si="167"/>
        <v>7.196780565779836E-3</v>
      </c>
      <c r="G248" s="27">
        <f t="shared" si="167"/>
        <v>7.1967797707348903E-3</v>
      </c>
      <c r="H248" s="27">
        <f t="shared" si="167"/>
        <v>1.6352273367539669E-3</v>
      </c>
      <c r="I248" s="27">
        <f t="shared" si="167"/>
        <v>0</v>
      </c>
      <c r="J248" s="27">
        <f t="shared" si="167"/>
        <v>0</v>
      </c>
      <c r="K248" s="27">
        <f t="shared" si="167"/>
        <v>0</v>
      </c>
      <c r="L248" s="27">
        <f t="shared" si="167"/>
        <v>7.1969719034248956E-3</v>
      </c>
      <c r="M248" s="27">
        <f t="shared" si="167"/>
        <v>0</v>
      </c>
      <c r="N248" s="27">
        <f t="shared" si="167"/>
        <v>3.0069787073711287E-3</v>
      </c>
      <c r="O248" s="27">
        <f t="shared" si="167"/>
        <v>0</v>
      </c>
      <c r="P248" s="27">
        <f t="shared" si="167"/>
        <v>7.1967795941400049E-3</v>
      </c>
      <c r="Q248" s="27">
        <f t="shared" si="167"/>
        <v>0</v>
      </c>
      <c r="R248" s="27">
        <f t="shared" si="167"/>
        <v>0</v>
      </c>
      <c r="S248" s="27">
        <f t="shared" si="167"/>
        <v>3.0055462885778253E-3</v>
      </c>
      <c r="T248" s="27">
        <f t="shared" si="167"/>
        <v>3.0056156927068772E-3</v>
      </c>
      <c r="U248" s="27">
        <f t="shared" si="167"/>
        <v>3.005542323420804E-3</v>
      </c>
      <c r="V248" s="27">
        <f t="shared" si="167"/>
        <v>0</v>
      </c>
      <c r="W248" s="27">
        <f t="shared" si="167"/>
        <v>1.7638113027621395E-8</v>
      </c>
      <c r="X248" s="27">
        <f t="shared" si="167"/>
        <v>0</v>
      </c>
      <c r="Y248" s="27">
        <f t="shared" si="167"/>
        <v>0.20303258182209349</v>
      </c>
      <c r="Z248" s="27">
        <f t="shared" si="167"/>
        <v>1.2270136665188339E-8</v>
      </c>
      <c r="AA248" s="27">
        <f t="shared" si="167"/>
        <v>0</v>
      </c>
      <c r="AB248" s="27">
        <f t="shared" si="167"/>
        <v>2.3285992657184298E-8</v>
      </c>
      <c r="AC248" s="27">
        <f t="shared" si="167"/>
        <v>0</v>
      </c>
      <c r="AD248" s="27">
        <f t="shared" si="167"/>
        <v>0</v>
      </c>
      <c r="AE248" s="27">
        <f t="shared" si="167"/>
        <v>0</v>
      </c>
      <c r="AF248" s="27">
        <f t="shared" si="167"/>
        <v>0</v>
      </c>
      <c r="AG248" s="27">
        <f t="shared" si="167"/>
        <v>0</v>
      </c>
      <c r="AH248" s="27">
        <f t="shared" si="167"/>
        <v>0</v>
      </c>
      <c r="AI248" s="27">
        <f t="shared" si="167"/>
        <v>0</v>
      </c>
      <c r="AJ248" s="27">
        <f t="shared" si="167"/>
        <v>0</v>
      </c>
      <c r="AK248" s="27">
        <f t="shared" si="167"/>
        <v>0</v>
      </c>
      <c r="AL248" s="27">
        <f t="shared" si="167"/>
        <v>0</v>
      </c>
      <c r="AM248" s="27">
        <f t="shared" si="167"/>
        <v>0</v>
      </c>
      <c r="AN248" s="27">
        <f t="shared" si="167"/>
        <v>0</v>
      </c>
      <c r="AO248" s="27">
        <f t="shared" si="167"/>
        <v>0</v>
      </c>
      <c r="AP248" s="27">
        <f t="shared" si="167"/>
        <v>0</v>
      </c>
      <c r="AQ248" s="27">
        <f t="shared" si="167"/>
        <v>0</v>
      </c>
      <c r="AR248" s="27">
        <f t="shared" si="167"/>
        <v>0</v>
      </c>
      <c r="AS248" s="27">
        <f t="shared" si="167"/>
        <v>0</v>
      </c>
      <c r="AT248" s="27">
        <f t="shared" si="167"/>
        <v>0</v>
      </c>
      <c r="AU248" s="27">
        <f t="shared" si="167"/>
        <v>0</v>
      </c>
      <c r="AV248" s="27">
        <f t="shared" si="167"/>
        <v>0</v>
      </c>
      <c r="AW248" s="27">
        <f t="shared" si="167"/>
        <v>0</v>
      </c>
      <c r="AX248" s="27">
        <f t="shared" si="167"/>
        <v>0</v>
      </c>
      <c r="AY248" s="27">
        <f t="shared" si="167"/>
        <v>0</v>
      </c>
      <c r="AZ248" s="27">
        <f t="shared" si="167"/>
        <v>0.24984482691054058</v>
      </c>
      <c r="BA248" s="27">
        <f t="shared" si="167"/>
        <v>2.136546556862726E-9</v>
      </c>
      <c r="BB248" s="27">
        <f t="shared" si="167"/>
        <v>0</v>
      </c>
      <c r="BC248" s="27">
        <f t="shared" si="167"/>
        <v>2.726022213080659E-9</v>
      </c>
      <c r="BD248" s="27">
        <f t="shared" si="167"/>
        <v>0</v>
      </c>
      <c r="BE248" s="27">
        <f t="shared" si="167"/>
        <v>0</v>
      </c>
      <c r="BF248" s="27">
        <f t="shared" si="167"/>
        <v>0</v>
      </c>
      <c r="BG248" s="27">
        <f t="shared" si="167"/>
        <v>2.6071826832256355E-9</v>
      </c>
      <c r="BH248" s="27">
        <f t="shared" si="167"/>
        <v>0</v>
      </c>
      <c r="BI248" s="27">
        <f t="shared" si="167"/>
        <v>0.31059123448320791</v>
      </c>
      <c r="BJ248" s="27">
        <f t="shared" si="167"/>
        <v>0.32365852835810521</v>
      </c>
      <c r="BK248" s="27">
        <f t="shared" si="167"/>
        <v>2.4707636051431082E-10</v>
      </c>
      <c r="BL248" s="27">
        <f t="shared" si="167"/>
        <v>4.5079042321313234E-13</v>
      </c>
      <c r="BM248" s="27">
        <f t="shared" si="167"/>
        <v>4.6169733317752956E-13</v>
      </c>
      <c r="BN248" s="27">
        <f t="shared" si="167"/>
        <v>4.612469928373971E-13</v>
      </c>
      <c r="BO248" s="27">
        <f t="shared" si="167"/>
        <v>0.32365944771247107</v>
      </c>
      <c r="BP248" s="27">
        <f t="shared" si="167"/>
        <v>0.32365944771247107</v>
      </c>
      <c r="BQ248" s="27">
        <f t="shared" ref="BQ248:EB248" si="168">BQ217/RHO_TA(BQ237)/(BQ217/RHO_TA(BQ237)+(1-BQ217)/(RHO_WATER(BQ237)*1000))</f>
        <v>0.32366773870967852</v>
      </c>
      <c r="BR248" s="27">
        <f t="shared" si="168"/>
        <v>0</v>
      </c>
      <c r="BS248" s="27">
        <f t="shared" si="168"/>
        <v>0</v>
      </c>
      <c r="BT248" s="27">
        <f t="shared" si="168"/>
        <v>0</v>
      </c>
      <c r="BU248" s="27">
        <f t="shared" si="168"/>
        <v>0</v>
      </c>
      <c r="BV248" s="27">
        <f t="shared" si="168"/>
        <v>0.32363631473501858</v>
      </c>
      <c r="BW248" s="27">
        <f t="shared" si="168"/>
        <v>0.32361675471420914</v>
      </c>
      <c r="BX248" s="27">
        <f t="shared" si="168"/>
        <v>0.32360275403815497</v>
      </c>
      <c r="BY248" s="27">
        <f t="shared" si="168"/>
        <v>0.32361679622477696</v>
      </c>
      <c r="BZ248" s="27">
        <f t="shared" si="168"/>
        <v>1.63742595873606E-3</v>
      </c>
      <c r="CA248" s="27">
        <f t="shared" si="168"/>
        <v>1.6374265811668124E-3</v>
      </c>
      <c r="CB248" s="27">
        <f t="shared" si="168"/>
        <v>0</v>
      </c>
      <c r="CC248" s="27">
        <f t="shared" si="168"/>
        <v>0</v>
      </c>
      <c r="CD248" s="27">
        <f t="shared" si="168"/>
        <v>0</v>
      </c>
      <c r="CE248" s="27">
        <f t="shared" si="168"/>
        <v>1.6354801706238676E-3</v>
      </c>
      <c r="CF248" s="27">
        <f t="shared" si="168"/>
        <v>1.5816973208917656E-3</v>
      </c>
      <c r="CG248" s="27">
        <f t="shared" si="168"/>
        <v>1.6374263005352668E-3</v>
      </c>
      <c r="CH248" s="27">
        <f t="shared" si="168"/>
        <v>1.6374275484871235E-3</v>
      </c>
      <c r="CI248" s="27">
        <f t="shared" si="168"/>
        <v>2.425977487722692E-13</v>
      </c>
      <c r="CJ248" s="27">
        <f t="shared" si="168"/>
        <v>1.8674948529427242E-12</v>
      </c>
      <c r="CK248" s="27">
        <f t="shared" si="168"/>
        <v>1.8185967433048042E-12</v>
      </c>
      <c r="CL248" s="27">
        <f t="shared" si="168"/>
        <v>1.8185978367486556E-12</v>
      </c>
      <c r="CM248" s="27">
        <f t="shared" si="168"/>
        <v>5.3483820063499814E-12</v>
      </c>
      <c r="CN248" s="27">
        <f t="shared" si="168"/>
        <v>5.3493705421803795E-12</v>
      </c>
      <c r="CO248" s="27">
        <f t="shared" si="168"/>
        <v>5.3483836087441799E-12</v>
      </c>
      <c r="CP248" s="27">
        <f t="shared" si="168"/>
        <v>5.3483847363740074E-12</v>
      </c>
      <c r="CQ248" s="27">
        <f t="shared" si="168"/>
        <v>5.4810717074846032E-12</v>
      </c>
      <c r="CR248" s="27">
        <f t="shared" si="168"/>
        <v>0</v>
      </c>
      <c r="CS248" s="27">
        <f t="shared" si="168"/>
        <v>0</v>
      </c>
      <c r="CT248" s="27">
        <f t="shared" si="168"/>
        <v>0.99328442146314933</v>
      </c>
      <c r="CU248" s="27">
        <f t="shared" si="168"/>
        <v>1.6543463541705095E-2</v>
      </c>
      <c r="CV248" s="27">
        <f t="shared" si="168"/>
        <v>0</v>
      </c>
      <c r="CW248" s="27">
        <f t="shared" si="168"/>
        <v>7.3241941604243275E-3</v>
      </c>
      <c r="CX248" s="27">
        <f t="shared" si="168"/>
        <v>7.3253305783236421E-3</v>
      </c>
      <c r="CY248" s="27">
        <f t="shared" si="168"/>
        <v>7.3241944726740232E-3</v>
      </c>
      <c r="CZ248" s="27">
        <f t="shared" si="168"/>
        <v>7.3241939919994796E-3</v>
      </c>
      <c r="DA248" s="27">
        <f t="shared" si="168"/>
        <v>7.3241932607097139E-3</v>
      </c>
      <c r="DB248" s="27">
        <f t="shared" si="168"/>
        <v>0</v>
      </c>
      <c r="DC248" s="27">
        <f t="shared" si="168"/>
        <v>0</v>
      </c>
      <c r="DD248" s="27">
        <f t="shared" si="168"/>
        <v>0</v>
      </c>
      <c r="DE248" s="27">
        <f t="shared" si="168"/>
        <v>0</v>
      </c>
      <c r="DF248" s="27">
        <f t="shared" si="168"/>
        <v>0</v>
      </c>
      <c r="DG248" s="27">
        <f t="shared" si="168"/>
        <v>0</v>
      </c>
      <c r="DH248" s="27">
        <f t="shared" si="168"/>
        <v>0</v>
      </c>
      <c r="DI248" s="27">
        <f t="shared" si="168"/>
        <v>1.0948049682431286E-14</v>
      </c>
      <c r="DJ248" s="27">
        <f t="shared" si="168"/>
        <v>0</v>
      </c>
      <c r="DK248" s="27">
        <f t="shared" si="168"/>
        <v>0</v>
      </c>
      <c r="DL248" s="27">
        <f t="shared" si="168"/>
        <v>0</v>
      </c>
      <c r="DM248" s="27">
        <f t="shared" si="168"/>
        <v>0</v>
      </c>
      <c r="DN248" s="27">
        <f t="shared" si="168"/>
        <v>0</v>
      </c>
      <c r="DO248" s="27">
        <f t="shared" si="168"/>
        <v>0</v>
      </c>
      <c r="DP248" s="27">
        <f t="shared" si="168"/>
        <v>0</v>
      </c>
      <c r="DQ248" s="27">
        <f t="shared" si="168"/>
        <v>0</v>
      </c>
      <c r="DR248" s="27">
        <f t="shared" si="168"/>
        <v>0</v>
      </c>
      <c r="DS248" s="27">
        <f t="shared" si="168"/>
        <v>1.6352269730482035E-3</v>
      </c>
      <c r="DT248" s="27">
        <f t="shared" si="168"/>
        <v>1.6352271574728112E-3</v>
      </c>
      <c r="DU248" s="27">
        <f t="shared" si="168"/>
        <v>1.6352271867920165E-3</v>
      </c>
      <c r="DV248" s="27">
        <f t="shared" si="168"/>
        <v>1.6354042189645076E-3</v>
      </c>
      <c r="DW248" s="27">
        <f t="shared" si="168"/>
        <v>1.6352272686850607E-3</v>
      </c>
      <c r="DX248" s="27">
        <f t="shared" si="168"/>
        <v>0</v>
      </c>
      <c r="DY248" s="27">
        <f t="shared" si="168"/>
        <v>2.6830155172943082E-11</v>
      </c>
      <c r="DZ248" s="27">
        <f t="shared" si="168"/>
        <v>5.266663101760043E-11</v>
      </c>
      <c r="EA248" s="27">
        <f t="shared" si="168"/>
        <v>5.9909100668176871E-3</v>
      </c>
      <c r="EB248" s="27">
        <f t="shared" si="168"/>
        <v>6.0437240316392185E-3</v>
      </c>
      <c r="EC248" s="27">
        <f t="shared" ref="EC248:GN248" si="169">EC217/RHO_TA(EC237)/(EC217/RHO_TA(EC237)+(1-EC217)/(RHO_WATER(EC237)*1000))</f>
        <v>6.0444114902751377E-3</v>
      </c>
      <c r="ED248" s="27">
        <f t="shared" si="169"/>
        <v>6.0437400035320953E-3</v>
      </c>
      <c r="EE248" s="27">
        <f t="shared" si="169"/>
        <v>6.0437371077407924E-3</v>
      </c>
      <c r="EF248" s="27">
        <f t="shared" si="169"/>
        <v>2.1300086878611451E-11</v>
      </c>
      <c r="EG248" s="27">
        <f t="shared" si="169"/>
        <v>0</v>
      </c>
      <c r="EH248" s="27">
        <f t="shared" si="169"/>
        <v>0</v>
      </c>
      <c r="EI248" s="27">
        <f t="shared" si="169"/>
        <v>2.6565807899049616E-2</v>
      </c>
      <c r="EJ248" s="27">
        <f t="shared" si="169"/>
        <v>0</v>
      </c>
      <c r="EK248" s="27">
        <f t="shared" si="169"/>
        <v>0</v>
      </c>
      <c r="EL248" s="27">
        <f t="shared" si="169"/>
        <v>0</v>
      </c>
      <c r="EM248" s="27">
        <f t="shared" si="169"/>
        <v>0</v>
      </c>
      <c r="EN248" s="27">
        <f t="shared" si="169"/>
        <v>0</v>
      </c>
      <c r="EO248" s="27">
        <f t="shared" si="169"/>
        <v>5.8654076913101705E-2</v>
      </c>
      <c r="EP248" s="27">
        <f t="shared" si="169"/>
        <v>0</v>
      </c>
      <c r="EQ248" s="27">
        <f t="shared" si="169"/>
        <v>0</v>
      </c>
      <c r="ER248" s="27">
        <f t="shared" si="169"/>
        <v>0</v>
      </c>
      <c r="ES248" s="27">
        <f t="shared" si="169"/>
        <v>0</v>
      </c>
      <c r="ET248" s="27">
        <f t="shared" si="169"/>
        <v>0</v>
      </c>
      <c r="EU248" s="27">
        <f t="shared" si="169"/>
        <v>0</v>
      </c>
      <c r="EV248" s="27">
        <f t="shared" si="169"/>
        <v>0</v>
      </c>
      <c r="EW248" s="27">
        <f t="shared" si="169"/>
        <v>0</v>
      </c>
      <c r="EX248" s="27">
        <f t="shared" si="169"/>
        <v>0</v>
      </c>
      <c r="EY248" s="27">
        <f t="shared" si="169"/>
        <v>0</v>
      </c>
      <c r="EZ248" s="27">
        <f t="shared" si="169"/>
        <v>0</v>
      </c>
      <c r="FA248" s="27">
        <f t="shared" si="169"/>
        <v>0</v>
      </c>
      <c r="FB248" s="27">
        <f t="shared" si="169"/>
        <v>0</v>
      </c>
      <c r="FC248" s="27">
        <f t="shared" si="169"/>
        <v>0</v>
      </c>
      <c r="FD248" s="27">
        <f t="shared" si="169"/>
        <v>0</v>
      </c>
      <c r="FE248" s="27">
        <f t="shared" si="169"/>
        <v>0</v>
      </c>
      <c r="FF248" s="27">
        <f t="shared" si="169"/>
        <v>0</v>
      </c>
      <c r="FG248" s="27">
        <f t="shared" si="169"/>
        <v>0</v>
      </c>
      <c r="FH248" s="27">
        <f t="shared" si="169"/>
        <v>0</v>
      </c>
      <c r="FI248" s="27">
        <f t="shared" si="169"/>
        <v>0</v>
      </c>
      <c r="FJ248" s="27">
        <f t="shared" si="169"/>
        <v>0</v>
      </c>
      <c r="FK248" s="27">
        <f t="shared" si="169"/>
        <v>0</v>
      </c>
      <c r="FL248" s="27">
        <f t="shared" si="169"/>
        <v>0</v>
      </c>
      <c r="FM248" s="27">
        <f t="shared" si="169"/>
        <v>0</v>
      </c>
      <c r="FN248" s="27">
        <f t="shared" si="169"/>
        <v>0</v>
      </c>
      <c r="FO248" s="27">
        <f t="shared" si="169"/>
        <v>0</v>
      </c>
      <c r="FP248" s="27">
        <f t="shared" si="169"/>
        <v>0</v>
      </c>
      <c r="FQ248" s="27">
        <f t="shared" si="169"/>
        <v>0</v>
      </c>
      <c r="FR248" s="27">
        <f t="shared" si="169"/>
        <v>0</v>
      </c>
      <c r="FS248" s="27">
        <f t="shared" si="169"/>
        <v>0</v>
      </c>
      <c r="FT248" s="27">
        <f t="shared" si="169"/>
        <v>0</v>
      </c>
      <c r="FU248" s="27">
        <f t="shared" si="169"/>
        <v>0</v>
      </c>
      <c r="FV248" s="27">
        <f t="shared" si="169"/>
        <v>0</v>
      </c>
      <c r="FW248" s="27">
        <f t="shared" si="169"/>
        <v>0</v>
      </c>
      <c r="FX248" s="27">
        <f t="shared" si="169"/>
        <v>0</v>
      </c>
      <c r="FY248" s="27">
        <f t="shared" si="169"/>
        <v>1.2367632856526332E-2</v>
      </c>
      <c r="FZ248" s="27">
        <f t="shared" si="169"/>
        <v>0</v>
      </c>
      <c r="GA248" s="27">
        <f t="shared" si="169"/>
        <v>0</v>
      </c>
      <c r="GB248" s="27">
        <f t="shared" si="169"/>
        <v>0</v>
      </c>
      <c r="GC248" s="27">
        <f t="shared" si="169"/>
        <v>0</v>
      </c>
      <c r="GD248" s="27">
        <f t="shared" si="169"/>
        <v>0</v>
      </c>
      <c r="GE248" s="27">
        <f t="shared" si="169"/>
        <v>7.1969717040974322E-3</v>
      </c>
      <c r="GF248" s="27">
        <f t="shared" si="169"/>
        <v>3.006978657187818E-3</v>
      </c>
      <c r="GG248" s="27">
        <f t="shared" si="169"/>
        <v>1.2524364851523332E-3</v>
      </c>
      <c r="GH248" s="27">
        <f t="shared" si="169"/>
        <v>9.37841615125901E-2</v>
      </c>
      <c r="GI248" s="27">
        <f t="shared" si="169"/>
        <v>9.37841615125901E-2</v>
      </c>
      <c r="GJ248" s="27">
        <f t="shared" si="169"/>
        <v>1.2208831351422056E-8</v>
      </c>
      <c r="GK248" s="27">
        <f t="shared" si="169"/>
        <v>0</v>
      </c>
      <c r="GL248" s="27">
        <f t="shared" si="169"/>
        <v>0.20751345222149026</v>
      </c>
      <c r="GM248" s="27">
        <f t="shared" si="169"/>
        <v>1.2757629307072201E-8</v>
      </c>
      <c r="GN248" s="27">
        <f t="shared" si="169"/>
        <v>0</v>
      </c>
      <c r="GO248" s="27">
        <f t="shared" ref="GO248:HU248" si="170">GO217/RHO_TA(GO237)/(GO217/RHO_TA(GO237)+(1-GO217)/(RHO_WATER(GO237)*1000))</f>
        <v>1.763738228208101E-8</v>
      </c>
      <c r="GP248" s="27">
        <f t="shared" si="170"/>
        <v>0</v>
      </c>
      <c r="GQ248" s="27">
        <f t="shared" si="170"/>
        <v>0.20888419223023857</v>
      </c>
      <c r="GR248" s="27">
        <f t="shared" si="170"/>
        <v>0.25012485899261111</v>
      </c>
      <c r="GS248" s="27">
        <f t="shared" si="170"/>
        <v>2.1243802131489545E-9</v>
      </c>
      <c r="GT248" s="27">
        <f t="shared" si="170"/>
        <v>0</v>
      </c>
      <c r="GU248" s="27">
        <f t="shared" si="170"/>
        <v>2.2632829968288358E-9</v>
      </c>
      <c r="GV248" s="27">
        <f t="shared" si="170"/>
        <v>0</v>
      </c>
      <c r="GW248" s="27">
        <f t="shared" si="170"/>
        <v>0</v>
      </c>
      <c r="GX248" s="27">
        <f t="shared" si="170"/>
        <v>0</v>
      </c>
      <c r="GY248" s="27">
        <f t="shared" si="170"/>
        <v>0</v>
      </c>
      <c r="GZ248" s="27">
        <f t="shared" si="170"/>
        <v>0.32366773870967852</v>
      </c>
      <c r="HA248" s="27">
        <f t="shared" si="170"/>
        <v>0</v>
      </c>
      <c r="HB248" s="27">
        <f t="shared" si="170"/>
        <v>0.32363567105089802</v>
      </c>
      <c r="HC248" s="27">
        <f t="shared" si="170"/>
        <v>1.6607755401981193E-3</v>
      </c>
      <c r="HD248" s="27">
        <f t="shared" si="170"/>
        <v>0.32361670787513064</v>
      </c>
      <c r="HE248" s="27">
        <f t="shared" si="170"/>
        <v>1.3981961683459886E-3</v>
      </c>
      <c r="HF248" s="27">
        <f t="shared" si="170"/>
        <v>0.82413827596764799</v>
      </c>
      <c r="HG248" s="27">
        <f t="shared" si="170"/>
        <v>0.50381346407438654</v>
      </c>
      <c r="HH248" s="27">
        <f t="shared" si="170"/>
        <v>1.5789961341845125E-3</v>
      </c>
      <c r="HI248" s="27">
        <f t="shared" si="170"/>
        <v>0</v>
      </c>
      <c r="HJ248" s="27">
        <f t="shared" si="170"/>
        <v>1.6374275484871235E-3</v>
      </c>
      <c r="HK248" s="27">
        <f t="shared" si="170"/>
        <v>1.8185873550467914E-12</v>
      </c>
      <c r="HL248" s="27">
        <f t="shared" si="170"/>
        <v>0.82280388905768032</v>
      </c>
      <c r="HM248" s="27">
        <f t="shared" si="170"/>
        <v>0.82321872386324157</v>
      </c>
      <c r="HN248" s="27">
        <f t="shared" si="170"/>
        <v>1</v>
      </c>
      <c r="HO248" s="27">
        <f t="shared" si="170"/>
        <v>1.2751811452074799E-10</v>
      </c>
      <c r="HP248" s="27">
        <f t="shared" si="170"/>
        <v>0.99803295541612125</v>
      </c>
      <c r="HQ248" s="27">
        <f t="shared" si="170"/>
        <v>7.3253305783236421E-3</v>
      </c>
      <c r="HR248" s="27">
        <f t="shared" si="170"/>
        <v>0</v>
      </c>
      <c r="HS248" s="27">
        <f t="shared" si="170"/>
        <v>0</v>
      </c>
      <c r="HT248" s="27">
        <f t="shared" si="170"/>
        <v>4.2394546486837618E-15</v>
      </c>
      <c r="HU248" s="27">
        <f t="shared" si="170"/>
        <v>0</v>
      </c>
      <c r="HV248" s="27">
        <f>HV217/RHO_TA(HV237)/(HV217/RHO_TA(HV237)+(1-HV217)/(RHO_WATER(HV237)*1000))</f>
        <v>0</v>
      </c>
      <c r="HW248" s="27">
        <f>HW217/RHO_TA(HW237)/(HW217/RHO_TA(HW237)+(1-HW217)/(RHO_WATER(HW237)*1000))</f>
        <v>1.6354037988817187E-3</v>
      </c>
      <c r="HX248" s="27">
        <f>HX217/RHO_TA(HX237)/(HX217/RHO_TA(HX237)+(1-HX217)/(RHO_WATER(HX237)*1000))</f>
        <v>6.0444114902751377E-3</v>
      </c>
      <c r="HY248" s="27">
        <f>HY217/RHO_TA(HY237)/(HY217/RHO_TA(HY237)+(1-HY217)/(RHO_WATER(HY237)*1000))</f>
        <v>0</v>
      </c>
      <c r="HZ248" s="27">
        <f>HZ217/RHO_TA(HZ237)/(HZ217/RHO_TA(HZ237)+(1-HZ217)/(RHO_WATER(HZ237)*1000))</f>
        <v>0</v>
      </c>
    </row>
    <row r="249" spans="1:234" ht="12" customHeight="1" x14ac:dyDescent="0.15">
      <c r="A249" s="4" t="s">
        <v>559</v>
      </c>
      <c r="B249" s="5" t="s">
        <v>622</v>
      </c>
      <c r="C249" s="27">
        <f>C217*CP_TA(C237)+(1-C217)*CP_WATER(C237)</f>
        <v>4.1775826451437608</v>
      </c>
      <c r="D249" s="27">
        <f>D217*CP_TA(D237)+(1-D217)*CP_WATER(D237)</f>
        <v>4.1912209529721585</v>
      </c>
      <c r="E249" s="27">
        <f t="shared" ref="E249:BP249" si="171">E217*CP_TA(E237)+(1-E217)*CP_WATER(E237)</f>
        <v>4.1987137829716907</v>
      </c>
      <c r="F249" s="27">
        <f t="shared" si="171"/>
        <v>4.1607047764073783</v>
      </c>
      <c r="G249" s="27">
        <f t="shared" si="171"/>
        <v>4.1607047797689756</v>
      </c>
      <c r="H249" s="27">
        <f t="shared" si="171"/>
        <v>4.1998113179086998</v>
      </c>
      <c r="I249" s="27">
        <f t="shared" si="171"/>
        <v>4.1872942662084895</v>
      </c>
      <c r="J249" s="27">
        <f t="shared" si="171"/>
        <v>4.1803154909872609</v>
      </c>
      <c r="K249" s="27">
        <f t="shared" si="171"/>
        <v>4.2114843982385635</v>
      </c>
      <c r="L249" s="27">
        <f t="shared" si="171"/>
        <v>4.160670281652977</v>
      </c>
      <c r="M249" s="27">
        <f t="shared" si="171"/>
        <v>4.1803149328044205</v>
      </c>
      <c r="N249" s="27">
        <f t="shared" si="171"/>
        <v>4.1777459920245263</v>
      </c>
      <c r="O249" s="27">
        <f t="shared" si="171"/>
        <v>4.1803154909872609</v>
      </c>
      <c r="P249" s="27">
        <f t="shared" si="171"/>
        <v>4.1607047805156521</v>
      </c>
      <c r="Q249" s="27">
        <f t="shared" si="171"/>
        <v>4.1912204805914524</v>
      </c>
      <c r="R249" s="27">
        <f t="shared" si="171"/>
        <v>4.2046689999741291</v>
      </c>
      <c r="S249" s="27">
        <f t="shared" si="171"/>
        <v>4.1783344606914135</v>
      </c>
      <c r="T249" s="27">
        <f t="shared" si="171"/>
        <v>4.1783341658464668</v>
      </c>
      <c r="U249" s="27">
        <f t="shared" si="171"/>
        <v>4.1783344775363274</v>
      </c>
      <c r="V249" s="27">
        <f t="shared" si="171"/>
        <v>4.3871792538989105</v>
      </c>
      <c r="W249" s="27">
        <f t="shared" si="171"/>
        <v>4.3298750294158399</v>
      </c>
      <c r="X249" s="27">
        <f t="shared" si="171"/>
        <v>4.3871792538989105</v>
      </c>
      <c r="Y249" s="27">
        <f t="shared" si="171"/>
        <v>3.7548304567188318</v>
      </c>
      <c r="Z249" s="27">
        <f t="shared" si="171"/>
        <v>4.5161879560255471</v>
      </c>
      <c r="AA249" s="27">
        <f t="shared" si="171"/>
        <v>4.332832448400624</v>
      </c>
      <c r="AB249" s="27">
        <f t="shared" si="171"/>
        <v>4.3798175138479261</v>
      </c>
      <c r="AC249" s="27">
        <f t="shared" si="171"/>
        <v>4.3328448328867575</v>
      </c>
      <c r="AD249" s="27">
        <f t="shared" si="171"/>
        <v>4.3798176110394405</v>
      </c>
      <c r="AE249" s="27">
        <f t="shared" si="171"/>
        <v>4.2711880991027904</v>
      </c>
      <c r="AF249" s="27">
        <f t="shared" si="171"/>
        <v>4.2870220485041575</v>
      </c>
      <c r="AG249" s="27">
        <f t="shared" si="171"/>
        <v>4.271189995223887</v>
      </c>
      <c r="AH249" s="27">
        <f t="shared" si="171"/>
        <v>4.2870220485041575</v>
      </c>
      <c r="AI249" s="27">
        <f t="shared" si="171"/>
        <v>4.1803150246542709</v>
      </c>
      <c r="AJ249" s="27">
        <f t="shared" si="171"/>
        <v>4.1803150246542709</v>
      </c>
      <c r="AK249" s="27">
        <f t="shared" si="171"/>
        <v>4.1803150246542709</v>
      </c>
      <c r="AL249" s="27">
        <f t="shared" si="171"/>
        <v>4.1780288774886962</v>
      </c>
      <c r="AM249" s="27">
        <f t="shared" si="171"/>
        <v>4.1803150246542709</v>
      </c>
      <c r="AN249" s="27">
        <f t="shared" si="171"/>
        <v>4.177937076753639</v>
      </c>
      <c r="AO249" s="27">
        <f t="shared" si="171"/>
        <v>4.177937076753639</v>
      </c>
      <c r="AP249" s="27">
        <f t="shared" si="171"/>
        <v>4.177937076753639</v>
      </c>
      <c r="AQ249" s="27">
        <f t="shared" si="171"/>
        <v>4.1777786957546947</v>
      </c>
      <c r="AR249" s="27">
        <f t="shared" si="171"/>
        <v>4.1777456551877075</v>
      </c>
      <c r="AS249" s="27">
        <f t="shared" si="171"/>
        <v>4.1777456551877075</v>
      </c>
      <c r="AT249" s="27">
        <f t="shared" si="171"/>
        <v>4.1777786957546947</v>
      </c>
      <c r="AU249" s="27">
        <f t="shared" si="171"/>
        <v>4.1816076706862582</v>
      </c>
      <c r="AV249" s="27">
        <f t="shared" si="171"/>
        <v>4.1816187410722518</v>
      </c>
      <c r="AW249" s="27">
        <f t="shared" si="171"/>
        <v>4.1806178180622835</v>
      </c>
      <c r="AX249" s="27">
        <f t="shared" si="171"/>
        <v>4.1801805165635617</v>
      </c>
      <c r="AY249" s="27">
        <f t="shared" si="171"/>
        <v>4.3871792538989105</v>
      </c>
      <c r="AZ249" s="27">
        <f t="shared" si="171"/>
        <v>3.5612354059465368</v>
      </c>
      <c r="BA249" s="27">
        <f t="shared" si="171"/>
        <v>4.4605962893086311</v>
      </c>
      <c r="BB249" s="27">
        <f t="shared" si="171"/>
        <v>4.2711880991027904</v>
      </c>
      <c r="BC249" s="27">
        <f t="shared" si="171"/>
        <v>4.2875453730915174</v>
      </c>
      <c r="BD249" s="27">
        <f t="shared" si="171"/>
        <v>4.271189995223887</v>
      </c>
      <c r="BE249" s="27">
        <f t="shared" si="171"/>
        <v>4.2875453843304498</v>
      </c>
      <c r="BF249" s="27">
        <f t="shared" si="171"/>
        <v>4.1822903528049604</v>
      </c>
      <c r="BG249" s="27">
        <f t="shared" si="171"/>
        <v>4.2302424119526929</v>
      </c>
      <c r="BH249" s="27">
        <f t="shared" si="171"/>
        <v>4.1822903528049604</v>
      </c>
      <c r="BI249" s="27">
        <f t="shared" si="171"/>
        <v>3.2710725275829922</v>
      </c>
      <c r="BJ249" s="27">
        <f t="shared" si="171"/>
        <v>3.0673579410911818</v>
      </c>
      <c r="BK249" s="27">
        <f t="shared" si="171"/>
        <v>4.3375584101475564</v>
      </c>
      <c r="BL249" s="27">
        <f t="shared" si="171"/>
        <v>4.210973369879178</v>
      </c>
      <c r="BM249" s="27">
        <f t="shared" si="171"/>
        <v>4.1822903658503945</v>
      </c>
      <c r="BN249" s="27">
        <f t="shared" si="171"/>
        <v>4.1822903658503963</v>
      </c>
      <c r="BO249" s="27">
        <f t="shared" si="171"/>
        <v>3.067355196793875</v>
      </c>
      <c r="BP249" s="27">
        <f t="shared" si="171"/>
        <v>3.067355196793875</v>
      </c>
      <c r="BQ249" s="27">
        <f t="shared" ref="BQ249:EB249" si="172">BQ217*CP_TA(BQ237)+(1-BQ217)*CP_WATER(BQ237)</f>
        <v>3.0672074147429287</v>
      </c>
      <c r="BR249" s="27">
        <f t="shared" si="172"/>
        <v>4.2553449116256612</v>
      </c>
      <c r="BS249" s="27">
        <f t="shared" si="172"/>
        <v>4.1822903658523947</v>
      </c>
      <c r="BT249" s="27">
        <f t="shared" si="172"/>
        <v>4.1803149363370844</v>
      </c>
      <c r="BU249" s="27">
        <f t="shared" si="172"/>
        <v>4.1803149363370844</v>
      </c>
      <c r="BV249" s="27">
        <f t="shared" si="172"/>
        <v>3.0677336344608128</v>
      </c>
      <c r="BW249" s="27">
        <f t="shared" si="172"/>
        <v>3.0680523966109337</v>
      </c>
      <c r="BX249" s="27">
        <f t="shared" si="172"/>
        <v>3.0682802194624075</v>
      </c>
      <c r="BY249" s="27">
        <f t="shared" si="172"/>
        <v>3.0680522727377939</v>
      </c>
      <c r="BZ249" s="27">
        <f t="shared" si="172"/>
        <v>4.1995530595288022</v>
      </c>
      <c r="CA249" s="27">
        <f t="shared" si="172"/>
        <v>4.1995530569218307</v>
      </c>
      <c r="CB249" s="27">
        <f t="shared" si="172"/>
        <v>4.2114843982385635</v>
      </c>
      <c r="CC249" s="27">
        <f t="shared" si="172"/>
        <v>4.2098896817857847</v>
      </c>
      <c r="CD249" s="27">
        <f t="shared" si="172"/>
        <v>4.24497999190051</v>
      </c>
      <c r="CE249" s="27">
        <f t="shared" si="172"/>
        <v>4.1995979809013839</v>
      </c>
      <c r="CF249" s="27">
        <f t="shared" si="172"/>
        <v>4.208137214786781</v>
      </c>
      <c r="CG249" s="27">
        <f t="shared" si="172"/>
        <v>4.1995530580972202</v>
      </c>
      <c r="CH249" s="27">
        <f t="shared" si="172"/>
        <v>4.1995517224310612</v>
      </c>
      <c r="CI249" s="27">
        <f t="shared" si="172"/>
        <v>4.2064162040629354</v>
      </c>
      <c r="CJ249" s="27">
        <f t="shared" si="172"/>
        <v>4.2057348497202103</v>
      </c>
      <c r="CK249" s="27">
        <f t="shared" si="172"/>
        <v>4.2488211069730024</v>
      </c>
      <c r="CL249" s="27">
        <f t="shared" si="172"/>
        <v>4.2488211069730024</v>
      </c>
      <c r="CM249" s="27">
        <f t="shared" si="172"/>
        <v>4.2453266655710102</v>
      </c>
      <c r="CN249" s="27">
        <f t="shared" si="172"/>
        <v>4.2449799918784032</v>
      </c>
      <c r="CO249" s="27">
        <f t="shared" si="172"/>
        <v>4.2453266655710102</v>
      </c>
      <c r="CP249" s="27">
        <f t="shared" si="172"/>
        <v>4.2453266655710102</v>
      </c>
      <c r="CQ249" s="27">
        <f t="shared" si="172"/>
        <v>4.2059943632969459</v>
      </c>
      <c r="CR249" s="27">
        <f t="shared" si="172"/>
        <v>4.2169021753448854</v>
      </c>
      <c r="CS249" s="27">
        <f t="shared" si="172"/>
        <v>4.1778681420762043</v>
      </c>
      <c r="CT249" s="27">
        <f t="shared" si="172"/>
        <v>1.6702465581177164</v>
      </c>
      <c r="CU249" s="27">
        <f t="shared" si="172"/>
        <v>4.1755996059066884</v>
      </c>
      <c r="CV249" s="27">
        <f t="shared" si="172"/>
        <v>4.1777250516102127</v>
      </c>
      <c r="CW249" s="27">
        <f t="shared" si="172"/>
        <v>4.1817414621958902</v>
      </c>
      <c r="CX249" s="27">
        <f t="shared" si="172"/>
        <v>4.1815082988279189</v>
      </c>
      <c r="CY249" s="27">
        <f t="shared" si="172"/>
        <v>4.1817414609015291</v>
      </c>
      <c r="CZ249" s="27">
        <f t="shared" si="172"/>
        <v>4.181741559624129</v>
      </c>
      <c r="DA249" s="27">
        <f t="shared" si="172"/>
        <v>4.1817414659254544</v>
      </c>
      <c r="DB249" s="27">
        <f t="shared" si="172"/>
        <v>4.1849546826619077</v>
      </c>
      <c r="DC249" s="27">
        <f t="shared" si="172"/>
        <v>4.1848863527365792</v>
      </c>
      <c r="DD249" s="27">
        <f t="shared" si="172"/>
        <v>4.1777838906069649</v>
      </c>
      <c r="DE249" s="27">
        <f t="shared" si="172"/>
        <v>4.1777786957546947</v>
      </c>
      <c r="DF249" s="27">
        <f t="shared" si="172"/>
        <v>4.1777786957546947</v>
      </c>
      <c r="DG249" s="27">
        <f t="shared" si="172"/>
        <v>4.1777712708567636</v>
      </c>
      <c r="DH249" s="27">
        <f t="shared" si="172"/>
        <v>4.2210198053721504</v>
      </c>
      <c r="DI249" s="27">
        <f t="shared" si="172"/>
        <v>4.1807936767879932</v>
      </c>
      <c r="DJ249" s="27">
        <f t="shared" si="172"/>
        <v>4.2210198053721504</v>
      </c>
      <c r="DK249" s="27">
        <f t="shared" si="172"/>
        <v>4.1777786957546947</v>
      </c>
      <c r="DL249" s="27">
        <f t="shared" si="172"/>
        <v>4.2208675510624349</v>
      </c>
      <c r="DM249" s="27">
        <f t="shared" si="172"/>
        <v>4.1786767326068013</v>
      </c>
      <c r="DN249" s="27">
        <f t="shared" si="172"/>
        <v>4.1786758443317629</v>
      </c>
      <c r="DO249" s="27">
        <f t="shared" si="172"/>
        <v>4.1786758443317629</v>
      </c>
      <c r="DP249" s="27">
        <f t="shared" si="172"/>
        <v>4.178657189974567</v>
      </c>
      <c r="DQ249" s="27">
        <f t="shared" si="172"/>
        <v>4.178458754602719</v>
      </c>
      <c r="DR249" s="27">
        <f t="shared" si="172"/>
        <v>4.1786308243084953</v>
      </c>
      <c r="DS249" s="27">
        <f t="shared" si="172"/>
        <v>4.1998113194317588</v>
      </c>
      <c r="DT249" s="27">
        <f t="shared" si="172"/>
        <v>4.1998113186594601</v>
      </c>
      <c r="DU249" s="27">
        <f t="shared" si="172"/>
        <v>4.1998113185366819</v>
      </c>
      <c r="DV249" s="27">
        <f t="shared" si="172"/>
        <v>4.1996618183234533</v>
      </c>
      <c r="DW249" s="27">
        <f t="shared" si="172"/>
        <v>4.1998113181937455</v>
      </c>
      <c r="DX249" s="27">
        <f t="shared" si="172"/>
        <v>4.2114843982385635</v>
      </c>
      <c r="DY249" s="27">
        <f t="shared" si="172"/>
        <v>4.2540889686020806</v>
      </c>
      <c r="DZ249" s="27">
        <f t="shared" si="172"/>
        <v>4.2882567244969341</v>
      </c>
      <c r="EA249" s="27">
        <f t="shared" si="172"/>
        <v>4.2665443888740526</v>
      </c>
      <c r="EB249" s="27">
        <f t="shared" si="172"/>
        <v>4.2460491855638685</v>
      </c>
      <c r="EC249" s="27">
        <f t="shared" ref="EC249:GN249" si="173">EC217*CP_TA(EC237)+(1-EC217)*CP_WATER(EC237)</f>
        <v>4.2458005175335343</v>
      </c>
      <c r="ED249" s="27">
        <f t="shared" si="173"/>
        <v>4.2460491202108805</v>
      </c>
      <c r="EE249" s="27">
        <f t="shared" si="173"/>
        <v>4.246049132059734</v>
      </c>
      <c r="EF249" s="27">
        <f t="shared" si="173"/>
        <v>4.2706257582478235</v>
      </c>
      <c r="EG249" s="27">
        <f t="shared" si="173"/>
        <v>4.1803150246542709</v>
      </c>
      <c r="EH249" s="27">
        <f t="shared" si="173"/>
        <v>4.2409225842722273</v>
      </c>
      <c r="EI249" s="27">
        <f t="shared" si="173"/>
        <v>4.3485494501429169</v>
      </c>
      <c r="EJ249" s="27">
        <f t="shared" si="173"/>
        <v>4.1803150246542709</v>
      </c>
      <c r="EK249" s="27">
        <f t="shared" si="173"/>
        <v>4.1787819961332069</v>
      </c>
      <c r="EL249" s="27">
        <f t="shared" si="173"/>
        <v>4.1777786957546947</v>
      </c>
      <c r="EM249" s="27">
        <f t="shared" si="173"/>
        <v>4.1777786957546947</v>
      </c>
      <c r="EN249" s="27">
        <f t="shared" si="173"/>
        <v>4.1777456551877075</v>
      </c>
      <c r="EO249" s="27">
        <f t="shared" si="173"/>
        <v>3.9537687271985984</v>
      </c>
      <c r="EP249" s="27">
        <f t="shared" si="173"/>
        <v>4.2046689999741291</v>
      </c>
      <c r="EQ249" s="27">
        <f t="shared" si="173"/>
        <v>4.2060882049419668</v>
      </c>
      <c r="ER249" s="27">
        <f t="shared" si="173"/>
        <v>4.1778681420762043</v>
      </c>
      <c r="ES249" s="27">
        <f t="shared" si="173"/>
        <v>4.2046689999741291</v>
      </c>
      <c r="ET249" s="27">
        <f t="shared" si="173"/>
        <v>4.2046689999741291</v>
      </c>
      <c r="EU249" s="27">
        <f t="shared" si="173"/>
        <v>4.2043190557300942</v>
      </c>
      <c r="EV249" s="27">
        <f t="shared" si="173"/>
        <v>4.2046689999741291</v>
      </c>
      <c r="EW249" s="27">
        <f t="shared" si="173"/>
        <v>4.2114843982385635</v>
      </c>
      <c r="EX249" s="27">
        <f t="shared" si="173"/>
        <v>4.2046689999741291</v>
      </c>
      <c r="EY249" s="27">
        <f t="shared" si="173"/>
        <v>4.2046585067527582</v>
      </c>
      <c r="EZ249" s="27">
        <f t="shared" si="173"/>
        <v>4.2046689999741291</v>
      </c>
      <c r="FA249" s="27">
        <f t="shared" si="173"/>
        <v>4.1777786957546947</v>
      </c>
      <c r="FB249" s="27">
        <f t="shared" si="173"/>
        <v>4.1777796959347571</v>
      </c>
      <c r="FC249" s="27">
        <f t="shared" si="173"/>
        <v>4.1774230633833138</v>
      </c>
      <c r="FD249" s="27">
        <f t="shared" si="173"/>
        <v>4.1787820089840615</v>
      </c>
      <c r="FE249" s="27">
        <f t="shared" si="173"/>
        <v>4.1774230633833138</v>
      </c>
      <c r="FF249" s="27">
        <f t="shared" si="173"/>
        <v>4.1787582588391512</v>
      </c>
      <c r="FG249" s="27">
        <f t="shared" si="173"/>
        <v>4.1774230633833138</v>
      </c>
      <c r="FH249" s="27">
        <f t="shared" si="173"/>
        <v>4.178778836424458</v>
      </c>
      <c r="FI249" s="27">
        <f t="shared" si="173"/>
        <v>4.1774230633833138</v>
      </c>
      <c r="FJ249" s="27">
        <f t="shared" si="173"/>
        <v>4.1787803439525355</v>
      </c>
      <c r="FK249" s="27">
        <f t="shared" si="173"/>
        <v>4.1774230633833138</v>
      </c>
      <c r="FL249" s="27">
        <f t="shared" si="173"/>
        <v>4.1787697246009019</v>
      </c>
      <c r="FM249" s="27">
        <f t="shared" si="173"/>
        <v>4.1774230633833138</v>
      </c>
      <c r="FN249" s="27">
        <f t="shared" si="173"/>
        <v>4.1787759415454282</v>
      </c>
      <c r="FO249" s="27">
        <f t="shared" si="173"/>
        <v>4.1774230633833138</v>
      </c>
      <c r="FP249" s="27">
        <f t="shared" si="173"/>
        <v>4.1777755828147445</v>
      </c>
      <c r="FQ249" s="27">
        <f t="shared" si="173"/>
        <v>4.1774230633833138</v>
      </c>
      <c r="FR249" s="27">
        <f t="shared" si="173"/>
        <v>4.1784388359027531</v>
      </c>
      <c r="FS249" s="27">
        <f t="shared" si="173"/>
        <v>4.1774230633833138</v>
      </c>
      <c r="FT249" s="27">
        <f t="shared" si="173"/>
        <v>4.3208857250928219</v>
      </c>
      <c r="FU249" s="27">
        <f t="shared" si="173"/>
        <v>4.3208857250928219</v>
      </c>
      <c r="FV249" s="27">
        <f t="shared" si="173"/>
        <v>4.3208794437040012</v>
      </c>
      <c r="FW249" s="27">
        <f t="shared" si="173"/>
        <v>4.3208857250928219</v>
      </c>
      <c r="FX249" s="27">
        <f t="shared" si="173"/>
        <v>4.3208797292174683</v>
      </c>
      <c r="FY249" s="27">
        <f t="shared" si="173"/>
        <v>4.1421976694668698</v>
      </c>
      <c r="FZ249" s="27">
        <f t="shared" si="173"/>
        <v>4.2114843982385635</v>
      </c>
      <c r="GA249" s="27">
        <f t="shared" si="173"/>
        <v>4.1778681420762043</v>
      </c>
      <c r="GB249" s="27">
        <f t="shared" si="173"/>
        <v>4.1778681420762043</v>
      </c>
      <c r="GC249" s="27">
        <f t="shared" si="173"/>
        <v>4.1778681420762043</v>
      </c>
      <c r="GD249" s="27">
        <f t="shared" si="173"/>
        <v>4.1803154909872609</v>
      </c>
      <c r="GE249" s="27">
        <f t="shared" si="173"/>
        <v>4.1606702824958077</v>
      </c>
      <c r="GF249" s="27">
        <f t="shared" si="173"/>
        <v>4.1777459922378908</v>
      </c>
      <c r="GG249" s="27">
        <f t="shared" si="173"/>
        <v>4.5685104044368963</v>
      </c>
      <c r="GH249" s="27">
        <f t="shared" si="173"/>
        <v>4.1890280773047976</v>
      </c>
      <c r="GI249" s="27">
        <f t="shared" si="173"/>
        <v>4.1890280773047976</v>
      </c>
      <c r="GJ249" s="27">
        <f t="shared" si="173"/>
        <v>4.5161879562907101</v>
      </c>
      <c r="GK249" s="27">
        <f t="shared" si="173"/>
        <v>4.516188009097446</v>
      </c>
      <c r="GL249" s="27">
        <f t="shared" si="173"/>
        <v>3.740314937604805</v>
      </c>
      <c r="GM249" s="27">
        <f t="shared" si="173"/>
        <v>4.3798168307876644</v>
      </c>
      <c r="GN249" s="27">
        <f t="shared" si="173"/>
        <v>4.2875451477645132</v>
      </c>
      <c r="GO249" s="27">
        <f t="shared" ref="GO249:HU249" si="174">GO217*CP_TA(GO237)+(1-GO217)*CP_WATER(GO237)</f>
        <v>4.3298750294188642</v>
      </c>
      <c r="GP249" s="27">
        <f t="shared" si="174"/>
        <v>4.1803149328044205</v>
      </c>
      <c r="GQ249" s="27">
        <f t="shared" si="174"/>
        <v>3.6906489516798611</v>
      </c>
      <c r="GR249" s="27">
        <f t="shared" si="174"/>
        <v>3.560386126201581</v>
      </c>
      <c r="GS249" s="27">
        <f t="shared" si="174"/>
        <v>4.4605962893604127</v>
      </c>
      <c r="GT249" s="27">
        <f t="shared" si="174"/>
        <v>4.4605962984018896</v>
      </c>
      <c r="GU249" s="27">
        <f t="shared" si="174"/>
        <v>4.2875451384333774</v>
      </c>
      <c r="GV249" s="27">
        <f t="shared" si="174"/>
        <v>4.1822903658523947</v>
      </c>
      <c r="GW249" s="27">
        <f t="shared" si="174"/>
        <v>4.1809342512443699</v>
      </c>
      <c r="GX249" s="27">
        <f t="shared" si="174"/>
        <v>4.1804567485859945</v>
      </c>
      <c r="GY249" s="27">
        <f t="shared" si="174"/>
        <v>4.1804567846081984</v>
      </c>
      <c r="GZ249" s="27">
        <f t="shared" si="174"/>
        <v>3.0672074147429287</v>
      </c>
      <c r="HA249" s="27">
        <f t="shared" si="174"/>
        <v>4.1803149328044205</v>
      </c>
      <c r="HB249" s="27">
        <f t="shared" si="174"/>
        <v>3.0677441454918872</v>
      </c>
      <c r="HC249" s="27">
        <f t="shared" si="174"/>
        <v>4.2043713869006876</v>
      </c>
      <c r="HD249" s="27">
        <f t="shared" si="174"/>
        <v>3.0680525363850761</v>
      </c>
      <c r="HE249" s="27">
        <f t="shared" si="174"/>
        <v>4.2168694660529074</v>
      </c>
      <c r="HF249" s="27">
        <f t="shared" si="174"/>
        <v>1.8636982454796427</v>
      </c>
      <c r="HG249" s="27">
        <f t="shared" si="174"/>
        <v>2.5719775481241083</v>
      </c>
      <c r="HH249" s="27">
        <f t="shared" si="174"/>
        <v>4.2081484690264688</v>
      </c>
      <c r="HI249" s="27">
        <f t="shared" si="174"/>
        <v>4.2147331575040896</v>
      </c>
      <c r="HJ249" s="27">
        <f t="shared" si="174"/>
        <v>4.1995517224310612</v>
      </c>
      <c r="HK249" s="27">
        <f t="shared" si="174"/>
        <v>4.2488211069730024</v>
      </c>
      <c r="HL249" s="27">
        <f t="shared" si="174"/>
        <v>1.9065907555352415</v>
      </c>
      <c r="HM249" s="27">
        <f t="shared" si="174"/>
        <v>1.8639183078801231</v>
      </c>
      <c r="HN249" s="27">
        <f t="shared" si="174"/>
        <v>1.5424171199999999</v>
      </c>
      <c r="HO249" s="27">
        <f t="shared" si="174"/>
        <v>4.2437764435493897</v>
      </c>
      <c r="HP249" s="27">
        <f t="shared" si="174"/>
        <v>1.6628277190455822</v>
      </c>
      <c r="HQ249" s="27">
        <f t="shared" si="174"/>
        <v>4.1815082988279189</v>
      </c>
      <c r="HR249" s="27">
        <f t="shared" si="174"/>
        <v>4.2114843982385635</v>
      </c>
      <c r="HS249" s="27">
        <f t="shared" si="174"/>
        <v>4.1848863527365792</v>
      </c>
      <c r="HT249" s="27">
        <f t="shared" si="174"/>
        <v>4.1788629806902966</v>
      </c>
      <c r="HU249" s="27">
        <f t="shared" si="174"/>
        <v>4.2210198053721504</v>
      </c>
      <c r="HV249" s="27">
        <f>HV217*CP_TA(HV237)+(1-HV217)*CP_WATER(HV237)</f>
        <v>4.1786308243084953</v>
      </c>
      <c r="HW249" s="27">
        <f>HW217*CP_TA(HW237)+(1-HW217)*CP_WATER(HW237)</f>
        <v>4.199662172395656</v>
      </c>
      <c r="HX249" s="27">
        <f>HX217*CP_TA(HX237)+(1-HX217)*CP_WATER(HX237)</f>
        <v>4.2458005175335343</v>
      </c>
      <c r="HY249" s="27">
        <f>HY217*CP_TA(HY237)+(1-HY217)*CP_WATER(HY237)</f>
        <v>4.2114843982385635</v>
      </c>
      <c r="HZ249" s="27">
        <f>HZ217*CP_TA(HZ237)+(1-HZ217)*CP_WATER(HZ237)</f>
        <v>4.2043190557300942</v>
      </c>
    </row>
    <row r="250" spans="1:234" ht="12" customHeight="1" x14ac:dyDescent="0.15">
      <c r="A250" s="4" t="s">
        <v>563</v>
      </c>
      <c r="B250" s="5" t="s">
        <v>623</v>
      </c>
      <c r="C250" s="27">
        <f>K_WATER(C237)*(2*K_WATER(C237)+K_TA(C237)-2*C248*(K_WATER(C237)-K_TA(C237)))/(2*K_WATER(C237)+K_TA(C237)+C248*(K_WATER(C237)-K_TA(C237)))</f>
        <v>0.62889862486549064</v>
      </c>
      <c r="D250" s="27">
        <f>K_WATER(D237)*(2*K_WATER(D237)+K_TA(D237)-2*D248*(K_WATER(D237)-K_TA(D237)))/(2*K_WATER(D237)+K_TA(D237)+D248*(K_WATER(D237)-K_TA(D237)))</f>
        <v>0.67084810178515442</v>
      </c>
      <c r="E250" s="27">
        <f t="shared" ref="E250:BP250" si="175">K_WATER(E237)*(2*K_WATER(E237)+K_TA(E237)-2*E248*(K_WATER(E237)-K_TA(E237)))/(2*K_WATER(E237)+K_TA(E237)+E248*(K_WATER(E237)-K_TA(E237)))</f>
        <v>0.67815453477039733</v>
      </c>
      <c r="F250" s="27">
        <f t="shared" si="175"/>
        <v>0.66583111612323143</v>
      </c>
      <c r="G250" s="27">
        <f t="shared" si="175"/>
        <v>0.66583111668030481</v>
      </c>
      <c r="H250" s="27">
        <f t="shared" si="175"/>
        <v>0.68222639559671283</v>
      </c>
      <c r="I250" s="27">
        <f t="shared" si="175"/>
        <v>0.6655733930011084</v>
      </c>
      <c r="J250" s="27">
        <f t="shared" si="175"/>
        <v>0.65098499879468263</v>
      </c>
      <c r="K250" s="27">
        <f t="shared" si="175"/>
        <v>0.57698948618386003</v>
      </c>
      <c r="L250" s="27">
        <f t="shared" si="175"/>
        <v>0.66579307766655405</v>
      </c>
      <c r="M250" s="27">
        <f t="shared" si="175"/>
        <v>0.65098327740556805</v>
      </c>
      <c r="N250" s="27">
        <f t="shared" si="175"/>
        <v>0.66792557897510507</v>
      </c>
      <c r="O250" s="27">
        <f t="shared" si="175"/>
        <v>0.65098499879468263</v>
      </c>
      <c r="P250" s="27">
        <f t="shared" si="175"/>
        <v>0.6658311168040415</v>
      </c>
      <c r="Q250" s="27">
        <f t="shared" si="175"/>
        <v>0.67084754021459725</v>
      </c>
      <c r="R250" s="27">
        <f t="shared" si="175"/>
        <v>0.68227332447299949</v>
      </c>
      <c r="S250" s="27">
        <f t="shared" si="175"/>
        <v>0.66861848590242268</v>
      </c>
      <c r="T250" s="27">
        <f t="shared" si="175"/>
        <v>0.66861843714750646</v>
      </c>
      <c r="U250" s="27">
        <f t="shared" si="175"/>
        <v>0.66861848868786067</v>
      </c>
      <c r="V250" s="27">
        <f t="shared" si="175"/>
        <v>0.68558310501898734</v>
      </c>
      <c r="W250" s="27">
        <f t="shared" si="175"/>
        <v>0.69131650290691338</v>
      </c>
      <c r="X250" s="27">
        <f t="shared" si="175"/>
        <v>0.68558310501898734</v>
      </c>
      <c r="Y250" s="27">
        <f t="shared" si="175"/>
        <v>0.53230739818140838</v>
      </c>
      <c r="Z250" s="27">
        <f t="shared" si="175"/>
        <v>0.66939692274017992</v>
      </c>
      <c r="AA250" s="27">
        <f t="shared" si="175"/>
        <v>0.69106614538859379</v>
      </c>
      <c r="AB250" s="27">
        <f t="shared" si="175"/>
        <v>0.68640262229613391</v>
      </c>
      <c r="AC250" s="27">
        <f t="shared" si="175"/>
        <v>0.6910650834601102</v>
      </c>
      <c r="AD250" s="27">
        <f t="shared" si="175"/>
        <v>0.68640263962616777</v>
      </c>
      <c r="AE250" s="27">
        <f t="shared" si="175"/>
        <v>0.69430854966648015</v>
      </c>
      <c r="AF250" s="27">
        <f t="shared" si="175"/>
        <v>0.69399359816255479</v>
      </c>
      <c r="AG250" s="27">
        <f t="shared" si="175"/>
        <v>0.69430854419915333</v>
      </c>
      <c r="AH250" s="27">
        <f t="shared" si="175"/>
        <v>0.69399359816255479</v>
      </c>
      <c r="AI250" s="27">
        <f t="shared" si="175"/>
        <v>0.65098356067470964</v>
      </c>
      <c r="AJ250" s="27">
        <f t="shared" si="175"/>
        <v>0.65098356067470964</v>
      </c>
      <c r="AK250" s="27">
        <f t="shared" si="175"/>
        <v>0.65098356067470964</v>
      </c>
      <c r="AL250" s="27">
        <f t="shared" si="175"/>
        <v>0.64125171409981252</v>
      </c>
      <c r="AM250" s="27">
        <f t="shared" si="175"/>
        <v>0.65098356067470964</v>
      </c>
      <c r="AN250" s="27">
        <f t="shared" si="175"/>
        <v>0.64060313716859707</v>
      </c>
      <c r="AO250" s="27">
        <f t="shared" si="175"/>
        <v>0.64060313716859707</v>
      </c>
      <c r="AP250" s="27">
        <f t="shared" si="175"/>
        <v>0.64060313716859707</v>
      </c>
      <c r="AQ250" s="27">
        <f t="shared" si="175"/>
        <v>0.63933003091804552</v>
      </c>
      <c r="AR250" s="27">
        <f t="shared" si="175"/>
        <v>0.63903067719535267</v>
      </c>
      <c r="AS250" s="27">
        <f t="shared" si="175"/>
        <v>0.63903067719535267</v>
      </c>
      <c r="AT250" s="27">
        <f t="shared" si="175"/>
        <v>0.63933003091804552</v>
      </c>
      <c r="AU250" s="27">
        <f t="shared" si="175"/>
        <v>0.65458433182297726</v>
      </c>
      <c r="AV250" s="27">
        <f t="shared" si="175"/>
        <v>0.6546123766728682</v>
      </c>
      <c r="AW250" s="27">
        <f t="shared" si="175"/>
        <v>0.65189311614410395</v>
      </c>
      <c r="AX250" s="27">
        <f t="shared" si="175"/>
        <v>0.65056359355221538</v>
      </c>
      <c r="AY250" s="27">
        <f t="shared" si="175"/>
        <v>0.68558310501898734</v>
      </c>
      <c r="AZ250" s="27">
        <f t="shared" si="175"/>
        <v>0.50859922084300624</v>
      </c>
      <c r="BA250" s="27">
        <f t="shared" si="175"/>
        <v>0.67665779422778638</v>
      </c>
      <c r="BB250" s="27">
        <f t="shared" si="175"/>
        <v>0.69430854966648015</v>
      </c>
      <c r="BC250" s="27">
        <f t="shared" si="175"/>
        <v>0.69397508468466029</v>
      </c>
      <c r="BD250" s="27">
        <f t="shared" si="175"/>
        <v>0.69430854419915333</v>
      </c>
      <c r="BE250" s="27">
        <f t="shared" si="175"/>
        <v>0.6939750867290404</v>
      </c>
      <c r="BF250" s="27">
        <f t="shared" si="175"/>
        <v>0.6562438171596775</v>
      </c>
      <c r="BG250" s="27">
        <f t="shared" si="175"/>
        <v>0.6913205760841955</v>
      </c>
      <c r="BH250" s="27">
        <f t="shared" si="175"/>
        <v>0.6562438171596775</v>
      </c>
      <c r="BI250" s="27">
        <f t="shared" si="175"/>
        <v>0.48168714040884625</v>
      </c>
      <c r="BJ250" s="27">
        <f t="shared" si="175"/>
        <v>0.47373563747062614</v>
      </c>
      <c r="BK250" s="27">
        <f t="shared" si="175"/>
        <v>0.69065308846622819</v>
      </c>
      <c r="BL250" s="27">
        <f t="shared" si="175"/>
        <v>0.68554084076380817</v>
      </c>
      <c r="BM250" s="27">
        <f t="shared" si="175"/>
        <v>0.65624384760676469</v>
      </c>
      <c r="BN250" s="27">
        <f t="shared" si="175"/>
        <v>0.65624384760676502</v>
      </c>
      <c r="BO250" s="27">
        <f t="shared" si="175"/>
        <v>0.47373509773443478</v>
      </c>
      <c r="BP250" s="27">
        <f t="shared" si="175"/>
        <v>0.47373509773443478</v>
      </c>
      <c r="BQ250" s="27">
        <f t="shared" ref="BQ250:EB250" si="176">K_WATER(BQ237)*(2*K_WATER(BQ237)+K_TA(BQ237)-2*BQ248*(K_WATER(BQ237)-K_TA(BQ237)))/(2*K_WATER(BQ237)+K_TA(BQ237)+BQ248*(K_WATER(BQ237)-K_TA(BQ237)))</f>
        <v>0.4737170994269248</v>
      </c>
      <c r="BR250" s="27">
        <f t="shared" si="176"/>
        <v>0.69400263336094659</v>
      </c>
      <c r="BS250" s="27">
        <f t="shared" si="176"/>
        <v>0.65624384760707866</v>
      </c>
      <c r="BT250" s="27">
        <f t="shared" si="176"/>
        <v>0.65098328830055374</v>
      </c>
      <c r="BU250" s="27">
        <f t="shared" si="176"/>
        <v>0.65098328830055374</v>
      </c>
      <c r="BV250" s="27">
        <f t="shared" si="176"/>
        <v>0.47378157853103586</v>
      </c>
      <c r="BW250" s="27">
        <f t="shared" si="176"/>
        <v>0.47382061777606249</v>
      </c>
      <c r="BX250" s="27">
        <f t="shared" si="176"/>
        <v>0.47384845130563613</v>
      </c>
      <c r="BY250" s="27">
        <f t="shared" si="176"/>
        <v>0.47382059339844185</v>
      </c>
      <c r="BZ250" s="27">
        <f t="shared" si="176"/>
        <v>0.68208949038215716</v>
      </c>
      <c r="CA250" s="27">
        <f t="shared" si="176"/>
        <v>0.68208948993110285</v>
      </c>
      <c r="CB250" s="27">
        <f t="shared" si="176"/>
        <v>0.57698948618386003</v>
      </c>
      <c r="CC250" s="27">
        <f t="shared" si="176"/>
        <v>0.68504417163613551</v>
      </c>
      <c r="CD250" s="27">
        <f t="shared" si="176"/>
        <v>0.69331464086933203</v>
      </c>
      <c r="CE250" s="27">
        <f t="shared" si="176"/>
        <v>0.68211097653071462</v>
      </c>
      <c r="CF250" s="27">
        <f t="shared" si="176"/>
        <v>0.68592974697487774</v>
      </c>
      <c r="CG250" s="27">
        <f t="shared" si="176"/>
        <v>0.68208949013446707</v>
      </c>
      <c r="CH250" s="27">
        <f t="shared" si="176"/>
        <v>0.6820887622252837</v>
      </c>
      <c r="CI250" s="27">
        <f t="shared" si="176"/>
        <v>0.68327603583325269</v>
      </c>
      <c r="CJ250" s="27">
        <f t="shared" si="176"/>
        <v>0.68289470726177959</v>
      </c>
      <c r="CK250" s="27">
        <f t="shared" si="176"/>
        <v>0.69362506284037395</v>
      </c>
      <c r="CL250" s="27">
        <f t="shared" si="176"/>
        <v>0.69362506284037395</v>
      </c>
      <c r="CM250" s="27">
        <f t="shared" si="176"/>
        <v>0.69334562934028143</v>
      </c>
      <c r="CN250" s="27">
        <f t="shared" si="176"/>
        <v>0.693314640865345</v>
      </c>
      <c r="CO250" s="27">
        <f t="shared" si="176"/>
        <v>0.69334562934028143</v>
      </c>
      <c r="CP250" s="27">
        <f t="shared" si="176"/>
        <v>0.69334562934028143</v>
      </c>
      <c r="CQ250" s="27">
        <f t="shared" si="176"/>
        <v>0.68304137440193413</v>
      </c>
      <c r="CR250" s="27">
        <f t="shared" si="176"/>
        <v>0.68786863686704247</v>
      </c>
      <c r="CS250" s="27">
        <f t="shared" si="176"/>
        <v>0.62613436292421121</v>
      </c>
      <c r="CT250" s="27">
        <f t="shared" si="176"/>
        <v>0.14739953324285712</v>
      </c>
      <c r="CU250" s="27">
        <f t="shared" si="176"/>
        <v>0.68090607051643837</v>
      </c>
      <c r="CV250" s="27">
        <f t="shared" si="176"/>
        <v>0.63883623539987555</v>
      </c>
      <c r="CW250" s="27">
        <f t="shared" si="176"/>
        <v>0.68074947968699739</v>
      </c>
      <c r="CX250" s="27">
        <f t="shared" si="176"/>
        <v>0.68065467324617235</v>
      </c>
      <c r="CY250" s="27">
        <f t="shared" si="176"/>
        <v>0.68074947946005104</v>
      </c>
      <c r="CZ250" s="27">
        <f t="shared" si="176"/>
        <v>0.68074951940442918</v>
      </c>
      <c r="DA250" s="27">
        <f t="shared" si="176"/>
        <v>0.68074948034091931</v>
      </c>
      <c r="DB250" s="27">
        <f t="shared" si="176"/>
        <v>0.66169627355111571</v>
      </c>
      <c r="DC250" s="27">
        <f t="shared" si="176"/>
        <v>0.66157222332750465</v>
      </c>
      <c r="DD250" s="27">
        <f t="shared" si="176"/>
        <v>0.63937581883932315</v>
      </c>
      <c r="DE250" s="27">
        <f t="shared" si="176"/>
        <v>0.63933003091804552</v>
      </c>
      <c r="DF250" s="27">
        <f t="shared" si="176"/>
        <v>0.63933003091804552</v>
      </c>
      <c r="DG250" s="27">
        <f t="shared" si="176"/>
        <v>0.63926400625780633</v>
      </c>
      <c r="DH250" s="27">
        <f t="shared" si="176"/>
        <v>0.6891596089408073</v>
      </c>
      <c r="DI250" s="27">
        <f t="shared" si="176"/>
        <v>0.6524006817207274</v>
      </c>
      <c r="DJ250" s="27">
        <f t="shared" si="176"/>
        <v>0.6891596089408073</v>
      </c>
      <c r="DK250" s="27">
        <f t="shared" si="176"/>
        <v>0.63933003091804552</v>
      </c>
      <c r="DL250" s="27">
        <f t="shared" si="176"/>
        <v>0.68911594814042154</v>
      </c>
      <c r="DM250" s="27">
        <f t="shared" si="176"/>
        <v>0.64486020587445059</v>
      </c>
      <c r="DN250" s="27">
        <f t="shared" si="176"/>
        <v>0.64485601177554841</v>
      </c>
      <c r="DO250" s="27">
        <f t="shared" si="176"/>
        <v>0.64485601177554841</v>
      </c>
      <c r="DP250" s="27">
        <f t="shared" si="176"/>
        <v>0.64476758563701875</v>
      </c>
      <c r="DQ250" s="27">
        <f t="shared" si="176"/>
        <v>0.64378194513876874</v>
      </c>
      <c r="DR250" s="27">
        <f t="shared" si="176"/>
        <v>0.64464145421794194</v>
      </c>
      <c r="DS250" s="27">
        <f t="shared" si="176"/>
        <v>0.68222639586036637</v>
      </c>
      <c r="DT250" s="27">
        <f t="shared" si="176"/>
        <v>0.68222639572667521</v>
      </c>
      <c r="DU250" s="27">
        <f t="shared" si="176"/>
        <v>0.68222639570542154</v>
      </c>
      <c r="DV250" s="27">
        <f t="shared" si="176"/>
        <v>0.68214563114329141</v>
      </c>
      <c r="DW250" s="27">
        <f t="shared" si="176"/>
        <v>0.68222639564605636</v>
      </c>
      <c r="DX250" s="27">
        <f t="shared" si="176"/>
        <v>0.57698948618386003</v>
      </c>
      <c r="DY250" s="27">
        <f t="shared" si="176"/>
        <v>0.69394327055480554</v>
      </c>
      <c r="DZ250" s="27">
        <f t="shared" si="176"/>
        <v>0.69394919620298579</v>
      </c>
      <c r="EA250" s="27">
        <f t="shared" si="176"/>
        <v>0.68935179609285779</v>
      </c>
      <c r="EB250" s="27">
        <f t="shared" si="176"/>
        <v>0.68979148748031016</v>
      </c>
      <c r="EC250" s="27">
        <f t="shared" ref="EC250:GN250" si="177">K_WATER(EC237)*(2*K_WATER(EC237)+K_TA(EC237)-2*EC248*(K_WATER(EC237)-K_TA(EC237)))/(2*K_WATER(EC237)+K_TA(EC237)+EC248*(K_WATER(EC237)-K_TA(EC237)))</f>
        <v>0.6897915357629113</v>
      </c>
      <c r="ED250" s="27">
        <f t="shared" si="177"/>
        <v>0.68979147556677101</v>
      </c>
      <c r="EE250" s="27">
        <f t="shared" si="177"/>
        <v>0.68979147772676075</v>
      </c>
      <c r="EF250" s="27">
        <f t="shared" si="177"/>
        <v>0.69430978371421936</v>
      </c>
      <c r="EG250" s="27">
        <f t="shared" si="177"/>
        <v>0.65098356067470964</v>
      </c>
      <c r="EH250" s="27">
        <f t="shared" si="177"/>
        <v>0.69290418053898373</v>
      </c>
      <c r="EI250" s="27">
        <f t="shared" si="177"/>
        <v>0.65750507174182915</v>
      </c>
      <c r="EJ250" s="27">
        <f t="shared" si="177"/>
        <v>0.65098356067470964</v>
      </c>
      <c r="EK250" s="27">
        <f t="shared" si="177"/>
        <v>0.64534707321932916</v>
      </c>
      <c r="EL250" s="27">
        <f t="shared" si="177"/>
        <v>0.63933003091804552</v>
      </c>
      <c r="EM250" s="27">
        <f t="shared" si="177"/>
        <v>0.63933003091804552</v>
      </c>
      <c r="EN250" s="27">
        <f t="shared" si="177"/>
        <v>0.63903067719535267</v>
      </c>
      <c r="EO250" s="27">
        <f t="shared" si="177"/>
        <v>0.63387802208678667</v>
      </c>
      <c r="EP250" s="27">
        <f t="shared" si="177"/>
        <v>0.68227332447299949</v>
      </c>
      <c r="EQ250" s="27">
        <f t="shared" si="177"/>
        <v>0.68309397529869431</v>
      </c>
      <c r="ER250" s="27">
        <f t="shared" si="177"/>
        <v>0.62613436292421121</v>
      </c>
      <c r="ES250" s="27">
        <f t="shared" si="177"/>
        <v>0.68227332447299949</v>
      </c>
      <c r="ET250" s="27">
        <f t="shared" si="177"/>
        <v>0.68227332447299949</v>
      </c>
      <c r="EU250" s="27">
        <f t="shared" si="177"/>
        <v>0.68206243766142771</v>
      </c>
      <c r="EV250" s="27">
        <f t="shared" si="177"/>
        <v>0.68227332447299949</v>
      </c>
      <c r="EW250" s="27">
        <f t="shared" si="177"/>
        <v>0.57698948618386003</v>
      </c>
      <c r="EX250" s="27">
        <f t="shared" si="177"/>
        <v>0.68227332447299949</v>
      </c>
      <c r="EY250" s="27">
        <f t="shared" si="177"/>
        <v>0.68226705132464727</v>
      </c>
      <c r="EZ250" s="27">
        <f t="shared" si="177"/>
        <v>0.68227332447299949</v>
      </c>
      <c r="FA250" s="27">
        <f t="shared" si="177"/>
        <v>0.63933003091804552</v>
      </c>
      <c r="FB250" s="27">
        <f t="shared" si="177"/>
        <v>0.63933887230318054</v>
      </c>
      <c r="FC250" s="27">
        <f t="shared" si="177"/>
        <v>0.63292728822597433</v>
      </c>
      <c r="FD250" s="27">
        <f t="shared" si="177"/>
        <v>0.64534713147714118</v>
      </c>
      <c r="FE250" s="27">
        <f t="shared" si="177"/>
        <v>0.63292728822597433</v>
      </c>
      <c r="FF250" s="27">
        <f t="shared" si="177"/>
        <v>0.64523898607160723</v>
      </c>
      <c r="FG250" s="27">
        <f t="shared" si="177"/>
        <v>0.63292728822597433</v>
      </c>
      <c r="FH250" s="27">
        <f t="shared" si="177"/>
        <v>0.64533274064045665</v>
      </c>
      <c r="FI250" s="27">
        <f t="shared" si="177"/>
        <v>0.63292728822597433</v>
      </c>
      <c r="FJ250" s="27">
        <f t="shared" si="177"/>
        <v>0.6453395809473188</v>
      </c>
      <c r="FK250" s="27">
        <f t="shared" si="177"/>
        <v>0.63292728822597433</v>
      </c>
      <c r="FL250" s="27">
        <f t="shared" si="177"/>
        <v>0.64529131469233603</v>
      </c>
      <c r="FM250" s="27">
        <f t="shared" si="177"/>
        <v>0.63292728822597433</v>
      </c>
      <c r="FN250" s="27">
        <f t="shared" si="177"/>
        <v>0.64531959459076493</v>
      </c>
      <c r="FO250" s="27">
        <f t="shared" si="177"/>
        <v>0.63292728822597433</v>
      </c>
      <c r="FP250" s="27">
        <f t="shared" si="177"/>
        <v>0.63930243381302121</v>
      </c>
      <c r="FQ250" s="27">
        <f t="shared" si="177"/>
        <v>0.63292728822597433</v>
      </c>
      <c r="FR250" s="27">
        <f t="shared" si="177"/>
        <v>0.64367796724394344</v>
      </c>
      <c r="FS250" s="27">
        <f t="shared" si="177"/>
        <v>0.63292728822597433</v>
      </c>
      <c r="FT250" s="27">
        <f t="shared" si="177"/>
        <v>0.69203561338944786</v>
      </c>
      <c r="FU250" s="27">
        <f t="shared" si="177"/>
        <v>0.69203561338944786</v>
      </c>
      <c r="FV250" s="27">
        <f t="shared" si="177"/>
        <v>0.69203609228961893</v>
      </c>
      <c r="FW250" s="27">
        <f t="shared" si="177"/>
        <v>0.69203561338944786</v>
      </c>
      <c r="FX250" s="27">
        <f t="shared" si="177"/>
        <v>0.69203607052250093</v>
      </c>
      <c r="FY250" s="27">
        <f t="shared" si="177"/>
        <v>0.66550377278941752</v>
      </c>
      <c r="FZ250" s="27">
        <f t="shared" si="177"/>
        <v>0.57698948618386003</v>
      </c>
      <c r="GA250" s="27">
        <f t="shared" si="177"/>
        <v>0.62613436292421121</v>
      </c>
      <c r="GB250" s="27">
        <f t="shared" si="177"/>
        <v>0.62613436292421121</v>
      </c>
      <c r="GC250" s="27">
        <f t="shared" si="177"/>
        <v>0.62613436292421121</v>
      </c>
      <c r="GD250" s="27">
        <f t="shared" si="177"/>
        <v>0.65098499879468263</v>
      </c>
      <c r="GE250" s="27">
        <f t="shared" si="177"/>
        <v>0.66579307780620656</v>
      </c>
      <c r="GF250" s="27">
        <f t="shared" si="177"/>
        <v>0.6679255790102997</v>
      </c>
      <c r="GG250" s="27">
        <f t="shared" si="177"/>
        <v>0.66080520290279965</v>
      </c>
      <c r="GH250" s="27">
        <f t="shared" si="177"/>
        <v>0.59681897172542009</v>
      </c>
      <c r="GI250" s="27">
        <f t="shared" si="177"/>
        <v>0.59681897172542009</v>
      </c>
      <c r="GJ250" s="27">
        <f t="shared" si="177"/>
        <v>0.66939692278460705</v>
      </c>
      <c r="GK250" s="27">
        <f t="shared" si="177"/>
        <v>0.66939693163218128</v>
      </c>
      <c r="GL250" s="27">
        <f t="shared" si="177"/>
        <v>0.52949148737275131</v>
      </c>
      <c r="GM250" s="27">
        <f t="shared" si="177"/>
        <v>0.68640271012196541</v>
      </c>
      <c r="GN250" s="27">
        <f t="shared" si="177"/>
        <v>0.69397509520008616</v>
      </c>
      <c r="GO250" s="27">
        <f t="shared" ref="GO250:HU250" si="178">K_WATER(GO237)*(2*K_WATER(GO237)+K_TA(GO237)-2*GO248*(K_WATER(GO237)-K_TA(GO237)))/(2*K_WATER(GO237)+K_TA(GO237)+GO248*(K_WATER(GO237)-K_TA(GO237)))</f>
        <v>0.6913165029074605</v>
      </c>
      <c r="GP250" s="27">
        <f t="shared" si="178"/>
        <v>0.65098327740556805</v>
      </c>
      <c r="GQ250" s="27">
        <f t="shared" si="178"/>
        <v>0.53404753088381207</v>
      </c>
      <c r="GR250" s="27">
        <f t="shared" si="178"/>
        <v>0.50842611897714363</v>
      </c>
      <c r="GS250" s="27">
        <f t="shared" si="178"/>
        <v>0.6766577942367088</v>
      </c>
      <c r="GT250" s="27">
        <f t="shared" si="178"/>
        <v>0.67665779579466079</v>
      </c>
      <c r="GU250" s="27">
        <f t="shared" si="178"/>
        <v>0.69397509350273745</v>
      </c>
      <c r="GV250" s="27">
        <f t="shared" si="178"/>
        <v>0.65624384760707866</v>
      </c>
      <c r="GW250" s="27">
        <f t="shared" si="178"/>
        <v>0.65279643379936081</v>
      </c>
      <c r="GX250" s="27">
        <f t="shared" si="178"/>
        <v>0.65141518810991894</v>
      </c>
      <c r="GY250" s="27">
        <f t="shared" si="178"/>
        <v>0.65141529646272045</v>
      </c>
      <c r="GZ250" s="27">
        <f t="shared" si="178"/>
        <v>0.4737170994269248</v>
      </c>
      <c r="HA250" s="27">
        <f t="shared" si="178"/>
        <v>0.65098327740556805</v>
      </c>
      <c r="HB250" s="27">
        <f t="shared" si="178"/>
        <v>0.47378286740604003</v>
      </c>
      <c r="HC250" s="27">
        <f t="shared" si="178"/>
        <v>0.68447905762792627</v>
      </c>
      <c r="HD250" s="27">
        <f t="shared" si="178"/>
        <v>0.473820645282921</v>
      </c>
      <c r="HE250" s="27">
        <f t="shared" si="178"/>
        <v>0.68858636129347317</v>
      </c>
      <c r="HF250" s="27">
        <f t="shared" si="178"/>
        <v>0.22027264513335656</v>
      </c>
      <c r="HG250" s="27">
        <f t="shared" si="178"/>
        <v>0.37368773490001178</v>
      </c>
      <c r="HH250" s="27">
        <f t="shared" si="178"/>
        <v>0.68593172324026885</v>
      </c>
      <c r="HI250" s="27">
        <f t="shared" si="178"/>
        <v>0.68708761122945494</v>
      </c>
      <c r="HJ250" s="27">
        <f t="shared" si="178"/>
        <v>0.6820887622252837</v>
      </c>
      <c r="HK250" s="27">
        <f t="shared" si="178"/>
        <v>0.69362506284037395</v>
      </c>
      <c r="HL250" s="27">
        <f t="shared" si="178"/>
        <v>0.22052084485382167</v>
      </c>
      <c r="HM250" s="27">
        <f t="shared" si="178"/>
        <v>0.22068440512543844</v>
      </c>
      <c r="HN250" s="27">
        <f t="shared" si="178"/>
        <v>0.1470032</v>
      </c>
      <c r="HO250" s="27">
        <f t="shared" si="178"/>
        <v>0.69320222652410057</v>
      </c>
      <c r="HP250" s="27">
        <f t="shared" si="178"/>
        <v>0.14547199144738546</v>
      </c>
      <c r="HQ250" s="27">
        <f t="shared" si="178"/>
        <v>0.68065467324617235</v>
      </c>
      <c r="HR250" s="27">
        <f t="shared" si="178"/>
        <v>0.57698948618386003</v>
      </c>
      <c r="HS250" s="27">
        <f t="shared" si="178"/>
        <v>0.66157222332750465</v>
      </c>
      <c r="HT250" s="27">
        <f t="shared" si="178"/>
        <v>0.64570886283356654</v>
      </c>
      <c r="HU250" s="27">
        <f t="shared" si="178"/>
        <v>0.6891596089408073</v>
      </c>
      <c r="HV250" s="27">
        <f>K_WATER(HV237)*(2*K_WATER(HV237)+K_TA(HV237)-2*HV248*(K_WATER(HV237)-K_TA(HV237)))/(2*K_WATER(HV237)+K_TA(HV237)+HV248*(K_WATER(HV237)-K_TA(HV237)))</f>
        <v>0.64464145421794194</v>
      </c>
      <c r="HW250" s="27">
        <f>K_WATER(HW237)*(2*K_WATER(HW237)+K_TA(HW237)-2*HW248*(K_WATER(HW237)-K_TA(HW237)))/(2*K_WATER(HW237)+K_TA(HW237)+HW248*(K_WATER(HW237)-K_TA(HW237)))</f>
        <v>0.68214582307430505</v>
      </c>
      <c r="HX250" s="27">
        <f>K_WATER(HX237)*(2*K_WATER(HX237)+K_TA(HX237)-2*HX248*(K_WATER(HX237)-K_TA(HX237)))/(2*K_WATER(HX237)+K_TA(HX237)+HX248*(K_WATER(HX237)-K_TA(HX237)))</f>
        <v>0.6897915357629113</v>
      </c>
      <c r="HY250" s="27">
        <f>K_WATER(HY237)*(2*K_WATER(HY237)+K_TA(HY237)-2*HY248*(K_WATER(HY237)-K_TA(HY237)))/(2*K_WATER(HY237)+K_TA(HY237)+HY248*(K_WATER(HY237)-K_TA(HY237)))</f>
        <v>0.57698948618386003</v>
      </c>
      <c r="HZ250" s="27">
        <f>K_WATER(HZ237)*(2*K_WATER(HZ237)+K_TA(HZ237)-2*HZ248*(K_WATER(HZ237)-K_TA(HZ237)))/(2*K_WATER(HZ237)+K_TA(HZ237)+HZ248*(K_WATER(HZ237)-K_TA(HZ237)))</f>
        <v>0.68206243766142771</v>
      </c>
    </row>
    <row r="251" spans="1:234" ht="12" customHeight="1" x14ac:dyDescent="0.15">
      <c r="A251" s="4" t="s">
        <v>564</v>
      </c>
      <c r="B251" s="5" t="s">
        <v>625</v>
      </c>
      <c r="C251" s="27">
        <f>IF(C248&lt;0.1,MU_WATER(C237)*(1+0.5*C248)/(1-C248)^4,MU_WATER(C237)*(1+2.5*C248+10.5*C248^2))</f>
        <v>0.88723330681753643</v>
      </c>
      <c r="D251" s="27">
        <f t="shared" ref="D251:BO251" si="179">IF(D248&lt;0.1,MU_WATER(D237)*(1+0.5*D248)/(1-D248)^4,MU_WATER(D237)*(1+2.5*D248+10.5*D248^2))</f>
        <v>0.39156055718352384</v>
      </c>
      <c r="E251" s="27">
        <f t="shared" si="179"/>
        <v>0.34110843865729001</v>
      </c>
      <c r="F251" s="27">
        <f t="shared" si="179"/>
        <v>0.4042036130102924</v>
      </c>
      <c r="G251" s="27">
        <f t="shared" si="179"/>
        <v>0.40420361155543011</v>
      </c>
      <c r="H251" s="27">
        <f t="shared" si="179"/>
        <v>0.30844251340592493</v>
      </c>
      <c r="I251" s="27">
        <f t="shared" si="179"/>
        <v>0.4309834268605609</v>
      </c>
      <c r="J251" s="27">
        <f t="shared" si="179"/>
        <v>0.56248687937106268</v>
      </c>
      <c r="K251" s="27" t="e">
        <f t="shared" si="179"/>
        <v>#VALUE!</v>
      </c>
      <c r="L251" s="27">
        <f t="shared" si="179"/>
        <v>0.40448885776684856</v>
      </c>
      <c r="M251" s="27">
        <f t="shared" si="179"/>
        <v>0.56250502917120415</v>
      </c>
      <c r="N251" s="27">
        <f t="shared" si="179"/>
        <v>0.40284849933515054</v>
      </c>
      <c r="O251" s="27">
        <f t="shared" si="179"/>
        <v>0.56248687937106268</v>
      </c>
      <c r="P251" s="27">
        <f t="shared" si="179"/>
        <v>0.40420361123227705</v>
      </c>
      <c r="Q251" s="27">
        <f t="shared" si="179"/>
        <v>0.39156459515295738</v>
      </c>
      <c r="R251" s="27">
        <f t="shared" si="179"/>
        <v>0.31374893028166789</v>
      </c>
      <c r="S251" s="27">
        <f t="shared" si="179"/>
        <v>0.39774569573213353</v>
      </c>
      <c r="T251" s="27">
        <f t="shared" si="179"/>
        <v>0.39774582026769184</v>
      </c>
      <c r="U251" s="27">
        <f t="shared" si="179"/>
        <v>0.39774568861724047</v>
      </c>
      <c r="V251" s="27">
        <f t="shared" si="179"/>
        <v>0.1565213123727523</v>
      </c>
      <c r="W251" s="27">
        <f t="shared" si="179"/>
        <v>0.17388032855936961</v>
      </c>
      <c r="X251" s="27">
        <f t="shared" si="179"/>
        <v>0.1565213123727523</v>
      </c>
      <c r="Y251" s="27">
        <f t="shared" si="179"/>
        <v>0.25992900421407505</v>
      </c>
      <c r="Z251" s="27">
        <f t="shared" si="179"/>
        <v>0.1339539750446487</v>
      </c>
      <c r="AA251" s="27">
        <f t="shared" si="179"/>
        <v>0.17277869845985613</v>
      </c>
      <c r="AB251" s="27">
        <f t="shared" si="179"/>
        <v>0.15836905870130144</v>
      </c>
      <c r="AC251" s="27">
        <f t="shared" si="179"/>
        <v>0.17277414515836764</v>
      </c>
      <c r="AD251" s="27">
        <f t="shared" si="179"/>
        <v>0.15836904210628883</v>
      </c>
      <c r="AE251" s="27">
        <f t="shared" si="179"/>
        <v>0.20450597049241148</v>
      </c>
      <c r="AF251" s="27">
        <f t="shared" si="179"/>
        <v>0.19405780931125891</v>
      </c>
      <c r="AG251" s="27">
        <f t="shared" si="179"/>
        <v>0.20450457505147546</v>
      </c>
      <c r="AH251" s="27">
        <f t="shared" si="179"/>
        <v>0.19405780931125891</v>
      </c>
      <c r="AI251" s="27">
        <f t="shared" si="179"/>
        <v>0.56250204241555146</v>
      </c>
      <c r="AJ251" s="27">
        <f t="shared" si="179"/>
        <v>0.56250204241555146</v>
      </c>
      <c r="AK251" s="27">
        <f t="shared" si="179"/>
        <v>0.56250204241555146</v>
      </c>
      <c r="AL251" s="27">
        <f t="shared" si="179"/>
        <v>0.67934108089900958</v>
      </c>
      <c r="AM251" s="27">
        <f t="shared" si="179"/>
        <v>0.56250204241555146</v>
      </c>
      <c r="AN251" s="27">
        <f t="shared" si="179"/>
        <v>0.68831631648046887</v>
      </c>
      <c r="AO251" s="27">
        <f t="shared" si="179"/>
        <v>0.68831631648046887</v>
      </c>
      <c r="AP251" s="27">
        <f t="shared" si="179"/>
        <v>0.68831631648046887</v>
      </c>
      <c r="AQ251" s="27">
        <f t="shared" si="179"/>
        <v>0.70645112862324899</v>
      </c>
      <c r="AR251" s="27">
        <f t="shared" si="179"/>
        <v>0.71081849274171649</v>
      </c>
      <c r="AS251" s="27">
        <f t="shared" si="179"/>
        <v>0.71081849274171649</v>
      </c>
      <c r="AT251" s="27">
        <f t="shared" si="179"/>
        <v>0.70645112862324899</v>
      </c>
      <c r="AU251" s="27">
        <f t="shared" si="179"/>
        <v>0.52612064785662926</v>
      </c>
      <c r="AV251" s="27">
        <f t="shared" si="179"/>
        <v>0.52584907352879962</v>
      </c>
      <c r="AW251" s="27">
        <f t="shared" si="179"/>
        <v>0.55301700271690013</v>
      </c>
      <c r="AX251" s="27">
        <f t="shared" si="179"/>
        <v>0.56695298029809438</v>
      </c>
      <c r="AY251" s="27">
        <f t="shared" si="179"/>
        <v>0.1565213123727523</v>
      </c>
      <c r="AZ251" s="27">
        <f t="shared" si="179"/>
        <v>0.32355928978171911</v>
      </c>
      <c r="BA251" s="27">
        <f t="shared" si="179"/>
        <v>0.14190840228959925</v>
      </c>
      <c r="BB251" s="27">
        <f t="shared" si="179"/>
        <v>0.20450597049241148</v>
      </c>
      <c r="BC251" s="27">
        <f t="shared" si="179"/>
        <v>0.19374858476686901</v>
      </c>
      <c r="BD251" s="27">
        <f t="shared" si="179"/>
        <v>0.20450457505147546</v>
      </c>
      <c r="BE251" s="27">
        <f t="shared" si="179"/>
        <v>0.19374858239013579</v>
      </c>
      <c r="BF251" s="27">
        <f t="shared" si="179"/>
        <v>0.51034069019301698</v>
      </c>
      <c r="BG251" s="27">
        <f t="shared" si="179"/>
        <v>0.24900848655228569</v>
      </c>
      <c r="BH251" s="27">
        <f t="shared" si="179"/>
        <v>0.51034069019301698</v>
      </c>
      <c r="BI251" s="27">
        <f t="shared" si="179"/>
        <v>0.47719623636837594</v>
      </c>
      <c r="BJ251" s="27">
        <f t="shared" si="179"/>
        <v>0.84857047403696884</v>
      </c>
      <c r="BK251" s="27">
        <f t="shared" si="179"/>
        <v>0.17107605214558022</v>
      </c>
      <c r="BL251" s="27">
        <f t="shared" si="179"/>
        <v>0.2918793988252098</v>
      </c>
      <c r="BM251" s="27">
        <f t="shared" si="179"/>
        <v>0.51034040595028929</v>
      </c>
      <c r="BN251" s="27">
        <f t="shared" si="179"/>
        <v>0.51034040595028818</v>
      </c>
      <c r="BO251" s="27">
        <f t="shared" si="179"/>
        <v>0.84857296720564368</v>
      </c>
      <c r="BP251" s="27">
        <f t="shared" ref="BP251:EA251" si="180">IF(BP248&lt;0.1,MU_WATER(BP237)*(1+0.5*BP248)/(1-BP248)^4,MU_WATER(BP237)*(1+2.5*BP248+10.5*BP248^2))</f>
        <v>0.84857296720564368</v>
      </c>
      <c r="BQ251" s="27">
        <f t="shared" si="180"/>
        <v>0.8491232297876824</v>
      </c>
      <c r="BR251" s="27">
        <f t="shared" si="180"/>
        <v>0.21775667270610299</v>
      </c>
      <c r="BS251" s="27">
        <f t="shared" si="180"/>
        <v>0.5103404059492288</v>
      </c>
      <c r="BT251" s="27">
        <f t="shared" si="180"/>
        <v>0.56250491429540628</v>
      </c>
      <c r="BU251" s="27">
        <f t="shared" si="180"/>
        <v>0.56250491429540628</v>
      </c>
      <c r="BV251" s="27">
        <f t="shared" si="180"/>
        <v>0.84718649351430642</v>
      </c>
      <c r="BW251" s="27">
        <f t="shared" si="180"/>
        <v>0.84602320501577788</v>
      </c>
      <c r="BX251" s="27">
        <f t="shared" si="180"/>
        <v>0.84519411857877025</v>
      </c>
      <c r="BY251" s="27">
        <f t="shared" si="180"/>
        <v>0.84602331725336433</v>
      </c>
      <c r="BZ251" s="27">
        <f t="shared" si="180"/>
        <v>0.30935592993043232</v>
      </c>
      <c r="CA251" s="27">
        <f t="shared" si="180"/>
        <v>0.30935593079810381</v>
      </c>
      <c r="CB251" s="27" t="e">
        <f t="shared" si="180"/>
        <v>#VALUE!</v>
      </c>
      <c r="CC251" s="27">
        <f t="shared" si="180"/>
        <v>0.29524413939536259</v>
      </c>
      <c r="CD251" s="27">
        <f t="shared" si="180"/>
        <v>0.22866651107835403</v>
      </c>
      <c r="CE251" s="27">
        <f t="shared" si="180"/>
        <v>0.30921819077599777</v>
      </c>
      <c r="CF251" s="27">
        <f t="shared" si="180"/>
        <v>0.28323837689982723</v>
      </c>
      <c r="CG251" s="27">
        <f t="shared" si="180"/>
        <v>0.30935593040690212</v>
      </c>
      <c r="CH251" s="27">
        <f t="shared" si="180"/>
        <v>0.30936082159160611</v>
      </c>
      <c r="CI251" s="27">
        <f t="shared" si="180"/>
        <v>0.30708815182674731</v>
      </c>
      <c r="CJ251" s="27">
        <f t="shared" si="180"/>
        <v>0.30962419321310625</v>
      </c>
      <c r="CK251" s="27">
        <f t="shared" si="180"/>
        <v>0.22436521660157749</v>
      </c>
      <c r="CL251" s="27">
        <f t="shared" si="180"/>
        <v>0.22436521660157749</v>
      </c>
      <c r="CM251" s="27">
        <f t="shared" si="180"/>
        <v>0.22826435450998556</v>
      </c>
      <c r="CN251" s="27">
        <f t="shared" si="180"/>
        <v>0.22866651108385855</v>
      </c>
      <c r="CO251" s="27">
        <f t="shared" si="180"/>
        <v>0.22826435450998556</v>
      </c>
      <c r="CP251" s="27">
        <f t="shared" si="180"/>
        <v>0.22826435450998556</v>
      </c>
      <c r="CQ251" s="27">
        <f t="shared" si="180"/>
        <v>0.30864929250540796</v>
      </c>
      <c r="CR251" s="27">
        <f t="shared" si="180"/>
        <v>0.27571191569875636</v>
      </c>
      <c r="CS251" s="27">
        <f t="shared" si="180"/>
        <v>0.94767238746223359</v>
      </c>
      <c r="CT251" s="27">
        <f t="shared" si="180"/>
        <v>3.1866076326657473</v>
      </c>
      <c r="CU251" s="27">
        <f t="shared" si="180"/>
        <v>0.2485933182949826</v>
      </c>
      <c r="CV251" s="27">
        <f t="shared" si="180"/>
        <v>0.71367694130161774</v>
      </c>
      <c r="CW251" s="27">
        <f t="shared" si="180"/>
        <v>0.29784028724218831</v>
      </c>
      <c r="CX251" s="27">
        <f t="shared" si="180"/>
        <v>0.29851616623229577</v>
      </c>
      <c r="CY251" s="27">
        <f t="shared" si="180"/>
        <v>0.29784028766326592</v>
      </c>
      <c r="CZ251" s="27">
        <f t="shared" si="180"/>
        <v>0.29784000267863237</v>
      </c>
      <c r="DA251" s="27">
        <f t="shared" si="180"/>
        <v>0.29784028602889806</v>
      </c>
      <c r="DB251" s="27">
        <f t="shared" si="180"/>
        <v>0.46223543115746862</v>
      </c>
      <c r="DC251" s="27">
        <f t="shared" si="180"/>
        <v>0.46327253542840863</v>
      </c>
      <c r="DD251" s="27">
        <f t="shared" si="180"/>
        <v>0.70578665031389476</v>
      </c>
      <c r="DE251" s="27">
        <f t="shared" si="180"/>
        <v>0.70645112862324899</v>
      </c>
      <c r="DF251" s="27">
        <f t="shared" si="180"/>
        <v>0.70645112862324899</v>
      </c>
      <c r="DG251" s="27">
        <f t="shared" si="180"/>
        <v>0.70741092956708052</v>
      </c>
      <c r="DH251" s="27">
        <f t="shared" si="180"/>
        <v>0.26628640022401551</v>
      </c>
      <c r="DI251" s="27">
        <f t="shared" si="180"/>
        <v>0.54781353063296789</v>
      </c>
      <c r="DJ251" s="27">
        <f t="shared" si="180"/>
        <v>0.26628640022401551</v>
      </c>
      <c r="DK251" s="27">
        <f t="shared" si="180"/>
        <v>0.70645112862324899</v>
      </c>
      <c r="DL251" s="27">
        <f t="shared" si="180"/>
        <v>0.26661308539949685</v>
      </c>
      <c r="DM251" s="27">
        <f t="shared" si="180"/>
        <v>0.6323763175221685</v>
      </c>
      <c r="DN251" s="27">
        <f t="shared" si="180"/>
        <v>0.63242817293230857</v>
      </c>
      <c r="DO251" s="27">
        <f t="shared" si="180"/>
        <v>0.63242817293230857</v>
      </c>
      <c r="DP251" s="27">
        <f t="shared" si="180"/>
        <v>0.63352286329019447</v>
      </c>
      <c r="DQ251" s="27">
        <f t="shared" si="180"/>
        <v>0.64590869112553417</v>
      </c>
      <c r="DR251" s="27">
        <f t="shared" si="180"/>
        <v>0.6350889715819682</v>
      </c>
      <c r="DS251" s="27">
        <f t="shared" si="180"/>
        <v>0.30844251290041541</v>
      </c>
      <c r="DT251" s="27">
        <f t="shared" si="180"/>
        <v>0.30844251315674454</v>
      </c>
      <c r="DU251" s="27">
        <f t="shared" si="180"/>
        <v>0.30844251319749494</v>
      </c>
      <c r="DV251" s="27">
        <f t="shared" si="180"/>
        <v>0.30898534381544307</v>
      </c>
      <c r="DW251" s="27">
        <f t="shared" si="180"/>
        <v>0.30844251331131695</v>
      </c>
      <c r="DX251" s="27" t="e">
        <f t="shared" si="180"/>
        <v>#VALUE!</v>
      </c>
      <c r="DY251" s="27">
        <f t="shared" si="180"/>
        <v>0.21896732562484</v>
      </c>
      <c r="DZ251" s="27">
        <f t="shared" si="180"/>
        <v>0.19333150457677351</v>
      </c>
      <c r="EA251" s="27">
        <f t="shared" si="180"/>
        <v>0.196921163571113</v>
      </c>
      <c r="EB251" s="27">
        <f t="shared" ref="EB251:GM251" si="181">IF(EB248&lt;0.1,MU_WATER(EB237)*(1+0.5*EB248)/(1-EB248)^4,MU_WATER(EB237)*(1+2.5*EB248+10.5*EB248^2))</f>
        <v>0.2103987212219002</v>
      </c>
      <c r="EC251" s="27">
        <f t="shared" si="181"/>
        <v>0.21058638488825276</v>
      </c>
      <c r="ED251" s="27">
        <f t="shared" si="181"/>
        <v>0.21039873642066792</v>
      </c>
      <c r="EE251" s="27">
        <f t="shared" si="181"/>
        <v>0.21039873366504827</v>
      </c>
      <c r="EF251" s="27">
        <f t="shared" si="181"/>
        <v>0.20492156351560029</v>
      </c>
      <c r="EG251" s="27">
        <f t="shared" si="181"/>
        <v>0.56250204241555146</v>
      </c>
      <c r="EH251" s="27">
        <f t="shared" si="181"/>
        <v>0.23359926242179285</v>
      </c>
      <c r="EI251" s="27">
        <f t="shared" si="181"/>
        <v>0.16035894320728519</v>
      </c>
      <c r="EJ251" s="27">
        <f t="shared" si="181"/>
        <v>0.56250204241555146</v>
      </c>
      <c r="EK251" s="27">
        <f t="shared" si="181"/>
        <v>0.62639720024610224</v>
      </c>
      <c r="EL251" s="27">
        <f t="shared" si="181"/>
        <v>0.70645112862324899</v>
      </c>
      <c r="EM251" s="27">
        <f t="shared" si="181"/>
        <v>0.70645112862324899</v>
      </c>
      <c r="EN251" s="27">
        <f t="shared" si="181"/>
        <v>0.71081849274171649</v>
      </c>
      <c r="EO251" s="27">
        <f t="shared" si="181"/>
        <v>0.47763118283190936</v>
      </c>
      <c r="EP251" s="27">
        <f t="shared" si="181"/>
        <v>0.31374893028166789</v>
      </c>
      <c r="EQ251" s="27">
        <f t="shared" si="181"/>
        <v>0.30829950230517872</v>
      </c>
      <c r="ER251" s="27">
        <f t="shared" si="181"/>
        <v>0.94767238746223359</v>
      </c>
      <c r="ES251" s="27">
        <f t="shared" si="181"/>
        <v>0.31374893028166789</v>
      </c>
      <c r="ET251" s="27">
        <f t="shared" si="181"/>
        <v>0.31374893028166789</v>
      </c>
      <c r="EU251" s="27">
        <f t="shared" si="181"/>
        <v>0.31514725228111201</v>
      </c>
      <c r="EV251" s="27">
        <f t="shared" si="181"/>
        <v>0.31374893028166789</v>
      </c>
      <c r="EW251" s="27" t="e">
        <f t="shared" si="181"/>
        <v>#VALUE!</v>
      </c>
      <c r="EX251" s="27">
        <f t="shared" si="181"/>
        <v>0.31374893028166789</v>
      </c>
      <c r="EY251" s="27">
        <f t="shared" si="181"/>
        <v>0.31379053443012278</v>
      </c>
      <c r="EZ251" s="27">
        <f t="shared" si="181"/>
        <v>0.31374893028166789</v>
      </c>
      <c r="FA251" s="27">
        <f t="shared" si="181"/>
        <v>0.70645112862324899</v>
      </c>
      <c r="FB251" s="27">
        <f t="shared" si="181"/>
        <v>0.70632274895904457</v>
      </c>
      <c r="FC251" s="27">
        <f t="shared" si="181"/>
        <v>0.80965171198310981</v>
      </c>
      <c r="FD251" s="27">
        <f t="shared" si="181"/>
        <v>0.62639648955801785</v>
      </c>
      <c r="FE251" s="27">
        <f t="shared" si="181"/>
        <v>0.80965171198310981</v>
      </c>
      <c r="FF251" s="27">
        <f t="shared" si="181"/>
        <v>0.62771770880728062</v>
      </c>
      <c r="FG251" s="27">
        <f t="shared" si="181"/>
        <v>0.80965171198310981</v>
      </c>
      <c r="FH251" s="27">
        <f t="shared" si="181"/>
        <v>0.62657207801555648</v>
      </c>
      <c r="FI251" s="27">
        <f t="shared" si="181"/>
        <v>0.80965171198310981</v>
      </c>
      <c r="FJ251" s="27">
        <f t="shared" si="181"/>
        <v>0.6264886080353832</v>
      </c>
      <c r="FK251" s="27">
        <f t="shared" si="181"/>
        <v>0.80965171198310981</v>
      </c>
      <c r="FL251" s="27">
        <f t="shared" si="181"/>
        <v>0.62707791868353757</v>
      </c>
      <c r="FM251" s="27">
        <f t="shared" si="181"/>
        <v>0.80965171198310981</v>
      </c>
      <c r="FN251" s="27">
        <f t="shared" si="181"/>
        <v>0.62673253869468648</v>
      </c>
      <c r="FO251" s="27">
        <f t="shared" si="181"/>
        <v>0.80965171198310981</v>
      </c>
      <c r="FP251" s="27">
        <f t="shared" si="181"/>
        <v>0.70685207128996741</v>
      </c>
      <c r="FQ251" s="27">
        <f t="shared" si="181"/>
        <v>0.80965171198310981</v>
      </c>
      <c r="FR251" s="27">
        <f t="shared" si="181"/>
        <v>0.64723535263470444</v>
      </c>
      <c r="FS251" s="27">
        <f t="shared" si="181"/>
        <v>0.80965171198310981</v>
      </c>
      <c r="FT251" s="27">
        <f t="shared" si="181"/>
        <v>0.17741541823118617</v>
      </c>
      <c r="FU251" s="27">
        <f t="shared" si="181"/>
        <v>0.17741541823118617</v>
      </c>
      <c r="FV251" s="27">
        <f t="shared" si="181"/>
        <v>0.17741799305404601</v>
      </c>
      <c r="FW251" s="27">
        <f t="shared" si="181"/>
        <v>0.17741541823118617</v>
      </c>
      <c r="FX251" s="27">
        <f t="shared" si="181"/>
        <v>0.17741787601503869</v>
      </c>
      <c r="FY251" s="27">
        <f t="shared" si="181"/>
        <v>0.38879369944343761</v>
      </c>
      <c r="FZ251" s="27" t="e">
        <f t="shared" si="181"/>
        <v>#VALUE!</v>
      </c>
      <c r="GA251" s="27">
        <f t="shared" si="181"/>
        <v>0.94767238746223359</v>
      </c>
      <c r="GB251" s="27">
        <f t="shared" si="181"/>
        <v>0.94767238746223359</v>
      </c>
      <c r="GC251" s="27">
        <f t="shared" si="181"/>
        <v>0.94767238746223359</v>
      </c>
      <c r="GD251" s="27">
        <f t="shared" si="181"/>
        <v>0.56248687937106268</v>
      </c>
      <c r="GE251" s="27">
        <f t="shared" si="181"/>
        <v>0.40448885740183932</v>
      </c>
      <c r="GF251" s="27">
        <f t="shared" si="181"/>
        <v>0.40284849924394861</v>
      </c>
      <c r="GG251" s="27">
        <f t="shared" si="181"/>
        <v>0.12817468652657926</v>
      </c>
      <c r="GH251" s="27">
        <f t="shared" si="181"/>
        <v>0.19784662153226065</v>
      </c>
      <c r="GI251" s="27">
        <f t="shared" si="181"/>
        <v>0.19784662153226065</v>
      </c>
      <c r="GJ251" s="27">
        <f t="shared" si="181"/>
        <v>0.13395397500769435</v>
      </c>
      <c r="GK251" s="27">
        <f t="shared" si="181"/>
        <v>0.13395396764829776</v>
      </c>
      <c r="GL251" s="27">
        <f t="shared" si="181"/>
        <v>0.26401427864289545</v>
      </c>
      <c r="GM251" s="27">
        <f t="shared" si="181"/>
        <v>0.15836923814856599</v>
      </c>
      <c r="GN251" s="27">
        <f t="shared" ref="GN251:HZ251" si="182">IF(GN248&lt;0.1,MU_WATER(GN237)*(1+0.5*GN248)/(1-GN248)^4,MU_WATER(GN237)*(1+2.5*GN248+10.5*GN248^2))</f>
        <v>0.19374872171300683</v>
      </c>
      <c r="GO251" s="27">
        <f t="shared" si="182"/>
        <v>0.17388032855879781</v>
      </c>
      <c r="GP251" s="27">
        <f t="shared" si="182"/>
        <v>0.56250502917120415</v>
      </c>
      <c r="GQ251" s="27">
        <f t="shared" si="182"/>
        <v>0.28047828620638737</v>
      </c>
      <c r="GR251" s="27">
        <f t="shared" si="182"/>
        <v>0.32386588152488827</v>
      </c>
      <c r="GS251" s="27">
        <f t="shared" si="182"/>
        <v>0.14190840228182997</v>
      </c>
      <c r="GT251" s="27">
        <f t="shared" si="182"/>
        <v>0.14190840092522664</v>
      </c>
      <c r="GU251" s="27">
        <f t="shared" si="182"/>
        <v>0.1937487236862937</v>
      </c>
      <c r="GV251" s="27">
        <f t="shared" si="182"/>
        <v>0.5103404059492288</v>
      </c>
      <c r="GW251" s="27">
        <f t="shared" si="182"/>
        <v>0.5437996608398028</v>
      </c>
      <c r="GX251" s="27">
        <f t="shared" si="182"/>
        <v>0.55797488315989952</v>
      </c>
      <c r="GY251" s="27">
        <f t="shared" si="182"/>
        <v>0.55797375264357896</v>
      </c>
      <c r="GZ251" s="27">
        <f t="shared" si="182"/>
        <v>0.8491232297876824</v>
      </c>
      <c r="HA251" s="27">
        <f t="shared" si="182"/>
        <v>0.56250502917120415</v>
      </c>
      <c r="HB251" s="27">
        <f t="shared" si="182"/>
        <v>0.84714806630626471</v>
      </c>
      <c r="HC251" s="27">
        <f t="shared" si="182"/>
        <v>0.29304458657006627</v>
      </c>
      <c r="HD251" s="27">
        <f t="shared" si="182"/>
        <v>0.84602307837080848</v>
      </c>
      <c r="HE251" s="27">
        <f t="shared" si="182"/>
        <v>0.26448479915645817</v>
      </c>
      <c r="HF251" s="27">
        <f t="shared" si="182"/>
        <v>2.9644532351199575</v>
      </c>
      <c r="HG251" s="27">
        <f t="shared" si="182"/>
        <v>1.4386456748919134</v>
      </c>
      <c r="HH251" s="27">
        <f t="shared" si="182"/>
        <v>0.28323492951999685</v>
      </c>
      <c r="HI251" s="27">
        <f t="shared" si="182"/>
        <v>0.28122822550292986</v>
      </c>
      <c r="HJ251" s="27">
        <f t="shared" si="182"/>
        <v>0.30936082159160611</v>
      </c>
      <c r="HK251" s="27">
        <f t="shared" si="182"/>
        <v>0.22436521660157749</v>
      </c>
      <c r="HL251" s="27">
        <f t="shared" si="182"/>
        <v>2.671766821181587</v>
      </c>
      <c r="HM251" s="27">
        <f t="shared" si="182"/>
        <v>2.971467257298833</v>
      </c>
      <c r="HN251" s="27">
        <f t="shared" si="182"/>
        <v>4.0889947843076566</v>
      </c>
      <c r="HO251" s="27">
        <f t="shared" si="182"/>
        <v>0.23008546417909179</v>
      </c>
      <c r="HP251" s="27">
        <f t="shared" si="182"/>
        <v>3.2105700178062957</v>
      </c>
      <c r="HQ251" s="27">
        <f t="shared" si="182"/>
        <v>0.29851616623229577</v>
      </c>
      <c r="HR251" s="27" t="e">
        <f t="shared" si="182"/>
        <v>#VALUE!</v>
      </c>
      <c r="HS251" s="27">
        <f t="shared" si="182"/>
        <v>0.46327253542840863</v>
      </c>
      <c r="HT251" s="27">
        <f t="shared" si="182"/>
        <v>0.62200541250914021</v>
      </c>
      <c r="HU251" s="27">
        <f t="shared" si="182"/>
        <v>0.26628640022401551</v>
      </c>
      <c r="HV251" s="27">
        <f t="shared" si="182"/>
        <v>0.6350889715819682</v>
      </c>
      <c r="HW251" s="27">
        <f t="shared" si="182"/>
        <v>0.30898405409621899</v>
      </c>
      <c r="HX251" s="27">
        <f t="shared" si="182"/>
        <v>0.21058638488825276</v>
      </c>
      <c r="HY251" s="27" t="e">
        <f t="shared" si="182"/>
        <v>#VALUE!</v>
      </c>
      <c r="HZ251" s="27">
        <f t="shared" si="182"/>
        <v>0.31514725228111201</v>
      </c>
    </row>
    <row r="252" spans="1:234" s="48" customFormat="1" ht="12" customHeight="1" x14ac:dyDescent="0.15">
      <c r="A252" s="6" t="s">
        <v>565</v>
      </c>
    </row>
    <row r="253" spans="1:234" ht="12" customHeight="1" x14ac:dyDescent="0.15">
      <c r="A253" s="4" t="s">
        <v>559</v>
      </c>
      <c r="B253" s="5" t="s">
        <v>622</v>
      </c>
      <c r="C253" s="27">
        <f>CP_TA(C237)</f>
        <v>1.2469965119999999</v>
      </c>
      <c r="D253" s="27">
        <f>CP_TA(D237)</f>
        <v>1.4312484695232</v>
      </c>
      <c r="E253" s="27">
        <f t="shared" ref="E253:BP253" si="183">CP_TA(E237)</f>
        <v>1.47960183612096</v>
      </c>
      <c r="F253" s="27">
        <f t="shared" si="183"/>
        <v>1.4314792258425602</v>
      </c>
      <c r="G253" s="27">
        <f t="shared" si="183"/>
        <v>1.4314792258425602</v>
      </c>
      <c r="H253" s="27">
        <f t="shared" si="183"/>
        <v>1.52230450987008</v>
      </c>
      <c r="I253" s="27">
        <f t="shared" si="183"/>
        <v>1.4012717183999999</v>
      </c>
      <c r="J253" s="27">
        <f t="shared" si="183"/>
        <v>1.3314098089612798</v>
      </c>
      <c r="K253" s="27">
        <f t="shared" si="183"/>
        <v>1.0969416000000001</v>
      </c>
      <c r="L253" s="27">
        <f t="shared" si="183"/>
        <v>1.4312484695232</v>
      </c>
      <c r="M253" s="27">
        <f t="shared" si="183"/>
        <v>1.3314024</v>
      </c>
      <c r="N253" s="27">
        <f t="shared" si="183"/>
        <v>1.42641473188608</v>
      </c>
      <c r="O253" s="27">
        <f t="shared" si="183"/>
        <v>1.3314098089612798</v>
      </c>
      <c r="P253" s="27">
        <f t="shared" si="183"/>
        <v>1.4314792258425602</v>
      </c>
      <c r="Q253" s="27">
        <f t="shared" si="183"/>
        <v>1.4312450932876801</v>
      </c>
      <c r="R253" s="27">
        <f t="shared" si="183"/>
        <v>1.5122520968544</v>
      </c>
      <c r="S253" s="27">
        <f t="shared" si="183"/>
        <v>1.4305516051334399</v>
      </c>
      <c r="T253" s="27">
        <f t="shared" si="183"/>
        <v>1.4305516051334399</v>
      </c>
      <c r="U253" s="27">
        <f t="shared" si="183"/>
        <v>1.4305516051334399</v>
      </c>
      <c r="V253" s="27">
        <f t="shared" si="183"/>
        <v>1.9175543999999998</v>
      </c>
      <c r="W253" s="27">
        <f t="shared" si="183"/>
        <v>1.8372379772735998</v>
      </c>
      <c r="X253" s="27">
        <f t="shared" si="183"/>
        <v>1.9175543999999998</v>
      </c>
      <c r="Y253" s="27">
        <f t="shared" si="183"/>
        <v>2.0527126106111999</v>
      </c>
      <c r="Z253" s="27">
        <f t="shared" si="183"/>
        <v>2.0527224579648</v>
      </c>
      <c r="AA253" s="27">
        <f t="shared" si="183"/>
        <v>1.8418601374847998</v>
      </c>
      <c r="AB253" s="27">
        <f t="shared" si="183"/>
        <v>1.9081769058431999</v>
      </c>
      <c r="AC253" s="27">
        <f t="shared" si="183"/>
        <v>1.8418793632703998</v>
      </c>
      <c r="AD253" s="27">
        <f t="shared" si="183"/>
        <v>1.9081769058431999</v>
      </c>
      <c r="AE253" s="27">
        <f t="shared" si="183"/>
        <v>1.7284899000959999</v>
      </c>
      <c r="AF253" s="27">
        <f t="shared" si="183"/>
        <v>1.761771610656</v>
      </c>
      <c r="AG253" s="27">
        <f t="shared" si="183"/>
        <v>1.7284941203904001</v>
      </c>
      <c r="AH253" s="27">
        <f t="shared" si="183"/>
        <v>1.761771610656</v>
      </c>
      <c r="AI253" s="27">
        <f t="shared" si="183"/>
        <v>1.33140361919616</v>
      </c>
      <c r="AJ253" s="27">
        <f t="shared" si="183"/>
        <v>1.33140361919616</v>
      </c>
      <c r="AK253" s="27">
        <f t="shared" si="183"/>
        <v>1.33140361919616</v>
      </c>
      <c r="AL253" s="27">
        <f t="shared" si="183"/>
        <v>1.29183770270592</v>
      </c>
      <c r="AM253" s="27">
        <f t="shared" si="183"/>
        <v>1.33140361919616</v>
      </c>
      <c r="AN253" s="27">
        <f t="shared" si="183"/>
        <v>1.2893485730687999</v>
      </c>
      <c r="AO253" s="27">
        <f t="shared" si="183"/>
        <v>1.2893485730687999</v>
      </c>
      <c r="AP253" s="27">
        <f t="shared" si="183"/>
        <v>1.2893485730687999</v>
      </c>
      <c r="AQ253" s="27">
        <f t="shared" si="183"/>
        <v>1.2845102400000001</v>
      </c>
      <c r="AR253" s="27">
        <f t="shared" si="183"/>
        <v>1.2833815457088</v>
      </c>
      <c r="AS253" s="27">
        <f t="shared" si="183"/>
        <v>1.2833815457088</v>
      </c>
      <c r="AT253" s="27">
        <f t="shared" si="183"/>
        <v>1.2845102400000001</v>
      </c>
      <c r="AU253" s="27">
        <f t="shared" si="183"/>
        <v>1.3472704724832001</v>
      </c>
      <c r="AV253" s="27">
        <f t="shared" si="183"/>
        <v>1.3473970813152001</v>
      </c>
      <c r="AW253" s="27">
        <f t="shared" si="183"/>
        <v>1.3353411538713598</v>
      </c>
      <c r="AX253" s="27">
        <f t="shared" si="183"/>
        <v>1.3296008501049599</v>
      </c>
      <c r="AY253" s="27">
        <f t="shared" si="183"/>
        <v>1.9175543999999998</v>
      </c>
      <c r="AZ253" s="27">
        <f t="shared" si="183"/>
        <v>2.0002205888639999</v>
      </c>
      <c r="BA253" s="27">
        <f t="shared" si="183"/>
        <v>2.0002243402367998</v>
      </c>
      <c r="BB253" s="27">
        <f t="shared" si="183"/>
        <v>1.7284899000959999</v>
      </c>
      <c r="BC253" s="27">
        <f t="shared" si="183"/>
        <v>1.7628107409216001</v>
      </c>
      <c r="BD253" s="27">
        <f t="shared" si="183"/>
        <v>1.7284941203904001</v>
      </c>
      <c r="BE253" s="27">
        <f t="shared" si="183"/>
        <v>1.7628107409216001</v>
      </c>
      <c r="BF253" s="27">
        <f t="shared" si="183"/>
        <v>1.35484833932352</v>
      </c>
      <c r="BG253" s="27">
        <f t="shared" si="183"/>
        <v>1.6177357763136</v>
      </c>
      <c r="BH253" s="27">
        <f t="shared" si="183"/>
        <v>1.35484833932352</v>
      </c>
      <c r="BI253" s="27">
        <f t="shared" si="183"/>
        <v>1.849119981696</v>
      </c>
      <c r="BJ253" s="27">
        <f t="shared" si="183"/>
        <v>1.54297508981184</v>
      </c>
      <c r="BK253" s="27">
        <f t="shared" si="183"/>
        <v>1.849119981696</v>
      </c>
      <c r="BL253" s="27">
        <f t="shared" si="183"/>
        <v>1.5427035842054397</v>
      </c>
      <c r="BM253" s="27">
        <f t="shared" si="183"/>
        <v>1.35484848</v>
      </c>
      <c r="BN253" s="27">
        <f t="shared" si="183"/>
        <v>1.35484848</v>
      </c>
      <c r="BO253" s="27">
        <f t="shared" si="183"/>
        <v>1.54297508981184</v>
      </c>
      <c r="BP253" s="27">
        <f t="shared" si="183"/>
        <v>1.54297508981184</v>
      </c>
      <c r="BQ253" s="27">
        <f t="shared" ref="BQ253:EB253" si="184">CP_TA(BQ237)</f>
        <v>1.5427035842054397</v>
      </c>
      <c r="BR253" s="27">
        <f t="shared" si="184"/>
        <v>1.6908298685568</v>
      </c>
      <c r="BS253" s="27">
        <f t="shared" si="184"/>
        <v>1.35484848</v>
      </c>
      <c r="BT253" s="27">
        <f t="shared" si="184"/>
        <v>1.3314024468921599</v>
      </c>
      <c r="BU253" s="27">
        <f t="shared" si="184"/>
        <v>1.3314024468921599</v>
      </c>
      <c r="BV253" s="27">
        <f t="shared" si="184"/>
        <v>1.5436576052006399</v>
      </c>
      <c r="BW253" s="27">
        <f t="shared" si="184"/>
        <v>1.5442317528076799</v>
      </c>
      <c r="BX253" s="27">
        <f t="shared" si="184"/>
        <v>1.5446418247468801</v>
      </c>
      <c r="BY253" s="27">
        <f t="shared" si="184"/>
        <v>1.5442317528076799</v>
      </c>
      <c r="BZ253" s="27">
        <f t="shared" si="184"/>
        <v>1.5210786081312</v>
      </c>
      <c r="CA253" s="27">
        <f t="shared" si="184"/>
        <v>1.5210786081312</v>
      </c>
      <c r="CB253" s="27">
        <f t="shared" si="184"/>
        <v>1.0969416000000001</v>
      </c>
      <c r="CC253" s="27">
        <f t="shared" si="184"/>
        <v>1.537727904</v>
      </c>
      <c r="CD253" s="27">
        <f t="shared" si="184"/>
        <v>1.6630668963071999</v>
      </c>
      <c r="CE253" s="27">
        <f t="shared" si="184"/>
        <v>1.5212599870060799</v>
      </c>
      <c r="CF253" s="27">
        <f t="shared" si="184"/>
        <v>1.5592308666739199</v>
      </c>
      <c r="CG253" s="27">
        <f t="shared" si="184"/>
        <v>1.5210786081312</v>
      </c>
      <c r="CH253" s="27">
        <f t="shared" si="184"/>
        <v>1.5210720432287999</v>
      </c>
      <c r="CI253" s="27">
        <f t="shared" si="184"/>
        <v>1.5210720432287999</v>
      </c>
      <c r="CJ253" s="27">
        <f t="shared" si="184"/>
        <v>1.51766964188352</v>
      </c>
      <c r="CK253" s="27">
        <f t="shared" si="184"/>
        <v>1.6736935976064</v>
      </c>
      <c r="CL253" s="27">
        <f t="shared" si="184"/>
        <v>1.6736935976064</v>
      </c>
      <c r="CM253" s="27">
        <f t="shared" si="184"/>
        <v>1.6640436599999999</v>
      </c>
      <c r="CN253" s="27">
        <f t="shared" si="184"/>
        <v>1.6630668963071999</v>
      </c>
      <c r="CO253" s="27">
        <f t="shared" si="184"/>
        <v>1.6640436599999999</v>
      </c>
      <c r="CP253" s="27">
        <f t="shared" si="184"/>
        <v>1.6640436599999999</v>
      </c>
      <c r="CQ253" s="27">
        <f t="shared" si="184"/>
        <v>1.5189710400000001</v>
      </c>
      <c r="CR253" s="27">
        <f t="shared" si="184"/>
        <v>1.5682870557504001</v>
      </c>
      <c r="CS253" s="27">
        <f t="shared" si="184"/>
        <v>1.2376180800000001</v>
      </c>
      <c r="CT253" s="27">
        <f t="shared" si="184"/>
        <v>1.6593685116479997</v>
      </c>
      <c r="CU253" s="27">
        <f t="shared" si="184"/>
        <v>1.6583251610880001</v>
      </c>
      <c r="CV253" s="27">
        <f t="shared" si="184"/>
        <v>1.2826502155814399</v>
      </c>
      <c r="CW253" s="27">
        <f t="shared" si="184"/>
        <v>1.5483456957888</v>
      </c>
      <c r="CX253" s="27">
        <f t="shared" si="184"/>
        <v>1.5473470334572799</v>
      </c>
      <c r="CY253" s="27">
        <f t="shared" si="184"/>
        <v>1.5483456957888</v>
      </c>
      <c r="CZ253" s="27">
        <f t="shared" si="184"/>
        <v>1.5483461178182401</v>
      </c>
      <c r="DA253" s="27">
        <f t="shared" si="184"/>
        <v>1.5483456957888</v>
      </c>
      <c r="DB253" s="27">
        <f t="shared" si="184"/>
        <v>1.3811067297273598</v>
      </c>
      <c r="DC253" s="27">
        <f t="shared" si="184"/>
        <v>1.3804837204895999</v>
      </c>
      <c r="DD253" s="27">
        <f t="shared" si="184"/>
        <v>1.2846831782860799</v>
      </c>
      <c r="DE253" s="27">
        <f t="shared" si="184"/>
        <v>1.2845102400000001</v>
      </c>
      <c r="DF253" s="27">
        <f t="shared" si="184"/>
        <v>1.2845102400000001</v>
      </c>
      <c r="DG253" s="27">
        <f t="shared" si="184"/>
        <v>1.2842610081696</v>
      </c>
      <c r="DH253" s="27">
        <f t="shared" si="184"/>
        <v>1.5846200639999999</v>
      </c>
      <c r="DI253" s="27">
        <f t="shared" si="184"/>
        <v>1.3375585903334399</v>
      </c>
      <c r="DJ253" s="27">
        <f t="shared" si="184"/>
        <v>1.5846200639999999</v>
      </c>
      <c r="DK253" s="27">
        <f t="shared" si="184"/>
        <v>1.2845102400000001</v>
      </c>
      <c r="DL253" s="27">
        <f t="shared" si="184"/>
        <v>1.5840348498432</v>
      </c>
      <c r="DM253" s="27">
        <f t="shared" si="184"/>
        <v>1.3060022299084799</v>
      </c>
      <c r="DN253" s="27">
        <f t="shared" si="184"/>
        <v>1.3059854425152</v>
      </c>
      <c r="DO253" s="27">
        <f t="shared" si="184"/>
        <v>1.3059854425152</v>
      </c>
      <c r="DP253" s="27">
        <f t="shared" si="184"/>
        <v>1.3056316880601599</v>
      </c>
      <c r="DQ253" s="27">
        <f t="shared" si="184"/>
        <v>1.30171183172928</v>
      </c>
      <c r="DR253" s="27">
        <f t="shared" si="184"/>
        <v>1.3051276911244798</v>
      </c>
      <c r="DS253" s="27">
        <f t="shared" si="184"/>
        <v>1.52230450987008</v>
      </c>
      <c r="DT253" s="27">
        <f t="shared" si="184"/>
        <v>1.52230450987008</v>
      </c>
      <c r="DU253" s="27">
        <f t="shared" si="184"/>
        <v>1.52230450987008</v>
      </c>
      <c r="DV253" s="27">
        <f t="shared" si="184"/>
        <v>1.5215729921740799</v>
      </c>
      <c r="DW253" s="27">
        <f t="shared" si="184"/>
        <v>1.52230450987008</v>
      </c>
      <c r="DX253" s="27">
        <f t="shared" si="184"/>
        <v>1.0969416000000001</v>
      </c>
      <c r="DY253" s="27">
        <f t="shared" si="184"/>
        <v>1.687614004224</v>
      </c>
      <c r="DZ253" s="27">
        <f t="shared" si="184"/>
        <v>1.7642175057215999</v>
      </c>
      <c r="EA253" s="27">
        <f t="shared" si="184"/>
        <v>1.7698806718847999</v>
      </c>
      <c r="EB253" s="27">
        <f t="shared" si="184"/>
        <v>1.7277841730879999</v>
      </c>
      <c r="EC253" s="27">
        <f t="shared" ref="EC253:GN253" si="185">CP_TA(EC237)</f>
        <v>1.7272355348159998</v>
      </c>
      <c r="ED253" s="27">
        <f t="shared" si="185"/>
        <v>1.7277841730879999</v>
      </c>
      <c r="EE253" s="27">
        <f t="shared" si="185"/>
        <v>1.7277841730879999</v>
      </c>
      <c r="EF253" s="27">
        <f t="shared" si="185"/>
        <v>1.7272355348159998</v>
      </c>
      <c r="EG253" s="27">
        <f t="shared" si="185"/>
        <v>1.33140361919616</v>
      </c>
      <c r="EH253" s="27">
        <f t="shared" si="185"/>
        <v>1.6513569861119999</v>
      </c>
      <c r="EI253" s="27">
        <f t="shared" si="185"/>
        <v>1.9990421888831997</v>
      </c>
      <c r="EJ253" s="27">
        <f t="shared" si="185"/>
        <v>1.33140361919616</v>
      </c>
      <c r="EK253" s="27">
        <f t="shared" si="185"/>
        <v>1.30795632</v>
      </c>
      <c r="EL253" s="27">
        <f t="shared" si="185"/>
        <v>1.2845102400000001</v>
      </c>
      <c r="EM253" s="27">
        <f t="shared" si="185"/>
        <v>1.2845102400000001</v>
      </c>
      <c r="EN253" s="27">
        <f t="shared" si="185"/>
        <v>1.2833815457088</v>
      </c>
      <c r="EO253" s="27">
        <f t="shared" si="185"/>
        <v>1.4556666239999998</v>
      </c>
      <c r="EP253" s="27">
        <f t="shared" si="185"/>
        <v>1.5122520968544</v>
      </c>
      <c r="EQ253" s="27">
        <f t="shared" si="185"/>
        <v>1.5194399616000001</v>
      </c>
      <c r="ER253" s="27">
        <f t="shared" si="185"/>
        <v>1.2376180800000001</v>
      </c>
      <c r="ES253" s="27">
        <f t="shared" si="185"/>
        <v>1.5122520968544</v>
      </c>
      <c r="ET253" s="27">
        <f t="shared" si="185"/>
        <v>1.5122520968544</v>
      </c>
      <c r="EU253" s="27">
        <f t="shared" si="185"/>
        <v>1.51044735829248</v>
      </c>
      <c r="EV253" s="27">
        <f t="shared" si="185"/>
        <v>1.5122520968544</v>
      </c>
      <c r="EW253" s="27">
        <f t="shared" si="185"/>
        <v>1.0969416000000001</v>
      </c>
      <c r="EX253" s="27">
        <f t="shared" si="185"/>
        <v>1.5122520968544</v>
      </c>
      <c r="EY253" s="27">
        <f t="shared" si="185"/>
        <v>1.5121981708704</v>
      </c>
      <c r="EZ253" s="27">
        <f t="shared" si="185"/>
        <v>1.5122520968544</v>
      </c>
      <c r="FA253" s="27">
        <f t="shared" si="185"/>
        <v>1.2845102400000001</v>
      </c>
      <c r="FB253" s="27">
        <f t="shared" si="185"/>
        <v>1.28454362721792</v>
      </c>
      <c r="FC253" s="27">
        <f t="shared" si="185"/>
        <v>1.2610641600000001</v>
      </c>
      <c r="FD253" s="27">
        <f t="shared" si="185"/>
        <v>1.3079565544607998</v>
      </c>
      <c r="FE253" s="27">
        <f t="shared" si="185"/>
        <v>1.2610641600000001</v>
      </c>
      <c r="FF253" s="27">
        <f t="shared" si="185"/>
        <v>1.30752158278464</v>
      </c>
      <c r="FG253" s="27">
        <f t="shared" si="185"/>
        <v>1.2610641600000001</v>
      </c>
      <c r="FH253" s="27">
        <f t="shared" si="185"/>
        <v>1.3078986426432</v>
      </c>
      <c r="FI253" s="27">
        <f t="shared" si="185"/>
        <v>1.2610641600000001</v>
      </c>
      <c r="FJ253" s="27">
        <f t="shared" si="185"/>
        <v>1.3079261683411201</v>
      </c>
      <c r="FK253" s="27">
        <f t="shared" si="185"/>
        <v>1.2610641600000001</v>
      </c>
      <c r="FL253" s="27">
        <f t="shared" si="185"/>
        <v>1.3077319879065599</v>
      </c>
      <c r="FM253" s="27">
        <f t="shared" si="185"/>
        <v>1.2610641600000001</v>
      </c>
      <c r="FN253" s="27">
        <f t="shared" si="185"/>
        <v>1.3078457482867201</v>
      </c>
      <c r="FO253" s="27">
        <f t="shared" si="185"/>
        <v>1.2610641600000001</v>
      </c>
      <c r="FP253" s="27">
        <f t="shared" si="185"/>
        <v>1.2844060456204798</v>
      </c>
      <c r="FQ253" s="27">
        <f t="shared" si="185"/>
        <v>1.2610641600000001</v>
      </c>
      <c r="FR253" s="27">
        <f t="shared" si="185"/>
        <v>1.3013007750547199</v>
      </c>
      <c r="FS253" s="27">
        <f t="shared" si="185"/>
        <v>1.2610641600000001</v>
      </c>
      <c r="FT253" s="27">
        <f t="shared" si="185"/>
        <v>1.8227890960127997</v>
      </c>
      <c r="FU253" s="27">
        <f t="shared" si="185"/>
        <v>1.8227890960127997</v>
      </c>
      <c r="FV253" s="27">
        <f t="shared" si="185"/>
        <v>1.8227787797375998</v>
      </c>
      <c r="FW253" s="27">
        <f t="shared" si="185"/>
        <v>1.8227890960127997</v>
      </c>
      <c r="FX253" s="27">
        <f t="shared" si="185"/>
        <v>1.8227792486591998</v>
      </c>
      <c r="FY253" s="27">
        <f t="shared" si="185"/>
        <v>1.45253619718272</v>
      </c>
      <c r="FZ253" s="27">
        <f t="shared" si="185"/>
        <v>1.0969416000000001</v>
      </c>
      <c r="GA253" s="27">
        <f t="shared" si="185"/>
        <v>1.2376180800000001</v>
      </c>
      <c r="GB253" s="27">
        <f t="shared" si="185"/>
        <v>1.2376180800000001</v>
      </c>
      <c r="GC253" s="27">
        <f t="shared" si="185"/>
        <v>1.2376180800000001</v>
      </c>
      <c r="GD253" s="27">
        <f t="shared" si="185"/>
        <v>1.3314098089612798</v>
      </c>
      <c r="GE253" s="27">
        <f t="shared" si="185"/>
        <v>1.4312484695232</v>
      </c>
      <c r="GF253" s="27">
        <f t="shared" si="185"/>
        <v>1.42641473188608</v>
      </c>
      <c r="GG253" s="27">
        <f t="shared" si="185"/>
        <v>2.100433824</v>
      </c>
      <c r="GH253" s="27">
        <f t="shared" si="185"/>
        <v>2.100433824</v>
      </c>
      <c r="GI253" s="27">
        <f t="shared" si="185"/>
        <v>2.100433824</v>
      </c>
      <c r="GJ253" s="27">
        <f t="shared" si="185"/>
        <v>2.0527224579648</v>
      </c>
      <c r="GK253" s="27">
        <f t="shared" si="185"/>
        <v>2.0527224579648</v>
      </c>
      <c r="GL253" s="27">
        <f t="shared" si="185"/>
        <v>2.0527224579648</v>
      </c>
      <c r="GM253" s="27">
        <f t="shared" si="185"/>
        <v>1.9081759679999999</v>
      </c>
      <c r="GN253" s="27">
        <f t="shared" si="185"/>
        <v>1.7628102719999998</v>
      </c>
      <c r="GO253" s="27">
        <f t="shared" ref="GO253:HU253" si="186">CP_TA(GO237)</f>
        <v>1.8372379772735998</v>
      </c>
      <c r="GP253" s="27">
        <f t="shared" si="186"/>
        <v>1.3314024</v>
      </c>
      <c r="GQ253" s="27">
        <f t="shared" si="186"/>
        <v>2.0019602880000003</v>
      </c>
      <c r="GR253" s="27">
        <f t="shared" si="186"/>
        <v>2.0002243402367998</v>
      </c>
      <c r="GS253" s="27">
        <f t="shared" si="186"/>
        <v>2.0002243402367998</v>
      </c>
      <c r="GT253" s="27">
        <f t="shared" si="186"/>
        <v>2.0002243402367998</v>
      </c>
      <c r="GU253" s="27">
        <f t="shared" si="186"/>
        <v>1.7628102719999998</v>
      </c>
      <c r="GV253" s="27">
        <f t="shared" si="186"/>
        <v>1.35484848</v>
      </c>
      <c r="GW253" s="27">
        <f t="shared" si="186"/>
        <v>1.3392977736556801</v>
      </c>
      <c r="GX253" s="27">
        <f t="shared" si="186"/>
        <v>1.33326645714432</v>
      </c>
      <c r="GY253" s="27">
        <f t="shared" si="186"/>
        <v>1.33326692606592</v>
      </c>
      <c r="GZ253" s="27">
        <f t="shared" si="186"/>
        <v>1.5427035842054397</v>
      </c>
      <c r="HA253" s="27">
        <f t="shared" si="186"/>
        <v>1.3314024</v>
      </c>
      <c r="HB253" s="27">
        <f t="shared" si="186"/>
        <v>1.54367654963328</v>
      </c>
      <c r="HC253" s="27">
        <f t="shared" si="186"/>
        <v>1.5442317528076799</v>
      </c>
      <c r="HD253" s="27">
        <f t="shared" si="186"/>
        <v>1.5442317528076799</v>
      </c>
      <c r="HE253" s="27">
        <f t="shared" si="186"/>
        <v>1.5909092404992</v>
      </c>
      <c r="HF253" s="27">
        <f t="shared" si="186"/>
        <v>1.5442317528076799</v>
      </c>
      <c r="HG253" s="27">
        <f t="shared" si="186"/>
        <v>1.5423336519552</v>
      </c>
      <c r="HH253" s="27">
        <f t="shared" si="186"/>
        <v>1.5592308666739199</v>
      </c>
      <c r="HI253" s="27">
        <f t="shared" si="186"/>
        <v>1.5592308666739199</v>
      </c>
      <c r="HJ253" s="27">
        <f t="shared" si="186"/>
        <v>1.5210720432287999</v>
      </c>
      <c r="HK253" s="27">
        <f t="shared" si="186"/>
        <v>1.6736935976064</v>
      </c>
      <c r="HL253" s="27">
        <f t="shared" si="186"/>
        <v>1.5909092404992</v>
      </c>
      <c r="HM253" s="27">
        <f t="shared" si="186"/>
        <v>1.5424171199999999</v>
      </c>
      <c r="HN253" s="27">
        <f t="shared" si="186"/>
        <v>1.5424171199999999</v>
      </c>
      <c r="HO253" s="27">
        <f t="shared" si="186"/>
        <v>1.6596475199999998</v>
      </c>
      <c r="HP253" s="27">
        <f t="shared" si="186"/>
        <v>1.6596475199999998</v>
      </c>
      <c r="HQ253" s="27">
        <f t="shared" si="186"/>
        <v>1.5473470334572799</v>
      </c>
      <c r="HR253" s="27">
        <f t="shared" si="186"/>
        <v>1.0969416000000001</v>
      </c>
      <c r="HS253" s="27">
        <f t="shared" si="186"/>
        <v>1.3804837204895999</v>
      </c>
      <c r="HT253" s="27">
        <f t="shared" si="186"/>
        <v>1.3094153226662399</v>
      </c>
      <c r="HU253" s="27">
        <f t="shared" si="186"/>
        <v>1.5846200639999999</v>
      </c>
      <c r="HV253" s="27">
        <f>CP_TA(HV237)</f>
        <v>1.3051276911244798</v>
      </c>
      <c r="HW253" s="27">
        <f>CP_TA(HW237)</f>
        <v>1.5215747271839999</v>
      </c>
      <c r="HX253" s="27">
        <f>CP_TA(HX237)</f>
        <v>1.7272355348159998</v>
      </c>
      <c r="HY253" s="27">
        <f>CP_TA(HY237)</f>
        <v>1.0969416000000001</v>
      </c>
      <c r="HZ253" s="27">
        <f>CP_TA(HZ237)</f>
        <v>1.51044735829248</v>
      </c>
    </row>
    <row r="254" spans="1:234" ht="12" customHeight="1" x14ac:dyDescent="0.15">
      <c r="A254" s="4" t="s">
        <v>563</v>
      </c>
      <c r="B254" s="5" t="s">
        <v>623</v>
      </c>
      <c r="C254" s="27">
        <f>K_TA(C237)</f>
        <v>0.15286472000000001</v>
      </c>
      <c r="D254" s="27">
        <f>K_TA(D237)</f>
        <v>0.14920892719199999</v>
      </c>
      <c r="E254" s="27">
        <f t="shared" ref="E254:BP254" si="187">K_TA(E237)</f>
        <v>0.14824953499760002</v>
      </c>
      <c r="F254" s="27">
        <f t="shared" si="187"/>
        <v>0.1492043486936</v>
      </c>
      <c r="G254" s="27">
        <f t="shared" si="187"/>
        <v>0.1492043486936</v>
      </c>
      <c r="H254" s="27">
        <f t="shared" si="187"/>
        <v>0.14740225972480001</v>
      </c>
      <c r="I254" s="27">
        <f t="shared" si="187"/>
        <v>0.14980370400000001</v>
      </c>
      <c r="J254" s="27">
        <f t="shared" si="187"/>
        <v>0.15118985299680002</v>
      </c>
      <c r="K254" s="27">
        <f t="shared" si="187"/>
        <v>0.15584200000000001</v>
      </c>
      <c r="L254" s="27">
        <f t="shared" si="187"/>
        <v>0.14920892719199999</v>
      </c>
      <c r="M254" s="27">
        <f t="shared" si="187"/>
        <v>0.15119000000000002</v>
      </c>
      <c r="N254" s="27">
        <f t="shared" si="187"/>
        <v>0.14930483468480002</v>
      </c>
      <c r="O254" s="27">
        <f t="shared" si="187"/>
        <v>0.15118985299680002</v>
      </c>
      <c r="P254" s="27">
        <f t="shared" si="187"/>
        <v>0.1492043486936</v>
      </c>
      <c r="Q254" s="27">
        <f t="shared" si="187"/>
        <v>0.14920899418080003</v>
      </c>
      <c r="R254" s="27">
        <f t="shared" si="187"/>
        <v>0.14760171236399999</v>
      </c>
      <c r="S254" s="27">
        <f t="shared" si="187"/>
        <v>0.14922275386640002</v>
      </c>
      <c r="T254" s="27">
        <f t="shared" si="187"/>
        <v>0.14922275386640002</v>
      </c>
      <c r="U254" s="27">
        <f t="shared" si="187"/>
        <v>0.14922275386640002</v>
      </c>
      <c r="V254" s="27">
        <f t="shared" si="187"/>
        <v>0.13956000000000002</v>
      </c>
      <c r="W254" s="27">
        <f t="shared" si="187"/>
        <v>0.14115357981600002</v>
      </c>
      <c r="X254" s="27">
        <f t="shared" si="187"/>
        <v>0.13956000000000002</v>
      </c>
      <c r="Y254" s="27">
        <f t="shared" si="187"/>
        <v>0.13687828947200001</v>
      </c>
      <c r="Z254" s="27">
        <f t="shared" si="187"/>
        <v>0.136878094088</v>
      </c>
      <c r="AA254" s="27">
        <f t="shared" si="187"/>
        <v>0.14106187028800002</v>
      </c>
      <c r="AB254" s="27">
        <f t="shared" si="187"/>
        <v>0.13974606139199999</v>
      </c>
      <c r="AC254" s="27">
        <f t="shared" si="187"/>
        <v>0.14106148882399999</v>
      </c>
      <c r="AD254" s="27">
        <f t="shared" si="187"/>
        <v>0.13974606139199999</v>
      </c>
      <c r="AE254" s="27">
        <f t="shared" si="187"/>
        <v>0.14331127976000002</v>
      </c>
      <c r="AF254" s="27">
        <f t="shared" si="187"/>
        <v>0.14265092836000001</v>
      </c>
      <c r="AG254" s="27">
        <f t="shared" si="187"/>
        <v>0.143311196024</v>
      </c>
      <c r="AH254" s="27">
        <f t="shared" si="187"/>
        <v>0.14265092836000001</v>
      </c>
      <c r="AI254" s="27">
        <f t="shared" si="187"/>
        <v>0.1511899758096</v>
      </c>
      <c r="AJ254" s="27">
        <f t="shared" si="187"/>
        <v>0.1511899758096</v>
      </c>
      <c r="AK254" s="27">
        <f t="shared" si="187"/>
        <v>0.1511899758096</v>
      </c>
      <c r="AL254" s="27">
        <f t="shared" si="187"/>
        <v>0.15197501383520001</v>
      </c>
      <c r="AM254" s="27">
        <f t="shared" si="187"/>
        <v>0.1511899758096</v>
      </c>
      <c r="AN254" s="27">
        <f t="shared" si="187"/>
        <v>0.15202440132800002</v>
      </c>
      <c r="AO254" s="27">
        <f t="shared" si="187"/>
        <v>0.15202440132800002</v>
      </c>
      <c r="AP254" s="27">
        <f t="shared" si="187"/>
        <v>0.15202440132800002</v>
      </c>
      <c r="AQ254" s="27">
        <f t="shared" si="187"/>
        <v>0.15212040000000002</v>
      </c>
      <c r="AR254" s="27">
        <f t="shared" si="187"/>
        <v>0.15214279472799999</v>
      </c>
      <c r="AS254" s="27">
        <f t="shared" si="187"/>
        <v>0.15214279472799999</v>
      </c>
      <c r="AT254" s="27">
        <f t="shared" si="187"/>
        <v>0.15212040000000002</v>
      </c>
      <c r="AU254" s="27">
        <f t="shared" si="187"/>
        <v>0.15087515729200002</v>
      </c>
      <c r="AV254" s="27">
        <f t="shared" si="187"/>
        <v>0.150872645212</v>
      </c>
      <c r="AW254" s="27">
        <f t="shared" si="187"/>
        <v>0.1511118501216</v>
      </c>
      <c r="AX254" s="27">
        <f t="shared" si="187"/>
        <v>0.1512257450376</v>
      </c>
      <c r="AY254" s="27">
        <f t="shared" si="187"/>
        <v>0.13956000000000002</v>
      </c>
      <c r="AZ254" s="27">
        <f t="shared" si="187"/>
        <v>0.13791979784</v>
      </c>
      <c r="BA254" s="27">
        <f t="shared" si="187"/>
        <v>0.13791972340800002</v>
      </c>
      <c r="BB254" s="27">
        <f t="shared" si="187"/>
        <v>0.14331127976000002</v>
      </c>
      <c r="BC254" s="27">
        <f t="shared" si="187"/>
        <v>0.14263031069600002</v>
      </c>
      <c r="BD254" s="27">
        <f t="shared" si="187"/>
        <v>0.143311196024</v>
      </c>
      <c r="BE254" s="27">
        <f t="shared" si="187"/>
        <v>0.14263031069600002</v>
      </c>
      <c r="BF254" s="27">
        <f t="shared" si="187"/>
        <v>0.15072480279120001</v>
      </c>
      <c r="BG254" s="27">
        <f t="shared" si="187"/>
        <v>0.14550878221600003</v>
      </c>
      <c r="BH254" s="27">
        <f t="shared" si="187"/>
        <v>0.15072480279120001</v>
      </c>
      <c r="BI254" s="27">
        <f t="shared" si="187"/>
        <v>0.14091782576</v>
      </c>
      <c r="BJ254" s="27">
        <f t="shared" si="187"/>
        <v>0.14699212917040003</v>
      </c>
      <c r="BK254" s="27">
        <f t="shared" si="187"/>
        <v>0.14091782576</v>
      </c>
      <c r="BL254" s="27">
        <f t="shared" si="187"/>
        <v>0.14699751618640003</v>
      </c>
      <c r="BM254" s="27">
        <f t="shared" si="187"/>
        <v>0.15072479999999999</v>
      </c>
      <c r="BN254" s="27">
        <f t="shared" si="187"/>
        <v>0.15072479999999999</v>
      </c>
      <c r="BO254" s="27">
        <f t="shared" si="187"/>
        <v>0.14699212917040003</v>
      </c>
      <c r="BP254" s="27">
        <f t="shared" si="187"/>
        <v>0.14699212917040003</v>
      </c>
      <c r="BQ254" s="27">
        <f t="shared" ref="BQ254:EB254" si="188">K_TA(BQ237)</f>
        <v>0.14699751618640003</v>
      </c>
      <c r="BR254" s="27">
        <f t="shared" si="188"/>
        <v>0.14405850260799999</v>
      </c>
      <c r="BS254" s="27">
        <f t="shared" si="188"/>
        <v>0.15072479999999999</v>
      </c>
      <c r="BT254" s="27">
        <f t="shared" si="188"/>
        <v>0.15118999906959998</v>
      </c>
      <c r="BU254" s="27">
        <f t="shared" si="188"/>
        <v>0.15118999906959998</v>
      </c>
      <c r="BV254" s="27">
        <f t="shared" si="188"/>
        <v>0.14697858719840001</v>
      </c>
      <c r="BW254" s="27">
        <f t="shared" si="188"/>
        <v>0.14696719538080003</v>
      </c>
      <c r="BX254" s="27">
        <f t="shared" si="188"/>
        <v>0.14695905903280002</v>
      </c>
      <c r="BY254" s="27">
        <f t="shared" si="188"/>
        <v>0.14696719538080003</v>
      </c>
      <c r="BZ254" s="27">
        <f t="shared" si="188"/>
        <v>0.147426583172</v>
      </c>
      <c r="CA254" s="27">
        <f t="shared" si="188"/>
        <v>0.147426583172</v>
      </c>
      <c r="CB254" s="27">
        <f t="shared" si="188"/>
        <v>0.15584200000000001</v>
      </c>
      <c r="CC254" s="27">
        <f t="shared" si="188"/>
        <v>0.14709624000000002</v>
      </c>
      <c r="CD254" s="27">
        <f t="shared" si="188"/>
        <v>0.144609355232</v>
      </c>
      <c r="CE254" s="27">
        <f t="shared" si="188"/>
        <v>0.1474229843848</v>
      </c>
      <c r="CF254" s="27">
        <f t="shared" si="188"/>
        <v>0.14666959391520001</v>
      </c>
      <c r="CG254" s="27">
        <f t="shared" si="188"/>
        <v>0.147426583172</v>
      </c>
      <c r="CH254" s="27">
        <f t="shared" si="188"/>
        <v>0.14742671342800001</v>
      </c>
      <c r="CI254" s="27">
        <f t="shared" si="188"/>
        <v>0.14742671342800001</v>
      </c>
      <c r="CJ254" s="27">
        <f t="shared" si="188"/>
        <v>0.1474942213912</v>
      </c>
      <c r="CK254" s="27">
        <f t="shared" si="188"/>
        <v>0.144398507984</v>
      </c>
      <c r="CL254" s="27">
        <f t="shared" si="188"/>
        <v>0.144398507984</v>
      </c>
      <c r="CM254" s="27">
        <f t="shared" si="188"/>
        <v>0.14458997500000001</v>
      </c>
      <c r="CN254" s="27">
        <f t="shared" si="188"/>
        <v>0.144609355232</v>
      </c>
      <c r="CO254" s="27">
        <f t="shared" si="188"/>
        <v>0.14458997500000001</v>
      </c>
      <c r="CP254" s="27">
        <f t="shared" si="188"/>
        <v>0.14458997500000001</v>
      </c>
      <c r="CQ254" s="27">
        <f t="shared" si="188"/>
        <v>0.1474684</v>
      </c>
      <c r="CR254" s="27">
        <f t="shared" si="188"/>
        <v>0.14648990762400002</v>
      </c>
      <c r="CS254" s="27">
        <f t="shared" si="188"/>
        <v>0.15305079999999999</v>
      </c>
      <c r="CT254" s="27">
        <f t="shared" si="188"/>
        <v>0.14468273588</v>
      </c>
      <c r="CU254" s="27">
        <f t="shared" si="188"/>
        <v>0.14470343728000001</v>
      </c>
      <c r="CV254" s="27">
        <f t="shared" si="188"/>
        <v>0.15215730524640003</v>
      </c>
      <c r="CW254" s="27">
        <f t="shared" si="188"/>
        <v>0.14688556952800003</v>
      </c>
      <c r="CX254" s="27">
        <f t="shared" si="188"/>
        <v>0.14690538425680003</v>
      </c>
      <c r="CY254" s="27">
        <f t="shared" si="188"/>
        <v>0.14688556952800003</v>
      </c>
      <c r="CZ254" s="27">
        <f t="shared" si="188"/>
        <v>0.14688556115440002</v>
      </c>
      <c r="DA254" s="27">
        <f t="shared" si="188"/>
        <v>0.14688556952800003</v>
      </c>
      <c r="DB254" s="27">
        <f t="shared" si="188"/>
        <v>0.15020380298159999</v>
      </c>
      <c r="DC254" s="27">
        <f t="shared" si="188"/>
        <v>0.15021616427600001</v>
      </c>
      <c r="DD254" s="27">
        <f t="shared" si="188"/>
        <v>0.15211696868479999</v>
      </c>
      <c r="DE254" s="27">
        <f t="shared" si="188"/>
        <v>0.15212040000000002</v>
      </c>
      <c r="DF254" s="27">
        <f t="shared" si="188"/>
        <v>0.15212040000000002</v>
      </c>
      <c r="DG254" s="27">
        <f t="shared" si="188"/>
        <v>0.15212534507600001</v>
      </c>
      <c r="DH254" s="27">
        <f t="shared" si="188"/>
        <v>0.14616584000000002</v>
      </c>
      <c r="DI254" s="27">
        <f t="shared" si="188"/>
        <v>0.15106785336640002</v>
      </c>
      <c r="DJ254" s="27">
        <f t="shared" si="188"/>
        <v>0.14616584000000002</v>
      </c>
      <c r="DK254" s="27">
        <f t="shared" si="188"/>
        <v>0.15212040000000002</v>
      </c>
      <c r="DL254" s="27">
        <f t="shared" si="188"/>
        <v>0.146177451392</v>
      </c>
      <c r="DM254" s="27">
        <f t="shared" si="188"/>
        <v>0.15169397162880002</v>
      </c>
      <c r="DN254" s="27">
        <f t="shared" si="188"/>
        <v>0.15169430471199999</v>
      </c>
      <c r="DO254" s="27">
        <f t="shared" si="188"/>
        <v>0.15169430471199999</v>
      </c>
      <c r="DP254" s="27">
        <f t="shared" si="188"/>
        <v>0.15170132364960001</v>
      </c>
      <c r="DQ254" s="27">
        <f t="shared" si="188"/>
        <v>0.1517790985768</v>
      </c>
      <c r="DR254" s="27">
        <f t="shared" si="188"/>
        <v>0.15171132358880002</v>
      </c>
      <c r="DS254" s="27">
        <f t="shared" si="188"/>
        <v>0.14740225972480001</v>
      </c>
      <c r="DT254" s="27">
        <f t="shared" si="188"/>
        <v>0.14740225972480001</v>
      </c>
      <c r="DU254" s="27">
        <f t="shared" si="188"/>
        <v>0.14740225972480001</v>
      </c>
      <c r="DV254" s="27">
        <f t="shared" si="188"/>
        <v>0.14741677396480002</v>
      </c>
      <c r="DW254" s="27">
        <f t="shared" si="188"/>
        <v>0.14740225972480001</v>
      </c>
      <c r="DX254" s="27">
        <f t="shared" si="188"/>
        <v>0.15584200000000001</v>
      </c>
      <c r="DY254" s="27">
        <f t="shared" si="188"/>
        <v>0.14412230944000001</v>
      </c>
      <c r="DZ254" s="27">
        <f t="shared" si="188"/>
        <v>0.142602398696</v>
      </c>
      <c r="EA254" s="27">
        <f t="shared" si="188"/>
        <v>0.142490034288</v>
      </c>
      <c r="EB254" s="27">
        <f t="shared" si="188"/>
        <v>0.14332528228000002</v>
      </c>
      <c r="EC254" s="27">
        <f t="shared" ref="EC254:GN254" si="189">K_TA(EC237)</f>
        <v>0.14333616796000001</v>
      </c>
      <c r="ED254" s="27">
        <f t="shared" si="189"/>
        <v>0.14332528228000002</v>
      </c>
      <c r="EE254" s="27">
        <f t="shared" si="189"/>
        <v>0.14332528228000002</v>
      </c>
      <c r="EF254" s="27">
        <f t="shared" si="189"/>
        <v>0.14333616796000001</v>
      </c>
      <c r="EG254" s="27">
        <f t="shared" si="189"/>
        <v>0.1511899758096</v>
      </c>
      <c r="EH254" s="27">
        <f t="shared" si="189"/>
        <v>0.14484169472</v>
      </c>
      <c r="EI254" s="27">
        <f t="shared" si="189"/>
        <v>0.13794317879199999</v>
      </c>
      <c r="EJ254" s="27">
        <f t="shared" si="189"/>
        <v>0.1511899758096</v>
      </c>
      <c r="EK254" s="27">
        <f t="shared" si="189"/>
        <v>0.15165520000000002</v>
      </c>
      <c r="EL254" s="27">
        <f t="shared" si="189"/>
        <v>0.15212040000000002</v>
      </c>
      <c r="EM254" s="27">
        <f t="shared" si="189"/>
        <v>0.15212040000000002</v>
      </c>
      <c r="EN254" s="27">
        <f t="shared" si="189"/>
        <v>0.15214279472799999</v>
      </c>
      <c r="EO254" s="27">
        <f t="shared" si="189"/>
        <v>0.14872443999999999</v>
      </c>
      <c r="EP254" s="27">
        <f t="shared" si="189"/>
        <v>0.14760171236399999</v>
      </c>
      <c r="EQ254" s="27">
        <f t="shared" si="189"/>
        <v>0.14745909600000001</v>
      </c>
      <c r="ER254" s="27">
        <f t="shared" si="189"/>
        <v>0.15305079999999999</v>
      </c>
      <c r="ES254" s="27">
        <f t="shared" si="189"/>
        <v>0.14760171236399999</v>
      </c>
      <c r="ET254" s="27">
        <f t="shared" si="189"/>
        <v>0.14760171236399999</v>
      </c>
      <c r="EU254" s="27">
        <f t="shared" si="189"/>
        <v>0.14763752066880001</v>
      </c>
      <c r="EV254" s="27">
        <f t="shared" si="189"/>
        <v>0.14760171236399999</v>
      </c>
      <c r="EW254" s="27">
        <f t="shared" si="189"/>
        <v>0.15584200000000001</v>
      </c>
      <c r="EX254" s="27">
        <f t="shared" si="189"/>
        <v>0.14760171236399999</v>
      </c>
      <c r="EY254" s="27">
        <f t="shared" si="189"/>
        <v>0.14760278232400004</v>
      </c>
      <c r="EZ254" s="27">
        <f t="shared" si="189"/>
        <v>0.14760171236399999</v>
      </c>
      <c r="FA254" s="27">
        <f t="shared" si="189"/>
        <v>0.15212040000000002</v>
      </c>
      <c r="FB254" s="27">
        <f t="shared" si="189"/>
        <v>0.1521197375552</v>
      </c>
      <c r="FC254" s="27">
        <f t="shared" si="189"/>
        <v>0.15258560000000002</v>
      </c>
      <c r="FD254" s="27">
        <f t="shared" si="189"/>
        <v>0.15165519534800004</v>
      </c>
      <c r="FE254" s="27">
        <f t="shared" si="189"/>
        <v>0.15258560000000002</v>
      </c>
      <c r="FF254" s="27">
        <f t="shared" si="189"/>
        <v>0.15166382573840001</v>
      </c>
      <c r="FG254" s="27">
        <f t="shared" si="189"/>
        <v>0.15258560000000002</v>
      </c>
      <c r="FH254" s="27">
        <f t="shared" si="189"/>
        <v>0.15165634439200001</v>
      </c>
      <c r="FI254" s="27">
        <f t="shared" si="189"/>
        <v>0.15258560000000002</v>
      </c>
      <c r="FJ254" s="27">
        <f t="shared" si="189"/>
        <v>0.15165579824720002</v>
      </c>
      <c r="FK254" s="27">
        <f t="shared" si="189"/>
        <v>0.15258560000000002</v>
      </c>
      <c r="FL254" s="27">
        <f t="shared" si="189"/>
        <v>0.15165965103360002</v>
      </c>
      <c r="FM254" s="27">
        <f t="shared" si="189"/>
        <v>0.15258560000000002</v>
      </c>
      <c r="FN254" s="27">
        <f t="shared" si="189"/>
        <v>0.15165739388320001</v>
      </c>
      <c r="FO254" s="27">
        <f t="shared" si="189"/>
        <v>0.15258560000000002</v>
      </c>
      <c r="FP254" s="27">
        <f t="shared" si="189"/>
        <v>0.1521224673488</v>
      </c>
      <c r="FQ254" s="27">
        <f t="shared" si="189"/>
        <v>0.15258560000000002</v>
      </c>
      <c r="FR254" s="27">
        <f t="shared" si="189"/>
        <v>0.15178725446320002</v>
      </c>
      <c r="FS254" s="27">
        <f t="shared" si="189"/>
        <v>0.15258560000000002</v>
      </c>
      <c r="FT254" s="27">
        <f t="shared" si="189"/>
        <v>0.141440263968</v>
      </c>
      <c r="FU254" s="27">
        <f t="shared" si="189"/>
        <v>0.141440263968</v>
      </c>
      <c r="FV254" s="27">
        <f t="shared" si="189"/>
        <v>0.14144046865600002</v>
      </c>
      <c r="FW254" s="27">
        <f t="shared" si="189"/>
        <v>0.141440263968</v>
      </c>
      <c r="FX254" s="27">
        <f t="shared" si="189"/>
        <v>0.141440459352</v>
      </c>
      <c r="FY254" s="27">
        <f t="shared" si="189"/>
        <v>0.14878655164320001</v>
      </c>
      <c r="FZ254" s="27">
        <f t="shared" si="189"/>
        <v>0.15584200000000001</v>
      </c>
      <c r="GA254" s="27">
        <f t="shared" si="189"/>
        <v>0.15305079999999999</v>
      </c>
      <c r="GB254" s="27">
        <f t="shared" si="189"/>
        <v>0.15305079999999999</v>
      </c>
      <c r="GC254" s="27">
        <f t="shared" si="189"/>
        <v>0.15305079999999999</v>
      </c>
      <c r="GD254" s="27">
        <f t="shared" si="189"/>
        <v>0.15118985299680002</v>
      </c>
      <c r="GE254" s="27">
        <f t="shared" si="189"/>
        <v>0.14920892719199999</v>
      </c>
      <c r="GF254" s="27">
        <f t="shared" si="189"/>
        <v>0.14930483468480002</v>
      </c>
      <c r="GG254" s="27">
        <f t="shared" si="189"/>
        <v>0.13593144000000001</v>
      </c>
      <c r="GH254" s="27">
        <f t="shared" si="189"/>
        <v>0.13593144000000001</v>
      </c>
      <c r="GI254" s="27">
        <f t="shared" si="189"/>
        <v>0.13593144000000001</v>
      </c>
      <c r="GJ254" s="27">
        <f t="shared" si="189"/>
        <v>0.136878094088</v>
      </c>
      <c r="GK254" s="27">
        <f t="shared" si="189"/>
        <v>0.136878094088</v>
      </c>
      <c r="GL254" s="27">
        <f t="shared" si="189"/>
        <v>0.136878094088</v>
      </c>
      <c r="GM254" s="27">
        <f t="shared" si="189"/>
        <v>0.13974607999999999</v>
      </c>
      <c r="GN254" s="27">
        <f t="shared" si="189"/>
        <v>0.14263032</v>
      </c>
      <c r="GO254" s="27">
        <f t="shared" ref="GO254:HU254" si="190">K_TA(GO237)</f>
        <v>0.14115357981600002</v>
      </c>
      <c r="GP254" s="27">
        <f t="shared" si="190"/>
        <v>0.15119000000000002</v>
      </c>
      <c r="GQ254" s="27">
        <f t="shared" si="190"/>
        <v>0.13788528</v>
      </c>
      <c r="GR254" s="27">
        <f t="shared" si="190"/>
        <v>0.13791972340800002</v>
      </c>
      <c r="GS254" s="27">
        <f t="shared" si="190"/>
        <v>0.13791972340800002</v>
      </c>
      <c r="GT254" s="27">
        <f t="shared" si="190"/>
        <v>0.13791972340800002</v>
      </c>
      <c r="GU254" s="27">
        <f t="shared" si="190"/>
        <v>0.14263032</v>
      </c>
      <c r="GV254" s="27">
        <f t="shared" si="190"/>
        <v>0.15072479999999999</v>
      </c>
      <c r="GW254" s="27">
        <f t="shared" si="190"/>
        <v>0.15103334576080002</v>
      </c>
      <c r="GX254" s="27">
        <f t="shared" si="190"/>
        <v>0.15115301473920001</v>
      </c>
      <c r="GY254" s="27">
        <f t="shared" si="190"/>
        <v>0.15115300543520002</v>
      </c>
      <c r="GZ254" s="27">
        <f t="shared" si="190"/>
        <v>0.14699751618640003</v>
      </c>
      <c r="HA254" s="27">
        <f t="shared" si="190"/>
        <v>0.15119000000000002</v>
      </c>
      <c r="HB254" s="27">
        <f t="shared" si="190"/>
        <v>0.1469782113168</v>
      </c>
      <c r="HC254" s="27">
        <f t="shared" si="190"/>
        <v>0.14696719538080003</v>
      </c>
      <c r="HD254" s="27">
        <f t="shared" si="190"/>
        <v>0.14696719538080003</v>
      </c>
      <c r="HE254" s="27">
        <f t="shared" si="190"/>
        <v>0.14604105475200002</v>
      </c>
      <c r="HF254" s="27">
        <f t="shared" si="190"/>
        <v>0.14696719538080003</v>
      </c>
      <c r="HG254" s="27">
        <f t="shared" si="190"/>
        <v>0.14700485611200001</v>
      </c>
      <c r="HH254" s="27">
        <f t="shared" si="190"/>
        <v>0.14666959391520001</v>
      </c>
      <c r="HI254" s="27">
        <f t="shared" si="190"/>
        <v>0.14666959391520001</v>
      </c>
      <c r="HJ254" s="27">
        <f t="shared" si="190"/>
        <v>0.14742671342800001</v>
      </c>
      <c r="HK254" s="27">
        <f t="shared" si="190"/>
        <v>0.144398507984</v>
      </c>
      <c r="HL254" s="27">
        <f t="shared" si="190"/>
        <v>0.14604105475200002</v>
      </c>
      <c r="HM254" s="27">
        <f t="shared" si="190"/>
        <v>0.14700320000000003</v>
      </c>
      <c r="HN254" s="27">
        <f t="shared" si="190"/>
        <v>0.14700320000000003</v>
      </c>
      <c r="HO254" s="27">
        <f t="shared" si="190"/>
        <v>0.14467720000000001</v>
      </c>
      <c r="HP254" s="27">
        <f t="shared" si="190"/>
        <v>0.14467720000000001</v>
      </c>
      <c r="HQ254" s="27">
        <f t="shared" si="190"/>
        <v>0.14690538425680003</v>
      </c>
      <c r="HR254" s="27">
        <f t="shared" si="190"/>
        <v>0.15584200000000001</v>
      </c>
      <c r="HS254" s="27">
        <f t="shared" si="190"/>
        <v>0.15021616427600001</v>
      </c>
      <c r="HT254" s="27">
        <f t="shared" si="190"/>
        <v>0.15162625153440001</v>
      </c>
      <c r="HU254" s="27">
        <f t="shared" si="190"/>
        <v>0.14616584000000002</v>
      </c>
      <c r="HV254" s="27">
        <f>K_TA(HV237)</f>
        <v>0.15171132358880002</v>
      </c>
      <c r="HW254" s="27">
        <f>K_TA(HW237)</f>
        <v>0.14741673954000001</v>
      </c>
      <c r="HX254" s="27">
        <f>K_TA(HX237)</f>
        <v>0.14333616796000001</v>
      </c>
      <c r="HY254" s="27">
        <f>K_TA(HY237)</f>
        <v>0.15584200000000001</v>
      </c>
      <c r="HZ254" s="27">
        <f>K_TA(HZ237)</f>
        <v>0.14763752066880001</v>
      </c>
    </row>
    <row r="255" spans="1:234" s="48" customFormat="1" ht="12" customHeight="1" x14ac:dyDescent="0.15">
      <c r="A255" s="6" t="s">
        <v>566</v>
      </c>
      <c r="C255" s="52"/>
      <c r="D255" s="52"/>
      <c r="E255" s="52"/>
      <c r="F255" s="52"/>
      <c r="G255" s="52"/>
      <c r="H255" s="52"/>
      <c r="I255" s="52"/>
      <c r="J255" s="52"/>
      <c r="K255" s="52"/>
      <c r="L255" s="52"/>
      <c r="M255" s="52"/>
      <c r="N255" s="52"/>
      <c r="O255" s="52"/>
      <c r="P255" s="52"/>
      <c r="Q255" s="52"/>
      <c r="R255" s="52"/>
      <c r="S255" s="52"/>
      <c r="T255" s="52"/>
      <c r="U255" s="52"/>
      <c r="V255" s="52"/>
      <c r="W255" s="52"/>
      <c r="X255" s="52"/>
      <c r="Y255" s="52"/>
      <c r="Z255" s="52"/>
      <c r="AA255" s="52"/>
      <c r="AB255" s="52"/>
      <c r="AC255" s="52"/>
      <c r="AD255" s="52"/>
      <c r="AE255" s="52"/>
      <c r="AF255" s="52"/>
      <c r="AG255" s="52"/>
      <c r="AH255" s="52"/>
      <c r="AI255" s="52"/>
      <c r="AJ255" s="52"/>
      <c r="AK255" s="52"/>
      <c r="AL255" s="52"/>
      <c r="AM255" s="52"/>
      <c r="AN255" s="52"/>
      <c r="AO255" s="52"/>
      <c r="AP255" s="52"/>
      <c r="AQ255" s="52"/>
      <c r="AR255" s="52"/>
      <c r="AS255" s="52"/>
      <c r="AT255" s="52"/>
      <c r="AU255" s="52"/>
      <c r="AV255" s="52"/>
      <c r="AW255" s="52"/>
      <c r="AX255" s="52"/>
      <c r="AY255" s="52"/>
      <c r="AZ255" s="52"/>
      <c r="BA255" s="52"/>
      <c r="BB255" s="52"/>
      <c r="BC255" s="52"/>
      <c r="BD255" s="52"/>
      <c r="BE255" s="52"/>
      <c r="BF255" s="52"/>
      <c r="BG255" s="52"/>
      <c r="BH255" s="52"/>
      <c r="BI255" s="52"/>
      <c r="BJ255" s="52"/>
      <c r="BK255" s="52"/>
      <c r="BL255" s="52"/>
      <c r="BM255" s="52"/>
      <c r="BN255" s="52"/>
      <c r="BO255" s="52"/>
      <c r="BP255" s="52"/>
      <c r="BQ255" s="52"/>
      <c r="BR255" s="52"/>
      <c r="BS255" s="52"/>
      <c r="BT255" s="52"/>
      <c r="BU255" s="52"/>
      <c r="BV255" s="52"/>
      <c r="BW255" s="52"/>
      <c r="BX255" s="52"/>
      <c r="BY255" s="52"/>
      <c r="BZ255" s="52"/>
      <c r="CA255" s="52"/>
      <c r="CB255" s="52"/>
      <c r="CC255" s="52"/>
      <c r="CD255" s="52"/>
      <c r="CE255" s="52"/>
      <c r="CF255" s="52"/>
      <c r="CG255" s="52"/>
      <c r="CH255" s="52"/>
      <c r="CI255" s="52"/>
      <c r="CJ255" s="52"/>
      <c r="CK255" s="52"/>
      <c r="CL255" s="52"/>
      <c r="CM255" s="52"/>
      <c r="CN255" s="52"/>
      <c r="CO255" s="52"/>
      <c r="CP255" s="52"/>
      <c r="CQ255" s="52"/>
      <c r="CR255" s="52"/>
      <c r="CS255" s="52"/>
      <c r="CT255" s="52"/>
      <c r="CU255" s="52"/>
      <c r="CV255" s="52"/>
      <c r="CW255" s="52"/>
      <c r="CX255" s="52"/>
      <c r="CY255" s="52"/>
      <c r="CZ255" s="52"/>
      <c r="DA255" s="52"/>
      <c r="DB255" s="52"/>
      <c r="DC255" s="52"/>
      <c r="DD255" s="52"/>
      <c r="DE255" s="52"/>
      <c r="DF255" s="52"/>
      <c r="DG255" s="52"/>
      <c r="DH255" s="52"/>
      <c r="DI255" s="52"/>
      <c r="DJ255" s="52"/>
      <c r="DK255" s="52"/>
      <c r="DL255" s="52"/>
      <c r="DM255" s="52"/>
      <c r="DN255" s="52"/>
      <c r="DO255" s="52"/>
      <c r="DP255" s="52"/>
      <c r="DQ255" s="52"/>
      <c r="DR255" s="52"/>
      <c r="DS255" s="52"/>
      <c r="DT255" s="52"/>
      <c r="DU255" s="52"/>
      <c r="DV255" s="52"/>
      <c r="DW255" s="52"/>
      <c r="DX255" s="52"/>
      <c r="DY255" s="52"/>
      <c r="DZ255" s="52"/>
      <c r="EA255" s="52"/>
      <c r="EB255" s="52"/>
      <c r="EC255" s="52"/>
      <c r="ED255" s="52"/>
      <c r="EE255" s="52"/>
      <c r="EF255" s="52"/>
      <c r="EG255" s="52"/>
      <c r="EH255" s="52"/>
      <c r="EI255" s="52"/>
      <c r="EJ255" s="52"/>
      <c r="EK255" s="52"/>
      <c r="EL255" s="52"/>
      <c r="EM255" s="52"/>
      <c r="EN255" s="52"/>
      <c r="EO255" s="52"/>
      <c r="EP255" s="52"/>
      <c r="EQ255" s="52"/>
      <c r="ER255" s="52"/>
      <c r="ES255" s="52"/>
      <c r="ET255" s="52"/>
      <c r="EU255" s="52"/>
      <c r="EV255" s="52"/>
      <c r="EW255" s="52"/>
      <c r="EX255" s="52"/>
      <c r="EY255" s="52"/>
      <c r="EZ255" s="52"/>
      <c r="FA255" s="52"/>
      <c r="FB255" s="52"/>
      <c r="FC255" s="52"/>
      <c r="FD255" s="52"/>
      <c r="FE255" s="52"/>
      <c r="FF255" s="52"/>
      <c r="FG255" s="52"/>
      <c r="FH255" s="52"/>
      <c r="FI255" s="52"/>
      <c r="FJ255" s="52"/>
      <c r="FK255" s="52"/>
      <c r="FL255" s="52"/>
      <c r="FM255" s="52"/>
      <c r="FN255" s="52"/>
      <c r="FO255" s="52"/>
      <c r="FP255" s="52"/>
      <c r="FQ255" s="52"/>
      <c r="FR255" s="52"/>
      <c r="FS255" s="52"/>
      <c r="FT255" s="52"/>
      <c r="FU255" s="52"/>
      <c r="FV255" s="52"/>
      <c r="FW255" s="52"/>
      <c r="FX255" s="52"/>
      <c r="FY255" s="52"/>
      <c r="FZ255" s="52"/>
      <c r="GA255" s="52"/>
      <c r="GB255" s="52"/>
      <c r="GC255" s="52"/>
      <c r="GD255" s="52"/>
      <c r="GE255" s="52"/>
      <c r="GF255" s="52"/>
      <c r="GG255" s="52"/>
      <c r="GH255" s="52"/>
      <c r="GI255" s="52"/>
      <c r="GJ255" s="52"/>
      <c r="GK255" s="52"/>
      <c r="GL255" s="52"/>
      <c r="GM255" s="52"/>
      <c r="GN255" s="52"/>
      <c r="GO255" s="52"/>
      <c r="GP255" s="52"/>
      <c r="GQ255" s="52"/>
      <c r="GR255" s="52"/>
      <c r="GS255" s="52"/>
      <c r="GT255" s="52"/>
      <c r="GU255" s="52"/>
      <c r="GV255" s="52"/>
      <c r="GW255" s="52"/>
      <c r="GX255" s="52"/>
      <c r="GY255" s="52"/>
      <c r="GZ255" s="52"/>
      <c r="HA255" s="52"/>
      <c r="HB255" s="52"/>
      <c r="HC255" s="52"/>
      <c r="HD255" s="52"/>
      <c r="HE255" s="52"/>
      <c r="HF255" s="52"/>
      <c r="HG255" s="52"/>
      <c r="HH255" s="52"/>
      <c r="HI255" s="52"/>
      <c r="HJ255" s="52"/>
      <c r="HK255" s="52"/>
      <c r="HL255" s="52"/>
      <c r="HM255" s="52"/>
      <c r="HN255" s="52"/>
      <c r="HO255" s="52"/>
      <c r="HP255" s="52"/>
      <c r="HQ255" s="52"/>
      <c r="HR255" s="52"/>
      <c r="HS255" s="52"/>
      <c r="HT255" s="52"/>
      <c r="HU255" s="52"/>
      <c r="HV255" s="52"/>
      <c r="HW255" s="52"/>
      <c r="HX255" s="52"/>
      <c r="HY255" s="52"/>
      <c r="HZ255" s="52"/>
    </row>
    <row r="256" spans="1:234" ht="12" customHeight="1" x14ac:dyDescent="0.15">
      <c r="A256" s="4" t="s">
        <v>568</v>
      </c>
      <c r="B256" s="5" t="s">
        <v>622</v>
      </c>
      <c r="C256" s="27">
        <f t="shared" ref="C256:D258" si="191">IF(C88=" ",0,C88)</f>
        <v>0</v>
      </c>
      <c r="D256" s="27">
        <f t="shared" si="191"/>
        <v>1.9640649999999999</v>
      </c>
      <c r="E256" s="27">
        <f t="shared" ref="E256:BP256" si="192">IF(E88=" ",0,E88)</f>
        <v>0</v>
      </c>
      <c r="F256" s="27">
        <f t="shared" si="192"/>
        <v>0</v>
      </c>
      <c r="G256" s="27">
        <f t="shared" si="192"/>
        <v>0</v>
      </c>
      <c r="H256" s="27">
        <f t="shared" si="192"/>
        <v>0</v>
      </c>
      <c r="I256" s="27">
        <f t="shared" si="192"/>
        <v>0</v>
      </c>
      <c r="J256" s="27">
        <f t="shared" si="192"/>
        <v>0</v>
      </c>
      <c r="K256" s="27">
        <f t="shared" si="192"/>
        <v>0</v>
      </c>
      <c r="L256" s="27">
        <f t="shared" si="192"/>
        <v>0</v>
      </c>
      <c r="M256" s="27">
        <f t="shared" si="192"/>
        <v>1.40229</v>
      </c>
      <c r="N256" s="27">
        <f t="shared" si="192"/>
        <v>0</v>
      </c>
      <c r="O256" s="27">
        <f t="shared" si="192"/>
        <v>1.4022749999999999</v>
      </c>
      <c r="P256" s="27">
        <f t="shared" si="192"/>
        <v>0</v>
      </c>
      <c r="Q256" s="27">
        <f t="shared" si="192"/>
        <v>1.964053</v>
      </c>
      <c r="R256" s="27">
        <f t="shared" si="192"/>
        <v>0</v>
      </c>
      <c r="S256" s="27">
        <f t="shared" si="192"/>
        <v>0</v>
      </c>
      <c r="T256" s="27">
        <f t="shared" si="192"/>
        <v>0</v>
      </c>
      <c r="U256" s="27">
        <f t="shared" si="192"/>
        <v>0</v>
      </c>
      <c r="V256" s="27">
        <f t="shared" si="192"/>
        <v>1.0625309999999999</v>
      </c>
      <c r="W256" s="27">
        <f t="shared" si="192"/>
        <v>2.285126</v>
      </c>
      <c r="X256" s="27">
        <f t="shared" si="192"/>
        <v>1.0625309999999999</v>
      </c>
      <c r="Y256" s="27">
        <f t="shared" si="192"/>
        <v>3.1121629999999998</v>
      </c>
      <c r="Z256" s="27">
        <f t="shared" si="192"/>
        <v>3.1122079999999999</v>
      </c>
      <c r="AA256" s="27">
        <f t="shared" si="192"/>
        <v>0</v>
      </c>
      <c r="AB256" s="27">
        <f t="shared" si="192"/>
        <v>0</v>
      </c>
      <c r="AC256" s="27">
        <f t="shared" si="192"/>
        <v>2.442901</v>
      </c>
      <c r="AD256" s="27">
        <f t="shared" si="192"/>
        <v>2.318562</v>
      </c>
      <c r="AE256" s="27">
        <f t="shared" si="192"/>
        <v>0</v>
      </c>
      <c r="AF256" s="27">
        <f t="shared" si="192"/>
        <v>0</v>
      </c>
      <c r="AG256" s="27">
        <f t="shared" si="192"/>
        <v>2.3366690000000001</v>
      </c>
      <c r="AH256" s="27">
        <f t="shared" si="192"/>
        <v>1.5812820000000001</v>
      </c>
      <c r="AI256" s="27">
        <f t="shared" si="192"/>
        <v>0</v>
      </c>
      <c r="AJ256" s="27">
        <f t="shared" si="192"/>
        <v>0</v>
      </c>
      <c r="AK256" s="27">
        <f t="shared" si="192"/>
        <v>0</v>
      </c>
      <c r="AL256" s="27">
        <f t="shared" si="192"/>
        <v>0</v>
      </c>
      <c r="AM256" s="27">
        <f t="shared" si="192"/>
        <v>1.079094</v>
      </c>
      <c r="AN256" s="27">
        <f t="shared" si="192"/>
        <v>0</v>
      </c>
      <c r="AO256" s="27">
        <f t="shared" si="192"/>
        <v>0</v>
      </c>
      <c r="AP256" s="27">
        <f t="shared" si="192"/>
        <v>0</v>
      </c>
      <c r="AQ256" s="27">
        <f t="shared" si="192"/>
        <v>0</v>
      </c>
      <c r="AR256" s="27">
        <f t="shared" si="192"/>
        <v>0</v>
      </c>
      <c r="AS256" s="27">
        <f t="shared" si="192"/>
        <v>0</v>
      </c>
      <c r="AT256" s="27">
        <f t="shared" si="192"/>
        <v>0</v>
      </c>
      <c r="AU256" s="27">
        <f t="shared" si="192"/>
        <v>0</v>
      </c>
      <c r="AV256" s="27">
        <f t="shared" si="192"/>
        <v>1.10128</v>
      </c>
      <c r="AW256" s="27">
        <f t="shared" si="192"/>
        <v>1.0758129999999999</v>
      </c>
      <c r="AX256" s="27">
        <f t="shared" si="192"/>
        <v>1.067536</v>
      </c>
      <c r="AY256" s="27">
        <f t="shared" si="192"/>
        <v>1.0625309999999999</v>
      </c>
      <c r="AZ256" s="27">
        <f t="shared" si="192"/>
        <v>3.5940099999999999</v>
      </c>
      <c r="BA256" s="27">
        <f t="shared" si="192"/>
        <v>3.594166</v>
      </c>
      <c r="BB256" s="27">
        <f t="shared" si="192"/>
        <v>0</v>
      </c>
      <c r="BC256" s="27">
        <f t="shared" si="192"/>
        <v>0</v>
      </c>
      <c r="BD256" s="27">
        <f t="shared" si="192"/>
        <v>2.3366690000000001</v>
      </c>
      <c r="BE256" s="27">
        <f t="shared" si="192"/>
        <v>2.0649929999999999</v>
      </c>
      <c r="BF256" s="27">
        <f t="shared" si="192"/>
        <v>0</v>
      </c>
      <c r="BG256" s="27">
        <f t="shared" si="192"/>
        <v>3.3973149999999999</v>
      </c>
      <c r="BH256" s="27">
        <f t="shared" si="192"/>
        <v>1.0951070000000001</v>
      </c>
      <c r="BI256" s="27">
        <f t="shared" si="192"/>
        <v>0</v>
      </c>
      <c r="BJ256" s="27">
        <f t="shared" si="192"/>
        <v>0</v>
      </c>
      <c r="BK256" s="27">
        <f t="shared" si="192"/>
        <v>4.0343249999999999</v>
      </c>
      <c r="BL256" s="27">
        <f t="shared" si="192"/>
        <v>3.8509310000000001</v>
      </c>
      <c r="BM256" s="27">
        <f t="shared" si="192"/>
        <v>0</v>
      </c>
      <c r="BN256" s="27">
        <f t="shared" si="192"/>
        <v>2.144517</v>
      </c>
      <c r="BO256" s="27">
        <f t="shared" si="192"/>
        <v>0</v>
      </c>
      <c r="BP256" s="27">
        <f t="shared" si="192"/>
        <v>0</v>
      </c>
      <c r="BQ256" s="27">
        <f t="shared" ref="BQ256:EB256" si="193">IF(BQ88=" ",0,BQ88)</f>
        <v>0</v>
      </c>
      <c r="BR256" s="27">
        <f t="shared" si="193"/>
        <v>2.0232730000000001</v>
      </c>
      <c r="BS256" s="27">
        <f t="shared" si="193"/>
        <v>2.1445129999999999</v>
      </c>
      <c r="BT256" s="27">
        <f t="shared" si="193"/>
        <v>0</v>
      </c>
      <c r="BU256" s="27">
        <f t="shared" si="193"/>
        <v>1.110036</v>
      </c>
      <c r="BV256" s="27">
        <f t="shared" si="193"/>
        <v>0</v>
      </c>
      <c r="BW256" s="27">
        <f t="shared" si="193"/>
        <v>0</v>
      </c>
      <c r="BX256" s="27">
        <f t="shared" si="193"/>
        <v>0</v>
      </c>
      <c r="BY256" s="27">
        <f t="shared" si="193"/>
        <v>0</v>
      </c>
      <c r="BZ256" s="27">
        <f t="shared" si="193"/>
        <v>0</v>
      </c>
      <c r="CA256" s="27">
        <f t="shared" si="193"/>
        <v>0</v>
      </c>
      <c r="CB256" s="27">
        <f t="shared" si="193"/>
        <v>0</v>
      </c>
      <c r="CC256" s="27">
        <f t="shared" si="193"/>
        <v>0</v>
      </c>
      <c r="CD256" s="27">
        <f t="shared" si="193"/>
        <v>3.9732059999999998</v>
      </c>
      <c r="CE256" s="27">
        <f t="shared" si="193"/>
        <v>0</v>
      </c>
      <c r="CF256" s="27">
        <f t="shared" si="193"/>
        <v>0</v>
      </c>
      <c r="CG256" s="27">
        <f t="shared" si="193"/>
        <v>0</v>
      </c>
      <c r="CH256" s="27">
        <f t="shared" si="193"/>
        <v>0</v>
      </c>
      <c r="CI256" s="27">
        <f t="shared" si="193"/>
        <v>3.8299569999999998</v>
      </c>
      <c r="CJ256" s="27">
        <f t="shared" si="193"/>
        <v>3.7979949999999998</v>
      </c>
      <c r="CK256" s="27">
        <f t="shared" si="193"/>
        <v>3.9817360000000002</v>
      </c>
      <c r="CL256" s="27">
        <f t="shared" si="193"/>
        <v>3.9817360000000002</v>
      </c>
      <c r="CM256" s="27">
        <f t="shared" si="193"/>
        <v>0</v>
      </c>
      <c r="CN256" s="27">
        <f t="shared" si="193"/>
        <v>0</v>
      </c>
      <c r="CO256" s="27">
        <f t="shared" si="193"/>
        <v>0</v>
      </c>
      <c r="CP256" s="27">
        <f t="shared" si="193"/>
        <v>0</v>
      </c>
      <c r="CQ256" s="27">
        <f t="shared" si="193"/>
        <v>0</v>
      </c>
      <c r="CR256" s="27">
        <f t="shared" si="193"/>
        <v>1.5713950000000001</v>
      </c>
      <c r="CS256" s="27">
        <f t="shared" si="193"/>
        <v>1.048224</v>
      </c>
      <c r="CT256" s="27">
        <f t="shared" si="193"/>
        <v>0</v>
      </c>
      <c r="CU256" s="27">
        <f t="shared" si="193"/>
        <v>3.7638739999999999</v>
      </c>
      <c r="CV256" s="27">
        <f t="shared" si="193"/>
        <v>0</v>
      </c>
      <c r="CW256" s="27">
        <f t="shared" si="193"/>
        <v>0</v>
      </c>
      <c r="CX256" s="27">
        <f t="shared" si="193"/>
        <v>0</v>
      </c>
      <c r="CY256" s="27">
        <f t="shared" si="193"/>
        <v>0</v>
      </c>
      <c r="CZ256" s="27">
        <f t="shared" si="193"/>
        <v>0</v>
      </c>
      <c r="DA256" s="27">
        <f t="shared" si="193"/>
        <v>0</v>
      </c>
      <c r="DB256" s="27">
        <f t="shared" si="193"/>
        <v>0</v>
      </c>
      <c r="DC256" s="27">
        <f t="shared" si="193"/>
        <v>0</v>
      </c>
      <c r="DD256" s="27">
        <f t="shared" si="193"/>
        <v>0</v>
      </c>
      <c r="DE256" s="27">
        <f t="shared" si="193"/>
        <v>0</v>
      </c>
      <c r="DF256" s="27">
        <f t="shared" si="193"/>
        <v>0</v>
      </c>
      <c r="DG256" s="27">
        <f t="shared" si="193"/>
        <v>1.345029</v>
      </c>
      <c r="DH256" s="27">
        <f t="shared" si="193"/>
        <v>1.593898</v>
      </c>
      <c r="DI256" s="27">
        <f t="shared" si="193"/>
        <v>1.2127699999999999</v>
      </c>
      <c r="DJ256" s="27">
        <f t="shared" si="193"/>
        <v>1.593898</v>
      </c>
      <c r="DK256" s="27">
        <f t="shared" si="193"/>
        <v>0</v>
      </c>
      <c r="DL256" s="27">
        <f t="shared" si="193"/>
        <v>1.593558</v>
      </c>
      <c r="DM256" s="27">
        <f t="shared" si="193"/>
        <v>0</v>
      </c>
      <c r="DN256" s="27">
        <f t="shared" si="193"/>
        <v>0</v>
      </c>
      <c r="DO256" s="27">
        <f t="shared" si="193"/>
        <v>0</v>
      </c>
      <c r="DP256" s="27">
        <f t="shared" si="193"/>
        <v>0</v>
      </c>
      <c r="DQ256" s="27">
        <f t="shared" si="193"/>
        <v>1.1000190000000001</v>
      </c>
      <c r="DR256" s="27">
        <f t="shared" si="193"/>
        <v>0</v>
      </c>
      <c r="DS256" s="27">
        <f t="shared" si="193"/>
        <v>0</v>
      </c>
      <c r="DT256" s="27">
        <f t="shared" si="193"/>
        <v>0</v>
      </c>
      <c r="DU256" s="27">
        <f t="shared" si="193"/>
        <v>0</v>
      </c>
      <c r="DV256" s="27">
        <f t="shared" si="193"/>
        <v>0</v>
      </c>
      <c r="DW256" s="27">
        <f t="shared" si="193"/>
        <v>0</v>
      </c>
      <c r="DX256" s="27">
        <f t="shared" si="193"/>
        <v>0</v>
      </c>
      <c r="DY256" s="27">
        <f t="shared" si="193"/>
        <v>3.9948679999999999</v>
      </c>
      <c r="DZ256" s="27">
        <f t="shared" si="193"/>
        <v>4.406765</v>
      </c>
      <c r="EA256" s="27">
        <f t="shared" si="193"/>
        <v>0</v>
      </c>
      <c r="EB256" s="27">
        <f t="shared" si="193"/>
        <v>0</v>
      </c>
      <c r="EC256" s="27">
        <f t="shared" ref="EC256:GN256" si="194">IF(EC88=" ",0,EC88)</f>
        <v>0</v>
      </c>
      <c r="ED256" s="27">
        <f t="shared" si="194"/>
        <v>0</v>
      </c>
      <c r="EE256" s="27">
        <f t="shared" si="194"/>
        <v>0</v>
      </c>
      <c r="EF256" s="27">
        <f t="shared" si="194"/>
        <v>4.2070829999999999</v>
      </c>
      <c r="EG256" s="27">
        <f t="shared" si="194"/>
        <v>0</v>
      </c>
      <c r="EH256" s="27">
        <f t="shared" si="194"/>
        <v>3.7329089999999998</v>
      </c>
      <c r="EI256" s="27">
        <f t="shared" si="194"/>
        <v>0</v>
      </c>
      <c r="EJ256" s="27">
        <f t="shared" si="194"/>
        <v>0</v>
      </c>
      <c r="EK256" s="27">
        <f t="shared" si="194"/>
        <v>1.2013830000000001</v>
      </c>
      <c r="EL256" s="27">
        <f t="shared" si="194"/>
        <v>0</v>
      </c>
      <c r="EM256" s="27">
        <f t="shared" si="194"/>
        <v>0</v>
      </c>
      <c r="EN256" s="27">
        <f t="shared" si="194"/>
        <v>0</v>
      </c>
      <c r="EO256" s="27">
        <f t="shared" si="194"/>
        <v>0</v>
      </c>
      <c r="EP256" s="27">
        <f t="shared" si="194"/>
        <v>0</v>
      </c>
      <c r="EQ256" s="27">
        <f t="shared" si="194"/>
        <v>0</v>
      </c>
      <c r="ER256" s="27">
        <f t="shared" si="194"/>
        <v>0</v>
      </c>
      <c r="ES256" s="27">
        <f t="shared" si="194"/>
        <v>0</v>
      </c>
      <c r="ET256" s="27">
        <f t="shared" si="194"/>
        <v>0</v>
      </c>
      <c r="EU256" s="27">
        <f t="shared" si="194"/>
        <v>0</v>
      </c>
      <c r="EV256" s="27">
        <f t="shared" si="194"/>
        <v>0</v>
      </c>
      <c r="EW256" s="27">
        <f t="shared" si="194"/>
        <v>0</v>
      </c>
      <c r="EX256" s="27">
        <f t="shared" si="194"/>
        <v>0</v>
      </c>
      <c r="EY256" s="27">
        <f t="shared" si="194"/>
        <v>0</v>
      </c>
      <c r="EZ256" s="27">
        <f t="shared" si="194"/>
        <v>0</v>
      </c>
      <c r="FA256" s="27">
        <f t="shared" si="194"/>
        <v>0</v>
      </c>
      <c r="FB256" s="27">
        <f t="shared" si="194"/>
        <v>0</v>
      </c>
      <c r="FC256" s="27">
        <f t="shared" si="194"/>
        <v>0</v>
      </c>
      <c r="FD256" s="27">
        <f t="shared" si="194"/>
        <v>0</v>
      </c>
      <c r="FE256" s="27">
        <f t="shared" si="194"/>
        <v>0</v>
      </c>
      <c r="FF256" s="27">
        <f t="shared" si="194"/>
        <v>0</v>
      </c>
      <c r="FG256" s="27">
        <f t="shared" si="194"/>
        <v>0</v>
      </c>
      <c r="FH256" s="27">
        <f t="shared" si="194"/>
        <v>0</v>
      </c>
      <c r="FI256" s="27">
        <f t="shared" si="194"/>
        <v>0</v>
      </c>
      <c r="FJ256" s="27">
        <f t="shared" si="194"/>
        <v>0</v>
      </c>
      <c r="FK256" s="27">
        <f t="shared" si="194"/>
        <v>0</v>
      </c>
      <c r="FL256" s="27">
        <f t="shared" si="194"/>
        <v>0</v>
      </c>
      <c r="FM256" s="27">
        <f t="shared" si="194"/>
        <v>0</v>
      </c>
      <c r="FN256" s="27">
        <f t="shared" si="194"/>
        <v>0</v>
      </c>
      <c r="FO256" s="27">
        <f t="shared" si="194"/>
        <v>0</v>
      </c>
      <c r="FP256" s="27">
        <f t="shared" si="194"/>
        <v>0</v>
      </c>
      <c r="FQ256" s="27">
        <f t="shared" si="194"/>
        <v>0</v>
      </c>
      <c r="FR256" s="27">
        <f t="shared" si="194"/>
        <v>0</v>
      </c>
      <c r="FS256" s="27">
        <f t="shared" si="194"/>
        <v>0</v>
      </c>
      <c r="FT256" s="27">
        <f t="shared" si="194"/>
        <v>2.4247100000000001</v>
      </c>
      <c r="FU256" s="27">
        <f t="shared" si="194"/>
        <v>2.4247100000000001</v>
      </c>
      <c r="FV256" s="27">
        <f t="shared" si="194"/>
        <v>2.4247299999999998</v>
      </c>
      <c r="FW256" s="27">
        <f t="shared" si="194"/>
        <v>2.4247100000000001</v>
      </c>
      <c r="FX256" s="27">
        <f t="shared" si="194"/>
        <v>2.4247290000000001</v>
      </c>
      <c r="FY256" s="27">
        <f t="shared" si="194"/>
        <v>0</v>
      </c>
      <c r="FZ256" s="27">
        <f t="shared" si="194"/>
        <v>0</v>
      </c>
      <c r="GA256" s="27">
        <f t="shared" si="194"/>
        <v>0</v>
      </c>
      <c r="GB256" s="27">
        <f t="shared" si="194"/>
        <v>0</v>
      </c>
      <c r="GC256" s="27">
        <f t="shared" si="194"/>
        <v>0</v>
      </c>
      <c r="GD256" s="27">
        <f t="shared" si="194"/>
        <v>0</v>
      </c>
      <c r="GE256" s="27">
        <f t="shared" si="194"/>
        <v>0</v>
      </c>
      <c r="GF256" s="27">
        <f t="shared" si="194"/>
        <v>0</v>
      </c>
      <c r="GG256" s="27">
        <f t="shared" si="194"/>
        <v>2.1817319999999998</v>
      </c>
      <c r="GH256" s="27">
        <f t="shared" si="194"/>
        <v>2.225962</v>
      </c>
      <c r="GI256" s="27">
        <f t="shared" si="194"/>
        <v>2.2999200000000002</v>
      </c>
      <c r="GJ256" s="27">
        <f t="shared" si="194"/>
        <v>3.1122179999999999</v>
      </c>
      <c r="GK256" s="27">
        <f t="shared" si="194"/>
        <v>3.1142129999999999</v>
      </c>
      <c r="GL256" s="27">
        <f t="shared" si="194"/>
        <v>0</v>
      </c>
      <c r="GM256" s="27">
        <f t="shared" si="194"/>
        <v>2.318578</v>
      </c>
      <c r="GN256" s="27">
        <f t="shared" si="194"/>
        <v>1.5912930000000001</v>
      </c>
      <c r="GO256" s="27">
        <f t="shared" ref="GO256:HU256" si="195">IF(GO88=" ",0,GO88)</f>
        <v>0</v>
      </c>
      <c r="GP256" s="27">
        <f t="shared" si="195"/>
        <v>1.0790979999999999</v>
      </c>
      <c r="GQ256" s="27">
        <f t="shared" si="195"/>
        <v>3.2608389999999998</v>
      </c>
      <c r="GR256" s="27">
        <f t="shared" si="195"/>
        <v>0</v>
      </c>
      <c r="GS256" s="27">
        <f t="shared" si="195"/>
        <v>3.5940799999999999</v>
      </c>
      <c r="GT256" s="27">
        <f t="shared" si="195"/>
        <v>3.5790899999999999</v>
      </c>
      <c r="GU256" s="27">
        <f t="shared" si="195"/>
        <v>2.064997</v>
      </c>
      <c r="GV256" s="27">
        <f t="shared" si="195"/>
        <v>1.0951059999999999</v>
      </c>
      <c r="GW256" s="27">
        <f t="shared" si="195"/>
        <v>1.099064</v>
      </c>
      <c r="GX256" s="27">
        <f t="shared" si="195"/>
        <v>1.171727</v>
      </c>
      <c r="GY256" s="27">
        <f t="shared" si="195"/>
        <v>1.171727</v>
      </c>
      <c r="GZ256" s="27">
        <f t="shared" si="195"/>
        <v>0</v>
      </c>
      <c r="HA256" s="27">
        <f t="shared" si="195"/>
        <v>1.110036</v>
      </c>
      <c r="HB256" s="27">
        <f t="shared" si="195"/>
        <v>0</v>
      </c>
      <c r="HC256" s="27">
        <f t="shared" si="195"/>
        <v>0</v>
      </c>
      <c r="HD256" s="27">
        <f t="shared" si="195"/>
        <v>0</v>
      </c>
      <c r="HE256" s="27">
        <f t="shared" si="195"/>
        <v>0</v>
      </c>
      <c r="HF256" s="27">
        <f t="shared" si="195"/>
        <v>0</v>
      </c>
      <c r="HG256" s="27">
        <f t="shared" si="195"/>
        <v>0</v>
      </c>
      <c r="HH256" s="27">
        <f t="shared" si="195"/>
        <v>0</v>
      </c>
      <c r="HI256" s="27">
        <f t="shared" si="195"/>
        <v>0</v>
      </c>
      <c r="HJ256" s="27">
        <f t="shared" si="195"/>
        <v>0</v>
      </c>
      <c r="HK256" s="27">
        <f t="shared" si="195"/>
        <v>3.9817360000000002</v>
      </c>
      <c r="HL256" s="27">
        <f t="shared" si="195"/>
        <v>0</v>
      </c>
      <c r="HM256" s="27">
        <f t="shared" si="195"/>
        <v>0</v>
      </c>
      <c r="HN256" s="27">
        <f t="shared" si="195"/>
        <v>0</v>
      </c>
      <c r="HO256" s="27">
        <f t="shared" si="195"/>
        <v>3.7693349999999999</v>
      </c>
      <c r="HP256" s="27">
        <f t="shared" si="195"/>
        <v>0</v>
      </c>
      <c r="HQ256" s="27">
        <f t="shared" si="195"/>
        <v>3.1838769999999998</v>
      </c>
      <c r="HR256" s="27">
        <f t="shared" si="195"/>
        <v>0</v>
      </c>
      <c r="HS256" s="27">
        <f t="shared" si="195"/>
        <v>0</v>
      </c>
      <c r="HT256" s="27">
        <f t="shared" si="195"/>
        <v>1.1968430000000001</v>
      </c>
      <c r="HU256" s="27">
        <f t="shared" si="195"/>
        <v>1.593898</v>
      </c>
      <c r="HV256" s="27">
        <f t="shared" ref="HV256:HZ258" si="196">IF(HV88=" ",0,HV88)</f>
        <v>0</v>
      </c>
      <c r="HW256" s="27">
        <f t="shared" si="196"/>
        <v>0</v>
      </c>
      <c r="HX256" s="27">
        <f t="shared" si="196"/>
        <v>0</v>
      </c>
      <c r="HY256" s="27">
        <f t="shared" si="196"/>
        <v>0</v>
      </c>
      <c r="HZ256" s="27">
        <f t="shared" si="196"/>
        <v>0</v>
      </c>
    </row>
    <row r="257" spans="1:234" ht="12" customHeight="1" x14ac:dyDescent="0.15">
      <c r="A257" s="4" t="s">
        <v>569</v>
      </c>
      <c r="B257" s="5" t="s">
        <v>623</v>
      </c>
      <c r="C257" s="27">
        <f t="shared" si="191"/>
        <v>0</v>
      </c>
      <c r="D257" s="27">
        <f t="shared" si="191"/>
        <v>2.0797400000000001E-2</v>
      </c>
      <c r="E257" s="27">
        <f t="shared" ref="E257:BP257" si="197">IF(E89=" ",0,E89)</f>
        <v>0</v>
      </c>
      <c r="F257" s="27">
        <f t="shared" si="197"/>
        <v>0</v>
      </c>
      <c r="G257" s="27">
        <f t="shared" si="197"/>
        <v>0</v>
      </c>
      <c r="H257" s="27">
        <f t="shared" si="197"/>
        <v>0</v>
      </c>
      <c r="I257" s="27">
        <f t="shared" si="197"/>
        <v>0</v>
      </c>
      <c r="J257" s="27">
        <f t="shared" si="197"/>
        <v>0</v>
      </c>
      <c r="K257" s="27">
        <f t="shared" si="197"/>
        <v>0</v>
      </c>
      <c r="L257" s="27">
        <f t="shared" si="197"/>
        <v>0</v>
      </c>
      <c r="M257" s="27">
        <f t="shared" si="197"/>
        <v>2.20412E-2</v>
      </c>
      <c r="N257" s="27">
        <f t="shared" si="197"/>
        <v>0</v>
      </c>
      <c r="O257" s="27">
        <f t="shared" si="197"/>
        <v>2.2041499999999999E-2</v>
      </c>
      <c r="P257" s="27">
        <f t="shared" si="197"/>
        <v>0</v>
      </c>
      <c r="Q257" s="27">
        <f t="shared" si="197"/>
        <v>2.0797300000000001E-2</v>
      </c>
      <c r="R257" s="27">
        <f t="shared" si="197"/>
        <v>0</v>
      </c>
      <c r="S257" s="27">
        <f t="shared" si="197"/>
        <v>0</v>
      </c>
      <c r="T257" s="27">
        <f t="shared" si="197"/>
        <v>0</v>
      </c>
      <c r="U257" s="27">
        <f t="shared" si="197"/>
        <v>0</v>
      </c>
      <c r="V257" s="27">
        <f t="shared" si="197"/>
        <v>3.5881400000000001E-2</v>
      </c>
      <c r="W257" s="27">
        <f t="shared" si="197"/>
        <v>2.9522400000000001E-2</v>
      </c>
      <c r="X257" s="27">
        <f t="shared" si="197"/>
        <v>3.5881400000000001E-2</v>
      </c>
      <c r="Y257" s="27">
        <f t="shared" si="197"/>
        <v>3.0805699999999998E-2</v>
      </c>
      <c r="Z257" s="27">
        <f t="shared" si="197"/>
        <v>3.0806099999999999E-2</v>
      </c>
      <c r="AA257" s="27">
        <f t="shared" si="197"/>
        <v>0</v>
      </c>
      <c r="AB257" s="27">
        <f t="shared" si="197"/>
        <v>0</v>
      </c>
      <c r="AC257" s="27">
        <f t="shared" si="197"/>
        <v>2.9656700000000001E-2</v>
      </c>
      <c r="AD257" s="27">
        <f t="shared" si="197"/>
        <v>3.0655399999999999E-2</v>
      </c>
      <c r="AE257" s="27">
        <f t="shared" si="197"/>
        <v>0</v>
      </c>
      <c r="AF257" s="27">
        <f t="shared" si="197"/>
        <v>0</v>
      </c>
      <c r="AG257" s="27">
        <f t="shared" si="197"/>
        <v>2.7516800000000001E-2</v>
      </c>
      <c r="AH257" s="27">
        <f t="shared" si="197"/>
        <v>3.0883899999999999E-2</v>
      </c>
      <c r="AI257" s="27">
        <f t="shared" si="197"/>
        <v>0</v>
      </c>
      <c r="AJ257" s="27">
        <f t="shared" si="197"/>
        <v>0</v>
      </c>
      <c r="AK257" s="27">
        <f t="shared" si="197"/>
        <v>0</v>
      </c>
      <c r="AL257" s="27">
        <f t="shared" si="197"/>
        <v>0</v>
      </c>
      <c r="AM257" s="27">
        <f t="shared" si="197"/>
        <v>2.6701300000000001E-2</v>
      </c>
      <c r="AN257" s="27">
        <f t="shared" si="197"/>
        <v>0</v>
      </c>
      <c r="AO257" s="27">
        <f t="shared" si="197"/>
        <v>0</v>
      </c>
      <c r="AP257" s="27">
        <f t="shared" si="197"/>
        <v>0</v>
      </c>
      <c r="AQ257" s="27">
        <f t="shared" si="197"/>
        <v>0</v>
      </c>
      <c r="AR257" s="27">
        <f t="shared" si="197"/>
        <v>0</v>
      </c>
      <c r="AS257" s="27">
        <f t="shared" si="197"/>
        <v>0</v>
      </c>
      <c r="AT257" s="27">
        <f t="shared" si="197"/>
        <v>0</v>
      </c>
      <c r="AU257" s="27">
        <f t="shared" si="197"/>
        <v>0</v>
      </c>
      <c r="AV257" s="27">
        <f t="shared" si="197"/>
        <v>2.6878699999999998E-2</v>
      </c>
      <c r="AW257" s="27">
        <f t="shared" si="197"/>
        <v>2.6905399999999999E-2</v>
      </c>
      <c r="AX257" s="27">
        <f t="shared" si="197"/>
        <v>2.68492E-2</v>
      </c>
      <c r="AY257" s="27">
        <f t="shared" si="197"/>
        <v>3.5881400000000001E-2</v>
      </c>
      <c r="AZ257" s="27">
        <f t="shared" si="197"/>
        <v>2.83231E-2</v>
      </c>
      <c r="BA257" s="27">
        <f t="shared" si="197"/>
        <v>2.83232E-2</v>
      </c>
      <c r="BB257" s="27">
        <f t="shared" si="197"/>
        <v>0</v>
      </c>
      <c r="BC257" s="27">
        <f t="shared" si="197"/>
        <v>0</v>
      </c>
      <c r="BD257" s="27">
        <f t="shared" si="197"/>
        <v>2.7516800000000001E-2</v>
      </c>
      <c r="BE257" s="27">
        <f t="shared" si="197"/>
        <v>2.89337E-2</v>
      </c>
      <c r="BF257" s="27">
        <f t="shared" si="197"/>
        <v>0</v>
      </c>
      <c r="BG257" s="27">
        <f t="shared" si="197"/>
        <v>2.1435599999999999E-2</v>
      </c>
      <c r="BH257" s="27">
        <f t="shared" si="197"/>
        <v>2.6902700000000002E-2</v>
      </c>
      <c r="BI257" s="27">
        <f t="shared" si="197"/>
        <v>0</v>
      </c>
      <c r="BJ257" s="27">
        <f t="shared" si="197"/>
        <v>0</v>
      </c>
      <c r="BK257" s="27">
        <f t="shared" si="197"/>
        <v>2.3812799999999999E-2</v>
      </c>
      <c r="BL257" s="27">
        <f t="shared" si="197"/>
        <v>1.7267500000000002E-2</v>
      </c>
      <c r="BM257" s="27">
        <f t="shared" si="197"/>
        <v>0</v>
      </c>
      <c r="BN257" s="27">
        <f t="shared" si="197"/>
        <v>2.0048799999999999E-2</v>
      </c>
      <c r="BO257" s="27">
        <f t="shared" si="197"/>
        <v>0</v>
      </c>
      <c r="BP257" s="27">
        <f t="shared" si="197"/>
        <v>0</v>
      </c>
      <c r="BQ257" s="27">
        <f t="shared" ref="BQ257:EB257" si="198">IF(BQ89=" ",0,BQ89)</f>
        <v>0</v>
      </c>
      <c r="BR257" s="27">
        <f t="shared" si="198"/>
        <v>2.68509E-2</v>
      </c>
      <c r="BS257" s="27">
        <f t="shared" si="198"/>
        <v>2.0048900000000001E-2</v>
      </c>
      <c r="BT257" s="27">
        <f t="shared" si="198"/>
        <v>0</v>
      </c>
      <c r="BU257" s="27">
        <f t="shared" si="198"/>
        <v>2.5734099999999999E-2</v>
      </c>
      <c r="BV257" s="27">
        <f t="shared" si="198"/>
        <v>0</v>
      </c>
      <c r="BW257" s="27">
        <f t="shared" si="198"/>
        <v>0</v>
      </c>
      <c r="BX257" s="27">
        <f t="shared" si="198"/>
        <v>0</v>
      </c>
      <c r="BY257" s="27">
        <f t="shared" si="198"/>
        <v>0</v>
      </c>
      <c r="BZ257" s="27">
        <f t="shared" si="198"/>
        <v>0</v>
      </c>
      <c r="CA257" s="27">
        <f t="shared" si="198"/>
        <v>0</v>
      </c>
      <c r="CB257" s="27">
        <f t="shared" si="198"/>
        <v>0</v>
      </c>
      <c r="CC257" s="27">
        <f t="shared" si="198"/>
        <v>0</v>
      </c>
      <c r="CD257" s="27">
        <f t="shared" si="198"/>
        <v>1.9477399999999999E-2</v>
      </c>
      <c r="CE257" s="27">
        <f t="shared" si="198"/>
        <v>0</v>
      </c>
      <c r="CF257" s="27">
        <f t="shared" si="198"/>
        <v>0</v>
      </c>
      <c r="CG257" s="27">
        <f t="shared" si="198"/>
        <v>0</v>
      </c>
      <c r="CH257" s="27">
        <f t="shared" si="198"/>
        <v>0</v>
      </c>
      <c r="CI257" s="27">
        <f t="shared" si="198"/>
        <v>1.66117E-2</v>
      </c>
      <c r="CJ257" s="27">
        <f t="shared" si="198"/>
        <v>1.6535299999999999E-2</v>
      </c>
      <c r="CK257" s="27">
        <f t="shared" si="198"/>
        <v>1.9710600000000002E-2</v>
      </c>
      <c r="CL257" s="27">
        <f t="shared" si="198"/>
        <v>1.9710600000000002E-2</v>
      </c>
      <c r="CM257" s="27">
        <f t="shared" si="198"/>
        <v>0</v>
      </c>
      <c r="CN257" s="27">
        <f t="shared" si="198"/>
        <v>0</v>
      </c>
      <c r="CO257" s="27">
        <f t="shared" si="198"/>
        <v>0</v>
      </c>
      <c r="CP257" s="27">
        <f t="shared" si="198"/>
        <v>0</v>
      </c>
      <c r="CQ257" s="27">
        <f t="shared" si="198"/>
        <v>0</v>
      </c>
      <c r="CR257" s="27">
        <f t="shared" si="198"/>
        <v>2.86567E-2</v>
      </c>
      <c r="CS257" s="27">
        <f t="shared" si="198"/>
        <v>2.5642999999999999E-2</v>
      </c>
      <c r="CT257" s="27">
        <f t="shared" si="198"/>
        <v>0</v>
      </c>
      <c r="CU257" s="27">
        <f t="shared" si="198"/>
        <v>2.1233200000000001E-2</v>
      </c>
      <c r="CV257" s="27">
        <f t="shared" si="198"/>
        <v>0</v>
      </c>
      <c r="CW257" s="27">
        <f t="shared" si="198"/>
        <v>0</v>
      </c>
      <c r="CX257" s="27">
        <f t="shared" si="198"/>
        <v>0</v>
      </c>
      <c r="CY257" s="27">
        <f t="shared" si="198"/>
        <v>0</v>
      </c>
      <c r="CZ257" s="27">
        <f t="shared" si="198"/>
        <v>0</v>
      </c>
      <c r="DA257" s="27">
        <f t="shared" si="198"/>
        <v>0</v>
      </c>
      <c r="DB257" s="27">
        <f t="shared" si="198"/>
        <v>0</v>
      </c>
      <c r="DC257" s="27">
        <f t="shared" si="198"/>
        <v>0</v>
      </c>
      <c r="DD257" s="27">
        <f t="shared" si="198"/>
        <v>0</v>
      </c>
      <c r="DE257" s="27">
        <f t="shared" si="198"/>
        <v>0</v>
      </c>
      <c r="DF257" s="27">
        <f t="shared" si="198"/>
        <v>0</v>
      </c>
      <c r="DG257" s="27">
        <f t="shared" si="198"/>
        <v>2.40422E-2</v>
      </c>
      <c r="DH257" s="27">
        <f t="shared" si="198"/>
        <v>2.8785700000000001E-2</v>
      </c>
      <c r="DI257" s="27">
        <f t="shared" si="198"/>
        <v>2.55698E-2</v>
      </c>
      <c r="DJ257" s="27">
        <f t="shared" si="198"/>
        <v>2.8785700000000001E-2</v>
      </c>
      <c r="DK257" s="27">
        <f t="shared" si="198"/>
        <v>0</v>
      </c>
      <c r="DL257" s="27">
        <f t="shared" si="198"/>
        <v>2.8776599999999999E-2</v>
      </c>
      <c r="DM257" s="27">
        <f t="shared" si="198"/>
        <v>0</v>
      </c>
      <c r="DN257" s="27">
        <f t="shared" si="198"/>
        <v>0</v>
      </c>
      <c r="DO257" s="27">
        <f t="shared" si="198"/>
        <v>0</v>
      </c>
      <c r="DP257" s="27">
        <f t="shared" si="198"/>
        <v>0</v>
      </c>
      <c r="DQ257" s="27">
        <f t="shared" si="198"/>
        <v>2.5527999999999999E-2</v>
      </c>
      <c r="DR257" s="27">
        <f t="shared" si="198"/>
        <v>0</v>
      </c>
      <c r="DS257" s="27">
        <f t="shared" si="198"/>
        <v>0</v>
      </c>
      <c r="DT257" s="27">
        <f t="shared" si="198"/>
        <v>0</v>
      </c>
      <c r="DU257" s="27">
        <f t="shared" si="198"/>
        <v>0</v>
      </c>
      <c r="DV257" s="27">
        <f t="shared" si="198"/>
        <v>0</v>
      </c>
      <c r="DW257" s="27">
        <f t="shared" si="198"/>
        <v>0</v>
      </c>
      <c r="DX257" s="27">
        <f t="shared" si="198"/>
        <v>0</v>
      </c>
      <c r="DY257" s="27">
        <f t="shared" si="198"/>
        <v>2.0449700000000001E-2</v>
      </c>
      <c r="DZ257" s="27">
        <f t="shared" si="198"/>
        <v>2.02495E-2</v>
      </c>
      <c r="EA257" s="27">
        <f t="shared" si="198"/>
        <v>0</v>
      </c>
      <c r="EB257" s="27">
        <f t="shared" si="198"/>
        <v>0</v>
      </c>
      <c r="EC257" s="27">
        <f t="shared" ref="EC257:GN257" si="199">IF(EC89=" ",0,EC89)</f>
        <v>0</v>
      </c>
      <c r="ED257" s="27">
        <f t="shared" si="199"/>
        <v>0</v>
      </c>
      <c r="EE257" s="27">
        <f t="shared" si="199"/>
        <v>0</v>
      </c>
      <c r="EF257" s="27">
        <f t="shared" si="199"/>
        <v>2.0165499999999999E-2</v>
      </c>
      <c r="EG257" s="27">
        <f t="shared" si="199"/>
        <v>0</v>
      </c>
      <c r="EH257" s="27">
        <f t="shared" si="199"/>
        <v>2.1517999999999999E-2</v>
      </c>
      <c r="EI257" s="27">
        <f t="shared" si="199"/>
        <v>0</v>
      </c>
      <c r="EJ257" s="27">
        <f t="shared" si="199"/>
        <v>0</v>
      </c>
      <c r="EK257" s="27">
        <f t="shared" si="199"/>
        <v>2.4329099999999999E-2</v>
      </c>
      <c r="EL257" s="27">
        <f t="shared" si="199"/>
        <v>0</v>
      </c>
      <c r="EM257" s="27">
        <f t="shared" si="199"/>
        <v>0</v>
      </c>
      <c r="EN257" s="27">
        <f t="shared" si="199"/>
        <v>0</v>
      </c>
      <c r="EO257" s="27">
        <f t="shared" si="199"/>
        <v>0</v>
      </c>
      <c r="EP257" s="27">
        <f t="shared" si="199"/>
        <v>0</v>
      </c>
      <c r="EQ257" s="27">
        <f t="shared" si="199"/>
        <v>0</v>
      </c>
      <c r="ER257" s="27">
        <f t="shared" si="199"/>
        <v>0</v>
      </c>
      <c r="ES257" s="27">
        <f t="shared" si="199"/>
        <v>0</v>
      </c>
      <c r="ET257" s="27">
        <f t="shared" si="199"/>
        <v>0</v>
      </c>
      <c r="EU257" s="27">
        <f t="shared" si="199"/>
        <v>0</v>
      </c>
      <c r="EV257" s="27">
        <f t="shared" si="199"/>
        <v>0</v>
      </c>
      <c r="EW257" s="27">
        <f t="shared" si="199"/>
        <v>0</v>
      </c>
      <c r="EX257" s="27">
        <f t="shared" si="199"/>
        <v>0</v>
      </c>
      <c r="EY257" s="27">
        <f t="shared" si="199"/>
        <v>0</v>
      </c>
      <c r="EZ257" s="27">
        <f t="shared" si="199"/>
        <v>0</v>
      </c>
      <c r="FA257" s="27">
        <f t="shared" si="199"/>
        <v>0</v>
      </c>
      <c r="FB257" s="27">
        <f t="shared" si="199"/>
        <v>0</v>
      </c>
      <c r="FC257" s="27">
        <f t="shared" si="199"/>
        <v>0</v>
      </c>
      <c r="FD257" s="27">
        <f t="shared" si="199"/>
        <v>0</v>
      </c>
      <c r="FE257" s="27">
        <f t="shared" si="199"/>
        <v>0</v>
      </c>
      <c r="FF257" s="27">
        <f t="shared" si="199"/>
        <v>0</v>
      </c>
      <c r="FG257" s="27">
        <f t="shared" si="199"/>
        <v>0</v>
      </c>
      <c r="FH257" s="27">
        <f t="shared" si="199"/>
        <v>0</v>
      </c>
      <c r="FI257" s="27">
        <f t="shared" si="199"/>
        <v>0</v>
      </c>
      <c r="FJ257" s="27">
        <f t="shared" si="199"/>
        <v>0</v>
      </c>
      <c r="FK257" s="27">
        <f t="shared" si="199"/>
        <v>0</v>
      </c>
      <c r="FL257" s="27">
        <f t="shared" si="199"/>
        <v>0</v>
      </c>
      <c r="FM257" s="27">
        <f t="shared" si="199"/>
        <v>0</v>
      </c>
      <c r="FN257" s="27">
        <f t="shared" si="199"/>
        <v>0</v>
      </c>
      <c r="FO257" s="27">
        <f t="shared" si="199"/>
        <v>0</v>
      </c>
      <c r="FP257" s="27">
        <f t="shared" si="199"/>
        <v>0</v>
      </c>
      <c r="FQ257" s="27">
        <f t="shared" si="199"/>
        <v>0</v>
      </c>
      <c r="FR257" s="27">
        <f t="shared" si="199"/>
        <v>0</v>
      </c>
      <c r="FS257" s="27">
        <f t="shared" si="199"/>
        <v>0</v>
      </c>
      <c r="FT257" s="27">
        <f t="shared" si="199"/>
        <v>2.9291399999999999E-2</v>
      </c>
      <c r="FU257" s="27">
        <f t="shared" si="199"/>
        <v>2.9291399999999999E-2</v>
      </c>
      <c r="FV257" s="27">
        <f t="shared" si="199"/>
        <v>2.92912E-2</v>
      </c>
      <c r="FW257" s="27">
        <f t="shared" si="199"/>
        <v>2.9291399999999999E-2</v>
      </c>
      <c r="FX257" s="27">
        <f t="shared" si="199"/>
        <v>2.92912E-2</v>
      </c>
      <c r="FY257" s="27">
        <f t="shared" si="199"/>
        <v>0</v>
      </c>
      <c r="FZ257" s="27">
        <f t="shared" si="199"/>
        <v>0</v>
      </c>
      <c r="GA257" s="27">
        <f t="shared" si="199"/>
        <v>0</v>
      </c>
      <c r="GB257" s="27">
        <f t="shared" si="199"/>
        <v>0</v>
      </c>
      <c r="GC257" s="27">
        <f t="shared" si="199"/>
        <v>0</v>
      </c>
      <c r="GD257" s="27">
        <f t="shared" si="199"/>
        <v>0</v>
      </c>
      <c r="GE257" s="27">
        <f t="shared" si="199"/>
        <v>0</v>
      </c>
      <c r="GF257" s="27">
        <f t="shared" si="199"/>
        <v>0</v>
      </c>
      <c r="GG257" s="27">
        <f t="shared" si="199"/>
        <v>3.2610300000000002E-2</v>
      </c>
      <c r="GH257" s="27">
        <f t="shared" si="199"/>
        <v>3.3838800000000002E-2</v>
      </c>
      <c r="GI257" s="27">
        <f t="shared" si="199"/>
        <v>3.3587199999999998E-2</v>
      </c>
      <c r="GJ257" s="27">
        <f t="shared" si="199"/>
        <v>3.0806099999999999E-2</v>
      </c>
      <c r="GK257" s="27">
        <f t="shared" si="199"/>
        <v>3.0814399999999999E-2</v>
      </c>
      <c r="GL257" s="27">
        <f t="shared" si="199"/>
        <v>0</v>
      </c>
      <c r="GM257" s="27">
        <f t="shared" si="199"/>
        <v>3.06553E-2</v>
      </c>
      <c r="GN257" s="27">
        <f t="shared" si="199"/>
        <v>3.0858099999999999E-2</v>
      </c>
      <c r="GO257" s="27">
        <f t="shared" ref="GO257:HU257" si="200">IF(GO89=" ",0,GO89)</f>
        <v>0</v>
      </c>
      <c r="GP257" s="27">
        <f t="shared" si="200"/>
        <v>2.6701200000000001E-2</v>
      </c>
      <c r="GQ257" s="27">
        <f t="shared" si="200"/>
        <v>2.93339E-2</v>
      </c>
      <c r="GR257" s="27">
        <f t="shared" si="200"/>
        <v>0</v>
      </c>
      <c r="GS257" s="27">
        <f t="shared" si="200"/>
        <v>2.83231E-2</v>
      </c>
      <c r="GT257" s="27">
        <f t="shared" si="200"/>
        <v>2.82916E-2</v>
      </c>
      <c r="GU257" s="27">
        <f t="shared" si="200"/>
        <v>2.89337E-2</v>
      </c>
      <c r="GV257" s="27">
        <f t="shared" si="200"/>
        <v>2.6902700000000002E-2</v>
      </c>
      <c r="GW257" s="27">
        <f t="shared" si="200"/>
        <v>2.6662700000000001E-2</v>
      </c>
      <c r="GX257" s="27">
        <f t="shared" si="200"/>
        <v>2.5894199999999999E-2</v>
      </c>
      <c r="GY257" s="27">
        <f t="shared" si="200"/>
        <v>2.5894199999999999E-2</v>
      </c>
      <c r="GZ257" s="27">
        <f t="shared" si="200"/>
        <v>0</v>
      </c>
      <c r="HA257" s="27">
        <f t="shared" si="200"/>
        <v>2.5734099999999999E-2</v>
      </c>
      <c r="HB257" s="27">
        <f t="shared" si="200"/>
        <v>0</v>
      </c>
      <c r="HC257" s="27">
        <f t="shared" si="200"/>
        <v>0</v>
      </c>
      <c r="HD257" s="27">
        <f t="shared" si="200"/>
        <v>0</v>
      </c>
      <c r="HE257" s="27">
        <f t="shared" si="200"/>
        <v>0</v>
      </c>
      <c r="HF257" s="27">
        <f t="shared" si="200"/>
        <v>0</v>
      </c>
      <c r="HG257" s="27">
        <f t="shared" si="200"/>
        <v>0</v>
      </c>
      <c r="HH257" s="27">
        <f t="shared" si="200"/>
        <v>0</v>
      </c>
      <c r="HI257" s="27">
        <f t="shared" si="200"/>
        <v>0</v>
      </c>
      <c r="HJ257" s="27">
        <f t="shared" si="200"/>
        <v>0</v>
      </c>
      <c r="HK257" s="27">
        <f t="shared" si="200"/>
        <v>1.9710600000000002E-2</v>
      </c>
      <c r="HL257" s="27">
        <f t="shared" si="200"/>
        <v>0</v>
      </c>
      <c r="HM257" s="27">
        <f t="shared" si="200"/>
        <v>0</v>
      </c>
      <c r="HN257" s="27">
        <f t="shared" si="200"/>
        <v>0</v>
      </c>
      <c r="HO257" s="27">
        <f t="shared" si="200"/>
        <v>2.1258900000000001E-2</v>
      </c>
      <c r="HP257" s="27">
        <f t="shared" si="200"/>
        <v>0</v>
      </c>
      <c r="HQ257" s="27">
        <f t="shared" si="200"/>
        <v>1.9269700000000001E-2</v>
      </c>
      <c r="HR257" s="27">
        <f t="shared" si="200"/>
        <v>0</v>
      </c>
      <c r="HS257" s="27">
        <f t="shared" si="200"/>
        <v>0</v>
      </c>
      <c r="HT257" s="27">
        <f t="shared" si="200"/>
        <v>2.5276099999999999E-2</v>
      </c>
      <c r="HU257" s="27">
        <f t="shared" si="200"/>
        <v>2.8785700000000001E-2</v>
      </c>
      <c r="HV257" s="27">
        <f t="shared" si="196"/>
        <v>0</v>
      </c>
      <c r="HW257" s="27">
        <f t="shared" si="196"/>
        <v>0</v>
      </c>
      <c r="HX257" s="27">
        <f t="shared" si="196"/>
        <v>0</v>
      </c>
      <c r="HY257" s="27">
        <f t="shared" si="196"/>
        <v>0</v>
      </c>
      <c r="HZ257" s="27">
        <f t="shared" si="196"/>
        <v>0</v>
      </c>
    </row>
    <row r="258" spans="1:234" ht="12" customHeight="1" x14ac:dyDescent="0.15">
      <c r="A258" s="4" t="s">
        <v>570</v>
      </c>
      <c r="B258" s="5" t="s">
        <v>625</v>
      </c>
      <c r="C258" s="27">
        <f t="shared" si="191"/>
        <v>0</v>
      </c>
      <c r="D258" s="27">
        <f t="shared" si="191"/>
        <v>1.5532900000000001E-2</v>
      </c>
      <c r="E258" s="27">
        <f t="shared" ref="E258:BP258" si="201">IF(E90=" ",0,E90)</f>
        <v>0</v>
      </c>
      <c r="F258" s="27">
        <f t="shared" si="201"/>
        <v>0</v>
      </c>
      <c r="G258" s="27">
        <f t="shared" si="201"/>
        <v>0</v>
      </c>
      <c r="H258" s="27">
        <f t="shared" si="201"/>
        <v>0</v>
      </c>
      <c r="I258" s="27">
        <f t="shared" si="201"/>
        <v>0</v>
      </c>
      <c r="J258" s="27">
        <f t="shared" si="201"/>
        <v>0</v>
      </c>
      <c r="K258" s="27">
        <f t="shared" si="201"/>
        <v>0</v>
      </c>
      <c r="L258" s="27">
        <f t="shared" si="201"/>
        <v>0</v>
      </c>
      <c r="M258" s="27">
        <f t="shared" si="201"/>
        <v>1.6538000000000001E-2</v>
      </c>
      <c r="N258" s="27">
        <f t="shared" si="201"/>
        <v>0</v>
      </c>
      <c r="O258" s="27">
        <f t="shared" si="201"/>
        <v>1.6538199999999999E-2</v>
      </c>
      <c r="P258" s="27">
        <f t="shared" si="201"/>
        <v>0</v>
      </c>
      <c r="Q258" s="27">
        <f t="shared" si="201"/>
        <v>1.5532900000000001E-2</v>
      </c>
      <c r="R258" s="27">
        <f t="shared" si="201"/>
        <v>0</v>
      </c>
      <c r="S258" s="27">
        <f t="shared" si="201"/>
        <v>0</v>
      </c>
      <c r="T258" s="27">
        <f t="shared" si="201"/>
        <v>0</v>
      </c>
      <c r="U258" s="27">
        <f t="shared" si="201"/>
        <v>0</v>
      </c>
      <c r="V258" s="27">
        <f t="shared" si="201"/>
        <v>2.48711E-2</v>
      </c>
      <c r="W258" s="27">
        <f t="shared" si="201"/>
        <v>1.9851899999999999E-2</v>
      </c>
      <c r="X258" s="27">
        <f t="shared" si="201"/>
        <v>2.48711E-2</v>
      </c>
      <c r="Y258" s="27">
        <f t="shared" si="201"/>
        <v>1.8621100000000002E-2</v>
      </c>
      <c r="Z258" s="27">
        <f t="shared" si="201"/>
        <v>1.86208E-2</v>
      </c>
      <c r="AA258" s="27">
        <f t="shared" si="201"/>
        <v>0</v>
      </c>
      <c r="AB258" s="27">
        <f t="shared" si="201"/>
        <v>0</v>
      </c>
      <c r="AC258" s="27">
        <f t="shared" si="201"/>
        <v>1.4094199999999999E-2</v>
      </c>
      <c r="AD258" s="27">
        <f t="shared" si="201"/>
        <v>2.0469899999999999E-2</v>
      </c>
      <c r="AE258" s="27">
        <f t="shared" si="201"/>
        <v>0</v>
      </c>
      <c r="AF258" s="27">
        <f t="shared" si="201"/>
        <v>0</v>
      </c>
      <c r="AG258" s="27">
        <f t="shared" si="201"/>
        <v>1.3284000000000001E-2</v>
      </c>
      <c r="AH258" s="27">
        <f t="shared" si="201"/>
        <v>2.16008E-2</v>
      </c>
      <c r="AI258" s="27">
        <f t="shared" si="201"/>
        <v>0</v>
      </c>
      <c r="AJ258" s="27">
        <f t="shared" si="201"/>
        <v>0</v>
      </c>
      <c r="AK258" s="27">
        <f t="shared" si="201"/>
        <v>0</v>
      </c>
      <c r="AL258" s="27">
        <f t="shared" si="201"/>
        <v>0</v>
      </c>
      <c r="AM258" s="27">
        <f t="shared" si="201"/>
        <v>1.9101099999999999E-2</v>
      </c>
      <c r="AN258" s="27">
        <f t="shared" si="201"/>
        <v>0</v>
      </c>
      <c r="AO258" s="27">
        <f t="shared" si="201"/>
        <v>0</v>
      </c>
      <c r="AP258" s="27">
        <f t="shared" si="201"/>
        <v>0</v>
      </c>
      <c r="AQ258" s="27">
        <f t="shared" si="201"/>
        <v>0</v>
      </c>
      <c r="AR258" s="27">
        <f t="shared" si="201"/>
        <v>0</v>
      </c>
      <c r="AS258" s="27">
        <f t="shared" si="201"/>
        <v>0</v>
      </c>
      <c r="AT258" s="27">
        <f t="shared" si="201"/>
        <v>0</v>
      </c>
      <c r="AU258" s="27">
        <f t="shared" si="201"/>
        <v>0</v>
      </c>
      <c r="AV258" s="27">
        <f t="shared" si="201"/>
        <v>1.9215300000000001E-2</v>
      </c>
      <c r="AW258" s="27">
        <f t="shared" si="201"/>
        <v>1.91973E-2</v>
      </c>
      <c r="AX258" s="27">
        <f t="shared" si="201"/>
        <v>1.9154500000000001E-2</v>
      </c>
      <c r="AY258" s="27">
        <f t="shared" si="201"/>
        <v>2.48711E-2</v>
      </c>
      <c r="AZ258" s="27">
        <f t="shared" si="201"/>
        <v>1.63786E-2</v>
      </c>
      <c r="BA258" s="27">
        <f t="shared" si="201"/>
        <v>1.63786E-2</v>
      </c>
      <c r="BB258" s="27">
        <f t="shared" si="201"/>
        <v>0</v>
      </c>
      <c r="BC258" s="27">
        <f t="shared" si="201"/>
        <v>0</v>
      </c>
      <c r="BD258" s="27">
        <f t="shared" si="201"/>
        <v>1.3284000000000001E-2</v>
      </c>
      <c r="BE258" s="27">
        <f t="shared" si="201"/>
        <v>2.0152E-2</v>
      </c>
      <c r="BF258" s="27">
        <f t="shared" si="201"/>
        <v>0</v>
      </c>
      <c r="BG258" s="27">
        <f t="shared" si="201"/>
        <v>1.3377699999999999E-2</v>
      </c>
      <c r="BH258" s="27">
        <f t="shared" si="201"/>
        <v>1.9177699999999999E-2</v>
      </c>
      <c r="BI258" s="27">
        <f t="shared" si="201"/>
        <v>0</v>
      </c>
      <c r="BJ258" s="27">
        <f t="shared" si="201"/>
        <v>0</v>
      </c>
      <c r="BK258" s="27">
        <f t="shared" si="201"/>
        <v>1.34842E-2</v>
      </c>
      <c r="BL258" s="27">
        <f t="shared" si="201"/>
        <v>1.0817800000000001E-2</v>
      </c>
      <c r="BM258" s="27">
        <f t="shared" si="201"/>
        <v>0</v>
      </c>
      <c r="BN258" s="27">
        <f t="shared" si="201"/>
        <v>1.5248299999999999E-2</v>
      </c>
      <c r="BO258" s="27">
        <f t="shared" si="201"/>
        <v>0</v>
      </c>
      <c r="BP258" s="27">
        <f t="shared" si="201"/>
        <v>0</v>
      </c>
      <c r="BQ258" s="27">
        <f t="shared" ref="BQ258:EB258" si="202">IF(BQ90=" ",0,BQ90)</f>
        <v>0</v>
      </c>
      <c r="BR258" s="27">
        <f t="shared" si="202"/>
        <v>1.35868E-2</v>
      </c>
      <c r="BS258" s="27">
        <f t="shared" si="202"/>
        <v>1.5248299999999999E-2</v>
      </c>
      <c r="BT258" s="27">
        <f t="shared" si="202"/>
        <v>0</v>
      </c>
      <c r="BU258" s="27">
        <f t="shared" si="202"/>
        <v>1.8841799999999999E-2</v>
      </c>
      <c r="BV258" s="27">
        <f t="shared" si="202"/>
        <v>0</v>
      </c>
      <c r="BW258" s="27">
        <f t="shared" si="202"/>
        <v>0</v>
      </c>
      <c r="BX258" s="27">
        <f t="shared" si="202"/>
        <v>0</v>
      </c>
      <c r="BY258" s="27">
        <f t="shared" si="202"/>
        <v>0</v>
      </c>
      <c r="BZ258" s="27">
        <f t="shared" si="202"/>
        <v>0</v>
      </c>
      <c r="CA258" s="27">
        <f t="shared" si="202"/>
        <v>0</v>
      </c>
      <c r="CB258" s="27">
        <f t="shared" si="202"/>
        <v>0</v>
      </c>
      <c r="CC258" s="27">
        <f t="shared" si="202"/>
        <v>0</v>
      </c>
      <c r="CD258" s="27">
        <f t="shared" si="202"/>
        <v>1.1697900000000001E-2</v>
      </c>
      <c r="CE258" s="27">
        <f t="shared" si="202"/>
        <v>0</v>
      </c>
      <c r="CF258" s="27">
        <f t="shared" si="202"/>
        <v>0</v>
      </c>
      <c r="CG258" s="27">
        <f t="shared" si="202"/>
        <v>0</v>
      </c>
      <c r="CH258" s="27">
        <f t="shared" si="202"/>
        <v>0</v>
      </c>
      <c r="CI258" s="27">
        <f t="shared" si="202"/>
        <v>1.0551100000000001E-2</v>
      </c>
      <c r="CJ258" s="27">
        <f t="shared" si="202"/>
        <v>1.05206E-2</v>
      </c>
      <c r="CK258" s="27">
        <f t="shared" si="202"/>
        <v>1.17892E-2</v>
      </c>
      <c r="CL258" s="27">
        <f t="shared" si="202"/>
        <v>1.17892E-2</v>
      </c>
      <c r="CM258" s="27">
        <f t="shared" si="202"/>
        <v>0</v>
      </c>
      <c r="CN258" s="27">
        <f t="shared" si="202"/>
        <v>0</v>
      </c>
      <c r="CO258" s="27">
        <f t="shared" si="202"/>
        <v>0</v>
      </c>
      <c r="CP258" s="27">
        <f t="shared" si="202"/>
        <v>0</v>
      </c>
      <c r="CQ258" s="27">
        <f t="shared" si="202"/>
        <v>0</v>
      </c>
      <c r="CR258" s="27">
        <f t="shared" si="202"/>
        <v>2.0109999999999999E-2</v>
      </c>
      <c r="CS258" s="27">
        <f t="shared" si="202"/>
        <v>1.79981E-2</v>
      </c>
      <c r="CT258" s="27">
        <f t="shared" si="202"/>
        <v>0</v>
      </c>
      <c r="CU258" s="27">
        <f t="shared" si="202"/>
        <v>1.45472E-2</v>
      </c>
      <c r="CV258" s="27">
        <f t="shared" si="202"/>
        <v>0</v>
      </c>
      <c r="CW258" s="27">
        <f t="shared" si="202"/>
        <v>0</v>
      </c>
      <c r="CX258" s="27">
        <f t="shared" si="202"/>
        <v>0</v>
      </c>
      <c r="CY258" s="27">
        <f t="shared" si="202"/>
        <v>0</v>
      </c>
      <c r="CZ258" s="27">
        <f t="shared" si="202"/>
        <v>0</v>
      </c>
      <c r="DA258" s="27">
        <f t="shared" si="202"/>
        <v>0</v>
      </c>
      <c r="DB258" s="27">
        <f t="shared" si="202"/>
        <v>0</v>
      </c>
      <c r="DC258" s="27">
        <f t="shared" si="202"/>
        <v>0</v>
      </c>
      <c r="DD258" s="27">
        <f t="shared" si="202"/>
        <v>0</v>
      </c>
      <c r="DE258" s="27">
        <f t="shared" si="202"/>
        <v>0</v>
      </c>
      <c r="DF258" s="27">
        <f t="shared" si="202"/>
        <v>0</v>
      </c>
      <c r="DG258" s="27">
        <f t="shared" si="202"/>
        <v>1.7462399999999999E-2</v>
      </c>
      <c r="DH258" s="27">
        <f t="shared" si="202"/>
        <v>2.0192399999999999E-2</v>
      </c>
      <c r="DI258" s="27">
        <f t="shared" si="202"/>
        <v>1.8276799999999999E-2</v>
      </c>
      <c r="DJ258" s="27">
        <f t="shared" si="202"/>
        <v>2.0192399999999999E-2</v>
      </c>
      <c r="DK258" s="27">
        <f t="shared" si="202"/>
        <v>0</v>
      </c>
      <c r="DL258" s="27">
        <f t="shared" si="202"/>
        <v>2.0187E-2</v>
      </c>
      <c r="DM258" s="27">
        <f t="shared" si="202"/>
        <v>0</v>
      </c>
      <c r="DN258" s="27">
        <f t="shared" si="202"/>
        <v>0</v>
      </c>
      <c r="DO258" s="27">
        <f t="shared" si="202"/>
        <v>0</v>
      </c>
      <c r="DP258" s="27">
        <f t="shared" si="202"/>
        <v>0</v>
      </c>
      <c r="DQ258" s="27">
        <f t="shared" si="202"/>
        <v>1.8327599999999999E-2</v>
      </c>
      <c r="DR258" s="27">
        <f t="shared" si="202"/>
        <v>0</v>
      </c>
      <c r="DS258" s="27">
        <f t="shared" si="202"/>
        <v>0</v>
      </c>
      <c r="DT258" s="27">
        <f t="shared" si="202"/>
        <v>0</v>
      </c>
      <c r="DU258" s="27">
        <f t="shared" si="202"/>
        <v>0</v>
      </c>
      <c r="DV258" s="27">
        <f t="shared" si="202"/>
        <v>0</v>
      </c>
      <c r="DW258" s="27">
        <f t="shared" si="202"/>
        <v>0</v>
      </c>
      <c r="DX258" s="27">
        <f t="shared" si="202"/>
        <v>0</v>
      </c>
      <c r="DY258" s="27">
        <f t="shared" si="202"/>
        <v>1.20532E-2</v>
      </c>
      <c r="DZ258" s="27">
        <f t="shared" si="202"/>
        <v>1.19408E-2</v>
      </c>
      <c r="EA258" s="27">
        <f t="shared" si="202"/>
        <v>0</v>
      </c>
      <c r="EB258" s="27">
        <f t="shared" si="202"/>
        <v>0</v>
      </c>
      <c r="EC258" s="27">
        <f t="shared" ref="EC258:GN258" si="203">IF(EC90=" ",0,EC90)</f>
        <v>0</v>
      </c>
      <c r="ED258" s="27">
        <f t="shared" si="203"/>
        <v>0</v>
      </c>
      <c r="EE258" s="27">
        <f t="shared" si="203"/>
        <v>0</v>
      </c>
      <c r="EF258" s="27">
        <f t="shared" si="203"/>
        <v>1.19487E-2</v>
      </c>
      <c r="EG258" s="27">
        <f t="shared" si="203"/>
        <v>0</v>
      </c>
      <c r="EH258" s="27">
        <f t="shared" si="203"/>
        <v>1.2345399999999999E-2</v>
      </c>
      <c r="EI258" s="27">
        <f t="shared" si="203"/>
        <v>0</v>
      </c>
      <c r="EJ258" s="27">
        <f t="shared" si="203"/>
        <v>0</v>
      </c>
      <c r="EK258" s="27">
        <f t="shared" si="203"/>
        <v>1.70685E-2</v>
      </c>
      <c r="EL258" s="27">
        <f t="shared" si="203"/>
        <v>0</v>
      </c>
      <c r="EM258" s="27">
        <f t="shared" si="203"/>
        <v>0</v>
      </c>
      <c r="EN258" s="27">
        <f t="shared" si="203"/>
        <v>0</v>
      </c>
      <c r="EO258" s="27">
        <f t="shared" si="203"/>
        <v>0</v>
      </c>
      <c r="EP258" s="27">
        <f t="shared" si="203"/>
        <v>0</v>
      </c>
      <c r="EQ258" s="27">
        <f t="shared" si="203"/>
        <v>0</v>
      </c>
      <c r="ER258" s="27">
        <f t="shared" si="203"/>
        <v>0</v>
      </c>
      <c r="ES258" s="27">
        <f t="shared" si="203"/>
        <v>0</v>
      </c>
      <c r="ET258" s="27">
        <f t="shared" si="203"/>
        <v>0</v>
      </c>
      <c r="EU258" s="27">
        <f t="shared" si="203"/>
        <v>0</v>
      </c>
      <c r="EV258" s="27">
        <f t="shared" si="203"/>
        <v>0</v>
      </c>
      <c r="EW258" s="27">
        <f t="shared" si="203"/>
        <v>0</v>
      </c>
      <c r="EX258" s="27">
        <f t="shared" si="203"/>
        <v>0</v>
      </c>
      <c r="EY258" s="27">
        <f t="shared" si="203"/>
        <v>0</v>
      </c>
      <c r="EZ258" s="27">
        <f t="shared" si="203"/>
        <v>0</v>
      </c>
      <c r="FA258" s="27">
        <f t="shared" si="203"/>
        <v>0</v>
      </c>
      <c r="FB258" s="27">
        <f t="shared" si="203"/>
        <v>0</v>
      </c>
      <c r="FC258" s="27">
        <f t="shared" si="203"/>
        <v>0</v>
      </c>
      <c r="FD258" s="27">
        <f t="shared" si="203"/>
        <v>0</v>
      </c>
      <c r="FE258" s="27">
        <f t="shared" si="203"/>
        <v>0</v>
      </c>
      <c r="FF258" s="27">
        <f t="shared" si="203"/>
        <v>0</v>
      </c>
      <c r="FG258" s="27">
        <f t="shared" si="203"/>
        <v>0</v>
      </c>
      <c r="FH258" s="27">
        <f t="shared" si="203"/>
        <v>0</v>
      </c>
      <c r="FI258" s="27">
        <f t="shared" si="203"/>
        <v>0</v>
      </c>
      <c r="FJ258" s="27">
        <f t="shared" si="203"/>
        <v>0</v>
      </c>
      <c r="FK258" s="27">
        <f t="shared" si="203"/>
        <v>0</v>
      </c>
      <c r="FL258" s="27">
        <f t="shared" si="203"/>
        <v>0</v>
      </c>
      <c r="FM258" s="27">
        <f t="shared" si="203"/>
        <v>0</v>
      </c>
      <c r="FN258" s="27">
        <f t="shared" si="203"/>
        <v>0</v>
      </c>
      <c r="FO258" s="27">
        <f t="shared" si="203"/>
        <v>0</v>
      </c>
      <c r="FP258" s="27">
        <f t="shared" si="203"/>
        <v>0</v>
      </c>
      <c r="FQ258" s="27">
        <f t="shared" si="203"/>
        <v>0</v>
      </c>
      <c r="FR258" s="27">
        <f t="shared" si="203"/>
        <v>0</v>
      </c>
      <c r="FS258" s="27">
        <f t="shared" si="203"/>
        <v>0</v>
      </c>
      <c r="FT258" s="27">
        <f t="shared" si="203"/>
        <v>1.3957499999999999E-2</v>
      </c>
      <c r="FU258" s="27">
        <f t="shared" si="203"/>
        <v>1.3957499999999999E-2</v>
      </c>
      <c r="FV258" s="27">
        <f t="shared" si="203"/>
        <v>1.39574E-2</v>
      </c>
      <c r="FW258" s="27">
        <f t="shared" si="203"/>
        <v>1.3957499999999999E-2</v>
      </c>
      <c r="FX258" s="27">
        <f t="shared" si="203"/>
        <v>1.39574E-2</v>
      </c>
      <c r="FY258" s="27">
        <f t="shared" si="203"/>
        <v>0</v>
      </c>
      <c r="FZ258" s="27">
        <f t="shared" si="203"/>
        <v>0</v>
      </c>
      <c r="GA258" s="27">
        <f t="shared" si="203"/>
        <v>0</v>
      </c>
      <c r="GB258" s="27">
        <f t="shared" si="203"/>
        <v>0</v>
      </c>
      <c r="GC258" s="27">
        <f t="shared" si="203"/>
        <v>0</v>
      </c>
      <c r="GD258" s="27">
        <f t="shared" si="203"/>
        <v>0</v>
      </c>
      <c r="GE258" s="27">
        <f t="shared" si="203"/>
        <v>0</v>
      </c>
      <c r="GF258" s="27">
        <f t="shared" si="203"/>
        <v>0</v>
      </c>
      <c r="GG258" s="27">
        <f t="shared" si="203"/>
        <v>2.1960799999999999E-2</v>
      </c>
      <c r="GH258" s="27">
        <f t="shared" si="203"/>
        <v>2.2407900000000001E-2</v>
      </c>
      <c r="GI258" s="27">
        <f t="shared" si="203"/>
        <v>2.2169700000000001E-2</v>
      </c>
      <c r="GJ258" s="27">
        <f t="shared" si="203"/>
        <v>1.86208E-2</v>
      </c>
      <c r="GK258" s="27">
        <f t="shared" si="203"/>
        <v>1.8625200000000001E-2</v>
      </c>
      <c r="GL258" s="27">
        <f t="shared" si="203"/>
        <v>0</v>
      </c>
      <c r="GM258" s="27">
        <f t="shared" si="203"/>
        <v>2.04698E-2</v>
      </c>
      <c r="GN258" s="27">
        <f t="shared" si="203"/>
        <v>2.1586399999999999E-2</v>
      </c>
      <c r="GO258" s="27">
        <f t="shared" ref="GO258:HU258" si="204">IF(GO90=" ",0,GO90)</f>
        <v>0</v>
      </c>
      <c r="GP258" s="27">
        <f t="shared" si="204"/>
        <v>1.9101099999999999E-2</v>
      </c>
      <c r="GQ258" s="27">
        <f t="shared" si="204"/>
        <v>1.7797799999999999E-2</v>
      </c>
      <c r="GR258" s="27">
        <f t="shared" si="204"/>
        <v>0</v>
      </c>
      <c r="GS258" s="27">
        <f t="shared" si="204"/>
        <v>1.63786E-2</v>
      </c>
      <c r="GT258" s="27">
        <f t="shared" si="204"/>
        <v>1.6379500000000002E-2</v>
      </c>
      <c r="GU258" s="27">
        <f t="shared" si="204"/>
        <v>2.0152E-2</v>
      </c>
      <c r="GV258" s="27">
        <f t="shared" si="204"/>
        <v>1.9177699999999999E-2</v>
      </c>
      <c r="GW258" s="27">
        <f t="shared" si="204"/>
        <v>1.8899300000000001E-2</v>
      </c>
      <c r="GX258" s="27">
        <f t="shared" si="204"/>
        <v>1.8546099999999999E-2</v>
      </c>
      <c r="GY258" s="27">
        <f t="shared" si="204"/>
        <v>1.8546099999999999E-2</v>
      </c>
      <c r="GZ258" s="27">
        <f t="shared" si="204"/>
        <v>0</v>
      </c>
      <c r="HA258" s="27">
        <f t="shared" si="204"/>
        <v>1.8841799999999999E-2</v>
      </c>
      <c r="HB258" s="27">
        <f t="shared" si="204"/>
        <v>0</v>
      </c>
      <c r="HC258" s="27">
        <f t="shared" si="204"/>
        <v>0</v>
      </c>
      <c r="HD258" s="27">
        <f t="shared" si="204"/>
        <v>0</v>
      </c>
      <c r="HE258" s="27">
        <f t="shared" si="204"/>
        <v>0</v>
      </c>
      <c r="HF258" s="27">
        <f t="shared" si="204"/>
        <v>0</v>
      </c>
      <c r="HG258" s="27">
        <f t="shared" si="204"/>
        <v>0</v>
      </c>
      <c r="HH258" s="27">
        <f t="shared" si="204"/>
        <v>0</v>
      </c>
      <c r="HI258" s="27">
        <f t="shared" si="204"/>
        <v>0</v>
      </c>
      <c r="HJ258" s="27">
        <f t="shared" si="204"/>
        <v>0</v>
      </c>
      <c r="HK258" s="27">
        <f t="shared" si="204"/>
        <v>1.17892E-2</v>
      </c>
      <c r="HL258" s="27">
        <f t="shared" si="204"/>
        <v>0</v>
      </c>
      <c r="HM258" s="27">
        <f t="shared" si="204"/>
        <v>0</v>
      </c>
      <c r="HN258" s="27">
        <f t="shared" si="204"/>
        <v>0</v>
      </c>
      <c r="HO258" s="27">
        <f t="shared" si="204"/>
        <v>1.4558400000000001E-2</v>
      </c>
      <c r="HP258" s="27">
        <f t="shared" si="204"/>
        <v>0</v>
      </c>
      <c r="HQ258" s="27">
        <f t="shared" si="204"/>
        <v>1.35648E-2</v>
      </c>
      <c r="HR258" s="27">
        <f t="shared" si="204"/>
        <v>0</v>
      </c>
      <c r="HS258" s="27">
        <f t="shared" si="204"/>
        <v>0</v>
      </c>
      <c r="HT258" s="27">
        <f t="shared" si="204"/>
        <v>1.8207600000000001E-2</v>
      </c>
      <c r="HU258" s="27">
        <f t="shared" si="204"/>
        <v>2.0192399999999999E-2</v>
      </c>
      <c r="HV258" s="27">
        <f t="shared" si="196"/>
        <v>0</v>
      </c>
      <c r="HW258" s="27">
        <f t="shared" si="196"/>
        <v>0</v>
      </c>
      <c r="HX258" s="27">
        <f t="shared" si="196"/>
        <v>0</v>
      </c>
      <c r="HY258" s="27">
        <f t="shared" si="196"/>
        <v>0</v>
      </c>
      <c r="HZ258" s="27">
        <f t="shared" si="196"/>
        <v>0</v>
      </c>
    </row>
    <row r="259" spans="1:234" ht="12" customHeight="1" x14ac:dyDescent="0.15">
      <c r="A259" s="4" t="s">
        <v>572</v>
      </c>
      <c r="B259" s="5" t="s">
        <v>622</v>
      </c>
      <c r="C259" s="27">
        <f>IF(C92=" ",0,C92)</f>
        <v>1.68933</v>
      </c>
      <c r="D259" s="27">
        <f>IF(D92=" ",0,D92)</f>
        <v>0</v>
      </c>
      <c r="E259" s="27">
        <f t="shared" ref="E259:BP259" si="205">IF(E92=" ",0,E92)</f>
        <v>1.4321440000000001</v>
      </c>
      <c r="F259" s="27">
        <f t="shared" si="205"/>
        <v>2.0833189999999999</v>
      </c>
      <c r="G259" s="27">
        <f t="shared" si="205"/>
        <v>2.0833189999999999</v>
      </c>
      <c r="H259" s="27">
        <f t="shared" si="205"/>
        <v>2.0720369999999999</v>
      </c>
      <c r="I259" s="27">
        <f t="shared" si="205"/>
        <v>3.142871</v>
      </c>
      <c r="J259" s="27">
        <f t="shared" si="205"/>
        <v>6.1807840000000001</v>
      </c>
      <c r="K259" s="27">
        <f t="shared" si="205"/>
        <v>0</v>
      </c>
      <c r="L259" s="27">
        <f t="shared" si="205"/>
        <v>2.0834109999999999</v>
      </c>
      <c r="M259" s="27">
        <f t="shared" si="205"/>
        <v>4.9538979999999997</v>
      </c>
      <c r="N259" s="27">
        <f t="shared" si="205"/>
        <v>1.958453</v>
      </c>
      <c r="O259" s="27">
        <f t="shared" si="205"/>
        <v>0</v>
      </c>
      <c r="P259" s="27">
        <f t="shared" si="205"/>
        <v>2.0833189999999999</v>
      </c>
      <c r="Q259" s="27">
        <f t="shared" si="205"/>
        <v>0</v>
      </c>
      <c r="R259" s="27">
        <f t="shared" si="205"/>
        <v>2.0122550000000001</v>
      </c>
      <c r="S259" s="27">
        <f t="shared" si="205"/>
        <v>1.958952</v>
      </c>
      <c r="T259" s="27">
        <f t="shared" si="205"/>
        <v>1.9589449999999999</v>
      </c>
      <c r="U259" s="27">
        <f t="shared" si="205"/>
        <v>1.958952</v>
      </c>
      <c r="V259" s="27">
        <f t="shared" si="205"/>
        <v>0</v>
      </c>
      <c r="W259" s="27">
        <f t="shared" si="205"/>
        <v>4.3261789999999998</v>
      </c>
      <c r="X259" s="27">
        <f t="shared" si="205"/>
        <v>0</v>
      </c>
      <c r="Y259" s="27">
        <f t="shared" si="205"/>
        <v>5.1253840000000004</v>
      </c>
      <c r="Z259" s="27">
        <f t="shared" si="205"/>
        <v>0</v>
      </c>
      <c r="AA259" s="27">
        <f t="shared" si="205"/>
        <v>4.470707</v>
      </c>
      <c r="AB259" s="27">
        <f t="shared" si="205"/>
        <v>5.4087610000000002</v>
      </c>
      <c r="AC259" s="27">
        <f t="shared" si="205"/>
        <v>4.4707410000000003</v>
      </c>
      <c r="AD259" s="27">
        <f t="shared" si="205"/>
        <v>0</v>
      </c>
      <c r="AE259" s="27">
        <f t="shared" si="205"/>
        <v>4.3036349999999999</v>
      </c>
      <c r="AF259" s="27">
        <f t="shared" si="205"/>
        <v>18.398569999999999</v>
      </c>
      <c r="AG259" s="27">
        <f t="shared" si="205"/>
        <v>4.3036399999999997</v>
      </c>
      <c r="AH259" s="27">
        <f t="shared" si="205"/>
        <v>0</v>
      </c>
      <c r="AI259" s="27">
        <f t="shared" si="205"/>
        <v>4.9150850000000004</v>
      </c>
      <c r="AJ259" s="27">
        <f t="shared" si="205"/>
        <v>4.9150850000000004</v>
      </c>
      <c r="AK259" s="27">
        <f t="shared" si="205"/>
        <v>4.9150850000000004</v>
      </c>
      <c r="AL259" s="27">
        <f t="shared" si="205"/>
        <v>1.7254849999999999</v>
      </c>
      <c r="AM259" s="27">
        <f t="shared" si="205"/>
        <v>0</v>
      </c>
      <c r="AN259" s="27">
        <f t="shared" si="205"/>
        <v>1.723509</v>
      </c>
      <c r="AO259" s="27">
        <f t="shared" si="205"/>
        <v>1.723509</v>
      </c>
      <c r="AP259" s="27">
        <f t="shared" si="205"/>
        <v>1.723509</v>
      </c>
      <c r="AQ259" s="27">
        <f t="shared" si="205"/>
        <v>1.7243219999999999</v>
      </c>
      <c r="AR259" s="27">
        <f t="shared" si="205"/>
        <v>4.0527139999999999</v>
      </c>
      <c r="AS259" s="27">
        <f t="shared" si="205"/>
        <v>4.0527139999999999</v>
      </c>
      <c r="AT259" s="27">
        <f t="shared" si="205"/>
        <v>1.7243230000000001</v>
      </c>
      <c r="AU259" s="27">
        <f t="shared" si="205"/>
        <v>3.3588770000000001</v>
      </c>
      <c r="AV259" s="27">
        <f t="shared" si="205"/>
        <v>0</v>
      </c>
      <c r="AW259" s="27">
        <f t="shared" si="205"/>
        <v>3.6919420000000001</v>
      </c>
      <c r="AX259" s="27">
        <f t="shared" si="205"/>
        <v>0</v>
      </c>
      <c r="AY259" s="27">
        <f t="shared" si="205"/>
        <v>0</v>
      </c>
      <c r="AZ259" s="27">
        <f t="shared" si="205"/>
        <v>3.8781669999999999</v>
      </c>
      <c r="BA259" s="27">
        <f t="shared" si="205"/>
        <v>0</v>
      </c>
      <c r="BB259" s="27">
        <f t="shared" si="205"/>
        <v>4.3036349999999999</v>
      </c>
      <c r="BC259" s="27">
        <f t="shared" si="205"/>
        <v>6.4682519999999997</v>
      </c>
      <c r="BD259" s="27">
        <f t="shared" si="205"/>
        <v>4.3036399999999997</v>
      </c>
      <c r="BE259" s="27">
        <f t="shared" si="205"/>
        <v>0</v>
      </c>
      <c r="BF259" s="27">
        <f t="shared" si="205"/>
        <v>6.7334480000000001</v>
      </c>
      <c r="BG259" s="27">
        <f t="shared" si="205"/>
        <v>2.783204</v>
      </c>
      <c r="BH259" s="27">
        <f t="shared" si="205"/>
        <v>0</v>
      </c>
      <c r="BI259" s="27">
        <f t="shared" si="205"/>
        <v>2.9239860000000002</v>
      </c>
      <c r="BJ259" s="27">
        <f t="shared" si="205"/>
        <v>2.1263000000000001</v>
      </c>
      <c r="BK259" s="27">
        <f t="shared" si="205"/>
        <v>0</v>
      </c>
      <c r="BL259" s="27">
        <f t="shared" si="205"/>
        <v>0</v>
      </c>
      <c r="BM259" s="27">
        <f t="shared" si="205"/>
        <v>2.2884229999999999</v>
      </c>
      <c r="BN259" s="27">
        <f t="shared" si="205"/>
        <v>2.2884229999999999</v>
      </c>
      <c r="BO259" s="27">
        <f t="shared" si="205"/>
        <v>2.1263000000000001</v>
      </c>
      <c r="BP259" s="27">
        <f t="shared" si="205"/>
        <v>2.1263000000000001</v>
      </c>
      <c r="BQ259" s="27">
        <f t="shared" ref="BQ259:EB259" si="206">IF(BQ92=" ",0,BQ92)</f>
        <v>2.1261580000000002</v>
      </c>
      <c r="BR259" s="27">
        <f t="shared" si="206"/>
        <v>0</v>
      </c>
      <c r="BS259" s="27">
        <f t="shared" si="206"/>
        <v>0</v>
      </c>
      <c r="BT259" s="27">
        <f t="shared" si="206"/>
        <v>4.1247939999999996</v>
      </c>
      <c r="BU259" s="27">
        <f t="shared" si="206"/>
        <v>0</v>
      </c>
      <c r="BV259" s="27">
        <f t="shared" si="206"/>
        <v>2.128145</v>
      </c>
      <c r="BW259" s="27">
        <f t="shared" si="206"/>
        <v>2.1285020000000001</v>
      </c>
      <c r="BX259" s="27">
        <f t="shared" si="206"/>
        <v>2.1302729999999999</v>
      </c>
      <c r="BY259" s="27">
        <f t="shared" si="206"/>
        <v>2.1285020000000001</v>
      </c>
      <c r="BZ259" s="27">
        <f t="shared" si="206"/>
        <v>2.0700219999999998</v>
      </c>
      <c r="CA259" s="27">
        <f t="shared" si="206"/>
        <v>2.0700219999999998</v>
      </c>
      <c r="CB259" s="27">
        <f t="shared" si="206"/>
        <v>0</v>
      </c>
      <c r="CC259" s="27">
        <f t="shared" si="206"/>
        <v>2.0673499999999998</v>
      </c>
      <c r="CD259" s="27">
        <f t="shared" si="206"/>
        <v>0</v>
      </c>
      <c r="CE259" s="27">
        <f t="shared" si="206"/>
        <v>2.070417</v>
      </c>
      <c r="CF259" s="27">
        <f t="shared" si="206"/>
        <v>2.1580089999999998</v>
      </c>
      <c r="CG259" s="27">
        <f t="shared" si="206"/>
        <v>2.0700219999999998</v>
      </c>
      <c r="CH259" s="27">
        <f t="shared" si="206"/>
        <v>2.0702799999999999</v>
      </c>
      <c r="CI259" s="27">
        <f t="shared" si="206"/>
        <v>0</v>
      </c>
      <c r="CJ259" s="27">
        <f t="shared" si="206"/>
        <v>2.0915680000000001</v>
      </c>
      <c r="CK259" s="27">
        <f t="shared" si="206"/>
        <v>2.4671180000000001</v>
      </c>
      <c r="CL259" s="27">
        <f t="shared" si="206"/>
        <v>2.4671180000000001</v>
      </c>
      <c r="CM259" s="27">
        <f t="shared" si="206"/>
        <v>2.439937</v>
      </c>
      <c r="CN259" s="27">
        <f t="shared" si="206"/>
        <v>2.4377520000000001</v>
      </c>
      <c r="CO259" s="27">
        <f t="shared" si="206"/>
        <v>2.439937</v>
      </c>
      <c r="CP259" s="27">
        <f t="shared" si="206"/>
        <v>2.439937</v>
      </c>
      <c r="CQ259" s="27">
        <f t="shared" si="206"/>
        <v>2.0926900000000002</v>
      </c>
      <c r="CR259" s="27">
        <f t="shared" si="206"/>
        <v>0</v>
      </c>
      <c r="CS259" s="27">
        <f t="shared" si="206"/>
        <v>0</v>
      </c>
      <c r="CT259" s="27">
        <f t="shared" si="206"/>
        <v>1.8505119999999999</v>
      </c>
      <c r="CU259" s="27">
        <f t="shared" si="206"/>
        <v>2.2655699999999999</v>
      </c>
      <c r="CV259" s="27">
        <f t="shared" si="206"/>
        <v>4.9478980000000004</v>
      </c>
      <c r="CW259" s="27">
        <f t="shared" si="206"/>
        <v>2.1706789999999998</v>
      </c>
      <c r="CX259" s="27">
        <f t="shared" si="206"/>
        <v>2.1689479999999999</v>
      </c>
      <c r="CY259" s="27">
        <f t="shared" si="206"/>
        <v>2.1706789999999998</v>
      </c>
      <c r="CZ259" s="27">
        <f t="shared" si="206"/>
        <v>2.1706799999999999</v>
      </c>
      <c r="DA259" s="27">
        <f t="shared" si="206"/>
        <v>2.1706789999999998</v>
      </c>
      <c r="DB259" s="27">
        <f t="shared" si="206"/>
        <v>4.1926819999999996</v>
      </c>
      <c r="DC259" s="27">
        <f t="shared" si="206"/>
        <v>4.1905849999999996</v>
      </c>
      <c r="DD259" s="27">
        <f t="shared" si="206"/>
        <v>3.8685200000000002</v>
      </c>
      <c r="DE259" s="27">
        <f t="shared" si="206"/>
        <v>3.8679399999999999</v>
      </c>
      <c r="DF259" s="27">
        <f t="shared" si="206"/>
        <v>1.7243230000000001</v>
      </c>
      <c r="DG259" s="27">
        <f t="shared" si="206"/>
        <v>0</v>
      </c>
      <c r="DH259" s="27">
        <f t="shared" si="206"/>
        <v>0</v>
      </c>
      <c r="DI259" s="27">
        <f t="shared" si="206"/>
        <v>0</v>
      </c>
      <c r="DJ259" s="27">
        <f t="shared" si="206"/>
        <v>0</v>
      </c>
      <c r="DK259" s="27">
        <f t="shared" si="206"/>
        <v>4.0549650000000002</v>
      </c>
      <c r="DL259" s="27">
        <f t="shared" si="206"/>
        <v>0</v>
      </c>
      <c r="DM259" s="27">
        <f t="shared" si="206"/>
        <v>3.6545640000000001</v>
      </c>
      <c r="DN259" s="27">
        <f t="shared" si="206"/>
        <v>3.6545719999999999</v>
      </c>
      <c r="DO259" s="27">
        <f t="shared" si="206"/>
        <v>3.6545719999999999</v>
      </c>
      <c r="DP259" s="27">
        <f t="shared" si="206"/>
        <v>3.6551559999999998</v>
      </c>
      <c r="DQ259" s="27">
        <f t="shared" si="206"/>
        <v>0</v>
      </c>
      <c r="DR259" s="27">
        <f t="shared" si="206"/>
        <v>3.6562039999999998</v>
      </c>
      <c r="DS259" s="27">
        <f t="shared" si="206"/>
        <v>2.0720369999999999</v>
      </c>
      <c r="DT259" s="27">
        <f t="shared" si="206"/>
        <v>2.0720369999999999</v>
      </c>
      <c r="DU259" s="27">
        <f t="shared" si="206"/>
        <v>2.0720369999999999</v>
      </c>
      <c r="DV259" s="27">
        <f t="shared" si="206"/>
        <v>2.0712030000000001</v>
      </c>
      <c r="DW259" s="27">
        <f t="shared" si="206"/>
        <v>2.0720369999999999</v>
      </c>
      <c r="DX259" s="27">
        <f t="shared" si="206"/>
        <v>0</v>
      </c>
      <c r="DY259" s="27">
        <f t="shared" si="206"/>
        <v>2.5472190000000001</v>
      </c>
      <c r="DZ259" s="27">
        <f t="shared" si="206"/>
        <v>0</v>
      </c>
      <c r="EA259" s="27">
        <f t="shared" si="206"/>
        <v>2.5138210000000001</v>
      </c>
      <c r="EB259" s="27">
        <f t="shared" si="206"/>
        <v>2.4063720000000002</v>
      </c>
      <c r="EC259" s="27">
        <f t="shared" ref="EC259:GN259" si="207">IF(EC92=" ",0,EC92)</f>
        <v>2.4060920000000001</v>
      </c>
      <c r="ED259" s="27">
        <f t="shared" si="207"/>
        <v>2.4063720000000002</v>
      </c>
      <c r="EE259" s="27">
        <f t="shared" si="207"/>
        <v>2.4063720000000002</v>
      </c>
      <c r="EF259" s="27">
        <f t="shared" si="207"/>
        <v>0</v>
      </c>
      <c r="EG259" s="27">
        <f t="shared" si="207"/>
        <v>10.479229999999999</v>
      </c>
      <c r="EH259" s="27">
        <f t="shared" si="207"/>
        <v>0</v>
      </c>
      <c r="EI259" s="27">
        <f t="shared" si="207"/>
        <v>2.165845</v>
      </c>
      <c r="EJ259" s="27">
        <f t="shared" si="207"/>
        <v>7.6089929999999999</v>
      </c>
      <c r="EK259" s="27">
        <f t="shared" si="207"/>
        <v>0</v>
      </c>
      <c r="EL259" s="27">
        <f t="shared" si="207"/>
        <v>4.0570969999999997</v>
      </c>
      <c r="EM259" s="27">
        <f t="shared" si="207"/>
        <v>4.0541270000000003</v>
      </c>
      <c r="EN259" s="27">
        <f t="shared" si="207"/>
        <v>4.0527139999999999</v>
      </c>
      <c r="EO259" s="27">
        <f t="shared" si="207"/>
        <v>2.0863079999999998</v>
      </c>
      <c r="EP259" s="27">
        <f t="shared" si="207"/>
        <v>2.0122550000000001</v>
      </c>
      <c r="EQ259" s="27">
        <f t="shared" si="207"/>
        <v>2.0324119999999999</v>
      </c>
      <c r="ER259" s="27">
        <f t="shared" si="207"/>
        <v>1.6353629999999999</v>
      </c>
      <c r="ES259" s="27">
        <f t="shared" si="207"/>
        <v>2.0122550000000001</v>
      </c>
      <c r="ET259" s="27">
        <f t="shared" si="207"/>
        <v>2.0122550000000001</v>
      </c>
      <c r="EU259" s="27">
        <f t="shared" si="207"/>
        <v>2.009897</v>
      </c>
      <c r="EV259" s="27">
        <f t="shared" si="207"/>
        <v>2.0122550000000001</v>
      </c>
      <c r="EW259" s="27">
        <f t="shared" si="207"/>
        <v>0</v>
      </c>
      <c r="EX259" s="27">
        <f t="shared" si="207"/>
        <v>2.0122550000000001</v>
      </c>
      <c r="EY259" s="27">
        <f t="shared" si="207"/>
        <v>2.006942</v>
      </c>
      <c r="EZ259" s="27">
        <f t="shared" si="207"/>
        <v>2.0122550000000001</v>
      </c>
      <c r="FA259" s="27">
        <f t="shared" si="207"/>
        <v>1.7243230000000001</v>
      </c>
      <c r="FB259" s="27">
        <f t="shared" si="207"/>
        <v>4.0614350000000004</v>
      </c>
      <c r="FC259" s="27">
        <f t="shared" si="207"/>
        <v>4.0647270000000004</v>
      </c>
      <c r="FD259" s="27">
        <f t="shared" si="207"/>
        <v>4.0597630000000002</v>
      </c>
      <c r="FE259" s="27">
        <f t="shared" si="207"/>
        <v>4.0647270000000004</v>
      </c>
      <c r="FF259" s="27">
        <f t="shared" si="207"/>
        <v>4.0597789999999998</v>
      </c>
      <c r="FG259" s="27">
        <f t="shared" si="207"/>
        <v>4.0647270000000004</v>
      </c>
      <c r="FH259" s="27">
        <f t="shared" si="207"/>
        <v>4.0597649999999996</v>
      </c>
      <c r="FI259" s="27">
        <f t="shared" si="207"/>
        <v>4.0647270000000004</v>
      </c>
      <c r="FJ259" s="27">
        <f t="shared" si="207"/>
        <v>4.0597640000000004</v>
      </c>
      <c r="FK259" s="27">
        <f t="shared" si="207"/>
        <v>4.0647270000000004</v>
      </c>
      <c r="FL259" s="27">
        <f t="shared" si="207"/>
        <v>4.0597709999999996</v>
      </c>
      <c r="FM259" s="27">
        <f t="shared" si="207"/>
        <v>4.0647270000000004</v>
      </c>
      <c r="FN259" s="27">
        <f t="shared" si="207"/>
        <v>4.0597669999999999</v>
      </c>
      <c r="FO259" s="27">
        <f t="shared" si="207"/>
        <v>4.0647270000000004</v>
      </c>
      <c r="FP259" s="27">
        <f t="shared" si="207"/>
        <v>4.0614489999999996</v>
      </c>
      <c r="FQ259" s="27">
        <f t="shared" si="207"/>
        <v>4.0647270000000004</v>
      </c>
      <c r="FR259" s="27">
        <f t="shared" si="207"/>
        <v>4.0600719999999999</v>
      </c>
      <c r="FS259" s="27">
        <f t="shared" si="207"/>
        <v>4.0647270000000004</v>
      </c>
      <c r="FT259" s="27">
        <f t="shared" si="207"/>
        <v>0</v>
      </c>
      <c r="FU259" s="27">
        <f t="shared" si="207"/>
        <v>0</v>
      </c>
      <c r="FV259" s="27">
        <f t="shared" si="207"/>
        <v>4.4387449999999999</v>
      </c>
      <c r="FW259" s="27">
        <f t="shared" si="207"/>
        <v>0</v>
      </c>
      <c r="FX259" s="27">
        <f t="shared" si="207"/>
        <v>4.4387460000000001</v>
      </c>
      <c r="FY259" s="27">
        <f t="shared" si="207"/>
        <v>3.2184309999999998</v>
      </c>
      <c r="FZ259" s="27">
        <f t="shared" si="207"/>
        <v>0</v>
      </c>
      <c r="GA259" s="27">
        <f t="shared" si="207"/>
        <v>0.50052949999999996</v>
      </c>
      <c r="GB259" s="27">
        <f t="shared" si="207"/>
        <v>0.48306670000000002</v>
      </c>
      <c r="GC259" s="27">
        <f t="shared" si="207"/>
        <v>0.48306670000000002</v>
      </c>
      <c r="GD259" s="27">
        <f t="shared" si="207"/>
        <v>6.1807730000000003</v>
      </c>
      <c r="GE259" s="27">
        <f t="shared" si="207"/>
        <v>2.0835759999999999</v>
      </c>
      <c r="GF259" s="27">
        <f t="shared" si="207"/>
        <v>1.958602</v>
      </c>
      <c r="GG259" s="27">
        <f t="shared" si="207"/>
        <v>2.715303</v>
      </c>
      <c r="GH259" s="27">
        <f t="shared" si="207"/>
        <v>7.6245810000000001</v>
      </c>
      <c r="GI259" s="27">
        <f t="shared" si="207"/>
        <v>7.4788569999999996</v>
      </c>
      <c r="GJ259" s="27">
        <f t="shared" si="207"/>
        <v>0</v>
      </c>
      <c r="GK259" s="27">
        <f t="shared" si="207"/>
        <v>0</v>
      </c>
      <c r="GL259" s="27">
        <f t="shared" si="207"/>
        <v>5.1366899999999998</v>
      </c>
      <c r="GM259" s="27">
        <f t="shared" si="207"/>
        <v>5.4223220000000003</v>
      </c>
      <c r="GN259" s="27">
        <f t="shared" si="207"/>
        <v>19.07893</v>
      </c>
      <c r="GO259" s="27">
        <f t="shared" ref="GO259:HU259" si="208">IF(GO92=" ",0,GO92)</f>
        <v>4.9467949999999998</v>
      </c>
      <c r="GP259" s="27">
        <f t="shared" si="208"/>
        <v>8.6855449999999994</v>
      </c>
      <c r="GQ259" s="27">
        <f t="shared" si="208"/>
        <v>4.4905939999999998</v>
      </c>
      <c r="GR259" s="27">
        <f t="shared" si="208"/>
        <v>3.8816280000000001</v>
      </c>
      <c r="GS259" s="27">
        <f t="shared" si="208"/>
        <v>0</v>
      </c>
      <c r="GT259" s="27">
        <f t="shared" si="208"/>
        <v>0</v>
      </c>
      <c r="GU259" s="27">
        <f t="shared" si="208"/>
        <v>6.4682649999999997</v>
      </c>
      <c r="GV259" s="27">
        <f t="shared" si="208"/>
        <v>6.7335729999999998</v>
      </c>
      <c r="GW259" s="27">
        <f t="shared" si="208"/>
        <v>0</v>
      </c>
      <c r="GX259" s="27">
        <f t="shared" si="208"/>
        <v>0</v>
      </c>
      <c r="GY259" s="27">
        <f t="shared" si="208"/>
        <v>0</v>
      </c>
      <c r="GZ259" s="27">
        <f t="shared" si="208"/>
        <v>2.1263339999999999</v>
      </c>
      <c r="HA259" s="27">
        <f t="shared" si="208"/>
        <v>4.1301170000000003</v>
      </c>
      <c r="HB259" s="27">
        <f t="shared" si="208"/>
        <v>2.1282709999999998</v>
      </c>
      <c r="HC259" s="27">
        <f t="shared" si="208"/>
        <v>2.1285080000000001</v>
      </c>
      <c r="HD259" s="27">
        <f t="shared" si="208"/>
        <v>2.1285080000000001</v>
      </c>
      <c r="HE259" s="27">
        <f t="shared" si="208"/>
        <v>2.2232229999999999</v>
      </c>
      <c r="HF259" s="27">
        <f t="shared" si="208"/>
        <v>2.1285080000000001</v>
      </c>
      <c r="HG259" s="27">
        <f t="shared" si="208"/>
        <v>2.0898020000000002</v>
      </c>
      <c r="HH259" s="27">
        <f t="shared" si="208"/>
        <v>2.1572010000000001</v>
      </c>
      <c r="HI259" s="27">
        <f t="shared" si="208"/>
        <v>1.647389</v>
      </c>
      <c r="HJ259" s="27">
        <f t="shared" si="208"/>
        <v>2.0703610000000001</v>
      </c>
      <c r="HK259" s="27">
        <f t="shared" si="208"/>
        <v>2.4671219999999998</v>
      </c>
      <c r="HL259" s="27">
        <f t="shared" si="208"/>
        <v>2.2232229999999999</v>
      </c>
      <c r="HM259" s="27">
        <f t="shared" si="208"/>
        <v>2.1105309999999999</v>
      </c>
      <c r="HN259" s="27">
        <f t="shared" si="208"/>
        <v>0</v>
      </c>
      <c r="HO259" s="27">
        <f t="shared" si="208"/>
        <v>0</v>
      </c>
      <c r="HP259" s="27">
        <f t="shared" si="208"/>
        <v>1.955155</v>
      </c>
      <c r="HQ259" s="27">
        <f t="shared" si="208"/>
        <v>2.112031</v>
      </c>
      <c r="HR259" s="27">
        <f t="shared" si="208"/>
        <v>0</v>
      </c>
      <c r="HS259" s="27">
        <f t="shared" si="208"/>
        <v>2.1216300000000001</v>
      </c>
      <c r="HT259" s="27">
        <f t="shared" si="208"/>
        <v>3.5052850000000002</v>
      </c>
      <c r="HU259" s="27">
        <f t="shared" si="208"/>
        <v>0</v>
      </c>
      <c r="HV259" s="27">
        <f t="shared" ref="HV259:HZ260" si="209">IF(HV92=" ",0,HV92)</f>
        <v>3.6564619999999999</v>
      </c>
      <c r="HW259" s="27">
        <f t="shared" si="209"/>
        <v>2.0713810000000001</v>
      </c>
      <c r="HX259" s="27">
        <f t="shared" si="209"/>
        <v>2.4061710000000001</v>
      </c>
      <c r="HY259" s="27">
        <f t="shared" si="209"/>
        <v>0</v>
      </c>
      <c r="HZ259" s="27">
        <f t="shared" si="209"/>
        <v>2.0100690000000001</v>
      </c>
    </row>
    <row r="260" spans="1:234" ht="12" customHeight="1" x14ac:dyDescent="0.15">
      <c r="A260" s="4" t="s">
        <v>573</v>
      </c>
      <c r="B260" s="5" t="s">
        <v>623</v>
      </c>
      <c r="C260" s="27">
        <f>IF(C93=" ",0,C93)</f>
        <v>0.12842709999999999</v>
      </c>
      <c r="D260" s="27">
        <f>IF(D93=" ",0,D93)</f>
        <v>0</v>
      </c>
      <c r="E260" s="27">
        <f t="shared" ref="E260:BP260" si="210">IF(E93=" ",0,E93)</f>
        <v>0.12993450000000001</v>
      </c>
      <c r="F260" s="27">
        <f t="shared" si="210"/>
        <v>0.14798269999999999</v>
      </c>
      <c r="G260" s="27">
        <f t="shared" si="210"/>
        <v>0.14798269999999999</v>
      </c>
      <c r="H260" s="27">
        <f t="shared" si="210"/>
        <v>0.14849979999999999</v>
      </c>
      <c r="I260" s="27">
        <f t="shared" si="210"/>
        <v>0.13042980000000001</v>
      </c>
      <c r="J260" s="27">
        <f t="shared" si="210"/>
        <v>0.15061150000000001</v>
      </c>
      <c r="K260" s="27">
        <f t="shared" si="210"/>
        <v>0</v>
      </c>
      <c r="L260" s="27">
        <f t="shared" si="210"/>
        <v>0.1479926</v>
      </c>
      <c r="M260" s="27">
        <f t="shared" si="210"/>
        <v>0.15061169999999999</v>
      </c>
      <c r="N260" s="27">
        <f t="shared" si="210"/>
        <v>0.14187350000000001</v>
      </c>
      <c r="O260" s="27">
        <f t="shared" si="210"/>
        <v>0</v>
      </c>
      <c r="P260" s="27">
        <f t="shared" si="210"/>
        <v>0.14798269999999999</v>
      </c>
      <c r="Q260" s="27">
        <f t="shared" si="210"/>
        <v>0</v>
      </c>
      <c r="R260" s="27">
        <f t="shared" si="210"/>
        <v>0.14704510000000001</v>
      </c>
      <c r="S260" s="27">
        <f t="shared" si="210"/>
        <v>0.14168030000000001</v>
      </c>
      <c r="T260" s="27">
        <f t="shared" si="210"/>
        <v>0.1416801</v>
      </c>
      <c r="U260" s="27">
        <f t="shared" si="210"/>
        <v>0.14168030000000001</v>
      </c>
      <c r="V260" s="27">
        <f t="shared" si="210"/>
        <v>0</v>
      </c>
      <c r="W260" s="27">
        <f t="shared" si="210"/>
        <v>0.14013349999999999</v>
      </c>
      <c r="X260" s="27">
        <f t="shared" si="210"/>
        <v>0</v>
      </c>
      <c r="Y260" s="27">
        <f t="shared" si="210"/>
        <v>0.1245412</v>
      </c>
      <c r="Z260" s="27">
        <f t="shared" si="210"/>
        <v>0</v>
      </c>
      <c r="AA260" s="27">
        <f t="shared" si="210"/>
        <v>0.68240279999999998</v>
      </c>
      <c r="AB260" s="27">
        <f t="shared" si="210"/>
        <v>0.13222200000000001</v>
      </c>
      <c r="AC260" s="27">
        <f t="shared" si="210"/>
        <v>0.68240259999999997</v>
      </c>
      <c r="AD260" s="27">
        <f t="shared" si="210"/>
        <v>0</v>
      </c>
      <c r="AE260" s="27">
        <f t="shared" si="210"/>
        <v>0.68087600000000004</v>
      </c>
      <c r="AF260" s="27">
        <f t="shared" si="210"/>
        <v>0.14760860000000001</v>
      </c>
      <c r="AG260" s="27">
        <f t="shared" si="210"/>
        <v>0.68087620000000004</v>
      </c>
      <c r="AH260" s="27">
        <f t="shared" si="210"/>
        <v>0</v>
      </c>
      <c r="AI260" s="27">
        <f t="shared" si="210"/>
        <v>0.18386839999999999</v>
      </c>
      <c r="AJ260" s="27">
        <f t="shared" si="210"/>
        <v>0.18386839999999999</v>
      </c>
      <c r="AK260" s="27">
        <f t="shared" si="210"/>
        <v>0.18386839999999999</v>
      </c>
      <c r="AL260" s="27">
        <f t="shared" si="210"/>
        <v>0.15636710000000001</v>
      </c>
      <c r="AM260" s="27">
        <f t="shared" si="210"/>
        <v>0</v>
      </c>
      <c r="AN260" s="27">
        <f t="shared" si="210"/>
        <v>0.1564719</v>
      </c>
      <c r="AO260" s="27">
        <f t="shared" si="210"/>
        <v>0.1564719</v>
      </c>
      <c r="AP260" s="27">
        <f t="shared" si="210"/>
        <v>0.1564719</v>
      </c>
      <c r="AQ260" s="27">
        <f t="shared" si="210"/>
        <v>0.1566756</v>
      </c>
      <c r="AR260" s="27">
        <f t="shared" si="210"/>
        <v>0.61040559999999999</v>
      </c>
      <c r="AS260" s="27">
        <f t="shared" si="210"/>
        <v>0.61040559999999999</v>
      </c>
      <c r="AT260" s="27">
        <f t="shared" si="210"/>
        <v>0.1566756</v>
      </c>
      <c r="AU260" s="27">
        <f t="shared" si="210"/>
        <v>0.1410583</v>
      </c>
      <c r="AV260" s="27">
        <f t="shared" si="210"/>
        <v>0</v>
      </c>
      <c r="AW260" s="27">
        <f t="shared" si="210"/>
        <v>0.23649400000000001</v>
      </c>
      <c r="AX260" s="27">
        <f t="shared" si="210"/>
        <v>0</v>
      </c>
      <c r="AY260" s="27">
        <f t="shared" si="210"/>
        <v>0</v>
      </c>
      <c r="AZ260" s="27">
        <f t="shared" si="210"/>
        <v>0.1279931</v>
      </c>
      <c r="BA260" s="27">
        <f t="shared" si="210"/>
        <v>0</v>
      </c>
      <c r="BB260" s="27">
        <f t="shared" si="210"/>
        <v>0.68087600000000004</v>
      </c>
      <c r="BC260" s="27">
        <f t="shared" si="210"/>
        <v>0.1385982</v>
      </c>
      <c r="BD260" s="27">
        <f t="shared" si="210"/>
        <v>0.68087620000000004</v>
      </c>
      <c r="BE260" s="27">
        <f t="shared" si="210"/>
        <v>0</v>
      </c>
      <c r="BF260" s="27">
        <f t="shared" si="210"/>
        <v>0.16404079999999999</v>
      </c>
      <c r="BG260" s="27">
        <f t="shared" si="210"/>
        <v>0.151168</v>
      </c>
      <c r="BH260" s="27">
        <f t="shared" si="210"/>
        <v>0</v>
      </c>
      <c r="BI260" s="27">
        <f t="shared" si="210"/>
        <v>0.13486049999999999</v>
      </c>
      <c r="BJ260" s="27">
        <f t="shared" si="210"/>
        <v>0.1482367</v>
      </c>
      <c r="BK260" s="27">
        <f t="shared" si="210"/>
        <v>0</v>
      </c>
      <c r="BL260" s="27">
        <f t="shared" si="210"/>
        <v>0</v>
      </c>
      <c r="BM260" s="27">
        <f t="shared" si="210"/>
        <v>0.1590646</v>
      </c>
      <c r="BN260" s="27">
        <f t="shared" si="210"/>
        <v>0.1590646</v>
      </c>
      <c r="BO260" s="27">
        <f t="shared" si="210"/>
        <v>0.1482367</v>
      </c>
      <c r="BP260" s="27">
        <f t="shared" si="210"/>
        <v>0.1482367</v>
      </c>
      <c r="BQ260" s="27">
        <f t="shared" ref="BQ260:EB260" si="211">IF(BQ93=" ",0,BQ93)</f>
        <v>0.1482484</v>
      </c>
      <c r="BR260" s="27">
        <f t="shared" si="211"/>
        <v>0</v>
      </c>
      <c r="BS260" s="27">
        <f t="shared" si="211"/>
        <v>0</v>
      </c>
      <c r="BT260" s="27">
        <f t="shared" si="211"/>
        <v>0.47423979999999999</v>
      </c>
      <c r="BU260" s="27">
        <f t="shared" si="211"/>
        <v>0</v>
      </c>
      <c r="BV260" s="27">
        <f t="shared" si="211"/>
        <v>0.14820720000000001</v>
      </c>
      <c r="BW260" s="27">
        <f t="shared" si="211"/>
        <v>0.14818239999999999</v>
      </c>
      <c r="BX260" s="27">
        <f t="shared" si="211"/>
        <v>0.14816470000000001</v>
      </c>
      <c r="BY260" s="27">
        <f t="shared" si="211"/>
        <v>0.14818239999999999</v>
      </c>
      <c r="BZ260" s="27">
        <f t="shared" si="211"/>
        <v>0.14855289999999999</v>
      </c>
      <c r="CA260" s="27">
        <f t="shared" si="211"/>
        <v>0.14855289999999999</v>
      </c>
      <c r="CB260" s="27">
        <f t="shared" si="211"/>
        <v>0</v>
      </c>
      <c r="CC260" s="27">
        <f t="shared" si="211"/>
        <v>0.14596190000000001</v>
      </c>
      <c r="CD260" s="27">
        <f t="shared" si="211"/>
        <v>0</v>
      </c>
      <c r="CE260" s="27">
        <f t="shared" si="211"/>
        <v>0.1485447</v>
      </c>
      <c r="CF260" s="27">
        <f t="shared" si="211"/>
        <v>0.14698359999999999</v>
      </c>
      <c r="CG260" s="27">
        <f t="shared" si="211"/>
        <v>0.14855289999999999</v>
      </c>
      <c r="CH260" s="27">
        <f t="shared" si="211"/>
        <v>0.1485532</v>
      </c>
      <c r="CI260" s="27">
        <f t="shared" si="211"/>
        <v>0</v>
      </c>
      <c r="CJ260" s="27">
        <f t="shared" si="211"/>
        <v>0.1484695</v>
      </c>
      <c r="CK260" s="27">
        <f t="shared" si="211"/>
        <v>0.14166190000000001</v>
      </c>
      <c r="CL260" s="27">
        <f t="shared" si="211"/>
        <v>0.14166190000000001</v>
      </c>
      <c r="CM260" s="27">
        <f t="shared" si="211"/>
        <v>0.14205889999999999</v>
      </c>
      <c r="CN260" s="27">
        <f t="shared" si="211"/>
        <v>0.14210120000000001</v>
      </c>
      <c r="CO260" s="27">
        <f t="shared" si="211"/>
        <v>0.14205889999999999</v>
      </c>
      <c r="CP260" s="27">
        <f t="shared" si="211"/>
        <v>0.14205889999999999</v>
      </c>
      <c r="CQ260" s="27">
        <f t="shared" si="211"/>
        <v>0.1483179</v>
      </c>
      <c r="CR260" s="27">
        <f t="shared" si="211"/>
        <v>0</v>
      </c>
      <c r="CS260" s="27">
        <f t="shared" si="211"/>
        <v>0</v>
      </c>
      <c r="CT260" s="27">
        <f t="shared" si="211"/>
        <v>0.15629280000000001</v>
      </c>
      <c r="CU260" s="27">
        <f t="shared" si="211"/>
        <v>0.14633109999999999</v>
      </c>
      <c r="CV260" s="27">
        <f t="shared" si="211"/>
        <v>0.15600359999999999</v>
      </c>
      <c r="CW260" s="27">
        <f t="shared" si="211"/>
        <v>0.14533960000000001</v>
      </c>
      <c r="CX260" s="27">
        <f t="shared" si="211"/>
        <v>0.14538180000000001</v>
      </c>
      <c r="CY260" s="27">
        <f t="shared" si="211"/>
        <v>0.14533960000000001</v>
      </c>
      <c r="CZ260" s="27">
        <f t="shared" si="211"/>
        <v>0.14533960000000001</v>
      </c>
      <c r="DA260" s="27">
        <f t="shared" si="211"/>
        <v>0.14533960000000001</v>
      </c>
      <c r="DB260" s="27">
        <f t="shared" si="211"/>
        <v>0.1518099</v>
      </c>
      <c r="DC260" s="27">
        <f t="shared" si="211"/>
        <v>0.15183550000000001</v>
      </c>
      <c r="DD260" s="27">
        <f t="shared" si="211"/>
        <v>0.1557673</v>
      </c>
      <c r="DE260" s="27">
        <f t="shared" si="211"/>
        <v>0.15577440000000001</v>
      </c>
      <c r="DF260" s="27">
        <f t="shared" si="211"/>
        <v>0.1566756</v>
      </c>
      <c r="DG260" s="27">
        <f t="shared" si="211"/>
        <v>0</v>
      </c>
      <c r="DH260" s="27">
        <f t="shared" si="211"/>
        <v>0</v>
      </c>
      <c r="DI260" s="27">
        <f t="shared" si="211"/>
        <v>0</v>
      </c>
      <c r="DJ260" s="27">
        <f t="shared" si="211"/>
        <v>0</v>
      </c>
      <c r="DK260" s="27">
        <f t="shared" si="211"/>
        <v>0.61061319999999997</v>
      </c>
      <c r="DL260" s="27">
        <f t="shared" si="211"/>
        <v>0</v>
      </c>
      <c r="DM260" s="27">
        <f t="shared" si="211"/>
        <v>0.25977640000000002</v>
      </c>
      <c r="DN260" s="27">
        <f t="shared" si="211"/>
        <v>0.25977729999999999</v>
      </c>
      <c r="DO260" s="27">
        <f t="shared" si="211"/>
        <v>0.25977729999999999</v>
      </c>
      <c r="DP260" s="27">
        <f t="shared" si="211"/>
        <v>0.25979649999999999</v>
      </c>
      <c r="DQ260" s="27">
        <f t="shared" si="211"/>
        <v>0</v>
      </c>
      <c r="DR260" s="27">
        <f t="shared" si="211"/>
        <v>0.25982300000000003</v>
      </c>
      <c r="DS260" s="27">
        <f t="shared" si="211"/>
        <v>0.14849979999999999</v>
      </c>
      <c r="DT260" s="27">
        <f t="shared" si="211"/>
        <v>0.14849979999999999</v>
      </c>
      <c r="DU260" s="27">
        <f t="shared" si="211"/>
        <v>0.14849979999999999</v>
      </c>
      <c r="DV260" s="27">
        <f t="shared" si="211"/>
        <v>0.1485313</v>
      </c>
      <c r="DW260" s="27">
        <f t="shared" si="211"/>
        <v>0.14849979999999999</v>
      </c>
      <c r="DX260" s="27">
        <f t="shared" si="211"/>
        <v>0</v>
      </c>
      <c r="DY260" s="27">
        <f t="shared" si="211"/>
        <v>0.14247480000000001</v>
      </c>
      <c r="DZ260" s="27">
        <f t="shared" si="211"/>
        <v>0</v>
      </c>
      <c r="EA260" s="27">
        <f t="shared" si="211"/>
        <v>0.13748859999999999</v>
      </c>
      <c r="EB260" s="27">
        <f t="shared" si="211"/>
        <v>0.13930880000000001</v>
      </c>
      <c r="EC260" s="27">
        <f t="shared" ref="EC260:GN260" si="212">IF(EC93=" ",0,EC93)</f>
        <v>0.1393325</v>
      </c>
      <c r="ED260" s="27">
        <f t="shared" si="212"/>
        <v>0.13930880000000001</v>
      </c>
      <c r="EE260" s="27">
        <f t="shared" si="212"/>
        <v>0.13930880000000001</v>
      </c>
      <c r="EF260" s="27">
        <f t="shared" si="212"/>
        <v>0</v>
      </c>
      <c r="EG260" s="27">
        <f t="shared" si="212"/>
        <v>0.18386839999999999</v>
      </c>
      <c r="EH260" s="27">
        <f t="shared" si="212"/>
        <v>0</v>
      </c>
      <c r="EI260" s="27">
        <f t="shared" si="212"/>
        <v>0.13459270000000001</v>
      </c>
      <c r="EJ260" s="27">
        <f t="shared" si="212"/>
        <v>0.18386839999999999</v>
      </c>
      <c r="EK260" s="27">
        <f t="shared" si="212"/>
        <v>0</v>
      </c>
      <c r="EL260" s="27">
        <f t="shared" si="212"/>
        <v>0.61518479999999998</v>
      </c>
      <c r="EM260" s="27">
        <f t="shared" si="212"/>
        <v>0.61061319999999997</v>
      </c>
      <c r="EN260" s="27">
        <f t="shared" si="212"/>
        <v>0.61040559999999999</v>
      </c>
      <c r="EO260" s="27">
        <f t="shared" si="212"/>
        <v>0.15478220000000001</v>
      </c>
      <c r="EP260" s="27">
        <f t="shared" si="212"/>
        <v>0.14704510000000001</v>
      </c>
      <c r="EQ260" s="27">
        <f t="shared" si="212"/>
        <v>0.14683969999999999</v>
      </c>
      <c r="ER260" s="27">
        <f t="shared" si="212"/>
        <v>0.1561099</v>
      </c>
      <c r="ES260" s="27">
        <f t="shared" si="212"/>
        <v>0.14704510000000001</v>
      </c>
      <c r="ET260" s="27">
        <f t="shared" si="212"/>
        <v>0.14704510000000001</v>
      </c>
      <c r="EU260" s="27">
        <f t="shared" si="212"/>
        <v>0.1471218</v>
      </c>
      <c r="EV260" s="27">
        <f t="shared" si="212"/>
        <v>0.14704510000000001</v>
      </c>
      <c r="EW260" s="27">
        <f t="shared" si="212"/>
        <v>0</v>
      </c>
      <c r="EX260" s="27">
        <f t="shared" si="212"/>
        <v>0.14704510000000001</v>
      </c>
      <c r="EY260" s="27">
        <f t="shared" si="212"/>
        <v>0.14704739999999999</v>
      </c>
      <c r="EZ260" s="27">
        <f t="shared" si="212"/>
        <v>0.14704510000000001</v>
      </c>
      <c r="FA260" s="27">
        <f t="shared" si="212"/>
        <v>0.1566756</v>
      </c>
      <c r="FB260" s="27">
        <f t="shared" si="212"/>
        <v>0.62465159999999997</v>
      </c>
      <c r="FC260" s="27">
        <f t="shared" si="212"/>
        <v>0.61973409999999995</v>
      </c>
      <c r="FD260" s="27">
        <f t="shared" si="212"/>
        <v>0.62937829999999995</v>
      </c>
      <c r="FE260" s="27">
        <f t="shared" si="212"/>
        <v>0.61973409999999995</v>
      </c>
      <c r="FF260" s="27">
        <f t="shared" si="212"/>
        <v>0.62929210000000002</v>
      </c>
      <c r="FG260" s="27">
        <f t="shared" si="212"/>
        <v>0.61973409999999995</v>
      </c>
      <c r="FH260" s="27">
        <f t="shared" si="212"/>
        <v>0.6293668</v>
      </c>
      <c r="FI260" s="27">
        <f t="shared" si="212"/>
        <v>0.61973409999999995</v>
      </c>
      <c r="FJ260" s="27">
        <f t="shared" si="212"/>
        <v>0.6293723</v>
      </c>
      <c r="FK260" s="27">
        <f t="shared" si="212"/>
        <v>0.61973409999999995</v>
      </c>
      <c r="FL260" s="27">
        <f t="shared" si="212"/>
        <v>0.62933380000000005</v>
      </c>
      <c r="FM260" s="27">
        <f t="shared" si="212"/>
        <v>0.61973409999999995</v>
      </c>
      <c r="FN260" s="27">
        <f t="shared" si="212"/>
        <v>0.62935629999999998</v>
      </c>
      <c r="FO260" s="27">
        <f t="shared" si="212"/>
        <v>0.61973409999999995</v>
      </c>
      <c r="FP260" s="27">
        <f t="shared" si="212"/>
        <v>0.62462329999999999</v>
      </c>
      <c r="FQ260" s="27">
        <f t="shared" si="212"/>
        <v>0.61973409999999995</v>
      </c>
      <c r="FR260" s="27">
        <f t="shared" si="212"/>
        <v>0.62805270000000002</v>
      </c>
      <c r="FS260" s="27">
        <f t="shared" si="212"/>
        <v>0.61973409999999995</v>
      </c>
      <c r="FT260" s="27">
        <f t="shared" si="212"/>
        <v>0</v>
      </c>
      <c r="FU260" s="27">
        <f t="shared" si="212"/>
        <v>0</v>
      </c>
      <c r="FV260" s="27">
        <f t="shared" si="212"/>
        <v>0.68256260000000002</v>
      </c>
      <c r="FW260" s="27">
        <f t="shared" si="212"/>
        <v>0</v>
      </c>
      <c r="FX260" s="27">
        <f t="shared" si="212"/>
        <v>0.68256260000000002</v>
      </c>
      <c r="FY260" s="27">
        <f t="shared" si="212"/>
        <v>0.23584160000000001</v>
      </c>
      <c r="FZ260" s="27">
        <f t="shared" si="212"/>
        <v>0</v>
      </c>
      <c r="GA260" s="27">
        <f t="shared" si="212"/>
        <v>0.12201049999999999</v>
      </c>
      <c r="GB260" s="27">
        <f t="shared" si="212"/>
        <v>0.12201049999999999</v>
      </c>
      <c r="GC260" s="27">
        <f t="shared" si="212"/>
        <v>0.12201049999999999</v>
      </c>
      <c r="GD260" s="27">
        <f t="shared" si="212"/>
        <v>0.15061150000000001</v>
      </c>
      <c r="GE260" s="27">
        <f t="shared" si="212"/>
        <v>0.1479926</v>
      </c>
      <c r="GF260" s="27">
        <f t="shared" si="212"/>
        <v>0.14187350000000001</v>
      </c>
      <c r="GG260" s="27">
        <f t="shared" si="212"/>
        <v>9.9401500000000004E-2</v>
      </c>
      <c r="GH260" s="27">
        <f t="shared" si="212"/>
        <v>0.1201498</v>
      </c>
      <c r="GI260" s="27">
        <f t="shared" si="212"/>
        <v>0.12040530000000001</v>
      </c>
      <c r="GJ260" s="27">
        <f t="shared" si="212"/>
        <v>0</v>
      </c>
      <c r="GK260" s="27">
        <f t="shared" si="212"/>
        <v>0</v>
      </c>
      <c r="GL260" s="27">
        <f t="shared" si="212"/>
        <v>0.1245409</v>
      </c>
      <c r="GM260" s="27">
        <f t="shared" si="212"/>
        <v>0.13222220000000001</v>
      </c>
      <c r="GN260" s="27">
        <f t="shared" si="212"/>
        <v>0</v>
      </c>
      <c r="GO260" s="27">
        <f t="shared" ref="GO260:HU260" si="213">IF(GO93=" ",0,GO93)</f>
        <v>0.13767309999999999</v>
      </c>
      <c r="GP260" s="27">
        <f t="shared" si="213"/>
        <v>0.18386849999999999</v>
      </c>
      <c r="GQ260" s="27">
        <f t="shared" si="213"/>
        <v>0.1272971</v>
      </c>
      <c r="GR260" s="27">
        <f t="shared" si="213"/>
        <v>0.12799350000000001</v>
      </c>
      <c r="GS260" s="27">
        <f t="shared" si="213"/>
        <v>0</v>
      </c>
      <c r="GT260" s="27">
        <f t="shared" si="213"/>
        <v>0</v>
      </c>
      <c r="GU260" s="27">
        <f t="shared" si="213"/>
        <v>0.1385981</v>
      </c>
      <c r="GV260" s="27">
        <f t="shared" si="213"/>
        <v>0.16404070000000001</v>
      </c>
      <c r="GW260" s="27">
        <f t="shared" si="213"/>
        <v>0</v>
      </c>
      <c r="GX260" s="27">
        <f t="shared" si="213"/>
        <v>0</v>
      </c>
      <c r="GY260" s="27">
        <f t="shared" si="213"/>
        <v>0</v>
      </c>
      <c r="GZ260" s="27">
        <f t="shared" si="213"/>
        <v>0.1482484</v>
      </c>
      <c r="HA260" s="27">
        <f t="shared" si="213"/>
        <v>0.47423979999999999</v>
      </c>
      <c r="HB260" s="27">
        <f t="shared" si="213"/>
        <v>0.14820639999999999</v>
      </c>
      <c r="HC260" s="27">
        <f t="shared" si="213"/>
        <v>0.14818239999999999</v>
      </c>
      <c r="HD260" s="27">
        <f t="shared" si="213"/>
        <v>0.14818239999999999</v>
      </c>
      <c r="HE260" s="27">
        <f t="shared" si="213"/>
        <v>0.14450470000000001</v>
      </c>
      <c r="HF260" s="27">
        <f t="shared" si="213"/>
        <v>0.14818239999999999</v>
      </c>
      <c r="HG260" s="27">
        <f t="shared" si="213"/>
        <v>0.1463081</v>
      </c>
      <c r="HH260" s="27">
        <f t="shared" si="213"/>
        <v>0.14701030000000001</v>
      </c>
      <c r="HI260" s="27">
        <f t="shared" si="213"/>
        <v>0.1656242</v>
      </c>
      <c r="HJ260" s="27">
        <f t="shared" si="213"/>
        <v>0.1485532</v>
      </c>
      <c r="HK260" s="27">
        <f t="shared" si="213"/>
        <v>0.14166190000000001</v>
      </c>
      <c r="HL260" s="27">
        <f t="shared" si="213"/>
        <v>0.14450470000000001</v>
      </c>
      <c r="HM260" s="27">
        <f t="shared" si="213"/>
        <v>0.14658099999999999</v>
      </c>
      <c r="HN260" s="27">
        <f t="shared" si="213"/>
        <v>0</v>
      </c>
      <c r="HO260" s="27">
        <f t="shared" si="213"/>
        <v>0</v>
      </c>
      <c r="HP260" s="27">
        <f t="shared" si="213"/>
        <v>0.1455439</v>
      </c>
      <c r="HQ260" s="27">
        <f t="shared" si="213"/>
        <v>0.14538300000000001</v>
      </c>
      <c r="HR260" s="27">
        <f t="shared" si="213"/>
        <v>0</v>
      </c>
      <c r="HS260" s="27">
        <f t="shared" si="213"/>
        <v>0.15183550000000001</v>
      </c>
      <c r="HT260" s="27">
        <f t="shared" si="213"/>
        <v>0.2396607</v>
      </c>
      <c r="HU260" s="27">
        <f t="shared" si="213"/>
        <v>0</v>
      </c>
      <c r="HV260" s="27">
        <f t="shared" si="209"/>
        <v>0.25982300000000003</v>
      </c>
      <c r="HW260" s="27">
        <f t="shared" si="209"/>
        <v>0.1485312</v>
      </c>
      <c r="HX260" s="27">
        <f t="shared" si="209"/>
        <v>0.1393325</v>
      </c>
      <c r="HY260" s="27">
        <f t="shared" si="209"/>
        <v>0</v>
      </c>
      <c r="HZ260" s="27">
        <f t="shared" si="209"/>
        <v>0.1471218</v>
      </c>
    </row>
    <row r="261" spans="1:234" ht="12" customHeight="1" x14ac:dyDescent="0.15">
      <c r="A261" s="4" t="s">
        <v>571</v>
      </c>
      <c r="B261" s="5" t="s">
        <v>625</v>
      </c>
      <c r="C261" s="27">
        <f>IF(C95=" ",0,C95)</f>
        <v>0.55472980000000005</v>
      </c>
      <c r="D261" s="27">
        <f>IF(D95=" ",0,D95)</f>
        <v>0</v>
      </c>
      <c r="E261" s="27">
        <f t="shared" ref="E261:BP261" si="214">IF(E95=" ",0,E95)</f>
        <v>0.53185890000000002</v>
      </c>
      <c r="F261" s="27">
        <f t="shared" si="214"/>
        <v>0.53896840000000001</v>
      </c>
      <c r="G261" s="27">
        <f t="shared" si="214"/>
        <v>0.53896840000000001</v>
      </c>
      <c r="H261" s="27">
        <f t="shared" si="214"/>
        <v>0.47884330000000003</v>
      </c>
      <c r="I261" s="27">
        <f t="shared" si="214"/>
        <v>0.26921509999999998</v>
      </c>
      <c r="J261" s="27">
        <f t="shared" si="214"/>
        <v>0.64031629999999995</v>
      </c>
      <c r="K261" s="27">
        <f t="shared" si="214"/>
        <v>0</v>
      </c>
      <c r="L261" s="27">
        <f t="shared" si="214"/>
        <v>0.53926929999999995</v>
      </c>
      <c r="M261" s="27">
        <f t="shared" si="214"/>
        <v>0.6403219</v>
      </c>
      <c r="N261" s="27">
        <f t="shared" si="214"/>
        <v>0.54668700000000003</v>
      </c>
      <c r="O261" s="27">
        <f t="shared" si="214"/>
        <v>0</v>
      </c>
      <c r="P261" s="27">
        <f t="shared" si="214"/>
        <v>0.53896840000000001</v>
      </c>
      <c r="Q261" s="27">
        <f t="shared" si="214"/>
        <v>0</v>
      </c>
      <c r="R261" s="27">
        <f t="shared" si="214"/>
        <v>0.48393380000000003</v>
      </c>
      <c r="S261" s="27">
        <f t="shared" si="214"/>
        <v>0.54133759999999997</v>
      </c>
      <c r="T261" s="27">
        <f t="shared" si="214"/>
        <v>0.5413386</v>
      </c>
      <c r="U261" s="27">
        <f t="shared" si="214"/>
        <v>0.54133759999999997</v>
      </c>
      <c r="V261" s="27">
        <f t="shared" si="214"/>
        <v>0</v>
      </c>
      <c r="W261" s="27">
        <f t="shared" si="214"/>
        <v>0.21401029999999999</v>
      </c>
      <c r="X261" s="27">
        <f t="shared" si="214"/>
        <v>0</v>
      </c>
      <c r="Y261" s="27">
        <f t="shared" si="214"/>
        <v>0.18832670000000001</v>
      </c>
      <c r="Z261" s="27">
        <f t="shared" si="214"/>
        <v>0</v>
      </c>
      <c r="AA261" s="27">
        <f t="shared" si="214"/>
        <v>0.17097879999999999</v>
      </c>
      <c r="AB261" s="27">
        <f t="shared" si="214"/>
        <v>0.19344900000000001</v>
      </c>
      <c r="AC261" s="27">
        <f t="shared" si="214"/>
        <v>0.17097399999999999</v>
      </c>
      <c r="AD261" s="27">
        <f t="shared" si="214"/>
        <v>0</v>
      </c>
      <c r="AE261" s="27">
        <f t="shared" si="214"/>
        <v>0.20420559999999999</v>
      </c>
      <c r="AF261" s="27">
        <f t="shared" si="214"/>
        <v>0.22810800000000001</v>
      </c>
      <c r="AG261" s="27">
        <f t="shared" si="214"/>
        <v>0.2042041</v>
      </c>
      <c r="AH261" s="27">
        <f t="shared" si="214"/>
        <v>0</v>
      </c>
      <c r="AI261" s="27">
        <f t="shared" si="214"/>
        <v>0.57090370000000001</v>
      </c>
      <c r="AJ261" s="27">
        <f t="shared" si="214"/>
        <v>0.57090370000000001</v>
      </c>
      <c r="AK261" s="27">
        <f t="shared" si="214"/>
        <v>0.57090370000000001</v>
      </c>
      <c r="AL261" s="27">
        <f t="shared" si="214"/>
        <v>0.84923689999999996</v>
      </c>
      <c r="AM261" s="27">
        <f t="shared" si="214"/>
        <v>0</v>
      </c>
      <c r="AN261" s="27">
        <f t="shared" si="214"/>
        <v>0.85556509999999997</v>
      </c>
      <c r="AO261" s="27">
        <f t="shared" si="214"/>
        <v>0.85556509999999997</v>
      </c>
      <c r="AP261" s="27">
        <f t="shared" si="214"/>
        <v>0.85556509999999997</v>
      </c>
      <c r="AQ261" s="27">
        <f t="shared" si="214"/>
        <v>0.86807520000000005</v>
      </c>
      <c r="AR261" s="27">
        <f t="shared" si="214"/>
        <v>0.65191410000000005</v>
      </c>
      <c r="AS261" s="27">
        <f t="shared" si="214"/>
        <v>0.65191410000000005</v>
      </c>
      <c r="AT261" s="27">
        <f t="shared" si="214"/>
        <v>0.86807500000000004</v>
      </c>
      <c r="AU261" s="27">
        <f t="shared" si="214"/>
        <v>0.59892020000000001</v>
      </c>
      <c r="AV261" s="27">
        <f t="shared" si="214"/>
        <v>0</v>
      </c>
      <c r="AW261" s="27">
        <f t="shared" si="214"/>
        <v>0.56062889999999999</v>
      </c>
      <c r="AX261" s="27">
        <f t="shared" si="214"/>
        <v>0</v>
      </c>
      <c r="AY261" s="27">
        <f t="shared" si="214"/>
        <v>0</v>
      </c>
      <c r="AZ261" s="27">
        <f t="shared" si="214"/>
        <v>0.19751840000000001</v>
      </c>
      <c r="BA261" s="27">
        <f t="shared" si="214"/>
        <v>0</v>
      </c>
      <c r="BB261" s="27">
        <f t="shared" si="214"/>
        <v>0.20420559999999999</v>
      </c>
      <c r="BC261" s="27">
        <f t="shared" si="214"/>
        <v>0.24863730000000001</v>
      </c>
      <c r="BD261" s="27">
        <f t="shared" si="214"/>
        <v>0.2042041</v>
      </c>
      <c r="BE261" s="27">
        <f t="shared" si="214"/>
        <v>0</v>
      </c>
      <c r="BF261" s="27">
        <f t="shared" si="214"/>
        <v>0.55806409999999995</v>
      </c>
      <c r="BG261" s="27">
        <f t="shared" si="214"/>
        <v>0.33685500000000002</v>
      </c>
      <c r="BH261" s="27">
        <f t="shared" si="214"/>
        <v>0</v>
      </c>
      <c r="BI261" s="27">
        <f t="shared" si="214"/>
        <v>0.26006069999999998</v>
      </c>
      <c r="BJ261" s="27">
        <f t="shared" si="214"/>
        <v>0.46008909999999997</v>
      </c>
      <c r="BK261" s="27">
        <f t="shared" si="214"/>
        <v>0</v>
      </c>
      <c r="BL261" s="27">
        <f t="shared" si="214"/>
        <v>0</v>
      </c>
      <c r="BM261" s="27">
        <f t="shared" si="214"/>
        <v>0.63941269999999994</v>
      </c>
      <c r="BN261" s="27">
        <f t="shared" si="214"/>
        <v>0.6394128</v>
      </c>
      <c r="BO261" s="27">
        <f t="shared" si="214"/>
        <v>0.46008909999999997</v>
      </c>
      <c r="BP261" s="27">
        <f t="shared" si="214"/>
        <v>0.46008909999999997</v>
      </c>
      <c r="BQ261" s="27">
        <f t="shared" ref="BQ261:EB261" si="215">IF(BQ95=" ",0,BQ95)</f>
        <v>0.4603565</v>
      </c>
      <c r="BR261" s="27">
        <f t="shared" si="215"/>
        <v>0</v>
      </c>
      <c r="BS261" s="27">
        <f t="shared" si="215"/>
        <v>0</v>
      </c>
      <c r="BT261" s="27">
        <f t="shared" si="215"/>
        <v>0.54417269999999995</v>
      </c>
      <c r="BU261" s="27">
        <f t="shared" si="215"/>
        <v>0</v>
      </c>
      <c r="BV261" s="27">
        <f t="shared" si="215"/>
        <v>0.45941779999999999</v>
      </c>
      <c r="BW261" s="27">
        <f t="shared" si="215"/>
        <v>0.45885419999999999</v>
      </c>
      <c r="BX261" s="27">
        <f t="shared" si="215"/>
        <v>0.45845229999999998</v>
      </c>
      <c r="BY261" s="27">
        <f t="shared" si="215"/>
        <v>0.45885419999999999</v>
      </c>
      <c r="BZ261" s="27">
        <f t="shared" si="215"/>
        <v>0.48015170000000001</v>
      </c>
      <c r="CA261" s="27">
        <f t="shared" si="215"/>
        <v>0.48015170000000001</v>
      </c>
      <c r="CB261" s="27">
        <f t="shared" si="215"/>
        <v>0</v>
      </c>
      <c r="CC261" s="27">
        <f t="shared" si="215"/>
        <v>0.45781769999999999</v>
      </c>
      <c r="CD261" s="27">
        <f t="shared" si="215"/>
        <v>0</v>
      </c>
      <c r="CE261" s="27">
        <f t="shared" si="215"/>
        <v>0.47993770000000002</v>
      </c>
      <c r="CF261" s="27">
        <f t="shared" si="215"/>
        <v>0.44082959999999999</v>
      </c>
      <c r="CG261" s="27">
        <f t="shared" si="215"/>
        <v>0.48015170000000001</v>
      </c>
      <c r="CH261" s="27">
        <f t="shared" si="215"/>
        <v>0.48015859999999999</v>
      </c>
      <c r="CI261" s="27">
        <f t="shared" si="215"/>
        <v>0</v>
      </c>
      <c r="CJ261" s="27">
        <f t="shared" si="215"/>
        <v>0.46419199999999999</v>
      </c>
      <c r="CK261" s="27">
        <f t="shared" si="215"/>
        <v>0.3378352</v>
      </c>
      <c r="CL261" s="27">
        <f t="shared" si="215"/>
        <v>0.3378352</v>
      </c>
      <c r="CM261" s="27">
        <f t="shared" si="215"/>
        <v>0.34426649999999998</v>
      </c>
      <c r="CN261" s="27">
        <f t="shared" si="215"/>
        <v>0.34490680000000001</v>
      </c>
      <c r="CO261" s="27">
        <f t="shared" si="215"/>
        <v>0.34426649999999998</v>
      </c>
      <c r="CP261" s="27">
        <f t="shared" si="215"/>
        <v>0.34426649999999998</v>
      </c>
      <c r="CQ261" s="27">
        <f t="shared" si="215"/>
        <v>0.4629914</v>
      </c>
      <c r="CR261" s="27">
        <f t="shared" si="215"/>
        <v>0</v>
      </c>
      <c r="CS261" s="27">
        <f t="shared" si="215"/>
        <v>0</v>
      </c>
      <c r="CT261" s="27">
        <f t="shared" si="215"/>
        <v>2.0444589999999998</v>
      </c>
      <c r="CU261" s="27">
        <f t="shared" si="215"/>
        <v>0.83206840000000004</v>
      </c>
      <c r="CV261" s="27">
        <f t="shared" si="215"/>
        <v>0.85539089999999995</v>
      </c>
      <c r="CW261" s="27">
        <f t="shared" si="215"/>
        <v>0.4445675</v>
      </c>
      <c r="CX261" s="27">
        <f t="shared" si="215"/>
        <v>0.44551099999999999</v>
      </c>
      <c r="CY261" s="27">
        <f t="shared" si="215"/>
        <v>0.4445675</v>
      </c>
      <c r="CZ261" s="27">
        <f t="shared" si="215"/>
        <v>0.44456709999999999</v>
      </c>
      <c r="DA261" s="27">
        <f t="shared" si="215"/>
        <v>0.4445675</v>
      </c>
      <c r="DB261" s="27">
        <f t="shared" si="215"/>
        <v>0.64539360000000001</v>
      </c>
      <c r="DC261" s="27">
        <f t="shared" si="215"/>
        <v>0.64644670000000004</v>
      </c>
      <c r="DD261" s="27">
        <f t="shared" si="215"/>
        <v>0.84665699999999999</v>
      </c>
      <c r="DE261" s="27">
        <f t="shared" si="215"/>
        <v>0.84710180000000002</v>
      </c>
      <c r="DF261" s="27">
        <f t="shared" si="215"/>
        <v>0.86807500000000004</v>
      </c>
      <c r="DG261" s="27">
        <f t="shared" si="215"/>
        <v>0</v>
      </c>
      <c r="DH261" s="27">
        <f t="shared" si="215"/>
        <v>0</v>
      </c>
      <c r="DI261" s="27">
        <f t="shared" si="215"/>
        <v>0</v>
      </c>
      <c r="DJ261" s="27">
        <f t="shared" si="215"/>
        <v>0</v>
      </c>
      <c r="DK261" s="27">
        <f t="shared" si="215"/>
        <v>0.64893299999999998</v>
      </c>
      <c r="DL261" s="27">
        <f t="shared" si="215"/>
        <v>0</v>
      </c>
      <c r="DM261" s="27">
        <f t="shared" si="215"/>
        <v>0.61499689999999996</v>
      </c>
      <c r="DN261" s="27">
        <f t="shared" si="215"/>
        <v>0.6150352</v>
      </c>
      <c r="DO261" s="27">
        <f t="shared" si="215"/>
        <v>0.6150352</v>
      </c>
      <c r="DP261" s="27">
        <f t="shared" si="215"/>
        <v>0.61584289999999997</v>
      </c>
      <c r="DQ261" s="27">
        <f t="shared" si="215"/>
        <v>0</v>
      </c>
      <c r="DR261" s="27">
        <f t="shared" si="215"/>
        <v>0.61699789999999999</v>
      </c>
      <c r="DS261" s="27">
        <f t="shared" si="215"/>
        <v>0.47884330000000003</v>
      </c>
      <c r="DT261" s="27">
        <f t="shared" si="215"/>
        <v>0.47884330000000003</v>
      </c>
      <c r="DU261" s="27">
        <f t="shared" si="215"/>
        <v>0.47884330000000003</v>
      </c>
      <c r="DV261" s="27">
        <f t="shared" si="215"/>
        <v>0.47960940000000002</v>
      </c>
      <c r="DW261" s="27">
        <f t="shared" si="215"/>
        <v>0.47884330000000003</v>
      </c>
      <c r="DX261" s="27">
        <f t="shared" si="215"/>
        <v>0</v>
      </c>
      <c r="DY261" s="27">
        <f t="shared" si="215"/>
        <v>0.32214939999999997</v>
      </c>
      <c r="DZ261" s="27">
        <f t="shared" si="215"/>
        <v>0</v>
      </c>
      <c r="EA261" s="27">
        <f t="shared" si="215"/>
        <v>0.34494350000000001</v>
      </c>
      <c r="EB261" s="27">
        <f t="shared" si="215"/>
        <v>0.3738765</v>
      </c>
      <c r="EC261" s="27">
        <f t="shared" ref="EC261:GN261" si="216">IF(EC95=" ",0,EC95)</f>
        <v>0.37427660000000001</v>
      </c>
      <c r="ED261" s="27">
        <f t="shared" si="216"/>
        <v>0.3738765</v>
      </c>
      <c r="EE261" s="27">
        <f t="shared" si="216"/>
        <v>0.3738765</v>
      </c>
      <c r="EF261" s="27">
        <f t="shared" si="216"/>
        <v>0</v>
      </c>
      <c r="EG261" s="27">
        <f t="shared" si="216"/>
        <v>0.57090370000000001</v>
      </c>
      <c r="EH261" s="27">
        <f t="shared" si="216"/>
        <v>0</v>
      </c>
      <c r="EI261" s="27">
        <f t="shared" si="216"/>
        <v>0.60571710000000001</v>
      </c>
      <c r="EJ261" s="27">
        <f t="shared" si="216"/>
        <v>0.57090370000000001</v>
      </c>
      <c r="EK261" s="27">
        <f t="shared" si="216"/>
        <v>0</v>
      </c>
      <c r="EL261" s="27">
        <f t="shared" si="216"/>
        <v>0.64886860000000002</v>
      </c>
      <c r="EM261" s="27">
        <f t="shared" si="216"/>
        <v>0.64893299999999998</v>
      </c>
      <c r="EN261" s="27">
        <f t="shared" si="216"/>
        <v>0.65191410000000005</v>
      </c>
      <c r="EO261" s="27">
        <f t="shared" si="216"/>
        <v>0.52025770000000005</v>
      </c>
      <c r="EP261" s="27">
        <f t="shared" si="216"/>
        <v>0.48393380000000003</v>
      </c>
      <c r="EQ261" s="27">
        <f t="shared" si="216"/>
        <v>0.47547479999999998</v>
      </c>
      <c r="ER261" s="27">
        <f t="shared" si="216"/>
        <v>1.032567</v>
      </c>
      <c r="ES261" s="27">
        <f t="shared" si="216"/>
        <v>0.48393380000000003</v>
      </c>
      <c r="ET261" s="27">
        <f t="shared" si="216"/>
        <v>0.48393380000000003</v>
      </c>
      <c r="EU261" s="27">
        <f t="shared" si="216"/>
        <v>0.48586849999999998</v>
      </c>
      <c r="EV261" s="27">
        <f t="shared" si="216"/>
        <v>0.48393380000000003</v>
      </c>
      <c r="EW261" s="27">
        <f t="shared" si="216"/>
        <v>0</v>
      </c>
      <c r="EX261" s="27">
        <f t="shared" si="216"/>
        <v>0.48393380000000003</v>
      </c>
      <c r="EY261" s="27">
        <f t="shared" si="216"/>
        <v>0.48399160000000002</v>
      </c>
      <c r="EZ261" s="27">
        <f t="shared" si="216"/>
        <v>0.48393380000000003</v>
      </c>
      <c r="FA261" s="27">
        <f t="shared" si="216"/>
        <v>0.86807500000000004</v>
      </c>
      <c r="FB261" s="27">
        <f t="shared" si="216"/>
        <v>0.64865220000000001</v>
      </c>
      <c r="FC261" s="27">
        <f t="shared" si="216"/>
        <v>0.71556189999999997</v>
      </c>
      <c r="FD261" s="27">
        <f t="shared" si="216"/>
        <v>0.59152380000000004</v>
      </c>
      <c r="FE261" s="27">
        <f t="shared" si="216"/>
        <v>0.71556189999999997</v>
      </c>
      <c r="FF261" s="27">
        <f t="shared" si="216"/>
        <v>0.59250879999999995</v>
      </c>
      <c r="FG261" s="27">
        <f t="shared" si="216"/>
        <v>0.71556189999999997</v>
      </c>
      <c r="FH261" s="27">
        <f t="shared" si="216"/>
        <v>0.59165469999999998</v>
      </c>
      <c r="FI261" s="27">
        <f t="shared" si="216"/>
        <v>0.71556189999999997</v>
      </c>
      <c r="FJ261" s="27">
        <f t="shared" si="216"/>
        <v>0.59159249999999997</v>
      </c>
      <c r="FK261" s="27">
        <f t="shared" si="216"/>
        <v>0.71556189999999997</v>
      </c>
      <c r="FL261" s="27">
        <f t="shared" si="216"/>
        <v>0.59203190000000006</v>
      </c>
      <c r="FM261" s="27">
        <f t="shared" si="216"/>
        <v>0.71556189999999997</v>
      </c>
      <c r="FN261" s="27">
        <f t="shared" si="216"/>
        <v>0.59177440000000003</v>
      </c>
      <c r="FO261" s="27">
        <f t="shared" si="216"/>
        <v>0.71556189999999997</v>
      </c>
      <c r="FP261" s="27">
        <f t="shared" si="216"/>
        <v>0.64901430000000004</v>
      </c>
      <c r="FQ261" s="27">
        <f t="shared" si="216"/>
        <v>0.71556189999999997</v>
      </c>
      <c r="FR261" s="27">
        <f t="shared" si="216"/>
        <v>0.60689839999999995</v>
      </c>
      <c r="FS261" s="27">
        <f t="shared" si="216"/>
        <v>0.71556189999999997</v>
      </c>
      <c r="FT261" s="27">
        <f t="shared" si="216"/>
        <v>0</v>
      </c>
      <c r="FU261" s="27">
        <f t="shared" si="216"/>
        <v>0</v>
      </c>
      <c r="FV261" s="27">
        <f t="shared" si="216"/>
        <v>0.17583480000000001</v>
      </c>
      <c r="FW261" s="27">
        <f t="shared" si="216"/>
        <v>0</v>
      </c>
      <c r="FX261" s="27">
        <f t="shared" si="216"/>
        <v>0.17583470000000001</v>
      </c>
      <c r="FY261" s="27">
        <f t="shared" si="216"/>
        <v>0.4489901</v>
      </c>
      <c r="FZ261" s="27">
        <f t="shared" si="216"/>
        <v>0</v>
      </c>
      <c r="GA261" s="27">
        <f t="shared" si="216"/>
        <v>0.90024090000000001</v>
      </c>
      <c r="GB261" s="27">
        <f t="shared" si="216"/>
        <v>0.90024090000000001</v>
      </c>
      <c r="GC261" s="27">
        <f t="shared" si="216"/>
        <v>0.90024090000000001</v>
      </c>
      <c r="GD261" s="27">
        <f t="shared" si="216"/>
        <v>0.64031640000000001</v>
      </c>
      <c r="GE261" s="27">
        <f t="shared" si="216"/>
        <v>0.53926940000000001</v>
      </c>
      <c r="GF261" s="27">
        <f t="shared" si="216"/>
        <v>0.54668700000000003</v>
      </c>
      <c r="GG261" s="27">
        <f t="shared" si="216"/>
        <v>0.24946399999999999</v>
      </c>
      <c r="GH261" s="27">
        <f t="shared" si="216"/>
        <v>0.35352650000000002</v>
      </c>
      <c r="GI261" s="27">
        <f t="shared" si="216"/>
        <v>0.32635249999999999</v>
      </c>
      <c r="GJ261" s="27">
        <f t="shared" si="216"/>
        <v>0</v>
      </c>
      <c r="GK261" s="27">
        <f t="shared" si="216"/>
        <v>0</v>
      </c>
      <c r="GL261" s="27">
        <f t="shared" si="216"/>
        <v>0.1883271</v>
      </c>
      <c r="GM261" s="27">
        <f t="shared" si="216"/>
        <v>0.19344910000000001</v>
      </c>
      <c r="GN261" s="27">
        <f t="shared" si="216"/>
        <v>0</v>
      </c>
      <c r="GO261" s="27">
        <f t="shared" ref="GO261:HU261" si="217">IF(GO95=" ",0,GO95)</f>
        <v>0.21096039999999999</v>
      </c>
      <c r="GP261" s="27">
        <f t="shared" si="217"/>
        <v>0.57090529999999995</v>
      </c>
      <c r="GQ261" s="27">
        <f t="shared" si="217"/>
        <v>0.20801040000000001</v>
      </c>
      <c r="GR261" s="27">
        <f t="shared" si="217"/>
        <v>0.19751730000000001</v>
      </c>
      <c r="GS261" s="27">
        <f t="shared" si="217"/>
        <v>0</v>
      </c>
      <c r="GT261" s="27">
        <f t="shared" si="217"/>
        <v>0</v>
      </c>
      <c r="GU261" s="27">
        <f t="shared" si="217"/>
        <v>0.24863730000000001</v>
      </c>
      <c r="GV261" s="27">
        <f t="shared" si="217"/>
        <v>0.55806370000000005</v>
      </c>
      <c r="GW261" s="27">
        <f t="shared" si="217"/>
        <v>0</v>
      </c>
      <c r="GX261" s="27">
        <f t="shared" si="217"/>
        <v>0</v>
      </c>
      <c r="GY261" s="27">
        <f t="shared" si="217"/>
        <v>0</v>
      </c>
      <c r="GZ261" s="27">
        <f t="shared" si="217"/>
        <v>0.4603565</v>
      </c>
      <c r="HA261" s="27">
        <f t="shared" si="217"/>
        <v>0.54417280000000001</v>
      </c>
      <c r="HB261" s="27">
        <f t="shared" si="217"/>
        <v>0.45939920000000001</v>
      </c>
      <c r="HC261" s="27">
        <f t="shared" si="217"/>
        <v>0.45885419999999999</v>
      </c>
      <c r="HD261" s="27">
        <f t="shared" si="217"/>
        <v>0.45885419999999999</v>
      </c>
      <c r="HE261" s="27">
        <f t="shared" si="217"/>
        <v>0.40747929999999999</v>
      </c>
      <c r="HF261" s="27">
        <f t="shared" si="217"/>
        <v>0.45885419999999999</v>
      </c>
      <c r="HG261" s="27">
        <f t="shared" si="217"/>
        <v>0.45485219999999998</v>
      </c>
      <c r="HH261" s="27">
        <f t="shared" si="217"/>
        <v>0.44156220000000002</v>
      </c>
      <c r="HI261" s="27">
        <f t="shared" si="217"/>
        <v>6.412795</v>
      </c>
      <c r="HJ261" s="27">
        <f t="shared" si="217"/>
        <v>0.48015859999999999</v>
      </c>
      <c r="HK261" s="27">
        <f t="shared" si="217"/>
        <v>0.3378352</v>
      </c>
      <c r="HL261" s="27">
        <f t="shared" si="217"/>
        <v>0.40747929999999999</v>
      </c>
      <c r="HM261" s="27">
        <f t="shared" si="217"/>
        <v>0.45087480000000002</v>
      </c>
      <c r="HN261" s="27">
        <f t="shared" si="217"/>
        <v>0</v>
      </c>
      <c r="HO261" s="27">
        <f t="shared" si="217"/>
        <v>0</v>
      </c>
      <c r="HP261" s="27">
        <f t="shared" si="217"/>
        <v>0.82995350000000001</v>
      </c>
      <c r="HQ261" s="27">
        <f t="shared" si="217"/>
        <v>0.44551570000000001</v>
      </c>
      <c r="HR261" s="27">
        <f t="shared" si="217"/>
        <v>0</v>
      </c>
      <c r="HS261" s="27">
        <f t="shared" si="217"/>
        <v>0.64644670000000004</v>
      </c>
      <c r="HT261" s="27">
        <f t="shared" si="217"/>
        <v>0.61342059999999998</v>
      </c>
      <c r="HU261" s="27">
        <f t="shared" si="217"/>
        <v>0</v>
      </c>
      <c r="HV261" s="27">
        <f>IF(HV95=" ",0,HV95)</f>
        <v>0.61699789999999999</v>
      </c>
      <c r="HW261" s="27">
        <f>IF(HW95=" ",0,HW95)</f>
        <v>0.47960750000000002</v>
      </c>
      <c r="HX261" s="27">
        <f>IF(HX95=" ",0,HX95)</f>
        <v>0.37427660000000001</v>
      </c>
      <c r="HY261" s="27">
        <f>IF(HY95=" ",0,HY95)</f>
        <v>0</v>
      </c>
      <c r="HZ261" s="27">
        <f>IF(HZ95=" ",0,HZ95)</f>
        <v>0.48586849999999998</v>
      </c>
    </row>
    <row r="262" spans="1:234" ht="12" customHeight="1" x14ac:dyDescent="0.15">
      <c r="A262" s="4" t="s">
        <v>567</v>
      </c>
      <c r="B262" s="5" t="s">
        <v>626</v>
      </c>
      <c r="C262" s="57">
        <f>IF(C94=" ",0,C94)</f>
        <v>27.26463</v>
      </c>
      <c r="D262" s="27">
        <f>IF(D94=" ",0,D94)</f>
        <v>0</v>
      </c>
      <c r="E262" s="27">
        <f t="shared" ref="E262:BP262" si="218">IF(E94=" ",0,E94)</f>
        <v>27.04485</v>
      </c>
      <c r="F262" s="27">
        <f t="shared" si="218"/>
        <v>28.715450000000001</v>
      </c>
      <c r="G262" s="27">
        <f t="shared" si="218"/>
        <v>28.715450000000001</v>
      </c>
      <c r="H262" s="27">
        <f t="shared" si="218"/>
        <v>27.69258</v>
      </c>
      <c r="I262" s="27">
        <f t="shared" si="218"/>
        <v>26.34545</v>
      </c>
      <c r="J262" s="27">
        <f t="shared" si="218"/>
        <v>33.353110000000001</v>
      </c>
      <c r="K262" s="27">
        <f t="shared" si="218"/>
        <v>0</v>
      </c>
      <c r="L262" s="27">
        <f t="shared" si="218"/>
        <v>28.720980000000001</v>
      </c>
      <c r="M262" s="27">
        <f t="shared" si="218"/>
        <v>33.353830000000002</v>
      </c>
      <c r="N262" s="27">
        <f t="shared" si="218"/>
        <v>28.75084</v>
      </c>
      <c r="O262" s="27">
        <f t="shared" si="218"/>
        <v>0</v>
      </c>
      <c r="P262" s="27">
        <f t="shared" si="218"/>
        <v>28.715450000000001</v>
      </c>
      <c r="Q262" s="27">
        <f t="shared" si="218"/>
        <v>0</v>
      </c>
      <c r="R262" s="27">
        <f t="shared" si="218"/>
        <v>25.495709999999999</v>
      </c>
      <c r="S262" s="27">
        <f t="shared" si="218"/>
        <v>28.652249999999999</v>
      </c>
      <c r="T262" s="27">
        <f t="shared" si="218"/>
        <v>28.652000000000001</v>
      </c>
      <c r="U262" s="27">
        <f t="shared" si="218"/>
        <v>28.652249999999999</v>
      </c>
      <c r="V262" s="27">
        <f t="shared" si="218"/>
        <v>0</v>
      </c>
      <c r="W262" s="27">
        <f t="shared" si="218"/>
        <v>29.48704</v>
      </c>
      <c r="X262" s="27">
        <f t="shared" si="218"/>
        <v>0</v>
      </c>
      <c r="Y262" s="27">
        <f t="shared" si="218"/>
        <v>19.358470000000001</v>
      </c>
      <c r="Z262" s="27">
        <f t="shared" si="218"/>
        <v>0</v>
      </c>
      <c r="AA262" s="27">
        <f t="shared" si="218"/>
        <v>47.781930000000003</v>
      </c>
      <c r="AB262" s="27">
        <f t="shared" si="218"/>
        <v>25.4693</v>
      </c>
      <c r="AC262" s="27">
        <f t="shared" si="218"/>
        <v>47.781140000000001</v>
      </c>
      <c r="AD262" s="27">
        <f t="shared" si="218"/>
        <v>0</v>
      </c>
      <c r="AE262" s="27">
        <f t="shared" si="218"/>
        <v>52.295900000000003</v>
      </c>
      <c r="AF262" s="27">
        <f t="shared" si="218"/>
        <v>35.355200000000004</v>
      </c>
      <c r="AG262" s="27">
        <f t="shared" si="218"/>
        <v>52.295729999999999</v>
      </c>
      <c r="AH262" s="27">
        <f t="shared" si="218"/>
        <v>0</v>
      </c>
      <c r="AI262" s="27">
        <f t="shared" si="218"/>
        <v>55.254289999999997</v>
      </c>
      <c r="AJ262" s="27">
        <f t="shared" si="218"/>
        <v>55.254289999999997</v>
      </c>
      <c r="AK262" s="27">
        <f t="shared" si="218"/>
        <v>55.254289999999997</v>
      </c>
      <c r="AL262" s="27">
        <f t="shared" si="218"/>
        <v>30.59271</v>
      </c>
      <c r="AM262" s="27">
        <f t="shared" si="218"/>
        <v>0</v>
      </c>
      <c r="AN262" s="27">
        <f t="shared" si="218"/>
        <v>30.65053</v>
      </c>
      <c r="AO262" s="27">
        <f t="shared" si="218"/>
        <v>30.65053</v>
      </c>
      <c r="AP262" s="27">
        <f t="shared" si="218"/>
        <v>30.65053</v>
      </c>
      <c r="AQ262" s="27">
        <f t="shared" si="218"/>
        <v>30.762910000000002</v>
      </c>
      <c r="AR262" s="27">
        <f t="shared" si="218"/>
        <v>69.376360000000005</v>
      </c>
      <c r="AS262" s="27">
        <f t="shared" si="218"/>
        <v>69.376360000000005</v>
      </c>
      <c r="AT262" s="27">
        <f t="shared" si="218"/>
        <v>30.76294</v>
      </c>
      <c r="AU262" s="27">
        <f t="shared" si="218"/>
        <v>30.48677</v>
      </c>
      <c r="AV262" s="27">
        <f t="shared" si="218"/>
        <v>0</v>
      </c>
      <c r="AW262" s="27">
        <f t="shared" si="218"/>
        <v>61.283560000000001</v>
      </c>
      <c r="AX262" s="27">
        <f t="shared" si="218"/>
        <v>0</v>
      </c>
      <c r="AY262" s="27">
        <f t="shared" si="218"/>
        <v>0</v>
      </c>
      <c r="AZ262" s="27">
        <f t="shared" si="218"/>
        <v>18.452279999999998</v>
      </c>
      <c r="BA262" s="27">
        <f t="shared" si="218"/>
        <v>0</v>
      </c>
      <c r="BB262" s="27">
        <f t="shared" si="218"/>
        <v>52.295900000000003</v>
      </c>
      <c r="BC262" s="27">
        <f t="shared" si="218"/>
        <v>28.809049999999999</v>
      </c>
      <c r="BD262" s="27">
        <f t="shared" si="218"/>
        <v>52.295729999999999</v>
      </c>
      <c r="BE262" s="27">
        <f t="shared" si="218"/>
        <v>0</v>
      </c>
      <c r="BF262" s="27">
        <f t="shared" si="218"/>
        <v>47.652250000000002</v>
      </c>
      <c r="BG262" s="27">
        <f t="shared" si="218"/>
        <v>33.34149</v>
      </c>
      <c r="BH262" s="27">
        <f t="shared" si="218"/>
        <v>0</v>
      </c>
      <c r="BI262" s="27">
        <f t="shared" si="218"/>
        <v>20.836549999999999</v>
      </c>
      <c r="BJ262" s="27">
        <f t="shared" si="218"/>
        <v>28.014800000000001</v>
      </c>
      <c r="BK262" s="27">
        <f t="shared" si="218"/>
        <v>0</v>
      </c>
      <c r="BL262" s="27">
        <f t="shared" si="218"/>
        <v>0</v>
      </c>
      <c r="BM262" s="27">
        <f t="shared" si="218"/>
        <v>38.012189999999997</v>
      </c>
      <c r="BN262" s="27">
        <f t="shared" si="218"/>
        <v>38.012189999999997</v>
      </c>
      <c r="BO262" s="27">
        <f t="shared" si="218"/>
        <v>28.014800000000001</v>
      </c>
      <c r="BP262" s="27">
        <f t="shared" si="218"/>
        <v>28.014800000000001</v>
      </c>
      <c r="BQ262" s="27">
        <f t="shared" ref="BQ262:EB262" si="219">IF(BQ94=" ",0,BQ94)</f>
        <v>28.021380000000001</v>
      </c>
      <c r="BR262" s="27">
        <f t="shared" si="219"/>
        <v>0</v>
      </c>
      <c r="BS262" s="27">
        <f t="shared" si="219"/>
        <v>0</v>
      </c>
      <c r="BT262" s="27">
        <f t="shared" si="219"/>
        <v>67.007689999999997</v>
      </c>
      <c r="BU262" s="27">
        <f t="shared" si="219"/>
        <v>0</v>
      </c>
      <c r="BV262" s="27">
        <f t="shared" si="219"/>
        <v>27.998259999999998</v>
      </c>
      <c r="BW262" s="27">
        <f t="shared" si="219"/>
        <v>27.984349999999999</v>
      </c>
      <c r="BX262" s="27">
        <f t="shared" si="219"/>
        <v>27.974419999999999</v>
      </c>
      <c r="BY262" s="27">
        <f t="shared" si="219"/>
        <v>27.984349999999999</v>
      </c>
      <c r="BZ262" s="27">
        <f t="shared" si="219"/>
        <v>27.721969999999999</v>
      </c>
      <c r="CA262" s="27">
        <f t="shared" si="219"/>
        <v>27.721969999999999</v>
      </c>
      <c r="CB262" s="27">
        <f t="shared" si="219"/>
        <v>0</v>
      </c>
      <c r="CC262" s="27">
        <f t="shared" si="219"/>
        <v>24.909739999999999</v>
      </c>
      <c r="CD262" s="27">
        <f t="shared" si="219"/>
        <v>0</v>
      </c>
      <c r="CE262" s="27">
        <f t="shared" si="219"/>
        <v>27.717569999999998</v>
      </c>
      <c r="CF262" s="27">
        <f t="shared" si="219"/>
        <v>26.957609999999999</v>
      </c>
      <c r="CG262" s="27">
        <f t="shared" si="219"/>
        <v>27.721969999999999</v>
      </c>
      <c r="CH262" s="27">
        <f t="shared" si="219"/>
        <v>27.72213</v>
      </c>
      <c r="CI262" s="27">
        <f t="shared" si="219"/>
        <v>0</v>
      </c>
      <c r="CJ262" s="27">
        <f t="shared" si="219"/>
        <v>27.847919999999998</v>
      </c>
      <c r="CK262" s="27">
        <f t="shared" si="219"/>
        <v>24.04149</v>
      </c>
      <c r="CL262" s="27">
        <f t="shared" si="219"/>
        <v>24.04149</v>
      </c>
      <c r="CM262" s="27">
        <f t="shared" si="219"/>
        <v>24.239850000000001</v>
      </c>
      <c r="CN262" s="27">
        <f t="shared" si="219"/>
        <v>24.263259999999999</v>
      </c>
      <c r="CO262" s="27">
        <f t="shared" si="219"/>
        <v>24.239850000000001</v>
      </c>
      <c r="CP262" s="27">
        <f t="shared" si="219"/>
        <v>24.239850000000001</v>
      </c>
      <c r="CQ262" s="27">
        <f t="shared" si="219"/>
        <v>27.723739999999999</v>
      </c>
      <c r="CR262" s="27">
        <f t="shared" si="219"/>
        <v>0</v>
      </c>
      <c r="CS262" s="27">
        <f t="shared" si="219"/>
        <v>0</v>
      </c>
      <c r="CT262" s="27">
        <f t="shared" si="219"/>
        <v>77.772829999999999</v>
      </c>
      <c r="CU262" s="27">
        <f t="shared" si="219"/>
        <v>29.40868</v>
      </c>
      <c r="CV262" s="27">
        <f t="shared" si="219"/>
        <v>31.795539999999999</v>
      </c>
      <c r="CW262" s="27">
        <f t="shared" si="219"/>
        <v>25.01652</v>
      </c>
      <c r="CX262" s="27">
        <f t="shared" si="219"/>
        <v>25.0396</v>
      </c>
      <c r="CY262" s="27">
        <f t="shared" si="219"/>
        <v>25.01652</v>
      </c>
      <c r="CZ262" s="27">
        <f t="shared" si="219"/>
        <v>25.01651</v>
      </c>
      <c r="DA262" s="27">
        <f t="shared" si="219"/>
        <v>25.01652</v>
      </c>
      <c r="DB262" s="27">
        <f t="shared" si="219"/>
        <v>29.670490000000001</v>
      </c>
      <c r="DC262" s="27">
        <f t="shared" si="219"/>
        <v>29.685169999999999</v>
      </c>
      <c r="DD262" s="27">
        <f t="shared" si="219"/>
        <v>31.946169999999999</v>
      </c>
      <c r="DE262" s="27">
        <f t="shared" si="219"/>
        <v>31.950220000000002</v>
      </c>
      <c r="DF262" s="27">
        <f t="shared" si="219"/>
        <v>30.76294</v>
      </c>
      <c r="DG262" s="27">
        <f t="shared" si="219"/>
        <v>0</v>
      </c>
      <c r="DH262" s="27">
        <f t="shared" si="219"/>
        <v>0</v>
      </c>
      <c r="DI262" s="27">
        <f t="shared" si="219"/>
        <v>0</v>
      </c>
      <c r="DJ262" s="27">
        <f t="shared" si="219"/>
        <v>0</v>
      </c>
      <c r="DK262" s="27">
        <f t="shared" si="219"/>
        <v>69.33399</v>
      </c>
      <c r="DL262" s="27">
        <f t="shared" si="219"/>
        <v>0</v>
      </c>
      <c r="DM262" s="27">
        <f t="shared" si="219"/>
        <v>63.133389999999999</v>
      </c>
      <c r="DN262" s="27">
        <f t="shared" si="219"/>
        <v>63.133980000000001</v>
      </c>
      <c r="DO262" s="27">
        <f t="shared" si="219"/>
        <v>63.133980000000001</v>
      </c>
      <c r="DP262" s="27">
        <f t="shared" si="219"/>
        <v>63.146569999999997</v>
      </c>
      <c r="DQ262" s="27">
        <f t="shared" si="219"/>
        <v>0</v>
      </c>
      <c r="DR262" s="27">
        <f t="shared" si="219"/>
        <v>63.164409999999997</v>
      </c>
      <c r="DS262" s="27">
        <f t="shared" si="219"/>
        <v>27.69258</v>
      </c>
      <c r="DT262" s="27">
        <f t="shared" si="219"/>
        <v>27.69258</v>
      </c>
      <c r="DU262" s="27">
        <f t="shared" si="219"/>
        <v>27.69258</v>
      </c>
      <c r="DV262" s="27">
        <f t="shared" si="219"/>
        <v>27.710080000000001</v>
      </c>
      <c r="DW262" s="27">
        <f t="shared" si="219"/>
        <v>27.69258</v>
      </c>
      <c r="DX262" s="27">
        <f t="shared" si="219"/>
        <v>0</v>
      </c>
      <c r="DY262" s="27">
        <f t="shared" si="219"/>
        <v>25.376840000000001</v>
      </c>
      <c r="DZ262" s="27">
        <f t="shared" si="219"/>
        <v>0</v>
      </c>
      <c r="EA262" s="27">
        <f t="shared" si="219"/>
        <v>20.242920000000002</v>
      </c>
      <c r="EB262" s="27">
        <f t="shared" si="219"/>
        <v>21.18009</v>
      </c>
      <c r="EC262" s="27">
        <f t="shared" ref="EC262:GN262" si="220">IF(EC94=" ",0,EC94)</f>
        <v>21.192319999999999</v>
      </c>
      <c r="ED262" s="27">
        <f t="shared" si="220"/>
        <v>21.18009</v>
      </c>
      <c r="EE262" s="27">
        <f t="shared" si="220"/>
        <v>21.18009</v>
      </c>
      <c r="EF262" s="27">
        <f t="shared" si="220"/>
        <v>0</v>
      </c>
      <c r="EG262" s="27">
        <f t="shared" si="220"/>
        <v>55.254289999999997</v>
      </c>
      <c r="EH262" s="27">
        <f t="shared" si="220"/>
        <v>0</v>
      </c>
      <c r="EI262" s="27">
        <f t="shared" si="220"/>
        <v>22.987729999999999</v>
      </c>
      <c r="EJ262" s="27">
        <f t="shared" si="220"/>
        <v>55.254289999999997</v>
      </c>
      <c r="EK262" s="27">
        <f t="shared" si="220"/>
        <v>0</v>
      </c>
      <c r="EL262" s="27">
        <f t="shared" si="220"/>
        <v>69.347170000000006</v>
      </c>
      <c r="EM262" s="27">
        <f t="shared" si="220"/>
        <v>69.33399</v>
      </c>
      <c r="EN262" s="27">
        <f t="shared" si="220"/>
        <v>69.376360000000005</v>
      </c>
      <c r="EO262" s="27">
        <f t="shared" si="220"/>
        <v>33.667310000000001</v>
      </c>
      <c r="EP262" s="27">
        <f t="shared" si="220"/>
        <v>25.495709999999999</v>
      </c>
      <c r="EQ262" s="27">
        <f t="shared" si="220"/>
        <v>25.4833</v>
      </c>
      <c r="ER262" s="27">
        <f t="shared" si="220"/>
        <v>27.320070000000001</v>
      </c>
      <c r="ES262" s="27">
        <f t="shared" si="220"/>
        <v>25.495709999999999</v>
      </c>
      <c r="ET262" s="27">
        <f t="shared" si="220"/>
        <v>25.495709999999999</v>
      </c>
      <c r="EU262" s="27">
        <f t="shared" si="220"/>
        <v>25.537240000000001</v>
      </c>
      <c r="EV262" s="27">
        <f t="shared" si="220"/>
        <v>25.495709999999999</v>
      </c>
      <c r="EW262" s="27">
        <f t="shared" si="220"/>
        <v>0</v>
      </c>
      <c r="EX262" s="27">
        <f t="shared" si="220"/>
        <v>25.495709999999999</v>
      </c>
      <c r="EY262" s="27">
        <f t="shared" si="220"/>
        <v>25.49691</v>
      </c>
      <c r="EZ262" s="27">
        <f t="shared" si="220"/>
        <v>25.495709999999999</v>
      </c>
      <c r="FA262" s="27">
        <f t="shared" si="220"/>
        <v>30.76294</v>
      </c>
      <c r="FB262" s="27">
        <f t="shared" si="220"/>
        <v>69.372230000000002</v>
      </c>
      <c r="FC262" s="27">
        <f t="shared" si="220"/>
        <v>70.252960000000002</v>
      </c>
      <c r="FD262" s="27">
        <f t="shared" si="220"/>
        <v>68.492000000000004</v>
      </c>
      <c r="FE262" s="27">
        <f t="shared" si="220"/>
        <v>70.252960000000002</v>
      </c>
      <c r="FF262" s="27">
        <f t="shared" si="220"/>
        <v>68.508369999999999</v>
      </c>
      <c r="FG262" s="27">
        <f t="shared" si="220"/>
        <v>70.252960000000002</v>
      </c>
      <c r="FH262" s="27">
        <f t="shared" si="220"/>
        <v>68.49418</v>
      </c>
      <c r="FI262" s="27">
        <f t="shared" si="220"/>
        <v>70.252960000000002</v>
      </c>
      <c r="FJ262" s="27">
        <f t="shared" si="220"/>
        <v>68.49315</v>
      </c>
      <c r="FK262" s="27">
        <f t="shared" si="220"/>
        <v>70.252960000000002</v>
      </c>
      <c r="FL262" s="27">
        <f t="shared" si="220"/>
        <v>68.500450000000001</v>
      </c>
      <c r="FM262" s="27">
        <f t="shared" si="220"/>
        <v>70.252960000000002</v>
      </c>
      <c r="FN262" s="27">
        <f t="shared" si="220"/>
        <v>68.496170000000006</v>
      </c>
      <c r="FO262" s="27">
        <f t="shared" si="220"/>
        <v>70.252960000000002</v>
      </c>
      <c r="FP262" s="27">
        <f t="shared" si="220"/>
        <v>69.377399999999994</v>
      </c>
      <c r="FQ262" s="27">
        <f t="shared" si="220"/>
        <v>70.252960000000002</v>
      </c>
      <c r="FR262" s="27">
        <f t="shared" si="220"/>
        <v>68.742440000000002</v>
      </c>
      <c r="FS262" s="27">
        <f t="shared" si="220"/>
        <v>70.252960000000002</v>
      </c>
      <c r="FT262" s="27">
        <f t="shared" si="220"/>
        <v>0</v>
      </c>
      <c r="FU262" s="27">
        <f t="shared" si="220"/>
        <v>0</v>
      </c>
      <c r="FV262" s="27">
        <f t="shared" si="220"/>
        <v>48.546840000000003</v>
      </c>
      <c r="FW262" s="27">
        <f t="shared" si="220"/>
        <v>0</v>
      </c>
      <c r="FX262" s="27">
        <f t="shared" si="220"/>
        <v>48.546819999999997</v>
      </c>
      <c r="FY262" s="27">
        <f t="shared" si="220"/>
        <v>59.849640000000001</v>
      </c>
      <c r="FZ262" s="27">
        <f t="shared" si="220"/>
        <v>0</v>
      </c>
      <c r="GA262" s="27">
        <f t="shared" si="220"/>
        <v>40.03378</v>
      </c>
      <c r="GB262" s="27">
        <f t="shared" si="220"/>
        <v>40.03378</v>
      </c>
      <c r="GC262" s="27">
        <f t="shared" si="220"/>
        <v>40.03378</v>
      </c>
      <c r="GD262" s="27">
        <f t="shared" si="220"/>
        <v>33.353110000000001</v>
      </c>
      <c r="GE262" s="27">
        <f t="shared" si="220"/>
        <v>28.720980000000001</v>
      </c>
      <c r="GF262" s="27">
        <f t="shared" si="220"/>
        <v>28.75084</v>
      </c>
      <c r="GG262" s="27">
        <f t="shared" si="220"/>
        <v>15.44369</v>
      </c>
      <c r="GH262" s="27">
        <f t="shared" si="220"/>
        <v>33.334409999999998</v>
      </c>
      <c r="GI262" s="27">
        <f t="shared" si="220"/>
        <v>30.76932</v>
      </c>
      <c r="GJ262" s="27">
        <f t="shared" si="220"/>
        <v>0</v>
      </c>
      <c r="GK262" s="27">
        <f t="shared" si="220"/>
        <v>0</v>
      </c>
      <c r="GL262" s="27">
        <f t="shared" si="220"/>
        <v>19.358239999999999</v>
      </c>
      <c r="GM262" s="27">
        <f t="shared" si="220"/>
        <v>25.469439999999999</v>
      </c>
      <c r="GN262" s="27">
        <f t="shared" si="220"/>
        <v>0</v>
      </c>
      <c r="GO262" s="27">
        <f t="shared" ref="GO262:HU262" si="221">IF(GO94=" ",0,GO94)</f>
        <v>29.343610000000002</v>
      </c>
      <c r="GP262" s="27">
        <f t="shared" si="221"/>
        <v>55.25441</v>
      </c>
      <c r="GQ262" s="27">
        <f t="shared" si="221"/>
        <v>20.580739999999999</v>
      </c>
      <c r="GR262" s="27">
        <f t="shared" si="221"/>
        <v>18.452190000000002</v>
      </c>
      <c r="GS262" s="27">
        <f t="shared" si="221"/>
        <v>0</v>
      </c>
      <c r="GT262" s="27">
        <f t="shared" si="221"/>
        <v>0</v>
      </c>
      <c r="GU262" s="27">
        <f t="shared" si="221"/>
        <v>28.809059999999999</v>
      </c>
      <c r="GV262" s="27">
        <f t="shared" si="221"/>
        <v>47.652230000000003</v>
      </c>
      <c r="GW262" s="27">
        <f t="shared" si="221"/>
        <v>0</v>
      </c>
      <c r="GX262" s="27">
        <f t="shared" si="221"/>
        <v>0</v>
      </c>
      <c r="GY262" s="27">
        <f t="shared" si="221"/>
        <v>0</v>
      </c>
      <c r="GZ262" s="27">
        <f t="shared" si="221"/>
        <v>28.021380000000001</v>
      </c>
      <c r="HA262" s="27">
        <f t="shared" si="221"/>
        <v>67.007689999999997</v>
      </c>
      <c r="HB262" s="27">
        <f t="shared" si="221"/>
        <v>27.997800000000002</v>
      </c>
      <c r="HC262" s="27">
        <f t="shared" si="221"/>
        <v>27.984349999999999</v>
      </c>
      <c r="HD262" s="27">
        <f t="shared" si="221"/>
        <v>27.984349999999999</v>
      </c>
      <c r="HE262" s="27">
        <f t="shared" si="221"/>
        <v>24.909479999999999</v>
      </c>
      <c r="HF262" s="27">
        <f t="shared" si="221"/>
        <v>27.984349999999999</v>
      </c>
      <c r="HG262" s="27">
        <f t="shared" si="221"/>
        <v>25.531510000000001</v>
      </c>
      <c r="HH262" s="27">
        <f t="shared" si="221"/>
        <v>27.014089999999999</v>
      </c>
      <c r="HI262" s="27">
        <f t="shared" si="221"/>
        <v>118.0391</v>
      </c>
      <c r="HJ262" s="27">
        <f t="shared" si="221"/>
        <v>27.72213</v>
      </c>
      <c r="HK262" s="27">
        <f t="shared" si="221"/>
        <v>24.04149</v>
      </c>
      <c r="HL262" s="27">
        <f t="shared" si="221"/>
        <v>24.909479999999999</v>
      </c>
      <c r="HM262" s="27">
        <f t="shared" si="221"/>
        <v>26.048210000000001</v>
      </c>
      <c r="HN262" s="27">
        <f t="shared" si="221"/>
        <v>0</v>
      </c>
      <c r="HO262" s="27">
        <f t="shared" si="221"/>
        <v>0</v>
      </c>
      <c r="HP262" s="27">
        <f t="shared" si="221"/>
        <v>29.546520000000001</v>
      </c>
      <c r="HQ262" s="27">
        <f t="shared" si="221"/>
        <v>25.039660000000001</v>
      </c>
      <c r="HR262" s="27">
        <f t="shared" si="221"/>
        <v>0</v>
      </c>
      <c r="HS262" s="27">
        <f t="shared" si="221"/>
        <v>29.685169999999999</v>
      </c>
      <c r="HT262" s="27">
        <f t="shared" si="221"/>
        <v>61.54522</v>
      </c>
      <c r="HU262" s="27">
        <f t="shared" si="221"/>
        <v>0</v>
      </c>
      <c r="HV262" s="27">
        <f>IF(HV94=" ",0,HV94)</f>
        <v>63.164409999999997</v>
      </c>
      <c r="HW262" s="27">
        <f>IF(HW94=" ",0,HW94)</f>
        <v>27.710039999999999</v>
      </c>
      <c r="HX262" s="27">
        <f>IF(HX94=" ",0,HX94)</f>
        <v>21.192319999999999</v>
      </c>
      <c r="HY262" s="27">
        <f>IF(HY94=" ",0,HY94)</f>
        <v>0</v>
      </c>
      <c r="HZ262" s="27">
        <f>IF(HZ94=" ",0,HZ94)</f>
        <v>25.537240000000001</v>
      </c>
    </row>
    <row r="263" spans="1:234" ht="12" customHeight="1" x14ac:dyDescent="0.15">
      <c r="A263" s="4" t="s">
        <v>578</v>
      </c>
      <c r="B263" s="5" t="s">
        <v>622</v>
      </c>
      <c r="C263" s="58" t="str">
        <f t="shared" ref="C263:D265" si="222">CONCATENATE(IF(C256=0,"",CONCATENATE(FIXED(C256,3),"(V)")),IF(C259=0,"",CONCATENATE(" ",FIXED(C259,3),"(L)")))</f>
        <v xml:space="preserve"> 1.689(L)</v>
      </c>
      <c r="D263" s="58" t="str">
        <f t="shared" si="222"/>
        <v>1.964(V)</v>
      </c>
      <c r="E263" s="58" t="str">
        <f t="shared" ref="E263:BP263" si="223">CONCATENATE(IF(E256=0,"",CONCATENATE(FIXED(E256,3),"(V)")),IF(E259=0,"",CONCATENATE(" ",FIXED(E259,3),"(L)")))</f>
        <v xml:space="preserve"> 1.432(L)</v>
      </c>
      <c r="F263" s="58" t="str">
        <f t="shared" si="223"/>
        <v xml:space="preserve"> 2.083(L)</v>
      </c>
      <c r="G263" s="58" t="str">
        <f t="shared" si="223"/>
        <v xml:space="preserve"> 2.083(L)</v>
      </c>
      <c r="H263" s="58" t="str">
        <f t="shared" si="223"/>
        <v xml:space="preserve"> 2.072(L)</v>
      </c>
      <c r="I263" s="58" t="str">
        <f t="shared" si="223"/>
        <v xml:space="preserve"> 3.143(L)</v>
      </c>
      <c r="J263" s="58" t="str">
        <f t="shared" si="223"/>
        <v xml:space="preserve"> 6.181(L)</v>
      </c>
      <c r="K263" s="58" t="str">
        <f t="shared" si="223"/>
        <v/>
      </c>
      <c r="L263" s="58" t="str">
        <f t="shared" si="223"/>
        <v xml:space="preserve"> 2.083(L)</v>
      </c>
      <c r="M263" s="58" t="str">
        <f t="shared" si="223"/>
        <v>1.402(V) 4.954(L)</v>
      </c>
      <c r="N263" s="58" t="str">
        <f t="shared" si="223"/>
        <v xml:space="preserve"> 1.958(L)</v>
      </c>
      <c r="O263" s="58" t="str">
        <f t="shared" si="223"/>
        <v>1.402(V)</v>
      </c>
      <c r="P263" s="58" t="str">
        <f t="shared" si="223"/>
        <v xml:space="preserve"> 2.083(L)</v>
      </c>
      <c r="Q263" s="58" t="str">
        <f t="shared" si="223"/>
        <v>1.964(V)</v>
      </c>
      <c r="R263" s="58" t="str">
        <f t="shared" si="223"/>
        <v xml:space="preserve"> 2.012(L)</v>
      </c>
      <c r="S263" s="58" t="str">
        <f t="shared" si="223"/>
        <v xml:space="preserve"> 1.959(L)</v>
      </c>
      <c r="T263" s="58" t="str">
        <f t="shared" si="223"/>
        <v xml:space="preserve"> 1.959(L)</v>
      </c>
      <c r="U263" s="58" t="str">
        <f t="shared" si="223"/>
        <v xml:space="preserve"> 1.959(L)</v>
      </c>
      <c r="V263" s="58" t="str">
        <f t="shared" si="223"/>
        <v>1.063(V)</v>
      </c>
      <c r="W263" s="58" t="str">
        <f t="shared" si="223"/>
        <v>2.285(V) 4.326(L)</v>
      </c>
      <c r="X263" s="58" t="str">
        <f t="shared" si="223"/>
        <v>1.063(V)</v>
      </c>
      <c r="Y263" s="58" t="str">
        <f t="shared" si="223"/>
        <v>3.112(V) 5.125(L)</v>
      </c>
      <c r="Z263" s="58" t="str">
        <f t="shared" si="223"/>
        <v>3.112(V)</v>
      </c>
      <c r="AA263" s="58" t="str">
        <f t="shared" si="223"/>
        <v xml:space="preserve"> 4.471(L)</v>
      </c>
      <c r="AB263" s="58" t="str">
        <f t="shared" si="223"/>
        <v xml:space="preserve"> 5.409(L)</v>
      </c>
      <c r="AC263" s="58" t="str">
        <f t="shared" si="223"/>
        <v>2.443(V) 4.471(L)</v>
      </c>
      <c r="AD263" s="58" t="str">
        <f t="shared" si="223"/>
        <v>2.319(V)</v>
      </c>
      <c r="AE263" s="58" t="str">
        <f t="shared" si="223"/>
        <v xml:space="preserve"> 4.304(L)</v>
      </c>
      <c r="AF263" s="58" t="str">
        <f t="shared" si="223"/>
        <v xml:space="preserve"> 18.399(L)</v>
      </c>
      <c r="AG263" s="58" t="str">
        <f t="shared" si="223"/>
        <v>2.337(V) 4.304(L)</v>
      </c>
      <c r="AH263" s="58" t="str">
        <f t="shared" si="223"/>
        <v>1.581(V)</v>
      </c>
      <c r="AI263" s="58" t="str">
        <f t="shared" si="223"/>
        <v xml:space="preserve"> 4.915(L)</v>
      </c>
      <c r="AJ263" s="58" t="str">
        <f t="shared" si="223"/>
        <v xml:space="preserve"> 4.915(L)</v>
      </c>
      <c r="AK263" s="58" t="str">
        <f t="shared" si="223"/>
        <v xml:space="preserve"> 4.915(L)</v>
      </c>
      <c r="AL263" s="58" t="str">
        <f t="shared" si="223"/>
        <v xml:space="preserve"> 1.725(L)</v>
      </c>
      <c r="AM263" s="58" t="str">
        <f t="shared" si="223"/>
        <v>1.079(V)</v>
      </c>
      <c r="AN263" s="58" t="str">
        <f t="shared" si="223"/>
        <v xml:space="preserve"> 1.724(L)</v>
      </c>
      <c r="AO263" s="58" t="str">
        <f t="shared" si="223"/>
        <v xml:space="preserve"> 1.724(L)</v>
      </c>
      <c r="AP263" s="58" t="str">
        <f t="shared" si="223"/>
        <v xml:space="preserve"> 1.724(L)</v>
      </c>
      <c r="AQ263" s="58" t="str">
        <f t="shared" si="223"/>
        <v xml:space="preserve"> 1.724(L)</v>
      </c>
      <c r="AR263" s="58" t="str">
        <f t="shared" si="223"/>
        <v xml:space="preserve"> 4.053(L)</v>
      </c>
      <c r="AS263" s="58" t="str">
        <f t="shared" si="223"/>
        <v xml:space="preserve"> 4.053(L)</v>
      </c>
      <c r="AT263" s="58" t="str">
        <f t="shared" si="223"/>
        <v xml:space="preserve"> 1.724(L)</v>
      </c>
      <c r="AU263" s="58" t="str">
        <f t="shared" si="223"/>
        <v xml:space="preserve"> 3.359(L)</v>
      </c>
      <c r="AV263" s="58" t="str">
        <f t="shared" si="223"/>
        <v>1.101(V)</v>
      </c>
      <c r="AW263" s="58" t="str">
        <f t="shared" si="223"/>
        <v>1.076(V) 3.692(L)</v>
      </c>
      <c r="AX263" s="58" t="str">
        <f t="shared" si="223"/>
        <v>1.068(V)</v>
      </c>
      <c r="AY263" s="58" t="str">
        <f t="shared" si="223"/>
        <v>1.063(V)</v>
      </c>
      <c r="AZ263" s="58" t="str">
        <f t="shared" si="223"/>
        <v>3.594(V) 3.878(L)</v>
      </c>
      <c r="BA263" s="58" t="str">
        <f t="shared" si="223"/>
        <v>3.594(V)</v>
      </c>
      <c r="BB263" s="58" t="str">
        <f t="shared" si="223"/>
        <v xml:space="preserve"> 4.304(L)</v>
      </c>
      <c r="BC263" s="58" t="str">
        <f t="shared" si="223"/>
        <v xml:space="preserve"> 6.468(L)</v>
      </c>
      <c r="BD263" s="58" t="str">
        <f t="shared" si="223"/>
        <v>2.337(V) 4.304(L)</v>
      </c>
      <c r="BE263" s="58" t="str">
        <f t="shared" si="223"/>
        <v>2.065(V)</v>
      </c>
      <c r="BF263" s="58" t="str">
        <f t="shared" si="223"/>
        <v xml:space="preserve"> 6.733(L)</v>
      </c>
      <c r="BG263" s="58" t="str">
        <f t="shared" si="223"/>
        <v>3.397(V) 2.783(L)</v>
      </c>
      <c r="BH263" s="58" t="str">
        <f t="shared" si="223"/>
        <v>1.095(V)</v>
      </c>
      <c r="BI263" s="58" t="str">
        <f t="shared" si="223"/>
        <v xml:space="preserve"> 2.924(L)</v>
      </c>
      <c r="BJ263" s="58" t="str">
        <f t="shared" si="223"/>
        <v xml:space="preserve"> 2.126(L)</v>
      </c>
      <c r="BK263" s="58" t="str">
        <f t="shared" si="223"/>
        <v>4.034(V)</v>
      </c>
      <c r="BL263" s="58" t="str">
        <f t="shared" si="223"/>
        <v>3.851(V)</v>
      </c>
      <c r="BM263" s="58" t="str">
        <f t="shared" si="223"/>
        <v xml:space="preserve"> 2.288(L)</v>
      </c>
      <c r="BN263" s="58" t="str">
        <f t="shared" si="223"/>
        <v>2.145(V) 2.288(L)</v>
      </c>
      <c r="BO263" s="58" t="str">
        <f t="shared" si="223"/>
        <v xml:space="preserve"> 2.126(L)</v>
      </c>
      <c r="BP263" s="58" t="str">
        <f t="shared" si="223"/>
        <v xml:space="preserve"> 2.126(L)</v>
      </c>
      <c r="BQ263" s="58" t="str">
        <f t="shared" ref="BQ263:EB263" si="224">CONCATENATE(IF(BQ256=0,"",CONCATENATE(FIXED(BQ256,3),"(V)")),IF(BQ259=0,"",CONCATENATE(" ",FIXED(BQ259,3),"(L)")))</f>
        <v xml:space="preserve"> 2.126(L)</v>
      </c>
      <c r="BR263" s="58" t="str">
        <f t="shared" si="224"/>
        <v>2.023(V)</v>
      </c>
      <c r="BS263" s="58" t="str">
        <f t="shared" si="224"/>
        <v>2.145(V)</v>
      </c>
      <c r="BT263" s="58" t="str">
        <f t="shared" si="224"/>
        <v xml:space="preserve"> 4.125(L)</v>
      </c>
      <c r="BU263" s="58" t="str">
        <f t="shared" si="224"/>
        <v>1.110(V)</v>
      </c>
      <c r="BV263" s="58" t="str">
        <f t="shared" si="224"/>
        <v xml:space="preserve"> 2.128(L)</v>
      </c>
      <c r="BW263" s="58" t="str">
        <f t="shared" si="224"/>
        <v xml:space="preserve"> 2.129(L)</v>
      </c>
      <c r="BX263" s="58" t="str">
        <f t="shared" si="224"/>
        <v xml:space="preserve"> 2.130(L)</v>
      </c>
      <c r="BY263" s="58" t="str">
        <f t="shared" si="224"/>
        <v xml:space="preserve"> 2.129(L)</v>
      </c>
      <c r="BZ263" s="58" t="str">
        <f t="shared" si="224"/>
        <v xml:space="preserve"> 2.070(L)</v>
      </c>
      <c r="CA263" s="58" t="str">
        <f t="shared" si="224"/>
        <v xml:space="preserve"> 2.070(L)</v>
      </c>
      <c r="CB263" s="58" t="str">
        <f t="shared" si="224"/>
        <v/>
      </c>
      <c r="CC263" s="58" t="str">
        <f t="shared" si="224"/>
        <v xml:space="preserve"> 2.067(L)</v>
      </c>
      <c r="CD263" s="58" t="str">
        <f t="shared" si="224"/>
        <v>3.973(V)</v>
      </c>
      <c r="CE263" s="58" t="str">
        <f t="shared" si="224"/>
        <v xml:space="preserve"> 2.070(L)</v>
      </c>
      <c r="CF263" s="58" t="str">
        <f t="shared" si="224"/>
        <v xml:space="preserve"> 2.158(L)</v>
      </c>
      <c r="CG263" s="58" t="str">
        <f t="shared" si="224"/>
        <v xml:space="preserve"> 2.070(L)</v>
      </c>
      <c r="CH263" s="58" t="str">
        <f t="shared" si="224"/>
        <v xml:space="preserve"> 2.070(L)</v>
      </c>
      <c r="CI263" s="58" t="str">
        <f t="shared" si="224"/>
        <v>3.830(V)</v>
      </c>
      <c r="CJ263" s="58" t="str">
        <f t="shared" si="224"/>
        <v>3.798(V) 2.092(L)</v>
      </c>
      <c r="CK263" s="58" t="str">
        <f t="shared" si="224"/>
        <v>3.982(V) 2.467(L)</v>
      </c>
      <c r="CL263" s="58" t="str">
        <f t="shared" si="224"/>
        <v>3.982(V) 2.467(L)</v>
      </c>
      <c r="CM263" s="58" t="str">
        <f t="shared" si="224"/>
        <v xml:space="preserve"> 2.440(L)</v>
      </c>
      <c r="CN263" s="58" t="str">
        <f t="shared" si="224"/>
        <v xml:space="preserve"> 2.438(L)</v>
      </c>
      <c r="CO263" s="58" t="str">
        <f t="shared" si="224"/>
        <v xml:space="preserve"> 2.440(L)</v>
      </c>
      <c r="CP263" s="58" t="str">
        <f t="shared" si="224"/>
        <v xml:space="preserve"> 2.440(L)</v>
      </c>
      <c r="CQ263" s="58" t="str">
        <f t="shared" si="224"/>
        <v xml:space="preserve"> 2.093(L)</v>
      </c>
      <c r="CR263" s="58" t="str">
        <f t="shared" si="224"/>
        <v>1.571(V)</v>
      </c>
      <c r="CS263" s="58" t="str">
        <f t="shared" si="224"/>
        <v>1.048(V)</v>
      </c>
      <c r="CT263" s="58" t="str">
        <f t="shared" si="224"/>
        <v xml:space="preserve"> 1.851(L)</v>
      </c>
      <c r="CU263" s="58" t="str">
        <f t="shared" si="224"/>
        <v>3.764(V) 2.266(L)</v>
      </c>
      <c r="CV263" s="58" t="str">
        <f t="shared" si="224"/>
        <v xml:space="preserve"> 4.948(L)</v>
      </c>
      <c r="CW263" s="58" t="str">
        <f t="shared" si="224"/>
        <v xml:space="preserve"> 2.171(L)</v>
      </c>
      <c r="CX263" s="58" t="str">
        <f t="shared" si="224"/>
        <v xml:space="preserve"> 2.169(L)</v>
      </c>
      <c r="CY263" s="58" t="str">
        <f t="shared" si="224"/>
        <v xml:space="preserve"> 2.171(L)</v>
      </c>
      <c r="CZ263" s="58" t="str">
        <f t="shared" si="224"/>
        <v xml:space="preserve"> 2.171(L)</v>
      </c>
      <c r="DA263" s="58" t="str">
        <f t="shared" si="224"/>
        <v xml:space="preserve"> 2.171(L)</v>
      </c>
      <c r="DB263" s="58" t="str">
        <f t="shared" si="224"/>
        <v xml:space="preserve"> 4.193(L)</v>
      </c>
      <c r="DC263" s="58" t="str">
        <f t="shared" si="224"/>
        <v xml:space="preserve"> 4.191(L)</v>
      </c>
      <c r="DD263" s="58" t="str">
        <f t="shared" si="224"/>
        <v xml:space="preserve"> 3.869(L)</v>
      </c>
      <c r="DE263" s="58" t="str">
        <f t="shared" si="224"/>
        <v xml:space="preserve"> 3.868(L)</v>
      </c>
      <c r="DF263" s="58" t="str">
        <f t="shared" si="224"/>
        <v xml:space="preserve"> 1.724(L)</v>
      </c>
      <c r="DG263" s="58" t="str">
        <f t="shared" si="224"/>
        <v>1.345(V)</v>
      </c>
      <c r="DH263" s="58" t="str">
        <f t="shared" si="224"/>
        <v>1.594(V)</v>
      </c>
      <c r="DI263" s="58" t="str">
        <f t="shared" si="224"/>
        <v>1.213(V)</v>
      </c>
      <c r="DJ263" s="58" t="str">
        <f t="shared" si="224"/>
        <v>1.594(V)</v>
      </c>
      <c r="DK263" s="58" t="str">
        <f t="shared" si="224"/>
        <v xml:space="preserve"> 4.055(L)</v>
      </c>
      <c r="DL263" s="58" t="str">
        <f t="shared" si="224"/>
        <v>1.594(V)</v>
      </c>
      <c r="DM263" s="58" t="str">
        <f t="shared" si="224"/>
        <v xml:space="preserve"> 3.655(L)</v>
      </c>
      <c r="DN263" s="58" t="str">
        <f t="shared" si="224"/>
        <v xml:space="preserve"> 3.655(L)</v>
      </c>
      <c r="DO263" s="58" t="str">
        <f t="shared" si="224"/>
        <v xml:space="preserve"> 3.655(L)</v>
      </c>
      <c r="DP263" s="58" t="str">
        <f t="shared" si="224"/>
        <v xml:space="preserve"> 3.655(L)</v>
      </c>
      <c r="DQ263" s="58" t="str">
        <f t="shared" si="224"/>
        <v>1.100(V)</v>
      </c>
      <c r="DR263" s="58" t="str">
        <f t="shared" si="224"/>
        <v xml:space="preserve"> 3.656(L)</v>
      </c>
      <c r="DS263" s="58" t="str">
        <f t="shared" si="224"/>
        <v xml:space="preserve"> 2.072(L)</v>
      </c>
      <c r="DT263" s="58" t="str">
        <f t="shared" si="224"/>
        <v xml:space="preserve"> 2.072(L)</v>
      </c>
      <c r="DU263" s="58" t="str">
        <f t="shared" si="224"/>
        <v xml:space="preserve"> 2.072(L)</v>
      </c>
      <c r="DV263" s="58" t="str">
        <f t="shared" si="224"/>
        <v xml:space="preserve"> 2.071(L)</v>
      </c>
      <c r="DW263" s="58" t="str">
        <f t="shared" si="224"/>
        <v xml:space="preserve"> 2.072(L)</v>
      </c>
      <c r="DX263" s="58" t="str">
        <f t="shared" si="224"/>
        <v/>
      </c>
      <c r="DY263" s="58" t="str">
        <f t="shared" si="224"/>
        <v>3.995(V) 2.547(L)</v>
      </c>
      <c r="DZ263" s="58" t="str">
        <f t="shared" si="224"/>
        <v>4.407(V)</v>
      </c>
      <c r="EA263" s="58" t="str">
        <f t="shared" si="224"/>
        <v xml:space="preserve"> 2.514(L)</v>
      </c>
      <c r="EB263" s="58" t="str">
        <f t="shared" si="224"/>
        <v xml:space="preserve"> 2.406(L)</v>
      </c>
      <c r="EC263" s="58" t="str">
        <f t="shared" ref="EC263:GN263" si="225">CONCATENATE(IF(EC256=0,"",CONCATENATE(FIXED(EC256,3),"(V)")),IF(EC259=0,"",CONCATENATE(" ",FIXED(EC259,3),"(L)")))</f>
        <v xml:space="preserve"> 2.406(L)</v>
      </c>
      <c r="ED263" s="58" t="str">
        <f t="shared" si="225"/>
        <v xml:space="preserve"> 2.406(L)</v>
      </c>
      <c r="EE263" s="58" t="str">
        <f t="shared" si="225"/>
        <v xml:space="preserve"> 2.406(L)</v>
      </c>
      <c r="EF263" s="58" t="str">
        <f t="shared" si="225"/>
        <v>4.207(V)</v>
      </c>
      <c r="EG263" s="58" t="str">
        <f t="shared" si="225"/>
        <v xml:space="preserve"> 10.479(L)</v>
      </c>
      <c r="EH263" s="58" t="str">
        <f t="shared" si="225"/>
        <v>3.733(V)</v>
      </c>
      <c r="EI263" s="58" t="str">
        <f t="shared" si="225"/>
        <v xml:space="preserve"> 2.166(L)</v>
      </c>
      <c r="EJ263" s="58" t="str">
        <f t="shared" si="225"/>
        <v xml:space="preserve"> 7.609(L)</v>
      </c>
      <c r="EK263" s="58" t="str">
        <f t="shared" si="225"/>
        <v>1.201(V)</v>
      </c>
      <c r="EL263" s="58" t="str">
        <f t="shared" si="225"/>
        <v xml:space="preserve"> 4.057(L)</v>
      </c>
      <c r="EM263" s="58" t="str">
        <f t="shared" si="225"/>
        <v xml:space="preserve"> 4.054(L)</v>
      </c>
      <c r="EN263" s="58" t="str">
        <f t="shared" si="225"/>
        <v xml:space="preserve"> 4.053(L)</v>
      </c>
      <c r="EO263" s="58" t="str">
        <f t="shared" si="225"/>
        <v xml:space="preserve"> 2.086(L)</v>
      </c>
      <c r="EP263" s="58" t="str">
        <f t="shared" si="225"/>
        <v xml:space="preserve"> 2.012(L)</v>
      </c>
      <c r="EQ263" s="58" t="str">
        <f t="shared" si="225"/>
        <v xml:space="preserve"> 2.032(L)</v>
      </c>
      <c r="ER263" s="58" t="str">
        <f t="shared" si="225"/>
        <v xml:space="preserve"> 1.635(L)</v>
      </c>
      <c r="ES263" s="58" t="str">
        <f t="shared" si="225"/>
        <v xml:space="preserve"> 2.012(L)</v>
      </c>
      <c r="ET263" s="58" t="str">
        <f t="shared" si="225"/>
        <v xml:space="preserve"> 2.012(L)</v>
      </c>
      <c r="EU263" s="58" t="str">
        <f t="shared" si="225"/>
        <v xml:space="preserve"> 2.010(L)</v>
      </c>
      <c r="EV263" s="58" t="str">
        <f t="shared" si="225"/>
        <v xml:space="preserve"> 2.012(L)</v>
      </c>
      <c r="EW263" s="58" t="str">
        <f t="shared" si="225"/>
        <v/>
      </c>
      <c r="EX263" s="58" t="str">
        <f t="shared" si="225"/>
        <v xml:space="preserve"> 2.012(L)</v>
      </c>
      <c r="EY263" s="58" t="str">
        <f t="shared" si="225"/>
        <v xml:space="preserve"> 2.007(L)</v>
      </c>
      <c r="EZ263" s="58" t="str">
        <f t="shared" si="225"/>
        <v xml:space="preserve"> 2.012(L)</v>
      </c>
      <c r="FA263" s="58" t="str">
        <f t="shared" si="225"/>
        <v xml:space="preserve"> 1.724(L)</v>
      </c>
      <c r="FB263" s="58" t="str">
        <f t="shared" si="225"/>
        <v xml:space="preserve"> 4.061(L)</v>
      </c>
      <c r="FC263" s="58" t="str">
        <f t="shared" si="225"/>
        <v xml:space="preserve"> 4.065(L)</v>
      </c>
      <c r="FD263" s="58" t="str">
        <f t="shared" si="225"/>
        <v xml:space="preserve"> 4.060(L)</v>
      </c>
      <c r="FE263" s="58" t="str">
        <f t="shared" si="225"/>
        <v xml:space="preserve"> 4.065(L)</v>
      </c>
      <c r="FF263" s="58" t="str">
        <f t="shared" si="225"/>
        <v xml:space="preserve"> 4.060(L)</v>
      </c>
      <c r="FG263" s="58" t="str">
        <f t="shared" si="225"/>
        <v xml:space="preserve"> 4.065(L)</v>
      </c>
      <c r="FH263" s="58" t="str">
        <f t="shared" si="225"/>
        <v xml:space="preserve"> 4.060(L)</v>
      </c>
      <c r="FI263" s="58" t="str">
        <f t="shared" si="225"/>
        <v xml:space="preserve"> 4.065(L)</v>
      </c>
      <c r="FJ263" s="58" t="str">
        <f t="shared" si="225"/>
        <v xml:space="preserve"> 4.060(L)</v>
      </c>
      <c r="FK263" s="58" t="str">
        <f t="shared" si="225"/>
        <v xml:space="preserve"> 4.065(L)</v>
      </c>
      <c r="FL263" s="58" t="str">
        <f t="shared" si="225"/>
        <v xml:space="preserve"> 4.060(L)</v>
      </c>
      <c r="FM263" s="58" t="str">
        <f t="shared" si="225"/>
        <v xml:space="preserve"> 4.065(L)</v>
      </c>
      <c r="FN263" s="58" t="str">
        <f t="shared" si="225"/>
        <v xml:space="preserve"> 4.060(L)</v>
      </c>
      <c r="FO263" s="58" t="str">
        <f t="shared" si="225"/>
        <v xml:space="preserve"> 4.065(L)</v>
      </c>
      <c r="FP263" s="58" t="str">
        <f t="shared" si="225"/>
        <v xml:space="preserve"> 4.061(L)</v>
      </c>
      <c r="FQ263" s="58" t="str">
        <f t="shared" si="225"/>
        <v xml:space="preserve"> 4.065(L)</v>
      </c>
      <c r="FR263" s="58" t="str">
        <f t="shared" si="225"/>
        <v xml:space="preserve"> 4.060(L)</v>
      </c>
      <c r="FS263" s="58" t="str">
        <f t="shared" si="225"/>
        <v xml:space="preserve"> 4.065(L)</v>
      </c>
      <c r="FT263" s="58" t="str">
        <f t="shared" si="225"/>
        <v>2.425(V)</v>
      </c>
      <c r="FU263" s="58" t="str">
        <f t="shared" si="225"/>
        <v>2.425(V)</v>
      </c>
      <c r="FV263" s="58" t="str">
        <f t="shared" si="225"/>
        <v>2.425(V) 4.439(L)</v>
      </c>
      <c r="FW263" s="58" t="str">
        <f t="shared" si="225"/>
        <v>2.425(V)</v>
      </c>
      <c r="FX263" s="58" t="str">
        <f t="shared" si="225"/>
        <v>2.425(V) 4.439(L)</v>
      </c>
      <c r="FY263" s="58" t="str">
        <f t="shared" si="225"/>
        <v xml:space="preserve"> 3.218(L)</v>
      </c>
      <c r="FZ263" s="58" t="str">
        <f t="shared" si="225"/>
        <v/>
      </c>
      <c r="GA263" s="58" t="str">
        <f t="shared" si="225"/>
        <v xml:space="preserve"> 0.501(L)</v>
      </c>
      <c r="GB263" s="58" t="str">
        <f t="shared" si="225"/>
        <v xml:space="preserve"> 0.483(L)</v>
      </c>
      <c r="GC263" s="58" t="str">
        <f t="shared" si="225"/>
        <v xml:space="preserve"> 0.483(L)</v>
      </c>
      <c r="GD263" s="58" t="str">
        <f t="shared" si="225"/>
        <v xml:space="preserve"> 6.181(L)</v>
      </c>
      <c r="GE263" s="58" t="str">
        <f t="shared" si="225"/>
        <v xml:space="preserve"> 2.084(L)</v>
      </c>
      <c r="GF263" s="58" t="str">
        <f t="shared" si="225"/>
        <v xml:space="preserve"> 1.959(L)</v>
      </c>
      <c r="GG263" s="58" t="str">
        <f t="shared" si="225"/>
        <v>2.182(V) 2.715(L)</v>
      </c>
      <c r="GH263" s="58" t="str">
        <f t="shared" si="225"/>
        <v>2.226(V) 7.625(L)</v>
      </c>
      <c r="GI263" s="58" t="str">
        <f t="shared" si="225"/>
        <v>2.300(V) 7.479(L)</v>
      </c>
      <c r="GJ263" s="58" t="str">
        <f t="shared" si="225"/>
        <v>3.112(V)</v>
      </c>
      <c r="GK263" s="58" t="str">
        <f t="shared" si="225"/>
        <v>3.114(V)</v>
      </c>
      <c r="GL263" s="58" t="str">
        <f t="shared" si="225"/>
        <v xml:space="preserve"> 5.137(L)</v>
      </c>
      <c r="GM263" s="58" t="str">
        <f t="shared" si="225"/>
        <v>2.319(V) 5.422(L)</v>
      </c>
      <c r="GN263" s="58" t="str">
        <f t="shared" si="225"/>
        <v>1.591(V) 19.079(L)</v>
      </c>
      <c r="GO263" s="58" t="str">
        <f t="shared" ref="GO263:HU263" si="226">CONCATENATE(IF(GO256=0,"",CONCATENATE(FIXED(GO256,3),"(V)")),IF(GO259=0,"",CONCATENATE(" ",FIXED(GO259,3),"(L)")))</f>
        <v xml:space="preserve"> 4.947(L)</v>
      </c>
      <c r="GP263" s="58" t="str">
        <f t="shared" si="226"/>
        <v>1.079(V) 8.686(L)</v>
      </c>
      <c r="GQ263" s="58" t="str">
        <f t="shared" si="226"/>
        <v>3.261(V) 4.491(L)</v>
      </c>
      <c r="GR263" s="58" t="str">
        <f t="shared" si="226"/>
        <v xml:space="preserve"> 3.882(L)</v>
      </c>
      <c r="GS263" s="58" t="str">
        <f t="shared" si="226"/>
        <v>3.594(V)</v>
      </c>
      <c r="GT263" s="58" t="str">
        <f t="shared" si="226"/>
        <v>3.579(V)</v>
      </c>
      <c r="GU263" s="58" t="str">
        <f t="shared" si="226"/>
        <v>2.065(V) 6.468(L)</v>
      </c>
      <c r="GV263" s="58" t="str">
        <f t="shared" si="226"/>
        <v>1.095(V) 6.734(L)</v>
      </c>
      <c r="GW263" s="58" t="str">
        <f t="shared" si="226"/>
        <v>1.099(V)</v>
      </c>
      <c r="GX263" s="58" t="str">
        <f t="shared" si="226"/>
        <v>1.172(V)</v>
      </c>
      <c r="GY263" s="58" t="str">
        <f t="shared" si="226"/>
        <v>1.172(V)</v>
      </c>
      <c r="GZ263" s="58" t="str">
        <f t="shared" si="226"/>
        <v xml:space="preserve"> 2.126(L)</v>
      </c>
      <c r="HA263" s="58" t="str">
        <f t="shared" si="226"/>
        <v>1.110(V) 4.130(L)</v>
      </c>
      <c r="HB263" s="58" t="str">
        <f t="shared" si="226"/>
        <v xml:space="preserve"> 2.128(L)</v>
      </c>
      <c r="HC263" s="58" t="str">
        <f t="shared" si="226"/>
        <v xml:space="preserve"> 2.129(L)</v>
      </c>
      <c r="HD263" s="58" t="str">
        <f t="shared" si="226"/>
        <v xml:space="preserve"> 2.129(L)</v>
      </c>
      <c r="HE263" s="58" t="str">
        <f t="shared" si="226"/>
        <v xml:space="preserve"> 2.223(L)</v>
      </c>
      <c r="HF263" s="58" t="str">
        <f t="shared" si="226"/>
        <v xml:space="preserve"> 2.129(L)</v>
      </c>
      <c r="HG263" s="58" t="str">
        <f t="shared" si="226"/>
        <v xml:space="preserve"> 2.090(L)</v>
      </c>
      <c r="HH263" s="58" t="str">
        <f t="shared" si="226"/>
        <v xml:space="preserve"> 2.157(L)</v>
      </c>
      <c r="HI263" s="58" t="str">
        <f t="shared" si="226"/>
        <v xml:space="preserve"> 1.647(L)</v>
      </c>
      <c r="HJ263" s="58" t="str">
        <f t="shared" si="226"/>
        <v xml:space="preserve"> 2.070(L)</v>
      </c>
      <c r="HK263" s="58" t="str">
        <f t="shared" si="226"/>
        <v>3.982(V) 2.467(L)</v>
      </c>
      <c r="HL263" s="58" t="str">
        <f t="shared" si="226"/>
        <v xml:space="preserve"> 2.223(L)</v>
      </c>
      <c r="HM263" s="58" t="str">
        <f t="shared" si="226"/>
        <v xml:space="preserve"> 2.111(L)</v>
      </c>
      <c r="HN263" s="58" t="str">
        <f t="shared" si="226"/>
        <v/>
      </c>
      <c r="HO263" s="58" t="str">
        <f t="shared" si="226"/>
        <v>3.769(V)</v>
      </c>
      <c r="HP263" s="58" t="str">
        <f t="shared" si="226"/>
        <v xml:space="preserve"> 1.955(L)</v>
      </c>
      <c r="HQ263" s="58" t="str">
        <f t="shared" si="226"/>
        <v>3.184(V) 2.112(L)</v>
      </c>
      <c r="HR263" s="58" t="str">
        <f t="shared" si="226"/>
        <v/>
      </c>
      <c r="HS263" s="58" t="str">
        <f t="shared" si="226"/>
        <v xml:space="preserve"> 2.122(L)</v>
      </c>
      <c r="HT263" s="58" t="str">
        <f t="shared" si="226"/>
        <v>1.197(V) 3.505(L)</v>
      </c>
      <c r="HU263" s="58" t="str">
        <f t="shared" si="226"/>
        <v>1.594(V)</v>
      </c>
      <c r="HV263" s="58" t="str">
        <f t="shared" ref="HV263:HZ265" si="227">CONCATENATE(IF(HV256=0,"",CONCATENATE(FIXED(HV256,3),"(V)")),IF(HV259=0,"",CONCATENATE(" ",FIXED(HV259,3),"(L)")))</f>
        <v xml:space="preserve"> 3.656(L)</v>
      </c>
      <c r="HW263" s="58" t="str">
        <f t="shared" si="227"/>
        <v xml:space="preserve"> 2.071(L)</v>
      </c>
      <c r="HX263" s="58" t="str">
        <f t="shared" si="227"/>
        <v xml:space="preserve"> 2.406(L)</v>
      </c>
      <c r="HY263" s="58" t="str">
        <f t="shared" si="227"/>
        <v/>
      </c>
      <c r="HZ263" s="58" t="str">
        <f t="shared" si="227"/>
        <v xml:space="preserve"> 2.010(L)</v>
      </c>
    </row>
    <row r="264" spans="1:234" ht="12" customHeight="1" x14ac:dyDescent="0.15">
      <c r="A264" s="4" t="s">
        <v>574</v>
      </c>
      <c r="B264" s="5" t="s">
        <v>623</v>
      </c>
      <c r="C264" s="58" t="str">
        <f t="shared" si="222"/>
        <v xml:space="preserve"> 0.128(L)</v>
      </c>
      <c r="D264" s="58" t="str">
        <f t="shared" si="222"/>
        <v>0.021(V)</v>
      </c>
      <c r="E264" s="58" t="str">
        <f t="shared" ref="E264:BP264" si="228">CONCATENATE(IF(E257=0,"",CONCATENATE(FIXED(E257,3),"(V)")),IF(E260=0,"",CONCATENATE(" ",FIXED(E260,3),"(L)")))</f>
        <v xml:space="preserve"> 0.130(L)</v>
      </c>
      <c r="F264" s="58" t="str">
        <f t="shared" si="228"/>
        <v xml:space="preserve"> 0.148(L)</v>
      </c>
      <c r="G264" s="58" t="str">
        <f t="shared" si="228"/>
        <v xml:space="preserve"> 0.148(L)</v>
      </c>
      <c r="H264" s="58" t="str">
        <f t="shared" si="228"/>
        <v xml:space="preserve"> 0.148(L)</v>
      </c>
      <c r="I264" s="58" t="str">
        <f t="shared" si="228"/>
        <v xml:space="preserve"> 0.130(L)</v>
      </c>
      <c r="J264" s="58" t="str">
        <f t="shared" si="228"/>
        <v xml:space="preserve"> 0.151(L)</v>
      </c>
      <c r="K264" s="58" t="str">
        <f t="shared" si="228"/>
        <v/>
      </c>
      <c r="L264" s="58" t="str">
        <f t="shared" si="228"/>
        <v xml:space="preserve"> 0.148(L)</v>
      </c>
      <c r="M264" s="58" t="str">
        <f t="shared" si="228"/>
        <v>0.022(V) 0.151(L)</v>
      </c>
      <c r="N264" s="58" t="str">
        <f t="shared" si="228"/>
        <v xml:space="preserve"> 0.142(L)</v>
      </c>
      <c r="O264" s="58" t="str">
        <f t="shared" si="228"/>
        <v>0.022(V)</v>
      </c>
      <c r="P264" s="58" t="str">
        <f t="shared" si="228"/>
        <v xml:space="preserve"> 0.148(L)</v>
      </c>
      <c r="Q264" s="58" t="str">
        <f t="shared" si="228"/>
        <v>0.021(V)</v>
      </c>
      <c r="R264" s="58" t="str">
        <f t="shared" si="228"/>
        <v xml:space="preserve"> 0.147(L)</v>
      </c>
      <c r="S264" s="58" t="str">
        <f t="shared" si="228"/>
        <v xml:space="preserve"> 0.142(L)</v>
      </c>
      <c r="T264" s="58" t="str">
        <f t="shared" si="228"/>
        <v xml:space="preserve"> 0.142(L)</v>
      </c>
      <c r="U264" s="58" t="str">
        <f t="shared" si="228"/>
        <v xml:space="preserve"> 0.142(L)</v>
      </c>
      <c r="V264" s="58" t="str">
        <f t="shared" si="228"/>
        <v>0.036(V)</v>
      </c>
      <c r="W264" s="58" t="str">
        <f t="shared" si="228"/>
        <v>0.030(V) 0.140(L)</v>
      </c>
      <c r="X264" s="58" t="str">
        <f t="shared" si="228"/>
        <v>0.036(V)</v>
      </c>
      <c r="Y264" s="58" t="str">
        <f t="shared" si="228"/>
        <v>0.031(V) 0.125(L)</v>
      </c>
      <c r="Z264" s="58" t="str">
        <f t="shared" si="228"/>
        <v>0.031(V)</v>
      </c>
      <c r="AA264" s="58" t="str">
        <f t="shared" si="228"/>
        <v xml:space="preserve"> 0.682(L)</v>
      </c>
      <c r="AB264" s="58" t="str">
        <f t="shared" si="228"/>
        <v xml:space="preserve"> 0.132(L)</v>
      </c>
      <c r="AC264" s="58" t="str">
        <f t="shared" si="228"/>
        <v>0.030(V) 0.682(L)</v>
      </c>
      <c r="AD264" s="58" t="str">
        <f t="shared" si="228"/>
        <v>0.031(V)</v>
      </c>
      <c r="AE264" s="58" t="str">
        <f t="shared" si="228"/>
        <v xml:space="preserve"> 0.681(L)</v>
      </c>
      <c r="AF264" s="58" t="str">
        <f t="shared" si="228"/>
        <v xml:space="preserve"> 0.148(L)</v>
      </c>
      <c r="AG264" s="58" t="str">
        <f t="shared" si="228"/>
        <v>0.028(V) 0.681(L)</v>
      </c>
      <c r="AH264" s="58" t="str">
        <f t="shared" si="228"/>
        <v>0.031(V)</v>
      </c>
      <c r="AI264" s="58" t="str">
        <f t="shared" si="228"/>
        <v xml:space="preserve"> 0.184(L)</v>
      </c>
      <c r="AJ264" s="58" t="str">
        <f t="shared" si="228"/>
        <v xml:space="preserve"> 0.184(L)</v>
      </c>
      <c r="AK264" s="58" t="str">
        <f t="shared" si="228"/>
        <v xml:space="preserve"> 0.184(L)</v>
      </c>
      <c r="AL264" s="58" t="str">
        <f t="shared" si="228"/>
        <v xml:space="preserve"> 0.156(L)</v>
      </c>
      <c r="AM264" s="58" t="str">
        <f t="shared" si="228"/>
        <v>0.027(V)</v>
      </c>
      <c r="AN264" s="58" t="str">
        <f t="shared" si="228"/>
        <v xml:space="preserve"> 0.156(L)</v>
      </c>
      <c r="AO264" s="58" t="str">
        <f t="shared" si="228"/>
        <v xml:space="preserve"> 0.156(L)</v>
      </c>
      <c r="AP264" s="58" t="str">
        <f t="shared" si="228"/>
        <v xml:space="preserve"> 0.156(L)</v>
      </c>
      <c r="AQ264" s="58" t="str">
        <f t="shared" si="228"/>
        <v xml:space="preserve"> 0.157(L)</v>
      </c>
      <c r="AR264" s="58" t="str">
        <f t="shared" si="228"/>
        <v xml:space="preserve"> 0.610(L)</v>
      </c>
      <c r="AS264" s="58" t="str">
        <f t="shared" si="228"/>
        <v xml:space="preserve"> 0.610(L)</v>
      </c>
      <c r="AT264" s="58" t="str">
        <f t="shared" si="228"/>
        <v xml:space="preserve"> 0.157(L)</v>
      </c>
      <c r="AU264" s="58" t="str">
        <f t="shared" si="228"/>
        <v xml:space="preserve"> 0.141(L)</v>
      </c>
      <c r="AV264" s="58" t="str">
        <f t="shared" si="228"/>
        <v>0.027(V)</v>
      </c>
      <c r="AW264" s="58" t="str">
        <f t="shared" si="228"/>
        <v>0.027(V) 0.236(L)</v>
      </c>
      <c r="AX264" s="58" t="str">
        <f t="shared" si="228"/>
        <v>0.027(V)</v>
      </c>
      <c r="AY264" s="58" t="str">
        <f t="shared" si="228"/>
        <v>0.036(V)</v>
      </c>
      <c r="AZ264" s="58" t="str">
        <f t="shared" si="228"/>
        <v>0.028(V) 0.128(L)</v>
      </c>
      <c r="BA264" s="58" t="str">
        <f t="shared" si="228"/>
        <v>0.028(V)</v>
      </c>
      <c r="BB264" s="58" t="str">
        <f t="shared" si="228"/>
        <v xml:space="preserve"> 0.681(L)</v>
      </c>
      <c r="BC264" s="58" t="str">
        <f t="shared" si="228"/>
        <v xml:space="preserve"> 0.139(L)</v>
      </c>
      <c r="BD264" s="58" t="str">
        <f t="shared" si="228"/>
        <v>0.028(V) 0.681(L)</v>
      </c>
      <c r="BE264" s="58" t="str">
        <f t="shared" si="228"/>
        <v>0.029(V)</v>
      </c>
      <c r="BF264" s="58" t="str">
        <f t="shared" si="228"/>
        <v xml:space="preserve"> 0.164(L)</v>
      </c>
      <c r="BG264" s="58" t="str">
        <f t="shared" si="228"/>
        <v>0.021(V) 0.151(L)</v>
      </c>
      <c r="BH264" s="58" t="str">
        <f t="shared" si="228"/>
        <v>0.027(V)</v>
      </c>
      <c r="BI264" s="58" t="str">
        <f t="shared" si="228"/>
        <v xml:space="preserve"> 0.135(L)</v>
      </c>
      <c r="BJ264" s="58" t="str">
        <f t="shared" si="228"/>
        <v xml:space="preserve"> 0.148(L)</v>
      </c>
      <c r="BK264" s="58" t="str">
        <f t="shared" si="228"/>
        <v>0.024(V)</v>
      </c>
      <c r="BL264" s="58" t="str">
        <f t="shared" si="228"/>
        <v>0.017(V)</v>
      </c>
      <c r="BM264" s="58" t="str">
        <f t="shared" si="228"/>
        <v xml:space="preserve"> 0.159(L)</v>
      </c>
      <c r="BN264" s="58" t="str">
        <f t="shared" si="228"/>
        <v>0.020(V) 0.159(L)</v>
      </c>
      <c r="BO264" s="58" t="str">
        <f t="shared" si="228"/>
        <v xml:space="preserve"> 0.148(L)</v>
      </c>
      <c r="BP264" s="58" t="str">
        <f t="shared" si="228"/>
        <v xml:space="preserve"> 0.148(L)</v>
      </c>
      <c r="BQ264" s="58" t="str">
        <f t="shared" ref="BQ264:EB264" si="229">CONCATENATE(IF(BQ257=0,"",CONCATENATE(FIXED(BQ257,3),"(V)")),IF(BQ260=0,"",CONCATENATE(" ",FIXED(BQ260,3),"(L)")))</f>
        <v xml:space="preserve"> 0.148(L)</v>
      </c>
      <c r="BR264" s="58" t="str">
        <f t="shared" si="229"/>
        <v>0.027(V)</v>
      </c>
      <c r="BS264" s="58" t="str">
        <f t="shared" si="229"/>
        <v>0.020(V)</v>
      </c>
      <c r="BT264" s="58" t="str">
        <f t="shared" si="229"/>
        <v xml:space="preserve"> 0.474(L)</v>
      </c>
      <c r="BU264" s="58" t="str">
        <f t="shared" si="229"/>
        <v>0.026(V)</v>
      </c>
      <c r="BV264" s="58" t="str">
        <f t="shared" si="229"/>
        <v xml:space="preserve"> 0.148(L)</v>
      </c>
      <c r="BW264" s="58" t="str">
        <f t="shared" si="229"/>
        <v xml:space="preserve"> 0.148(L)</v>
      </c>
      <c r="BX264" s="58" t="str">
        <f t="shared" si="229"/>
        <v xml:space="preserve"> 0.148(L)</v>
      </c>
      <c r="BY264" s="58" t="str">
        <f t="shared" si="229"/>
        <v xml:space="preserve"> 0.148(L)</v>
      </c>
      <c r="BZ264" s="58" t="str">
        <f t="shared" si="229"/>
        <v xml:space="preserve"> 0.149(L)</v>
      </c>
      <c r="CA264" s="58" t="str">
        <f t="shared" si="229"/>
        <v xml:space="preserve"> 0.149(L)</v>
      </c>
      <c r="CB264" s="58" t="str">
        <f t="shared" si="229"/>
        <v/>
      </c>
      <c r="CC264" s="58" t="str">
        <f t="shared" si="229"/>
        <v xml:space="preserve"> 0.146(L)</v>
      </c>
      <c r="CD264" s="58" t="str">
        <f t="shared" si="229"/>
        <v>0.019(V)</v>
      </c>
      <c r="CE264" s="58" t="str">
        <f t="shared" si="229"/>
        <v xml:space="preserve"> 0.149(L)</v>
      </c>
      <c r="CF264" s="58" t="str">
        <f t="shared" si="229"/>
        <v xml:space="preserve"> 0.147(L)</v>
      </c>
      <c r="CG264" s="58" t="str">
        <f t="shared" si="229"/>
        <v xml:space="preserve"> 0.149(L)</v>
      </c>
      <c r="CH264" s="58" t="str">
        <f t="shared" si="229"/>
        <v xml:space="preserve"> 0.149(L)</v>
      </c>
      <c r="CI264" s="58" t="str">
        <f t="shared" si="229"/>
        <v>0.017(V)</v>
      </c>
      <c r="CJ264" s="58" t="str">
        <f t="shared" si="229"/>
        <v>0.017(V) 0.148(L)</v>
      </c>
      <c r="CK264" s="58" t="str">
        <f t="shared" si="229"/>
        <v>0.020(V) 0.142(L)</v>
      </c>
      <c r="CL264" s="58" t="str">
        <f t="shared" si="229"/>
        <v>0.020(V) 0.142(L)</v>
      </c>
      <c r="CM264" s="58" t="str">
        <f t="shared" si="229"/>
        <v xml:space="preserve"> 0.142(L)</v>
      </c>
      <c r="CN264" s="58" t="str">
        <f t="shared" si="229"/>
        <v xml:space="preserve"> 0.142(L)</v>
      </c>
      <c r="CO264" s="58" t="str">
        <f t="shared" si="229"/>
        <v xml:space="preserve"> 0.142(L)</v>
      </c>
      <c r="CP264" s="58" t="str">
        <f t="shared" si="229"/>
        <v xml:space="preserve"> 0.142(L)</v>
      </c>
      <c r="CQ264" s="58" t="str">
        <f t="shared" si="229"/>
        <v xml:space="preserve"> 0.148(L)</v>
      </c>
      <c r="CR264" s="58" t="str">
        <f t="shared" si="229"/>
        <v>0.029(V)</v>
      </c>
      <c r="CS264" s="58" t="str">
        <f t="shared" si="229"/>
        <v>0.026(V)</v>
      </c>
      <c r="CT264" s="58" t="str">
        <f t="shared" si="229"/>
        <v xml:space="preserve"> 0.156(L)</v>
      </c>
      <c r="CU264" s="58" t="str">
        <f t="shared" si="229"/>
        <v>0.021(V) 0.146(L)</v>
      </c>
      <c r="CV264" s="58" t="str">
        <f t="shared" si="229"/>
        <v xml:space="preserve"> 0.156(L)</v>
      </c>
      <c r="CW264" s="58" t="str">
        <f t="shared" si="229"/>
        <v xml:space="preserve"> 0.145(L)</v>
      </c>
      <c r="CX264" s="58" t="str">
        <f t="shared" si="229"/>
        <v xml:space="preserve"> 0.145(L)</v>
      </c>
      <c r="CY264" s="58" t="str">
        <f t="shared" si="229"/>
        <v xml:space="preserve"> 0.145(L)</v>
      </c>
      <c r="CZ264" s="58" t="str">
        <f t="shared" si="229"/>
        <v xml:space="preserve"> 0.145(L)</v>
      </c>
      <c r="DA264" s="58" t="str">
        <f t="shared" si="229"/>
        <v xml:space="preserve"> 0.145(L)</v>
      </c>
      <c r="DB264" s="58" t="str">
        <f t="shared" si="229"/>
        <v xml:space="preserve"> 0.152(L)</v>
      </c>
      <c r="DC264" s="58" t="str">
        <f t="shared" si="229"/>
        <v xml:space="preserve"> 0.152(L)</v>
      </c>
      <c r="DD264" s="58" t="str">
        <f t="shared" si="229"/>
        <v xml:space="preserve"> 0.156(L)</v>
      </c>
      <c r="DE264" s="58" t="str">
        <f t="shared" si="229"/>
        <v xml:space="preserve"> 0.156(L)</v>
      </c>
      <c r="DF264" s="58" t="str">
        <f t="shared" si="229"/>
        <v xml:space="preserve"> 0.157(L)</v>
      </c>
      <c r="DG264" s="58" t="str">
        <f t="shared" si="229"/>
        <v>0.024(V)</v>
      </c>
      <c r="DH264" s="58" t="str">
        <f t="shared" si="229"/>
        <v>0.029(V)</v>
      </c>
      <c r="DI264" s="58" t="str">
        <f t="shared" si="229"/>
        <v>0.026(V)</v>
      </c>
      <c r="DJ264" s="58" t="str">
        <f t="shared" si="229"/>
        <v>0.029(V)</v>
      </c>
      <c r="DK264" s="58" t="str">
        <f t="shared" si="229"/>
        <v xml:space="preserve"> 0.611(L)</v>
      </c>
      <c r="DL264" s="58" t="str">
        <f t="shared" si="229"/>
        <v>0.029(V)</v>
      </c>
      <c r="DM264" s="58" t="str">
        <f t="shared" si="229"/>
        <v xml:space="preserve"> 0.260(L)</v>
      </c>
      <c r="DN264" s="58" t="str">
        <f t="shared" si="229"/>
        <v xml:space="preserve"> 0.260(L)</v>
      </c>
      <c r="DO264" s="58" t="str">
        <f t="shared" si="229"/>
        <v xml:space="preserve"> 0.260(L)</v>
      </c>
      <c r="DP264" s="58" t="str">
        <f t="shared" si="229"/>
        <v xml:space="preserve"> 0.260(L)</v>
      </c>
      <c r="DQ264" s="58" t="str">
        <f t="shared" si="229"/>
        <v>0.026(V)</v>
      </c>
      <c r="DR264" s="58" t="str">
        <f t="shared" si="229"/>
        <v xml:space="preserve"> 0.260(L)</v>
      </c>
      <c r="DS264" s="58" t="str">
        <f t="shared" si="229"/>
        <v xml:space="preserve"> 0.148(L)</v>
      </c>
      <c r="DT264" s="58" t="str">
        <f t="shared" si="229"/>
        <v xml:space="preserve"> 0.148(L)</v>
      </c>
      <c r="DU264" s="58" t="str">
        <f t="shared" si="229"/>
        <v xml:space="preserve"> 0.148(L)</v>
      </c>
      <c r="DV264" s="58" t="str">
        <f t="shared" si="229"/>
        <v xml:space="preserve"> 0.149(L)</v>
      </c>
      <c r="DW264" s="58" t="str">
        <f t="shared" si="229"/>
        <v xml:space="preserve"> 0.148(L)</v>
      </c>
      <c r="DX264" s="58" t="str">
        <f t="shared" si="229"/>
        <v/>
      </c>
      <c r="DY264" s="58" t="str">
        <f t="shared" si="229"/>
        <v>0.020(V) 0.142(L)</v>
      </c>
      <c r="DZ264" s="58" t="str">
        <f t="shared" si="229"/>
        <v>0.020(V)</v>
      </c>
      <c r="EA264" s="58" t="str">
        <f t="shared" si="229"/>
        <v xml:space="preserve"> 0.137(L)</v>
      </c>
      <c r="EB264" s="58" t="str">
        <f t="shared" si="229"/>
        <v xml:space="preserve"> 0.139(L)</v>
      </c>
      <c r="EC264" s="58" t="str">
        <f t="shared" ref="EC264:GN264" si="230">CONCATENATE(IF(EC257=0,"",CONCATENATE(FIXED(EC257,3),"(V)")),IF(EC260=0,"",CONCATENATE(" ",FIXED(EC260,3),"(L)")))</f>
        <v xml:space="preserve"> 0.139(L)</v>
      </c>
      <c r="ED264" s="58" t="str">
        <f t="shared" si="230"/>
        <v xml:space="preserve"> 0.139(L)</v>
      </c>
      <c r="EE264" s="58" t="str">
        <f t="shared" si="230"/>
        <v xml:space="preserve"> 0.139(L)</v>
      </c>
      <c r="EF264" s="58" t="str">
        <f t="shared" si="230"/>
        <v>0.020(V)</v>
      </c>
      <c r="EG264" s="58" t="str">
        <f t="shared" si="230"/>
        <v xml:space="preserve"> 0.184(L)</v>
      </c>
      <c r="EH264" s="58" t="str">
        <f t="shared" si="230"/>
        <v>0.022(V)</v>
      </c>
      <c r="EI264" s="58" t="str">
        <f t="shared" si="230"/>
        <v xml:space="preserve"> 0.135(L)</v>
      </c>
      <c r="EJ264" s="58" t="str">
        <f t="shared" si="230"/>
        <v xml:space="preserve"> 0.184(L)</v>
      </c>
      <c r="EK264" s="58" t="str">
        <f t="shared" si="230"/>
        <v>0.024(V)</v>
      </c>
      <c r="EL264" s="58" t="str">
        <f t="shared" si="230"/>
        <v xml:space="preserve"> 0.615(L)</v>
      </c>
      <c r="EM264" s="58" t="str">
        <f t="shared" si="230"/>
        <v xml:space="preserve"> 0.611(L)</v>
      </c>
      <c r="EN264" s="58" t="str">
        <f t="shared" si="230"/>
        <v xml:space="preserve"> 0.610(L)</v>
      </c>
      <c r="EO264" s="58" t="str">
        <f t="shared" si="230"/>
        <v xml:space="preserve"> 0.155(L)</v>
      </c>
      <c r="EP264" s="58" t="str">
        <f t="shared" si="230"/>
        <v xml:space="preserve"> 0.147(L)</v>
      </c>
      <c r="EQ264" s="58" t="str">
        <f t="shared" si="230"/>
        <v xml:space="preserve"> 0.147(L)</v>
      </c>
      <c r="ER264" s="58" t="str">
        <f t="shared" si="230"/>
        <v xml:space="preserve"> 0.156(L)</v>
      </c>
      <c r="ES264" s="58" t="str">
        <f t="shared" si="230"/>
        <v xml:space="preserve"> 0.147(L)</v>
      </c>
      <c r="ET264" s="58" t="str">
        <f t="shared" si="230"/>
        <v xml:space="preserve"> 0.147(L)</v>
      </c>
      <c r="EU264" s="58" t="str">
        <f t="shared" si="230"/>
        <v xml:space="preserve"> 0.147(L)</v>
      </c>
      <c r="EV264" s="58" t="str">
        <f t="shared" si="230"/>
        <v xml:space="preserve"> 0.147(L)</v>
      </c>
      <c r="EW264" s="58" t="str">
        <f t="shared" si="230"/>
        <v/>
      </c>
      <c r="EX264" s="58" t="str">
        <f t="shared" si="230"/>
        <v xml:space="preserve"> 0.147(L)</v>
      </c>
      <c r="EY264" s="58" t="str">
        <f t="shared" si="230"/>
        <v xml:space="preserve"> 0.147(L)</v>
      </c>
      <c r="EZ264" s="58" t="str">
        <f t="shared" si="230"/>
        <v xml:space="preserve"> 0.147(L)</v>
      </c>
      <c r="FA264" s="58" t="str">
        <f t="shared" si="230"/>
        <v xml:space="preserve"> 0.157(L)</v>
      </c>
      <c r="FB264" s="58" t="str">
        <f t="shared" si="230"/>
        <v xml:space="preserve"> 0.625(L)</v>
      </c>
      <c r="FC264" s="58" t="str">
        <f t="shared" si="230"/>
        <v xml:space="preserve"> 0.620(L)</v>
      </c>
      <c r="FD264" s="58" t="str">
        <f t="shared" si="230"/>
        <v xml:space="preserve"> 0.629(L)</v>
      </c>
      <c r="FE264" s="58" t="str">
        <f t="shared" si="230"/>
        <v xml:space="preserve"> 0.620(L)</v>
      </c>
      <c r="FF264" s="58" t="str">
        <f t="shared" si="230"/>
        <v xml:space="preserve"> 0.629(L)</v>
      </c>
      <c r="FG264" s="58" t="str">
        <f t="shared" si="230"/>
        <v xml:space="preserve"> 0.620(L)</v>
      </c>
      <c r="FH264" s="58" t="str">
        <f t="shared" si="230"/>
        <v xml:space="preserve"> 0.629(L)</v>
      </c>
      <c r="FI264" s="58" t="str">
        <f t="shared" si="230"/>
        <v xml:space="preserve"> 0.620(L)</v>
      </c>
      <c r="FJ264" s="58" t="str">
        <f t="shared" si="230"/>
        <v xml:space="preserve"> 0.629(L)</v>
      </c>
      <c r="FK264" s="58" t="str">
        <f t="shared" si="230"/>
        <v xml:space="preserve"> 0.620(L)</v>
      </c>
      <c r="FL264" s="58" t="str">
        <f t="shared" si="230"/>
        <v xml:space="preserve"> 0.629(L)</v>
      </c>
      <c r="FM264" s="58" t="str">
        <f t="shared" si="230"/>
        <v xml:space="preserve"> 0.620(L)</v>
      </c>
      <c r="FN264" s="58" t="str">
        <f t="shared" si="230"/>
        <v xml:space="preserve"> 0.629(L)</v>
      </c>
      <c r="FO264" s="58" t="str">
        <f t="shared" si="230"/>
        <v xml:space="preserve"> 0.620(L)</v>
      </c>
      <c r="FP264" s="58" t="str">
        <f t="shared" si="230"/>
        <v xml:space="preserve"> 0.625(L)</v>
      </c>
      <c r="FQ264" s="58" t="str">
        <f t="shared" si="230"/>
        <v xml:space="preserve"> 0.620(L)</v>
      </c>
      <c r="FR264" s="58" t="str">
        <f t="shared" si="230"/>
        <v xml:space="preserve"> 0.628(L)</v>
      </c>
      <c r="FS264" s="58" t="str">
        <f t="shared" si="230"/>
        <v xml:space="preserve"> 0.620(L)</v>
      </c>
      <c r="FT264" s="58" t="str">
        <f t="shared" si="230"/>
        <v>0.029(V)</v>
      </c>
      <c r="FU264" s="58" t="str">
        <f t="shared" si="230"/>
        <v>0.029(V)</v>
      </c>
      <c r="FV264" s="58" t="str">
        <f t="shared" si="230"/>
        <v>0.029(V) 0.683(L)</v>
      </c>
      <c r="FW264" s="58" t="str">
        <f t="shared" si="230"/>
        <v>0.029(V)</v>
      </c>
      <c r="FX264" s="58" t="str">
        <f t="shared" si="230"/>
        <v>0.029(V) 0.683(L)</v>
      </c>
      <c r="FY264" s="58" t="str">
        <f t="shared" si="230"/>
        <v xml:space="preserve"> 0.236(L)</v>
      </c>
      <c r="FZ264" s="58" t="str">
        <f t="shared" si="230"/>
        <v/>
      </c>
      <c r="GA264" s="58" t="str">
        <f t="shared" si="230"/>
        <v xml:space="preserve"> 0.122(L)</v>
      </c>
      <c r="GB264" s="58" t="str">
        <f t="shared" si="230"/>
        <v xml:space="preserve"> 0.122(L)</v>
      </c>
      <c r="GC264" s="58" t="str">
        <f t="shared" si="230"/>
        <v xml:space="preserve"> 0.122(L)</v>
      </c>
      <c r="GD264" s="58" t="str">
        <f t="shared" si="230"/>
        <v xml:space="preserve"> 0.151(L)</v>
      </c>
      <c r="GE264" s="58" t="str">
        <f t="shared" si="230"/>
        <v xml:space="preserve"> 0.148(L)</v>
      </c>
      <c r="GF264" s="58" t="str">
        <f t="shared" si="230"/>
        <v xml:space="preserve"> 0.142(L)</v>
      </c>
      <c r="GG264" s="58" t="str">
        <f t="shared" si="230"/>
        <v>0.033(V) 0.099(L)</v>
      </c>
      <c r="GH264" s="58" t="str">
        <f t="shared" si="230"/>
        <v>0.034(V) 0.120(L)</v>
      </c>
      <c r="GI264" s="58" t="str">
        <f t="shared" si="230"/>
        <v>0.034(V) 0.120(L)</v>
      </c>
      <c r="GJ264" s="58" t="str">
        <f t="shared" si="230"/>
        <v>0.031(V)</v>
      </c>
      <c r="GK264" s="58" t="str">
        <f t="shared" si="230"/>
        <v>0.031(V)</v>
      </c>
      <c r="GL264" s="58" t="str">
        <f t="shared" si="230"/>
        <v xml:space="preserve"> 0.125(L)</v>
      </c>
      <c r="GM264" s="58" t="str">
        <f t="shared" si="230"/>
        <v>0.031(V) 0.132(L)</v>
      </c>
      <c r="GN264" s="58" t="str">
        <f t="shared" si="230"/>
        <v>0.031(V)</v>
      </c>
      <c r="GO264" s="58" t="str">
        <f t="shared" ref="GO264:HU264" si="231">CONCATENATE(IF(GO257=0,"",CONCATENATE(FIXED(GO257,3),"(V)")),IF(GO260=0,"",CONCATENATE(" ",FIXED(GO260,3),"(L)")))</f>
        <v xml:space="preserve"> 0.138(L)</v>
      </c>
      <c r="GP264" s="58" t="str">
        <f t="shared" si="231"/>
        <v>0.027(V) 0.184(L)</v>
      </c>
      <c r="GQ264" s="58" t="str">
        <f t="shared" si="231"/>
        <v>0.029(V) 0.127(L)</v>
      </c>
      <c r="GR264" s="58" t="str">
        <f t="shared" si="231"/>
        <v xml:space="preserve"> 0.128(L)</v>
      </c>
      <c r="GS264" s="58" t="str">
        <f t="shared" si="231"/>
        <v>0.028(V)</v>
      </c>
      <c r="GT264" s="58" t="str">
        <f t="shared" si="231"/>
        <v>0.028(V)</v>
      </c>
      <c r="GU264" s="58" t="str">
        <f t="shared" si="231"/>
        <v>0.029(V) 0.139(L)</v>
      </c>
      <c r="GV264" s="58" t="str">
        <f t="shared" si="231"/>
        <v>0.027(V) 0.164(L)</v>
      </c>
      <c r="GW264" s="58" t="str">
        <f t="shared" si="231"/>
        <v>0.027(V)</v>
      </c>
      <c r="GX264" s="58" t="str">
        <f t="shared" si="231"/>
        <v>0.026(V)</v>
      </c>
      <c r="GY264" s="58" t="str">
        <f t="shared" si="231"/>
        <v>0.026(V)</v>
      </c>
      <c r="GZ264" s="58" t="str">
        <f t="shared" si="231"/>
        <v xml:space="preserve"> 0.148(L)</v>
      </c>
      <c r="HA264" s="58" t="str">
        <f t="shared" si="231"/>
        <v>0.026(V) 0.474(L)</v>
      </c>
      <c r="HB264" s="58" t="str">
        <f t="shared" si="231"/>
        <v xml:space="preserve"> 0.148(L)</v>
      </c>
      <c r="HC264" s="58" t="str">
        <f t="shared" si="231"/>
        <v xml:space="preserve"> 0.148(L)</v>
      </c>
      <c r="HD264" s="58" t="str">
        <f t="shared" si="231"/>
        <v xml:space="preserve"> 0.148(L)</v>
      </c>
      <c r="HE264" s="58" t="str">
        <f t="shared" si="231"/>
        <v xml:space="preserve"> 0.145(L)</v>
      </c>
      <c r="HF264" s="58" t="str">
        <f t="shared" si="231"/>
        <v xml:space="preserve"> 0.148(L)</v>
      </c>
      <c r="HG264" s="58" t="str">
        <f t="shared" si="231"/>
        <v xml:space="preserve"> 0.146(L)</v>
      </c>
      <c r="HH264" s="58" t="str">
        <f t="shared" si="231"/>
        <v xml:space="preserve"> 0.147(L)</v>
      </c>
      <c r="HI264" s="58" t="str">
        <f t="shared" si="231"/>
        <v xml:space="preserve"> 0.166(L)</v>
      </c>
      <c r="HJ264" s="58" t="str">
        <f t="shared" si="231"/>
        <v xml:space="preserve"> 0.149(L)</v>
      </c>
      <c r="HK264" s="58" t="str">
        <f t="shared" si="231"/>
        <v>0.020(V) 0.142(L)</v>
      </c>
      <c r="HL264" s="58" t="str">
        <f t="shared" si="231"/>
        <v xml:space="preserve"> 0.145(L)</v>
      </c>
      <c r="HM264" s="58" t="str">
        <f t="shared" si="231"/>
        <v xml:space="preserve"> 0.147(L)</v>
      </c>
      <c r="HN264" s="58" t="str">
        <f t="shared" si="231"/>
        <v/>
      </c>
      <c r="HO264" s="58" t="str">
        <f t="shared" si="231"/>
        <v>0.021(V)</v>
      </c>
      <c r="HP264" s="58" t="str">
        <f t="shared" si="231"/>
        <v xml:space="preserve"> 0.146(L)</v>
      </c>
      <c r="HQ264" s="58" t="str">
        <f t="shared" si="231"/>
        <v>0.019(V) 0.145(L)</v>
      </c>
      <c r="HR264" s="58" t="str">
        <f t="shared" si="231"/>
        <v/>
      </c>
      <c r="HS264" s="58" t="str">
        <f t="shared" si="231"/>
        <v xml:space="preserve"> 0.152(L)</v>
      </c>
      <c r="HT264" s="58" t="str">
        <f t="shared" si="231"/>
        <v>0.025(V) 0.240(L)</v>
      </c>
      <c r="HU264" s="58" t="str">
        <f t="shared" si="231"/>
        <v>0.029(V)</v>
      </c>
      <c r="HV264" s="58" t="str">
        <f t="shared" si="227"/>
        <v xml:space="preserve"> 0.260(L)</v>
      </c>
      <c r="HW264" s="58" t="str">
        <f t="shared" si="227"/>
        <v xml:space="preserve"> 0.149(L)</v>
      </c>
      <c r="HX264" s="58" t="str">
        <f t="shared" si="227"/>
        <v xml:space="preserve"> 0.139(L)</v>
      </c>
      <c r="HY264" s="58" t="str">
        <f t="shared" si="227"/>
        <v/>
      </c>
      <c r="HZ264" s="58" t="str">
        <f t="shared" si="227"/>
        <v xml:space="preserve"> 0.147(L)</v>
      </c>
    </row>
    <row r="265" spans="1:234" ht="12" customHeight="1" x14ac:dyDescent="0.15">
      <c r="A265" s="4" t="s">
        <v>575</v>
      </c>
      <c r="B265" s="5" t="s">
        <v>625</v>
      </c>
      <c r="C265" s="58" t="str">
        <f t="shared" si="222"/>
        <v xml:space="preserve"> 0.555(L)</v>
      </c>
      <c r="D265" s="58" t="str">
        <f t="shared" si="222"/>
        <v>0.016(V)</v>
      </c>
      <c r="E265" s="58" t="str">
        <f t="shared" ref="E265:BP265" si="232">CONCATENATE(IF(E258=0,"",CONCATENATE(FIXED(E258,3),"(V)")),IF(E261=0,"",CONCATENATE(" ",FIXED(E261,3),"(L)")))</f>
        <v xml:space="preserve"> 0.532(L)</v>
      </c>
      <c r="F265" s="58" t="str">
        <f t="shared" si="232"/>
        <v xml:space="preserve"> 0.539(L)</v>
      </c>
      <c r="G265" s="58" t="str">
        <f t="shared" si="232"/>
        <v xml:space="preserve"> 0.539(L)</v>
      </c>
      <c r="H265" s="58" t="str">
        <f t="shared" si="232"/>
        <v xml:space="preserve"> 0.479(L)</v>
      </c>
      <c r="I265" s="58" t="str">
        <f t="shared" si="232"/>
        <v xml:space="preserve"> 0.269(L)</v>
      </c>
      <c r="J265" s="58" t="str">
        <f t="shared" si="232"/>
        <v xml:space="preserve"> 0.640(L)</v>
      </c>
      <c r="K265" s="58" t="str">
        <f t="shared" si="232"/>
        <v/>
      </c>
      <c r="L265" s="58" t="str">
        <f t="shared" si="232"/>
        <v xml:space="preserve"> 0.539(L)</v>
      </c>
      <c r="M265" s="58" t="str">
        <f t="shared" si="232"/>
        <v>0.017(V) 0.640(L)</v>
      </c>
      <c r="N265" s="58" t="str">
        <f t="shared" si="232"/>
        <v xml:space="preserve"> 0.547(L)</v>
      </c>
      <c r="O265" s="58" t="str">
        <f t="shared" si="232"/>
        <v>0.017(V)</v>
      </c>
      <c r="P265" s="58" t="str">
        <f t="shared" si="232"/>
        <v xml:space="preserve"> 0.539(L)</v>
      </c>
      <c r="Q265" s="58" t="str">
        <f t="shared" si="232"/>
        <v>0.016(V)</v>
      </c>
      <c r="R265" s="58" t="str">
        <f t="shared" si="232"/>
        <v xml:space="preserve"> 0.484(L)</v>
      </c>
      <c r="S265" s="58" t="str">
        <f t="shared" si="232"/>
        <v xml:space="preserve"> 0.541(L)</v>
      </c>
      <c r="T265" s="58" t="str">
        <f t="shared" si="232"/>
        <v xml:space="preserve"> 0.541(L)</v>
      </c>
      <c r="U265" s="58" t="str">
        <f t="shared" si="232"/>
        <v xml:space="preserve"> 0.541(L)</v>
      </c>
      <c r="V265" s="58" t="str">
        <f t="shared" si="232"/>
        <v>0.025(V)</v>
      </c>
      <c r="W265" s="58" t="str">
        <f t="shared" si="232"/>
        <v>0.020(V) 0.214(L)</v>
      </c>
      <c r="X265" s="58" t="str">
        <f t="shared" si="232"/>
        <v>0.025(V)</v>
      </c>
      <c r="Y265" s="58" t="str">
        <f t="shared" si="232"/>
        <v>0.019(V) 0.188(L)</v>
      </c>
      <c r="Z265" s="58" t="str">
        <f t="shared" si="232"/>
        <v>0.019(V)</v>
      </c>
      <c r="AA265" s="58" t="str">
        <f t="shared" si="232"/>
        <v xml:space="preserve"> 0.171(L)</v>
      </c>
      <c r="AB265" s="58" t="str">
        <f t="shared" si="232"/>
        <v xml:space="preserve"> 0.193(L)</v>
      </c>
      <c r="AC265" s="58" t="str">
        <f t="shared" si="232"/>
        <v>0.014(V) 0.171(L)</v>
      </c>
      <c r="AD265" s="58" t="str">
        <f t="shared" si="232"/>
        <v>0.020(V)</v>
      </c>
      <c r="AE265" s="58" t="str">
        <f t="shared" si="232"/>
        <v xml:space="preserve"> 0.204(L)</v>
      </c>
      <c r="AF265" s="58" t="str">
        <f t="shared" si="232"/>
        <v xml:space="preserve"> 0.228(L)</v>
      </c>
      <c r="AG265" s="58" t="str">
        <f t="shared" si="232"/>
        <v>0.013(V) 0.204(L)</v>
      </c>
      <c r="AH265" s="58" t="str">
        <f t="shared" si="232"/>
        <v>0.022(V)</v>
      </c>
      <c r="AI265" s="58" t="str">
        <f t="shared" si="232"/>
        <v xml:space="preserve"> 0.571(L)</v>
      </c>
      <c r="AJ265" s="58" t="str">
        <f t="shared" si="232"/>
        <v xml:space="preserve"> 0.571(L)</v>
      </c>
      <c r="AK265" s="58" t="str">
        <f t="shared" si="232"/>
        <v xml:space="preserve"> 0.571(L)</v>
      </c>
      <c r="AL265" s="58" t="str">
        <f t="shared" si="232"/>
        <v xml:space="preserve"> 0.849(L)</v>
      </c>
      <c r="AM265" s="58" t="str">
        <f t="shared" si="232"/>
        <v>0.019(V)</v>
      </c>
      <c r="AN265" s="58" t="str">
        <f t="shared" si="232"/>
        <v xml:space="preserve"> 0.856(L)</v>
      </c>
      <c r="AO265" s="58" t="str">
        <f t="shared" si="232"/>
        <v xml:space="preserve"> 0.856(L)</v>
      </c>
      <c r="AP265" s="58" t="str">
        <f t="shared" si="232"/>
        <v xml:space="preserve"> 0.856(L)</v>
      </c>
      <c r="AQ265" s="58" t="str">
        <f t="shared" si="232"/>
        <v xml:space="preserve"> 0.868(L)</v>
      </c>
      <c r="AR265" s="58" t="str">
        <f t="shared" si="232"/>
        <v xml:space="preserve"> 0.652(L)</v>
      </c>
      <c r="AS265" s="58" t="str">
        <f t="shared" si="232"/>
        <v xml:space="preserve"> 0.652(L)</v>
      </c>
      <c r="AT265" s="58" t="str">
        <f t="shared" si="232"/>
        <v xml:space="preserve"> 0.868(L)</v>
      </c>
      <c r="AU265" s="58" t="str">
        <f t="shared" si="232"/>
        <v xml:space="preserve"> 0.599(L)</v>
      </c>
      <c r="AV265" s="58" t="str">
        <f t="shared" si="232"/>
        <v>0.019(V)</v>
      </c>
      <c r="AW265" s="58" t="str">
        <f t="shared" si="232"/>
        <v>0.019(V) 0.561(L)</v>
      </c>
      <c r="AX265" s="58" t="str">
        <f t="shared" si="232"/>
        <v>0.019(V)</v>
      </c>
      <c r="AY265" s="58" t="str">
        <f t="shared" si="232"/>
        <v>0.025(V)</v>
      </c>
      <c r="AZ265" s="58" t="str">
        <f t="shared" si="232"/>
        <v>0.016(V) 0.198(L)</v>
      </c>
      <c r="BA265" s="58" t="str">
        <f t="shared" si="232"/>
        <v>0.016(V)</v>
      </c>
      <c r="BB265" s="58" t="str">
        <f t="shared" si="232"/>
        <v xml:space="preserve"> 0.204(L)</v>
      </c>
      <c r="BC265" s="58" t="str">
        <f t="shared" si="232"/>
        <v xml:space="preserve"> 0.249(L)</v>
      </c>
      <c r="BD265" s="58" t="str">
        <f t="shared" si="232"/>
        <v>0.013(V) 0.204(L)</v>
      </c>
      <c r="BE265" s="58" t="str">
        <f t="shared" si="232"/>
        <v>0.020(V)</v>
      </c>
      <c r="BF265" s="58" t="str">
        <f t="shared" si="232"/>
        <v xml:space="preserve"> 0.558(L)</v>
      </c>
      <c r="BG265" s="58" t="str">
        <f t="shared" si="232"/>
        <v>0.013(V) 0.337(L)</v>
      </c>
      <c r="BH265" s="58" t="str">
        <f t="shared" si="232"/>
        <v>0.019(V)</v>
      </c>
      <c r="BI265" s="58" t="str">
        <f t="shared" si="232"/>
        <v xml:space="preserve"> 0.260(L)</v>
      </c>
      <c r="BJ265" s="58" t="str">
        <f t="shared" si="232"/>
        <v xml:space="preserve"> 0.460(L)</v>
      </c>
      <c r="BK265" s="58" t="str">
        <f t="shared" si="232"/>
        <v>0.013(V)</v>
      </c>
      <c r="BL265" s="58" t="str">
        <f t="shared" si="232"/>
        <v>0.011(V)</v>
      </c>
      <c r="BM265" s="58" t="str">
        <f t="shared" si="232"/>
        <v xml:space="preserve"> 0.639(L)</v>
      </c>
      <c r="BN265" s="58" t="str">
        <f t="shared" si="232"/>
        <v>0.015(V) 0.639(L)</v>
      </c>
      <c r="BO265" s="58" t="str">
        <f t="shared" si="232"/>
        <v xml:space="preserve"> 0.460(L)</v>
      </c>
      <c r="BP265" s="58" t="str">
        <f t="shared" si="232"/>
        <v xml:space="preserve"> 0.460(L)</v>
      </c>
      <c r="BQ265" s="58" t="str">
        <f t="shared" ref="BQ265:EB265" si="233">CONCATENATE(IF(BQ258=0,"",CONCATENATE(FIXED(BQ258,3),"(V)")),IF(BQ261=0,"",CONCATENATE(" ",FIXED(BQ261,3),"(L)")))</f>
        <v xml:space="preserve"> 0.460(L)</v>
      </c>
      <c r="BR265" s="58" t="str">
        <f t="shared" si="233"/>
        <v>0.014(V)</v>
      </c>
      <c r="BS265" s="58" t="str">
        <f t="shared" si="233"/>
        <v>0.015(V)</v>
      </c>
      <c r="BT265" s="58" t="str">
        <f t="shared" si="233"/>
        <v xml:space="preserve"> 0.544(L)</v>
      </c>
      <c r="BU265" s="58" t="str">
        <f t="shared" si="233"/>
        <v>0.019(V)</v>
      </c>
      <c r="BV265" s="58" t="str">
        <f t="shared" si="233"/>
        <v xml:space="preserve"> 0.459(L)</v>
      </c>
      <c r="BW265" s="58" t="str">
        <f t="shared" si="233"/>
        <v xml:space="preserve"> 0.459(L)</v>
      </c>
      <c r="BX265" s="58" t="str">
        <f t="shared" si="233"/>
        <v xml:space="preserve"> 0.458(L)</v>
      </c>
      <c r="BY265" s="58" t="str">
        <f t="shared" si="233"/>
        <v xml:space="preserve"> 0.459(L)</v>
      </c>
      <c r="BZ265" s="58" t="str">
        <f t="shared" si="233"/>
        <v xml:space="preserve"> 0.480(L)</v>
      </c>
      <c r="CA265" s="58" t="str">
        <f t="shared" si="233"/>
        <v xml:space="preserve"> 0.480(L)</v>
      </c>
      <c r="CB265" s="58" t="str">
        <f t="shared" si="233"/>
        <v/>
      </c>
      <c r="CC265" s="58" t="str">
        <f t="shared" si="233"/>
        <v xml:space="preserve"> 0.458(L)</v>
      </c>
      <c r="CD265" s="58" t="str">
        <f t="shared" si="233"/>
        <v>0.012(V)</v>
      </c>
      <c r="CE265" s="58" t="str">
        <f t="shared" si="233"/>
        <v xml:space="preserve"> 0.480(L)</v>
      </c>
      <c r="CF265" s="58" t="str">
        <f t="shared" si="233"/>
        <v xml:space="preserve"> 0.441(L)</v>
      </c>
      <c r="CG265" s="58" t="str">
        <f t="shared" si="233"/>
        <v xml:space="preserve"> 0.480(L)</v>
      </c>
      <c r="CH265" s="58" t="str">
        <f t="shared" si="233"/>
        <v xml:space="preserve"> 0.480(L)</v>
      </c>
      <c r="CI265" s="58" t="str">
        <f t="shared" si="233"/>
        <v>0.011(V)</v>
      </c>
      <c r="CJ265" s="58" t="str">
        <f t="shared" si="233"/>
        <v>0.011(V) 0.464(L)</v>
      </c>
      <c r="CK265" s="58" t="str">
        <f t="shared" si="233"/>
        <v>0.012(V) 0.338(L)</v>
      </c>
      <c r="CL265" s="58" t="str">
        <f t="shared" si="233"/>
        <v>0.012(V) 0.338(L)</v>
      </c>
      <c r="CM265" s="58" t="str">
        <f t="shared" si="233"/>
        <v xml:space="preserve"> 0.344(L)</v>
      </c>
      <c r="CN265" s="58" t="str">
        <f t="shared" si="233"/>
        <v xml:space="preserve"> 0.345(L)</v>
      </c>
      <c r="CO265" s="58" t="str">
        <f t="shared" si="233"/>
        <v xml:space="preserve"> 0.344(L)</v>
      </c>
      <c r="CP265" s="58" t="str">
        <f t="shared" si="233"/>
        <v xml:space="preserve"> 0.344(L)</v>
      </c>
      <c r="CQ265" s="58" t="str">
        <f t="shared" si="233"/>
        <v xml:space="preserve"> 0.463(L)</v>
      </c>
      <c r="CR265" s="58" t="str">
        <f t="shared" si="233"/>
        <v>0.020(V)</v>
      </c>
      <c r="CS265" s="58" t="str">
        <f t="shared" si="233"/>
        <v>0.018(V)</v>
      </c>
      <c r="CT265" s="58" t="str">
        <f t="shared" si="233"/>
        <v xml:space="preserve"> 2.044(L)</v>
      </c>
      <c r="CU265" s="58" t="str">
        <f t="shared" si="233"/>
        <v>0.015(V) 0.832(L)</v>
      </c>
      <c r="CV265" s="58" t="str">
        <f t="shared" si="233"/>
        <v xml:space="preserve"> 0.855(L)</v>
      </c>
      <c r="CW265" s="58" t="str">
        <f t="shared" si="233"/>
        <v xml:space="preserve"> 0.445(L)</v>
      </c>
      <c r="CX265" s="58" t="str">
        <f t="shared" si="233"/>
        <v xml:space="preserve"> 0.446(L)</v>
      </c>
      <c r="CY265" s="58" t="str">
        <f t="shared" si="233"/>
        <v xml:space="preserve"> 0.445(L)</v>
      </c>
      <c r="CZ265" s="58" t="str">
        <f t="shared" si="233"/>
        <v xml:space="preserve"> 0.445(L)</v>
      </c>
      <c r="DA265" s="58" t="str">
        <f t="shared" si="233"/>
        <v xml:space="preserve"> 0.445(L)</v>
      </c>
      <c r="DB265" s="58" t="str">
        <f t="shared" si="233"/>
        <v xml:space="preserve"> 0.645(L)</v>
      </c>
      <c r="DC265" s="58" t="str">
        <f t="shared" si="233"/>
        <v xml:space="preserve"> 0.646(L)</v>
      </c>
      <c r="DD265" s="58" t="str">
        <f t="shared" si="233"/>
        <v xml:space="preserve"> 0.847(L)</v>
      </c>
      <c r="DE265" s="58" t="str">
        <f t="shared" si="233"/>
        <v xml:space="preserve"> 0.847(L)</v>
      </c>
      <c r="DF265" s="58" t="str">
        <f t="shared" si="233"/>
        <v xml:space="preserve"> 0.868(L)</v>
      </c>
      <c r="DG265" s="58" t="str">
        <f t="shared" si="233"/>
        <v>0.017(V)</v>
      </c>
      <c r="DH265" s="58" t="str">
        <f t="shared" si="233"/>
        <v>0.020(V)</v>
      </c>
      <c r="DI265" s="58" t="str">
        <f t="shared" si="233"/>
        <v>0.018(V)</v>
      </c>
      <c r="DJ265" s="58" t="str">
        <f t="shared" si="233"/>
        <v>0.020(V)</v>
      </c>
      <c r="DK265" s="58" t="str">
        <f t="shared" si="233"/>
        <v xml:space="preserve"> 0.649(L)</v>
      </c>
      <c r="DL265" s="58" t="str">
        <f t="shared" si="233"/>
        <v>0.020(V)</v>
      </c>
      <c r="DM265" s="58" t="str">
        <f t="shared" si="233"/>
        <v xml:space="preserve"> 0.615(L)</v>
      </c>
      <c r="DN265" s="58" t="str">
        <f t="shared" si="233"/>
        <v xml:space="preserve"> 0.615(L)</v>
      </c>
      <c r="DO265" s="58" t="str">
        <f t="shared" si="233"/>
        <v xml:space="preserve"> 0.615(L)</v>
      </c>
      <c r="DP265" s="58" t="str">
        <f t="shared" si="233"/>
        <v xml:space="preserve"> 0.616(L)</v>
      </c>
      <c r="DQ265" s="58" t="str">
        <f t="shared" si="233"/>
        <v>0.018(V)</v>
      </c>
      <c r="DR265" s="58" t="str">
        <f t="shared" si="233"/>
        <v xml:space="preserve"> 0.617(L)</v>
      </c>
      <c r="DS265" s="58" t="str">
        <f t="shared" si="233"/>
        <v xml:space="preserve"> 0.479(L)</v>
      </c>
      <c r="DT265" s="58" t="str">
        <f t="shared" si="233"/>
        <v xml:space="preserve"> 0.479(L)</v>
      </c>
      <c r="DU265" s="58" t="str">
        <f t="shared" si="233"/>
        <v xml:space="preserve"> 0.479(L)</v>
      </c>
      <c r="DV265" s="58" t="str">
        <f t="shared" si="233"/>
        <v xml:space="preserve"> 0.480(L)</v>
      </c>
      <c r="DW265" s="58" t="str">
        <f t="shared" si="233"/>
        <v xml:space="preserve"> 0.479(L)</v>
      </c>
      <c r="DX265" s="58" t="str">
        <f t="shared" si="233"/>
        <v/>
      </c>
      <c r="DY265" s="58" t="str">
        <f t="shared" si="233"/>
        <v>0.012(V) 0.322(L)</v>
      </c>
      <c r="DZ265" s="58" t="str">
        <f t="shared" si="233"/>
        <v>0.012(V)</v>
      </c>
      <c r="EA265" s="58" t="str">
        <f t="shared" si="233"/>
        <v xml:space="preserve"> 0.345(L)</v>
      </c>
      <c r="EB265" s="58" t="str">
        <f t="shared" si="233"/>
        <v xml:space="preserve"> 0.374(L)</v>
      </c>
      <c r="EC265" s="58" t="str">
        <f t="shared" ref="EC265:GN265" si="234">CONCATENATE(IF(EC258=0,"",CONCATENATE(FIXED(EC258,3),"(V)")),IF(EC261=0,"",CONCATENATE(" ",FIXED(EC261,3),"(L)")))</f>
        <v xml:space="preserve"> 0.374(L)</v>
      </c>
      <c r="ED265" s="58" t="str">
        <f t="shared" si="234"/>
        <v xml:space="preserve"> 0.374(L)</v>
      </c>
      <c r="EE265" s="58" t="str">
        <f t="shared" si="234"/>
        <v xml:space="preserve"> 0.374(L)</v>
      </c>
      <c r="EF265" s="58" t="str">
        <f t="shared" si="234"/>
        <v>0.012(V)</v>
      </c>
      <c r="EG265" s="58" t="str">
        <f t="shared" si="234"/>
        <v xml:space="preserve"> 0.571(L)</v>
      </c>
      <c r="EH265" s="58" t="str">
        <f t="shared" si="234"/>
        <v>0.012(V)</v>
      </c>
      <c r="EI265" s="58" t="str">
        <f t="shared" si="234"/>
        <v xml:space="preserve"> 0.606(L)</v>
      </c>
      <c r="EJ265" s="58" t="str">
        <f t="shared" si="234"/>
        <v xml:space="preserve"> 0.571(L)</v>
      </c>
      <c r="EK265" s="58" t="str">
        <f t="shared" si="234"/>
        <v>0.017(V)</v>
      </c>
      <c r="EL265" s="58" t="str">
        <f t="shared" si="234"/>
        <v xml:space="preserve"> 0.649(L)</v>
      </c>
      <c r="EM265" s="58" t="str">
        <f t="shared" si="234"/>
        <v xml:space="preserve"> 0.649(L)</v>
      </c>
      <c r="EN265" s="58" t="str">
        <f t="shared" si="234"/>
        <v xml:space="preserve"> 0.652(L)</v>
      </c>
      <c r="EO265" s="58" t="str">
        <f t="shared" si="234"/>
        <v xml:space="preserve"> 0.520(L)</v>
      </c>
      <c r="EP265" s="58" t="str">
        <f t="shared" si="234"/>
        <v xml:space="preserve"> 0.484(L)</v>
      </c>
      <c r="EQ265" s="58" t="str">
        <f t="shared" si="234"/>
        <v xml:space="preserve"> 0.475(L)</v>
      </c>
      <c r="ER265" s="58" t="str">
        <f t="shared" si="234"/>
        <v xml:space="preserve"> 1.033(L)</v>
      </c>
      <c r="ES265" s="58" t="str">
        <f t="shared" si="234"/>
        <v xml:space="preserve"> 0.484(L)</v>
      </c>
      <c r="ET265" s="58" t="str">
        <f t="shared" si="234"/>
        <v xml:space="preserve"> 0.484(L)</v>
      </c>
      <c r="EU265" s="58" t="str">
        <f t="shared" si="234"/>
        <v xml:space="preserve"> 0.486(L)</v>
      </c>
      <c r="EV265" s="58" t="str">
        <f t="shared" si="234"/>
        <v xml:space="preserve"> 0.484(L)</v>
      </c>
      <c r="EW265" s="58" t="str">
        <f t="shared" si="234"/>
        <v/>
      </c>
      <c r="EX265" s="58" t="str">
        <f t="shared" si="234"/>
        <v xml:space="preserve"> 0.484(L)</v>
      </c>
      <c r="EY265" s="58" t="str">
        <f t="shared" si="234"/>
        <v xml:space="preserve"> 0.484(L)</v>
      </c>
      <c r="EZ265" s="58" t="str">
        <f t="shared" si="234"/>
        <v xml:space="preserve"> 0.484(L)</v>
      </c>
      <c r="FA265" s="58" t="str">
        <f t="shared" si="234"/>
        <v xml:space="preserve"> 0.868(L)</v>
      </c>
      <c r="FB265" s="58" t="str">
        <f t="shared" si="234"/>
        <v xml:space="preserve"> 0.649(L)</v>
      </c>
      <c r="FC265" s="58" t="str">
        <f t="shared" si="234"/>
        <v xml:space="preserve"> 0.716(L)</v>
      </c>
      <c r="FD265" s="58" t="str">
        <f t="shared" si="234"/>
        <v xml:space="preserve"> 0.592(L)</v>
      </c>
      <c r="FE265" s="58" t="str">
        <f t="shared" si="234"/>
        <v xml:space="preserve"> 0.716(L)</v>
      </c>
      <c r="FF265" s="58" t="str">
        <f t="shared" si="234"/>
        <v xml:space="preserve"> 0.593(L)</v>
      </c>
      <c r="FG265" s="58" t="str">
        <f t="shared" si="234"/>
        <v xml:space="preserve"> 0.716(L)</v>
      </c>
      <c r="FH265" s="58" t="str">
        <f t="shared" si="234"/>
        <v xml:space="preserve"> 0.592(L)</v>
      </c>
      <c r="FI265" s="58" t="str">
        <f t="shared" si="234"/>
        <v xml:space="preserve"> 0.716(L)</v>
      </c>
      <c r="FJ265" s="58" t="str">
        <f t="shared" si="234"/>
        <v xml:space="preserve"> 0.592(L)</v>
      </c>
      <c r="FK265" s="58" t="str">
        <f t="shared" si="234"/>
        <v xml:space="preserve"> 0.716(L)</v>
      </c>
      <c r="FL265" s="58" t="str">
        <f t="shared" si="234"/>
        <v xml:space="preserve"> 0.592(L)</v>
      </c>
      <c r="FM265" s="58" t="str">
        <f t="shared" si="234"/>
        <v xml:space="preserve"> 0.716(L)</v>
      </c>
      <c r="FN265" s="58" t="str">
        <f t="shared" si="234"/>
        <v xml:space="preserve"> 0.592(L)</v>
      </c>
      <c r="FO265" s="58" t="str">
        <f t="shared" si="234"/>
        <v xml:space="preserve"> 0.716(L)</v>
      </c>
      <c r="FP265" s="58" t="str">
        <f t="shared" si="234"/>
        <v xml:space="preserve"> 0.649(L)</v>
      </c>
      <c r="FQ265" s="58" t="str">
        <f t="shared" si="234"/>
        <v xml:space="preserve"> 0.716(L)</v>
      </c>
      <c r="FR265" s="58" t="str">
        <f t="shared" si="234"/>
        <v xml:space="preserve"> 0.607(L)</v>
      </c>
      <c r="FS265" s="58" t="str">
        <f t="shared" si="234"/>
        <v xml:space="preserve"> 0.716(L)</v>
      </c>
      <c r="FT265" s="58" t="str">
        <f t="shared" si="234"/>
        <v>0.014(V)</v>
      </c>
      <c r="FU265" s="58" t="str">
        <f t="shared" si="234"/>
        <v>0.014(V)</v>
      </c>
      <c r="FV265" s="58" t="str">
        <f t="shared" si="234"/>
        <v>0.014(V) 0.176(L)</v>
      </c>
      <c r="FW265" s="58" t="str">
        <f t="shared" si="234"/>
        <v>0.014(V)</v>
      </c>
      <c r="FX265" s="58" t="str">
        <f t="shared" si="234"/>
        <v>0.014(V) 0.176(L)</v>
      </c>
      <c r="FY265" s="58" t="str">
        <f t="shared" si="234"/>
        <v xml:space="preserve"> 0.449(L)</v>
      </c>
      <c r="FZ265" s="58" t="str">
        <f t="shared" si="234"/>
        <v/>
      </c>
      <c r="GA265" s="58" t="str">
        <f t="shared" si="234"/>
        <v xml:space="preserve"> 0.900(L)</v>
      </c>
      <c r="GB265" s="58" t="str">
        <f t="shared" si="234"/>
        <v xml:space="preserve"> 0.900(L)</v>
      </c>
      <c r="GC265" s="58" t="str">
        <f t="shared" si="234"/>
        <v xml:space="preserve"> 0.900(L)</v>
      </c>
      <c r="GD265" s="58" t="str">
        <f t="shared" si="234"/>
        <v xml:space="preserve"> 0.640(L)</v>
      </c>
      <c r="GE265" s="58" t="str">
        <f t="shared" si="234"/>
        <v xml:space="preserve"> 0.539(L)</v>
      </c>
      <c r="GF265" s="58" t="str">
        <f t="shared" si="234"/>
        <v xml:space="preserve"> 0.547(L)</v>
      </c>
      <c r="GG265" s="58" t="str">
        <f t="shared" si="234"/>
        <v>0.022(V) 0.249(L)</v>
      </c>
      <c r="GH265" s="58" t="str">
        <f t="shared" si="234"/>
        <v>0.022(V) 0.354(L)</v>
      </c>
      <c r="GI265" s="58" t="str">
        <f t="shared" si="234"/>
        <v>0.022(V) 0.326(L)</v>
      </c>
      <c r="GJ265" s="58" t="str">
        <f t="shared" si="234"/>
        <v>0.019(V)</v>
      </c>
      <c r="GK265" s="58" t="str">
        <f t="shared" si="234"/>
        <v>0.019(V)</v>
      </c>
      <c r="GL265" s="58" t="str">
        <f t="shared" si="234"/>
        <v xml:space="preserve"> 0.188(L)</v>
      </c>
      <c r="GM265" s="58" t="str">
        <f t="shared" si="234"/>
        <v>0.020(V) 0.193(L)</v>
      </c>
      <c r="GN265" s="58" t="str">
        <f t="shared" si="234"/>
        <v>0.022(V)</v>
      </c>
      <c r="GO265" s="58" t="str">
        <f t="shared" ref="GO265:HU265" si="235">CONCATENATE(IF(GO258=0,"",CONCATENATE(FIXED(GO258,3),"(V)")),IF(GO261=0,"",CONCATENATE(" ",FIXED(GO261,3),"(L)")))</f>
        <v xml:space="preserve"> 0.211(L)</v>
      </c>
      <c r="GP265" s="58" t="str">
        <f t="shared" si="235"/>
        <v>0.019(V) 0.571(L)</v>
      </c>
      <c r="GQ265" s="58" t="str">
        <f t="shared" si="235"/>
        <v>0.018(V) 0.208(L)</v>
      </c>
      <c r="GR265" s="58" t="str">
        <f t="shared" si="235"/>
        <v xml:space="preserve"> 0.198(L)</v>
      </c>
      <c r="GS265" s="58" t="str">
        <f t="shared" si="235"/>
        <v>0.016(V)</v>
      </c>
      <c r="GT265" s="58" t="str">
        <f t="shared" si="235"/>
        <v>0.016(V)</v>
      </c>
      <c r="GU265" s="58" t="str">
        <f t="shared" si="235"/>
        <v>0.020(V) 0.249(L)</v>
      </c>
      <c r="GV265" s="58" t="str">
        <f t="shared" si="235"/>
        <v>0.019(V) 0.558(L)</v>
      </c>
      <c r="GW265" s="58" t="str">
        <f t="shared" si="235"/>
        <v>0.019(V)</v>
      </c>
      <c r="GX265" s="58" t="str">
        <f t="shared" si="235"/>
        <v>0.019(V)</v>
      </c>
      <c r="GY265" s="58" t="str">
        <f t="shared" si="235"/>
        <v>0.019(V)</v>
      </c>
      <c r="GZ265" s="58" t="str">
        <f t="shared" si="235"/>
        <v xml:space="preserve"> 0.460(L)</v>
      </c>
      <c r="HA265" s="58" t="str">
        <f t="shared" si="235"/>
        <v>0.019(V) 0.544(L)</v>
      </c>
      <c r="HB265" s="58" t="str">
        <f t="shared" si="235"/>
        <v xml:space="preserve"> 0.459(L)</v>
      </c>
      <c r="HC265" s="58" t="str">
        <f t="shared" si="235"/>
        <v xml:space="preserve"> 0.459(L)</v>
      </c>
      <c r="HD265" s="58" t="str">
        <f t="shared" si="235"/>
        <v xml:space="preserve"> 0.459(L)</v>
      </c>
      <c r="HE265" s="58" t="str">
        <f t="shared" si="235"/>
        <v xml:space="preserve"> 0.407(L)</v>
      </c>
      <c r="HF265" s="58" t="str">
        <f t="shared" si="235"/>
        <v xml:space="preserve"> 0.459(L)</v>
      </c>
      <c r="HG265" s="58" t="str">
        <f t="shared" si="235"/>
        <v xml:space="preserve"> 0.455(L)</v>
      </c>
      <c r="HH265" s="58" t="str">
        <f t="shared" si="235"/>
        <v xml:space="preserve"> 0.442(L)</v>
      </c>
      <c r="HI265" s="58" t="str">
        <f t="shared" si="235"/>
        <v xml:space="preserve"> 6.413(L)</v>
      </c>
      <c r="HJ265" s="58" t="str">
        <f t="shared" si="235"/>
        <v xml:space="preserve"> 0.480(L)</v>
      </c>
      <c r="HK265" s="58" t="str">
        <f t="shared" si="235"/>
        <v>0.012(V) 0.338(L)</v>
      </c>
      <c r="HL265" s="58" t="str">
        <f t="shared" si="235"/>
        <v xml:space="preserve"> 0.407(L)</v>
      </c>
      <c r="HM265" s="58" t="str">
        <f t="shared" si="235"/>
        <v xml:space="preserve"> 0.451(L)</v>
      </c>
      <c r="HN265" s="58" t="str">
        <f t="shared" si="235"/>
        <v/>
      </c>
      <c r="HO265" s="58" t="str">
        <f t="shared" si="235"/>
        <v>0.015(V)</v>
      </c>
      <c r="HP265" s="58" t="str">
        <f t="shared" si="235"/>
        <v xml:space="preserve"> 0.830(L)</v>
      </c>
      <c r="HQ265" s="58" t="str">
        <f t="shared" si="235"/>
        <v>0.014(V) 0.446(L)</v>
      </c>
      <c r="HR265" s="58" t="str">
        <f t="shared" si="235"/>
        <v/>
      </c>
      <c r="HS265" s="58" t="str">
        <f t="shared" si="235"/>
        <v xml:space="preserve"> 0.646(L)</v>
      </c>
      <c r="HT265" s="58" t="str">
        <f t="shared" si="235"/>
        <v>0.018(V) 0.613(L)</v>
      </c>
      <c r="HU265" s="58" t="str">
        <f t="shared" si="235"/>
        <v>0.020(V)</v>
      </c>
      <c r="HV265" s="58" t="str">
        <f t="shared" si="227"/>
        <v xml:space="preserve"> 0.617(L)</v>
      </c>
      <c r="HW265" s="58" t="str">
        <f t="shared" si="227"/>
        <v xml:space="preserve"> 0.480(L)</v>
      </c>
      <c r="HX265" s="58" t="str">
        <f t="shared" si="227"/>
        <v xml:space="preserve"> 0.374(L)</v>
      </c>
      <c r="HY265" s="58" t="str">
        <f t="shared" si="227"/>
        <v/>
      </c>
      <c r="HZ265" s="58" t="str">
        <f t="shared" si="227"/>
        <v xml:space="preserve"> 0.486(L)</v>
      </c>
    </row>
    <row r="266" spans="1:234" s="53" customFormat="1" ht="12" customHeight="1" x14ac:dyDescent="0.15"/>
  </sheetData>
  <phoneticPr fontId="14" type="noConversion"/>
  <pageMargins left="0.75" right="0.75" top="1" bottom="1" header="0.5" footer="0.5"/>
  <pageSetup paperSize="9" orientation="portrait" verticalDpi="0" r:id="rId1"/>
  <headerFooter alignWithMargins="0">
    <oddFooter>&amp;CDOW RESTRICTED - For internal use only</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7A4B7A-1FBF-4394-ABBA-38493DF28996}">
  <sheetPr codeName="Sheet31"/>
  <dimension ref="A1:IT266"/>
  <sheetViews>
    <sheetView zoomScale="66" workbookViewId="0">
      <pane xSplit="2" ySplit="5" topLeftCell="AG6" activePane="bottomRight" state="frozen"/>
      <selection pane="topRight" activeCell="C1" sqref="C1"/>
      <selection pane="bottomLeft" activeCell="A6" sqref="A6"/>
      <selection pane="bottomRight"/>
    </sheetView>
  </sheetViews>
  <sheetFormatPr baseColWidth="10" defaultColWidth="15.6640625" defaultRowHeight="12" customHeight="1" x14ac:dyDescent="0.15"/>
  <cols>
    <col min="1" max="2" width="20.6640625" style="2" customWidth="1"/>
    <col min="3" max="16384" width="15.6640625" style="2"/>
  </cols>
  <sheetData>
    <row r="1" spans="1:254" s="1" customFormat="1" ht="12" customHeight="1" x14ac:dyDescent="0.15">
      <c r="A1" s="10" t="s">
        <v>195</v>
      </c>
      <c r="C1" s="1">
        <v>114</v>
      </c>
      <c r="D1" s="1" t="s">
        <v>404</v>
      </c>
      <c r="E1" s="1">
        <v>115</v>
      </c>
      <c r="F1" s="1" t="s">
        <v>405</v>
      </c>
      <c r="G1" s="1">
        <v>116</v>
      </c>
      <c r="H1" s="1" t="s">
        <v>406</v>
      </c>
      <c r="I1" s="1">
        <v>117</v>
      </c>
      <c r="J1" s="1" t="s">
        <v>407</v>
      </c>
      <c r="K1" s="1">
        <v>118</v>
      </c>
      <c r="L1" s="1" t="s">
        <v>408</v>
      </c>
      <c r="M1" s="1">
        <v>119</v>
      </c>
      <c r="N1" s="1" t="s">
        <v>409</v>
      </c>
      <c r="O1" s="1">
        <v>120</v>
      </c>
      <c r="P1" s="1" t="s">
        <v>410</v>
      </c>
      <c r="Q1" s="1">
        <v>121</v>
      </c>
      <c r="R1" s="1" t="s">
        <v>411</v>
      </c>
      <c r="S1" s="1">
        <v>122</v>
      </c>
      <c r="T1" s="1" t="s">
        <v>412</v>
      </c>
      <c r="U1" s="1">
        <v>123</v>
      </c>
      <c r="V1" s="1" t="s">
        <v>413</v>
      </c>
      <c r="W1" s="1">
        <v>124</v>
      </c>
      <c r="X1" s="1" t="s">
        <v>414</v>
      </c>
      <c r="Y1" s="1">
        <v>125</v>
      </c>
      <c r="Z1" s="1">
        <v>126</v>
      </c>
      <c r="AA1" s="1" t="s">
        <v>415</v>
      </c>
      <c r="AB1" s="1" t="s">
        <v>416</v>
      </c>
      <c r="AC1" s="1">
        <v>128</v>
      </c>
      <c r="AD1" s="1" t="s">
        <v>417</v>
      </c>
      <c r="AE1" s="1" t="s">
        <v>604</v>
      </c>
      <c r="AF1" s="1" t="s">
        <v>418</v>
      </c>
      <c r="AG1" s="1" t="s">
        <v>419</v>
      </c>
      <c r="AH1" s="1" t="s">
        <v>236</v>
      </c>
      <c r="AI1" s="1" t="s">
        <v>237</v>
      </c>
      <c r="AJ1" s="1" t="s">
        <v>238</v>
      </c>
      <c r="AK1" s="1" t="s">
        <v>420</v>
      </c>
      <c r="AL1" s="1">
        <v>136</v>
      </c>
      <c r="AM1" s="1">
        <v>201</v>
      </c>
      <c r="AN1" s="1" t="s">
        <v>0</v>
      </c>
      <c r="AO1" s="1">
        <v>202</v>
      </c>
      <c r="AP1" s="1" t="s">
        <v>530</v>
      </c>
      <c r="AQ1" s="1">
        <v>203</v>
      </c>
      <c r="AR1" s="1" t="s">
        <v>531</v>
      </c>
      <c r="AS1" s="1">
        <v>204</v>
      </c>
      <c r="AT1" s="1" t="s">
        <v>1</v>
      </c>
      <c r="AU1" s="1">
        <v>205</v>
      </c>
      <c r="AV1" s="1">
        <v>206</v>
      </c>
      <c r="AW1" s="1">
        <v>207</v>
      </c>
      <c r="AX1" s="1">
        <v>208</v>
      </c>
      <c r="AY1" s="1">
        <v>209</v>
      </c>
      <c r="AZ1" s="1" t="s">
        <v>2</v>
      </c>
      <c r="BA1" s="1">
        <v>210</v>
      </c>
      <c r="BB1" s="1">
        <v>211</v>
      </c>
      <c r="BC1" s="1">
        <v>212</v>
      </c>
      <c r="BD1" s="1">
        <v>213</v>
      </c>
      <c r="BE1" s="1">
        <v>214</v>
      </c>
      <c r="BF1" s="1">
        <v>215</v>
      </c>
      <c r="BG1" s="1">
        <v>216</v>
      </c>
      <c r="BH1" s="1">
        <v>217</v>
      </c>
      <c r="BI1" s="1">
        <v>218</v>
      </c>
      <c r="BJ1" s="1">
        <v>219</v>
      </c>
      <c r="BK1" s="1">
        <v>220</v>
      </c>
      <c r="BL1" s="1">
        <v>221</v>
      </c>
      <c r="BM1" s="1">
        <v>222</v>
      </c>
      <c r="BN1" s="1" t="s">
        <v>609</v>
      </c>
      <c r="BO1" s="1">
        <v>223</v>
      </c>
      <c r="BP1" s="1" t="s">
        <v>610</v>
      </c>
      <c r="BQ1" s="1">
        <v>224</v>
      </c>
      <c r="BR1" s="1" t="s">
        <v>611</v>
      </c>
      <c r="BS1" s="1">
        <v>225</v>
      </c>
      <c r="BT1" s="1" t="s">
        <v>612</v>
      </c>
      <c r="BU1" s="1">
        <v>226</v>
      </c>
      <c r="BV1" s="1">
        <v>227</v>
      </c>
      <c r="BW1" s="1">
        <v>228</v>
      </c>
      <c r="BX1" s="1">
        <v>229</v>
      </c>
      <c r="BY1" s="1">
        <v>230</v>
      </c>
      <c r="BZ1" s="1" t="s">
        <v>3</v>
      </c>
      <c r="CA1" s="1">
        <v>232</v>
      </c>
      <c r="CB1" s="1">
        <v>234</v>
      </c>
      <c r="CC1" s="1" t="s">
        <v>635</v>
      </c>
      <c r="CD1" s="1">
        <v>235</v>
      </c>
      <c r="CE1" s="1" t="s">
        <v>636</v>
      </c>
      <c r="CF1" s="1">
        <v>236</v>
      </c>
      <c r="CG1" s="1" t="s">
        <v>4</v>
      </c>
      <c r="CH1" s="1">
        <v>237</v>
      </c>
      <c r="CI1" s="1" t="s">
        <v>5</v>
      </c>
      <c r="CJ1" s="1">
        <v>238</v>
      </c>
      <c r="CK1" s="1" t="s">
        <v>6</v>
      </c>
      <c r="CL1" s="1">
        <v>239</v>
      </c>
      <c r="CM1" s="1" t="s">
        <v>7</v>
      </c>
      <c r="CN1" s="1">
        <v>240</v>
      </c>
      <c r="CO1" s="1" t="s">
        <v>8</v>
      </c>
      <c r="CP1" s="1">
        <v>241</v>
      </c>
      <c r="CQ1" s="1" t="s">
        <v>9</v>
      </c>
      <c r="CR1" s="1">
        <v>242</v>
      </c>
      <c r="CS1" s="1">
        <v>243</v>
      </c>
      <c r="CT1" s="1">
        <v>244</v>
      </c>
      <c r="CU1" s="1">
        <v>245</v>
      </c>
      <c r="CV1" s="1">
        <v>246</v>
      </c>
      <c r="CW1" s="1">
        <v>247</v>
      </c>
      <c r="CX1" s="1">
        <v>248</v>
      </c>
      <c r="CY1" s="1">
        <v>249</v>
      </c>
      <c r="CZ1" s="1" t="s">
        <v>10</v>
      </c>
      <c r="DA1" s="1">
        <v>250</v>
      </c>
      <c r="DB1" s="1" t="s">
        <v>602</v>
      </c>
      <c r="DC1" s="1">
        <v>251</v>
      </c>
      <c r="DD1" s="1">
        <v>252</v>
      </c>
      <c r="DE1" s="1">
        <v>253</v>
      </c>
      <c r="DF1" s="1">
        <v>254</v>
      </c>
      <c r="DG1" s="1">
        <v>255</v>
      </c>
      <c r="DH1" s="1" t="s">
        <v>532</v>
      </c>
      <c r="DI1" s="1">
        <v>256</v>
      </c>
      <c r="DJ1" s="1" t="s">
        <v>11</v>
      </c>
      <c r="DK1" s="1">
        <v>258</v>
      </c>
      <c r="DL1" s="1">
        <v>259</v>
      </c>
      <c r="DM1" s="1" t="s">
        <v>12</v>
      </c>
      <c r="DN1" s="1">
        <v>260</v>
      </c>
      <c r="DO1" s="1" t="s">
        <v>533</v>
      </c>
      <c r="DP1" s="1">
        <v>261</v>
      </c>
      <c r="DQ1" s="1">
        <v>262</v>
      </c>
      <c r="DR1" s="1" t="s">
        <v>13</v>
      </c>
      <c r="DS1" s="1">
        <v>263</v>
      </c>
      <c r="DT1" s="1" t="s">
        <v>581</v>
      </c>
      <c r="DU1" s="1">
        <v>264</v>
      </c>
      <c r="DV1" s="1">
        <v>265</v>
      </c>
      <c r="DW1" s="1" t="s">
        <v>14</v>
      </c>
      <c r="DX1" s="1">
        <v>267</v>
      </c>
      <c r="DY1" s="1">
        <v>268</v>
      </c>
      <c r="DZ1" s="1">
        <v>269</v>
      </c>
      <c r="EA1" s="1">
        <v>271</v>
      </c>
      <c r="EB1" s="1" t="s">
        <v>15</v>
      </c>
      <c r="EC1" s="1">
        <v>273</v>
      </c>
      <c r="ED1" s="1">
        <v>274</v>
      </c>
      <c r="EE1" s="1">
        <v>275</v>
      </c>
      <c r="EF1" s="1" t="s">
        <v>16</v>
      </c>
      <c r="EG1" s="1">
        <v>276</v>
      </c>
      <c r="EH1" s="1" t="s">
        <v>605</v>
      </c>
      <c r="EI1" s="1">
        <v>277</v>
      </c>
      <c r="EJ1" s="1">
        <v>278</v>
      </c>
      <c r="EK1" s="1" t="s">
        <v>17</v>
      </c>
      <c r="EL1" s="1">
        <v>279</v>
      </c>
      <c r="EM1" s="1" t="s">
        <v>18</v>
      </c>
      <c r="EN1" s="1" t="s">
        <v>19</v>
      </c>
      <c r="EO1" s="1">
        <v>281</v>
      </c>
      <c r="EP1" s="1" t="s">
        <v>20</v>
      </c>
      <c r="EQ1" s="1">
        <v>282</v>
      </c>
      <c r="ER1" s="1" t="s">
        <v>21</v>
      </c>
      <c r="ES1" s="1" t="s">
        <v>22</v>
      </c>
      <c r="ET1" s="1" t="s">
        <v>23</v>
      </c>
      <c r="EU1" s="1" t="s">
        <v>24</v>
      </c>
      <c r="EV1" s="1" t="s">
        <v>25</v>
      </c>
      <c r="EW1" s="1">
        <v>287</v>
      </c>
      <c r="EX1" s="1" t="s">
        <v>463</v>
      </c>
      <c r="EY1" s="1">
        <v>288</v>
      </c>
      <c r="EZ1" s="1">
        <v>324</v>
      </c>
      <c r="FA1" s="1" t="s">
        <v>421</v>
      </c>
      <c r="FB1" s="1">
        <v>325</v>
      </c>
      <c r="FC1" s="1" t="s">
        <v>422</v>
      </c>
      <c r="FD1" s="1">
        <v>326</v>
      </c>
      <c r="FE1" s="1" t="s">
        <v>423</v>
      </c>
      <c r="FF1" s="1">
        <v>327</v>
      </c>
      <c r="FG1" s="1" t="s">
        <v>424</v>
      </c>
      <c r="FH1" s="1">
        <v>328</v>
      </c>
      <c r="FI1" s="1" t="s">
        <v>425</v>
      </c>
      <c r="FJ1" s="1">
        <v>329</v>
      </c>
      <c r="FK1" s="1" t="s">
        <v>426</v>
      </c>
      <c r="FL1" s="1">
        <v>330</v>
      </c>
      <c r="FM1" s="1" t="s">
        <v>427</v>
      </c>
      <c r="FN1" s="1">
        <v>351</v>
      </c>
      <c r="FO1" s="1" t="s">
        <v>26</v>
      </c>
      <c r="FP1" s="1">
        <v>352</v>
      </c>
      <c r="FQ1" s="1" t="s">
        <v>27</v>
      </c>
      <c r="FR1" s="1">
        <v>353</v>
      </c>
      <c r="FS1" s="1" t="s">
        <v>28</v>
      </c>
      <c r="FT1" s="1">
        <v>355</v>
      </c>
      <c r="FU1" s="1" t="s">
        <v>29</v>
      </c>
      <c r="FV1" s="1">
        <v>418</v>
      </c>
      <c r="FW1" s="1" t="s">
        <v>428</v>
      </c>
      <c r="FX1" s="1" t="s">
        <v>429</v>
      </c>
      <c r="FY1" s="1">
        <v>421</v>
      </c>
      <c r="FZ1" s="1">
        <v>422</v>
      </c>
      <c r="GA1" s="1" t="s">
        <v>30</v>
      </c>
      <c r="GB1" s="1">
        <v>424</v>
      </c>
      <c r="GC1" s="1" t="s">
        <v>603</v>
      </c>
      <c r="GD1" s="1">
        <v>501</v>
      </c>
      <c r="GE1" s="1" t="s">
        <v>31</v>
      </c>
      <c r="GF1" s="1">
        <v>516</v>
      </c>
      <c r="GG1" s="1">
        <v>517</v>
      </c>
      <c r="GH1" s="1">
        <v>518</v>
      </c>
      <c r="GI1" s="1">
        <v>519</v>
      </c>
      <c r="GJ1" s="1" t="s">
        <v>430</v>
      </c>
      <c r="GK1" s="1" t="s">
        <v>431</v>
      </c>
      <c r="GL1" s="1" t="s">
        <v>432</v>
      </c>
      <c r="GM1" s="1" t="s">
        <v>433</v>
      </c>
      <c r="GN1" s="1" t="s">
        <v>434</v>
      </c>
      <c r="GO1" s="1" t="s">
        <v>435</v>
      </c>
      <c r="GP1" s="1" t="s">
        <v>436</v>
      </c>
      <c r="GQ1" s="1" t="s">
        <v>437</v>
      </c>
      <c r="GR1" s="1" t="s">
        <v>438</v>
      </c>
      <c r="GS1" s="1" t="s">
        <v>32</v>
      </c>
      <c r="GT1" s="1" t="s">
        <v>33</v>
      </c>
      <c r="GU1" s="1" t="s">
        <v>34</v>
      </c>
      <c r="GV1" s="1" t="s">
        <v>35</v>
      </c>
      <c r="GW1" s="1" t="s">
        <v>36</v>
      </c>
      <c r="GX1" s="1" t="s">
        <v>37</v>
      </c>
      <c r="GY1" s="1" t="s">
        <v>38</v>
      </c>
      <c r="GZ1" s="1" t="s">
        <v>39</v>
      </c>
      <c r="HA1" s="1" t="s">
        <v>40</v>
      </c>
      <c r="HB1" s="1" t="s">
        <v>41</v>
      </c>
      <c r="HC1" s="1" t="s">
        <v>42</v>
      </c>
      <c r="HD1" s="1" t="s">
        <v>43</v>
      </c>
      <c r="HE1" s="1" t="s">
        <v>44</v>
      </c>
      <c r="HF1" s="1" t="s">
        <v>45</v>
      </c>
      <c r="HG1" s="1" t="s">
        <v>46</v>
      </c>
      <c r="HH1" s="1" t="s">
        <v>47</v>
      </c>
      <c r="HI1" s="1" t="s">
        <v>48</v>
      </c>
      <c r="HJ1" s="1" t="s">
        <v>49</v>
      </c>
      <c r="HK1" s="1" t="s">
        <v>50</v>
      </c>
      <c r="HL1" s="1" t="s">
        <v>51</v>
      </c>
      <c r="HM1" s="1" t="s">
        <v>52</v>
      </c>
      <c r="HN1" s="1" t="s">
        <v>53</v>
      </c>
      <c r="HO1" s="1" t="s">
        <v>54</v>
      </c>
      <c r="HP1" s="1" t="s">
        <v>55</v>
      </c>
      <c r="HQ1" s="1" t="s">
        <v>56</v>
      </c>
      <c r="HR1" s="1" t="s">
        <v>57</v>
      </c>
      <c r="HS1" s="1" t="s">
        <v>58</v>
      </c>
      <c r="HT1" s="1" t="s">
        <v>59</v>
      </c>
      <c r="HU1" s="1" t="s">
        <v>60</v>
      </c>
      <c r="HV1" s="1" t="s">
        <v>61</v>
      </c>
      <c r="HW1" s="1" t="s">
        <v>62</v>
      </c>
      <c r="HX1" s="1" t="s">
        <v>63</v>
      </c>
      <c r="HY1" s="1" t="s">
        <v>64</v>
      </c>
      <c r="HZ1" s="1" t="s">
        <v>65</v>
      </c>
      <c r="IA1" s="1" t="s">
        <v>66</v>
      </c>
      <c r="IB1" s="1" t="s">
        <v>67</v>
      </c>
      <c r="IC1" s="1" t="s">
        <v>613</v>
      </c>
      <c r="ID1" s="1" t="s">
        <v>614</v>
      </c>
    </row>
    <row r="2" spans="1:254" s="1" customFormat="1" ht="12" customHeight="1" x14ac:dyDescent="0.15">
      <c r="A2" s="40" t="s">
        <v>536</v>
      </c>
      <c r="C2" s="1" t="s">
        <v>631</v>
      </c>
      <c r="D2" s="1" t="s">
        <v>632</v>
      </c>
      <c r="E2" s="1" t="s">
        <v>633</v>
      </c>
      <c r="G2" s="1" t="s">
        <v>439</v>
      </c>
      <c r="H2" s="1" t="s">
        <v>440</v>
      </c>
      <c r="I2" s="1" t="s">
        <v>631</v>
      </c>
      <c r="J2" s="1" t="s">
        <v>634</v>
      </c>
      <c r="K2" s="1" t="s">
        <v>441</v>
      </c>
      <c r="L2" s="1" t="s">
        <v>631</v>
      </c>
      <c r="N2" s="1" t="s">
        <v>442</v>
      </c>
      <c r="O2" s="1" t="s">
        <v>443</v>
      </c>
      <c r="P2" s="1" t="s">
        <v>444</v>
      </c>
      <c r="Q2" s="1" t="s">
        <v>445</v>
      </c>
      <c r="R2" s="1" t="s">
        <v>446</v>
      </c>
      <c r="S2" s="1" t="s">
        <v>443</v>
      </c>
      <c r="T2" s="1" t="s">
        <v>447</v>
      </c>
      <c r="U2" s="1" t="s">
        <v>448</v>
      </c>
      <c r="V2" s="1" t="s">
        <v>449</v>
      </c>
      <c r="W2" s="1" t="s">
        <v>443</v>
      </c>
      <c r="X2" s="1" t="s">
        <v>441</v>
      </c>
      <c r="Y2" s="1" t="s">
        <v>450</v>
      </c>
      <c r="Z2" s="1" t="s">
        <v>606</v>
      </c>
      <c r="AA2" s="1" t="s">
        <v>451</v>
      </c>
      <c r="AB2" s="1" t="s">
        <v>538</v>
      </c>
      <c r="AD2" s="1" t="s">
        <v>452</v>
      </c>
      <c r="AE2" s="1" t="s">
        <v>579</v>
      </c>
      <c r="AF2" s="1" t="s">
        <v>453</v>
      </c>
      <c r="AG2" s="1" t="s">
        <v>580</v>
      </c>
      <c r="AH2" s="1" t="s">
        <v>580</v>
      </c>
      <c r="AI2" s="1" t="s">
        <v>454</v>
      </c>
      <c r="AJ2" s="1" t="s">
        <v>454</v>
      </c>
      <c r="AK2" s="1" t="s">
        <v>455</v>
      </c>
      <c r="AL2" s="1" t="s">
        <v>456</v>
      </c>
      <c r="AM2" s="1" t="s">
        <v>68</v>
      </c>
      <c r="AO2" s="1" t="s">
        <v>68</v>
      </c>
      <c r="AP2" s="1" t="s">
        <v>534</v>
      </c>
      <c r="AQ2" s="1" t="s">
        <v>68</v>
      </c>
      <c r="AR2" s="1" t="s">
        <v>68</v>
      </c>
      <c r="AS2" s="1" t="s">
        <v>69</v>
      </c>
      <c r="AT2" s="1" t="s">
        <v>70</v>
      </c>
      <c r="AU2" s="1" t="s">
        <v>71</v>
      </c>
      <c r="AV2" s="1" t="s">
        <v>71</v>
      </c>
      <c r="AY2" s="1" t="s">
        <v>607</v>
      </c>
      <c r="AZ2" s="1" t="s">
        <v>72</v>
      </c>
      <c r="BA2" s="1" t="s">
        <v>73</v>
      </c>
      <c r="BB2" s="1" t="s">
        <v>74</v>
      </c>
      <c r="BC2" s="1" t="s">
        <v>75</v>
      </c>
      <c r="BD2" s="1" t="s">
        <v>76</v>
      </c>
      <c r="BE2" s="1" t="s">
        <v>77</v>
      </c>
      <c r="BF2" s="1" t="s">
        <v>78</v>
      </c>
      <c r="BG2" s="1" t="s">
        <v>79</v>
      </c>
      <c r="BH2" s="1" t="s">
        <v>80</v>
      </c>
      <c r="BI2" s="1" t="s">
        <v>80</v>
      </c>
      <c r="BJ2" s="1" t="s">
        <v>79</v>
      </c>
      <c r="BK2" s="1" t="s">
        <v>81</v>
      </c>
      <c r="BL2" s="1" t="s">
        <v>116</v>
      </c>
      <c r="BM2" s="1" t="s">
        <v>615</v>
      </c>
      <c r="BN2" s="1" t="s">
        <v>76</v>
      </c>
      <c r="BO2" s="1" t="s">
        <v>118</v>
      </c>
      <c r="BQ2" s="1" t="s">
        <v>616</v>
      </c>
      <c r="BR2" s="1" t="s">
        <v>75</v>
      </c>
      <c r="BS2" s="1" t="s">
        <v>120</v>
      </c>
      <c r="BU2" s="1" t="s">
        <v>85</v>
      </c>
      <c r="BV2" s="1" t="s">
        <v>122</v>
      </c>
      <c r="BW2" s="1" t="s">
        <v>87</v>
      </c>
      <c r="BX2" s="1" t="s">
        <v>535</v>
      </c>
      <c r="BY2" s="1" t="s">
        <v>94</v>
      </c>
      <c r="BZ2" s="1" t="s">
        <v>88</v>
      </c>
      <c r="CA2" s="1" t="s">
        <v>86</v>
      </c>
      <c r="CB2" s="1" t="s">
        <v>637</v>
      </c>
      <c r="CC2" s="1" t="s">
        <v>72</v>
      </c>
      <c r="CD2" s="1" t="s">
        <v>95</v>
      </c>
      <c r="CF2" s="1" t="s">
        <v>87</v>
      </c>
      <c r="CH2" s="1" t="s">
        <v>89</v>
      </c>
      <c r="CI2" s="1" t="s">
        <v>73</v>
      </c>
      <c r="CJ2" s="1" t="s">
        <v>89</v>
      </c>
      <c r="CK2" s="1" t="s">
        <v>90</v>
      </c>
      <c r="CL2" s="1" t="s">
        <v>127</v>
      </c>
      <c r="CM2" s="1" t="s">
        <v>91</v>
      </c>
      <c r="CN2" s="1" t="s">
        <v>85</v>
      </c>
      <c r="CP2" s="1" t="s">
        <v>92</v>
      </c>
      <c r="CQ2" s="1" t="s">
        <v>74</v>
      </c>
      <c r="CR2" s="1" t="s">
        <v>92</v>
      </c>
      <c r="CS2" s="1" t="s">
        <v>92</v>
      </c>
      <c r="CT2" s="1" t="s">
        <v>93</v>
      </c>
      <c r="CU2" s="1" t="s">
        <v>94</v>
      </c>
      <c r="CV2" s="1" t="s">
        <v>95</v>
      </c>
      <c r="CW2" s="1" t="s">
        <v>96</v>
      </c>
      <c r="CX2" s="1" t="s">
        <v>594</v>
      </c>
      <c r="CY2" s="1" t="s">
        <v>96</v>
      </c>
      <c r="CZ2" s="1" t="s">
        <v>97</v>
      </c>
      <c r="DB2" s="1" t="s">
        <v>583</v>
      </c>
      <c r="DC2" s="1" t="s">
        <v>591</v>
      </c>
      <c r="DD2" s="1" t="s">
        <v>582</v>
      </c>
      <c r="DE2" s="1" t="s">
        <v>95</v>
      </c>
      <c r="DF2" s="1" t="s">
        <v>583</v>
      </c>
      <c r="DG2" s="1" t="s">
        <v>584</v>
      </c>
      <c r="DH2" s="1" t="s">
        <v>585</v>
      </c>
      <c r="DI2" s="1" t="s">
        <v>586</v>
      </c>
      <c r="DJ2" s="1" t="s">
        <v>98</v>
      </c>
      <c r="DK2" s="1" t="s">
        <v>99</v>
      </c>
      <c r="DL2" s="1" t="s">
        <v>100</v>
      </c>
      <c r="DN2" s="1" t="s">
        <v>99</v>
      </c>
      <c r="DO2" s="1" t="s">
        <v>587</v>
      </c>
      <c r="DP2" s="1" t="s">
        <v>101</v>
      </c>
      <c r="DQ2" s="1" t="s">
        <v>102</v>
      </c>
      <c r="DR2" s="1" t="s">
        <v>588</v>
      </c>
      <c r="DS2" s="1" t="s">
        <v>95</v>
      </c>
      <c r="DT2" s="1" t="s">
        <v>131</v>
      </c>
      <c r="DU2" s="1" t="s">
        <v>589</v>
      </c>
      <c r="DV2" s="1" t="s">
        <v>586</v>
      </c>
      <c r="DW2" s="1" t="s">
        <v>586</v>
      </c>
      <c r="DX2" s="1" t="s">
        <v>131</v>
      </c>
      <c r="DY2" s="1" t="s">
        <v>589</v>
      </c>
      <c r="DZ2" s="1" t="s">
        <v>590</v>
      </c>
      <c r="EA2" s="1" t="s">
        <v>103</v>
      </c>
      <c r="EB2" s="1" t="s">
        <v>592</v>
      </c>
      <c r="ED2" s="1" t="s">
        <v>103</v>
      </c>
      <c r="EE2" s="1" t="s">
        <v>103</v>
      </c>
      <c r="EF2" s="1" t="s">
        <v>104</v>
      </c>
      <c r="EG2" s="1" t="s">
        <v>105</v>
      </c>
      <c r="EH2" s="1" t="s">
        <v>608</v>
      </c>
      <c r="EI2" s="1" t="s">
        <v>95</v>
      </c>
      <c r="EJ2" s="1" t="s">
        <v>106</v>
      </c>
      <c r="EK2" s="1" t="s">
        <v>107</v>
      </c>
      <c r="EL2" s="1" t="s">
        <v>101</v>
      </c>
      <c r="EM2" s="1" t="s">
        <v>108</v>
      </c>
      <c r="EN2" s="1" t="s">
        <v>97</v>
      </c>
      <c r="EO2" s="1" t="s">
        <v>109</v>
      </c>
      <c r="EP2" s="1" t="s">
        <v>110</v>
      </c>
      <c r="EQ2" s="1" t="s">
        <v>633</v>
      </c>
      <c r="ER2" s="1" t="s">
        <v>111</v>
      </c>
      <c r="ES2" s="1" t="s">
        <v>112</v>
      </c>
      <c r="EU2" s="1" t="s">
        <v>112</v>
      </c>
      <c r="EW2" s="1" t="s">
        <v>464</v>
      </c>
      <c r="EX2" s="1" t="s">
        <v>593</v>
      </c>
      <c r="EY2" s="1" t="s">
        <v>95</v>
      </c>
      <c r="FA2" s="1" t="s">
        <v>632</v>
      </c>
      <c r="FC2" s="1" t="s">
        <v>634</v>
      </c>
      <c r="FE2" s="1" t="s">
        <v>445</v>
      </c>
      <c r="FG2" s="1" t="s">
        <v>448</v>
      </c>
      <c r="FI2" s="1" t="s">
        <v>453</v>
      </c>
      <c r="FK2" s="1" t="s">
        <v>452</v>
      </c>
      <c r="FM2" s="1" t="s">
        <v>538</v>
      </c>
      <c r="FO2" s="1" t="s">
        <v>110</v>
      </c>
      <c r="FQ2" s="1" t="s">
        <v>582</v>
      </c>
      <c r="FS2" s="1" t="s">
        <v>585</v>
      </c>
      <c r="FU2" s="1" t="s">
        <v>104</v>
      </c>
      <c r="FV2" s="1" t="s">
        <v>457</v>
      </c>
      <c r="FW2" s="1" t="s">
        <v>449</v>
      </c>
      <c r="FX2" s="1" t="s">
        <v>450</v>
      </c>
      <c r="FY2" s="1" t="s">
        <v>109</v>
      </c>
      <c r="FZ2" s="1" t="s">
        <v>113</v>
      </c>
      <c r="GB2" s="1" t="s">
        <v>464</v>
      </c>
      <c r="GE2" s="1" t="s">
        <v>114</v>
      </c>
      <c r="GF2" s="1" t="s">
        <v>77</v>
      </c>
      <c r="GG2" s="1" t="s">
        <v>115</v>
      </c>
      <c r="GH2" s="1" t="s">
        <v>78</v>
      </c>
      <c r="GI2" s="1" t="s">
        <v>115</v>
      </c>
      <c r="GJ2" s="1" t="s">
        <v>456</v>
      </c>
      <c r="GK2" s="1" t="s">
        <v>458</v>
      </c>
      <c r="GL2" s="1" t="s">
        <v>439</v>
      </c>
      <c r="GM2" s="1" t="s">
        <v>444</v>
      </c>
      <c r="GN2" s="1" t="s">
        <v>459</v>
      </c>
      <c r="GO2" s="1" t="s">
        <v>460</v>
      </c>
      <c r="GP2" s="1" t="s">
        <v>461</v>
      </c>
      <c r="GQ2" s="1" t="s">
        <v>460</v>
      </c>
      <c r="GR2" s="1" t="s">
        <v>462</v>
      </c>
      <c r="GS2" s="1" t="s">
        <v>82</v>
      </c>
      <c r="GT2" s="1" t="s">
        <v>117</v>
      </c>
      <c r="GU2" s="1" t="s">
        <v>117</v>
      </c>
      <c r="GV2" s="1" t="s">
        <v>83</v>
      </c>
      <c r="GW2" s="1" t="s">
        <v>119</v>
      </c>
      <c r="GX2" s="1" t="s">
        <v>119</v>
      </c>
      <c r="GY2" s="1" t="s">
        <v>84</v>
      </c>
      <c r="GZ2" s="1" t="s">
        <v>121</v>
      </c>
      <c r="HA2" s="1" t="s">
        <v>121</v>
      </c>
      <c r="HB2" s="1" t="s">
        <v>86</v>
      </c>
      <c r="HC2" s="1" t="s">
        <v>123</v>
      </c>
      <c r="HD2" s="1" t="s">
        <v>123</v>
      </c>
      <c r="HE2" s="1" t="s">
        <v>124</v>
      </c>
      <c r="HF2" s="1" t="s">
        <v>125</v>
      </c>
      <c r="HG2" s="1" t="s">
        <v>125</v>
      </c>
      <c r="HH2" s="1" t="s">
        <v>126</v>
      </c>
      <c r="HI2" s="1" t="s">
        <v>81</v>
      </c>
      <c r="HJ2" s="1" t="s">
        <v>128</v>
      </c>
      <c r="HK2" s="1" t="s">
        <v>129</v>
      </c>
      <c r="HL2" s="1" t="s">
        <v>595</v>
      </c>
      <c r="HM2" s="1" t="s">
        <v>130</v>
      </c>
      <c r="HN2" s="1" t="s">
        <v>596</v>
      </c>
      <c r="HO2" s="1" t="s">
        <v>597</v>
      </c>
      <c r="HP2" s="1" t="s">
        <v>597</v>
      </c>
      <c r="HQ2" s="1" t="s">
        <v>596</v>
      </c>
      <c r="HR2" s="1" t="s">
        <v>598</v>
      </c>
      <c r="HS2" s="1" t="s">
        <v>599</v>
      </c>
      <c r="HT2" s="1" t="s">
        <v>599</v>
      </c>
      <c r="HU2" s="1" t="s">
        <v>600</v>
      </c>
      <c r="HV2" s="1" t="s">
        <v>600</v>
      </c>
      <c r="HW2" s="1" t="s">
        <v>590</v>
      </c>
      <c r="HX2" s="1" t="s">
        <v>133</v>
      </c>
      <c r="HY2" s="1" t="s">
        <v>134</v>
      </c>
      <c r="HZ2" s="1" t="s">
        <v>134</v>
      </c>
      <c r="IA2" s="1" t="s">
        <v>601</v>
      </c>
      <c r="IB2" s="1" t="s">
        <v>617</v>
      </c>
      <c r="IC2" s="1" t="s">
        <v>618</v>
      </c>
      <c r="ID2" s="1" t="s">
        <v>132</v>
      </c>
    </row>
    <row r="3" spans="1:254" s="1" customFormat="1" ht="12" customHeight="1" x14ac:dyDescent="0.15">
      <c r="A3" s="40" t="s">
        <v>619</v>
      </c>
      <c r="C3" s="1" t="s">
        <v>633</v>
      </c>
      <c r="D3" s="1" t="s">
        <v>633</v>
      </c>
      <c r="E3" s="1" t="s">
        <v>459</v>
      </c>
      <c r="F3" s="1" t="s">
        <v>459</v>
      </c>
      <c r="G3" s="1" t="s">
        <v>440</v>
      </c>
      <c r="H3" s="1" t="s">
        <v>447</v>
      </c>
      <c r="I3" s="1" t="s">
        <v>461</v>
      </c>
      <c r="J3" s="1" t="s">
        <v>631</v>
      </c>
      <c r="K3" s="1" t="s">
        <v>461</v>
      </c>
      <c r="L3" s="1" t="s">
        <v>440</v>
      </c>
      <c r="M3" s="1" t="s">
        <v>442</v>
      </c>
      <c r="N3" s="1" t="s">
        <v>446</v>
      </c>
      <c r="O3" s="1" t="s">
        <v>460</v>
      </c>
      <c r="P3" s="1" t="s">
        <v>442</v>
      </c>
      <c r="Q3" s="1" t="s">
        <v>449</v>
      </c>
      <c r="R3" s="1" t="s">
        <v>444</v>
      </c>
      <c r="S3" s="1" t="s">
        <v>462</v>
      </c>
      <c r="T3" s="1" t="s">
        <v>631</v>
      </c>
      <c r="U3" s="1" t="s">
        <v>450</v>
      </c>
      <c r="V3" s="1" t="s">
        <v>441</v>
      </c>
      <c r="W3" s="1" t="s">
        <v>448</v>
      </c>
      <c r="Y3" s="1" t="s">
        <v>462</v>
      </c>
      <c r="Z3" s="1" t="s">
        <v>451</v>
      </c>
      <c r="AA3" s="1" t="s">
        <v>443</v>
      </c>
      <c r="AB3" s="1" t="s">
        <v>579</v>
      </c>
      <c r="AC3" s="1" t="s">
        <v>454</v>
      </c>
      <c r="AD3" s="1" t="s">
        <v>455</v>
      </c>
      <c r="AE3" s="1" t="s">
        <v>606</v>
      </c>
      <c r="AF3" s="1" t="s">
        <v>455</v>
      </c>
      <c r="AG3" s="1" t="s">
        <v>452</v>
      </c>
      <c r="AH3" s="1" t="s">
        <v>538</v>
      </c>
      <c r="AI3" s="1" t="s">
        <v>453</v>
      </c>
      <c r="AJ3" s="1" t="s">
        <v>580</v>
      </c>
      <c r="AK3" s="1" t="s">
        <v>579</v>
      </c>
      <c r="AN3" s="1" t="s">
        <v>68</v>
      </c>
      <c r="AO3" s="1" t="s">
        <v>71</v>
      </c>
      <c r="AP3" s="1" t="s">
        <v>70</v>
      </c>
      <c r="AQ3" s="1" t="s">
        <v>109</v>
      </c>
      <c r="AR3" s="1" t="s">
        <v>534</v>
      </c>
      <c r="AS3" s="1" t="s">
        <v>534</v>
      </c>
      <c r="AT3" s="1" t="s">
        <v>68</v>
      </c>
      <c r="AW3" s="1" t="s">
        <v>443</v>
      </c>
      <c r="AX3" s="1" t="s">
        <v>71</v>
      </c>
      <c r="AY3" s="1" t="s">
        <v>69</v>
      </c>
      <c r="AZ3" s="1" t="s">
        <v>607</v>
      </c>
      <c r="BA3" s="1" t="s">
        <v>72</v>
      </c>
      <c r="BB3" s="1" t="s">
        <v>73</v>
      </c>
      <c r="BC3" s="1" t="s">
        <v>74</v>
      </c>
      <c r="BD3" s="1" t="s">
        <v>75</v>
      </c>
      <c r="BE3" s="1" t="s">
        <v>76</v>
      </c>
      <c r="BF3" s="1" t="s">
        <v>77</v>
      </c>
      <c r="BG3" s="1" t="s">
        <v>78</v>
      </c>
      <c r="BJ3" s="1" t="s">
        <v>80</v>
      </c>
      <c r="BK3" s="1" t="s">
        <v>79</v>
      </c>
      <c r="BL3" s="1" t="s">
        <v>81</v>
      </c>
      <c r="BM3" s="1" t="s">
        <v>117</v>
      </c>
      <c r="BN3" s="1" t="s">
        <v>615</v>
      </c>
      <c r="BO3" s="1" t="s">
        <v>82</v>
      </c>
      <c r="BP3" s="1" t="s">
        <v>615</v>
      </c>
      <c r="BQ3" s="1" t="s">
        <v>119</v>
      </c>
      <c r="BR3" s="1" t="s">
        <v>616</v>
      </c>
      <c r="BS3" s="1" t="s">
        <v>83</v>
      </c>
      <c r="BT3" s="1" t="s">
        <v>616</v>
      </c>
      <c r="BU3" s="1" t="s">
        <v>121</v>
      </c>
      <c r="BV3" s="1" t="s">
        <v>84</v>
      </c>
      <c r="BW3" s="1" t="s">
        <v>123</v>
      </c>
      <c r="BX3" s="1" t="s">
        <v>88</v>
      </c>
      <c r="BY3" s="1" t="s">
        <v>125</v>
      </c>
      <c r="BZ3" s="1" t="s">
        <v>124</v>
      </c>
      <c r="CA3" s="1" t="s">
        <v>535</v>
      </c>
      <c r="CB3" s="1" t="s">
        <v>94</v>
      </c>
      <c r="CC3" s="1" t="s">
        <v>637</v>
      </c>
      <c r="CD3" s="1" t="s">
        <v>72</v>
      </c>
      <c r="CE3" s="1" t="s">
        <v>637</v>
      </c>
      <c r="CF3" s="1" t="s">
        <v>91</v>
      </c>
      <c r="CG3" s="1" t="s">
        <v>91</v>
      </c>
      <c r="CH3" s="1" t="s">
        <v>73</v>
      </c>
      <c r="CI3" s="1" t="s">
        <v>87</v>
      </c>
      <c r="CJ3" s="1" t="s">
        <v>92</v>
      </c>
      <c r="CK3" s="1" t="s">
        <v>92</v>
      </c>
      <c r="CL3" s="1" t="s">
        <v>89</v>
      </c>
      <c r="CM3" s="1" t="s">
        <v>89</v>
      </c>
      <c r="CN3" s="1" t="s">
        <v>90</v>
      </c>
      <c r="CO3" s="1" t="s">
        <v>90</v>
      </c>
      <c r="CP3" s="1" t="s">
        <v>74</v>
      </c>
      <c r="CQ3" s="1" t="s">
        <v>85</v>
      </c>
      <c r="CR3" s="1" t="s">
        <v>75</v>
      </c>
      <c r="CS3" s="1" t="s">
        <v>76</v>
      </c>
      <c r="CT3" s="1" t="s">
        <v>127</v>
      </c>
      <c r="CU3" s="1" t="s">
        <v>127</v>
      </c>
      <c r="CV3" s="1" t="s">
        <v>93</v>
      </c>
      <c r="CW3" s="1" t="s">
        <v>93</v>
      </c>
      <c r="CX3" s="1" t="s">
        <v>600</v>
      </c>
      <c r="CY3" s="1" t="s">
        <v>618</v>
      </c>
      <c r="CZ3" s="1" t="s">
        <v>96</v>
      </c>
      <c r="DA3" s="1" t="s">
        <v>583</v>
      </c>
      <c r="DC3" s="1" t="s">
        <v>584</v>
      </c>
      <c r="DD3" s="1" t="s">
        <v>95</v>
      </c>
      <c r="DE3" s="1" t="s">
        <v>601</v>
      </c>
      <c r="DF3" s="1" t="s">
        <v>590</v>
      </c>
      <c r="DG3" s="1" t="s">
        <v>585</v>
      </c>
      <c r="DH3" s="1" t="s">
        <v>586</v>
      </c>
      <c r="DJ3" s="1" t="s">
        <v>95</v>
      </c>
      <c r="DK3" s="1" t="s">
        <v>129</v>
      </c>
      <c r="DL3" s="1" t="s">
        <v>99</v>
      </c>
      <c r="DM3" s="1" t="s">
        <v>99</v>
      </c>
      <c r="DN3" s="1" t="s">
        <v>587</v>
      </c>
      <c r="DO3" s="1" t="s">
        <v>100</v>
      </c>
      <c r="DP3" s="1" t="s">
        <v>583</v>
      </c>
      <c r="DQ3" s="1" t="s">
        <v>597</v>
      </c>
      <c r="DR3" s="1" t="s">
        <v>587</v>
      </c>
      <c r="DS3" s="1" t="s">
        <v>132</v>
      </c>
      <c r="DT3" s="1" t="s">
        <v>102</v>
      </c>
      <c r="DU3" s="1" t="s">
        <v>590</v>
      </c>
      <c r="DV3" s="1" t="s">
        <v>589</v>
      </c>
      <c r="DW3" s="1" t="s">
        <v>594</v>
      </c>
      <c r="DX3" s="1" t="s">
        <v>584</v>
      </c>
      <c r="DY3" s="1" t="s">
        <v>102</v>
      </c>
      <c r="DZ3" s="1" t="s">
        <v>592</v>
      </c>
      <c r="EB3" s="1" t="s">
        <v>591</v>
      </c>
      <c r="EC3" s="1" t="s">
        <v>133</v>
      </c>
      <c r="ED3" s="1" t="s">
        <v>134</v>
      </c>
      <c r="EE3" s="1" t="s">
        <v>104</v>
      </c>
      <c r="EF3" s="1" t="s">
        <v>105</v>
      </c>
      <c r="EG3" s="1" t="s">
        <v>608</v>
      </c>
      <c r="EH3" s="1" t="s">
        <v>103</v>
      </c>
      <c r="EI3" s="1" t="s">
        <v>107</v>
      </c>
      <c r="EJ3" s="1" t="s">
        <v>103</v>
      </c>
      <c r="EK3" s="1" t="s">
        <v>617</v>
      </c>
      <c r="EL3" s="1" t="s">
        <v>112</v>
      </c>
      <c r="EM3" s="1" t="s">
        <v>106</v>
      </c>
      <c r="EN3" s="1" t="s">
        <v>601</v>
      </c>
      <c r="EO3" s="1" t="s">
        <v>110</v>
      </c>
      <c r="EP3" s="1" t="s">
        <v>98</v>
      </c>
      <c r="EQ3" s="1" t="s">
        <v>111</v>
      </c>
      <c r="ER3" s="1" t="s">
        <v>96</v>
      </c>
      <c r="ES3" s="1" t="s">
        <v>108</v>
      </c>
      <c r="ET3" s="1" t="s">
        <v>108</v>
      </c>
      <c r="EV3" s="1" t="s">
        <v>97</v>
      </c>
      <c r="EX3" s="1" t="s">
        <v>464</v>
      </c>
      <c r="EZ3" s="1" t="s">
        <v>632</v>
      </c>
      <c r="FB3" s="1" t="s">
        <v>634</v>
      </c>
      <c r="FD3" s="1" t="s">
        <v>445</v>
      </c>
      <c r="FF3" s="1" t="s">
        <v>448</v>
      </c>
      <c r="FH3" s="1" t="s">
        <v>453</v>
      </c>
      <c r="FJ3" s="1" t="s">
        <v>452</v>
      </c>
      <c r="FL3" s="1" t="s">
        <v>538</v>
      </c>
      <c r="FN3" s="1" t="s">
        <v>110</v>
      </c>
      <c r="FP3" s="1" t="s">
        <v>582</v>
      </c>
      <c r="FR3" s="1" t="s">
        <v>585</v>
      </c>
      <c r="FT3" s="1" t="s">
        <v>104</v>
      </c>
      <c r="FW3" s="1" t="s">
        <v>457</v>
      </c>
      <c r="FX3" s="1" t="s">
        <v>457</v>
      </c>
      <c r="GA3" s="1" t="s">
        <v>113</v>
      </c>
      <c r="GC3" s="1" t="s">
        <v>464</v>
      </c>
      <c r="GD3" s="1" t="s">
        <v>115</v>
      </c>
      <c r="GF3" s="1" t="s">
        <v>114</v>
      </c>
      <c r="GG3" s="1" t="s">
        <v>77</v>
      </c>
      <c r="GH3" s="1" t="s">
        <v>114</v>
      </c>
      <c r="GI3" s="1" t="s">
        <v>78</v>
      </c>
      <c r="GJ3" s="1" t="s">
        <v>458</v>
      </c>
      <c r="GK3" s="1" t="s">
        <v>439</v>
      </c>
      <c r="GL3" s="1" t="s">
        <v>444</v>
      </c>
      <c r="GM3" s="1" t="s">
        <v>456</v>
      </c>
      <c r="GN3" s="1" t="s">
        <v>632</v>
      </c>
      <c r="GO3" s="1" t="s">
        <v>458</v>
      </c>
      <c r="GP3" s="1" t="s">
        <v>634</v>
      </c>
      <c r="GQ3" s="1" t="s">
        <v>439</v>
      </c>
      <c r="GR3" s="1" t="s">
        <v>445</v>
      </c>
      <c r="GS3" s="1" t="s">
        <v>116</v>
      </c>
      <c r="GT3" s="1" t="s">
        <v>81</v>
      </c>
      <c r="GU3" s="1" t="s">
        <v>116</v>
      </c>
      <c r="GV3" s="1" t="s">
        <v>118</v>
      </c>
      <c r="GW3" s="1" t="s">
        <v>82</v>
      </c>
      <c r="GX3" s="1" t="s">
        <v>118</v>
      </c>
      <c r="GY3" s="1" t="s">
        <v>120</v>
      </c>
      <c r="GZ3" s="1" t="s">
        <v>83</v>
      </c>
      <c r="HA3" s="1" t="s">
        <v>120</v>
      </c>
      <c r="HB3" s="1" t="s">
        <v>122</v>
      </c>
      <c r="HC3" s="1" t="s">
        <v>84</v>
      </c>
      <c r="HD3" s="1" t="s">
        <v>122</v>
      </c>
      <c r="HE3" s="1" t="s">
        <v>86</v>
      </c>
      <c r="HF3" s="1" t="s">
        <v>86</v>
      </c>
      <c r="HG3" s="1" t="s">
        <v>124</v>
      </c>
      <c r="HH3" s="1" t="s">
        <v>535</v>
      </c>
      <c r="HI3" s="1" t="s">
        <v>126</v>
      </c>
      <c r="HJ3" s="1" t="s">
        <v>126</v>
      </c>
      <c r="HK3" s="1" t="s">
        <v>128</v>
      </c>
      <c r="HL3" s="1" t="s">
        <v>588</v>
      </c>
      <c r="HM3" s="1" t="s">
        <v>588</v>
      </c>
      <c r="HN3" s="1" t="s">
        <v>130</v>
      </c>
      <c r="HO3" s="1" t="s">
        <v>130</v>
      </c>
      <c r="HP3" s="1" t="s">
        <v>595</v>
      </c>
      <c r="HQ3" s="1" t="s">
        <v>595</v>
      </c>
      <c r="HR3" s="1" t="s">
        <v>596</v>
      </c>
      <c r="HS3" s="1" t="s">
        <v>598</v>
      </c>
      <c r="HT3" s="1" t="s">
        <v>593</v>
      </c>
      <c r="HU3" s="1" t="s">
        <v>598</v>
      </c>
      <c r="HV3" s="1" t="s">
        <v>593</v>
      </c>
      <c r="HW3" s="1" t="s">
        <v>599</v>
      </c>
      <c r="HX3" s="1" t="s">
        <v>101</v>
      </c>
      <c r="HY3" s="1" t="s">
        <v>101</v>
      </c>
      <c r="HZ3" s="1" t="s">
        <v>133</v>
      </c>
      <c r="IA3" s="1" t="s">
        <v>582</v>
      </c>
      <c r="IB3" s="1" t="s">
        <v>103</v>
      </c>
      <c r="IC3" s="1" t="s">
        <v>131</v>
      </c>
      <c r="ID3" s="1" t="s">
        <v>594</v>
      </c>
    </row>
    <row r="4" spans="1:254" s="1" customFormat="1" ht="12" customHeight="1" x14ac:dyDescent="0.15">
      <c r="A4" s="40" t="s">
        <v>537</v>
      </c>
      <c r="C4" s="1" t="s">
        <v>135</v>
      </c>
      <c r="D4" s="1" t="s">
        <v>138</v>
      </c>
      <c r="E4" s="1" t="s">
        <v>137</v>
      </c>
      <c r="F4" s="1" t="s">
        <v>138</v>
      </c>
      <c r="G4" s="1" t="s">
        <v>135</v>
      </c>
      <c r="H4" s="1" t="s">
        <v>135</v>
      </c>
      <c r="I4" s="1" t="s">
        <v>137</v>
      </c>
      <c r="J4" s="1" t="s">
        <v>138</v>
      </c>
      <c r="K4" s="1" t="s">
        <v>136</v>
      </c>
      <c r="L4" s="1" t="s">
        <v>135</v>
      </c>
      <c r="M4" s="1" t="s">
        <v>135</v>
      </c>
      <c r="N4" s="1" t="s">
        <v>135</v>
      </c>
      <c r="O4" s="1" t="s">
        <v>135</v>
      </c>
      <c r="P4" s="1" t="s">
        <v>135</v>
      </c>
      <c r="Q4" s="1" t="s">
        <v>138</v>
      </c>
      <c r="R4" s="1" t="s">
        <v>135</v>
      </c>
      <c r="S4" s="1" t="s">
        <v>137</v>
      </c>
      <c r="T4" s="1" t="s">
        <v>135</v>
      </c>
      <c r="U4" s="1" t="s">
        <v>138</v>
      </c>
      <c r="V4" s="1" t="s">
        <v>138</v>
      </c>
      <c r="W4" s="1" t="s">
        <v>135</v>
      </c>
      <c r="X4" s="1" t="s">
        <v>138</v>
      </c>
      <c r="Y4" s="1" t="s">
        <v>138</v>
      </c>
      <c r="Z4" s="1" t="s">
        <v>135</v>
      </c>
      <c r="AA4" s="1" t="s">
        <v>135</v>
      </c>
      <c r="AB4" s="1" t="s">
        <v>135</v>
      </c>
      <c r="AC4" s="1" t="s">
        <v>135</v>
      </c>
      <c r="AD4" s="1" t="s">
        <v>135</v>
      </c>
      <c r="AE4" s="1" t="s">
        <v>135</v>
      </c>
      <c r="AF4" s="1" t="s">
        <v>135</v>
      </c>
      <c r="AG4" s="1" t="s">
        <v>135</v>
      </c>
      <c r="AH4" s="1" t="s">
        <v>135</v>
      </c>
      <c r="AI4" s="1" t="s">
        <v>135</v>
      </c>
      <c r="AJ4" s="1" t="s">
        <v>135</v>
      </c>
      <c r="AK4" s="1" t="s">
        <v>135</v>
      </c>
      <c r="AL4" s="1" t="s">
        <v>137</v>
      </c>
      <c r="AM4" s="1" t="s">
        <v>135</v>
      </c>
      <c r="AN4" s="1" t="s">
        <v>136</v>
      </c>
      <c r="AO4" s="1" t="s">
        <v>135</v>
      </c>
      <c r="AP4" s="1" t="s">
        <v>135</v>
      </c>
      <c r="AQ4" s="1" t="s">
        <v>137</v>
      </c>
      <c r="AR4" s="1" t="s">
        <v>135</v>
      </c>
      <c r="AS4" s="1" t="s">
        <v>135</v>
      </c>
      <c r="AT4" s="1" t="s">
        <v>135</v>
      </c>
      <c r="AU4" s="1" t="s">
        <v>137</v>
      </c>
      <c r="AV4" s="1" t="s">
        <v>138</v>
      </c>
      <c r="AW4" s="1" t="s">
        <v>138</v>
      </c>
      <c r="AX4" s="1" t="s">
        <v>138</v>
      </c>
      <c r="AY4" s="1" t="s">
        <v>135</v>
      </c>
      <c r="AZ4" s="1" t="s">
        <v>135</v>
      </c>
      <c r="BA4" s="1" t="s">
        <v>135</v>
      </c>
      <c r="BB4" s="1" t="s">
        <v>135</v>
      </c>
      <c r="BC4" s="1" t="s">
        <v>135</v>
      </c>
      <c r="BD4" s="1" t="s">
        <v>135</v>
      </c>
      <c r="BE4" s="1" t="s">
        <v>135</v>
      </c>
      <c r="BF4" s="1" t="s">
        <v>135</v>
      </c>
      <c r="BG4" s="1" t="s">
        <v>137</v>
      </c>
      <c r="BH4" s="1" t="s">
        <v>138</v>
      </c>
      <c r="BI4" s="1" t="s">
        <v>138</v>
      </c>
      <c r="BJ4" s="1" t="s">
        <v>135</v>
      </c>
      <c r="BK4" s="1" t="s">
        <v>135</v>
      </c>
      <c r="BL4" s="1" t="s">
        <v>135</v>
      </c>
      <c r="BM4" s="1" t="s">
        <v>138</v>
      </c>
      <c r="BN4" s="1" t="s">
        <v>135</v>
      </c>
      <c r="BO4" s="1" t="s">
        <v>135</v>
      </c>
      <c r="BP4" s="1" t="s">
        <v>136</v>
      </c>
      <c r="BQ4" s="1" t="s">
        <v>135</v>
      </c>
      <c r="BR4" s="1" t="s">
        <v>135</v>
      </c>
      <c r="BS4" s="1" t="s">
        <v>135</v>
      </c>
      <c r="BT4" s="1" t="s">
        <v>136</v>
      </c>
      <c r="BU4" s="1" t="s">
        <v>135</v>
      </c>
      <c r="BV4" s="1" t="s">
        <v>135</v>
      </c>
      <c r="BW4" s="1" t="s">
        <v>135</v>
      </c>
      <c r="BX4" s="1" t="s">
        <v>135</v>
      </c>
      <c r="BY4" s="1" t="s">
        <v>135</v>
      </c>
      <c r="BZ4" s="1" t="s">
        <v>137</v>
      </c>
      <c r="CA4" s="1" t="s">
        <v>135</v>
      </c>
      <c r="CB4" s="1" t="s">
        <v>138</v>
      </c>
      <c r="CC4" s="1" t="s">
        <v>138</v>
      </c>
      <c r="CD4" s="1" t="s">
        <v>137</v>
      </c>
      <c r="CE4" s="1" t="s">
        <v>138</v>
      </c>
      <c r="CF4" s="1" t="s">
        <v>138</v>
      </c>
      <c r="CG4" s="1" t="s">
        <v>136</v>
      </c>
      <c r="CH4" s="1" t="s">
        <v>137</v>
      </c>
      <c r="CI4" s="1" t="s">
        <v>135</v>
      </c>
      <c r="CJ4" s="1" t="s">
        <v>137</v>
      </c>
      <c r="CK4" s="1" t="s">
        <v>138</v>
      </c>
      <c r="CL4" s="1" t="s">
        <v>137</v>
      </c>
      <c r="CM4" s="1" t="s">
        <v>138</v>
      </c>
      <c r="CN4" s="1" t="s">
        <v>138</v>
      </c>
      <c r="CO4" s="1" t="s">
        <v>136</v>
      </c>
      <c r="CP4" s="1" t="s">
        <v>137</v>
      </c>
      <c r="CQ4" s="1" t="s">
        <v>135</v>
      </c>
      <c r="CR4" s="1" t="s">
        <v>137</v>
      </c>
      <c r="CS4" s="1" t="s">
        <v>137</v>
      </c>
      <c r="CT4" s="1" t="s">
        <v>137</v>
      </c>
      <c r="CU4" s="1" t="s">
        <v>138</v>
      </c>
      <c r="CV4" s="1" t="s">
        <v>137</v>
      </c>
      <c r="CW4" s="1" t="s">
        <v>137</v>
      </c>
      <c r="CX4" s="1" t="s">
        <v>137</v>
      </c>
      <c r="CY4" s="1" t="s">
        <v>137</v>
      </c>
      <c r="CZ4" s="1" t="s">
        <v>136</v>
      </c>
      <c r="DA4" s="1" t="s">
        <v>138</v>
      </c>
      <c r="DB4" s="1" t="s">
        <v>138</v>
      </c>
      <c r="DC4" s="1" t="s">
        <v>138</v>
      </c>
      <c r="DD4" s="1" t="s">
        <v>138</v>
      </c>
      <c r="DE4" s="1" t="s">
        <v>137</v>
      </c>
      <c r="DF4" s="1" t="s">
        <v>137</v>
      </c>
      <c r="DG4" s="1" t="s">
        <v>135</v>
      </c>
      <c r="DH4" s="1" t="s">
        <v>135</v>
      </c>
      <c r="DI4" s="1" t="s">
        <v>138</v>
      </c>
      <c r="DJ4" s="1" t="s">
        <v>137</v>
      </c>
      <c r="DK4" s="1" t="s">
        <v>137</v>
      </c>
      <c r="DL4" s="1" t="s">
        <v>137</v>
      </c>
      <c r="DM4" s="1" t="s">
        <v>136</v>
      </c>
      <c r="DN4" s="1" t="s">
        <v>137</v>
      </c>
      <c r="DO4" s="1" t="s">
        <v>137</v>
      </c>
      <c r="DP4" s="1" t="s">
        <v>137</v>
      </c>
      <c r="DQ4" s="1" t="s">
        <v>137</v>
      </c>
      <c r="DR4" s="1" t="s">
        <v>137</v>
      </c>
      <c r="DS4" s="1" t="s">
        <v>137</v>
      </c>
      <c r="DT4" s="1" t="s">
        <v>137</v>
      </c>
      <c r="DU4" s="1" t="s">
        <v>138</v>
      </c>
      <c r="DV4" s="1" t="s">
        <v>138</v>
      </c>
      <c r="DW4" s="1" t="s">
        <v>136</v>
      </c>
      <c r="DX4" s="1" t="s">
        <v>137</v>
      </c>
      <c r="DY4" s="1" t="s">
        <v>136</v>
      </c>
      <c r="DZ4" s="1" t="s">
        <v>138</v>
      </c>
      <c r="EA4" s="1" t="s">
        <v>137</v>
      </c>
      <c r="EB4" s="1" t="s">
        <v>138</v>
      </c>
      <c r="EC4" s="1" t="s">
        <v>136</v>
      </c>
      <c r="ED4" s="1" t="s">
        <v>138</v>
      </c>
      <c r="EE4" s="1" t="s">
        <v>137</v>
      </c>
      <c r="EF4" s="1" t="s">
        <v>137</v>
      </c>
      <c r="EG4" s="1" t="s">
        <v>137</v>
      </c>
      <c r="EH4" s="1" t="s">
        <v>137</v>
      </c>
      <c r="EI4" s="1" t="s">
        <v>137</v>
      </c>
      <c r="EJ4" s="1" t="s">
        <v>138</v>
      </c>
      <c r="EK4" s="1" t="s">
        <v>137</v>
      </c>
      <c r="EL4" s="1" t="s">
        <v>138</v>
      </c>
      <c r="EM4" s="1" t="s">
        <v>138</v>
      </c>
      <c r="EN4" s="1" t="s">
        <v>138</v>
      </c>
      <c r="EO4" s="1" t="s">
        <v>137</v>
      </c>
      <c r="EP4" s="1" t="s">
        <v>137</v>
      </c>
      <c r="EQ4" s="1" t="s">
        <v>135</v>
      </c>
      <c r="ER4" s="1" t="s">
        <v>135</v>
      </c>
      <c r="ES4" s="1" t="s">
        <v>138</v>
      </c>
      <c r="ET4" s="1" t="s">
        <v>138</v>
      </c>
      <c r="EU4" s="1" t="s">
        <v>138</v>
      </c>
      <c r="EV4" s="1" t="s">
        <v>138</v>
      </c>
      <c r="EW4" s="1" t="s">
        <v>137</v>
      </c>
      <c r="EX4" s="1" t="s">
        <v>137</v>
      </c>
      <c r="EY4" s="1" t="s">
        <v>137</v>
      </c>
      <c r="EZ4" s="1" t="s">
        <v>137</v>
      </c>
      <c r="FA4" s="1" t="s">
        <v>137</v>
      </c>
      <c r="FB4" s="1" t="s">
        <v>137</v>
      </c>
      <c r="FC4" s="1" t="s">
        <v>137</v>
      </c>
      <c r="FD4" s="1" t="s">
        <v>137</v>
      </c>
      <c r="FE4" s="1" t="s">
        <v>137</v>
      </c>
      <c r="FF4" s="1" t="s">
        <v>137</v>
      </c>
      <c r="FG4" s="1" t="s">
        <v>137</v>
      </c>
      <c r="FH4" s="1" t="s">
        <v>137</v>
      </c>
      <c r="FI4" s="1" t="s">
        <v>137</v>
      </c>
      <c r="FJ4" s="1" t="s">
        <v>137</v>
      </c>
      <c r="FK4" s="1" t="s">
        <v>137</v>
      </c>
      <c r="FL4" s="1" t="s">
        <v>137</v>
      </c>
      <c r="FM4" s="1" t="s">
        <v>137</v>
      </c>
      <c r="FN4" s="1" t="s">
        <v>137</v>
      </c>
      <c r="FO4" s="1" t="s">
        <v>137</v>
      </c>
      <c r="FP4" s="1" t="s">
        <v>137</v>
      </c>
      <c r="FQ4" s="1" t="s">
        <v>137</v>
      </c>
      <c r="FR4" s="1" t="s">
        <v>137</v>
      </c>
      <c r="FS4" s="1" t="s">
        <v>137</v>
      </c>
      <c r="FT4" s="1" t="s">
        <v>137</v>
      </c>
      <c r="FU4" s="1" t="s">
        <v>137</v>
      </c>
      <c r="FV4" s="1" t="s">
        <v>138</v>
      </c>
      <c r="FW4" s="1" t="s">
        <v>138</v>
      </c>
      <c r="FX4" s="1" t="s">
        <v>138</v>
      </c>
      <c r="FY4" s="1" t="s">
        <v>138</v>
      </c>
      <c r="FZ4" s="1" t="s">
        <v>138</v>
      </c>
      <c r="GA4" s="1" t="s">
        <v>135</v>
      </c>
      <c r="GB4" s="1" t="s">
        <v>138</v>
      </c>
      <c r="GC4" s="1" t="s">
        <v>135</v>
      </c>
      <c r="GD4" s="1" t="s">
        <v>137</v>
      </c>
      <c r="GE4" s="1" t="s">
        <v>137</v>
      </c>
      <c r="GF4" s="1" t="s">
        <v>137</v>
      </c>
      <c r="GG4" s="1" t="s">
        <v>137</v>
      </c>
      <c r="GH4" s="1" t="s">
        <v>137</v>
      </c>
      <c r="GI4" s="1" t="s">
        <v>137</v>
      </c>
      <c r="GJ4" s="1" t="s">
        <v>135</v>
      </c>
      <c r="GK4" s="1" t="s">
        <v>135</v>
      </c>
      <c r="GL4" s="1" t="s">
        <v>136</v>
      </c>
      <c r="GM4" s="1" t="s">
        <v>135</v>
      </c>
      <c r="GN4" s="1" t="s">
        <v>135</v>
      </c>
      <c r="GO4" s="1" t="s">
        <v>135</v>
      </c>
      <c r="GP4" s="1" t="s">
        <v>137</v>
      </c>
      <c r="GQ4" s="1" t="s">
        <v>135</v>
      </c>
      <c r="GR4" s="1" t="s">
        <v>135</v>
      </c>
      <c r="GS4" s="1" t="s">
        <v>137</v>
      </c>
      <c r="GT4" s="1" t="s">
        <v>138</v>
      </c>
      <c r="GU4" s="1" t="s">
        <v>137</v>
      </c>
      <c r="GV4" s="1" t="s">
        <v>137</v>
      </c>
      <c r="GW4" s="1" t="s">
        <v>138</v>
      </c>
      <c r="GX4" s="1" t="s">
        <v>137</v>
      </c>
      <c r="GY4" s="1" t="s">
        <v>137</v>
      </c>
      <c r="GZ4" s="1" t="s">
        <v>138</v>
      </c>
      <c r="HA4" s="1" t="s">
        <v>137</v>
      </c>
      <c r="HB4" s="1" t="s">
        <v>137</v>
      </c>
      <c r="HC4" s="1" t="s">
        <v>138</v>
      </c>
      <c r="HD4" s="1" t="s">
        <v>137</v>
      </c>
      <c r="HE4" s="1" t="s">
        <v>135</v>
      </c>
      <c r="HF4" s="1" t="s">
        <v>138</v>
      </c>
      <c r="HG4" s="1" t="s">
        <v>137</v>
      </c>
      <c r="HH4" s="1" t="s">
        <v>135</v>
      </c>
      <c r="HI4" s="1" t="s">
        <v>135</v>
      </c>
      <c r="HJ4" s="1" t="s">
        <v>135</v>
      </c>
      <c r="HK4" s="1" t="s">
        <v>137</v>
      </c>
      <c r="HL4" s="1" t="s">
        <v>136</v>
      </c>
      <c r="HM4" s="1" t="s">
        <v>137</v>
      </c>
      <c r="HN4" s="1" t="s">
        <v>137</v>
      </c>
      <c r="HO4" s="1" t="s">
        <v>137</v>
      </c>
      <c r="HP4" s="1" t="s">
        <v>136</v>
      </c>
      <c r="HQ4" s="1" t="s">
        <v>136</v>
      </c>
      <c r="HR4" s="1" t="s">
        <v>137</v>
      </c>
      <c r="HS4" s="1" t="s">
        <v>136</v>
      </c>
      <c r="HT4" s="1" t="s">
        <v>137</v>
      </c>
      <c r="HU4" s="1" t="s">
        <v>137</v>
      </c>
      <c r="HV4" s="1" t="s">
        <v>137</v>
      </c>
      <c r="HW4" s="1" t="s">
        <v>137</v>
      </c>
      <c r="HX4" s="1" t="s">
        <v>136</v>
      </c>
      <c r="HY4" s="1" t="s">
        <v>138</v>
      </c>
      <c r="HZ4" s="1" t="s">
        <v>136</v>
      </c>
      <c r="IA4" s="1" t="s">
        <v>135</v>
      </c>
      <c r="IB4" s="1" t="s">
        <v>135</v>
      </c>
      <c r="IC4" s="1" t="s">
        <v>137</v>
      </c>
      <c r="ID4" s="1" t="s">
        <v>137</v>
      </c>
    </row>
    <row r="5" spans="1:254" ht="12" customHeight="1" x14ac:dyDescent="0.15">
      <c r="A5" s="41" t="s">
        <v>648</v>
      </c>
    </row>
    <row r="6" spans="1:254" ht="12" customHeight="1" x14ac:dyDescent="0.15">
      <c r="B6" t="s">
        <v>169</v>
      </c>
      <c r="C6" t="s">
        <v>140</v>
      </c>
      <c r="D6" t="s">
        <v>140</v>
      </c>
      <c r="E6" t="s">
        <v>140</v>
      </c>
      <c r="F6" t="s">
        <v>140</v>
      </c>
      <c r="G6" t="s">
        <v>140</v>
      </c>
      <c r="H6" t="s">
        <v>140</v>
      </c>
      <c r="I6" t="s">
        <v>140</v>
      </c>
      <c r="J6" t="s">
        <v>140</v>
      </c>
      <c r="K6" t="s">
        <v>140</v>
      </c>
      <c r="L6" t="s">
        <v>140</v>
      </c>
      <c r="M6" t="s">
        <v>140</v>
      </c>
      <c r="N6" t="s">
        <v>140</v>
      </c>
      <c r="O6" t="s">
        <v>140</v>
      </c>
      <c r="P6" t="s">
        <v>140</v>
      </c>
      <c r="Q6" t="s">
        <v>140</v>
      </c>
      <c r="R6" t="s">
        <v>140</v>
      </c>
      <c r="S6" t="s">
        <v>140</v>
      </c>
      <c r="T6" t="s">
        <v>140</v>
      </c>
      <c r="U6" t="s">
        <v>140</v>
      </c>
      <c r="V6" t="s">
        <v>140</v>
      </c>
      <c r="W6" t="s">
        <v>140</v>
      </c>
      <c r="X6" t="s">
        <v>140</v>
      </c>
      <c r="Y6" t="s">
        <v>140</v>
      </c>
      <c r="Z6" t="s">
        <v>140</v>
      </c>
      <c r="AA6" t="s">
        <v>140</v>
      </c>
      <c r="AB6" t="s">
        <v>140</v>
      </c>
      <c r="AC6" t="s">
        <v>140</v>
      </c>
      <c r="AD6" t="s">
        <v>140</v>
      </c>
      <c r="AE6" t="s">
        <v>140</v>
      </c>
      <c r="AF6" t="s">
        <v>140</v>
      </c>
      <c r="AG6" t="s">
        <v>140</v>
      </c>
      <c r="AH6" t="s">
        <v>140</v>
      </c>
      <c r="AI6" t="s">
        <v>140</v>
      </c>
      <c r="AJ6" t="s">
        <v>140</v>
      </c>
      <c r="AK6" t="s">
        <v>140</v>
      </c>
      <c r="AL6" t="s">
        <v>140</v>
      </c>
      <c r="AM6" t="s">
        <v>140</v>
      </c>
      <c r="AN6" t="s">
        <v>140</v>
      </c>
      <c r="AO6" t="s">
        <v>140</v>
      </c>
      <c r="AP6" t="s">
        <v>140</v>
      </c>
      <c r="AQ6" t="s">
        <v>140</v>
      </c>
      <c r="AR6" t="s">
        <v>140</v>
      </c>
      <c r="AS6" t="s">
        <v>140</v>
      </c>
      <c r="AT6" t="s">
        <v>140</v>
      </c>
      <c r="AU6" t="s">
        <v>140</v>
      </c>
      <c r="AV6" t="s">
        <v>140</v>
      </c>
      <c r="AW6" t="s">
        <v>140</v>
      </c>
      <c r="AX6" t="s">
        <v>140</v>
      </c>
      <c r="AY6" t="s">
        <v>140</v>
      </c>
      <c r="AZ6" t="s">
        <v>140</v>
      </c>
      <c r="BA6" t="s">
        <v>140</v>
      </c>
      <c r="BB6" t="s">
        <v>140</v>
      </c>
      <c r="BC6" t="s">
        <v>140</v>
      </c>
      <c r="BD6" t="s">
        <v>140</v>
      </c>
      <c r="BE6" t="s">
        <v>140</v>
      </c>
      <c r="BF6" t="s">
        <v>140</v>
      </c>
      <c r="BG6" t="s">
        <v>140</v>
      </c>
      <c r="BH6" t="s">
        <v>140</v>
      </c>
      <c r="BI6" t="s">
        <v>140</v>
      </c>
      <c r="BJ6" t="s">
        <v>140</v>
      </c>
      <c r="BK6" t="s">
        <v>140</v>
      </c>
      <c r="BL6" t="s">
        <v>140</v>
      </c>
      <c r="BM6" t="s">
        <v>140</v>
      </c>
      <c r="BN6" t="s">
        <v>140</v>
      </c>
      <c r="BO6" t="s">
        <v>140</v>
      </c>
      <c r="BP6" t="s">
        <v>140</v>
      </c>
      <c r="BQ6" t="s">
        <v>140</v>
      </c>
      <c r="BR6" t="s">
        <v>140</v>
      </c>
      <c r="BS6" t="s">
        <v>140</v>
      </c>
      <c r="BT6" t="s">
        <v>140</v>
      </c>
      <c r="BU6" t="s">
        <v>140</v>
      </c>
      <c r="BV6" t="s">
        <v>140</v>
      </c>
      <c r="BW6" t="s">
        <v>140</v>
      </c>
      <c r="BX6" t="s">
        <v>140</v>
      </c>
      <c r="BY6" t="s">
        <v>140</v>
      </c>
      <c r="BZ6" t="s">
        <v>140</v>
      </c>
      <c r="CA6" t="s">
        <v>140</v>
      </c>
      <c r="CB6" t="s">
        <v>140</v>
      </c>
      <c r="CC6" t="s">
        <v>140</v>
      </c>
      <c r="CD6" t="s">
        <v>140</v>
      </c>
      <c r="CE6" t="s">
        <v>140</v>
      </c>
      <c r="CF6" t="s">
        <v>140</v>
      </c>
      <c r="CG6" t="s">
        <v>140</v>
      </c>
      <c r="CH6" t="s">
        <v>140</v>
      </c>
      <c r="CI6" t="s">
        <v>140</v>
      </c>
      <c r="CJ6" t="s">
        <v>140</v>
      </c>
      <c r="CK6" t="s">
        <v>140</v>
      </c>
      <c r="CL6" t="s">
        <v>140</v>
      </c>
      <c r="CM6" t="s">
        <v>140</v>
      </c>
      <c r="CN6" t="s">
        <v>140</v>
      </c>
      <c r="CO6" t="s">
        <v>140</v>
      </c>
      <c r="CP6" t="s">
        <v>140</v>
      </c>
      <c r="CQ6" t="s">
        <v>140</v>
      </c>
      <c r="CR6" t="s">
        <v>140</v>
      </c>
      <c r="CS6" t="s">
        <v>140</v>
      </c>
      <c r="CT6" t="s">
        <v>140</v>
      </c>
      <c r="CU6" t="s">
        <v>140</v>
      </c>
      <c r="CV6" t="s">
        <v>140</v>
      </c>
      <c r="CW6" t="s">
        <v>140</v>
      </c>
      <c r="CX6" t="s">
        <v>140</v>
      </c>
      <c r="CY6" t="s">
        <v>140</v>
      </c>
      <c r="CZ6" t="s">
        <v>140</v>
      </c>
      <c r="DA6" t="s">
        <v>140</v>
      </c>
      <c r="DB6" t="s">
        <v>140</v>
      </c>
      <c r="DC6" t="s">
        <v>140</v>
      </c>
      <c r="DD6" t="s">
        <v>140</v>
      </c>
      <c r="DE6" t="s">
        <v>140</v>
      </c>
      <c r="DF6" t="s">
        <v>140</v>
      </c>
      <c r="DG6" t="s">
        <v>140</v>
      </c>
      <c r="DH6" t="s">
        <v>140</v>
      </c>
      <c r="DI6" t="s">
        <v>140</v>
      </c>
      <c r="DJ6" t="s">
        <v>140</v>
      </c>
      <c r="DK6" t="s">
        <v>140</v>
      </c>
      <c r="DL6" t="s">
        <v>140</v>
      </c>
      <c r="DM6" t="s">
        <v>140</v>
      </c>
      <c r="DN6" t="s">
        <v>140</v>
      </c>
      <c r="DO6" t="s">
        <v>140</v>
      </c>
      <c r="DP6" t="s">
        <v>140</v>
      </c>
      <c r="DQ6" t="s">
        <v>140</v>
      </c>
      <c r="DR6" t="s">
        <v>140</v>
      </c>
      <c r="DS6" t="s">
        <v>140</v>
      </c>
      <c r="DT6" t="s">
        <v>140</v>
      </c>
      <c r="DU6" t="s">
        <v>140</v>
      </c>
      <c r="DV6" t="s">
        <v>140</v>
      </c>
      <c r="DW6" t="s">
        <v>140</v>
      </c>
      <c r="DX6" t="s">
        <v>140</v>
      </c>
      <c r="DY6" t="s">
        <v>140</v>
      </c>
      <c r="DZ6" t="s">
        <v>140</v>
      </c>
      <c r="EA6" t="s">
        <v>140</v>
      </c>
      <c r="EB6" t="s">
        <v>140</v>
      </c>
      <c r="EC6" t="s">
        <v>140</v>
      </c>
      <c r="ED6" t="s">
        <v>140</v>
      </c>
      <c r="EE6" t="s">
        <v>140</v>
      </c>
      <c r="EF6" t="s">
        <v>140</v>
      </c>
      <c r="EG6" t="s">
        <v>140</v>
      </c>
      <c r="EH6" t="s">
        <v>140</v>
      </c>
      <c r="EI6" t="s">
        <v>140</v>
      </c>
      <c r="EJ6" t="s">
        <v>140</v>
      </c>
      <c r="EK6" t="s">
        <v>140</v>
      </c>
      <c r="EL6" t="s">
        <v>140</v>
      </c>
      <c r="EM6" t="s">
        <v>140</v>
      </c>
      <c r="EN6" t="s">
        <v>140</v>
      </c>
      <c r="EO6" t="s">
        <v>140</v>
      </c>
      <c r="EP6" t="s">
        <v>140</v>
      </c>
      <c r="EQ6" t="s">
        <v>140</v>
      </c>
      <c r="ER6" t="s">
        <v>140</v>
      </c>
      <c r="ES6" t="s">
        <v>140</v>
      </c>
      <c r="ET6" t="s">
        <v>140</v>
      </c>
      <c r="EU6" t="s">
        <v>140</v>
      </c>
      <c r="EV6" t="s">
        <v>140</v>
      </c>
      <c r="EW6" t="s">
        <v>140</v>
      </c>
      <c r="EX6" t="s">
        <v>140</v>
      </c>
      <c r="EY6" t="s">
        <v>140</v>
      </c>
      <c r="EZ6" t="s">
        <v>140</v>
      </c>
      <c r="FA6" t="s">
        <v>140</v>
      </c>
      <c r="FB6" t="s">
        <v>140</v>
      </c>
      <c r="FC6" t="s">
        <v>140</v>
      </c>
      <c r="FD6" t="s">
        <v>140</v>
      </c>
      <c r="FE6" t="s">
        <v>140</v>
      </c>
      <c r="FF6" t="s">
        <v>140</v>
      </c>
      <c r="FG6" t="s">
        <v>140</v>
      </c>
      <c r="FH6" t="s">
        <v>140</v>
      </c>
      <c r="FI6" t="s">
        <v>140</v>
      </c>
      <c r="FJ6" t="s">
        <v>140</v>
      </c>
      <c r="FK6" t="s">
        <v>140</v>
      </c>
      <c r="FL6" t="s">
        <v>140</v>
      </c>
      <c r="FM6" t="s">
        <v>140</v>
      </c>
      <c r="FN6" t="s">
        <v>140</v>
      </c>
      <c r="FO6" t="s">
        <v>140</v>
      </c>
      <c r="FP6" t="s">
        <v>140</v>
      </c>
      <c r="FQ6" t="s">
        <v>140</v>
      </c>
      <c r="FR6" t="s">
        <v>140</v>
      </c>
      <c r="FS6" t="s">
        <v>140</v>
      </c>
      <c r="FT6" t="s">
        <v>140</v>
      </c>
      <c r="FU6" t="s">
        <v>140</v>
      </c>
      <c r="FV6" t="s">
        <v>140</v>
      </c>
      <c r="FW6" t="s">
        <v>140</v>
      </c>
      <c r="FX6" t="s">
        <v>140</v>
      </c>
      <c r="FY6" t="s">
        <v>140</v>
      </c>
      <c r="FZ6" t="s">
        <v>140</v>
      </c>
      <c r="GA6" t="s">
        <v>140</v>
      </c>
      <c r="GB6" t="s">
        <v>140</v>
      </c>
      <c r="GC6" t="s">
        <v>140</v>
      </c>
      <c r="GD6" t="s">
        <v>140</v>
      </c>
      <c r="GE6" t="s">
        <v>140</v>
      </c>
      <c r="GF6" t="s">
        <v>140</v>
      </c>
      <c r="GG6" t="s">
        <v>140</v>
      </c>
      <c r="GH6" t="s">
        <v>140</v>
      </c>
      <c r="GI6" t="s">
        <v>140</v>
      </c>
      <c r="GJ6" s="2" t="s">
        <v>140</v>
      </c>
      <c r="GK6" s="2" t="s">
        <v>140</v>
      </c>
      <c r="GL6" s="2" t="s">
        <v>140</v>
      </c>
      <c r="GM6" s="2" t="s">
        <v>140</v>
      </c>
      <c r="GN6" s="2" t="s">
        <v>140</v>
      </c>
      <c r="GO6" s="2" t="s">
        <v>140</v>
      </c>
      <c r="GP6" s="2" t="s">
        <v>140</v>
      </c>
      <c r="GQ6" s="2" t="s">
        <v>140</v>
      </c>
      <c r="GR6" s="2" t="s">
        <v>140</v>
      </c>
      <c r="GS6" s="2" t="s">
        <v>140</v>
      </c>
      <c r="GT6" s="2" t="s">
        <v>140</v>
      </c>
      <c r="GU6" s="2" t="s">
        <v>140</v>
      </c>
      <c r="GV6" s="2" t="s">
        <v>140</v>
      </c>
      <c r="GW6" s="2" t="s">
        <v>140</v>
      </c>
      <c r="GX6" s="2" t="s">
        <v>140</v>
      </c>
      <c r="GY6" s="2" t="s">
        <v>140</v>
      </c>
      <c r="GZ6" s="2" t="s">
        <v>140</v>
      </c>
      <c r="HA6" s="2" t="s">
        <v>140</v>
      </c>
      <c r="HB6" s="2" t="s">
        <v>140</v>
      </c>
      <c r="HC6" s="2" t="s">
        <v>140</v>
      </c>
      <c r="HD6" s="2" t="s">
        <v>140</v>
      </c>
      <c r="HE6" s="2" t="s">
        <v>140</v>
      </c>
      <c r="HF6" s="2" t="s">
        <v>140</v>
      </c>
      <c r="HG6" s="2" t="s">
        <v>140</v>
      </c>
      <c r="HH6" s="2" t="s">
        <v>140</v>
      </c>
      <c r="HI6" s="2" t="s">
        <v>140</v>
      </c>
      <c r="HJ6" s="2" t="s">
        <v>140</v>
      </c>
      <c r="HK6" s="2" t="s">
        <v>140</v>
      </c>
      <c r="HL6" s="2" t="s">
        <v>140</v>
      </c>
      <c r="HM6" s="2" t="s">
        <v>140</v>
      </c>
      <c r="HN6" s="2" t="s">
        <v>140</v>
      </c>
      <c r="HO6" s="2" t="s">
        <v>140</v>
      </c>
      <c r="HP6" s="2" t="s">
        <v>140</v>
      </c>
      <c r="HQ6" s="2" t="s">
        <v>140</v>
      </c>
      <c r="HR6" s="2" t="s">
        <v>140</v>
      </c>
      <c r="HS6" s="2" t="s">
        <v>140</v>
      </c>
      <c r="HT6" s="2" t="s">
        <v>140</v>
      </c>
      <c r="HU6" s="2" t="s">
        <v>140</v>
      </c>
      <c r="HV6" s="2" t="s">
        <v>140</v>
      </c>
      <c r="HW6" s="2" t="s">
        <v>140</v>
      </c>
      <c r="HX6" s="2" t="s">
        <v>140</v>
      </c>
      <c r="HY6" s="2" t="s">
        <v>140</v>
      </c>
      <c r="HZ6" s="2" t="s">
        <v>140</v>
      </c>
      <c r="IA6" s="2" t="s">
        <v>140</v>
      </c>
      <c r="IB6" s="2" t="s">
        <v>140</v>
      </c>
      <c r="IC6" s="2" t="s">
        <v>140</v>
      </c>
      <c r="ID6" s="2" t="s">
        <v>140</v>
      </c>
    </row>
    <row r="7" spans="1:254" ht="12" customHeight="1" x14ac:dyDescent="0.15">
      <c r="B7" t="s">
        <v>157</v>
      </c>
      <c r="C7">
        <v>75281.070000000007</v>
      </c>
      <c r="D7">
        <v>3855.7959999999998</v>
      </c>
      <c r="E7">
        <v>3855.6219999999998</v>
      </c>
      <c r="F7" s="42">
        <v>0.18559680000000001</v>
      </c>
      <c r="G7" s="42">
        <v>75280.91</v>
      </c>
      <c r="H7">
        <v>75281.66</v>
      </c>
      <c r="I7" s="42">
        <v>8559.5550000000003</v>
      </c>
      <c r="J7" s="42">
        <v>8559.7209999999995</v>
      </c>
      <c r="K7">
        <v>0</v>
      </c>
      <c r="L7">
        <v>0.75280990000000003</v>
      </c>
      <c r="M7">
        <v>2751.9690000000001</v>
      </c>
      <c r="N7" s="42">
        <v>4176.4319999999998</v>
      </c>
      <c r="O7" s="42">
        <v>74800.11</v>
      </c>
      <c r="P7" s="42">
        <v>1424.463</v>
      </c>
      <c r="Q7" s="42">
        <v>108.82</v>
      </c>
      <c r="R7" s="42">
        <v>4176.4319999999998</v>
      </c>
      <c r="S7" s="42">
        <v>96.386690000000002</v>
      </c>
      <c r="T7" s="42">
        <v>75281.66</v>
      </c>
      <c r="U7" s="42">
        <v>35.613309999999998</v>
      </c>
      <c r="V7" s="42">
        <v>10</v>
      </c>
      <c r="W7">
        <v>35.613309999999998</v>
      </c>
      <c r="X7">
        <v>10</v>
      </c>
      <c r="Y7">
        <v>12.433310000000001</v>
      </c>
      <c r="Z7" s="42">
        <v>74921.87</v>
      </c>
      <c r="AA7" s="42">
        <v>74921.87</v>
      </c>
      <c r="AB7">
        <v>1</v>
      </c>
      <c r="AC7" s="42">
        <v>74921.87</v>
      </c>
      <c r="AD7">
        <v>37460.44</v>
      </c>
      <c r="AE7" s="42">
        <v>74921.87</v>
      </c>
      <c r="AF7">
        <v>37460.44</v>
      </c>
      <c r="AG7" s="42">
        <v>37460.44</v>
      </c>
      <c r="AH7">
        <v>1</v>
      </c>
      <c r="AI7" s="42">
        <v>37460.44</v>
      </c>
      <c r="AJ7">
        <v>37461.440000000002</v>
      </c>
      <c r="AK7" s="42">
        <v>74920.87</v>
      </c>
      <c r="AL7" s="42">
        <v>2271.17</v>
      </c>
      <c r="AM7">
        <v>44995.44</v>
      </c>
      <c r="AN7">
        <v>0</v>
      </c>
      <c r="AO7" s="42">
        <v>7289.982</v>
      </c>
      <c r="AP7" s="42">
        <v>261447</v>
      </c>
      <c r="AQ7" s="42">
        <v>122021</v>
      </c>
      <c r="AR7" s="42">
        <v>87140.23</v>
      </c>
      <c r="AS7" s="42">
        <v>174310</v>
      </c>
      <c r="AT7" s="42">
        <v>261447</v>
      </c>
      <c r="AU7">
        <v>7396</v>
      </c>
      <c r="AV7">
        <v>3414.77</v>
      </c>
      <c r="AW7">
        <v>10.238490000000001</v>
      </c>
      <c r="AX7" s="42">
        <v>3520.788</v>
      </c>
      <c r="AY7" s="42">
        <v>174310</v>
      </c>
      <c r="AZ7" s="42">
        <v>174310</v>
      </c>
      <c r="BA7" s="42">
        <v>174310</v>
      </c>
      <c r="BB7" s="42">
        <v>174310</v>
      </c>
      <c r="BC7" s="42">
        <v>174310</v>
      </c>
      <c r="BD7" s="42">
        <v>174310</v>
      </c>
      <c r="BE7" s="42">
        <v>174310</v>
      </c>
      <c r="BF7" s="42">
        <v>174310</v>
      </c>
      <c r="BG7" s="42">
        <v>174310</v>
      </c>
      <c r="BH7">
        <v>12</v>
      </c>
      <c r="BI7">
        <v>1440</v>
      </c>
      <c r="BJ7" s="42">
        <v>1452</v>
      </c>
      <c r="BK7" s="42">
        <v>175762</v>
      </c>
      <c r="BL7" s="42">
        <v>159398</v>
      </c>
      <c r="BM7" s="42">
        <v>16370.64</v>
      </c>
      <c r="BN7" s="42">
        <v>16363.25</v>
      </c>
      <c r="BO7" s="42">
        <v>142800</v>
      </c>
      <c r="BP7" s="42">
        <v>7.384798</v>
      </c>
      <c r="BQ7" s="42">
        <v>16604.96</v>
      </c>
      <c r="BR7" s="42">
        <v>16604.900000000001</v>
      </c>
      <c r="BS7" s="42">
        <v>134462</v>
      </c>
      <c r="BT7" s="42">
        <v>5.5933099999999999E-2</v>
      </c>
      <c r="BU7" s="42">
        <v>8338.402</v>
      </c>
      <c r="BV7" s="42">
        <v>128863</v>
      </c>
      <c r="BW7">
        <v>5586.4449999999997</v>
      </c>
      <c r="BX7" s="42">
        <v>189129</v>
      </c>
      <c r="BY7" s="42">
        <v>2770.029</v>
      </c>
      <c r="BZ7" s="42">
        <v>189129</v>
      </c>
      <c r="CA7" s="42">
        <v>63036.61</v>
      </c>
      <c r="CB7">
        <v>4305.1930000000002</v>
      </c>
      <c r="CC7">
        <v>4305.1930000000002</v>
      </c>
      <c r="CD7" s="42">
        <v>4305.1930000000002</v>
      </c>
      <c r="CE7" s="42">
        <v>1.01071E-8</v>
      </c>
      <c r="CF7">
        <v>2413.52</v>
      </c>
      <c r="CG7" s="42">
        <v>1.19178E-6</v>
      </c>
      <c r="CH7">
        <v>7999.9650000000001</v>
      </c>
      <c r="CI7">
        <v>7999.9650000000001</v>
      </c>
      <c r="CJ7">
        <v>41306.559999999998</v>
      </c>
      <c r="CK7">
        <v>3889.739</v>
      </c>
      <c r="CL7">
        <v>46893</v>
      </c>
      <c r="CM7" s="42">
        <v>2413.52</v>
      </c>
      <c r="CN7">
        <v>3889.739</v>
      </c>
      <c r="CO7" s="42">
        <v>1.75038E-4</v>
      </c>
      <c r="CP7">
        <v>12228.14</v>
      </c>
      <c r="CQ7">
        <v>12228.14</v>
      </c>
      <c r="CR7">
        <v>16604.900000000001</v>
      </c>
      <c r="CS7">
        <v>16363.25</v>
      </c>
      <c r="CT7">
        <v>45357.83</v>
      </c>
      <c r="CU7">
        <v>1535.164</v>
      </c>
      <c r="CV7">
        <v>45285.96</v>
      </c>
      <c r="CW7">
        <v>71.867689999999996</v>
      </c>
      <c r="CX7" s="42">
        <v>22369.08</v>
      </c>
      <c r="CY7">
        <v>75209.38</v>
      </c>
      <c r="CZ7" s="42">
        <v>0</v>
      </c>
      <c r="DA7">
        <v>776.18820000000005</v>
      </c>
      <c r="DB7">
        <v>200</v>
      </c>
      <c r="DC7" s="42">
        <v>7944.576</v>
      </c>
      <c r="DD7" s="42">
        <v>4905.2250000000004</v>
      </c>
      <c r="DE7" s="42">
        <v>4880.3040000000001</v>
      </c>
      <c r="DF7" s="42">
        <v>50876.15</v>
      </c>
      <c r="DG7" s="42">
        <v>9724.5740000000005</v>
      </c>
      <c r="DH7" s="42">
        <v>9724.5740000000005</v>
      </c>
      <c r="DI7" s="42">
        <v>0.98173480000000002</v>
      </c>
      <c r="DJ7" s="42">
        <v>121921</v>
      </c>
      <c r="DK7" s="42">
        <v>126091</v>
      </c>
      <c r="DL7" s="42">
        <v>252181</v>
      </c>
      <c r="DM7" s="42">
        <v>0</v>
      </c>
      <c r="DN7" s="42">
        <v>126090</v>
      </c>
      <c r="DO7" s="42">
        <v>252181</v>
      </c>
      <c r="DP7" s="42">
        <v>50299.96</v>
      </c>
      <c r="DQ7" s="42">
        <v>73429.990000000005</v>
      </c>
      <c r="DR7" s="42">
        <v>126085</v>
      </c>
      <c r="DS7">
        <v>22369.08</v>
      </c>
      <c r="DT7" s="42">
        <v>73429.990000000005</v>
      </c>
      <c r="DU7" s="42">
        <v>9723.5920000000006</v>
      </c>
      <c r="DV7">
        <v>9723.5920000000006</v>
      </c>
      <c r="DW7">
        <v>0</v>
      </c>
      <c r="DX7">
        <v>1779.3889999999999</v>
      </c>
      <c r="DY7">
        <v>0</v>
      </c>
      <c r="DZ7" s="42">
        <v>7944.576</v>
      </c>
      <c r="EA7" s="42">
        <v>41000</v>
      </c>
      <c r="EB7">
        <v>7944.576</v>
      </c>
      <c r="EC7">
        <v>44514.47</v>
      </c>
      <c r="ED7">
        <v>11237.42</v>
      </c>
      <c r="EE7">
        <v>50000</v>
      </c>
      <c r="EF7">
        <v>50000</v>
      </c>
      <c r="EG7" s="42">
        <v>50000</v>
      </c>
      <c r="EH7" s="42">
        <v>50000</v>
      </c>
      <c r="EI7" s="42">
        <v>46785.77</v>
      </c>
      <c r="EJ7" s="42">
        <v>5451.9210000000003</v>
      </c>
      <c r="EK7" s="42">
        <v>46785.77</v>
      </c>
      <c r="EL7" s="42">
        <v>5451.9210000000003</v>
      </c>
      <c r="EM7" s="42">
        <v>5451.9210000000003</v>
      </c>
      <c r="EN7" s="42">
        <v>24.62669</v>
      </c>
      <c r="EO7" s="42">
        <v>121921</v>
      </c>
      <c r="EP7" s="42">
        <v>121921</v>
      </c>
      <c r="EQ7" s="42">
        <v>75281.25</v>
      </c>
      <c r="ER7" s="42">
        <v>75281.25</v>
      </c>
      <c r="ES7" s="42">
        <v>5381.9210000000003</v>
      </c>
      <c r="ET7" s="42">
        <v>70</v>
      </c>
      <c r="EU7" s="42">
        <v>70</v>
      </c>
      <c r="EV7" s="42">
        <v>24.62669</v>
      </c>
      <c r="EW7" s="42">
        <v>22369.08</v>
      </c>
      <c r="EX7" s="42">
        <v>22369.08</v>
      </c>
      <c r="EY7" s="42">
        <v>3200</v>
      </c>
      <c r="EZ7" s="42">
        <v>210882</v>
      </c>
      <c r="FA7" s="42">
        <v>210882</v>
      </c>
      <c r="FB7" s="42">
        <v>489228</v>
      </c>
      <c r="FC7" s="42">
        <v>489228</v>
      </c>
      <c r="FD7" s="42">
        <v>5865.8469999999998</v>
      </c>
      <c r="FE7" s="42">
        <v>5865.8469999999998</v>
      </c>
      <c r="FF7" s="42">
        <v>1525</v>
      </c>
      <c r="FG7">
        <v>1525</v>
      </c>
      <c r="FH7" s="42">
        <v>58197.29</v>
      </c>
      <c r="FI7" s="42">
        <v>58197.29</v>
      </c>
      <c r="FJ7" s="42">
        <v>58197.29</v>
      </c>
      <c r="FK7" s="42">
        <v>58197.29</v>
      </c>
      <c r="FL7" s="42">
        <v>1.55633</v>
      </c>
      <c r="FM7" s="42">
        <v>1.55633</v>
      </c>
      <c r="FN7" s="42">
        <v>49697.47</v>
      </c>
      <c r="FO7" s="42">
        <v>49697.47</v>
      </c>
      <c r="FP7" s="42">
        <v>263619</v>
      </c>
      <c r="FQ7" s="42">
        <v>263619</v>
      </c>
      <c r="FR7" s="42">
        <v>113733</v>
      </c>
      <c r="FS7" s="42">
        <v>113733</v>
      </c>
      <c r="FT7" s="42">
        <v>114339</v>
      </c>
      <c r="FU7" s="42">
        <v>114339</v>
      </c>
      <c r="FV7" s="42">
        <v>122</v>
      </c>
      <c r="FW7" s="42">
        <v>98.82</v>
      </c>
      <c r="FX7" s="42">
        <v>23.18</v>
      </c>
      <c r="FY7" s="42">
        <v>100</v>
      </c>
      <c r="FZ7" s="42">
        <v>7170</v>
      </c>
      <c r="GA7" s="42">
        <v>7170</v>
      </c>
      <c r="GB7" s="42">
        <v>4799.3019999999997</v>
      </c>
      <c r="GC7" s="42">
        <v>4799.3019999999997</v>
      </c>
      <c r="GD7" s="42">
        <v>800000</v>
      </c>
      <c r="GE7" s="42">
        <v>800000</v>
      </c>
      <c r="GF7" s="42">
        <v>400000</v>
      </c>
      <c r="GG7" s="42">
        <v>400000</v>
      </c>
      <c r="GH7" s="42">
        <v>400000</v>
      </c>
      <c r="GI7" s="42">
        <v>400000</v>
      </c>
      <c r="GJ7" s="3">
        <v>480.79719999999998</v>
      </c>
      <c r="GK7" s="3">
        <v>67277.539999999994</v>
      </c>
      <c r="GL7" s="3">
        <v>0</v>
      </c>
      <c r="GM7" s="3">
        <v>2751.9690000000001</v>
      </c>
      <c r="GN7" s="3">
        <v>3855.7959999999998</v>
      </c>
      <c r="GO7" s="2">
        <v>66796.740000000005</v>
      </c>
      <c r="GP7" s="3">
        <v>8559.7209999999995</v>
      </c>
      <c r="GQ7" s="3">
        <v>8003.3689999999997</v>
      </c>
      <c r="GR7" s="2">
        <v>108.82</v>
      </c>
      <c r="GS7" s="3">
        <v>159392</v>
      </c>
      <c r="GT7" s="3">
        <v>16364.27</v>
      </c>
      <c r="GU7" s="2">
        <v>6.3693470000000003</v>
      </c>
      <c r="GV7" s="3">
        <v>142787</v>
      </c>
      <c r="GW7" s="3">
        <v>16592.09</v>
      </c>
      <c r="GX7" s="3">
        <v>12.86978</v>
      </c>
      <c r="GY7" s="3">
        <v>134449</v>
      </c>
      <c r="GZ7" s="3">
        <v>8324.4279999999999</v>
      </c>
      <c r="HA7" s="3">
        <v>13.97397</v>
      </c>
      <c r="HB7" s="3">
        <v>128862</v>
      </c>
      <c r="HC7" s="3">
        <v>5585.5079999999998</v>
      </c>
      <c r="HD7" s="3">
        <v>0.93691049999999998</v>
      </c>
      <c r="HE7" s="3">
        <v>189129</v>
      </c>
      <c r="HF7" s="3">
        <v>2769.29</v>
      </c>
      <c r="HG7" s="3">
        <v>0.73935220000000001</v>
      </c>
      <c r="HH7" s="3">
        <v>126092</v>
      </c>
      <c r="HI7" s="3">
        <v>1</v>
      </c>
      <c r="HJ7" s="3">
        <v>126091</v>
      </c>
      <c r="HK7" s="3">
        <v>126091</v>
      </c>
      <c r="HL7" s="3">
        <v>44827.81</v>
      </c>
      <c r="HM7" s="3">
        <v>81257.34</v>
      </c>
      <c r="HN7" s="2">
        <v>7917.0079999999998</v>
      </c>
      <c r="HO7" s="2">
        <v>73340.34</v>
      </c>
      <c r="HP7" s="3">
        <v>89.655630000000002</v>
      </c>
      <c r="HQ7" s="2">
        <v>44738.16</v>
      </c>
      <c r="HR7" s="3">
        <v>52655.17</v>
      </c>
      <c r="HS7" s="3">
        <v>44738.16</v>
      </c>
      <c r="HT7" s="3">
        <v>7917.0079999999998</v>
      </c>
      <c r="HU7" s="3">
        <v>7917.0079999999998</v>
      </c>
      <c r="HV7" s="2">
        <v>14452.07</v>
      </c>
      <c r="HW7" s="2">
        <v>52655.17</v>
      </c>
      <c r="HX7" s="2">
        <v>44514.47</v>
      </c>
      <c r="HY7" s="2">
        <v>11237.42</v>
      </c>
      <c r="HZ7" s="2">
        <v>0</v>
      </c>
      <c r="IA7" s="2">
        <v>4905.2250000000004</v>
      </c>
      <c r="IB7" s="2">
        <v>46785.77</v>
      </c>
      <c r="IC7" s="2">
        <v>75209.38</v>
      </c>
      <c r="ID7" s="2">
        <v>22369.08</v>
      </c>
      <c r="IH7" s="3"/>
      <c r="II7" s="3"/>
      <c r="IQ7" s="3"/>
      <c r="IR7" s="3"/>
    </row>
    <row r="8" spans="1:254" ht="12" customHeight="1" x14ac:dyDescent="0.15">
      <c r="B8" t="s">
        <v>164</v>
      </c>
      <c r="C8">
        <v>-276.8184</v>
      </c>
      <c r="D8">
        <v>-12.21541</v>
      </c>
      <c r="E8">
        <v>-14.31997</v>
      </c>
      <c r="F8" s="42">
        <v>-2.5093000000000001E-4</v>
      </c>
      <c r="G8">
        <v>-281.6927</v>
      </c>
      <c r="H8">
        <v>-281.69549999999998</v>
      </c>
      <c r="I8">
        <v>-32.221020000000003</v>
      </c>
      <c r="J8">
        <v>-27.332719999999998</v>
      </c>
      <c r="K8">
        <v>0</v>
      </c>
      <c r="L8" s="42">
        <v>-2.8168999999999998E-3</v>
      </c>
      <c r="M8">
        <v>-5.2311379999999996</v>
      </c>
      <c r="N8">
        <v>-7.9388589999999999</v>
      </c>
      <c r="O8">
        <v>-280.721</v>
      </c>
      <c r="P8" s="42">
        <v>-2.7077209999999998</v>
      </c>
      <c r="Q8">
        <v>-0.3119306</v>
      </c>
      <c r="R8">
        <v>-7.9396500000000003</v>
      </c>
      <c r="S8">
        <v>-0.36284329999999998</v>
      </c>
      <c r="T8">
        <v>-281.70940000000002</v>
      </c>
      <c r="U8">
        <v>-8.0886E-2</v>
      </c>
      <c r="V8" s="42">
        <v>8.3936399999999998E-6</v>
      </c>
      <c r="W8" s="42">
        <v>-9.6130199999999999E-2</v>
      </c>
      <c r="X8" s="42">
        <v>8.3936399999999998E-6</v>
      </c>
      <c r="Y8" s="42">
        <v>-7.7152000000000002E-3</v>
      </c>
      <c r="Z8">
        <v>-281.1653</v>
      </c>
      <c r="AA8">
        <v>-281.17689999999999</v>
      </c>
      <c r="AB8" s="42">
        <v>-3.7528000000000001E-3</v>
      </c>
      <c r="AC8">
        <v>-282.3288</v>
      </c>
      <c r="AD8">
        <v>-140.58080000000001</v>
      </c>
      <c r="AE8">
        <v>-281.1653</v>
      </c>
      <c r="AF8">
        <v>-140.58080000000001</v>
      </c>
      <c r="AG8" s="42">
        <v>-141.16249999999999</v>
      </c>
      <c r="AH8" s="42">
        <v>-3.7683E-3</v>
      </c>
      <c r="AI8">
        <v>-141.16249999999999</v>
      </c>
      <c r="AJ8">
        <v>-141.16630000000001</v>
      </c>
      <c r="AK8">
        <v>-281.16160000000002</v>
      </c>
      <c r="AL8">
        <v>-4.2605680000000001</v>
      </c>
      <c r="AM8">
        <v>-51.812719999999999</v>
      </c>
      <c r="AN8">
        <v>0</v>
      </c>
      <c r="AO8">
        <v>-27.553049999999999</v>
      </c>
      <c r="AP8">
        <v>-798.09289999999999</v>
      </c>
      <c r="AQ8">
        <v>-452.80599999999998</v>
      </c>
      <c r="AR8" s="42">
        <v>-266.0043</v>
      </c>
      <c r="AS8">
        <v>-532.10140000000001</v>
      </c>
      <c r="AT8">
        <v>-798.17589999999996</v>
      </c>
      <c r="AU8" s="42">
        <v>-27.950669999999999</v>
      </c>
      <c r="AV8" s="42">
        <v>-0.1998249</v>
      </c>
      <c r="AW8" s="42">
        <v>-3.4911E-3</v>
      </c>
      <c r="AX8">
        <v>-0.59743089999999999</v>
      </c>
      <c r="AY8">
        <v>-531.7097</v>
      </c>
      <c r="AZ8" s="42">
        <v>-531.7097</v>
      </c>
      <c r="BA8">
        <v>-529.53750000000002</v>
      </c>
      <c r="BB8">
        <v>-525.60220000000004</v>
      </c>
      <c r="BC8">
        <v>-519.87879999999996</v>
      </c>
      <c r="BD8">
        <v>-512.77300000000002</v>
      </c>
      <c r="BE8">
        <v>-506.4314</v>
      </c>
      <c r="BF8">
        <v>-501.98779999999999</v>
      </c>
      <c r="BG8" s="42">
        <v>-496.66</v>
      </c>
      <c r="BH8" s="42">
        <v>2.7590299999999998E-4</v>
      </c>
      <c r="BI8">
        <v>-4.5471750000000002</v>
      </c>
      <c r="BJ8">
        <v>-4.5468950000000001</v>
      </c>
      <c r="BK8">
        <v>-501.20679999999999</v>
      </c>
      <c r="BL8">
        <v>-449.78680000000003</v>
      </c>
      <c r="BM8">
        <v>-51.429850000000002</v>
      </c>
      <c r="BN8">
        <v>-51.579940000000001</v>
      </c>
      <c r="BO8">
        <v>-398.14420000000001</v>
      </c>
      <c r="BP8">
        <v>0</v>
      </c>
      <c r="BQ8">
        <v>-52.179839999999999</v>
      </c>
      <c r="BR8">
        <v>-52.318199999999997</v>
      </c>
      <c r="BS8">
        <v>-372.66149999999999</v>
      </c>
      <c r="BT8">
        <v>0</v>
      </c>
      <c r="BU8">
        <v>-26.223199999999999</v>
      </c>
      <c r="BV8" s="42">
        <v>-355.52440000000001</v>
      </c>
      <c r="BW8">
        <v>-17.619140000000002</v>
      </c>
      <c r="BX8">
        <v>-520.82050000000004</v>
      </c>
      <c r="BY8">
        <v>-8.7478569999999998</v>
      </c>
      <c r="BZ8" s="42">
        <v>-520.8424</v>
      </c>
      <c r="CA8" s="42">
        <v>-173.58959999999999</v>
      </c>
      <c r="CB8" s="42">
        <v>-13.59647</v>
      </c>
      <c r="CC8">
        <v>-13.59545</v>
      </c>
      <c r="CD8">
        <v>-15.76765</v>
      </c>
      <c r="CE8" s="42">
        <v>-1.551E-11</v>
      </c>
      <c r="CF8">
        <v>-7.613874</v>
      </c>
      <c r="CG8">
        <v>0</v>
      </c>
      <c r="CH8" s="42">
        <v>-29.167349999999999</v>
      </c>
      <c r="CI8" s="42">
        <v>-25.23302</v>
      </c>
      <c r="CJ8" s="42">
        <v>-149.29300000000001</v>
      </c>
      <c r="CK8">
        <v>-12.2486</v>
      </c>
      <c r="CL8">
        <v>-170.84649999999999</v>
      </c>
      <c r="CM8">
        <v>-7.613874</v>
      </c>
      <c r="CN8">
        <v>-12.2486</v>
      </c>
      <c r="CO8">
        <v>0</v>
      </c>
      <c r="CP8">
        <v>-44.195250000000001</v>
      </c>
      <c r="CQ8">
        <v>-38.471800000000002</v>
      </c>
      <c r="CR8">
        <v>-59.424810000000001</v>
      </c>
      <c r="CS8">
        <v>-57.921599999999998</v>
      </c>
      <c r="CT8">
        <v>-165.99789999999999</v>
      </c>
      <c r="CU8" s="42">
        <v>-4.848617</v>
      </c>
      <c r="CV8" s="42">
        <v>-165.73490000000001</v>
      </c>
      <c r="CW8">
        <v>-0.2630171</v>
      </c>
      <c r="CX8">
        <v>-81.986410000000006</v>
      </c>
      <c r="CY8" s="42">
        <v>-274.45679999999999</v>
      </c>
      <c r="CZ8" s="42">
        <v>0</v>
      </c>
      <c r="DA8">
        <v>-1.82643</v>
      </c>
      <c r="DB8" s="42">
        <v>1.67873E-4</v>
      </c>
      <c r="DC8" s="42">
        <v>-0.65420750000000005</v>
      </c>
      <c r="DD8">
        <v>-15.57601</v>
      </c>
      <c r="DE8">
        <v>-18.12875</v>
      </c>
      <c r="DF8" s="42">
        <v>-73.997460000000004</v>
      </c>
      <c r="DG8" s="42">
        <v>-7.3344459999999998</v>
      </c>
      <c r="DH8">
        <v>-6.1999360000000001</v>
      </c>
      <c r="DI8" s="42">
        <v>8.2403300000000003E-7</v>
      </c>
      <c r="DJ8">
        <v>-452.02120000000002</v>
      </c>
      <c r="DK8" s="42">
        <v>-347.2296</v>
      </c>
      <c r="DL8" s="42">
        <v>-694.44119999999998</v>
      </c>
      <c r="DM8">
        <v>0</v>
      </c>
      <c r="DN8">
        <v>-347.21390000000002</v>
      </c>
      <c r="DO8">
        <v>-694.42769999999996</v>
      </c>
      <c r="DP8">
        <v>-72.170860000000005</v>
      </c>
      <c r="DQ8">
        <v>-267.77640000000002</v>
      </c>
      <c r="DR8">
        <v>-347.19439999999997</v>
      </c>
      <c r="DS8">
        <v>-81.986410000000006</v>
      </c>
      <c r="DT8">
        <v>-267.77640000000002</v>
      </c>
      <c r="DU8">
        <v>-6.1999370000000003</v>
      </c>
      <c r="DV8">
        <v>-6.1999370000000003</v>
      </c>
      <c r="DW8">
        <v>0</v>
      </c>
      <c r="DX8">
        <v>-6.6801880000000002</v>
      </c>
      <c r="DY8">
        <v>0</v>
      </c>
      <c r="DZ8">
        <v>-0.59068220000000005</v>
      </c>
      <c r="EA8">
        <v>-154.94560000000001</v>
      </c>
      <c r="EB8">
        <v>-0.65420750000000005</v>
      </c>
      <c r="EC8">
        <v>-50.805810000000001</v>
      </c>
      <c r="ED8">
        <v>-18.448689999999999</v>
      </c>
      <c r="EE8">
        <v>-188.51650000000001</v>
      </c>
      <c r="EF8">
        <v>-187.375</v>
      </c>
      <c r="EG8">
        <v>-187.38249999999999</v>
      </c>
      <c r="EH8">
        <v>-187.38339999999999</v>
      </c>
      <c r="EI8">
        <v>-173.88630000000001</v>
      </c>
      <c r="EJ8">
        <v>-0.63403430000000005</v>
      </c>
      <c r="EK8">
        <v>-173.89169999999999</v>
      </c>
      <c r="EL8" s="42">
        <v>-0.63088310000000003</v>
      </c>
      <c r="EM8" s="42">
        <v>-0.63072209999999995</v>
      </c>
      <c r="EN8" s="42">
        <v>-7.7299699999999999E-2</v>
      </c>
      <c r="EO8" s="42">
        <v>-452.49020000000002</v>
      </c>
      <c r="EP8">
        <v>-451.99400000000003</v>
      </c>
      <c r="EQ8">
        <v>-274.71379999999999</v>
      </c>
      <c r="ER8" s="42">
        <v>-274.71960000000001</v>
      </c>
      <c r="ES8" s="42">
        <v>-0.6309418</v>
      </c>
      <c r="ET8" s="42">
        <v>2.1885700000000001E-4</v>
      </c>
      <c r="EU8" s="42">
        <v>5.8755499999999997E-5</v>
      </c>
      <c r="EV8" s="42">
        <v>-7.7299699999999999E-2</v>
      </c>
      <c r="EW8" s="42">
        <v>-84.537459999999996</v>
      </c>
      <c r="EX8" s="42">
        <v>-82.175120000000007</v>
      </c>
      <c r="EY8">
        <v>-12.093310000000001</v>
      </c>
      <c r="EZ8">
        <v>-794.88340000000005</v>
      </c>
      <c r="FA8" s="42">
        <v>-796.97730000000001</v>
      </c>
      <c r="FB8">
        <v>-1844.0609999999999</v>
      </c>
      <c r="FC8" s="42">
        <v>-1848.925</v>
      </c>
      <c r="FD8" s="42">
        <v>-22.11027</v>
      </c>
      <c r="FE8" s="42">
        <v>-22.168600000000001</v>
      </c>
      <c r="FF8" s="42">
        <v>-5.7482170000000004</v>
      </c>
      <c r="FG8" s="42">
        <v>-5.763382</v>
      </c>
      <c r="FH8">
        <v>-219.36420000000001</v>
      </c>
      <c r="FI8">
        <v>-219.94309999999999</v>
      </c>
      <c r="FJ8" s="42">
        <v>-219.36420000000001</v>
      </c>
      <c r="FK8" s="42">
        <v>-219.94309999999999</v>
      </c>
      <c r="FL8" s="42">
        <v>-5.8662999999999996E-3</v>
      </c>
      <c r="FM8" s="42">
        <v>-5.8818000000000004E-3</v>
      </c>
      <c r="FN8" s="42">
        <v>-187.3263</v>
      </c>
      <c r="FO8" s="42">
        <v>-187.82249999999999</v>
      </c>
      <c r="FP8" s="42">
        <v>-993.63890000000004</v>
      </c>
      <c r="FQ8">
        <v>-996.27009999999996</v>
      </c>
      <c r="FR8">
        <v>-428.69670000000002</v>
      </c>
      <c r="FS8">
        <v>-429.83120000000002</v>
      </c>
      <c r="FT8">
        <v>-430.9794</v>
      </c>
      <c r="FU8">
        <v>-432.12079999999997</v>
      </c>
      <c r="FV8">
        <v>-0.3851098</v>
      </c>
      <c r="FW8">
        <v>-0.31193900000000002</v>
      </c>
      <c r="FX8">
        <v>-7.3170799999999994E-2</v>
      </c>
      <c r="FY8">
        <v>-0.31566379999999999</v>
      </c>
      <c r="FZ8">
        <v>-22.628740000000001</v>
      </c>
      <c r="GA8" s="42">
        <v>-26.175979999999999</v>
      </c>
      <c r="GB8">
        <v>-15.146739999999999</v>
      </c>
      <c r="GC8">
        <v>-17.509080000000001</v>
      </c>
      <c r="GD8">
        <v>105.26300000000001</v>
      </c>
      <c r="GE8">
        <v>115.0343</v>
      </c>
      <c r="GF8">
        <v>57.517150000000001</v>
      </c>
      <c r="GG8">
        <v>53.072749999999999</v>
      </c>
      <c r="GH8">
        <v>57.517150000000001</v>
      </c>
      <c r="GI8">
        <v>52.190190000000001</v>
      </c>
      <c r="GJ8" s="2">
        <v>-0.97135800000000005</v>
      </c>
      <c r="GK8" s="2">
        <v>-251.745</v>
      </c>
      <c r="GL8" s="2">
        <v>0</v>
      </c>
      <c r="GM8" s="3">
        <v>-5.2319290000000001</v>
      </c>
      <c r="GN8" s="2">
        <v>-14.320180000000001</v>
      </c>
      <c r="GO8" s="3">
        <v>-250.77369999999999</v>
      </c>
      <c r="GP8" s="2">
        <v>-32.22166</v>
      </c>
      <c r="GQ8" s="2">
        <v>-29.947710000000001</v>
      </c>
      <c r="GR8" s="2">
        <v>-0.37055870000000002</v>
      </c>
      <c r="GS8" s="3">
        <v>-450.30970000000002</v>
      </c>
      <c r="GT8" s="2">
        <v>-51.422840000000001</v>
      </c>
      <c r="GU8" s="3">
        <v>-7.0070999999999996E-3</v>
      </c>
      <c r="GV8" s="3">
        <v>-398.8691</v>
      </c>
      <c r="GW8" s="2">
        <v>-52.16554</v>
      </c>
      <c r="GX8" s="3">
        <v>-1.4298099999999999E-2</v>
      </c>
      <c r="GY8" s="3">
        <v>-373.14249999999998</v>
      </c>
      <c r="GZ8" s="3">
        <v>-26.207550000000001</v>
      </c>
      <c r="HA8" s="3">
        <v>-1.5657399999999998E-2</v>
      </c>
      <c r="HB8" s="3">
        <v>-355.7919</v>
      </c>
      <c r="HC8" s="3">
        <v>-17.618079999999999</v>
      </c>
      <c r="HD8" s="3">
        <v>-1.0567E-3</v>
      </c>
      <c r="HE8" s="3">
        <v>-520.6345</v>
      </c>
      <c r="HF8" s="3">
        <v>-8.7470199999999991</v>
      </c>
      <c r="HG8" s="3">
        <v>-8.3693000000000005E-4</v>
      </c>
      <c r="HH8" s="3">
        <v>-347.23110000000003</v>
      </c>
      <c r="HI8" s="3">
        <v>-2.7537E-3</v>
      </c>
      <c r="HJ8" s="2">
        <v>-347.22829999999999</v>
      </c>
      <c r="HK8" s="3">
        <v>-342.59649999999999</v>
      </c>
      <c r="HL8" s="3">
        <v>-50.624020000000002</v>
      </c>
      <c r="HM8" s="3">
        <v>-296.57040000000001</v>
      </c>
      <c r="HN8" s="3">
        <v>-28.895230000000002</v>
      </c>
      <c r="HO8" s="2">
        <v>-267.67509999999999</v>
      </c>
      <c r="HP8" s="2">
        <v>-0.101248</v>
      </c>
      <c r="HQ8" s="2">
        <v>-50.522770000000001</v>
      </c>
      <c r="HR8" s="2">
        <v>-79.418009999999995</v>
      </c>
      <c r="HS8" s="2">
        <v>-50.522770000000001</v>
      </c>
      <c r="HT8" s="2">
        <v>-29.083939999999998</v>
      </c>
      <c r="HU8" s="2">
        <v>-28.895230000000002</v>
      </c>
      <c r="HV8" s="2">
        <v>-53.091169999999998</v>
      </c>
      <c r="HW8" s="2">
        <v>-79.606719999999996</v>
      </c>
      <c r="HX8" s="2">
        <v>-51.114530000000002</v>
      </c>
      <c r="HY8" s="2">
        <v>-18.448689999999999</v>
      </c>
      <c r="HZ8" s="2">
        <v>0</v>
      </c>
      <c r="IA8" s="2">
        <v>-18.207139999999999</v>
      </c>
      <c r="IB8" s="2">
        <v>-173.89330000000001</v>
      </c>
      <c r="IC8" s="2">
        <v>-274.45659999999998</v>
      </c>
      <c r="ID8" s="2">
        <v>-81.986410000000006</v>
      </c>
      <c r="IK8" s="3"/>
      <c r="IL8" s="3"/>
    </row>
    <row r="9" spans="1:254" ht="12" customHeight="1" x14ac:dyDescent="0.15">
      <c r="B9" t="s">
        <v>170</v>
      </c>
      <c r="C9" t="s">
        <v>140</v>
      </c>
      <c r="D9" t="s">
        <v>140</v>
      </c>
      <c r="E9" t="s">
        <v>140</v>
      </c>
      <c r="F9" t="s">
        <v>140</v>
      </c>
      <c r="G9" t="s">
        <v>140</v>
      </c>
      <c r="H9" t="s">
        <v>140</v>
      </c>
      <c r="I9" t="s">
        <v>140</v>
      </c>
      <c r="J9" t="s">
        <v>140</v>
      </c>
      <c r="K9" t="s">
        <v>140</v>
      </c>
      <c r="L9" t="s">
        <v>140</v>
      </c>
      <c r="M9" t="s">
        <v>140</v>
      </c>
      <c r="N9" t="s">
        <v>140</v>
      </c>
      <c r="O9" t="s">
        <v>140</v>
      </c>
      <c r="P9" t="s">
        <v>140</v>
      </c>
      <c r="Q9" t="s">
        <v>140</v>
      </c>
      <c r="R9" t="s">
        <v>140</v>
      </c>
      <c r="S9" t="s">
        <v>140</v>
      </c>
      <c r="T9" t="s">
        <v>140</v>
      </c>
      <c r="U9" t="s">
        <v>140</v>
      </c>
      <c r="V9" t="s">
        <v>140</v>
      </c>
      <c r="W9" t="s">
        <v>140</v>
      </c>
      <c r="X9" t="s">
        <v>140</v>
      </c>
      <c r="Y9" t="s">
        <v>140</v>
      </c>
      <c r="Z9" t="s">
        <v>140</v>
      </c>
      <c r="AA9" t="s">
        <v>140</v>
      </c>
      <c r="AB9" t="s">
        <v>140</v>
      </c>
      <c r="AC9" t="s">
        <v>140</v>
      </c>
      <c r="AD9" t="s">
        <v>140</v>
      </c>
      <c r="AE9" t="s">
        <v>140</v>
      </c>
      <c r="AF9" s="42" t="s">
        <v>140</v>
      </c>
      <c r="AG9" t="s">
        <v>140</v>
      </c>
      <c r="AH9" s="42" t="s">
        <v>140</v>
      </c>
      <c r="AI9" t="s">
        <v>140</v>
      </c>
      <c r="AJ9" s="42" t="s">
        <v>140</v>
      </c>
      <c r="AK9" t="s">
        <v>140</v>
      </c>
      <c r="AL9" t="s">
        <v>140</v>
      </c>
      <c r="AM9" t="s">
        <v>140</v>
      </c>
      <c r="AN9" t="s">
        <v>140</v>
      </c>
      <c r="AO9" s="42" t="s">
        <v>140</v>
      </c>
      <c r="AP9" t="s">
        <v>140</v>
      </c>
      <c r="AQ9" s="42" t="s">
        <v>140</v>
      </c>
      <c r="AR9" t="s">
        <v>140</v>
      </c>
      <c r="AS9" t="s">
        <v>140</v>
      </c>
      <c r="AT9" s="42" t="s">
        <v>140</v>
      </c>
      <c r="AU9" t="s">
        <v>140</v>
      </c>
      <c r="AV9" s="42" t="s">
        <v>140</v>
      </c>
      <c r="AW9" t="s">
        <v>140</v>
      </c>
      <c r="AX9" s="42" t="s">
        <v>140</v>
      </c>
      <c r="AY9" s="42" t="s">
        <v>140</v>
      </c>
      <c r="AZ9" t="s">
        <v>140</v>
      </c>
      <c r="BA9" t="s">
        <v>140</v>
      </c>
      <c r="BB9" t="s">
        <v>140</v>
      </c>
      <c r="BC9" t="s">
        <v>140</v>
      </c>
      <c r="BD9" t="s">
        <v>140</v>
      </c>
      <c r="BE9" t="s">
        <v>140</v>
      </c>
      <c r="BF9" s="42" t="s">
        <v>140</v>
      </c>
      <c r="BG9" s="42" t="s">
        <v>140</v>
      </c>
      <c r="BH9" t="s">
        <v>140</v>
      </c>
      <c r="BI9" t="s">
        <v>140</v>
      </c>
      <c r="BJ9" t="s">
        <v>140</v>
      </c>
      <c r="BK9" t="s">
        <v>140</v>
      </c>
      <c r="BL9" s="42" t="s">
        <v>140</v>
      </c>
      <c r="BM9" t="s">
        <v>140</v>
      </c>
      <c r="BN9" t="s">
        <v>140</v>
      </c>
      <c r="BO9" t="s">
        <v>140</v>
      </c>
      <c r="BP9" s="42" t="s">
        <v>140</v>
      </c>
      <c r="BQ9" s="42" t="s">
        <v>140</v>
      </c>
      <c r="BR9" t="s">
        <v>140</v>
      </c>
      <c r="BS9" t="s">
        <v>140</v>
      </c>
      <c r="BT9" t="s">
        <v>140</v>
      </c>
      <c r="BU9" t="s">
        <v>140</v>
      </c>
      <c r="BV9" t="s">
        <v>140</v>
      </c>
      <c r="BW9" t="s">
        <v>140</v>
      </c>
      <c r="BX9" t="s">
        <v>140</v>
      </c>
      <c r="BY9" t="s">
        <v>140</v>
      </c>
      <c r="BZ9" t="s">
        <v>140</v>
      </c>
      <c r="CA9" t="s">
        <v>140</v>
      </c>
      <c r="CB9" t="s">
        <v>140</v>
      </c>
      <c r="CC9" t="s">
        <v>140</v>
      </c>
      <c r="CD9" t="s">
        <v>140</v>
      </c>
      <c r="CE9" t="s">
        <v>140</v>
      </c>
      <c r="CF9" t="s">
        <v>140</v>
      </c>
      <c r="CG9" t="s">
        <v>140</v>
      </c>
      <c r="CH9" t="s">
        <v>140</v>
      </c>
      <c r="CI9" s="42" t="s">
        <v>140</v>
      </c>
      <c r="CJ9" s="42" t="s">
        <v>140</v>
      </c>
      <c r="CK9" s="42" t="s">
        <v>140</v>
      </c>
      <c r="CL9" s="42" t="s">
        <v>140</v>
      </c>
      <c r="CM9" s="42" t="s">
        <v>140</v>
      </c>
      <c r="CN9" s="42" t="s">
        <v>140</v>
      </c>
      <c r="CO9" s="42" t="s">
        <v>140</v>
      </c>
      <c r="CP9" t="s">
        <v>140</v>
      </c>
      <c r="CQ9" t="s">
        <v>140</v>
      </c>
      <c r="CR9" t="s">
        <v>140</v>
      </c>
      <c r="CS9" t="s">
        <v>140</v>
      </c>
      <c r="CT9" t="s">
        <v>140</v>
      </c>
      <c r="CU9" s="42" t="s">
        <v>140</v>
      </c>
      <c r="CV9" t="s">
        <v>140</v>
      </c>
      <c r="CW9" t="s">
        <v>140</v>
      </c>
      <c r="CX9" t="s">
        <v>140</v>
      </c>
      <c r="CY9" t="s">
        <v>140</v>
      </c>
      <c r="CZ9" t="s">
        <v>140</v>
      </c>
      <c r="DA9" s="42" t="s">
        <v>140</v>
      </c>
      <c r="DB9" t="s">
        <v>140</v>
      </c>
      <c r="DC9" t="s">
        <v>140</v>
      </c>
      <c r="DD9" t="s">
        <v>140</v>
      </c>
      <c r="DE9" s="42" t="s">
        <v>140</v>
      </c>
      <c r="DF9" t="s">
        <v>140</v>
      </c>
      <c r="DG9" t="s">
        <v>140</v>
      </c>
      <c r="DH9" t="s">
        <v>140</v>
      </c>
      <c r="DI9" t="s">
        <v>140</v>
      </c>
      <c r="DJ9" t="s">
        <v>140</v>
      </c>
      <c r="DK9" t="s">
        <v>140</v>
      </c>
      <c r="DL9" t="s">
        <v>140</v>
      </c>
      <c r="DM9" s="42" t="s">
        <v>140</v>
      </c>
      <c r="DN9" t="s">
        <v>140</v>
      </c>
      <c r="DO9" t="s">
        <v>140</v>
      </c>
      <c r="DP9" t="s">
        <v>140</v>
      </c>
      <c r="DQ9" t="s">
        <v>140</v>
      </c>
      <c r="DR9" t="s">
        <v>140</v>
      </c>
      <c r="DS9" t="s">
        <v>140</v>
      </c>
      <c r="DT9" t="s">
        <v>140</v>
      </c>
      <c r="DU9" t="s">
        <v>140</v>
      </c>
      <c r="DV9" t="s">
        <v>140</v>
      </c>
      <c r="DW9" t="s">
        <v>140</v>
      </c>
      <c r="DX9" t="s">
        <v>140</v>
      </c>
      <c r="DY9" t="s">
        <v>140</v>
      </c>
      <c r="DZ9" t="s">
        <v>140</v>
      </c>
      <c r="EA9" t="s">
        <v>140</v>
      </c>
      <c r="EB9" t="s">
        <v>140</v>
      </c>
      <c r="EC9" t="s">
        <v>140</v>
      </c>
      <c r="ED9" t="s">
        <v>140</v>
      </c>
      <c r="EE9" t="s">
        <v>140</v>
      </c>
      <c r="EF9" t="s">
        <v>140</v>
      </c>
      <c r="EG9" t="s">
        <v>140</v>
      </c>
      <c r="EH9" t="s">
        <v>140</v>
      </c>
      <c r="EI9" t="s">
        <v>140</v>
      </c>
      <c r="EJ9" t="s">
        <v>140</v>
      </c>
      <c r="EK9" t="s">
        <v>140</v>
      </c>
      <c r="EL9" t="s">
        <v>140</v>
      </c>
      <c r="EM9" t="s">
        <v>140</v>
      </c>
      <c r="EN9" t="s">
        <v>140</v>
      </c>
      <c r="EO9" t="s">
        <v>140</v>
      </c>
      <c r="EP9" t="s">
        <v>140</v>
      </c>
      <c r="EQ9" t="s">
        <v>140</v>
      </c>
      <c r="ER9" t="s">
        <v>140</v>
      </c>
      <c r="ES9" t="s">
        <v>140</v>
      </c>
      <c r="ET9" s="42" t="s">
        <v>140</v>
      </c>
      <c r="EU9" t="s">
        <v>140</v>
      </c>
      <c r="EV9" t="s">
        <v>140</v>
      </c>
      <c r="EW9" s="42" t="s">
        <v>140</v>
      </c>
      <c r="EX9" t="s">
        <v>140</v>
      </c>
      <c r="EY9" t="s">
        <v>140</v>
      </c>
      <c r="EZ9" s="42" t="s">
        <v>140</v>
      </c>
      <c r="FA9" t="s">
        <v>140</v>
      </c>
      <c r="FB9" t="s">
        <v>140</v>
      </c>
      <c r="FC9" s="42" t="s">
        <v>140</v>
      </c>
      <c r="FD9" s="42" t="s">
        <v>140</v>
      </c>
      <c r="FE9" s="42" t="s">
        <v>140</v>
      </c>
      <c r="FF9" t="s">
        <v>140</v>
      </c>
      <c r="FG9" t="s">
        <v>140</v>
      </c>
      <c r="FH9" t="s">
        <v>140</v>
      </c>
      <c r="FI9" t="s">
        <v>140</v>
      </c>
      <c r="FJ9" t="s">
        <v>140</v>
      </c>
      <c r="FK9" t="s">
        <v>140</v>
      </c>
      <c r="FL9" t="s">
        <v>140</v>
      </c>
      <c r="FM9" t="s">
        <v>140</v>
      </c>
      <c r="FN9" t="s">
        <v>140</v>
      </c>
      <c r="FO9" t="s">
        <v>140</v>
      </c>
      <c r="FP9" t="s">
        <v>140</v>
      </c>
      <c r="FQ9" t="s">
        <v>140</v>
      </c>
      <c r="FR9" s="42" t="s">
        <v>140</v>
      </c>
      <c r="FS9" t="s">
        <v>140</v>
      </c>
      <c r="FT9" t="s">
        <v>140</v>
      </c>
      <c r="FU9" t="s">
        <v>140</v>
      </c>
      <c r="FV9" t="s">
        <v>140</v>
      </c>
      <c r="FW9" t="s">
        <v>140</v>
      </c>
      <c r="FX9" t="s">
        <v>140</v>
      </c>
      <c r="FY9" t="s">
        <v>140</v>
      </c>
      <c r="FZ9" s="42" t="s">
        <v>140</v>
      </c>
      <c r="GA9" s="42" t="s">
        <v>140</v>
      </c>
      <c r="GB9" s="42" t="s">
        <v>140</v>
      </c>
      <c r="GC9" s="42" t="s">
        <v>140</v>
      </c>
      <c r="GD9" t="s">
        <v>140</v>
      </c>
      <c r="GE9" s="42" t="s">
        <v>140</v>
      </c>
      <c r="GF9" s="42" t="s">
        <v>140</v>
      </c>
      <c r="GG9" t="s">
        <v>140</v>
      </c>
      <c r="GH9" s="42" t="s">
        <v>140</v>
      </c>
      <c r="GI9" t="s">
        <v>140</v>
      </c>
      <c r="GJ9" s="2" t="s">
        <v>140</v>
      </c>
      <c r="GK9" s="2" t="s">
        <v>140</v>
      </c>
      <c r="GL9" s="2" t="s">
        <v>140</v>
      </c>
      <c r="GM9" s="2" t="s">
        <v>140</v>
      </c>
      <c r="GN9" s="2" t="s">
        <v>140</v>
      </c>
      <c r="GO9" s="2" t="s">
        <v>140</v>
      </c>
      <c r="GP9" s="2" t="s">
        <v>140</v>
      </c>
      <c r="GQ9" s="2" t="s">
        <v>140</v>
      </c>
      <c r="GR9" s="2" t="s">
        <v>140</v>
      </c>
      <c r="GS9" s="2" t="s">
        <v>140</v>
      </c>
      <c r="GT9" s="2" t="s">
        <v>140</v>
      </c>
      <c r="GU9" s="2" t="s">
        <v>140</v>
      </c>
      <c r="GV9" s="2" t="s">
        <v>140</v>
      </c>
      <c r="GW9" s="2" t="s">
        <v>140</v>
      </c>
      <c r="GX9" s="2" t="s">
        <v>140</v>
      </c>
      <c r="GY9" s="2" t="s">
        <v>140</v>
      </c>
      <c r="GZ9" s="2" t="s">
        <v>140</v>
      </c>
      <c r="HA9" s="2" t="s">
        <v>140</v>
      </c>
      <c r="HB9" s="2" t="s">
        <v>140</v>
      </c>
      <c r="HC9" s="2" t="s">
        <v>140</v>
      </c>
      <c r="HD9" s="2" t="s">
        <v>140</v>
      </c>
      <c r="HE9" s="2" t="s">
        <v>140</v>
      </c>
      <c r="HF9" s="2" t="s">
        <v>140</v>
      </c>
      <c r="HG9" s="2" t="s">
        <v>140</v>
      </c>
      <c r="HH9" s="2" t="s">
        <v>140</v>
      </c>
      <c r="HI9" s="2" t="s">
        <v>140</v>
      </c>
      <c r="HJ9" s="2" t="s">
        <v>140</v>
      </c>
      <c r="HK9" s="2" t="s">
        <v>140</v>
      </c>
      <c r="HL9" s="2" t="s">
        <v>140</v>
      </c>
      <c r="HM9" s="2" t="s">
        <v>140</v>
      </c>
      <c r="HN9" s="2" t="s">
        <v>140</v>
      </c>
      <c r="HO9" s="2" t="s">
        <v>140</v>
      </c>
      <c r="HP9" s="2" t="s">
        <v>140</v>
      </c>
      <c r="HQ9" s="2" t="s">
        <v>140</v>
      </c>
      <c r="HR9" s="2" t="s">
        <v>140</v>
      </c>
      <c r="HS9" s="2" t="s">
        <v>140</v>
      </c>
      <c r="HT9" s="2" t="s">
        <v>140</v>
      </c>
      <c r="HU9" s="2" t="s">
        <v>140</v>
      </c>
      <c r="HV9" s="2" t="s">
        <v>140</v>
      </c>
      <c r="HW9" s="2" t="s">
        <v>140</v>
      </c>
      <c r="HX9" s="2" t="s">
        <v>140</v>
      </c>
      <c r="HY9" s="2" t="s">
        <v>140</v>
      </c>
      <c r="HZ9" s="2" t="s">
        <v>140</v>
      </c>
      <c r="IA9" s="2" t="s">
        <v>140</v>
      </c>
      <c r="IB9" s="2" t="s">
        <v>140</v>
      </c>
      <c r="IC9" s="2" t="s">
        <v>140</v>
      </c>
      <c r="ID9" s="2" t="s">
        <v>140</v>
      </c>
    </row>
    <row r="10" spans="1:254" ht="12" customHeight="1" x14ac:dyDescent="0.15">
      <c r="B10" t="s">
        <v>141</v>
      </c>
      <c r="C10" t="s">
        <v>140</v>
      </c>
      <c r="D10" t="s">
        <v>140</v>
      </c>
      <c r="E10" t="s">
        <v>140</v>
      </c>
      <c r="F10" t="s">
        <v>140</v>
      </c>
      <c r="G10" t="s">
        <v>140</v>
      </c>
      <c r="H10" t="s">
        <v>140</v>
      </c>
      <c r="I10" t="s">
        <v>140</v>
      </c>
      <c r="J10" t="s">
        <v>140</v>
      </c>
      <c r="K10" t="s">
        <v>140</v>
      </c>
      <c r="L10" t="s">
        <v>140</v>
      </c>
      <c r="M10" t="s">
        <v>140</v>
      </c>
      <c r="N10" t="s">
        <v>140</v>
      </c>
      <c r="O10" t="s">
        <v>140</v>
      </c>
      <c r="P10" t="s">
        <v>140</v>
      </c>
      <c r="Q10" t="s">
        <v>140</v>
      </c>
      <c r="R10" t="s">
        <v>140</v>
      </c>
      <c r="S10" t="s">
        <v>140</v>
      </c>
      <c r="T10" t="s">
        <v>140</v>
      </c>
      <c r="U10" t="s">
        <v>140</v>
      </c>
      <c r="V10" t="s">
        <v>140</v>
      </c>
      <c r="W10" t="s">
        <v>140</v>
      </c>
      <c r="X10" t="s">
        <v>140</v>
      </c>
      <c r="Y10" t="s">
        <v>140</v>
      </c>
      <c r="Z10" t="s">
        <v>140</v>
      </c>
      <c r="AA10" t="s">
        <v>140</v>
      </c>
      <c r="AB10" t="s">
        <v>140</v>
      </c>
      <c r="AC10" t="s">
        <v>140</v>
      </c>
      <c r="AD10" t="s">
        <v>140</v>
      </c>
      <c r="AE10" t="s">
        <v>140</v>
      </c>
      <c r="AF10" t="s">
        <v>140</v>
      </c>
      <c r="AG10" t="s">
        <v>140</v>
      </c>
      <c r="AH10" t="s">
        <v>140</v>
      </c>
      <c r="AI10" t="s">
        <v>140</v>
      </c>
      <c r="AJ10" t="s">
        <v>140</v>
      </c>
      <c r="AK10" t="s">
        <v>140</v>
      </c>
      <c r="AL10" t="s">
        <v>140</v>
      </c>
      <c r="AM10" t="s">
        <v>140</v>
      </c>
      <c r="AN10" t="s">
        <v>140</v>
      </c>
      <c r="AO10" t="s">
        <v>140</v>
      </c>
      <c r="AP10" t="s">
        <v>140</v>
      </c>
      <c r="AQ10" t="s">
        <v>140</v>
      </c>
      <c r="AR10" t="s">
        <v>140</v>
      </c>
      <c r="AS10" t="s">
        <v>140</v>
      </c>
      <c r="AT10" t="s">
        <v>140</v>
      </c>
      <c r="AU10" t="s">
        <v>140</v>
      </c>
      <c r="AV10" t="s">
        <v>140</v>
      </c>
      <c r="AW10" t="s">
        <v>140</v>
      </c>
      <c r="AX10" t="s">
        <v>140</v>
      </c>
      <c r="AY10" t="s">
        <v>140</v>
      </c>
      <c r="AZ10" t="s">
        <v>140</v>
      </c>
      <c r="BA10" t="s">
        <v>140</v>
      </c>
      <c r="BB10" t="s">
        <v>140</v>
      </c>
      <c r="BC10" t="s">
        <v>140</v>
      </c>
      <c r="BD10" t="s">
        <v>140</v>
      </c>
      <c r="BE10" t="s">
        <v>140</v>
      </c>
      <c r="BF10" t="s">
        <v>140</v>
      </c>
      <c r="BG10" t="s">
        <v>140</v>
      </c>
      <c r="BH10" t="s">
        <v>140</v>
      </c>
      <c r="BI10" t="s">
        <v>140</v>
      </c>
      <c r="BJ10" t="s">
        <v>140</v>
      </c>
      <c r="BK10" t="s">
        <v>140</v>
      </c>
      <c r="BL10" t="s">
        <v>140</v>
      </c>
      <c r="BM10" t="s">
        <v>140</v>
      </c>
      <c r="BN10" t="s">
        <v>140</v>
      </c>
      <c r="BO10" t="s">
        <v>140</v>
      </c>
      <c r="BP10" t="s">
        <v>140</v>
      </c>
      <c r="BQ10" t="s">
        <v>140</v>
      </c>
      <c r="BR10" t="s">
        <v>140</v>
      </c>
      <c r="BS10" t="s">
        <v>140</v>
      </c>
      <c r="BT10" t="s">
        <v>140</v>
      </c>
      <c r="BU10" t="s">
        <v>140</v>
      </c>
      <c r="BV10" t="s">
        <v>140</v>
      </c>
      <c r="BW10" t="s">
        <v>140</v>
      </c>
      <c r="BX10" t="s">
        <v>140</v>
      </c>
      <c r="BY10" t="s">
        <v>140</v>
      </c>
      <c r="BZ10" t="s">
        <v>140</v>
      </c>
      <c r="CA10" t="s">
        <v>140</v>
      </c>
      <c r="CB10" t="s">
        <v>140</v>
      </c>
      <c r="CC10" t="s">
        <v>140</v>
      </c>
      <c r="CD10" t="s">
        <v>140</v>
      </c>
      <c r="CE10" t="s">
        <v>140</v>
      </c>
      <c r="CF10" t="s">
        <v>140</v>
      </c>
      <c r="CG10" t="s">
        <v>140</v>
      </c>
      <c r="CH10" t="s">
        <v>140</v>
      </c>
      <c r="CI10" s="42" t="s">
        <v>140</v>
      </c>
      <c r="CJ10" s="42" t="s">
        <v>140</v>
      </c>
      <c r="CK10" s="42" t="s">
        <v>140</v>
      </c>
      <c r="CL10" s="42" t="s">
        <v>140</v>
      </c>
      <c r="CM10" s="42" t="s">
        <v>140</v>
      </c>
      <c r="CN10" s="42" t="s">
        <v>140</v>
      </c>
      <c r="CO10" s="42" t="s">
        <v>140</v>
      </c>
      <c r="CP10" t="s">
        <v>140</v>
      </c>
      <c r="CQ10" t="s">
        <v>140</v>
      </c>
      <c r="CR10" t="s">
        <v>140</v>
      </c>
      <c r="CS10" t="s">
        <v>140</v>
      </c>
      <c r="CT10" t="s">
        <v>140</v>
      </c>
      <c r="CU10" t="s">
        <v>140</v>
      </c>
      <c r="CV10" t="s">
        <v>140</v>
      </c>
      <c r="CW10" t="s">
        <v>140</v>
      </c>
      <c r="CX10" t="s">
        <v>140</v>
      </c>
      <c r="CY10" t="s">
        <v>140</v>
      </c>
      <c r="CZ10" t="s">
        <v>140</v>
      </c>
      <c r="DA10" t="s">
        <v>140</v>
      </c>
      <c r="DB10" t="s">
        <v>140</v>
      </c>
      <c r="DC10" t="s">
        <v>140</v>
      </c>
      <c r="DD10" t="s">
        <v>140</v>
      </c>
      <c r="DE10" t="s">
        <v>140</v>
      </c>
      <c r="DF10" t="s">
        <v>140</v>
      </c>
      <c r="DG10" t="s">
        <v>140</v>
      </c>
      <c r="DH10" t="s">
        <v>140</v>
      </c>
      <c r="DI10" t="s">
        <v>140</v>
      </c>
      <c r="DJ10" t="s">
        <v>140</v>
      </c>
      <c r="DK10" t="s">
        <v>140</v>
      </c>
      <c r="DL10" t="s">
        <v>140</v>
      </c>
      <c r="DM10" t="s">
        <v>140</v>
      </c>
      <c r="DN10" t="s">
        <v>140</v>
      </c>
      <c r="DO10" t="s">
        <v>140</v>
      </c>
      <c r="DP10" t="s">
        <v>140</v>
      </c>
      <c r="DQ10" t="s">
        <v>140</v>
      </c>
      <c r="DR10" t="s">
        <v>140</v>
      </c>
      <c r="DS10" t="s">
        <v>140</v>
      </c>
      <c r="DT10" t="s">
        <v>140</v>
      </c>
      <c r="DU10" t="s">
        <v>140</v>
      </c>
      <c r="DV10" t="s">
        <v>140</v>
      </c>
      <c r="DW10" t="s">
        <v>140</v>
      </c>
      <c r="DX10" t="s">
        <v>140</v>
      </c>
      <c r="DY10" t="s">
        <v>140</v>
      </c>
      <c r="DZ10" t="s">
        <v>140</v>
      </c>
      <c r="EA10" t="s">
        <v>140</v>
      </c>
      <c r="EB10" t="s">
        <v>140</v>
      </c>
      <c r="EC10" t="s">
        <v>140</v>
      </c>
      <c r="ED10" t="s">
        <v>140</v>
      </c>
      <c r="EE10" t="s">
        <v>140</v>
      </c>
      <c r="EF10" t="s">
        <v>140</v>
      </c>
      <c r="EG10" t="s">
        <v>140</v>
      </c>
      <c r="EH10" t="s">
        <v>140</v>
      </c>
      <c r="EI10" t="s">
        <v>140</v>
      </c>
      <c r="EJ10" t="s">
        <v>140</v>
      </c>
      <c r="EK10" t="s">
        <v>140</v>
      </c>
      <c r="EL10" t="s">
        <v>140</v>
      </c>
      <c r="EM10" t="s">
        <v>140</v>
      </c>
      <c r="EN10" t="s">
        <v>140</v>
      </c>
      <c r="EO10" t="s">
        <v>140</v>
      </c>
      <c r="EP10" t="s">
        <v>140</v>
      </c>
      <c r="EQ10" t="s">
        <v>140</v>
      </c>
      <c r="ER10" t="s">
        <v>140</v>
      </c>
      <c r="ES10" t="s">
        <v>140</v>
      </c>
      <c r="ET10" t="s">
        <v>140</v>
      </c>
      <c r="EU10" t="s">
        <v>140</v>
      </c>
      <c r="EV10" t="s">
        <v>140</v>
      </c>
      <c r="EW10" t="s">
        <v>140</v>
      </c>
      <c r="EX10" t="s">
        <v>140</v>
      </c>
      <c r="EY10" t="s">
        <v>140</v>
      </c>
      <c r="EZ10" t="s">
        <v>140</v>
      </c>
      <c r="FA10" t="s">
        <v>140</v>
      </c>
      <c r="FB10" t="s">
        <v>140</v>
      </c>
      <c r="FC10" t="s">
        <v>140</v>
      </c>
      <c r="FD10" t="s">
        <v>140</v>
      </c>
      <c r="FE10" t="s">
        <v>140</v>
      </c>
      <c r="FF10" t="s">
        <v>140</v>
      </c>
      <c r="FG10" t="s">
        <v>140</v>
      </c>
      <c r="FH10" t="s">
        <v>140</v>
      </c>
      <c r="FI10" t="s">
        <v>140</v>
      </c>
      <c r="FJ10" t="s">
        <v>140</v>
      </c>
      <c r="FK10" t="s">
        <v>140</v>
      </c>
      <c r="FL10" t="s">
        <v>140</v>
      </c>
      <c r="FM10" t="s">
        <v>140</v>
      </c>
      <c r="FN10" t="s">
        <v>140</v>
      </c>
      <c r="FO10" t="s">
        <v>140</v>
      </c>
      <c r="FP10" t="s">
        <v>140</v>
      </c>
      <c r="FQ10" t="s">
        <v>140</v>
      </c>
      <c r="FR10" s="42" t="s">
        <v>140</v>
      </c>
      <c r="FS10" t="s">
        <v>140</v>
      </c>
      <c r="FT10" t="s">
        <v>140</v>
      </c>
      <c r="FU10" t="s">
        <v>140</v>
      </c>
      <c r="FV10" t="s">
        <v>140</v>
      </c>
      <c r="FW10" t="s">
        <v>140</v>
      </c>
      <c r="FX10" t="s">
        <v>140</v>
      </c>
      <c r="FY10" t="s">
        <v>140</v>
      </c>
      <c r="FZ10" t="s">
        <v>140</v>
      </c>
      <c r="GA10" s="42" t="s">
        <v>140</v>
      </c>
      <c r="GB10" t="s">
        <v>140</v>
      </c>
      <c r="GC10" t="s">
        <v>140</v>
      </c>
      <c r="GD10" t="s">
        <v>140</v>
      </c>
      <c r="GE10" s="42" t="s">
        <v>140</v>
      </c>
      <c r="GF10" t="s">
        <v>140</v>
      </c>
      <c r="GG10" t="s">
        <v>140</v>
      </c>
      <c r="GH10" t="s">
        <v>140</v>
      </c>
      <c r="GI10" t="s">
        <v>140</v>
      </c>
      <c r="GJ10" s="2" t="s">
        <v>140</v>
      </c>
      <c r="GK10" s="2" t="s">
        <v>140</v>
      </c>
      <c r="GL10" s="2" t="s">
        <v>140</v>
      </c>
      <c r="GM10" s="2" t="s">
        <v>140</v>
      </c>
      <c r="GN10" s="2" t="s">
        <v>140</v>
      </c>
      <c r="GO10" s="2" t="s">
        <v>140</v>
      </c>
      <c r="GP10" s="2" t="s">
        <v>140</v>
      </c>
      <c r="GQ10" s="2" t="s">
        <v>140</v>
      </c>
      <c r="GR10" s="2" t="s">
        <v>140</v>
      </c>
      <c r="GS10" s="2" t="s">
        <v>140</v>
      </c>
      <c r="GT10" s="2" t="s">
        <v>140</v>
      </c>
      <c r="GU10" s="2" t="s">
        <v>140</v>
      </c>
      <c r="GV10" s="2" t="s">
        <v>140</v>
      </c>
      <c r="GW10" s="2" t="s">
        <v>140</v>
      </c>
      <c r="GX10" s="2" t="s">
        <v>140</v>
      </c>
      <c r="GY10" s="2" t="s">
        <v>140</v>
      </c>
      <c r="GZ10" s="2" t="s">
        <v>140</v>
      </c>
      <c r="HA10" s="2" t="s">
        <v>140</v>
      </c>
      <c r="HB10" s="2" t="s">
        <v>140</v>
      </c>
      <c r="HC10" s="2" t="s">
        <v>140</v>
      </c>
      <c r="HD10" s="2" t="s">
        <v>140</v>
      </c>
      <c r="HE10" s="2" t="s">
        <v>140</v>
      </c>
      <c r="HF10" s="2" t="s">
        <v>140</v>
      </c>
      <c r="HG10" s="2" t="s">
        <v>140</v>
      </c>
      <c r="HH10" s="2" t="s">
        <v>140</v>
      </c>
      <c r="HI10" s="2" t="s">
        <v>140</v>
      </c>
      <c r="HJ10" s="2" t="s">
        <v>140</v>
      </c>
      <c r="HK10" s="2" t="s">
        <v>140</v>
      </c>
      <c r="HL10" s="2" t="s">
        <v>140</v>
      </c>
      <c r="HM10" s="2" t="s">
        <v>140</v>
      </c>
      <c r="HN10" s="2" t="s">
        <v>140</v>
      </c>
      <c r="HO10" s="2" t="s">
        <v>140</v>
      </c>
      <c r="HP10" s="2" t="s">
        <v>140</v>
      </c>
      <c r="HQ10" s="2" t="s">
        <v>140</v>
      </c>
      <c r="HR10" s="2" t="s">
        <v>140</v>
      </c>
      <c r="HS10" s="2" t="s">
        <v>140</v>
      </c>
      <c r="HT10" s="2" t="s">
        <v>140</v>
      </c>
      <c r="HU10" s="2" t="s">
        <v>140</v>
      </c>
      <c r="HV10" s="2" t="s">
        <v>140</v>
      </c>
      <c r="HW10" s="2" t="s">
        <v>140</v>
      </c>
      <c r="HX10" s="2" t="s">
        <v>140</v>
      </c>
      <c r="HY10" s="2" t="s">
        <v>140</v>
      </c>
      <c r="HZ10" s="2" t="s">
        <v>140</v>
      </c>
      <c r="IA10" s="2" t="s">
        <v>140</v>
      </c>
      <c r="IB10" s="2" t="s">
        <v>140</v>
      </c>
      <c r="IC10" s="2" t="s">
        <v>140</v>
      </c>
      <c r="ID10" s="2" t="s">
        <v>140</v>
      </c>
    </row>
    <row r="11" spans="1:254" ht="12" customHeight="1" x14ac:dyDescent="0.15">
      <c r="B11" t="s">
        <v>142</v>
      </c>
      <c r="C11" s="42">
        <v>60.584609999999998</v>
      </c>
      <c r="D11" s="42">
        <v>1.40225E-7</v>
      </c>
      <c r="E11" s="42">
        <v>1.40225E-7</v>
      </c>
      <c r="F11">
        <v>0</v>
      </c>
      <c r="G11">
        <v>4.3755610000000003</v>
      </c>
      <c r="H11">
        <v>4.3756050000000002</v>
      </c>
      <c r="I11">
        <v>0</v>
      </c>
      <c r="J11">
        <v>0</v>
      </c>
      <c r="K11" t="s">
        <v>140</v>
      </c>
      <c r="L11" s="42">
        <v>4.3755699999999999E-5</v>
      </c>
      <c r="M11">
        <v>2.1181429999999999</v>
      </c>
      <c r="N11">
        <v>3.2144010000000001</v>
      </c>
      <c r="O11">
        <v>4.3814640000000002</v>
      </c>
      <c r="P11" s="42">
        <v>1.096417</v>
      </c>
      <c r="Q11">
        <v>0</v>
      </c>
      <c r="R11">
        <v>3.162833</v>
      </c>
      <c r="S11">
        <v>0</v>
      </c>
      <c r="T11">
        <v>4.3614139999999999</v>
      </c>
      <c r="U11">
        <v>0</v>
      </c>
      <c r="V11">
        <v>0</v>
      </c>
      <c r="W11">
        <v>0</v>
      </c>
      <c r="X11">
        <v>0</v>
      </c>
      <c r="Y11">
        <v>0</v>
      </c>
      <c r="Z11">
        <v>4.3976150000000001</v>
      </c>
      <c r="AA11">
        <v>4.3859529999999998</v>
      </c>
      <c r="AB11" s="42">
        <v>5.87104E-5</v>
      </c>
      <c r="AC11">
        <v>2.374962</v>
      </c>
      <c r="AD11" s="42">
        <v>2.199316</v>
      </c>
      <c r="AE11">
        <v>4.3986910000000004</v>
      </c>
      <c r="AF11" s="42">
        <v>2.199316</v>
      </c>
      <c r="AG11" s="42">
        <v>1.1874659999999999</v>
      </c>
      <c r="AH11" s="42">
        <v>3.1699200000000003E-5</v>
      </c>
      <c r="AI11">
        <v>1.1874659999999999</v>
      </c>
      <c r="AJ11" s="42">
        <v>1.187497</v>
      </c>
      <c r="AK11">
        <v>4.3986330000000002</v>
      </c>
      <c r="AL11">
        <v>0</v>
      </c>
      <c r="AM11">
        <v>2.1568899999999998E-2</v>
      </c>
      <c r="AN11" t="s">
        <v>140</v>
      </c>
      <c r="AO11" s="42">
        <v>0</v>
      </c>
      <c r="AP11" s="42">
        <v>52.207529999999998</v>
      </c>
      <c r="AQ11" s="42">
        <v>55.328580000000002</v>
      </c>
      <c r="AR11">
        <v>17.400770000000001</v>
      </c>
      <c r="AS11" s="42">
        <v>34.806330000000003</v>
      </c>
      <c r="AT11" s="42">
        <v>51.781770000000002</v>
      </c>
      <c r="AU11" s="42">
        <v>0</v>
      </c>
      <c r="AV11" s="42">
        <v>0</v>
      </c>
      <c r="AW11" s="42">
        <v>0</v>
      </c>
      <c r="AX11" s="42">
        <v>0</v>
      </c>
      <c r="AY11" s="42">
        <v>36.936970000000002</v>
      </c>
      <c r="AZ11">
        <v>36.961289999999998</v>
      </c>
      <c r="BA11" s="42">
        <v>67.59881</v>
      </c>
      <c r="BB11" s="42">
        <v>194.82939999999999</v>
      </c>
      <c r="BC11" s="42">
        <v>819.13530000000003</v>
      </c>
      <c r="BD11" s="42">
        <v>4041.433</v>
      </c>
      <c r="BE11" s="42">
        <v>14506.52</v>
      </c>
      <c r="BF11" s="42">
        <v>28959.29</v>
      </c>
      <c r="BG11" s="42">
        <v>45106.66</v>
      </c>
      <c r="BH11" s="42">
        <v>0</v>
      </c>
      <c r="BI11" s="42">
        <v>0</v>
      </c>
      <c r="BJ11">
        <v>0</v>
      </c>
      <c r="BK11">
        <v>45062.95</v>
      </c>
      <c r="BL11" s="42">
        <v>25096.38</v>
      </c>
      <c r="BM11" s="42">
        <v>0.32738109999999998</v>
      </c>
      <c r="BN11">
        <v>6.6967280000000002</v>
      </c>
      <c r="BO11">
        <v>4712.4530000000004</v>
      </c>
      <c r="BP11" s="42" t="s">
        <v>140</v>
      </c>
      <c r="BQ11" s="42">
        <v>3.8295700000000002E-2</v>
      </c>
      <c r="BR11" s="42">
        <v>12.88673</v>
      </c>
      <c r="BS11" s="42">
        <v>1238.165</v>
      </c>
      <c r="BT11" s="42" t="s">
        <v>140</v>
      </c>
      <c r="BU11" s="42">
        <v>5.0436600000000002E-3</v>
      </c>
      <c r="BV11">
        <v>414.96640000000002</v>
      </c>
      <c r="BW11" s="42">
        <v>7.7958099999999995E-5</v>
      </c>
      <c r="BX11" s="42">
        <v>310.20609999999999</v>
      </c>
      <c r="BY11" s="42">
        <v>1.42412E-5</v>
      </c>
      <c r="BZ11" s="42">
        <v>325.64049999999997</v>
      </c>
      <c r="CA11" s="42">
        <v>103.3933</v>
      </c>
      <c r="CB11" s="42">
        <v>1.8550500000000001E-5</v>
      </c>
      <c r="CC11" s="42">
        <v>1.8550500000000001E-5</v>
      </c>
      <c r="CD11" s="42">
        <v>0.73935879999999998</v>
      </c>
      <c r="CE11" s="42">
        <v>0</v>
      </c>
      <c r="CF11" s="42">
        <v>1.44148E-6</v>
      </c>
      <c r="CG11" s="42">
        <v>0</v>
      </c>
      <c r="CH11" s="42">
        <v>0.93693389999999999</v>
      </c>
      <c r="CI11" s="42">
        <v>3.5973500000000002E-4</v>
      </c>
      <c r="CJ11" s="42">
        <v>33.557859999999998</v>
      </c>
      <c r="CK11" s="42">
        <v>1.24672E-5</v>
      </c>
      <c r="CL11" s="42">
        <v>34.494790000000002</v>
      </c>
      <c r="CM11" s="42">
        <v>1.44148E-6</v>
      </c>
      <c r="CN11" s="42">
        <v>1.24672E-5</v>
      </c>
      <c r="CO11" s="42" t="s">
        <v>140</v>
      </c>
      <c r="CP11" s="42">
        <v>13.97442</v>
      </c>
      <c r="CQ11" s="42">
        <v>1.0462600000000001E-2</v>
      </c>
      <c r="CR11" s="42">
        <v>12.88673</v>
      </c>
      <c r="CS11" s="42">
        <v>6.6967280000000002</v>
      </c>
      <c r="CT11" s="42">
        <v>34.494790000000002</v>
      </c>
      <c r="CU11" s="42">
        <v>4.30933E-6</v>
      </c>
      <c r="CV11" s="42">
        <v>34.440130000000003</v>
      </c>
      <c r="CW11" s="42">
        <v>5.4655599999999999E-2</v>
      </c>
      <c r="CX11" s="42">
        <v>20.149090000000001</v>
      </c>
      <c r="CY11" s="42">
        <v>186.654</v>
      </c>
      <c r="CZ11" s="42" t="s">
        <v>140</v>
      </c>
      <c r="DA11" s="42">
        <v>0</v>
      </c>
      <c r="DB11" s="42">
        <v>0</v>
      </c>
      <c r="DC11" s="42">
        <v>0</v>
      </c>
      <c r="DD11" s="42">
        <v>2.53958E-8</v>
      </c>
      <c r="DE11" s="42">
        <v>2.53945E-8</v>
      </c>
      <c r="DF11">
        <v>0</v>
      </c>
      <c r="DG11">
        <v>0</v>
      </c>
      <c r="DH11">
        <v>0</v>
      </c>
      <c r="DI11">
        <v>0</v>
      </c>
      <c r="DJ11">
        <v>55.328580000000002</v>
      </c>
      <c r="DK11">
        <v>206.8184</v>
      </c>
      <c r="DL11">
        <v>413.63420000000002</v>
      </c>
      <c r="DM11" s="42" t="s">
        <v>140</v>
      </c>
      <c r="DN11">
        <v>206.81710000000001</v>
      </c>
      <c r="DO11" s="42">
        <v>413.63420000000002</v>
      </c>
      <c r="DP11" s="42">
        <v>0</v>
      </c>
      <c r="DQ11" s="42">
        <v>186.654</v>
      </c>
      <c r="DR11" s="42">
        <v>206.8031</v>
      </c>
      <c r="DS11" s="42">
        <v>20.149090000000001</v>
      </c>
      <c r="DT11" s="42">
        <v>186.654</v>
      </c>
      <c r="DU11" s="42">
        <v>0</v>
      </c>
      <c r="DV11" s="42">
        <v>0</v>
      </c>
      <c r="DW11" s="42" t="s">
        <v>140</v>
      </c>
      <c r="DX11" s="42">
        <v>0</v>
      </c>
      <c r="DY11" s="42" t="s">
        <v>140</v>
      </c>
      <c r="DZ11" s="42">
        <v>0</v>
      </c>
      <c r="EA11">
        <v>0</v>
      </c>
      <c r="EB11">
        <v>0</v>
      </c>
      <c r="EC11">
        <v>0</v>
      </c>
      <c r="ED11">
        <v>0</v>
      </c>
      <c r="EE11" s="42">
        <v>0</v>
      </c>
      <c r="EF11" s="42">
        <v>0</v>
      </c>
      <c r="EG11">
        <v>0</v>
      </c>
      <c r="EH11">
        <v>0</v>
      </c>
      <c r="EI11">
        <v>0</v>
      </c>
      <c r="EJ11">
        <v>0</v>
      </c>
      <c r="EK11" s="42">
        <v>0</v>
      </c>
      <c r="EL11" s="42">
        <v>0</v>
      </c>
      <c r="EM11">
        <v>0</v>
      </c>
      <c r="EN11" s="42">
        <v>0</v>
      </c>
      <c r="EO11" s="42">
        <v>55.328580000000002</v>
      </c>
      <c r="EP11" s="42">
        <v>55.328580000000002</v>
      </c>
      <c r="EQ11" s="42">
        <v>178.0223</v>
      </c>
      <c r="ER11">
        <v>177.71019999999999</v>
      </c>
      <c r="ES11">
        <v>0</v>
      </c>
      <c r="ET11" s="42">
        <v>0</v>
      </c>
      <c r="EU11">
        <v>0</v>
      </c>
      <c r="EV11">
        <v>0</v>
      </c>
      <c r="EW11" s="42">
        <v>0</v>
      </c>
      <c r="EX11" s="42">
        <v>0</v>
      </c>
      <c r="EY11">
        <v>0</v>
      </c>
      <c r="EZ11" s="42">
        <v>0</v>
      </c>
      <c r="FA11">
        <v>0</v>
      </c>
      <c r="FB11">
        <v>0</v>
      </c>
      <c r="FC11" s="42">
        <v>0</v>
      </c>
      <c r="FD11" s="42">
        <v>0</v>
      </c>
      <c r="FE11" s="42">
        <v>0</v>
      </c>
      <c r="FF11" s="42">
        <v>0</v>
      </c>
      <c r="FG11" s="42">
        <v>0</v>
      </c>
      <c r="FH11">
        <v>0</v>
      </c>
      <c r="FI11">
        <v>0</v>
      </c>
      <c r="FJ11">
        <v>0</v>
      </c>
      <c r="FK11">
        <v>0</v>
      </c>
      <c r="FL11">
        <v>0</v>
      </c>
      <c r="FM11">
        <v>0</v>
      </c>
      <c r="FN11">
        <v>0</v>
      </c>
      <c r="FO11" s="42">
        <v>0</v>
      </c>
      <c r="FP11">
        <v>0</v>
      </c>
      <c r="FQ11">
        <v>0</v>
      </c>
      <c r="FR11" s="42">
        <v>0</v>
      </c>
      <c r="FS11">
        <v>0</v>
      </c>
      <c r="FT11" s="42">
        <v>0</v>
      </c>
      <c r="FU11">
        <v>0</v>
      </c>
      <c r="FV11">
        <v>0</v>
      </c>
      <c r="FW11" s="42">
        <v>0</v>
      </c>
      <c r="FX11">
        <v>0</v>
      </c>
      <c r="FY11" s="42">
        <v>0</v>
      </c>
      <c r="FZ11" s="42">
        <v>0</v>
      </c>
      <c r="GA11" s="42">
        <v>0</v>
      </c>
      <c r="GB11" s="42">
        <v>0</v>
      </c>
      <c r="GC11" s="42">
        <v>0</v>
      </c>
      <c r="GD11" s="42">
        <v>0</v>
      </c>
      <c r="GE11" s="42">
        <v>0</v>
      </c>
      <c r="GF11" s="42">
        <v>0</v>
      </c>
      <c r="GG11">
        <v>0</v>
      </c>
      <c r="GH11" s="42">
        <v>0</v>
      </c>
      <c r="GI11">
        <v>0</v>
      </c>
      <c r="GJ11" s="3">
        <v>9.8504100000000004E-3</v>
      </c>
      <c r="GK11" s="2">
        <v>3.9237350000000002</v>
      </c>
      <c r="GL11" s="3" t="s">
        <v>140</v>
      </c>
      <c r="GM11" s="2">
        <v>2.0632739999999998</v>
      </c>
      <c r="GN11" s="3">
        <v>1.40225E-7</v>
      </c>
      <c r="GO11" s="3">
        <v>3.9138839999999999</v>
      </c>
      <c r="GP11" s="2">
        <v>0</v>
      </c>
      <c r="GQ11" s="2">
        <v>0.4667694</v>
      </c>
      <c r="GR11" s="3">
        <v>0</v>
      </c>
      <c r="GS11" s="3">
        <v>25096.38</v>
      </c>
      <c r="GT11" s="3">
        <v>0.32738109999999998</v>
      </c>
      <c r="GU11" s="3">
        <v>0</v>
      </c>
      <c r="GV11" s="2">
        <v>4712.4530000000004</v>
      </c>
      <c r="GW11" s="3">
        <v>1.6946200000000002E-2</v>
      </c>
      <c r="GX11" s="3">
        <v>0</v>
      </c>
      <c r="GY11" s="2">
        <v>1238.165</v>
      </c>
      <c r="GZ11" s="3">
        <v>4.30896E-4</v>
      </c>
      <c r="HA11" s="3">
        <v>0</v>
      </c>
      <c r="HB11" s="2">
        <v>414.96640000000002</v>
      </c>
      <c r="HC11" s="3">
        <v>2.1908499999999999E-5</v>
      </c>
      <c r="HD11" s="3">
        <v>0</v>
      </c>
      <c r="HE11" s="3">
        <v>325.64049999999997</v>
      </c>
      <c r="HF11" s="3">
        <v>2.2713799999999998E-6</v>
      </c>
      <c r="HG11" s="3">
        <v>0</v>
      </c>
      <c r="HH11" s="3">
        <v>206.81440000000001</v>
      </c>
      <c r="HI11" s="3">
        <v>1.64011E-3</v>
      </c>
      <c r="HJ11" s="3">
        <v>206.81829999999999</v>
      </c>
      <c r="HK11" s="3">
        <v>45027.72</v>
      </c>
      <c r="HL11" s="2">
        <v>0</v>
      </c>
      <c r="HM11" s="3">
        <v>206.8031</v>
      </c>
      <c r="HN11" s="3">
        <v>20.149090000000001</v>
      </c>
      <c r="HO11" s="3">
        <v>186.654</v>
      </c>
      <c r="HP11" s="3">
        <v>0</v>
      </c>
      <c r="HQ11" s="2">
        <v>0</v>
      </c>
      <c r="HR11" s="2">
        <v>20.149090000000001</v>
      </c>
      <c r="HS11" s="2">
        <v>0</v>
      </c>
      <c r="HT11" s="3">
        <v>0</v>
      </c>
      <c r="HU11" s="2">
        <v>20.149090000000001</v>
      </c>
      <c r="HV11" s="3">
        <v>0</v>
      </c>
      <c r="HW11" s="2">
        <v>0</v>
      </c>
      <c r="HX11" s="2">
        <v>0</v>
      </c>
      <c r="HY11" s="3">
        <v>0</v>
      </c>
      <c r="HZ11" s="2" t="s">
        <v>140</v>
      </c>
      <c r="IA11" s="3">
        <v>2.53958E-8</v>
      </c>
      <c r="IB11" s="3">
        <v>0</v>
      </c>
      <c r="IC11" s="3">
        <v>186.654</v>
      </c>
      <c r="ID11" s="2">
        <v>20.149090000000001</v>
      </c>
      <c r="IJ11" s="3"/>
      <c r="IK11" s="3"/>
      <c r="IL11" s="3"/>
      <c r="IM11" s="3"/>
      <c r="IN11" s="3"/>
      <c r="IO11" s="3"/>
      <c r="IP11" s="3"/>
      <c r="IQ11" s="3"/>
      <c r="IR11" s="3"/>
      <c r="IS11" s="3"/>
    </row>
    <row r="12" spans="1:254" ht="12" customHeight="1" x14ac:dyDescent="0.15">
      <c r="B12" t="s">
        <v>143</v>
      </c>
      <c r="C12">
        <v>215.76609999999999</v>
      </c>
      <c r="D12">
        <v>0</v>
      </c>
      <c r="E12">
        <v>0</v>
      </c>
      <c r="F12">
        <v>0</v>
      </c>
      <c r="G12">
        <v>271.9751</v>
      </c>
      <c r="H12">
        <v>271.97789999999998</v>
      </c>
      <c r="I12">
        <v>0</v>
      </c>
      <c r="J12">
        <v>0</v>
      </c>
      <c r="K12" t="s">
        <v>140</v>
      </c>
      <c r="L12" s="42">
        <v>2.7197499999999999E-3</v>
      </c>
      <c r="M12">
        <v>240.92910000000001</v>
      </c>
      <c r="N12">
        <v>365.63799999999998</v>
      </c>
      <c r="O12">
        <v>28.922049999999999</v>
      </c>
      <c r="P12" s="42">
        <v>124.70869999999999</v>
      </c>
      <c r="Q12">
        <v>0</v>
      </c>
      <c r="R12">
        <v>365.68959999999998</v>
      </c>
      <c r="S12">
        <v>0</v>
      </c>
      <c r="T12">
        <v>271.99200000000002</v>
      </c>
      <c r="U12">
        <v>0</v>
      </c>
      <c r="V12">
        <v>0</v>
      </c>
      <c r="W12">
        <v>0</v>
      </c>
      <c r="X12">
        <v>0</v>
      </c>
      <c r="Y12">
        <v>0</v>
      </c>
      <c r="Z12">
        <v>28.905899999999999</v>
      </c>
      <c r="AA12">
        <v>28.917560000000002</v>
      </c>
      <c r="AB12" s="42">
        <v>3.858E-4</v>
      </c>
      <c r="AC12">
        <v>30.928550000000001</v>
      </c>
      <c r="AD12">
        <v>14.452220000000001</v>
      </c>
      <c r="AE12">
        <v>28.904820000000001</v>
      </c>
      <c r="AF12">
        <v>14.452220000000001</v>
      </c>
      <c r="AG12" s="42">
        <v>15.46407</v>
      </c>
      <c r="AH12" s="42">
        <v>4.1281100000000002E-4</v>
      </c>
      <c r="AI12">
        <v>15.46407</v>
      </c>
      <c r="AJ12">
        <v>15.46448</v>
      </c>
      <c r="AK12">
        <v>28.904440000000001</v>
      </c>
      <c r="AL12">
        <v>0</v>
      </c>
      <c r="AM12">
        <v>44827.66</v>
      </c>
      <c r="AN12" t="s">
        <v>140</v>
      </c>
      <c r="AO12">
        <v>0</v>
      </c>
      <c r="AP12">
        <v>67604.41</v>
      </c>
      <c r="AQ12">
        <v>223.65690000000001</v>
      </c>
      <c r="AR12">
        <v>22532.55</v>
      </c>
      <c r="AS12">
        <v>45071.85</v>
      </c>
      <c r="AT12">
        <v>67604.83</v>
      </c>
      <c r="AU12">
        <v>0</v>
      </c>
      <c r="AV12">
        <v>0</v>
      </c>
      <c r="AW12">
        <v>0</v>
      </c>
      <c r="AX12">
        <v>0</v>
      </c>
      <c r="AY12">
        <v>45069.72</v>
      </c>
      <c r="AZ12">
        <v>45069.7</v>
      </c>
      <c r="BA12">
        <v>45039.06</v>
      </c>
      <c r="BB12">
        <v>44911.83</v>
      </c>
      <c r="BC12">
        <v>44287.519999999997</v>
      </c>
      <c r="BD12">
        <v>41065.230000000003</v>
      </c>
      <c r="BE12">
        <v>30600.14</v>
      </c>
      <c r="BF12">
        <v>16147.37</v>
      </c>
      <c r="BG12">
        <v>0</v>
      </c>
      <c r="BH12">
        <v>0</v>
      </c>
      <c r="BI12">
        <v>0</v>
      </c>
      <c r="BJ12">
        <v>0</v>
      </c>
      <c r="BK12" s="42">
        <v>0</v>
      </c>
      <c r="BL12">
        <v>19966.599999999999</v>
      </c>
      <c r="BM12">
        <v>6.3693470000000003</v>
      </c>
      <c r="BN12">
        <v>0</v>
      </c>
      <c r="BO12">
        <v>40344.14</v>
      </c>
      <c r="BP12" t="s">
        <v>140</v>
      </c>
      <c r="BQ12">
        <v>12.84843</v>
      </c>
      <c r="BR12">
        <v>0</v>
      </c>
      <c r="BS12">
        <v>43805.56</v>
      </c>
      <c r="BT12" t="s">
        <v>140</v>
      </c>
      <c r="BU12">
        <v>13.96936</v>
      </c>
      <c r="BV12">
        <v>44614.78</v>
      </c>
      <c r="BW12">
        <v>0.93685439999999998</v>
      </c>
      <c r="BX12" s="42">
        <v>67228.53</v>
      </c>
      <c r="BY12">
        <v>0.7393402</v>
      </c>
      <c r="BZ12">
        <v>67213.100000000006</v>
      </c>
      <c r="CA12">
        <v>22407.27</v>
      </c>
      <c r="CB12">
        <v>0.7393402</v>
      </c>
      <c r="CC12">
        <v>0.7393402</v>
      </c>
      <c r="CD12">
        <v>0</v>
      </c>
      <c r="CE12">
        <v>0</v>
      </c>
      <c r="CF12" s="42">
        <v>0</v>
      </c>
      <c r="CG12">
        <v>0</v>
      </c>
      <c r="CH12" s="42">
        <v>0</v>
      </c>
      <c r="CI12" s="42">
        <v>0.93657409999999996</v>
      </c>
      <c r="CJ12" s="42">
        <v>0</v>
      </c>
      <c r="CK12" s="42">
        <v>0</v>
      </c>
      <c r="CL12" s="42">
        <v>0</v>
      </c>
      <c r="CM12" s="42">
        <v>0</v>
      </c>
      <c r="CN12" s="42">
        <v>0</v>
      </c>
      <c r="CO12" s="42" t="s">
        <v>140</v>
      </c>
      <c r="CP12">
        <v>0</v>
      </c>
      <c r="CQ12">
        <v>13.963950000000001</v>
      </c>
      <c r="CR12">
        <v>0</v>
      </c>
      <c r="CS12">
        <v>0</v>
      </c>
      <c r="CT12">
        <v>0</v>
      </c>
      <c r="CU12" s="42">
        <v>0</v>
      </c>
      <c r="CV12">
        <v>0</v>
      </c>
      <c r="CW12">
        <v>0</v>
      </c>
      <c r="CX12">
        <v>0</v>
      </c>
      <c r="CY12">
        <v>89.642039999999994</v>
      </c>
      <c r="CZ12" t="s">
        <v>140</v>
      </c>
      <c r="DA12" s="42">
        <v>0</v>
      </c>
      <c r="DB12" s="42">
        <v>0</v>
      </c>
      <c r="DC12" s="42">
        <v>0</v>
      </c>
      <c r="DD12" s="42">
        <v>1.0260000000000001E-7</v>
      </c>
      <c r="DE12" s="42">
        <v>1.02595E-7</v>
      </c>
      <c r="DF12">
        <v>44731.38</v>
      </c>
      <c r="DG12" s="42">
        <v>0</v>
      </c>
      <c r="DH12" s="42">
        <v>0</v>
      </c>
      <c r="DI12" s="42">
        <v>0</v>
      </c>
      <c r="DJ12">
        <v>223.65690000000001</v>
      </c>
      <c r="DK12">
        <v>44820.9</v>
      </c>
      <c r="DL12">
        <v>89641.82</v>
      </c>
      <c r="DM12" t="s">
        <v>140</v>
      </c>
      <c r="DN12">
        <v>44820.91</v>
      </c>
      <c r="DO12">
        <v>89641.82</v>
      </c>
      <c r="DP12">
        <v>44731.38</v>
      </c>
      <c r="DQ12">
        <v>89.642039999999994</v>
      </c>
      <c r="DR12">
        <v>44821.02</v>
      </c>
      <c r="DS12" s="42">
        <v>0</v>
      </c>
      <c r="DT12" s="42">
        <v>89.642039999999994</v>
      </c>
      <c r="DU12" s="42">
        <v>0</v>
      </c>
      <c r="DV12" s="42">
        <v>0</v>
      </c>
      <c r="DW12" s="42" t="s">
        <v>140</v>
      </c>
      <c r="DX12" s="42">
        <v>0</v>
      </c>
      <c r="DY12" s="42" t="s">
        <v>140</v>
      </c>
      <c r="DZ12" s="42">
        <v>0</v>
      </c>
      <c r="EA12">
        <v>0</v>
      </c>
      <c r="EB12">
        <v>0</v>
      </c>
      <c r="EC12">
        <v>44507.72</v>
      </c>
      <c r="ED12">
        <v>223.65690000000001</v>
      </c>
      <c r="EE12">
        <v>0</v>
      </c>
      <c r="EF12">
        <v>0</v>
      </c>
      <c r="EG12">
        <v>0</v>
      </c>
      <c r="EH12">
        <v>0</v>
      </c>
      <c r="EI12">
        <v>223.65690000000001</v>
      </c>
      <c r="EJ12">
        <v>0</v>
      </c>
      <c r="EK12">
        <v>223.65690000000001</v>
      </c>
      <c r="EL12">
        <v>0</v>
      </c>
      <c r="EM12">
        <v>0</v>
      </c>
      <c r="EN12">
        <v>0</v>
      </c>
      <c r="EO12">
        <v>223.65690000000001</v>
      </c>
      <c r="EP12">
        <v>223.65690000000001</v>
      </c>
      <c r="EQ12">
        <v>98.328379999999996</v>
      </c>
      <c r="ER12">
        <v>98.640529999999998</v>
      </c>
      <c r="ES12">
        <v>0</v>
      </c>
      <c r="ET12">
        <v>0</v>
      </c>
      <c r="EU12">
        <v>0</v>
      </c>
      <c r="EV12">
        <v>0</v>
      </c>
      <c r="EW12">
        <v>0</v>
      </c>
      <c r="EX12">
        <v>0</v>
      </c>
      <c r="EY12">
        <v>0</v>
      </c>
      <c r="EZ12">
        <v>0</v>
      </c>
      <c r="FA12">
        <v>0</v>
      </c>
      <c r="FB12">
        <v>0</v>
      </c>
      <c r="FC12">
        <v>0</v>
      </c>
      <c r="FD12">
        <v>0</v>
      </c>
      <c r="FE12">
        <v>0</v>
      </c>
      <c r="FF12">
        <v>0</v>
      </c>
      <c r="FG12">
        <v>0</v>
      </c>
      <c r="FH12">
        <v>0</v>
      </c>
      <c r="FI12">
        <v>0</v>
      </c>
      <c r="FJ12">
        <v>0</v>
      </c>
      <c r="FK12">
        <v>0</v>
      </c>
      <c r="FL12" s="42">
        <v>0</v>
      </c>
      <c r="FM12" s="42">
        <v>0</v>
      </c>
      <c r="FN12">
        <v>0</v>
      </c>
      <c r="FO12">
        <v>0</v>
      </c>
      <c r="FP12" s="42">
        <v>0</v>
      </c>
      <c r="FQ12">
        <v>0</v>
      </c>
      <c r="FR12" s="42">
        <v>0</v>
      </c>
      <c r="FS12" s="42">
        <v>0</v>
      </c>
      <c r="FT12">
        <v>0</v>
      </c>
      <c r="FU12">
        <v>0</v>
      </c>
      <c r="FV12">
        <v>0</v>
      </c>
      <c r="FW12">
        <v>0</v>
      </c>
      <c r="FX12" s="42">
        <v>0</v>
      </c>
      <c r="FY12">
        <v>0</v>
      </c>
      <c r="FZ12" s="42">
        <v>0</v>
      </c>
      <c r="GA12" s="42">
        <v>0</v>
      </c>
      <c r="GB12" s="42">
        <v>0</v>
      </c>
      <c r="GC12">
        <v>0</v>
      </c>
      <c r="GD12">
        <v>0</v>
      </c>
      <c r="GE12" s="42">
        <v>0</v>
      </c>
      <c r="GF12">
        <v>0</v>
      </c>
      <c r="GG12" s="42">
        <v>0</v>
      </c>
      <c r="GH12" s="42">
        <v>0</v>
      </c>
      <c r="GI12" s="42">
        <v>0</v>
      </c>
      <c r="GJ12" s="2">
        <v>243.03729999999999</v>
      </c>
      <c r="GK12" s="2">
        <v>243.0472</v>
      </c>
      <c r="GL12" s="2" t="s">
        <v>140</v>
      </c>
      <c r="GM12" s="3">
        <v>240.98400000000001</v>
      </c>
      <c r="GN12" s="2">
        <v>0</v>
      </c>
      <c r="GO12" s="3">
        <v>9.8501999999999999E-3</v>
      </c>
      <c r="GP12" s="2">
        <v>0</v>
      </c>
      <c r="GQ12" s="2">
        <v>28.91301</v>
      </c>
      <c r="GR12" s="2">
        <v>0</v>
      </c>
      <c r="GS12" s="3">
        <v>19960.23</v>
      </c>
      <c r="GT12" s="3">
        <v>0</v>
      </c>
      <c r="GU12" s="2">
        <v>6.3693470000000003</v>
      </c>
      <c r="GV12" s="2">
        <v>40331.269999999997</v>
      </c>
      <c r="GW12" s="2">
        <v>0</v>
      </c>
      <c r="GX12" s="2">
        <v>12.86978</v>
      </c>
      <c r="GY12" s="2">
        <v>43791.59</v>
      </c>
      <c r="GZ12" s="2">
        <v>0</v>
      </c>
      <c r="HA12" s="2">
        <v>13.97397</v>
      </c>
      <c r="HB12" s="2">
        <v>44613.85</v>
      </c>
      <c r="HC12" s="2">
        <v>0</v>
      </c>
      <c r="HD12" s="2">
        <v>0.93691049999999998</v>
      </c>
      <c r="HE12" s="2">
        <v>67213.83</v>
      </c>
      <c r="HF12" s="2">
        <v>0</v>
      </c>
      <c r="HG12" s="2">
        <v>0.73935220000000001</v>
      </c>
      <c r="HH12" s="2">
        <v>44821.26</v>
      </c>
      <c r="HI12" s="2">
        <v>0.35549330000000001</v>
      </c>
      <c r="HJ12" s="2">
        <v>44820.9</v>
      </c>
      <c r="HK12" s="2">
        <v>0</v>
      </c>
      <c r="HL12" s="2">
        <v>44821.02</v>
      </c>
      <c r="HM12" s="2">
        <v>0</v>
      </c>
      <c r="HN12" s="2">
        <v>0</v>
      </c>
      <c r="HO12" s="2">
        <v>0</v>
      </c>
      <c r="HP12" s="2">
        <v>89.642039999999994</v>
      </c>
      <c r="HQ12" s="2">
        <v>44731.38</v>
      </c>
      <c r="HR12" s="2">
        <v>44731.38</v>
      </c>
      <c r="HS12" s="2">
        <v>44731.38</v>
      </c>
      <c r="HT12" s="2">
        <v>0</v>
      </c>
      <c r="HU12" s="2">
        <v>0</v>
      </c>
      <c r="HV12" s="2">
        <v>0</v>
      </c>
      <c r="HW12" s="2">
        <v>44731.38</v>
      </c>
      <c r="HX12" s="2">
        <v>44507.72</v>
      </c>
      <c r="HY12" s="3">
        <v>223.65690000000001</v>
      </c>
      <c r="HZ12" s="2" t="s">
        <v>140</v>
      </c>
      <c r="IA12" s="3">
        <v>1.0260000000000001E-7</v>
      </c>
      <c r="IB12" s="3">
        <v>223.65690000000001</v>
      </c>
      <c r="IC12" s="3">
        <v>89.642039999999994</v>
      </c>
      <c r="ID12" s="2">
        <v>0</v>
      </c>
      <c r="IK12" s="3"/>
      <c r="IL12" s="3"/>
      <c r="IO12" s="3"/>
      <c r="IP12" s="3"/>
    </row>
    <row r="13" spans="1:254" ht="12" customHeight="1" x14ac:dyDescent="0.15">
      <c r="B13" t="s">
        <v>144</v>
      </c>
      <c r="C13" s="42">
        <v>0.70644649999999998</v>
      </c>
      <c r="D13" s="42">
        <v>3.0990299999999998E-8</v>
      </c>
      <c r="E13" s="42">
        <v>3.0990299999999998E-8</v>
      </c>
      <c r="F13">
        <v>0</v>
      </c>
      <c r="G13">
        <v>0.70644649999999998</v>
      </c>
      <c r="H13">
        <v>0.70645349999999996</v>
      </c>
      <c r="I13" s="42">
        <v>2.1264799999999999E-9</v>
      </c>
      <c r="J13" s="42">
        <v>2.1265E-9</v>
      </c>
      <c r="K13" t="s">
        <v>140</v>
      </c>
      <c r="L13" s="42">
        <v>7.0644700000000003E-6</v>
      </c>
      <c r="M13">
        <v>0</v>
      </c>
      <c r="N13">
        <v>0</v>
      </c>
      <c r="O13">
        <v>0.70644649999999998</v>
      </c>
      <c r="P13">
        <v>0</v>
      </c>
      <c r="Q13">
        <v>0</v>
      </c>
      <c r="R13">
        <v>0</v>
      </c>
      <c r="S13">
        <v>0</v>
      </c>
      <c r="T13">
        <v>0.70645349999999996</v>
      </c>
      <c r="U13">
        <v>0</v>
      </c>
      <c r="V13">
        <v>0</v>
      </c>
      <c r="W13">
        <v>0</v>
      </c>
      <c r="X13">
        <v>0</v>
      </c>
      <c r="Y13">
        <v>0</v>
      </c>
      <c r="Z13">
        <v>0.70644649999999998</v>
      </c>
      <c r="AA13">
        <v>0.70644649999999998</v>
      </c>
      <c r="AB13" s="42">
        <v>9.4291099999999999E-6</v>
      </c>
      <c r="AC13">
        <v>0.70644649999999998</v>
      </c>
      <c r="AD13" s="42">
        <v>0.35321849999999999</v>
      </c>
      <c r="AE13">
        <v>0.70644649999999998</v>
      </c>
      <c r="AF13" s="42">
        <v>0.35321849999999999</v>
      </c>
      <c r="AG13" s="42">
        <v>0.35321849999999999</v>
      </c>
      <c r="AH13" s="42">
        <v>9.4291099999999999E-6</v>
      </c>
      <c r="AI13">
        <v>0.35321849999999999</v>
      </c>
      <c r="AJ13" s="42">
        <v>0.35322789999999998</v>
      </c>
      <c r="AK13">
        <v>0.70643699999999998</v>
      </c>
      <c r="AL13" s="42">
        <v>0</v>
      </c>
      <c r="AM13" s="42">
        <v>6.2067700000000003E-3</v>
      </c>
      <c r="AN13" t="s">
        <v>140</v>
      </c>
      <c r="AO13" s="42">
        <v>0</v>
      </c>
      <c r="AP13" s="42">
        <v>189.10849999999999</v>
      </c>
      <c r="AQ13">
        <v>7.6225200000000007E-2</v>
      </c>
      <c r="AR13">
        <v>63.029850000000003</v>
      </c>
      <c r="AS13" s="42">
        <v>126.07859999999999</v>
      </c>
      <c r="AT13" s="42">
        <v>189.10849999999999</v>
      </c>
      <c r="AU13" s="42">
        <v>0</v>
      </c>
      <c r="AV13">
        <v>0</v>
      </c>
      <c r="AW13" s="42">
        <v>0</v>
      </c>
      <c r="AX13">
        <v>0</v>
      </c>
      <c r="AY13">
        <v>126.07859999999999</v>
      </c>
      <c r="AZ13">
        <v>126.07859999999999</v>
      </c>
      <c r="BA13" s="42">
        <v>126.07859999999999</v>
      </c>
      <c r="BB13" s="42">
        <v>126.07859999999999</v>
      </c>
      <c r="BC13" s="42">
        <v>126.07859999999999</v>
      </c>
      <c r="BD13" s="42">
        <v>126.07859999999999</v>
      </c>
      <c r="BE13" s="42">
        <v>126.07859999999999</v>
      </c>
      <c r="BF13">
        <v>126.07859999999999</v>
      </c>
      <c r="BG13" s="42">
        <v>126.07859999999999</v>
      </c>
      <c r="BH13" s="42">
        <v>0</v>
      </c>
      <c r="BI13" s="42">
        <v>0</v>
      </c>
      <c r="BJ13">
        <v>0</v>
      </c>
      <c r="BK13">
        <v>1.260786</v>
      </c>
      <c r="BL13" s="42">
        <v>1.2607470000000001</v>
      </c>
      <c r="BM13" s="42">
        <v>4.8926199999999999E-5</v>
      </c>
      <c r="BN13" s="42">
        <v>4.8926199999999999E-5</v>
      </c>
      <c r="BO13" s="42">
        <v>1.260731</v>
      </c>
      <c r="BP13" s="42" t="s">
        <v>140</v>
      </c>
      <c r="BQ13" s="42">
        <v>1.6548399999999999E-5</v>
      </c>
      <c r="BR13" s="42">
        <v>1.6548399999999999E-5</v>
      </c>
      <c r="BS13" s="42">
        <v>1.2607280000000001</v>
      </c>
      <c r="BT13" s="42" t="s">
        <v>140</v>
      </c>
      <c r="BU13" s="42">
        <v>2.46498E-6</v>
      </c>
      <c r="BV13">
        <v>1.2607280000000001</v>
      </c>
      <c r="BW13" s="42">
        <v>5.6717799999999997E-7</v>
      </c>
      <c r="BX13" s="42">
        <v>1.890997</v>
      </c>
      <c r="BY13" s="42">
        <v>1.4602799999999999E-7</v>
      </c>
      <c r="BZ13" s="42">
        <v>1.890997</v>
      </c>
      <c r="CA13" s="42">
        <v>0.63026919999999997</v>
      </c>
      <c r="CB13" s="42">
        <v>1.4602799999999999E-7</v>
      </c>
      <c r="CC13" s="42">
        <v>1.4602799999999999E-7</v>
      </c>
      <c r="CD13" s="42">
        <v>1.4602799999999999E-7</v>
      </c>
      <c r="CE13" s="42">
        <v>0</v>
      </c>
      <c r="CF13" s="42">
        <v>0</v>
      </c>
      <c r="CG13" s="42">
        <v>0</v>
      </c>
      <c r="CH13" s="42">
        <v>5.6717799999999997E-7</v>
      </c>
      <c r="CI13" s="42">
        <v>5.6717799999999997E-7</v>
      </c>
      <c r="CJ13" s="42">
        <v>6.7939400000000002E-5</v>
      </c>
      <c r="CK13" s="42">
        <v>0</v>
      </c>
      <c r="CL13" s="42">
        <v>6.8506599999999999E-5</v>
      </c>
      <c r="CM13" s="42">
        <v>0</v>
      </c>
      <c r="CN13" s="42">
        <v>0</v>
      </c>
      <c r="CO13" s="42" t="s">
        <v>140</v>
      </c>
      <c r="CP13" s="42">
        <v>2.46498E-6</v>
      </c>
      <c r="CQ13" s="42">
        <v>2.46498E-6</v>
      </c>
      <c r="CR13" s="42">
        <v>1.6548399999999999E-5</v>
      </c>
      <c r="CS13" s="42">
        <v>4.8926199999999999E-5</v>
      </c>
      <c r="CT13" s="42">
        <v>6.8506599999999999E-5</v>
      </c>
      <c r="CU13" s="42">
        <v>0</v>
      </c>
      <c r="CV13" s="42">
        <v>6.8398000000000005E-5</v>
      </c>
      <c r="CW13" s="42">
        <v>1.08546E-7</v>
      </c>
      <c r="CX13" s="42">
        <v>7.6156600000000005E-2</v>
      </c>
      <c r="CY13" s="42">
        <v>0.70548820000000001</v>
      </c>
      <c r="CZ13" s="42" t="s">
        <v>140</v>
      </c>
      <c r="DA13" s="42">
        <v>0</v>
      </c>
      <c r="DB13" s="42">
        <v>0</v>
      </c>
      <c r="DC13" s="42">
        <v>0</v>
      </c>
      <c r="DD13" s="42">
        <v>9.8137999999999998E-10</v>
      </c>
      <c r="DE13" s="42">
        <v>9.8132999999999996E-10</v>
      </c>
      <c r="DF13">
        <v>0</v>
      </c>
      <c r="DG13">
        <v>0</v>
      </c>
      <c r="DH13">
        <v>0</v>
      </c>
      <c r="DI13">
        <v>0</v>
      </c>
      <c r="DJ13">
        <v>7.6225200000000007E-2</v>
      </c>
      <c r="DK13">
        <v>0.78164489999999998</v>
      </c>
      <c r="DL13">
        <v>1.5632900000000001</v>
      </c>
      <c r="DM13" s="42" t="s">
        <v>140</v>
      </c>
      <c r="DN13">
        <v>0.78164489999999998</v>
      </c>
      <c r="DO13" s="42">
        <v>1.5632900000000001</v>
      </c>
      <c r="DP13" s="42">
        <v>0</v>
      </c>
      <c r="DQ13" s="42">
        <v>0.70548820000000001</v>
      </c>
      <c r="DR13" s="42">
        <v>0.78164489999999998</v>
      </c>
      <c r="DS13">
        <v>7.6156600000000005E-2</v>
      </c>
      <c r="DT13" s="42">
        <v>0.70548820000000001</v>
      </c>
      <c r="DU13" s="42">
        <v>0</v>
      </c>
      <c r="DV13" s="42">
        <v>0</v>
      </c>
      <c r="DW13" s="42" t="s">
        <v>140</v>
      </c>
      <c r="DX13" s="42">
        <v>0</v>
      </c>
      <c r="DY13" s="42" t="s">
        <v>140</v>
      </c>
      <c r="DZ13" s="42">
        <v>0</v>
      </c>
      <c r="EA13">
        <v>0</v>
      </c>
      <c r="EB13" s="42">
        <v>0</v>
      </c>
      <c r="EC13" s="42">
        <v>0</v>
      </c>
      <c r="ED13" s="42">
        <v>0</v>
      </c>
      <c r="EE13" s="42">
        <v>0</v>
      </c>
      <c r="EF13" s="42">
        <v>0</v>
      </c>
      <c r="EG13">
        <v>0</v>
      </c>
      <c r="EH13">
        <v>0</v>
      </c>
      <c r="EI13" s="42">
        <v>0</v>
      </c>
      <c r="EJ13" s="42">
        <v>0</v>
      </c>
      <c r="EK13" s="42">
        <v>0</v>
      </c>
      <c r="EL13" s="42">
        <v>0</v>
      </c>
      <c r="EM13">
        <v>0</v>
      </c>
      <c r="EN13" s="42">
        <v>0</v>
      </c>
      <c r="EO13">
        <v>7.6225200000000007E-2</v>
      </c>
      <c r="EP13">
        <v>7.6225200000000007E-2</v>
      </c>
      <c r="EQ13" s="42">
        <v>0.70644649999999998</v>
      </c>
      <c r="ER13">
        <v>0.70644649999999998</v>
      </c>
      <c r="ES13">
        <v>0</v>
      </c>
      <c r="ET13" s="42">
        <v>0</v>
      </c>
      <c r="EU13">
        <v>0</v>
      </c>
      <c r="EV13">
        <v>0</v>
      </c>
      <c r="EW13" s="42">
        <v>0</v>
      </c>
      <c r="EX13" s="42">
        <v>0</v>
      </c>
      <c r="EY13">
        <v>0</v>
      </c>
      <c r="EZ13" s="42">
        <v>0</v>
      </c>
      <c r="FA13" s="42">
        <v>0</v>
      </c>
      <c r="FB13" s="42">
        <v>0</v>
      </c>
      <c r="FC13" s="42">
        <v>0</v>
      </c>
      <c r="FD13" s="42">
        <v>0</v>
      </c>
      <c r="FE13" s="42">
        <v>0</v>
      </c>
      <c r="FF13" s="42">
        <v>0</v>
      </c>
      <c r="FG13" s="42">
        <v>0</v>
      </c>
      <c r="FH13">
        <v>0</v>
      </c>
      <c r="FI13">
        <v>0</v>
      </c>
      <c r="FJ13">
        <v>0</v>
      </c>
      <c r="FK13">
        <v>0</v>
      </c>
      <c r="FL13">
        <v>0</v>
      </c>
      <c r="FM13">
        <v>0</v>
      </c>
      <c r="FN13">
        <v>0</v>
      </c>
      <c r="FO13" s="42">
        <v>0</v>
      </c>
      <c r="FP13">
        <v>0</v>
      </c>
      <c r="FQ13">
        <v>0</v>
      </c>
      <c r="FR13" s="42">
        <v>0</v>
      </c>
      <c r="FS13">
        <v>0</v>
      </c>
      <c r="FT13" s="42">
        <v>0</v>
      </c>
      <c r="FU13" s="42">
        <v>0</v>
      </c>
      <c r="FV13">
        <v>0</v>
      </c>
      <c r="FW13" s="42">
        <v>0</v>
      </c>
      <c r="FX13">
        <v>0</v>
      </c>
      <c r="FY13" s="42">
        <v>0</v>
      </c>
      <c r="FZ13" s="42">
        <v>0</v>
      </c>
      <c r="GA13" s="42">
        <v>0</v>
      </c>
      <c r="GB13" s="42">
        <v>0</v>
      </c>
      <c r="GC13" s="42">
        <v>0</v>
      </c>
      <c r="GD13" s="42">
        <v>0</v>
      </c>
      <c r="GE13" s="42">
        <v>0</v>
      </c>
      <c r="GF13" s="42">
        <v>0</v>
      </c>
      <c r="GG13">
        <v>0</v>
      </c>
      <c r="GH13" s="42">
        <v>0</v>
      </c>
      <c r="GI13">
        <v>0</v>
      </c>
      <c r="GJ13" s="3">
        <v>0</v>
      </c>
      <c r="GK13" s="2">
        <v>0.63134170000000001</v>
      </c>
      <c r="GL13" s="3" t="s">
        <v>140</v>
      </c>
      <c r="GM13" s="2">
        <v>0</v>
      </c>
      <c r="GN13" s="3">
        <v>3.0990299999999998E-8</v>
      </c>
      <c r="GO13" s="3">
        <v>0.63134170000000001</v>
      </c>
      <c r="GP13" s="3">
        <v>2.1265E-9</v>
      </c>
      <c r="GQ13" s="3">
        <v>7.5104699999999996E-2</v>
      </c>
      <c r="GR13" s="3">
        <v>0</v>
      </c>
      <c r="GS13" s="3">
        <v>1.2607470000000001</v>
      </c>
      <c r="GT13" s="3">
        <v>4.8926199999999999E-5</v>
      </c>
      <c r="GU13" s="3">
        <v>0</v>
      </c>
      <c r="GV13" s="2">
        <v>1.260731</v>
      </c>
      <c r="GW13" s="3">
        <v>1.6548399999999999E-5</v>
      </c>
      <c r="GX13" s="3">
        <v>0</v>
      </c>
      <c r="GY13" s="3">
        <v>1.2607280000000001</v>
      </c>
      <c r="GZ13" s="3">
        <v>2.46498E-6</v>
      </c>
      <c r="HA13" s="3">
        <v>0</v>
      </c>
      <c r="HB13" s="3">
        <v>1.2607280000000001</v>
      </c>
      <c r="HC13" s="3">
        <v>5.6717799999999997E-7</v>
      </c>
      <c r="HD13" s="3">
        <v>0</v>
      </c>
      <c r="HE13" s="3">
        <v>1.890997</v>
      </c>
      <c r="HF13" s="3">
        <v>1.4602799999999999E-7</v>
      </c>
      <c r="HG13" s="3">
        <v>0</v>
      </c>
      <c r="HH13" s="3">
        <v>1.2607280000000001</v>
      </c>
      <c r="HI13" s="3">
        <v>9.9992400000000002E-6</v>
      </c>
      <c r="HJ13" s="3">
        <v>1.260718</v>
      </c>
      <c r="HK13" s="3">
        <v>1.260718</v>
      </c>
      <c r="HL13" s="2">
        <v>0</v>
      </c>
      <c r="HM13" s="3">
        <v>0.78164489999999998</v>
      </c>
      <c r="HN13" s="3">
        <v>7.6156600000000005E-2</v>
      </c>
      <c r="HO13" s="3">
        <v>0.70548820000000001</v>
      </c>
      <c r="HP13" s="3">
        <v>0</v>
      </c>
      <c r="HQ13" s="3">
        <v>0</v>
      </c>
      <c r="HR13" s="3">
        <v>7.6156600000000005E-2</v>
      </c>
      <c r="HS13" s="2">
        <v>0</v>
      </c>
      <c r="HT13" s="3">
        <v>0</v>
      </c>
      <c r="HU13" s="2">
        <v>7.6156600000000005E-2</v>
      </c>
      <c r="HV13" s="3">
        <v>0</v>
      </c>
      <c r="HW13" s="2">
        <v>0</v>
      </c>
      <c r="HX13" s="2">
        <v>0</v>
      </c>
      <c r="HY13" s="3">
        <v>0</v>
      </c>
      <c r="HZ13" s="3" t="s">
        <v>140</v>
      </c>
      <c r="IA13" s="3">
        <v>9.8137999999999998E-10</v>
      </c>
      <c r="IB13" s="2">
        <v>0</v>
      </c>
      <c r="IC13" s="2">
        <v>0.70548820000000001</v>
      </c>
      <c r="ID13" s="3">
        <v>7.6156600000000005E-2</v>
      </c>
      <c r="IE13" s="3"/>
      <c r="IG13" s="3"/>
      <c r="IH13" s="3"/>
      <c r="II13" s="3"/>
      <c r="IJ13" s="3"/>
      <c r="IK13" s="3"/>
      <c r="IL13" s="3"/>
      <c r="IM13" s="3"/>
      <c r="IO13" s="3"/>
      <c r="IP13" s="3"/>
      <c r="IQ13" s="3"/>
      <c r="IR13" s="3"/>
      <c r="IS13" s="3"/>
    </row>
    <row r="14" spans="1:254" ht="12" customHeight="1" x14ac:dyDescent="0.15">
      <c r="B14" t="s">
        <v>145</v>
      </c>
      <c r="C14">
        <v>0</v>
      </c>
      <c r="D14">
        <v>0</v>
      </c>
      <c r="E14">
        <v>0</v>
      </c>
      <c r="F14">
        <v>0</v>
      </c>
      <c r="G14">
        <v>0</v>
      </c>
      <c r="H14">
        <v>0</v>
      </c>
      <c r="I14">
        <v>0</v>
      </c>
      <c r="J14">
        <v>0</v>
      </c>
      <c r="K14" t="s">
        <v>140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125.99379999999999</v>
      </c>
      <c r="AN14" t="s">
        <v>140</v>
      </c>
      <c r="AO14">
        <v>0</v>
      </c>
      <c r="AP14" s="42">
        <v>0</v>
      </c>
      <c r="AQ14" s="42">
        <v>2.3905699999999998E-3</v>
      </c>
      <c r="AR14">
        <v>0</v>
      </c>
      <c r="AS14">
        <v>0</v>
      </c>
      <c r="AT14">
        <v>0</v>
      </c>
      <c r="AU14">
        <v>0</v>
      </c>
      <c r="AV14">
        <v>0</v>
      </c>
      <c r="AW14">
        <v>0</v>
      </c>
      <c r="AX14">
        <v>0</v>
      </c>
      <c r="AY14">
        <v>0</v>
      </c>
      <c r="AZ14">
        <v>0</v>
      </c>
      <c r="BA14">
        <v>0</v>
      </c>
      <c r="BB14">
        <v>0</v>
      </c>
      <c r="BC14">
        <v>0</v>
      </c>
      <c r="BD14">
        <v>0</v>
      </c>
      <c r="BE14">
        <v>0</v>
      </c>
      <c r="BF14">
        <v>0</v>
      </c>
      <c r="BG14">
        <v>0</v>
      </c>
      <c r="BH14">
        <v>0</v>
      </c>
      <c r="BI14">
        <v>0</v>
      </c>
      <c r="BJ14">
        <v>0</v>
      </c>
      <c r="BK14" s="42">
        <v>0</v>
      </c>
      <c r="BL14">
        <v>0</v>
      </c>
      <c r="BM14">
        <v>0</v>
      </c>
      <c r="BN14">
        <v>0</v>
      </c>
      <c r="BO14">
        <v>0</v>
      </c>
      <c r="BP14" t="s">
        <v>140</v>
      </c>
      <c r="BQ14">
        <v>0</v>
      </c>
      <c r="BR14">
        <v>0</v>
      </c>
      <c r="BS14">
        <v>0</v>
      </c>
      <c r="BT14" t="s">
        <v>140</v>
      </c>
      <c r="BU14">
        <v>0</v>
      </c>
      <c r="BV14">
        <v>0</v>
      </c>
      <c r="BW14">
        <v>0</v>
      </c>
      <c r="BX14" s="42">
        <v>0</v>
      </c>
      <c r="BY14">
        <v>0</v>
      </c>
      <c r="BZ14">
        <v>0</v>
      </c>
      <c r="CA14">
        <v>0</v>
      </c>
      <c r="CB14">
        <v>0</v>
      </c>
      <c r="CC14">
        <v>0</v>
      </c>
      <c r="CD14">
        <v>0</v>
      </c>
      <c r="CE14">
        <v>0</v>
      </c>
      <c r="CF14" s="42">
        <v>0</v>
      </c>
      <c r="CG14">
        <v>0</v>
      </c>
      <c r="CH14" s="42">
        <v>0</v>
      </c>
      <c r="CI14">
        <v>0</v>
      </c>
      <c r="CJ14">
        <v>0</v>
      </c>
      <c r="CK14">
        <v>0</v>
      </c>
      <c r="CL14">
        <v>0</v>
      </c>
      <c r="CM14">
        <v>0</v>
      </c>
      <c r="CN14">
        <v>0</v>
      </c>
      <c r="CO14" t="s">
        <v>140</v>
      </c>
      <c r="CP14">
        <v>0</v>
      </c>
      <c r="CQ14">
        <v>0</v>
      </c>
      <c r="CR14" s="42">
        <v>0</v>
      </c>
      <c r="CS14" s="42">
        <v>0</v>
      </c>
      <c r="CT14">
        <v>0</v>
      </c>
      <c r="CU14" s="42">
        <v>0</v>
      </c>
      <c r="CV14">
        <v>0</v>
      </c>
      <c r="CW14" s="42">
        <v>0</v>
      </c>
      <c r="CX14">
        <v>0</v>
      </c>
      <c r="CY14" s="42">
        <v>9.5814499999999998E-4</v>
      </c>
      <c r="CZ14" s="42" t="s">
        <v>140</v>
      </c>
      <c r="DA14" s="42">
        <v>0</v>
      </c>
      <c r="DB14">
        <v>0</v>
      </c>
      <c r="DC14" s="42">
        <v>0</v>
      </c>
      <c r="DD14" s="42">
        <v>0</v>
      </c>
      <c r="DE14">
        <v>0</v>
      </c>
      <c r="DF14">
        <v>0.4781145</v>
      </c>
      <c r="DG14" s="42">
        <v>0</v>
      </c>
      <c r="DH14" s="42">
        <v>0</v>
      </c>
      <c r="DI14" s="42">
        <v>0</v>
      </c>
      <c r="DJ14" s="42">
        <v>2.3905699999999998E-3</v>
      </c>
      <c r="DK14" s="42">
        <v>0.47907270000000002</v>
      </c>
      <c r="DL14">
        <v>0.95814529999999998</v>
      </c>
      <c r="DM14" s="42" t="s">
        <v>140</v>
      </c>
      <c r="DN14" s="42">
        <v>0.47907270000000002</v>
      </c>
      <c r="DO14" s="42">
        <v>0.95814529999999998</v>
      </c>
      <c r="DP14" s="42">
        <v>0.4781145</v>
      </c>
      <c r="DQ14" s="42">
        <v>9.5814499999999998E-4</v>
      </c>
      <c r="DR14" s="42">
        <v>0.47907270000000002</v>
      </c>
      <c r="DS14" s="42">
        <v>0</v>
      </c>
      <c r="DT14" s="42">
        <v>9.5814499999999998E-4</v>
      </c>
      <c r="DU14" s="42">
        <v>0</v>
      </c>
      <c r="DV14">
        <v>0</v>
      </c>
      <c r="DW14" s="42" t="s">
        <v>140</v>
      </c>
      <c r="DX14" s="42">
        <v>0</v>
      </c>
      <c r="DY14" t="s">
        <v>140</v>
      </c>
      <c r="DZ14">
        <v>0</v>
      </c>
      <c r="EA14" s="42">
        <v>0</v>
      </c>
      <c r="EB14" s="42">
        <v>0</v>
      </c>
      <c r="EC14" s="42">
        <v>0.47572389999999998</v>
      </c>
      <c r="ED14" s="42">
        <v>2.3905699999999998E-3</v>
      </c>
      <c r="EE14" s="42">
        <v>0</v>
      </c>
      <c r="EF14" s="42">
        <v>0</v>
      </c>
      <c r="EG14" s="42">
        <v>0</v>
      </c>
      <c r="EH14" s="42">
        <v>0</v>
      </c>
      <c r="EI14" s="42">
        <v>2.3905699999999998E-3</v>
      </c>
      <c r="EJ14" s="42">
        <v>0</v>
      </c>
      <c r="EK14" s="42">
        <v>2.3905699999999998E-3</v>
      </c>
      <c r="EL14" s="42">
        <v>0</v>
      </c>
      <c r="EM14" s="42">
        <v>0</v>
      </c>
      <c r="EN14" s="42">
        <v>0</v>
      </c>
      <c r="EO14" s="42">
        <v>2.3905699999999998E-3</v>
      </c>
      <c r="EP14" s="42">
        <v>2.3905699999999998E-3</v>
      </c>
      <c r="EQ14" s="42">
        <v>0</v>
      </c>
      <c r="ER14" s="42">
        <v>0</v>
      </c>
      <c r="ES14" s="42">
        <v>0</v>
      </c>
      <c r="ET14" s="42">
        <v>0</v>
      </c>
      <c r="EU14">
        <v>0</v>
      </c>
      <c r="EV14">
        <v>0</v>
      </c>
      <c r="EW14">
        <v>0</v>
      </c>
      <c r="EX14">
        <v>0</v>
      </c>
      <c r="EY14">
        <v>0</v>
      </c>
      <c r="EZ14">
        <v>0</v>
      </c>
      <c r="FA14">
        <v>0</v>
      </c>
      <c r="FB14">
        <v>0</v>
      </c>
      <c r="FC14">
        <v>0</v>
      </c>
      <c r="FD14">
        <v>0</v>
      </c>
      <c r="FE14">
        <v>0</v>
      </c>
      <c r="FF14">
        <v>0</v>
      </c>
      <c r="FG14">
        <v>0</v>
      </c>
      <c r="FH14">
        <v>0</v>
      </c>
      <c r="FI14">
        <v>0</v>
      </c>
      <c r="FJ14">
        <v>0</v>
      </c>
      <c r="FK14">
        <v>0</v>
      </c>
      <c r="FL14" s="42">
        <v>0</v>
      </c>
      <c r="FM14" s="42">
        <v>0</v>
      </c>
      <c r="FN14">
        <v>0</v>
      </c>
      <c r="FO14">
        <v>0</v>
      </c>
      <c r="FP14" s="42">
        <v>0</v>
      </c>
      <c r="FQ14">
        <v>0</v>
      </c>
      <c r="FR14">
        <v>0</v>
      </c>
      <c r="FS14" s="42">
        <v>0</v>
      </c>
      <c r="FT14">
        <v>0</v>
      </c>
      <c r="FU14">
        <v>0</v>
      </c>
      <c r="FV14">
        <v>0</v>
      </c>
      <c r="FW14">
        <v>0</v>
      </c>
      <c r="FX14" s="42">
        <v>0</v>
      </c>
      <c r="FY14">
        <v>0</v>
      </c>
      <c r="FZ14" s="42">
        <v>0</v>
      </c>
      <c r="GA14">
        <v>0</v>
      </c>
      <c r="GB14" s="42">
        <v>0</v>
      </c>
      <c r="GC14">
        <v>0</v>
      </c>
      <c r="GD14">
        <v>0</v>
      </c>
      <c r="GE14">
        <v>0</v>
      </c>
      <c r="GF14">
        <v>0</v>
      </c>
      <c r="GG14" s="42">
        <v>0</v>
      </c>
      <c r="GH14" s="42">
        <v>0</v>
      </c>
      <c r="GI14" s="42">
        <v>0</v>
      </c>
      <c r="GJ14" s="2">
        <v>0</v>
      </c>
      <c r="GK14" s="2">
        <v>0</v>
      </c>
      <c r="GL14" s="2" t="s">
        <v>140</v>
      </c>
      <c r="GM14" s="2">
        <v>0</v>
      </c>
      <c r="GN14" s="2">
        <v>0</v>
      </c>
      <c r="GO14" s="2">
        <v>0</v>
      </c>
      <c r="GP14" s="2">
        <v>0</v>
      </c>
      <c r="GQ14" s="2">
        <v>0</v>
      </c>
      <c r="GR14" s="2">
        <v>0</v>
      </c>
      <c r="GS14" s="2">
        <v>0</v>
      </c>
      <c r="GT14" s="2">
        <v>0</v>
      </c>
      <c r="GU14" s="2">
        <v>0</v>
      </c>
      <c r="GV14" s="2">
        <v>0</v>
      </c>
      <c r="GW14" s="2">
        <v>0</v>
      </c>
      <c r="GX14" s="2">
        <v>0</v>
      </c>
      <c r="GY14" s="2">
        <v>0</v>
      </c>
      <c r="GZ14" s="2">
        <v>0</v>
      </c>
      <c r="HA14" s="2">
        <v>0</v>
      </c>
      <c r="HB14" s="2">
        <v>0</v>
      </c>
      <c r="HC14" s="2">
        <v>0</v>
      </c>
      <c r="HD14" s="2">
        <v>0</v>
      </c>
      <c r="HE14" s="2">
        <v>0</v>
      </c>
      <c r="HF14" s="2">
        <v>0</v>
      </c>
      <c r="HG14" s="2">
        <v>0</v>
      </c>
      <c r="HH14" s="3">
        <v>0</v>
      </c>
      <c r="HI14" s="2">
        <v>0</v>
      </c>
      <c r="HJ14" s="3">
        <v>0</v>
      </c>
      <c r="HK14" s="2">
        <v>0</v>
      </c>
      <c r="HL14" s="2">
        <v>0.47907270000000002</v>
      </c>
      <c r="HM14" s="2">
        <v>0</v>
      </c>
      <c r="HN14" s="3">
        <v>0</v>
      </c>
      <c r="HO14" s="2">
        <v>0</v>
      </c>
      <c r="HP14" s="3">
        <v>9.5814499999999998E-4</v>
      </c>
      <c r="HQ14" s="2">
        <v>0.4781145</v>
      </c>
      <c r="HR14" s="3">
        <v>0.4781145</v>
      </c>
      <c r="HS14" s="2">
        <v>0.4781145</v>
      </c>
      <c r="HT14" s="3">
        <v>0</v>
      </c>
      <c r="HU14" s="3">
        <v>0</v>
      </c>
      <c r="HV14" s="3">
        <v>0</v>
      </c>
      <c r="HW14" s="3">
        <v>0.4781145</v>
      </c>
      <c r="HX14" s="3">
        <v>0.47572389999999998</v>
      </c>
      <c r="HY14" s="3">
        <v>2.3905699999999998E-3</v>
      </c>
      <c r="HZ14" s="3" t="s">
        <v>140</v>
      </c>
      <c r="IA14" s="3">
        <v>0</v>
      </c>
      <c r="IB14" s="3">
        <v>2.3905699999999998E-3</v>
      </c>
      <c r="IC14" s="3">
        <v>9.5814499999999998E-4</v>
      </c>
      <c r="ID14" s="3">
        <v>0</v>
      </c>
      <c r="IH14" s="3"/>
      <c r="II14" s="3"/>
      <c r="IJ14" s="3"/>
      <c r="IK14" s="3"/>
      <c r="IL14" s="3"/>
      <c r="IM14" s="3"/>
      <c r="IQ14" s="3"/>
      <c r="IR14" s="3"/>
      <c r="IS14" s="3"/>
      <c r="IT14" s="3"/>
    </row>
    <row r="15" spans="1:254" ht="12" customHeight="1" x14ac:dyDescent="0.15">
      <c r="B15" t="s">
        <v>146</v>
      </c>
      <c r="C15">
        <v>158.76130000000001</v>
      </c>
      <c r="D15">
        <v>0.27927380000000002</v>
      </c>
      <c r="E15">
        <v>0.27927380000000002</v>
      </c>
      <c r="F15" s="42">
        <v>1.2739300000000001E-7</v>
      </c>
      <c r="G15">
        <v>80.841239999999999</v>
      </c>
      <c r="H15">
        <v>80.84205</v>
      </c>
      <c r="I15">
        <v>6.4026799999999995E-2</v>
      </c>
      <c r="J15">
        <v>6.4028000000000002E-2</v>
      </c>
      <c r="K15" t="s">
        <v>140</v>
      </c>
      <c r="L15" s="42">
        <v>8.0841300000000001E-4</v>
      </c>
      <c r="M15">
        <v>37.246389999999998</v>
      </c>
      <c r="N15">
        <v>56.523220000000002</v>
      </c>
      <c r="O15">
        <v>80.967370000000003</v>
      </c>
      <c r="P15" s="42">
        <v>19.279979999999998</v>
      </c>
      <c r="Q15">
        <v>0</v>
      </c>
      <c r="R15">
        <v>55.534509999999997</v>
      </c>
      <c r="S15">
        <v>0</v>
      </c>
      <c r="T15">
        <v>80.564570000000003</v>
      </c>
      <c r="U15">
        <v>0</v>
      </c>
      <c r="V15">
        <v>0</v>
      </c>
      <c r="W15">
        <v>0</v>
      </c>
      <c r="X15">
        <v>0</v>
      </c>
      <c r="Y15">
        <v>0</v>
      </c>
      <c r="Z15">
        <v>81.275170000000003</v>
      </c>
      <c r="AA15">
        <v>81.046980000000005</v>
      </c>
      <c r="AB15" s="42">
        <v>1.08508E-3</v>
      </c>
      <c r="AC15">
        <v>43.05415</v>
      </c>
      <c r="AD15" s="42">
        <v>40.647579999999998</v>
      </c>
      <c r="AE15">
        <v>81.296239999999997</v>
      </c>
      <c r="AF15" s="42">
        <v>40.647579999999998</v>
      </c>
      <c r="AG15" s="42">
        <v>21.526800000000001</v>
      </c>
      <c r="AH15" s="42">
        <v>5.7465399999999996E-4</v>
      </c>
      <c r="AI15">
        <v>21.526800000000001</v>
      </c>
      <c r="AJ15">
        <v>21.527370000000001</v>
      </c>
      <c r="AK15">
        <v>81.295150000000007</v>
      </c>
      <c r="AL15">
        <v>0</v>
      </c>
      <c r="AM15">
        <v>0.43689430000000001</v>
      </c>
      <c r="AN15" t="s">
        <v>140</v>
      </c>
      <c r="AO15">
        <v>0</v>
      </c>
      <c r="AP15">
        <v>78.614109999999997</v>
      </c>
      <c r="AQ15" s="42">
        <v>39.984760000000001</v>
      </c>
      <c r="AR15">
        <v>26.202079999999999</v>
      </c>
      <c r="AS15" s="42">
        <v>52.406840000000003</v>
      </c>
      <c r="AT15" s="42">
        <v>78.614109999999997</v>
      </c>
      <c r="AU15" s="42">
        <v>0</v>
      </c>
      <c r="AV15" s="42">
        <v>0</v>
      </c>
      <c r="AW15" s="42">
        <v>8.5730999999999993E-6</v>
      </c>
      <c r="AX15" s="42">
        <v>0</v>
      </c>
      <c r="AY15" s="42">
        <v>52.406840000000003</v>
      </c>
      <c r="AZ15">
        <v>52.406840000000003</v>
      </c>
      <c r="BA15" s="42">
        <v>52.406840000000003</v>
      </c>
      <c r="BB15" s="42">
        <v>52.406840000000003</v>
      </c>
      <c r="BC15" s="42">
        <v>52.406840000000003</v>
      </c>
      <c r="BD15" s="42">
        <v>52.406840000000003</v>
      </c>
      <c r="BE15">
        <v>52.406840000000003</v>
      </c>
      <c r="BF15" s="42">
        <v>52.406840000000003</v>
      </c>
      <c r="BG15">
        <v>52.406840000000003</v>
      </c>
      <c r="BH15">
        <v>0</v>
      </c>
      <c r="BI15" s="42">
        <v>0</v>
      </c>
      <c r="BJ15">
        <v>0</v>
      </c>
      <c r="BK15">
        <v>201.41919999999999</v>
      </c>
      <c r="BL15" s="42">
        <v>191.62469999999999</v>
      </c>
      <c r="BM15">
        <v>9.795852</v>
      </c>
      <c r="BN15">
        <v>9.795852</v>
      </c>
      <c r="BO15">
        <v>182.77279999999999</v>
      </c>
      <c r="BP15" s="42" t="s">
        <v>140</v>
      </c>
      <c r="BQ15" s="42">
        <v>8.8519670000000001</v>
      </c>
      <c r="BR15" s="42">
        <v>8.8519670000000001</v>
      </c>
      <c r="BS15" s="42">
        <v>180.05199999999999</v>
      </c>
      <c r="BT15" t="s">
        <v>140</v>
      </c>
      <c r="BU15">
        <v>2.720812</v>
      </c>
      <c r="BV15" s="42">
        <v>178.93969999999999</v>
      </c>
      <c r="BW15" s="42">
        <v>1.1122730000000001</v>
      </c>
      <c r="BX15">
        <v>267.7878</v>
      </c>
      <c r="BY15">
        <v>0.4057287</v>
      </c>
      <c r="BZ15">
        <v>267.7878</v>
      </c>
      <c r="CA15">
        <v>89.253839999999997</v>
      </c>
      <c r="CB15">
        <v>0.4425443</v>
      </c>
      <c r="CC15">
        <v>0.4425443</v>
      </c>
      <c r="CD15">
        <v>0.4425443</v>
      </c>
      <c r="CE15">
        <v>0</v>
      </c>
      <c r="CF15">
        <v>0.1105501</v>
      </c>
      <c r="CG15">
        <v>0</v>
      </c>
      <c r="CH15">
        <v>1.222823</v>
      </c>
      <c r="CI15" s="42">
        <v>1.222823</v>
      </c>
      <c r="CJ15">
        <v>21.36863</v>
      </c>
      <c r="CK15">
        <v>0.34443689999999999</v>
      </c>
      <c r="CL15">
        <v>22.480899999999998</v>
      </c>
      <c r="CM15" s="42">
        <v>0.1105501</v>
      </c>
      <c r="CN15">
        <v>0.34443689999999999</v>
      </c>
      <c r="CO15" t="s">
        <v>140</v>
      </c>
      <c r="CP15" s="42">
        <v>3.0652490000000001</v>
      </c>
      <c r="CQ15">
        <v>3.0652490000000001</v>
      </c>
      <c r="CR15">
        <v>8.8519670000000001</v>
      </c>
      <c r="CS15">
        <v>9.795852</v>
      </c>
      <c r="CT15" s="42">
        <v>22.444089999999999</v>
      </c>
      <c r="CU15">
        <v>3.6815500000000001E-2</v>
      </c>
      <c r="CV15" s="42">
        <v>22.408529999999999</v>
      </c>
      <c r="CW15" s="42">
        <v>3.5561700000000002E-2</v>
      </c>
      <c r="CX15" s="42">
        <v>17.133690000000001</v>
      </c>
      <c r="CY15" s="42">
        <v>158.72040000000001</v>
      </c>
      <c r="CZ15" s="42" t="s">
        <v>140</v>
      </c>
      <c r="DA15" s="42">
        <v>0</v>
      </c>
      <c r="DB15" s="42">
        <v>0</v>
      </c>
      <c r="DC15" s="42">
        <v>0</v>
      </c>
      <c r="DD15">
        <v>3.47745E-2</v>
      </c>
      <c r="DE15" s="42">
        <v>3.4768899999999998E-2</v>
      </c>
      <c r="DF15">
        <v>0</v>
      </c>
      <c r="DG15" s="42">
        <v>0</v>
      </c>
      <c r="DH15">
        <v>0</v>
      </c>
      <c r="DI15" s="42">
        <v>0</v>
      </c>
      <c r="DJ15">
        <v>39.984760000000001</v>
      </c>
      <c r="DK15">
        <v>175.85470000000001</v>
      </c>
      <c r="DL15" s="42">
        <v>351.70940000000002</v>
      </c>
      <c r="DM15" s="42" t="s">
        <v>140</v>
      </c>
      <c r="DN15" s="42">
        <v>175.85470000000001</v>
      </c>
      <c r="DO15">
        <v>351.70940000000002</v>
      </c>
      <c r="DP15">
        <v>0</v>
      </c>
      <c r="DQ15">
        <v>158.72040000000001</v>
      </c>
      <c r="DR15" s="42">
        <v>175.85409999999999</v>
      </c>
      <c r="DS15" s="42">
        <v>17.133690000000001</v>
      </c>
      <c r="DT15" s="42">
        <v>158.72040000000001</v>
      </c>
      <c r="DU15" s="42">
        <v>0</v>
      </c>
      <c r="DV15" s="42">
        <v>0</v>
      </c>
      <c r="DW15" s="42" t="s">
        <v>140</v>
      </c>
      <c r="DX15" s="42">
        <v>0</v>
      </c>
      <c r="DY15" s="42" t="s">
        <v>140</v>
      </c>
      <c r="DZ15" s="42">
        <v>0</v>
      </c>
      <c r="EA15" s="42">
        <v>0</v>
      </c>
      <c r="EB15">
        <v>0</v>
      </c>
      <c r="EC15" s="42">
        <v>0</v>
      </c>
      <c r="ED15">
        <v>0</v>
      </c>
      <c r="EE15">
        <v>0</v>
      </c>
      <c r="EF15" s="42">
        <v>0</v>
      </c>
      <c r="EG15" s="42">
        <v>0</v>
      </c>
      <c r="EH15" s="42">
        <v>0</v>
      </c>
      <c r="EI15" s="42">
        <v>0</v>
      </c>
      <c r="EJ15">
        <v>0</v>
      </c>
      <c r="EK15">
        <v>0</v>
      </c>
      <c r="EL15" s="42">
        <v>0</v>
      </c>
      <c r="EM15">
        <v>0</v>
      </c>
      <c r="EN15" s="42">
        <v>3.75647E-6</v>
      </c>
      <c r="EO15">
        <v>39.984760000000001</v>
      </c>
      <c r="EP15" s="42">
        <v>39.984760000000001</v>
      </c>
      <c r="EQ15" s="42">
        <v>158.76130000000001</v>
      </c>
      <c r="ER15">
        <v>158.76130000000001</v>
      </c>
      <c r="ES15">
        <v>0</v>
      </c>
      <c r="ET15" s="42">
        <v>0</v>
      </c>
      <c r="EU15">
        <v>0</v>
      </c>
      <c r="EV15" s="42">
        <v>3.75647E-6</v>
      </c>
      <c r="EW15" s="42">
        <v>0</v>
      </c>
      <c r="EX15">
        <v>0</v>
      </c>
      <c r="EY15">
        <v>0</v>
      </c>
      <c r="EZ15">
        <v>0</v>
      </c>
      <c r="FA15">
        <v>0</v>
      </c>
      <c r="FB15">
        <v>0</v>
      </c>
      <c r="FC15" s="42">
        <v>0</v>
      </c>
      <c r="FD15">
        <v>0</v>
      </c>
      <c r="FE15">
        <v>0</v>
      </c>
      <c r="FF15">
        <v>0</v>
      </c>
      <c r="FG15">
        <v>0</v>
      </c>
      <c r="FH15">
        <v>0</v>
      </c>
      <c r="FI15">
        <v>0</v>
      </c>
      <c r="FJ15">
        <v>0</v>
      </c>
      <c r="FK15">
        <v>0</v>
      </c>
      <c r="FL15">
        <v>0</v>
      </c>
      <c r="FM15">
        <v>0</v>
      </c>
      <c r="FN15">
        <v>0</v>
      </c>
      <c r="FO15">
        <v>0</v>
      </c>
      <c r="FP15">
        <v>0</v>
      </c>
      <c r="FQ15">
        <v>0</v>
      </c>
      <c r="FR15" s="42">
        <v>0</v>
      </c>
      <c r="FS15">
        <v>0</v>
      </c>
      <c r="FT15">
        <v>0</v>
      </c>
      <c r="FU15" s="42">
        <v>0</v>
      </c>
      <c r="FV15">
        <v>0</v>
      </c>
      <c r="FW15">
        <v>0</v>
      </c>
      <c r="FX15">
        <v>0</v>
      </c>
      <c r="FY15">
        <v>0</v>
      </c>
      <c r="FZ15">
        <v>0</v>
      </c>
      <c r="GA15" s="42">
        <v>0</v>
      </c>
      <c r="GB15">
        <v>0</v>
      </c>
      <c r="GC15" s="42">
        <v>0</v>
      </c>
      <c r="GD15" s="42">
        <v>0</v>
      </c>
      <c r="GE15">
        <v>0</v>
      </c>
      <c r="GF15">
        <v>0</v>
      </c>
      <c r="GG15">
        <v>0</v>
      </c>
      <c r="GH15">
        <v>0</v>
      </c>
      <c r="GI15">
        <v>0</v>
      </c>
      <c r="GJ15" s="2">
        <v>0.1820648</v>
      </c>
      <c r="GK15" s="2">
        <v>72.507959999999997</v>
      </c>
      <c r="GL15" s="2" t="s">
        <v>140</v>
      </c>
      <c r="GM15" s="2">
        <v>36.195039999999999</v>
      </c>
      <c r="GN15" s="2">
        <v>0.27927380000000002</v>
      </c>
      <c r="GO15" s="2">
        <v>72.325900000000004</v>
      </c>
      <c r="GP15" s="2">
        <v>6.4028000000000002E-2</v>
      </c>
      <c r="GQ15" s="2">
        <v>8.6255819999999996</v>
      </c>
      <c r="GR15" s="2">
        <v>0</v>
      </c>
      <c r="GS15" s="2">
        <v>191.62469999999999</v>
      </c>
      <c r="GT15" s="2">
        <v>9.795852</v>
      </c>
      <c r="GU15" s="2">
        <v>0</v>
      </c>
      <c r="GV15" s="2">
        <v>182.77279999999999</v>
      </c>
      <c r="GW15" s="2">
        <v>8.8519670000000001</v>
      </c>
      <c r="GX15" s="2">
        <v>0</v>
      </c>
      <c r="GY15" s="2">
        <v>180.05199999999999</v>
      </c>
      <c r="GZ15" s="2">
        <v>2.720812</v>
      </c>
      <c r="HA15" s="3">
        <v>0</v>
      </c>
      <c r="HB15" s="2">
        <v>178.93969999999999</v>
      </c>
      <c r="HC15" s="3">
        <v>1.1122730000000001</v>
      </c>
      <c r="HD15" s="2">
        <v>0</v>
      </c>
      <c r="HE15" s="2">
        <v>267.7878</v>
      </c>
      <c r="HF15" s="2">
        <v>0.4057287</v>
      </c>
      <c r="HG15" s="3">
        <v>0</v>
      </c>
      <c r="HH15" s="2">
        <v>178.5341</v>
      </c>
      <c r="HI15" s="3">
        <v>1.41599E-3</v>
      </c>
      <c r="HJ15" s="2">
        <v>178.53270000000001</v>
      </c>
      <c r="HK15" s="2">
        <v>178.53270000000001</v>
      </c>
      <c r="HL15" s="2">
        <v>0</v>
      </c>
      <c r="HM15" s="3">
        <v>175.85409999999999</v>
      </c>
      <c r="HN15" s="3">
        <v>17.133690000000001</v>
      </c>
      <c r="HO15" s="2">
        <v>158.72040000000001</v>
      </c>
      <c r="HP15" s="2">
        <v>0</v>
      </c>
      <c r="HQ15" s="2">
        <v>0</v>
      </c>
      <c r="HR15" s="3">
        <v>17.133690000000001</v>
      </c>
      <c r="HS15" s="2">
        <v>0</v>
      </c>
      <c r="HT15" s="2">
        <v>0</v>
      </c>
      <c r="HU15" s="3">
        <v>17.133690000000001</v>
      </c>
      <c r="HV15" s="2">
        <v>0</v>
      </c>
      <c r="HW15" s="2">
        <v>0</v>
      </c>
      <c r="HX15" s="2">
        <v>0</v>
      </c>
      <c r="HY15" s="2">
        <v>0</v>
      </c>
      <c r="HZ15" s="2" t="s">
        <v>140</v>
      </c>
      <c r="IA15" s="2">
        <v>3.47745E-2</v>
      </c>
      <c r="IB15" s="3">
        <v>0</v>
      </c>
      <c r="IC15" s="3">
        <v>158.72040000000001</v>
      </c>
      <c r="ID15" s="2">
        <v>17.133690000000001</v>
      </c>
      <c r="IE15" s="3"/>
      <c r="IF15" s="3"/>
      <c r="IK15" s="3"/>
      <c r="IL15" s="3"/>
      <c r="IM15" s="3"/>
      <c r="IN15" s="3"/>
      <c r="IO15" s="3"/>
    </row>
    <row r="16" spans="1:254" ht="12" customHeight="1" x14ac:dyDescent="0.15">
      <c r="B16" t="s">
        <v>147</v>
      </c>
      <c r="C16">
        <v>0</v>
      </c>
      <c r="D16">
        <v>0</v>
      </c>
      <c r="E16">
        <v>0</v>
      </c>
      <c r="F16">
        <v>0</v>
      </c>
      <c r="G16">
        <v>77.920079999999999</v>
      </c>
      <c r="H16">
        <v>77.920860000000005</v>
      </c>
      <c r="I16">
        <v>0</v>
      </c>
      <c r="J16">
        <v>0</v>
      </c>
      <c r="K16" t="s">
        <v>140</v>
      </c>
      <c r="L16" s="42">
        <v>7.7919999999999997E-4</v>
      </c>
      <c r="M16">
        <v>32.13026</v>
      </c>
      <c r="N16">
        <v>48.763890000000004</v>
      </c>
      <c r="O16">
        <v>8.4190430000000003</v>
      </c>
      <c r="P16" s="42">
        <v>16.630479999999999</v>
      </c>
      <c r="Q16">
        <v>0</v>
      </c>
      <c r="R16">
        <v>49.752600000000001</v>
      </c>
      <c r="S16">
        <v>0</v>
      </c>
      <c r="T16">
        <v>78.198350000000005</v>
      </c>
      <c r="U16">
        <v>0</v>
      </c>
      <c r="V16">
        <v>0</v>
      </c>
      <c r="W16">
        <v>0</v>
      </c>
      <c r="X16">
        <v>0</v>
      </c>
      <c r="Y16">
        <v>0</v>
      </c>
      <c r="Z16">
        <v>8.1112389999999994</v>
      </c>
      <c r="AA16">
        <v>8.3394320000000004</v>
      </c>
      <c r="AB16" s="42">
        <v>1.0798099999999999E-4</v>
      </c>
      <c r="AC16">
        <v>46.332250000000002</v>
      </c>
      <c r="AD16">
        <v>4.0450299999999997</v>
      </c>
      <c r="AE16">
        <v>8.0901680000000002</v>
      </c>
      <c r="AF16">
        <v>4.0450299999999997</v>
      </c>
      <c r="AG16" s="42">
        <v>23.16581</v>
      </c>
      <c r="AH16" s="42">
        <v>6.1840699999999996E-4</v>
      </c>
      <c r="AI16">
        <v>23.16581</v>
      </c>
      <c r="AJ16">
        <v>23.166429999999998</v>
      </c>
      <c r="AK16">
        <v>8.0900599999999994</v>
      </c>
      <c r="AL16">
        <v>0</v>
      </c>
      <c r="AM16">
        <v>11.97711</v>
      </c>
      <c r="AN16" t="s">
        <v>140</v>
      </c>
      <c r="AO16">
        <v>0</v>
      </c>
      <c r="AP16">
        <v>0</v>
      </c>
      <c r="AQ16">
        <v>1.3363099999999999E-2</v>
      </c>
      <c r="AR16">
        <v>0</v>
      </c>
      <c r="AS16">
        <v>0</v>
      </c>
      <c r="AT16">
        <v>0</v>
      </c>
      <c r="AU16">
        <v>0</v>
      </c>
      <c r="AV16">
        <v>0</v>
      </c>
      <c r="AW16">
        <v>0</v>
      </c>
      <c r="AX16">
        <v>0</v>
      </c>
      <c r="AY16">
        <v>0</v>
      </c>
      <c r="AZ16">
        <v>0</v>
      </c>
      <c r="BA16">
        <v>0</v>
      </c>
      <c r="BB16">
        <v>0</v>
      </c>
      <c r="BC16">
        <v>0</v>
      </c>
      <c r="BD16">
        <v>0</v>
      </c>
      <c r="BE16">
        <v>0</v>
      </c>
      <c r="BF16">
        <v>0</v>
      </c>
      <c r="BG16">
        <v>0</v>
      </c>
      <c r="BH16">
        <v>0</v>
      </c>
      <c r="BI16">
        <v>0</v>
      </c>
      <c r="BJ16">
        <v>0</v>
      </c>
      <c r="BK16" s="42">
        <v>0</v>
      </c>
      <c r="BL16">
        <v>0</v>
      </c>
      <c r="BM16">
        <v>0</v>
      </c>
      <c r="BN16">
        <v>0</v>
      </c>
      <c r="BO16">
        <v>0</v>
      </c>
      <c r="BP16" t="s">
        <v>140</v>
      </c>
      <c r="BQ16">
        <v>0</v>
      </c>
      <c r="BR16">
        <v>0</v>
      </c>
      <c r="BS16">
        <v>0</v>
      </c>
      <c r="BT16" t="s">
        <v>140</v>
      </c>
      <c r="BU16">
        <v>0</v>
      </c>
      <c r="BV16">
        <v>0</v>
      </c>
      <c r="BW16">
        <v>0</v>
      </c>
      <c r="BX16" s="42">
        <v>0</v>
      </c>
      <c r="BY16">
        <v>0</v>
      </c>
      <c r="BZ16">
        <v>0</v>
      </c>
      <c r="CA16">
        <v>0</v>
      </c>
      <c r="CB16">
        <v>0</v>
      </c>
      <c r="CC16">
        <v>0</v>
      </c>
      <c r="CD16">
        <v>0</v>
      </c>
      <c r="CE16">
        <v>0</v>
      </c>
      <c r="CF16" s="42">
        <v>0</v>
      </c>
      <c r="CG16">
        <v>0</v>
      </c>
      <c r="CH16" s="42">
        <v>0</v>
      </c>
      <c r="CI16">
        <v>0</v>
      </c>
      <c r="CJ16">
        <v>0</v>
      </c>
      <c r="CK16">
        <v>0</v>
      </c>
      <c r="CL16">
        <v>0</v>
      </c>
      <c r="CM16">
        <v>0</v>
      </c>
      <c r="CN16">
        <v>0</v>
      </c>
      <c r="CO16" t="s">
        <v>140</v>
      </c>
      <c r="CP16">
        <v>0</v>
      </c>
      <c r="CQ16">
        <v>0</v>
      </c>
      <c r="CR16" s="42">
        <v>0</v>
      </c>
      <c r="CS16" s="42">
        <v>0</v>
      </c>
      <c r="CT16">
        <v>0</v>
      </c>
      <c r="CU16" s="42">
        <v>0</v>
      </c>
      <c r="CV16">
        <v>0</v>
      </c>
      <c r="CW16" s="42">
        <v>0</v>
      </c>
      <c r="CX16">
        <v>0</v>
      </c>
      <c r="CY16" s="42">
        <v>5.3559599999999999E-3</v>
      </c>
      <c r="CZ16" t="s">
        <v>140</v>
      </c>
      <c r="DA16">
        <v>0</v>
      </c>
      <c r="DB16" s="42">
        <v>0</v>
      </c>
      <c r="DC16" s="42">
        <v>0</v>
      </c>
      <c r="DD16" s="42">
        <v>1.1621799999999999E-5</v>
      </c>
      <c r="DE16" s="42">
        <v>1.1620000000000001E-5</v>
      </c>
      <c r="DF16">
        <v>2.672625</v>
      </c>
      <c r="DG16" s="42">
        <v>0</v>
      </c>
      <c r="DH16" s="42">
        <v>0</v>
      </c>
      <c r="DI16" s="42">
        <v>0</v>
      </c>
      <c r="DJ16" s="42">
        <v>1.3363099999999999E-2</v>
      </c>
      <c r="DK16" s="42">
        <v>2.677991</v>
      </c>
      <c r="DL16">
        <v>5.3559809999999999</v>
      </c>
      <c r="DM16" s="42" t="s">
        <v>140</v>
      </c>
      <c r="DN16" s="42">
        <v>2.6779899999999999</v>
      </c>
      <c r="DO16" s="42">
        <v>5.3559809999999999</v>
      </c>
      <c r="DP16" s="42">
        <v>2.672625</v>
      </c>
      <c r="DQ16" s="42">
        <v>5.3559599999999999E-3</v>
      </c>
      <c r="DR16" s="42">
        <v>2.6779809999999999</v>
      </c>
      <c r="DS16" s="42">
        <v>0</v>
      </c>
      <c r="DT16" s="42">
        <v>5.3559599999999999E-3</v>
      </c>
      <c r="DU16">
        <v>0</v>
      </c>
      <c r="DV16">
        <v>0</v>
      </c>
      <c r="DW16" t="s">
        <v>140</v>
      </c>
      <c r="DX16">
        <v>0</v>
      </c>
      <c r="DY16" t="s">
        <v>140</v>
      </c>
      <c r="DZ16">
        <v>0</v>
      </c>
      <c r="EA16">
        <v>0</v>
      </c>
      <c r="EB16">
        <v>0</v>
      </c>
      <c r="EC16">
        <v>2.659262</v>
      </c>
      <c r="ED16">
        <v>1.3363099999999999E-2</v>
      </c>
      <c r="EE16">
        <v>0</v>
      </c>
      <c r="EF16">
        <v>0</v>
      </c>
      <c r="EG16">
        <v>0</v>
      </c>
      <c r="EH16">
        <v>0</v>
      </c>
      <c r="EI16">
        <v>1.3363099999999999E-2</v>
      </c>
      <c r="EJ16" s="42">
        <v>0</v>
      </c>
      <c r="EK16">
        <v>1.3363099999999999E-2</v>
      </c>
      <c r="EL16" s="42">
        <v>0</v>
      </c>
      <c r="EM16">
        <v>0</v>
      </c>
      <c r="EN16" s="42">
        <v>1.2554300000000001E-9</v>
      </c>
      <c r="EO16">
        <v>1.3363099999999999E-2</v>
      </c>
      <c r="EP16">
        <v>1.3363099999999999E-2</v>
      </c>
      <c r="EQ16" s="42">
        <v>0</v>
      </c>
      <c r="ER16" s="42">
        <v>0</v>
      </c>
      <c r="ES16" s="42">
        <v>0</v>
      </c>
      <c r="ET16" s="42">
        <v>0</v>
      </c>
      <c r="EU16">
        <v>0</v>
      </c>
      <c r="EV16" s="42">
        <v>1.2554300000000001E-9</v>
      </c>
      <c r="EW16">
        <v>0</v>
      </c>
      <c r="EX16">
        <v>0</v>
      </c>
      <c r="EY16">
        <v>0</v>
      </c>
      <c r="EZ16">
        <v>0</v>
      </c>
      <c r="FA16">
        <v>0</v>
      </c>
      <c r="FB16">
        <v>0</v>
      </c>
      <c r="FC16">
        <v>0</v>
      </c>
      <c r="FD16">
        <v>0</v>
      </c>
      <c r="FE16">
        <v>0</v>
      </c>
      <c r="FF16">
        <v>0</v>
      </c>
      <c r="FG16">
        <v>0</v>
      </c>
      <c r="FH16">
        <v>0</v>
      </c>
      <c r="FI16">
        <v>0</v>
      </c>
      <c r="FJ16">
        <v>0</v>
      </c>
      <c r="FK16">
        <v>0</v>
      </c>
      <c r="FL16" s="42">
        <v>0</v>
      </c>
      <c r="FM16" s="42">
        <v>0</v>
      </c>
      <c r="FN16">
        <v>0</v>
      </c>
      <c r="FO16">
        <v>0</v>
      </c>
      <c r="FP16" s="42">
        <v>0</v>
      </c>
      <c r="FQ16">
        <v>0</v>
      </c>
      <c r="FR16">
        <v>0</v>
      </c>
      <c r="FS16" s="42">
        <v>0</v>
      </c>
      <c r="FT16">
        <v>0</v>
      </c>
      <c r="FU16">
        <v>0</v>
      </c>
      <c r="FV16">
        <v>0</v>
      </c>
      <c r="FW16">
        <v>0</v>
      </c>
      <c r="FX16" s="42">
        <v>0</v>
      </c>
      <c r="FY16">
        <v>0</v>
      </c>
      <c r="FZ16">
        <v>0</v>
      </c>
      <c r="GA16">
        <v>0</v>
      </c>
      <c r="GB16">
        <v>0</v>
      </c>
      <c r="GC16">
        <v>0</v>
      </c>
      <c r="GD16">
        <v>0</v>
      </c>
      <c r="GE16">
        <v>0</v>
      </c>
      <c r="GF16">
        <v>0</v>
      </c>
      <c r="GG16" s="42">
        <v>0</v>
      </c>
      <c r="GH16">
        <v>0</v>
      </c>
      <c r="GI16" s="42">
        <v>0</v>
      </c>
      <c r="GJ16" s="2">
        <v>69.192840000000004</v>
      </c>
      <c r="GK16" s="2">
        <v>69.37491</v>
      </c>
      <c r="GL16" s="2" t="s">
        <v>140</v>
      </c>
      <c r="GM16" s="2">
        <v>33.181600000000003</v>
      </c>
      <c r="GN16" s="2">
        <v>0</v>
      </c>
      <c r="GO16" s="2">
        <v>0.18206130000000001</v>
      </c>
      <c r="GP16" s="2">
        <v>0</v>
      </c>
      <c r="GQ16" s="2">
        <v>8.2528729999999992</v>
      </c>
      <c r="GR16" s="2">
        <v>0</v>
      </c>
      <c r="GS16" s="2">
        <v>0</v>
      </c>
      <c r="GT16" s="2">
        <v>0</v>
      </c>
      <c r="GU16" s="2">
        <v>0</v>
      </c>
      <c r="GV16" s="2">
        <v>0</v>
      </c>
      <c r="GW16" s="2">
        <v>0</v>
      </c>
      <c r="GX16" s="2">
        <v>0</v>
      </c>
      <c r="GY16" s="2">
        <v>0</v>
      </c>
      <c r="GZ16" s="2">
        <v>0</v>
      </c>
      <c r="HA16" s="2">
        <v>0</v>
      </c>
      <c r="HB16" s="2">
        <v>0</v>
      </c>
      <c r="HC16" s="2">
        <v>0</v>
      </c>
      <c r="HD16" s="2">
        <v>0</v>
      </c>
      <c r="HE16" s="2">
        <v>0</v>
      </c>
      <c r="HF16" s="2">
        <v>0</v>
      </c>
      <c r="HG16" s="2">
        <v>0</v>
      </c>
      <c r="HH16" s="3">
        <v>0</v>
      </c>
      <c r="HI16" s="2">
        <v>0</v>
      </c>
      <c r="HJ16" s="3">
        <v>0</v>
      </c>
      <c r="HK16" s="2">
        <v>0</v>
      </c>
      <c r="HL16" s="2">
        <v>2.6779809999999999</v>
      </c>
      <c r="HM16" s="2">
        <v>0</v>
      </c>
      <c r="HN16" s="3">
        <v>0</v>
      </c>
      <c r="HO16" s="2">
        <v>0</v>
      </c>
      <c r="HP16" s="3">
        <v>5.3559599999999999E-3</v>
      </c>
      <c r="HQ16" s="2">
        <v>2.672625</v>
      </c>
      <c r="HR16" s="2">
        <v>2.672625</v>
      </c>
      <c r="HS16" s="2">
        <v>2.672625</v>
      </c>
      <c r="HT16" s="2">
        <v>0</v>
      </c>
      <c r="HU16" s="2">
        <v>0</v>
      </c>
      <c r="HV16" s="3">
        <v>0</v>
      </c>
      <c r="HW16" s="3">
        <v>2.672625</v>
      </c>
      <c r="HX16" s="3">
        <v>2.659262</v>
      </c>
      <c r="HY16" s="3">
        <v>1.3363099999999999E-2</v>
      </c>
      <c r="HZ16" s="3" t="s">
        <v>140</v>
      </c>
      <c r="IA16" s="3">
        <v>1.1621799999999999E-5</v>
      </c>
      <c r="IB16" s="2">
        <v>1.3363099999999999E-2</v>
      </c>
      <c r="IC16" s="3">
        <v>5.3559599999999999E-3</v>
      </c>
      <c r="ID16" s="3">
        <v>0</v>
      </c>
      <c r="IH16" s="3"/>
      <c r="II16" s="3"/>
      <c r="IQ16" s="3"/>
      <c r="IR16" s="3"/>
      <c r="IS16" s="3"/>
      <c r="IT16" s="3"/>
    </row>
    <row r="17" spans="2:254" ht="12" customHeight="1" x14ac:dyDescent="0.15">
      <c r="B17" t="s">
        <v>148</v>
      </c>
      <c r="C17">
        <v>29.56081</v>
      </c>
      <c r="D17">
        <v>0.1198463</v>
      </c>
      <c r="E17">
        <v>0.1198461</v>
      </c>
      <c r="F17" s="42">
        <v>3.1876199999999998E-7</v>
      </c>
      <c r="G17" s="42">
        <v>29.56081</v>
      </c>
      <c r="H17">
        <v>29.5611</v>
      </c>
      <c r="I17" s="42">
        <v>0.33666410000000002</v>
      </c>
      <c r="J17" s="42">
        <v>0.33666679999999999</v>
      </c>
      <c r="K17" t="s">
        <v>140</v>
      </c>
      <c r="L17" s="42">
        <v>2.9560799999999999E-4</v>
      </c>
      <c r="M17">
        <v>0</v>
      </c>
      <c r="N17" s="42">
        <v>0</v>
      </c>
      <c r="O17" s="42">
        <v>29.56081</v>
      </c>
      <c r="P17" s="42">
        <v>0</v>
      </c>
      <c r="Q17" s="42">
        <v>0</v>
      </c>
      <c r="R17" s="42">
        <v>0</v>
      </c>
      <c r="S17" s="42">
        <v>0</v>
      </c>
      <c r="T17" s="42">
        <v>29.5611</v>
      </c>
      <c r="U17" s="42">
        <v>0</v>
      </c>
      <c r="V17" s="42">
        <v>0</v>
      </c>
      <c r="W17">
        <v>0</v>
      </c>
      <c r="X17">
        <v>0</v>
      </c>
      <c r="Y17">
        <v>0</v>
      </c>
      <c r="Z17" s="42">
        <v>29.560759999999998</v>
      </c>
      <c r="AA17" s="42">
        <v>29.560759999999998</v>
      </c>
      <c r="AB17" s="42">
        <v>3.9455499999999999E-4</v>
      </c>
      <c r="AC17">
        <v>29.560759999999998</v>
      </c>
      <c r="AD17" s="42">
        <v>14.78018</v>
      </c>
      <c r="AE17">
        <v>29.560759999999998</v>
      </c>
      <c r="AF17" s="42">
        <v>14.78018</v>
      </c>
      <c r="AG17" s="42">
        <v>14.78018</v>
      </c>
      <c r="AH17" s="42">
        <v>3.9455499999999999E-4</v>
      </c>
      <c r="AI17" s="42">
        <v>14.78018</v>
      </c>
      <c r="AJ17">
        <v>14.78058</v>
      </c>
      <c r="AK17">
        <v>29.560369999999999</v>
      </c>
      <c r="AL17" s="42">
        <v>0</v>
      </c>
      <c r="AM17">
        <v>28.896000000000001</v>
      </c>
      <c r="AN17" t="s">
        <v>140</v>
      </c>
      <c r="AO17">
        <v>4.28</v>
      </c>
      <c r="AP17">
        <v>54.627789999999997</v>
      </c>
      <c r="AQ17" s="42">
        <v>3.226197</v>
      </c>
      <c r="AR17">
        <v>18.207439999999998</v>
      </c>
      <c r="AS17" s="42">
        <v>36.419110000000003</v>
      </c>
      <c r="AT17" s="42">
        <v>54.627789999999997</v>
      </c>
      <c r="AU17" s="42">
        <v>0</v>
      </c>
      <c r="AV17" s="42">
        <v>4.28</v>
      </c>
      <c r="AW17" s="42">
        <v>4.4698499999999999E-5</v>
      </c>
      <c r="AX17" s="42">
        <v>0</v>
      </c>
      <c r="AY17" s="42">
        <v>36.419110000000003</v>
      </c>
      <c r="AZ17">
        <v>36.419110000000003</v>
      </c>
      <c r="BA17" s="42">
        <v>36.419110000000003</v>
      </c>
      <c r="BB17" s="42">
        <v>36.419110000000003</v>
      </c>
      <c r="BC17" s="42">
        <v>36.419110000000003</v>
      </c>
      <c r="BD17" s="42">
        <v>36.419110000000003</v>
      </c>
      <c r="BE17">
        <v>36.419110000000003</v>
      </c>
      <c r="BF17" s="42">
        <v>36.419110000000003</v>
      </c>
      <c r="BG17">
        <v>36.419110000000003</v>
      </c>
      <c r="BH17">
        <v>0</v>
      </c>
      <c r="BI17" s="42">
        <v>0</v>
      </c>
      <c r="BJ17">
        <v>0</v>
      </c>
      <c r="BK17">
        <v>36.419110000000003</v>
      </c>
      <c r="BL17" s="42">
        <v>36.41939</v>
      </c>
      <c r="BM17" s="42">
        <v>2.2093800000000001E-9</v>
      </c>
      <c r="BN17" s="42">
        <v>2.2093800000000001E-9</v>
      </c>
      <c r="BO17" s="42">
        <v>36.41939</v>
      </c>
      <c r="BP17" s="42" t="s">
        <v>140</v>
      </c>
      <c r="BQ17" s="42">
        <v>8.7421000000000005E-6</v>
      </c>
      <c r="BR17" s="42">
        <v>8.7421000000000005E-6</v>
      </c>
      <c r="BS17" s="42">
        <v>36.418439999999997</v>
      </c>
      <c r="BT17" s="42" t="s">
        <v>140</v>
      </c>
      <c r="BU17" s="42">
        <v>9.4210300000000002E-4</v>
      </c>
      <c r="BV17" s="42">
        <v>36.405679999999997</v>
      </c>
      <c r="BW17" s="42">
        <v>1.27616E-2</v>
      </c>
      <c r="BX17" s="42">
        <v>54.572420000000001</v>
      </c>
      <c r="BY17" s="42">
        <v>2.22486E-2</v>
      </c>
      <c r="BZ17" s="42">
        <v>54.572420000000001</v>
      </c>
      <c r="CA17" s="42">
        <v>18.18899</v>
      </c>
      <c r="CB17">
        <v>2.2260499999999999E-2</v>
      </c>
      <c r="CC17" s="42">
        <v>2.2260499999999999E-2</v>
      </c>
      <c r="CD17" s="42">
        <v>2.2260499999999999E-2</v>
      </c>
      <c r="CE17" s="42">
        <v>0</v>
      </c>
      <c r="CF17" s="42">
        <v>3.8889500000000003E-6</v>
      </c>
      <c r="CG17" s="42">
        <v>0</v>
      </c>
      <c r="CH17" s="42">
        <v>1.2765500000000001E-2</v>
      </c>
      <c r="CI17" s="42">
        <v>1.2765500000000001E-2</v>
      </c>
      <c r="CJ17" s="42">
        <v>9.5084800000000001E-4</v>
      </c>
      <c r="CK17" s="42">
        <v>2.7704000000000001E-8</v>
      </c>
      <c r="CL17" s="42">
        <v>1.3712500000000001E-2</v>
      </c>
      <c r="CM17" s="42">
        <v>3.8889500000000003E-6</v>
      </c>
      <c r="CN17" s="42">
        <v>2.7704000000000001E-8</v>
      </c>
      <c r="CO17" s="42" t="s">
        <v>140</v>
      </c>
      <c r="CP17" s="42">
        <v>9.4213100000000002E-4</v>
      </c>
      <c r="CQ17" s="42">
        <v>9.4213100000000002E-4</v>
      </c>
      <c r="CR17" s="42">
        <v>8.7421000000000005E-6</v>
      </c>
      <c r="CS17" s="42">
        <v>2.2093800000000001E-9</v>
      </c>
      <c r="CT17" s="42">
        <v>1.37006E-2</v>
      </c>
      <c r="CU17" s="42">
        <v>1.19236E-5</v>
      </c>
      <c r="CV17" s="42">
        <v>1.3678900000000001E-2</v>
      </c>
      <c r="CW17" s="42">
        <v>2.17081E-5</v>
      </c>
      <c r="CX17" s="42">
        <v>3.1902689999999998</v>
      </c>
      <c r="CY17" s="42">
        <v>29.553509999999999</v>
      </c>
      <c r="CZ17" s="42" t="s">
        <v>140</v>
      </c>
      <c r="DA17" s="42">
        <v>0</v>
      </c>
      <c r="DB17" s="42">
        <v>0</v>
      </c>
      <c r="DC17" s="42">
        <v>0</v>
      </c>
      <c r="DD17">
        <v>1.6290099999999998E-2</v>
      </c>
      <c r="DE17" s="42">
        <v>1.6279200000000001E-2</v>
      </c>
      <c r="DF17" s="42">
        <v>0</v>
      </c>
      <c r="DG17" s="42">
        <v>0</v>
      </c>
      <c r="DH17">
        <v>0</v>
      </c>
      <c r="DI17" s="42">
        <v>0</v>
      </c>
      <c r="DJ17">
        <v>3.226197</v>
      </c>
      <c r="DK17">
        <v>32.74483</v>
      </c>
      <c r="DL17" s="42">
        <v>65.489630000000005</v>
      </c>
      <c r="DM17" s="42" t="s">
        <v>140</v>
      </c>
      <c r="DN17" s="42">
        <v>32.744810000000001</v>
      </c>
      <c r="DO17" s="42">
        <v>65.489630000000005</v>
      </c>
      <c r="DP17" s="42">
        <v>0</v>
      </c>
      <c r="DQ17" s="42">
        <v>29.553509999999999</v>
      </c>
      <c r="DR17" s="42">
        <v>32.743780000000001</v>
      </c>
      <c r="DS17" s="42">
        <v>3.1902689999999998</v>
      </c>
      <c r="DT17" s="42">
        <v>29.553509999999999</v>
      </c>
      <c r="DU17" s="42">
        <v>0</v>
      </c>
      <c r="DV17" s="42">
        <v>0</v>
      </c>
      <c r="DW17" s="42" t="s">
        <v>140</v>
      </c>
      <c r="DX17" s="42">
        <v>0</v>
      </c>
      <c r="DY17" s="42" t="s">
        <v>140</v>
      </c>
      <c r="DZ17" s="42">
        <v>0</v>
      </c>
      <c r="EA17" s="42">
        <v>0</v>
      </c>
      <c r="EB17">
        <v>0</v>
      </c>
      <c r="EC17" s="42">
        <v>0</v>
      </c>
      <c r="ED17">
        <v>0</v>
      </c>
      <c r="EE17">
        <v>0</v>
      </c>
      <c r="EF17" s="42">
        <v>0</v>
      </c>
      <c r="EG17" s="42">
        <v>0</v>
      </c>
      <c r="EH17" s="42">
        <v>0</v>
      </c>
      <c r="EI17" s="42">
        <v>0</v>
      </c>
      <c r="EJ17">
        <v>0</v>
      </c>
      <c r="EK17">
        <v>0</v>
      </c>
      <c r="EL17" s="42">
        <v>0</v>
      </c>
      <c r="EM17" s="42">
        <v>0</v>
      </c>
      <c r="EN17" s="42">
        <v>1.03788E-5</v>
      </c>
      <c r="EO17" s="42">
        <v>3.226197</v>
      </c>
      <c r="EP17" s="42">
        <v>3.226197</v>
      </c>
      <c r="EQ17" s="42">
        <v>29.56081</v>
      </c>
      <c r="ER17">
        <v>29.56081</v>
      </c>
      <c r="ES17">
        <v>0</v>
      </c>
      <c r="ET17" s="42">
        <v>0</v>
      </c>
      <c r="EU17">
        <v>0</v>
      </c>
      <c r="EV17" s="42">
        <v>1.03788E-5</v>
      </c>
      <c r="EW17" s="42">
        <v>0</v>
      </c>
      <c r="EX17" s="42">
        <v>0</v>
      </c>
      <c r="EY17" s="42">
        <v>0</v>
      </c>
      <c r="EZ17">
        <v>0</v>
      </c>
      <c r="FA17">
        <v>0</v>
      </c>
      <c r="FB17">
        <v>0</v>
      </c>
      <c r="FC17" s="42">
        <v>0</v>
      </c>
      <c r="FD17">
        <v>0</v>
      </c>
      <c r="FE17">
        <v>0</v>
      </c>
      <c r="FF17">
        <v>0</v>
      </c>
      <c r="FG17">
        <v>0</v>
      </c>
      <c r="FH17">
        <v>0</v>
      </c>
      <c r="FI17">
        <v>0</v>
      </c>
      <c r="FJ17">
        <v>0</v>
      </c>
      <c r="FK17">
        <v>0</v>
      </c>
      <c r="FL17">
        <v>0</v>
      </c>
      <c r="FM17">
        <v>0</v>
      </c>
      <c r="FN17">
        <v>0</v>
      </c>
      <c r="FO17">
        <v>0</v>
      </c>
      <c r="FP17">
        <v>0</v>
      </c>
      <c r="FQ17">
        <v>0</v>
      </c>
      <c r="FR17">
        <v>0</v>
      </c>
      <c r="FS17">
        <v>0</v>
      </c>
      <c r="FT17">
        <v>0</v>
      </c>
      <c r="FU17" s="42">
        <v>0</v>
      </c>
      <c r="FV17">
        <v>0</v>
      </c>
      <c r="FW17">
        <v>0</v>
      </c>
      <c r="FX17" s="42">
        <v>0</v>
      </c>
      <c r="FY17">
        <v>0</v>
      </c>
      <c r="FZ17">
        <v>0</v>
      </c>
      <c r="GA17" s="42">
        <v>0</v>
      </c>
      <c r="GB17">
        <v>0</v>
      </c>
      <c r="GC17">
        <v>0</v>
      </c>
      <c r="GD17" s="42">
        <v>0</v>
      </c>
      <c r="GE17">
        <v>0</v>
      </c>
      <c r="GF17">
        <v>0</v>
      </c>
      <c r="GG17" s="42">
        <v>0</v>
      </c>
      <c r="GH17">
        <v>0</v>
      </c>
      <c r="GI17">
        <v>0</v>
      </c>
      <c r="GJ17" s="2">
        <v>0</v>
      </c>
      <c r="GK17" s="2">
        <v>26.418099999999999</v>
      </c>
      <c r="GL17" s="3" t="s">
        <v>140</v>
      </c>
      <c r="GM17" s="2">
        <v>0</v>
      </c>
      <c r="GN17" s="3">
        <v>0.1198463</v>
      </c>
      <c r="GO17" s="3">
        <v>26.418099999999999</v>
      </c>
      <c r="GP17" s="2">
        <v>0.33666679999999999</v>
      </c>
      <c r="GQ17" s="3">
        <v>3.1427100000000001</v>
      </c>
      <c r="GR17" s="3">
        <v>0</v>
      </c>
      <c r="GS17" s="2">
        <v>36.41939</v>
      </c>
      <c r="GT17" s="3">
        <v>2.2093800000000001E-9</v>
      </c>
      <c r="GU17" s="3">
        <v>0</v>
      </c>
      <c r="GV17" s="2">
        <v>36.41939</v>
      </c>
      <c r="GW17" s="3">
        <v>8.7421000000000005E-6</v>
      </c>
      <c r="GX17" s="3">
        <v>0</v>
      </c>
      <c r="GY17" s="3">
        <v>36.418439999999997</v>
      </c>
      <c r="GZ17" s="3">
        <v>9.4210300000000002E-4</v>
      </c>
      <c r="HA17" s="3">
        <v>0</v>
      </c>
      <c r="HB17" s="3">
        <v>36.405679999999997</v>
      </c>
      <c r="HC17" s="3">
        <v>1.27616E-2</v>
      </c>
      <c r="HD17" s="3">
        <v>0</v>
      </c>
      <c r="HE17" s="3">
        <v>54.572420000000001</v>
      </c>
      <c r="HF17" s="2">
        <v>2.22486E-2</v>
      </c>
      <c r="HG17" s="3">
        <v>0</v>
      </c>
      <c r="HH17" s="3">
        <v>36.383429999999997</v>
      </c>
      <c r="HI17" s="3">
        <v>2.8857299999999998E-4</v>
      </c>
      <c r="HJ17" s="2">
        <v>36.383139999999997</v>
      </c>
      <c r="HK17" s="2">
        <v>36.383139999999997</v>
      </c>
      <c r="HL17" s="2">
        <v>0</v>
      </c>
      <c r="HM17" s="3">
        <v>32.743780000000001</v>
      </c>
      <c r="HN17" s="3">
        <v>3.1902689999999998</v>
      </c>
      <c r="HO17" s="2">
        <v>29.553509999999999</v>
      </c>
      <c r="HP17" s="2">
        <v>0</v>
      </c>
      <c r="HQ17" s="2">
        <v>0</v>
      </c>
      <c r="HR17" s="3">
        <v>3.1902689999999998</v>
      </c>
      <c r="HS17" s="2">
        <v>0</v>
      </c>
      <c r="HT17" s="2">
        <v>0</v>
      </c>
      <c r="HU17" s="3">
        <v>3.1902689999999998</v>
      </c>
      <c r="HV17" s="2">
        <v>0</v>
      </c>
      <c r="HW17" s="2">
        <v>0</v>
      </c>
      <c r="HX17" s="2">
        <v>0</v>
      </c>
      <c r="HY17" s="2">
        <v>0</v>
      </c>
      <c r="HZ17" s="2" t="s">
        <v>140</v>
      </c>
      <c r="IA17" s="2">
        <v>1.6290099999999998E-2</v>
      </c>
      <c r="IB17" s="2">
        <v>0</v>
      </c>
      <c r="IC17" s="2">
        <v>29.553509999999999</v>
      </c>
      <c r="ID17" s="2">
        <v>3.1902689999999998</v>
      </c>
      <c r="IE17" s="3"/>
      <c r="IF17" s="3"/>
      <c r="IK17" s="3"/>
      <c r="IL17" s="3"/>
      <c r="IN17" s="3"/>
      <c r="IO17" s="3"/>
    </row>
    <row r="18" spans="2:254" ht="12" customHeight="1" x14ac:dyDescent="0.15">
      <c r="B18" t="s">
        <v>149</v>
      </c>
      <c r="C18">
        <v>0</v>
      </c>
      <c r="D18">
        <v>0</v>
      </c>
      <c r="E18">
        <v>0</v>
      </c>
      <c r="F18" s="42">
        <v>0</v>
      </c>
      <c r="G18" s="42">
        <v>0</v>
      </c>
      <c r="H18" s="42">
        <v>0</v>
      </c>
      <c r="I18" s="42">
        <v>0</v>
      </c>
      <c r="J18" s="42">
        <v>0</v>
      </c>
      <c r="K18" t="s">
        <v>140</v>
      </c>
      <c r="L18">
        <v>0</v>
      </c>
      <c r="M18">
        <v>0</v>
      </c>
      <c r="N18" s="42">
        <v>0</v>
      </c>
      <c r="O18" s="42">
        <v>0</v>
      </c>
      <c r="P18" s="42">
        <v>0</v>
      </c>
      <c r="Q18" s="42">
        <v>0</v>
      </c>
      <c r="R18" s="42">
        <v>0</v>
      </c>
      <c r="S18" s="42">
        <v>0</v>
      </c>
      <c r="T18" s="42">
        <v>0</v>
      </c>
      <c r="U18" s="42">
        <v>0</v>
      </c>
      <c r="V18" s="42">
        <v>0</v>
      </c>
      <c r="W18">
        <v>0</v>
      </c>
      <c r="X18">
        <v>0</v>
      </c>
      <c r="Y18">
        <v>0</v>
      </c>
      <c r="Z18">
        <v>0</v>
      </c>
      <c r="AA18">
        <v>0</v>
      </c>
      <c r="AB18">
        <v>0</v>
      </c>
      <c r="AC18" s="42">
        <v>0</v>
      </c>
      <c r="AD18">
        <v>0</v>
      </c>
      <c r="AE18" s="42">
        <v>0</v>
      </c>
      <c r="AF18" s="42">
        <v>0</v>
      </c>
      <c r="AG18" s="42">
        <v>0</v>
      </c>
      <c r="AH18" s="42">
        <v>0</v>
      </c>
      <c r="AI18">
        <v>0</v>
      </c>
      <c r="AJ18" s="42">
        <v>0</v>
      </c>
      <c r="AK18">
        <v>0</v>
      </c>
      <c r="AL18">
        <v>0</v>
      </c>
      <c r="AM18">
        <v>0</v>
      </c>
      <c r="AN18" t="s">
        <v>140</v>
      </c>
      <c r="AO18" s="42">
        <v>0</v>
      </c>
      <c r="AP18" s="42">
        <v>0</v>
      </c>
      <c r="AQ18">
        <v>1.81545E-2</v>
      </c>
      <c r="AR18">
        <v>0</v>
      </c>
      <c r="AS18" s="42">
        <v>0</v>
      </c>
      <c r="AT18" s="42">
        <v>0</v>
      </c>
      <c r="AU18">
        <v>0</v>
      </c>
      <c r="AV18">
        <v>0</v>
      </c>
      <c r="AW18" s="42">
        <v>0</v>
      </c>
      <c r="AX18">
        <v>0</v>
      </c>
      <c r="AY18">
        <v>0</v>
      </c>
      <c r="AZ18">
        <v>0</v>
      </c>
      <c r="BA18" s="42">
        <v>0</v>
      </c>
      <c r="BB18" s="42">
        <v>0</v>
      </c>
      <c r="BC18">
        <v>0</v>
      </c>
      <c r="BD18">
        <v>0</v>
      </c>
      <c r="BE18" s="42">
        <v>0</v>
      </c>
      <c r="BF18" s="42">
        <v>0</v>
      </c>
      <c r="BG18" s="42">
        <v>0</v>
      </c>
      <c r="BH18" s="42">
        <v>0</v>
      </c>
      <c r="BI18" s="42">
        <v>0</v>
      </c>
      <c r="BJ18">
        <v>0</v>
      </c>
      <c r="BK18" s="42">
        <v>0</v>
      </c>
      <c r="BL18" s="42">
        <v>0</v>
      </c>
      <c r="BM18">
        <v>0</v>
      </c>
      <c r="BN18">
        <v>0</v>
      </c>
      <c r="BO18">
        <v>0</v>
      </c>
      <c r="BP18" t="s">
        <v>140</v>
      </c>
      <c r="BQ18">
        <v>0</v>
      </c>
      <c r="BR18">
        <v>0</v>
      </c>
      <c r="BS18">
        <v>0</v>
      </c>
      <c r="BT18" t="s">
        <v>140</v>
      </c>
      <c r="BU18">
        <v>0</v>
      </c>
      <c r="BV18">
        <v>0</v>
      </c>
      <c r="BW18">
        <v>0</v>
      </c>
      <c r="BX18" s="42">
        <v>0</v>
      </c>
      <c r="BY18">
        <v>0</v>
      </c>
      <c r="BZ18">
        <v>0</v>
      </c>
      <c r="CA18">
        <v>0</v>
      </c>
      <c r="CB18">
        <v>0</v>
      </c>
      <c r="CC18">
        <v>0</v>
      </c>
      <c r="CD18">
        <v>0</v>
      </c>
      <c r="CE18">
        <v>0</v>
      </c>
      <c r="CF18" s="42">
        <v>0</v>
      </c>
      <c r="CG18">
        <v>0</v>
      </c>
      <c r="CH18" s="42">
        <v>0</v>
      </c>
      <c r="CI18">
        <v>0</v>
      </c>
      <c r="CJ18">
        <v>0</v>
      </c>
      <c r="CK18">
        <v>0</v>
      </c>
      <c r="CL18">
        <v>0</v>
      </c>
      <c r="CM18">
        <v>0</v>
      </c>
      <c r="CN18">
        <v>0</v>
      </c>
      <c r="CO18" t="s">
        <v>140</v>
      </c>
      <c r="CP18">
        <v>0</v>
      </c>
      <c r="CQ18">
        <v>0</v>
      </c>
      <c r="CR18" s="42">
        <v>0</v>
      </c>
      <c r="CS18" s="42">
        <v>0</v>
      </c>
      <c r="CT18">
        <v>0</v>
      </c>
      <c r="CU18" s="42">
        <v>0</v>
      </c>
      <c r="CV18">
        <v>0</v>
      </c>
      <c r="CW18" s="42">
        <v>0</v>
      </c>
      <c r="CX18">
        <v>0</v>
      </c>
      <c r="CY18" s="42">
        <v>7.2763999999999997E-3</v>
      </c>
      <c r="CZ18" t="s">
        <v>140</v>
      </c>
      <c r="DA18">
        <v>0</v>
      </c>
      <c r="DB18" s="42">
        <v>0</v>
      </c>
      <c r="DC18" s="42">
        <v>0</v>
      </c>
      <c r="DD18" s="42">
        <v>9.1668499999999998E-5</v>
      </c>
      <c r="DE18" s="42">
        <v>9.1606800000000005E-5</v>
      </c>
      <c r="DF18" s="42">
        <v>3.6309209999999998</v>
      </c>
      <c r="DG18" s="42">
        <v>0</v>
      </c>
      <c r="DH18" s="42">
        <v>0</v>
      </c>
      <c r="DI18" s="42">
        <v>0</v>
      </c>
      <c r="DJ18" s="42">
        <v>1.81545E-2</v>
      </c>
      <c r="DK18" s="42">
        <v>3.6383139999999998</v>
      </c>
      <c r="DL18">
        <v>7.2766250000000001</v>
      </c>
      <c r="DM18" s="42" t="s">
        <v>140</v>
      </c>
      <c r="DN18" s="42">
        <v>3.6383130000000001</v>
      </c>
      <c r="DO18" s="42">
        <v>7.2766250000000001</v>
      </c>
      <c r="DP18" s="42">
        <v>3.6309209999999998</v>
      </c>
      <c r="DQ18" s="42">
        <v>7.2763999999999997E-3</v>
      </c>
      <c r="DR18" s="42">
        <v>3.638198</v>
      </c>
      <c r="DS18" s="42">
        <v>0</v>
      </c>
      <c r="DT18" s="42">
        <v>7.2763999999999997E-3</v>
      </c>
      <c r="DU18">
        <v>0</v>
      </c>
      <c r="DV18">
        <v>0</v>
      </c>
      <c r="DW18" t="s">
        <v>140</v>
      </c>
      <c r="DX18">
        <v>0</v>
      </c>
      <c r="DY18" t="s">
        <v>140</v>
      </c>
      <c r="DZ18">
        <v>0</v>
      </c>
      <c r="EA18">
        <v>0</v>
      </c>
      <c r="EB18">
        <v>0</v>
      </c>
      <c r="EC18">
        <v>3.6127669999999998</v>
      </c>
      <c r="ED18">
        <v>1.81546E-2</v>
      </c>
      <c r="EE18">
        <v>0</v>
      </c>
      <c r="EF18">
        <v>0</v>
      </c>
      <c r="EG18">
        <v>0</v>
      </c>
      <c r="EH18">
        <v>0</v>
      </c>
      <c r="EI18">
        <v>1.81546E-2</v>
      </c>
      <c r="EJ18" s="42">
        <v>0</v>
      </c>
      <c r="EK18">
        <v>1.81546E-2</v>
      </c>
      <c r="EL18" s="42">
        <v>0</v>
      </c>
      <c r="EM18">
        <v>0</v>
      </c>
      <c r="EN18" s="42">
        <v>5.8403899999999999E-8</v>
      </c>
      <c r="EO18">
        <v>1.81545E-2</v>
      </c>
      <c r="EP18" s="42">
        <v>1.81545E-2</v>
      </c>
      <c r="EQ18" s="42">
        <v>0</v>
      </c>
      <c r="ER18" s="42">
        <v>0</v>
      </c>
      <c r="ES18" s="42">
        <v>0</v>
      </c>
      <c r="ET18" s="42">
        <v>0</v>
      </c>
      <c r="EU18">
        <v>0</v>
      </c>
      <c r="EV18" s="42">
        <v>5.8403899999999999E-8</v>
      </c>
      <c r="EW18" s="42">
        <v>0</v>
      </c>
      <c r="EX18">
        <v>0</v>
      </c>
      <c r="EY18">
        <v>0</v>
      </c>
      <c r="EZ18" s="42">
        <v>0</v>
      </c>
      <c r="FA18">
        <v>0</v>
      </c>
      <c r="FB18">
        <v>0</v>
      </c>
      <c r="FC18">
        <v>0</v>
      </c>
      <c r="FD18" s="42">
        <v>0</v>
      </c>
      <c r="FE18" s="42">
        <v>0</v>
      </c>
      <c r="FF18" s="42">
        <v>0</v>
      </c>
      <c r="FG18" s="42">
        <v>0</v>
      </c>
      <c r="FH18">
        <v>0</v>
      </c>
      <c r="FI18">
        <v>0</v>
      </c>
      <c r="FJ18">
        <v>0</v>
      </c>
      <c r="FK18">
        <v>0</v>
      </c>
      <c r="FL18" s="42">
        <v>0</v>
      </c>
      <c r="FM18" s="42">
        <v>0</v>
      </c>
      <c r="FN18">
        <v>0</v>
      </c>
      <c r="FO18">
        <v>0</v>
      </c>
      <c r="FP18" s="42">
        <v>0</v>
      </c>
      <c r="FQ18">
        <v>0</v>
      </c>
      <c r="FR18">
        <v>0</v>
      </c>
      <c r="FS18" s="42">
        <v>0</v>
      </c>
      <c r="FT18">
        <v>0</v>
      </c>
      <c r="FU18">
        <v>0</v>
      </c>
      <c r="FV18">
        <v>0</v>
      </c>
      <c r="FW18">
        <v>0</v>
      </c>
      <c r="FX18" s="42">
        <v>0</v>
      </c>
      <c r="FY18">
        <v>0</v>
      </c>
      <c r="FZ18">
        <v>0</v>
      </c>
      <c r="GA18">
        <v>0</v>
      </c>
      <c r="GB18">
        <v>0</v>
      </c>
      <c r="GC18">
        <v>0</v>
      </c>
      <c r="GD18">
        <v>0</v>
      </c>
      <c r="GE18">
        <v>0</v>
      </c>
      <c r="GF18" s="42">
        <v>0</v>
      </c>
      <c r="GG18" s="42">
        <v>0</v>
      </c>
      <c r="GH18">
        <v>0</v>
      </c>
      <c r="GI18" s="42">
        <v>0</v>
      </c>
      <c r="GJ18" s="2">
        <v>0</v>
      </c>
      <c r="GK18" s="2">
        <v>0</v>
      </c>
      <c r="GL18" s="2" t="s">
        <v>140</v>
      </c>
      <c r="GM18" s="2">
        <v>0</v>
      </c>
      <c r="GN18" s="2">
        <v>0</v>
      </c>
      <c r="GO18" s="2">
        <v>0</v>
      </c>
      <c r="GP18" s="2">
        <v>0</v>
      </c>
      <c r="GQ18" s="2">
        <v>0</v>
      </c>
      <c r="GR18" s="2">
        <v>0</v>
      </c>
      <c r="GS18" s="2">
        <v>0</v>
      </c>
      <c r="GT18" s="2">
        <v>0</v>
      </c>
      <c r="GU18" s="2">
        <v>0</v>
      </c>
      <c r="GV18" s="2">
        <v>0</v>
      </c>
      <c r="GW18" s="2">
        <v>0</v>
      </c>
      <c r="GX18" s="2">
        <v>0</v>
      </c>
      <c r="GY18" s="2">
        <v>0</v>
      </c>
      <c r="GZ18" s="2">
        <v>0</v>
      </c>
      <c r="HA18" s="2">
        <v>0</v>
      </c>
      <c r="HB18" s="2">
        <v>0</v>
      </c>
      <c r="HC18" s="2">
        <v>0</v>
      </c>
      <c r="HD18" s="2">
        <v>0</v>
      </c>
      <c r="HE18" s="2">
        <v>0</v>
      </c>
      <c r="HF18" s="2">
        <v>0</v>
      </c>
      <c r="HG18" s="2">
        <v>0</v>
      </c>
      <c r="HH18" s="3">
        <v>0</v>
      </c>
      <c r="HI18" s="2">
        <v>0</v>
      </c>
      <c r="HJ18" s="3">
        <v>0</v>
      </c>
      <c r="HK18" s="2">
        <v>0</v>
      </c>
      <c r="HL18" s="2">
        <v>3.638198</v>
      </c>
      <c r="HM18" s="2">
        <v>0</v>
      </c>
      <c r="HN18" s="3">
        <v>0</v>
      </c>
      <c r="HO18" s="2">
        <v>0</v>
      </c>
      <c r="HP18" s="3">
        <v>7.2763999999999997E-3</v>
      </c>
      <c r="HQ18" s="2">
        <v>3.6309209999999998</v>
      </c>
      <c r="HR18" s="2">
        <v>3.6309209999999998</v>
      </c>
      <c r="HS18" s="2">
        <v>3.6309209999999998</v>
      </c>
      <c r="HT18" s="2">
        <v>0</v>
      </c>
      <c r="HU18" s="2">
        <v>0</v>
      </c>
      <c r="HV18" s="3">
        <v>0</v>
      </c>
      <c r="HW18" s="3">
        <v>3.6309209999999998</v>
      </c>
      <c r="HX18" s="3">
        <v>3.6127669999999998</v>
      </c>
      <c r="HY18" s="3">
        <v>1.81546E-2</v>
      </c>
      <c r="HZ18" s="3" t="s">
        <v>140</v>
      </c>
      <c r="IA18" s="3">
        <v>9.1668499999999998E-5</v>
      </c>
      <c r="IB18" s="2">
        <v>1.81546E-2</v>
      </c>
      <c r="IC18" s="3">
        <v>7.2763999999999997E-3</v>
      </c>
      <c r="ID18" s="3">
        <v>0</v>
      </c>
      <c r="IH18" s="3"/>
      <c r="II18" s="3"/>
      <c r="IQ18" s="3"/>
      <c r="IR18" s="3"/>
      <c r="IS18" s="3"/>
      <c r="IT18" s="3"/>
    </row>
    <row r="19" spans="2:254" ht="12" customHeight="1" x14ac:dyDescent="0.15">
      <c r="B19" t="s">
        <v>150</v>
      </c>
      <c r="C19">
        <v>74815.69</v>
      </c>
      <c r="D19">
        <v>3855.2460000000001</v>
      </c>
      <c r="E19">
        <v>3855.1779999999999</v>
      </c>
      <c r="F19" s="42">
        <v>7.9639600000000005E-2</v>
      </c>
      <c r="G19" s="42">
        <v>74815.53</v>
      </c>
      <c r="H19">
        <v>74816.28</v>
      </c>
      <c r="I19" s="42">
        <v>8559.1530000000002</v>
      </c>
      <c r="J19" s="42">
        <v>8559.3189999999995</v>
      </c>
      <c r="K19" t="s">
        <v>140</v>
      </c>
      <c r="L19">
        <v>0.74815609999999999</v>
      </c>
      <c r="M19">
        <v>259.22190000000001</v>
      </c>
      <c r="N19" s="42">
        <v>393.39929999999998</v>
      </c>
      <c r="O19" s="42">
        <v>74647.149999999994</v>
      </c>
      <c r="P19" s="42">
        <v>134.17740000000001</v>
      </c>
      <c r="Q19" s="42">
        <v>98.82</v>
      </c>
      <c r="R19" s="42">
        <v>393.39929999999998</v>
      </c>
      <c r="S19" s="42">
        <v>96.386240000000001</v>
      </c>
      <c r="T19" s="42">
        <v>74816.28</v>
      </c>
      <c r="U19" s="42">
        <v>25.613759999999999</v>
      </c>
      <c r="V19" s="42">
        <v>0</v>
      </c>
      <c r="W19">
        <v>25.613790000000002</v>
      </c>
      <c r="X19">
        <v>0</v>
      </c>
      <c r="Y19">
        <v>2.4337580000000001</v>
      </c>
      <c r="Z19" s="42">
        <v>74768.039999999994</v>
      </c>
      <c r="AA19" s="42">
        <v>74768.039999999994</v>
      </c>
      <c r="AB19">
        <v>0.99794669999999996</v>
      </c>
      <c r="AC19" s="42">
        <v>74768.039999999994</v>
      </c>
      <c r="AD19" s="42">
        <v>37383.519999999997</v>
      </c>
      <c r="AE19" s="42">
        <v>74768.039999999994</v>
      </c>
      <c r="AF19" s="42">
        <v>37383.519999999997</v>
      </c>
      <c r="AG19">
        <v>37383.519999999997</v>
      </c>
      <c r="AH19" s="42">
        <v>0.99794669999999996</v>
      </c>
      <c r="AI19" s="42">
        <v>37383.519999999997</v>
      </c>
      <c r="AJ19">
        <v>37384.519999999997</v>
      </c>
      <c r="AK19">
        <v>74767.039999999994</v>
      </c>
      <c r="AL19" s="42">
        <v>90.846800000000002</v>
      </c>
      <c r="AM19">
        <v>0.34</v>
      </c>
      <c r="AN19" t="s">
        <v>140</v>
      </c>
      <c r="AO19" s="42">
        <v>7285.4290000000001</v>
      </c>
      <c r="AP19" s="42">
        <v>193467</v>
      </c>
      <c r="AQ19" s="42">
        <v>121699</v>
      </c>
      <c r="AR19" s="42">
        <v>64482.65</v>
      </c>
      <c r="AS19" s="42">
        <v>128988</v>
      </c>
      <c r="AT19" s="42">
        <v>193467</v>
      </c>
      <c r="AU19" s="42">
        <v>7396</v>
      </c>
      <c r="AV19">
        <v>16.21</v>
      </c>
      <c r="AW19" s="42">
        <v>1.1147940000000001</v>
      </c>
      <c r="AX19" s="42">
        <v>126.7814</v>
      </c>
      <c r="AY19" s="42">
        <v>128988</v>
      </c>
      <c r="AZ19" s="42">
        <v>128988</v>
      </c>
      <c r="BA19" s="42">
        <v>128988</v>
      </c>
      <c r="BB19" s="42">
        <v>128988</v>
      </c>
      <c r="BC19" s="42">
        <v>128988</v>
      </c>
      <c r="BD19" s="42">
        <v>128988</v>
      </c>
      <c r="BE19" s="42">
        <v>128988</v>
      </c>
      <c r="BF19" s="42">
        <v>128988</v>
      </c>
      <c r="BG19" s="42">
        <v>128988</v>
      </c>
      <c r="BH19" s="42">
        <v>0</v>
      </c>
      <c r="BI19">
        <v>1440</v>
      </c>
      <c r="BJ19" s="42">
        <v>1440</v>
      </c>
      <c r="BK19" s="42">
        <v>130452</v>
      </c>
      <c r="BL19" s="42">
        <v>114106</v>
      </c>
      <c r="BM19">
        <v>16346.76</v>
      </c>
      <c r="BN19">
        <v>16346.76</v>
      </c>
      <c r="BO19">
        <v>97522.68</v>
      </c>
      <c r="BP19" t="s">
        <v>140</v>
      </c>
      <c r="BQ19" s="42">
        <v>16583.16</v>
      </c>
      <c r="BR19">
        <v>16583.16</v>
      </c>
      <c r="BS19" s="42">
        <v>89200.97</v>
      </c>
      <c r="BT19" s="42" t="s">
        <v>140</v>
      </c>
      <c r="BU19" s="42">
        <v>8321.7060000000001</v>
      </c>
      <c r="BV19" s="42">
        <v>83616.59</v>
      </c>
      <c r="BW19" s="42">
        <v>5584.3829999999998</v>
      </c>
      <c r="BX19" s="42">
        <v>121266</v>
      </c>
      <c r="BY19" s="42">
        <v>2768.8620000000001</v>
      </c>
      <c r="BZ19" s="42">
        <v>121266</v>
      </c>
      <c r="CA19" s="42">
        <v>40417.870000000003</v>
      </c>
      <c r="CB19">
        <v>4303.9889999999996</v>
      </c>
      <c r="CC19" s="42">
        <v>4303.9889999999996</v>
      </c>
      <c r="CD19" s="42">
        <v>4303.9889999999996</v>
      </c>
      <c r="CE19" s="42">
        <v>0</v>
      </c>
      <c r="CF19" s="42">
        <v>2413.4090000000001</v>
      </c>
      <c r="CG19" s="42">
        <v>0</v>
      </c>
      <c r="CH19" s="42">
        <v>7997.7929999999997</v>
      </c>
      <c r="CI19" s="42">
        <v>7997.7929999999997</v>
      </c>
      <c r="CJ19" s="42">
        <v>41251.629999999997</v>
      </c>
      <c r="CK19" s="42">
        <v>3889.3939999999998</v>
      </c>
      <c r="CL19" s="42">
        <v>46836.01</v>
      </c>
      <c r="CM19" s="42">
        <v>2413.4090000000001</v>
      </c>
      <c r="CN19" s="42">
        <v>3889.3939999999998</v>
      </c>
      <c r="CO19" s="42" t="s">
        <v>140</v>
      </c>
      <c r="CP19" s="42">
        <v>12211.1</v>
      </c>
      <c r="CQ19">
        <v>12211.1</v>
      </c>
      <c r="CR19">
        <v>16583.16</v>
      </c>
      <c r="CS19">
        <v>16346.76</v>
      </c>
      <c r="CT19" s="42">
        <v>45300.88</v>
      </c>
      <c r="CU19">
        <v>1535.127</v>
      </c>
      <c r="CV19">
        <v>45229.1</v>
      </c>
      <c r="CW19">
        <v>71.777450000000002</v>
      </c>
      <c r="CX19">
        <v>22328.53</v>
      </c>
      <c r="CY19">
        <v>74743.990000000005</v>
      </c>
      <c r="CZ19" s="42" t="s">
        <v>140</v>
      </c>
      <c r="DA19">
        <v>575.91899999999998</v>
      </c>
      <c r="DB19">
        <v>0</v>
      </c>
      <c r="DC19" s="42">
        <v>225.61</v>
      </c>
      <c r="DD19" s="42">
        <v>4904.8890000000001</v>
      </c>
      <c r="DE19" s="42">
        <v>4880.2529999999997</v>
      </c>
      <c r="DF19" s="42">
        <v>6137.7079999999996</v>
      </c>
      <c r="DG19" s="42">
        <v>2004.91</v>
      </c>
      <c r="DH19" s="42">
        <v>2004.91</v>
      </c>
      <c r="DI19" s="42">
        <v>0</v>
      </c>
      <c r="DJ19" s="42">
        <v>121599</v>
      </c>
      <c r="DK19" s="42">
        <v>80847.13</v>
      </c>
      <c r="DL19" s="42">
        <v>161693</v>
      </c>
      <c r="DM19" s="42" t="s">
        <v>140</v>
      </c>
      <c r="DN19" s="42">
        <v>80846.5</v>
      </c>
      <c r="DO19" s="42">
        <v>161693</v>
      </c>
      <c r="DP19">
        <v>5561.7889999999998</v>
      </c>
      <c r="DQ19">
        <v>72964.7</v>
      </c>
      <c r="DR19">
        <v>80841.16</v>
      </c>
      <c r="DS19">
        <v>22328.53</v>
      </c>
      <c r="DT19" s="42">
        <v>72964.7</v>
      </c>
      <c r="DU19" s="42">
        <v>2004.91</v>
      </c>
      <c r="DV19">
        <v>2004.91</v>
      </c>
      <c r="DW19" t="s">
        <v>140</v>
      </c>
      <c r="DX19">
        <v>1779.2829999999999</v>
      </c>
      <c r="DY19" t="s">
        <v>140</v>
      </c>
      <c r="DZ19" s="42">
        <v>225.61</v>
      </c>
      <c r="EA19" s="42">
        <v>41000</v>
      </c>
      <c r="EB19">
        <v>225.61</v>
      </c>
      <c r="EC19">
        <v>0</v>
      </c>
      <c r="ED19">
        <v>5763.98</v>
      </c>
      <c r="EE19">
        <v>49999.49</v>
      </c>
      <c r="EF19">
        <v>49999.49</v>
      </c>
      <c r="EG19" s="42">
        <v>49999.49</v>
      </c>
      <c r="EH19" s="42">
        <v>49999.49</v>
      </c>
      <c r="EI19" s="42">
        <v>46561.8</v>
      </c>
      <c r="EJ19" s="42">
        <v>202.1917</v>
      </c>
      <c r="EK19">
        <v>46561.8</v>
      </c>
      <c r="EL19">
        <v>202.1917</v>
      </c>
      <c r="EM19" s="42">
        <v>202.1917</v>
      </c>
      <c r="EN19" s="42">
        <v>24.342770000000002</v>
      </c>
      <c r="EO19" s="42">
        <v>121599</v>
      </c>
      <c r="EP19" s="42">
        <v>121599</v>
      </c>
      <c r="EQ19" s="42">
        <v>74815.759999999995</v>
      </c>
      <c r="ER19" s="42">
        <v>74815.759999999995</v>
      </c>
      <c r="ES19" s="42">
        <v>202.1917</v>
      </c>
      <c r="ET19" s="42">
        <v>0</v>
      </c>
      <c r="EU19" s="42">
        <v>0</v>
      </c>
      <c r="EV19" s="42">
        <v>24.342770000000002</v>
      </c>
      <c r="EW19" s="42">
        <v>22369.08</v>
      </c>
      <c r="EX19" s="42">
        <v>22369.08</v>
      </c>
      <c r="EY19" s="42">
        <v>3200</v>
      </c>
      <c r="EZ19" s="42">
        <v>210882</v>
      </c>
      <c r="FA19" s="42">
        <v>210882</v>
      </c>
      <c r="FB19" s="42">
        <v>489228</v>
      </c>
      <c r="FC19" s="42">
        <v>489228</v>
      </c>
      <c r="FD19" s="42">
        <v>5865.8469999999998</v>
      </c>
      <c r="FE19" s="42">
        <v>5865.8469999999998</v>
      </c>
      <c r="FF19" s="42">
        <v>1525</v>
      </c>
      <c r="FG19" s="42">
        <v>1525</v>
      </c>
      <c r="FH19" s="42">
        <v>58197.29</v>
      </c>
      <c r="FI19" s="42">
        <v>58197.29</v>
      </c>
      <c r="FJ19" s="42">
        <v>58197.29</v>
      </c>
      <c r="FK19" s="42">
        <v>58197.29</v>
      </c>
      <c r="FL19" s="42">
        <v>1.55633</v>
      </c>
      <c r="FM19" s="42">
        <v>1.55633</v>
      </c>
      <c r="FN19" s="42">
        <v>49697.47</v>
      </c>
      <c r="FO19" s="42">
        <v>49697.47</v>
      </c>
      <c r="FP19" s="42">
        <v>263619</v>
      </c>
      <c r="FQ19" s="42">
        <v>263619</v>
      </c>
      <c r="FR19" s="42">
        <v>113733</v>
      </c>
      <c r="FS19" s="42">
        <v>113733</v>
      </c>
      <c r="FT19" s="42">
        <v>114339</v>
      </c>
      <c r="FU19" s="42">
        <v>114339</v>
      </c>
      <c r="FV19" s="42">
        <v>122</v>
      </c>
      <c r="FW19" s="42">
        <v>98.82</v>
      </c>
      <c r="FX19" s="42">
        <v>23.18</v>
      </c>
      <c r="FY19" s="42">
        <v>100</v>
      </c>
      <c r="FZ19" s="42">
        <v>7170</v>
      </c>
      <c r="GA19" s="42">
        <v>7170</v>
      </c>
      <c r="GB19">
        <v>4799.3019999999997</v>
      </c>
      <c r="GC19">
        <v>4799.3019999999997</v>
      </c>
      <c r="GD19">
        <v>0</v>
      </c>
      <c r="GE19" s="42">
        <v>0</v>
      </c>
      <c r="GF19" s="42">
        <v>0</v>
      </c>
      <c r="GG19" s="42">
        <v>0</v>
      </c>
      <c r="GH19">
        <v>0</v>
      </c>
      <c r="GI19" s="42">
        <v>0</v>
      </c>
      <c r="GJ19" s="2">
        <v>168.3751</v>
      </c>
      <c r="GK19" s="3">
        <v>66861.64</v>
      </c>
      <c r="GL19" s="2" t="s">
        <v>140</v>
      </c>
      <c r="GM19" s="3">
        <v>259.22190000000001</v>
      </c>
      <c r="GN19" s="2">
        <v>3855.2460000000001</v>
      </c>
      <c r="GO19" s="2">
        <v>66693.259999999995</v>
      </c>
      <c r="GP19" s="2">
        <v>8559.3189999999995</v>
      </c>
      <c r="GQ19" s="3">
        <v>7953.893</v>
      </c>
      <c r="GR19" s="2">
        <v>98.82</v>
      </c>
      <c r="GS19" s="3">
        <v>114106</v>
      </c>
      <c r="GT19" s="2">
        <v>16346.76</v>
      </c>
      <c r="GU19" s="2">
        <v>0</v>
      </c>
      <c r="GV19" s="2">
        <v>97522.68</v>
      </c>
      <c r="GW19" s="3">
        <v>16583.16</v>
      </c>
      <c r="GX19" s="3">
        <v>0</v>
      </c>
      <c r="GY19" s="3">
        <v>89200.97</v>
      </c>
      <c r="GZ19" s="2">
        <v>8321.7060000000001</v>
      </c>
      <c r="HA19" s="2">
        <v>0</v>
      </c>
      <c r="HB19" s="2">
        <v>83616.59</v>
      </c>
      <c r="HC19" s="3">
        <v>5584.3829999999998</v>
      </c>
      <c r="HD19" s="2">
        <v>0</v>
      </c>
      <c r="HE19" s="3">
        <v>121266</v>
      </c>
      <c r="HF19" s="2">
        <v>2768.8620000000001</v>
      </c>
      <c r="HG19" s="2">
        <v>0</v>
      </c>
      <c r="HH19" s="2">
        <v>80847.77</v>
      </c>
      <c r="HI19" s="3">
        <v>0.64115200000000006</v>
      </c>
      <c r="HJ19" s="3">
        <v>80847.13</v>
      </c>
      <c r="HK19" s="2">
        <v>80847.13</v>
      </c>
      <c r="HL19" s="2">
        <v>0</v>
      </c>
      <c r="HM19" s="2">
        <v>80841.16</v>
      </c>
      <c r="HN19" s="2">
        <v>7876.4589999999998</v>
      </c>
      <c r="HO19" s="2">
        <v>72964.7</v>
      </c>
      <c r="HP19" s="3">
        <v>0</v>
      </c>
      <c r="HQ19" s="2">
        <v>0</v>
      </c>
      <c r="HR19" s="3">
        <v>7876.4589999999998</v>
      </c>
      <c r="HS19" s="2">
        <v>0</v>
      </c>
      <c r="HT19" s="2">
        <v>7917.0079999999998</v>
      </c>
      <c r="HU19" s="2">
        <v>7876.4589999999998</v>
      </c>
      <c r="HV19" s="2">
        <v>14452.07</v>
      </c>
      <c r="HW19" s="2">
        <v>7917.0079999999998</v>
      </c>
      <c r="HX19" s="2">
        <v>0</v>
      </c>
      <c r="HY19" s="2">
        <v>5763.98</v>
      </c>
      <c r="HZ19" s="2" t="s">
        <v>140</v>
      </c>
      <c r="IA19" s="2">
        <v>4904.8890000000001</v>
      </c>
      <c r="IB19" s="2">
        <v>46561.8</v>
      </c>
      <c r="IC19" s="2">
        <v>74743.990000000005</v>
      </c>
      <c r="ID19" s="2">
        <v>22328.53</v>
      </c>
      <c r="IH19" s="3"/>
      <c r="II19" s="3"/>
      <c r="IQ19" s="3"/>
      <c r="IR19" s="3"/>
    </row>
    <row r="20" spans="2:254" ht="12" customHeight="1" x14ac:dyDescent="0.15">
      <c r="B20" t="s">
        <v>151</v>
      </c>
      <c r="C20" s="42">
        <v>0</v>
      </c>
      <c r="D20" s="42">
        <v>0</v>
      </c>
      <c r="E20" s="42">
        <v>0</v>
      </c>
      <c r="F20" s="42">
        <v>0</v>
      </c>
      <c r="G20" s="42">
        <v>0</v>
      </c>
      <c r="H20" s="42">
        <v>0</v>
      </c>
      <c r="I20" s="42">
        <v>0</v>
      </c>
      <c r="J20" s="42">
        <v>0</v>
      </c>
      <c r="K20" t="s">
        <v>140</v>
      </c>
      <c r="L20">
        <v>0</v>
      </c>
      <c r="M20">
        <v>0</v>
      </c>
      <c r="N20" s="42">
        <v>0</v>
      </c>
      <c r="O20" s="42">
        <v>0</v>
      </c>
      <c r="P20" s="42">
        <v>0</v>
      </c>
      <c r="Q20" s="42">
        <v>0</v>
      </c>
      <c r="R20" s="42">
        <v>0</v>
      </c>
      <c r="S20" s="42">
        <v>0</v>
      </c>
      <c r="T20" s="42">
        <v>0</v>
      </c>
      <c r="U20" s="42">
        <v>0</v>
      </c>
      <c r="V20" s="42">
        <v>0</v>
      </c>
      <c r="W20">
        <v>0</v>
      </c>
      <c r="X20">
        <v>0</v>
      </c>
      <c r="Y20">
        <v>0</v>
      </c>
      <c r="Z20">
        <v>0</v>
      </c>
      <c r="AA20" s="42">
        <v>0</v>
      </c>
      <c r="AB20">
        <v>0</v>
      </c>
      <c r="AC20" s="42">
        <v>0</v>
      </c>
      <c r="AD20" s="42">
        <v>0</v>
      </c>
      <c r="AE20" s="42">
        <v>0</v>
      </c>
      <c r="AF20" s="42">
        <v>0</v>
      </c>
      <c r="AG20" s="42">
        <v>0</v>
      </c>
      <c r="AH20" s="42">
        <v>0</v>
      </c>
      <c r="AI20">
        <v>0</v>
      </c>
      <c r="AJ20" s="42">
        <v>0</v>
      </c>
      <c r="AK20">
        <v>0</v>
      </c>
      <c r="AL20">
        <v>0</v>
      </c>
      <c r="AM20">
        <v>0</v>
      </c>
      <c r="AN20" t="s">
        <v>140</v>
      </c>
      <c r="AO20" s="42">
        <v>0</v>
      </c>
      <c r="AP20" s="42">
        <v>0</v>
      </c>
      <c r="AQ20" s="42">
        <v>0</v>
      </c>
      <c r="AR20" s="42">
        <v>0</v>
      </c>
      <c r="AS20" s="42">
        <v>0</v>
      </c>
      <c r="AT20" s="42">
        <v>0</v>
      </c>
      <c r="AU20" s="42">
        <v>0</v>
      </c>
      <c r="AV20">
        <v>0</v>
      </c>
      <c r="AW20" s="42">
        <v>0</v>
      </c>
      <c r="AX20" s="42">
        <v>0</v>
      </c>
      <c r="AY20" s="42">
        <v>0</v>
      </c>
      <c r="AZ20" s="42">
        <v>0</v>
      </c>
      <c r="BA20" s="42">
        <v>0</v>
      </c>
      <c r="BB20" s="42">
        <v>0</v>
      </c>
      <c r="BC20" s="42">
        <v>0</v>
      </c>
      <c r="BD20" s="42">
        <v>0</v>
      </c>
      <c r="BE20" s="42">
        <v>0</v>
      </c>
      <c r="BF20" s="42">
        <v>0</v>
      </c>
      <c r="BG20" s="42">
        <v>0</v>
      </c>
      <c r="BH20" s="42">
        <v>11.630039999999999</v>
      </c>
      <c r="BI20" s="42">
        <v>0</v>
      </c>
      <c r="BJ20">
        <v>11.630039999999999</v>
      </c>
      <c r="BK20">
        <v>6.6870450000000003</v>
      </c>
      <c r="BL20" s="42">
        <v>5.12805E-2</v>
      </c>
      <c r="BM20" s="42">
        <v>6.635764</v>
      </c>
      <c r="BN20" s="42">
        <v>0</v>
      </c>
      <c r="BO20" s="42">
        <v>1.51722E-4</v>
      </c>
      <c r="BP20" s="42" t="s">
        <v>140</v>
      </c>
      <c r="BQ20" s="42">
        <v>5.1128800000000002E-2</v>
      </c>
      <c r="BR20" s="42">
        <v>0</v>
      </c>
      <c r="BS20" s="42">
        <v>3.8114900000000002E-7</v>
      </c>
      <c r="BT20" s="42" t="s">
        <v>140</v>
      </c>
      <c r="BU20" s="42">
        <v>1.5134100000000001E-4</v>
      </c>
      <c r="BV20" s="42">
        <v>6.6415000000000003E-10</v>
      </c>
      <c r="BW20" s="42">
        <v>3.8048500000000001E-7</v>
      </c>
      <c r="BX20" s="42">
        <v>0</v>
      </c>
      <c r="BY20" s="42">
        <v>6.6199000000000001E-10</v>
      </c>
      <c r="BZ20" s="42">
        <v>0</v>
      </c>
      <c r="CA20" s="42">
        <v>0</v>
      </c>
      <c r="CB20" s="42">
        <v>2.28448E-9</v>
      </c>
      <c r="CC20" s="42">
        <v>0</v>
      </c>
      <c r="CD20" s="42">
        <v>0</v>
      </c>
      <c r="CE20" s="42">
        <v>2.28448E-9</v>
      </c>
      <c r="CF20" s="42">
        <v>0</v>
      </c>
      <c r="CG20" s="42">
        <v>7.5193599999999999E-7</v>
      </c>
      <c r="CH20" s="42">
        <v>3.8048500000000001E-7</v>
      </c>
      <c r="CI20" s="42">
        <v>3.8048500000000001E-7</v>
      </c>
      <c r="CJ20" s="42">
        <v>3.7315500000000001E-7</v>
      </c>
      <c r="CK20" s="42">
        <v>1.5096400000000001E-4</v>
      </c>
      <c r="CL20" s="42">
        <v>1.6945299999999999E-9</v>
      </c>
      <c r="CM20" s="42">
        <v>7.5193599999999999E-7</v>
      </c>
      <c r="CN20" s="42">
        <v>0</v>
      </c>
      <c r="CO20" s="42" t="s">
        <v>140</v>
      </c>
      <c r="CP20" s="42">
        <v>1.5134100000000001E-4</v>
      </c>
      <c r="CQ20" s="42">
        <v>1.5134100000000001E-4</v>
      </c>
      <c r="CR20" s="42">
        <v>0</v>
      </c>
      <c r="CS20" s="42">
        <v>0</v>
      </c>
      <c r="CT20" s="42">
        <v>7.2041999999999995E-11</v>
      </c>
      <c r="CU20" s="42">
        <v>1.62249E-9</v>
      </c>
      <c r="CV20" s="42">
        <v>7.1927000000000004E-11</v>
      </c>
      <c r="CW20" s="42">
        <v>0</v>
      </c>
      <c r="CX20" s="42">
        <v>0</v>
      </c>
      <c r="CY20" s="42">
        <v>0</v>
      </c>
      <c r="CZ20" s="42" t="s">
        <v>140</v>
      </c>
      <c r="DA20">
        <v>0</v>
      </c>
      <c r="DB20" s="42">
        <v>0</v>
      </c>
      <c r="DC20" s="42">
        <v>0</v>
      </c>
      <c r="DD20" s="42">
        <v>7.1901999999999996E-11</v>
      </c>
      <c r="DE20" s="42">
        <v>0</v>
      </c>
      <c r="DF20" s="42">
        <v>0</v>
      </c>
      <c r="DG20" s="42">
        <v>0</v>
      </c>
      <c r="DH20" s="42">
        <v>0</v>
      </c>
      <c r="DI20">
        <v>0</v>
      </c>
      <c r="DJ20">
        <v>0</v>
      </c>
      <c r="DK20">
        <v>0</v>
      </c>
      <c r="DL20">
        <v>0</v>
      </c>
      <c r="DM20" s="42" t="s">
        <v>140</v>
      </c>
      <c r="DN20">
        <v>0</v>
      </c>
      <c r="DO20">
        <v>0</v>
      </c>
      <c r="DP20">
        <v>0</v>
      </c>
      <c r="DQ20">
        <v>0</v>
      </c>
      <c r="DR20">
        <v>0</v>
      </c>
      <c r="DS20">
        <v>0</v>
      </c>
      <c r="DT20">
        <v>0</v>
      </c>
      <c r="DU20">
        <v>0</v>
      </c>
      <c r="DV20">
        <v>0</v>
      </c>
      <c r="DW20" t="s">
        <v>140</v>
      </c>
      <c r="DX20">
        <v>0</v>
      </c>
      <c r="DY20" t="s">
        <v>140</v>
      </c>
      <c r="DZ20">
        <v>0</v>
      </c>
      <c r="EA20">
        <v>0</v>
      </c>
      <c r="EB20">
        <v>0</v>
      </c>
      <c r="EC20">
        <v>0</v>
      </c>
      <c r="ED20">
        <v>0</v>
      </c>
      <c r="EE20">
        <v>0</v>
      </c>
      <c r="EF20" s="42">
        <v>0</v>
      </c>
      <c r="EG20" s="42">
        <v>0</v>
      </c>
      <c r="EH20" s="42">
        <v>0</v>
      </c>
      <c r="EI20" s="42">
        <v>0</v>
      </c>
      <c r="EJ20" s="42">
        <v>0</v>
      </c>
      <c r="EK20" s="42">
        <v>0</v>
      </c>
      <c r="EL20" s="42">
        <v>0</v>
      </c>
      <c r="EM20" s="42">
        <v>0</v>
      </c>
      <c r="EN20" s="42">
        <v>7.1699999999999995E-11</v>
      </c>
      <c r="EO20" s="42">
        <v>0</v>
      </c>
      <c r="EP20" s="42">
        <v>0</v>
      </c>
      <c r="EQ20" s="42">
        <v>0</v>
      </c>
      <c r="ER20" s="42">
        <v>0</v>
      </c>
      <c r="ES20" s="42">
        <v>0</v>
      </c>
      <c r="ET20" s="42">
        <v>0</v>
      </c>
      <c r="EU20">
        <v>0</v>
      </c>
      <c r="EV20" s="42">
        <v>7.1699999999999995E-11</v>
      </c>
      <c r="EW20" s="42">
        <v>0</v>
      </c>
      <c r="EX20" s="42">
        <v>0</v>
      </c>
      <c r="EY20">
        <v>0</v>
      </c>
      <c r="EZ20" s="42">
        <v>0</v>
      </c>
      <c r="FA20">
        <v>0</v>
      </c>
      <c r="FB20">
        <v>0</v>
      </c>
      <c r="FC20">
        <v>0</v>
      </c>
      <c r="FD20" s="42">
        <v>0</v>
      </c>
      <c r="FE20" s="42">
        <v>0</v>
      </c>
      <c r="FF20" s="42">
        <v>0</v>
      </c>
      <c r="FG20" s="42">
        <v>0</v>
      </c>
      <c r="FH20">
        <v>0</v>
      </c>
      <c r="FI20">
        <v>0</v>
      </c>
      <c r="FJ20">
        <v>0</v>
      </c>
      <c r="FK20">
        <v>0</v>
      </c>
      <c r="FL20">
        <v>0</v>
      </c>
      <c r="FM20">
        <v>0</v>
      </c>
      <c r="FN20">
        <v>0</v>
      </c>
      <c r="FO20">
        <v>0</v>
      </c>
      <c r="FP20">
        <v>0</v>
      </c>
      <c r="FQ20">
        <v>0</v>
      </c>
      <c r="FR20">
        <v>0</v>
      </c>
      <c r="FS20">
        <v>0</v>
      </c>
      <c r="FT20">
        <v>0</v>
      </c>
      <c r="FU20">
        <v>0</v>
      </c>
      <c r="FV20">
        <v>0</v>
      </c>
      <c r="FW20">
        <v>0</v>
      </c>
      <c r="FX20" s="42">
        <v>0</v>
      </c>
      <c r="FY20">
        <v>0</v>
      </c>
      <c r="FZ20">
        <v>0</v>
      </c>
      <c r="GA20">
        <v>0</v>
      </c>
      <c r="GB20">
        <v>0</v>
      </c>
      <c r="GC20">
        <v>0</v>
      </c>
      <c r="GD20">
        <v>0</v>
      </c>
      <c r="GE20">
        <v>0</v>
      </c>
      <c r="GF20" s="42">
        <v>0</v>
      </c>
      <c r="GG20" s="42">
        <v>0</v>
      </c>
      <c r="GH20" s="42">
        <v>0</v>
      </c>
      <c r="GI20">
        <v>0</v>
      </c>
      <c r="GJ20" s="2">
        <v>0</v>
      </c>
      <c r="GK20" s="2">
        <v>0</v>
      </c>
      <c r="GL20" s="2" t="s">
        <v>140</v>
      </c>
      <c r="GM20" s="2">
        <v>0</v>
      </c>
      <c r="GN20" s="3">
        <v>0</v>
      </c>
      <c r="GO20" s="2">
        <v>0</v>
      </c>
      <c r="GP20" s="3">
        <v>0</v>
      </c>
      <c r="GQ20" s="3">
        <v>0</v>
      </c>
      <c r="GR20" s="3">
        <v>0</v>
      </c>
      <c r="GS20" s="3">
        <v>5.12805E-2</v>
      </c>
      <c r="GT20" s="3">
        <v>6.635764</v>
      </c>
      <c r="GU20" s="3">
        <v>0</v>
      </c>
      <c r="GV20" s="3">
        <v>1.51722E-4</v>
      </c>
      <c r="GW20" s="3">
        <v>5.1128800000000002E-2</v>
      </c>
      <c r="GX20" s="3">
        <v>0</v>
      </c>
      <c r="GY20" s="3">
        <v>3.8114900000000002E-7</v>
      </c>
      <c r="GZ20" s="3">
        <v>1.5134100000000001E-4</v>
      </c>
      <c r="HA20" s="3">
        <v>0</v>
      </c>
      <c r="HB20" s="3">
        <v>6.6415000000000003E-10</v>
      </c>
      <c r="HC20" s="3">
        <v>3.8048500000000001E-7</v>
      </c>
      <c r="HD20" s="3">
        <v>0</v>
      </c>
      <c r="HE20" s="3">
        <v>0</v>
      </c>
      <c r="HF20" s="3">
        <v>6.6199000000000001E-10</v>
      </c>
      <c r="HG20" s="3">
        <v>0</v>
      </c>
      <c r="HH20" s="3">
        <v>0</v>
      </c>
      <c r="HI20" s="2">
        <v>0</v>
      </c>
      <c r="HJ20" s="3">
        <v>0</v>
      </c>
      <c r="HK20" s="3">
        <v>0</v>
      </c>
      <c r="HL20" s="2">
        <v>0</v>
      </c>
      <c r="HM20" s="2">
        <v>0</v>
      </c>
      <c r="HN20" s="3">
        <v>0</v>
      </c>
      <c r="HO20" s="3">
        <v>0</v>
      </c>
      <c r="HP20" s="3">
        <v>0</v>
      </c>
      <c r="HQ20" s="3">
        <v>0</v>
      </c>
      <c r="HR20" s="3">
        <v>0</v>
      </c>
      <c r="HS20" s="2">
        <v>0</v>
      </c>
      <c r="HT20" s="3">
        <v>0</v>
      </c>
      <c r="HU20" s="2">
        <v>0</v>
      </c>
      <c r="HV20" s="3">
        <v>0</v>
      </c>
      <c r="HW20" s="2">
        <v>0</v>
      </c>
      <c r="HX20" s="3">
        <v>0</v>
      </c>
      <c r="HY20" s="3">
        <v>0</v>
      </c>
      <c r="HZ20" s="2" t="s">
        <v>140</v>
      </c>
      <c r="IA20" s="3">
        <v>7.1901999999999996E-11</v>
      </c>
      <c r="IB20" s="2">
        <v>0</v>
      </c>
      <c r="IC20" s="2">
        <v>0</v>
      </c>
      <c r="ID20" s="2">
        <v>0</v>
      </c>
      <c r="IH20" s="3"/>
      <c r="II20" s="3"/>
      <c r="IP20" s="3"/>
      <c r="IQ20" s="3"/>
      <c r="IR20" s="3"/>
    </row>
    <row r="21" spans="2:254" ht="12" customHeight="1" x14ac:dyDescent="0.15">
      <c r="B21" t="s">
        <v>152</v>
      </c>
      <c r="C21" s="42">
        <v>5.1225499999999999E-5</v>
      </c>
      <c r="D21">
        <v>0.15107509999999999</v>
      </c>
      <c r="E21">
        <v>4.5118600000000002E-2</v>
      </c>
      <c r="F21" s="42">
        <v>0.1059567</v>
      </c>
      <c r="G21" s="42">
        <v>8.9361699999999993E-9</v>
      </c>
      <c r="H21" s="42">
        <v>8.9362599999999999E-9</v>
      </c>
      <c r="I21" s="42">
        <v>6.6589299999999998E-4</v>
      </c>
      <c r="J21" s="42">
        <v>7.1710999999999997E-4</v>
      </c>
      <c r="K21" t="s">
        <v>140</v>
      </c>
      <c r="L21">
        <v>0</v>
      </c>
      <c r="M21">
        <v>0</v>
      </c>
      <c r="N21" s="42">
        <v>0</v>
      </c>
      <c r="O21" s="42">
        <v>8.9361699999999993E-9</v>
      </c>
      <c r="P21" s="42">
        <v>0</v>
      </c>
      <c r="Q21" s="42">
        <v>10</v>
      </c>
      <c r="R21" s="42">
        <v>0</v>
      </c>
      <c r="S21" s="42">
        <v>4.4534300000000001E-4</v>
      </c>
      <c r="T21" s="42">
        <v>8.9243100000000006E-9</v>
      </c>
      <c r="U21" s="42">
        <v>9.9995550000000009</v>
      </c>
      <c r="V21" s="42">
        <v>10</v>
      </c>
      <c r="W21">
        <v>9.9995039999999999</v>
      </c>
      <c r="X21">
        <v>10</v>
      </c>
      <c r="Y21">
        <v>9.9995550000000009</v>
      </c>
      <c r="Z21" s="42">
        <v>0.87635339999999995</v>
      </c>
      <c r="AA21" s="42">
        <v>0.87635339999999995</v>
      </c>
      <c r="AB21" s="42">
        <v>1.16969E-5</v>
      </c>
      <c r="AC21" s="42">
        <v>0.87635339999999995</v>
      </c>
      <c r="AD21" s="42">
        <v>0.43817089999999997</v>
      </c>
      <c r="AE21" s="42">
        <v>0.87635339999999995</v>
      </c>
      <c r="AF21" s="42">
        <v>0.43817089999999997</v>
      </c>
      <c r="AG21" s="42">
        <v>0.43817089999999997</v>
      </c>
      <c r="AH21" s="42">
        <v>1.16969E-5</v>
      </c>
      <c r="AI21">
        <v>0.43817089999999997</v>
      </c>
      <c r="AJ21">
        <v>0.43818259999999998</v>
      </c>
      <c r="AK21">
        <v>0.8763417</v>
      </c>
      <c r="AL21">
        <v>0</v>
      </c>
      <c r="AM21">
        <v>0.11</v>
      </c>
      <c r="AN21" t="s">
        <v>140</v>
      </c>
      <c r="AO21" s="42">
        <v>0.1096574</v>
      </c>
      <c r="AP21" s="42">
        <v>0.32956289999999999</v>
      </c>
      <c r="AQ21" s="42">
        <v>6.2127599999999998E-5</v>
      </c>
      <c r="AR21" s="42">
        <v>0.1098433</v>
      </c>
      <c r="AS21" s="42">
        <v>0.21971950000000001</v>
      </c>
      <c r="AT21" s="42">
        <v>0.32956289999999999</v>
      </c>
      <c r="AU21" s="42">
        <v>0</v>
      </c>
      <c r="AV21" s="42">
        <v>3144.02</v>
      </c>
      <c r="AW21" s="42">
        <v>9.1236460000000008</v>
      </c>
      <c r="AX21" s="42">
        <v>3143.91</v>
      </c>
      <c r="AY21">
        <v>0.21971950000000001</v>
      </c>
      <c r="AZ21" s="42">
        <v>0.21971950000000001</v>
      </c>
      <c r="BA21" s="42">
        <v>0.21971950000000001</v>
      </c>
      <c r="BB21" s="42">
        <v>0.21971950000000001</v>
      </c>
      <c r="BC21" s="42">
        <v>0.21971950000000001</v>
      </c>
      <c r="BD21" s="42">
        <v>0.21971950000000001</v>
      </c>
      <c r="BE21" s="42">
        <v>0.21971950000000001</v>
      </c>
      <c r="BF21" s="42">
        <v>0.21971950000000001</v>
      </c>
      <c r="BG21" s="42">
        <v>0.21971950000000001</v>
      </c>
      <c r="BH21" s="42">
        <v>0</v>
      </c>
      <c r="BI21">
        <v>0</v>
      </c>
      <c r="BJ21">
        <v>0</v>
      </c>
      <c r="BK21" s="42">
        <v>0.21971950000000001</v>
      </c>
      <c r="BL21" s="42">
        <v>8.6351799999999997E-4</v>
      </c>
      <c r="BM21" s="42">
        <v>0.21885599999999999</v>
      </c>
      <c r="BN21" s="42">
        <v>0</v>
      </c>
      <c r="BO21" s="42">
        <v>1.32766E-6</v>
      </c>
      <c r="BP21" s="42" t="s">
        <v>140</v>
      </c>
      <c r="BQ21" s="42">
        <v>8.6218999999999998E-4</v>
      </c>
      <c r="BR21" s="42">
        <v>0</v>
      </c>
      <c r="BS21" s="42">
        <v>1.8086699999999999E-9</v>
      </c>
      <c r="BT21" s="42" t="s">
        <v>140</v>
      </c>
      <c r="BU21" s="42">
        <v>1.32585E-6</v>
      </c>
      <c r="BV21">
        <v>0</v>
      </c>
      <c r="BW21" s="42">
        <v>1.80689E-9</v>
      </c>
      <c r="BX21" s="42">
        <v>0</v>
      </c>
      <c r="BY21" s="42">
        <v>0</v>
      </c>
      <c r="BZ21" s="42">
        <v>0</v>
      </c>
      <c r="CA21" s="42">
        <v>0</v>
      </c>
      <c r="CB21" s="42">
        <v>0</v>
      </c>
      <c r="CC21" s="42">
        <v>0</v>
      </c>
      <c r="CD21" s="42">
        <v>0</v>
      </c>
      <c r="CE21" s="42">
        <v>0</v>
      </c>
      <c r="CF21" s="42">
        <v>0</v>
      </c>
      <c r="CG21" s="42">
        <v>3.56616E-9</v>
      </c>
      <c r="CH21" s="42">
        <v>1.80689E-9</v>
      </c>
      <c r="CI21" s="42">
        <v>1.80689E-9</v>
      </c>
      <c r="CJ21" s="42">
        <v>1.76382E-9</v>
      </c>
      <c r="CK21" s="42">
        <v>1.3240599999999999E-6</v>
      </c>
      <c r="CL21" s="42">
        <v>0</v>
      </c>
      <c r="CM21" s="42">
        <v>3.56616E-9</v>
      </c>
      <c r="CN21" s="42">
        <v>0</v>
      </c>
      <c r="CO21" s="42" t="s">
        <v>140</v>
      </c>
      <c r="CP21" s="42">
        <v>1.32585E-6</v>
      </c>
      <c r="CQ21" s="42">
        <v>1.32585E-6</v>
      </c>
      <c r="CR21" s="42">
        <v>0</v>
      </c>
      <c r="CS21">
        <v>0</v>
      </c>
      <c r="CT21" s="42">
        <v>0</v>
      </c>
      <c r="CU21" s="42">
        <v>0</v>
      </c>
      <c r="CV21">
        <v>0</v>
      </c>
      <c r="CW21">
        <v>0</v>
      </c>
      <c r="CX21" s="42">
        <v>0</v>
      </c>
      <c r="CY21" s="42">
        <v>0.10600759999999999</v>
      </c>
      <c r="CZ21" s="42" t="s">
        <v>140</v>
      </c>
      <c r="DA21" s="42">
        <v>200.26929999999999</v>
      </c>
      <c r="DB21">
        <v>200</v>
      </c>
      <c r="DC21" s="42">
        <v>7718.9660000000003</v>
      </c>
      <c r="DD21" s="42">
        <v>0.28440500000000002</v>
      </c>
      <c r="DE21" s="42">
        <v>4.9666399999999996E-4</v>
      </c>
      <c r="DF21" s="42">
        <v>0.28354770000000001</v>
      </c>
      <c r="DG21" s="42">
        <v>7719.6639999999998</v>
      </c>
      <c r="DH21" s="42">
        <v>7719.6639999999998</v>
      </c>
      <c r="DI21" s="42">
        <v>0.98173480000000002</v>
      </c>
      <c r="DJ21" s="42">
        <v>6.2127599999999998E-5</v>
      </c>
      <c r="DK21" s="42">
        <v>0</v>
      </c>
      <c r="DL21">
        <v>0</v>
      </c>
      <c r="DM21" s="42" t="s">
        <v>140</v>
      </c>
      <c r="DN21" s="42">
        <v>0</v>
      </c>
      <c r="DO21" s="42">
        <v>0</v>
      </c>
      <c r="DP21" s="42">
        <v>1.42659E-2</v>
      </c>
      <c r="DQ21" s="42">
        <v>0</v>
      </c>
      <c r="DR21" s="42">
        <v>0</v>
      </c>
      <c r="DS21" s="42">
        <v>0</v>
      </c>
      <c r="DT21" s="42">
        <v>0</v>
      </c>
      <c r="DU21" s="42">
        <v>7718.6819999999998</v>
      </c>
      <c r="DV21" s="42">
        <v>7718.6819999999998</v>
      </c>
      <c r="DW21" s="42" t="s">
        <v>140</v>
      </c>
      <c r="DX21" s="42">
        <v>0.10600759999999999</v>
      </c>
      <c r="DY21" s="42" t="s">
        <v>140</v>
      </c>
      <c r="DZ21" s="42">
        <v>7718.9660000000003</v>
      </c>
      <c r="EA21" s="42">
        <v>0</v>
      </c>
      <c r="EB21">
        <v>7718.9660000000003</v>
      </c>
      <c r="EC21">
        <v>0</v>
      </c>
      <c r="ED21" s="42">
        <v>5249.7439999999997</v>
      </c>
      <c r="EE21" s="42">
        <v>0.51333359999999995</v>
      </c>
      <c r="EF21">
        <v>0.51333359999999995</v>
      </c>
      <c r="EG21" s="42">
        <v>0.51333359999999995</v>
      </c>
      <c r="EH21" s="42">
        <v>0.51333359999999995</v>
      </c>
      <c r="EI21" s="42">
        <v>0.28397050000000001</v>
      </c>
      <c r="EJ21" s="42">
        <v>5249.73</v>
      </c>
      <c r="EK21">
        <v>0.28397050000000001</v>
      </c>
      <c r="EL21">
        <v>5249.73</v>
      </c>
      <c r="EM21" s="42">
        <v>5249.73</v>
      </c>
      <c r="EN21" s="42">
        <v>0.2839083</v>
      </c>
      <c r="EO21" s="42">
        <v>6.2127599999999998E-5</v>
      </c>
      <c r="EP21" s="42">
        <v>6.2127599999999998E-5</v>
      </c>
      <c r="EQ21" s="42">
        <v>0.10600759999999999</v>
      </c>
      <c r="ER21" s="42">
        <v>0.10600759999999999</v>
      </c>
      <c r="ES21" s="42">
        <v>5179.7299999999996</v>
      </c>
      <c r="ET21" s="42">
        <v>70</v>
      </c>
      <c r="EU21">
        <v>70</v>
      </c>
      <c r="EV21">
        <v>0.2839083</v>
      </c>
      <c r="EW21" s="42">
        <v>0</v>
      </c>
      <c r="EX21">
        <v>0</v>
      </c>
      <c r="EY21">
        <v>0</v>
      </c>
      <c r="EZ21">
        <v>0</v>
      </c>
      <c r="FA21">
        <v>0</v>
      </c>
      <c r="FB21">
        <v>0</v>
      </c>
      <c r="FC21">
        <v>0</v>
      </c>
      <c r="FD21">
        <v>0</v>
      </c>
      <c r="FE21" s="42">
        <v>0</v>
      </c>
      <c r="FF21" s="42">
        <v>0</v>
      </c>
      <c r="FG21" s="42">
        <v>0</v>
      </c>
      <c r="FH21">
        <v>0</v>
      </c>
      <c r="FI21">
        <v>0</v>
      </c>
      <c r="FJ21">
        <v>0</v>
      </c>
      <c r="FK21">
        <v>0</v>
      </c>
      <c r="FL21">
        <v>0</v>
      </c>
      <c r="FM21">
        <v>0</v>
      </c>
      <c r="FN21">
        <v>0</v>
      </c>
      <c r="FO21" s="42">
        <v>0</v>
      </c>
      <c r="FP21" s="42">
        <v>0</v>
      </c>
      <c r="FQ21" s="42">
        <v>0</v>
      </c>
      <c r="FR21" s="42">
        <v>0</v>
      </c>
      <c r="FS21">
        <v>0</v>
      </c>
      <c r="FT21" s="42">
        <v>0</v>
      </c>
      <c r="FU21" s="42">
        <v>0</v>
      </c>
      <c r="FV21" s="42">
        <v>0</v>
      </c>
      <c r="FW21" s="42">
        <v>0</v>
      </c>
      <c r="FX21" s="42">
        <v>0</v>
      </c>
      <c r="FY21" s="42">
        <v>0</v>
      </c>
      <c r="FZ21">
        <v>0</v>
      </c>
      <c r="GA21" s="42">
        <v>0</v>
      </c>
      <c r="GB21">
        <v>0</v>
      </c>
      <c r="GC21" s="42">
        <v>0</v>
      </c>
      <c r="GD21">
        <v>0</v>
      </c>
      <c r="GE21" s="42">
        <v>0</v>
      </c>
      <c r="GF21" s="42">
        <v>0</v>
      </c>
      <c r="GG21" s="42">
        <v>0</v>
      </c>
      <c r="GH21" s="42">
        <v>0</v>
      </c>
      <c r="GI21" s="42">
        <v>0</v>
      </c>
      <c r="GJ21" s="3">
        <v>0</v>
      </c>
      <c r="GK21" s="3">
        <v>7.9861299999999996E-9</v>
      </c>
      <c r="GL21" s="2" t="s">
        <v>140</v>
      </c>
      <c r="GM21" s="3">
        <v>0</v>
      </c>
      <c r="GN21" s="3">
        <v>0.1510756</v>
      </c>
      <c r="GO21" s="3">
        <v>7.9861299999999996E-9</v>
      </c>
      <c r="GP21" s="3">
        <v>7.1710999999999997E-4</v>
      </c>
      <c r="GQ21" s="3">
        <v>9.5003000000000008E-10</v>
      </c>
      <c r="GR21" s="3">
        <v>9.9999950000000002</v>
      </c>
      <c r="GS21" s="3">
        <v>8.6351799999999997E-4</v>
      </c>
      <c r="GT21" s="3">
        <v>0.21885599999999999</v>
      </c>
      <c r="GU21" s="3">
        <v>0</v>
      </c>
      <c r="GV21" s="3">
        <v>1.32766E-6</v>
      </c>
      <c r="GW21" s="3">
        <v>8.6218999999999998E-4</v>
      </c>
      <c r="GX21" s="3">
        <v>0</v>
      </c>
      <c r="GY21" s="3">
        <v>1.8086699999999999E-9</v>
      </c>
      <c r="GZ21" s="3">
        <v>1.32585E-6</v>
      </c>
      <c r="HA21" s="3">
        <v>0</v>
      </c>
      <c r="HB21" s="3">
        <v>0</v>
      </c>
      <c r="HC21" s="3">
        <v>1.80689E-9</v>
      </c>
      <c r="HD21" s="3">
        <v>0</v>
      </c>
      <c r="HE21" s="3">
        <v>0</v>
      </c>
      <c r="HF21" s="2">
        <v>0</v>
      </c>
      <c r="HG21" s="3">
        <v>0</v>
      </c>
      <c r="HH21" s="3">
        <v>0</v>
      </c>
      <c r="HI21" s="2">
        <v>0</v>
      </c>
      <c r="HJ21" s="2">
        <v>0</v>
      </c>
      <c r="HK21" s="2">
        <v>0</v>
      </c>
      <c r="HL21" s="2">
        <v>0</v>
      </c>
      <c r="HM21" s="2">
        <v>0</v>
      </c>
      <c r="HN21" s="2">
        <v>0</v>
      </c>
      <c r="HO21" s="3">
        <v>0</v>
      </c>
      <c r="HP21" s="3">
        <v>0</v>
      </c>
      <c r="HQ21" s="3">
        <v>0</v>
      </c>
      <c r="HR21" s="3">
        <v>0</v>
      </c>
      <c r="HS21" s="2">
        <v>0</v>
      </c>
      <c r="HT21" s="2">
        <v>0</v>
      </c>
      <c r="HU21" s="2">
        <v>0</v>
      </c>
      <c r="HV21" s="2">
        <v>0</v>
      </c>
      <c r="HW21" s="2">
        <v>0</v>
      </c>
      <c r="HX21" s="2">
        <v>0</v>
      </c>
      <c r="HY21" s="3">
        <v>5249.7439999999997</v>
      </c>
      <c r="HZ21" s="3" t="s">
        <v>140</v>
      </c>
      <c r="IA21" s="3">
        <v>0.28440500000000002</v>
      </c>
      <c r="IB21" s="3">
        <v>0.28397050000000001</v>
      </c>
      <c r="IC21" s="3">
        <v>0.10600759999999999</v>
      </c>
      <c r="ID21" s="3">
        <v>0</v>
      </c>
      <c r="IE21" s="3"/>
      <c r="IF21" s="3"/>
      <c r="IG21" s="3"/>
      <c r="IH21" s="3"/>
      <c r="II21" s="3"/>
      <c r="IJ21" s="3"/>
      <c r="IK21" s="3"/>
      <c r="IL21" s="3"/>
      <c r="IO21" s="3"/>
      <c r="IP21" s="3"/>
      <c r="IQ21" s="3"/>
      <c r="IR21" s="3"/>
      <c r="IS21" s="3"/>
    </row>
    <row r="22" spans="2:254" ht="12" customHeight="1" x14ac:dyDescent="0.15">
      <c r="B22" t="s">
        <v>153</v>
      </c>
      <c r="C22" s="42">
        <v>0</v>
      </c>
      <c r="D22">
        <v>0</v>
      </c>
      <c r="E22">
        <v>0</v>
      </c>
      <c r="F22" s="42">
        <v>0</v>
      </c>
      <c r="G22" s="42">
        <v>0</v>
      </c>
      <c r="H22" s="42">
        <v>0</v>
      </c>
      <c r="I22" s="42">
        <v>0</v>
      </c>
      <c r="J22" s="42">
        <v>0</v>
      </c>
      <c r="K22" t="s">
        <v>140</v>
      </c>
      <c r="L22">
        <v>0</v>
      </c>
      <c r="M22">
        <v>0</v>
      </c>
      <c r="N22" s="42">
        <v>0</v>
      </c>
      <c r="O22" s="42">
        <v>0</v>
      </c>
      <c r="P22" s="42">
        <v>0</v>
      </c>
      <c r="Q22" s="42">
        <v>0</v>
      </c>
      <c r="R22" s="42">
        <v>0</v>
      </c>
      <c r="S22" s="42">
        <v>0</v>
      </c>
      <c r="T22" s="42">
        <v>0</v>
      </c>
      <c r="U22" s="42">
        <v>0</v>
      </c>
      <c r="V22" s="42">
        <v>0</v>
      </c>
      <c r="W22">
        <v>0</v>
      </c>
      <c r="X22">
        <v>0</v>
      </c>
      <c r="Y22">
        <v>0</v>
      </c>
      <c r="Z22" s="42">
        <v>0</v>
      </c>
      <c r="AA22" s="42">
        <v>0</v>
      </c>
      <c r="AB22" s="42">
        <v>0</v>
      </c>
      <c r="AC22" s="42">
        <v>0</v>
      </c>
      <c r="AD22" s="42">
        <v>0</v>
      </c>
      <c r="AE22" s="42">
        <v>0</v>
      </c>
      <c r="AF22" s="42">
        <v>0</v>
      </c>
      <c r="AG22">
        <v>0</v>
      </c>
      <c r="AH22" s="42">
        <v>0</v>
      </c>
      <c r="AI22">
        <v>0</v>
      </c>
      <c r="AJ22">
        <v>0</v>
      </c>
      <c r="AK22">
        <v>0</v>
      </c>
      <c r="AL22" s="42">
        <v>0</v>
      </c>
      <c r="AM22" s="42">
        <v>0</v>
      </c>
      <c r="AN22" t="s">
        <v>140</v>
      </c>
      <c r="AO22" s="42">
        <v>1.05001E-2</v>
      </c>
      <c r="AP22" s="42">
        <v>1.57494E-2</v>
      </c>
      <c r="AQ22" s="42">
        <v>0</v>
      </c>
      <c r="AR22" s="42">
        <v>5.2492800000000003E-3</v>
      </c>
      <c r="AS22" s="42">
        <v>1.05001E-2</v>
      </c>
      <c r="AT22" s="42">
        <v>1.57494E-2</v>
      </c>
      <c r="AU22" s="42">
        <v>0</v>
      </c>
      <c r="AV22" s="42">
        <v>156.55000000000001</v>
      </c>
      <c r="AW22" s="42">
        <v>0</v>
      </c>
      <c r="AX22" s="42">
        <v>156.5395</v>
      </c>
      <c r="AY22" s="42">
        <v>1.05001E-2</v>
      </c>
      <c r="AZ22" s="42">
        <v>1.05001E-2</v>
      </c>
      <c r="BA22" s="42">
        <v>1.05001E-2</v>
      </c>
      <c r="BB22" s="42">
        <v>1.05001E-2</v>
      </c>
      <c r="BC22" s="42">
        <v>1.05001E-2</v>
      </c>
      <c r="BD22" s="42">
        <v>1.05001E-2</v>
      </c>
      <c r="BE22" s="42">
        <v>1.05001E-2</v>
      </c>
      <c r="BF22" s="42">
        <v>1.05001E-2</v>
      </c>
      <c r="BG22" s="42">
        <v>1.05001E-2</v>
      </c>
      <c r="BH22" s="42">
        <v>0.3699558</v>
      </c>
      <c r="BI22">
        <v>0</v>
      </c>
      <c r="BJ22">
        <v>0.3699558</v>
      </c>
      <c r="BK22" s="42">
        <v>0.38045590000000001</v>
      </c>
      <c r="BL22" s="42">
        <v>1.6489199999999999E-3</v>
      </c>
      <c r="BM22" s="42">
        <v>0.378807</v>
      </c>
      <c r="BN22" s="42">
        <v>0</v>
      </c>
      <c r="BO22" s="42">
        <v>3.0912000000000002E-6</v>
      </c>
      <c r="BP22" s="42" t="s">
        <v>140</v>
      </c>
      <c r="BQ22" s="42">
        <v>1.64583E-3</v>
      </c>
      <c r="BR22" s="42">
        <v>0</v>
      </c>
      <c r="BS22" s="42">
        <v>5.57017E-9</v>
      </c>
      <c r="BT22" t="s">
        <v>140</v>
      </c>
      <c r="BU22" s="42">
        <v>3.0856300000000001E-6</v>
      </c>
      <c r="BV22">
        <v>0</v>
      </c>
      <c r="BW22" s="42">
        <v>5.5624400000000001E-9</v>
      </c>
      <c r="BX22" s="42">
        <v>0</v>
      </c>
      <c r="BY22" s="42">
        <v>0</v>
      </c>
      <c r="BZ22" s="42">
        <v>0</v>
      </c>
      <c r="CA22" s="42">
        <v>0</v>
      </c>
      <c r="CB22" s="42">
        <v>0</v>
      </c>
      <c r="CC22" s="42">
        <v>0</v>
      </c>
      <c r="CD22" s="42">
        <v>0</v>
      </c>
      <c r="CE22" s="42">
        <v>0</v>
      </c>
      <c r="CF22" s="42">
        <v>0</v>
      </c>
      <c r="CG22" s="42">
        <v>1.09823E-8</v>
      </c>
      <c r="CH22" s="42">
        <v>5.5624400000000001E-9</v>
      </c>
      <c r="CI22" s="42">
        <v>5.5624400000000001E-9</v>
      </c>
      <c r="CJ22" s="42">
        <v>5.4395800000000004E-9</v>
      </c>
      <c r="CK22" s="42">
        <v>3.0801299999999999E-6</v>
      </c>
      <c r="CL22" s="42">
        <v>0</v>
      </c>
      <c r="CM22" s="42">
        <v>1.09823E-8</v>
      </c>
      <c r="CN22" s="42">
        <v>0</v>
      </c>
      <c r="CO22" s="42" t="s">
        <v>140</v>
      </c>
      <c r="CP22" s="42">
        <v>3.0856300000000001E-6</v>
      </c>
      <c r="CQ22" s="42">
        <v>3.0856300000000001E-6</v>
      </c>
      <c r="CR22" s="42">
        <v>0</v>
      </c>
      <c r="CS22">
        <v>0</v>
      </c>
      <c r="CT22" s="42">
        <v>0</v>
      </c>
      <c r="CU22" s="42">
        <v>0</v>
      </c>
      <c r="CV22">
        <v>0</v>
      </c>
      <c r="CW22" s="42">
        <v>0</v>
      </c>
      <c r="CX22" s="42">
        <v>0</v>
      </c>
      <c r="CY22" s="42">
        <v>0</v>
      </c>
      <c r="CZ22" s="42" t="s">
        <v>140</v>
      </c>
      <c r="DA22">
        <v>0</v>
      </c>
      <c r="DB22">
        <v>0</v>
      </c>
      <c r="DC22" s="42">
        <v>0</v>
      </c>
      <c r="DD22" s="42">
        <v>0</v>
      </c>
      <c r="DE22" s="42">
        <v>0</v>
      </c>
      <c r="DF22" s="42">
        <v>0</v>
      </c>
      <c r="DG22" s="42">
        <v>0</v>
      </c>
      <c r="DH22" s="42">
        <v>0</v>
      </c>
      <c r="DI22">
        <v>0</v>
      </c>
      <c r="DJ22">
        <v>0</v>
      </c>
      <c r="DK22">
        <v>0</v>
      </c>
      <c r="DL22">
        <v>0</v>
      </c>
      <c r="DM22" s="42" t="s">
        <v>140</v>
      </c>
      <c r="DN22">
        <v>0</v>
      </c>
      <c r="DO22">
        <v>0</v>
      </c>
      <c r="DP22">
        <v>0</v>
      </c>
      <c r="DQ22">
        <v>0</v>
      </c>
      <c r="DR22">
        <v>0</v>
      </c>
      <c r="DS22">
        <v>0</v>
      </c>
      <c r="DT22">
        <v>0</v>
      </c>
      <c r="DU22">
        <v>0</v>
      </c>
      <c r="DV22">
        <v>0</v>
      </c>
      <c r="DW22" t="s">
        <v>140</v>
      </c>
      <c r="DX22">
        <v>0</v>
      </c>
      <c r="DY22" t="s">
        <v>140</v>
      </c>
      <c r="DZ22">
        <v>0</v>
      </c>
      <c r="EA22">
        <v>0</v>
      </c>
      <c r="EB22">
        <v>0</v>
      </c>
      <c r="EC22">
        <v>0</v>
      </c>
      <c r="ED22">
        <v>0</v>
      </c>
      <c r="EE22">
        <v>0</v>
      </c>
      <c r="EF22" s="42">
        <v>0</v>
      </c>
      <c r="EG22" s="42">
        <v>0</v>
      </c>
      <c r="EH22" s="42">
        <v>0</v>
      </c>
      <c r="EI22" s="42">
        <v>0</v>
      </c>
      <c r="EJ22" s="42">
        <v>0</v>
      </c>
      <c r="EK22">
        <v>0</v>
      </c>
      <c r="EL22">
        <v>0</v>
      </c>
      <c r="EM22" s="42">
        <v>0</v>
      </c>
      <c r="EN22" s="42">
        <v>0</v>
      </c>
      <c r="EO22" s="42">
        <v>0</v>
      </c>
      <c r="EP22" s="42">
        <v>0</v>
      </c>
      <c r="EQ22" s="42">
        <v>0</v>
      </c>
      <c r="ER22" s="42">
        <v>0</v>
      </c>
      <c r="ES22" s="42">
        <v>0</v>
      </c>
      <c r="ET22" s="42">
        <v>0</v>
      </c>
      <c r="EU22">
        <v>0</v>
      </c>
      <c r="EV22">
        <v>0</v>
      </c>
      <c r="EW22" s="42">
        <v>0</v>
      </c>
      <c r="EX22" s="42">
        <v>0</v>
      </c>
      <c r="EY22">
        <v>0</v>
      </c>
      <c r="EZ22">
        <v>0</v>
      </c>
      <c r="FA22">
        <v>0</v>
      </c>
      <c r="FB22">
        <v>0</v>
      </c>
      <c r="FC22">
        <v>0</v>
      </c>
      <c r="FD22">
        <v>0</v>
      </c>
      <c r="FE22" s="42">
        <v>0</v>
      </c>
      <c r="FF22" s="42">
        <v>0</v>
      </c>
      <c r="FG22" s="42">
        <v>0</v>
      </c>
      <c r="FH22">
        <v>0</v>
      </c>
      <c r="FI22">
        <v>0</v>
      </c>
      <c r="FJ22">
        <v>0</v>
      </c>
      <c r="FK22">
        <v>0</v>
      </c>
      <c r="FL22">
        <v>0</v>
      </c>
      <c r="FM22">
        <v>0</v>
      </c>
      <c r="FN22">
        <v>0</v>
      </c>
      <c r="FO22">
        <v>0</v>
      </c>
      <c r="FP22">
        <v>0</v>
      </c>
      <c r="FQ22">
        <v>0</v>
      </c>
      <c r="FR22">
        <v>0</v>
      </c>
      <c r="FS22">
        <v>0</v>
      </c>
      <c r="FT22">
        <v>0</v>
      </c>
      <c r="FU22">
        <v>0</v>
      </c>
      <c r="FV22">
        <v>0</v>
      </c>
      <c r="FW22">
        <v>0</v>
      </c>
      <c r="FX22" s="42">
        <v>0</v>
      </c>
      <c r="FY22">
        <v>0</v>
      </c>
      <c r="FZ22">
        <v>0</v>
      </c>
      <c r="GA22">
        <v>0</v>
      </c>
      <c r="GB22">
        <v>0</v>
      </c>
      <c r="GC22">
        <v>0</v>
      </c>
      <c r="GD22">
        <v>0</v>
      </c>
      <c r="GE22">
        <v>0</v>
      </c>
      <c r="GF22" s="42">
        <v>0</v>
      </c>
      <c r="GG22" s="42">
        <v>0</v>
      </c>
      <c r="GH22">
        <v>0</v>
      </c>
      <c r="GI22">
        <v>0</v>
      </c>
      <c r="GJ22" s="2">
        <v>0</v>
      </c>
      <c r="GK22" s="3">
        <v>0</v>
      </c>
      <c r="GL22" s="2" t="s">
        <v>140</v>
      </c>
      <c r="GM22" s="3">
        <v>0</v>
      </c>
      <c r="GN22" s="3">
        <v>0</v>
      </c>
      <c r="GO22" s="3">
        <v>0</v>
      </c>
      <c r="GP22" s="3">
        <v>0</v>
      </c>
      <c r="GQ22" s="3">
        <v>0</v>
      </c>
      <c r="GR22" s="3">
        <v>0</v>
      </c>
      <c r="GS22" s="3">
        <v>1.6489199999999999E-3</v>
      </c>
      <c r="GT22" s="3">
        <v>0.378807</v>
      </c>
      <c r="GU22" s="3">
        <v>0</v>
      </c>
      <c r="GV22" s="3">
        <v>3.0912000000000002E-6</v>
      </c>
      <c r="GW22" s="3">
        <v>1.64583E-3</v>
      </c>
      <c r="GX22" s="3">
        <v>0</v>
      </c>
      <c r="GY22" s="3">
        <v>5.57017E-9</v>
      </c>
      <c r="GZ22" s="3">
        <v>3.0856300000000001E-6</v>
      </c>
      <c r="HA22" s="3">
        <v>0</v>
      </c>
      <c r="HB22" s="3">
        <v>0</v>
      </c>
      <c r="HC22" s="3">
        <v>5.5624400000000001E-9</v>
      </c>
      <c r="HD22" s="3">
        <v>0</v>
      </c>
      <c r="HE22" s="3">
        <v>0</v>
      </c>
      <c r="HF22" s="2">
        <v>0</v>
      </c>
      <c r="HG22" s="3">
        <v>0</v>
      </c>
      <c r="HH22" s="3">
        <v>0</v>
      </c>
      <c r="HI22" s="2">
        <v>0</v>
      </c>
      <c r="HJ22" s="2">
        <v>0</v>
      </c>
      <c r="HK22" s="2">
        <v>0</v>
      </c>
      <c r="HL22" s="2">
        <v>0</v>
      </c>
      <c r="HM22" s="2">
        <v>0</v>
      </c>
      <c r="HN22" s="2">
        <v>0</v>
      </c>
      <c r="HO22" s="3">
        <v>0</v>
      </c>
      <c r="HP22" s="3">
        <v>0</v>
      </c>
      <c r="HQ22" s="3">
        <v>0</v>
      </c>
      <c r="HR22" s="3">
        <v>0</v>
      </c>
      <c r="HS22" s="2">
        <v>0</v>
      </c>
      <c r="HT22" s="3">
        <v>0</v>
      </c>
      <c r="HU22" s="2">
        <v>0</v>
      </c>
      <c r="HV22" s="3">
        <v>0</v>
      </c>
      <c r="HW22" s="2">
        <v>0</v>
      </c>
      <c r="HX22" s="2">
        <v>0</v>
      </c>
      <c r="HY22" s="2">
        <v>0</v>
      </c>
      <c r="HZ22" s="2" t="s">
        <v>140</v>
      </c>
      <c r="IA22" s="2">
        <v>0</v>
      </c>
      <c r="IB22" s="2">
        <v>0</v>
      </c>
      <c r="IC22" s="2">
        <v>0</v>
      </c>
      <c r="ID22" s="2">
        <v>0</v>
      </c>
      <c r="IH22" s="3"/>
      <c r="II22" s="3"/>
      <c r="IP22" s="3"/>
      <c r="IQ22" s="3"/>
      <c r="IR22" s="3"/>
    </row>
    <row r="23" spans="2:254" ht="12" customHeight="1" x14ac:dyDescent="0.15">
      <c r="B23" t="s">
        <v>154</v>
      </c>
      <c r="C23" s="42">
        <v>0</v>
      </c>
      <c r="D23">
        <v>0</v>
      </c>
      <c r="E23">
        <v>0</v>
      </c>
      <c r="F23" s="42">
        <v>0</v>
      </c>
      <c r="G23" s="42">
        <v>0</v>
      </c>
      <c r="H23" s="42">
        <v>0</v>
      </c>
      <c r="I23" s="42">
        <v>0</v>
      </c>
      <c r="J23" s="42">
        <v>0</v>
      </c>
      <c r="K23" t="s">
        <v>140</v>
      </c>
      <c r="L23">
        <v>0</v>
      </c>
      <c r="M23">
        <v>0</v>
      </c>
      <c r="N23" s="42">
        <v>0</v>
      </c>
      <c r="O23" s="42">
        <v>0</v>
      </c>
      <c r="P23" s="42">
        <v>0</v>
      </c>
      <c r="Q23" s="42">
        <v>0</v>
      </c>
      <c r="R23" s="42">
        <v>0</v>
      </c>
      <c r="S23" s="42">
        <v>0</v>
      </c>
      <c r="T23" s="42">
        <v>0</v>
      </c>
      <c r="U23" s="42">
        <v>0</v>
      </c>
      <c r="V23" s="42">
        <v>0</v>
      </c>
      <c r="W23">
        <v>0</v>
      </c>
      <c r="X23">
        <v>0</v>
      </c>
      <c r="Y23">
        <v>0</v>
      </c>
      <c r="Z23" s="42">
        <v>0</v>
      </c>
      <c r="AA23" s="42">
        <v>0</v>
      </c>
      <c r="AB23" s="42">
        <v>0</v>
      </c>
      <c r="AC23" s="42">
        <v>0</v>
      </c>
      <c r="AD23" s="42">
        <v>0</v>
      </c>
      <c r="AE23">
        <v>0</v>
      </c>
      <c r="AF23" s="42">
        <v>0</v>
      </c>
      <c r="AG23">
        <v>0</v>
      </c>
      <c r="AH23" s="42">
        <v>0</v>
      </c>
      <c r="AI23">
        <v>0</v>
      </c>
      <c r="AJ23">
        <v>0</v>
      </c>
      <c r="AK23">
        <v>0</v>
      </c>
      <c r="AL23" s="42">
        <v>0</v>
      </c>
      <c r="AM23" s="42">
        <v>0</v>
      </c>
      <c r="AN23" t="s">
        <v>140</v>
      </c>
      <c r="AO23" s="42">
        <v>0.15368699999999999</v>
      </c>
      <c r="AP23" s="42">
        <v>0.2305189</v>
      </c>
      <c r="AQ23" s="42">
        <v>0</v>
      </c>
      <c r="AR23" s="42">
        <v>7.6831899999999995E-2</v>
      </c>
      <c r="AS23" s="42">
        <v>0.15368699999999999</v>
      </c>
      <c r="AT23" s="42">
        <v>0.2305189</v>
      </c>
      <c r="AU23" s="42">
        <v>0</v>
      </c>
      <c r="AV23" s="42">
        <v>93.71</v>
      </c>
      <c r="AW23" s="42">
        <v>0</v>
      </c>
      <c r="AX23" s="42">
        <v>93.556309999999996</v>
      </c>
      <c r="AY23" s="42">
        <v>0.15368699999999999</v>
      </c>
      <c r="AZ23" s="42">
        <v>0.15368699999999999</v>
      </c>
      <c r="BA23" s="42">
        <v>0.15368699999999999</v>
      </c>
      <c r="BB23" s="42">
        <v>0.15368699999999999</v>
      </c>
      <c r="BC23" s="42">
        <v>0.15368699999999999</v>
      </c>
      <c r="BD23" s="42">
        <v>0.15368699999999999</v>
      </c>
      <c r="BE23" s="42">
        <v>0.15368699999999999</v>
      </c>
      <c r="BF23" s="42">
        <v>0.15368699999999999</v>
      </c>
      <c r="BG23" s="42">
        <v>0.15368699999999999</v>
      </c>
      <c r="BH23" s="42">
        <v>0</v>
      </c>
      <c r="BI23">
        <v>0</v>
      </c>
      <c r="BJ23" s="42">
        <v>0</v>
      </c>
      <c r="BK23" s="42">
        <v>0.15368699999999999</v>
      </c>
      <c r="BL23" s="42">
        <v>2.3164000000000001E-3</v>
      </c>
      <c r="BM23" s="42">
        <v>0.15137059999999999</v>
      </c>
      <c r="BN23" s="42">
        <v>0</v>
      </c>
      <c r="BO23" s="42">
        <v>2.0103400000000001E-5</v>
      </c>
      <c r="BP23" s="42" t="s">
        <v>140</v>
      </c>
      <c r="BQ23" s="42">
        <v>2.2962999999999998E-3</v>
      </c>
      <c r="BR23" s="42">
        <v>0</v>
      </c>
      <c r="BS23" s="42">
        <v>2.2069500000000001E-7</v>
      </c>
      <c r="BT23" t="s">
        <v>140</v>
      </c>
      <c r="BU23" s="42">
        <v>1.9882699999999999E-5</v>
      </c>
      <c r="BV23" s="42">
        <v>2.34528E-9</v>
      </c>
      <c r="BW23" s="42">
        <v>2.1834999999999999E-7</v>
      </c>
      <c r="BX23" s="42">
        <v>0</v>
      </c>
      <c r="BY23" s="42">
        <v>2.2895E-9</v>
      </c>
      <c r="BZ23" s="42">
        <v>0</v>
      </c>
      <c r="CA23" s="42">
        <v>0</v>
      </c>
      <c r="CB23" s="42">
        <v>7.8226499999999992E-9</v>
      </c>
      <c r="CC23" s="42">
        <v>0</v>
      </c>
      <c r="CD23" s="42">
        <v>0</v>
      </c>
      <c r="CE23" s="42">
        <v>7.8226499999999992E-9</v>
      </c>
      <c r="CF23" s="42">
        <v>0</v>
      </c>
      <c r="CG23" s="42">
        <v>4.2529600000000003E-7</v>
      </c>
      <c r="CH23" s="42">
        <v>2.1834999999999999E-7</v>
      </c>
      <c r="CI23" s="42">
        <v>2.1834999999999999E-7</v>
      </c>
      <c r="CJ23" s="42">
        <v>2.12826E-7</v>
      </c>
      <c r="CK23" s="42">
        <v>1.9669499999999999E-5</v>
      </c>
      <c r="CL23" s="42">
        <v>5.8769500000000001E-9</v>
      </c>
      <c r="CM23" s="42">
        <v>4.2529600000000003E-7</v>
      </c>
      <c r="CN23" s="42">
        <v>0</v>
      </c>
      <c r="CO23" s="42" t="s">
        <v>140</v>
      </c>
      <c r="CP23" s="42">
        <v>1.9882699999999999E-5</v>
      </c>
      <c r="CQ23" s="42">
        <v>1.9882699999999999E-5</v>
      </c>
      <c r="CR23" s="42">
        <v>0</v>
      </c>
      <c r="CS23">
        <v>0</v>
      </c>
      <c r="CT23" s="42">
        <v>3.4379999999999999E-10</v>
      </c>
      <c r="CU23" s="42">
        <v>5.5331499999999997E-9</v>
      </c>
      <c r="CV23" s="42">
        <v>3.4326000000000001E-10</v>
      </c>
      <c r="CW23" s="42">
        <v>0</v>
      </c>
      <c r="CX23" s="42">
        <v>0</v>
      </c>
      <c r="CY23" s="42">
        <v>0</v>
      </c>
      <c r="CZ23" t="s">
        <v>140</v>
      </c>
      <c r="DA23">
        <v>0</v>
      </c>
      <c r="DB23">
        <v>0</v>
      </c>
      <c r="DC23">
        <v>0</v>
      </c>
      <c r="DD23" s="42">
        <v>3.4162999999999999E-10</v>
      </c>
      <c r="DE23" s="42">
        <v>0</v>
      </c>
      <c r="DF23" s="42">
        <v>0</v>
      </c>
      <c r="DG23" s="42">
        <v>0</v>
      </c>
      <c r="DH23" s="42">
        <v>0</v>
      </c>
      <c r="DI23">
        <v>0</v>
      </c>
      <c r="DJ23">
        <v>0</v>
      </c>
      <c r="DK23">
        <v>0</v>
      </c>
      <c r="DL23">
        <v>0</v>
      </c>
      <c r="DM23" s="42" t="s">
        <v>140</v>
      </c>
      <c r="DN23">
        <v>0</v>
      </c>
      <c r="DO23">
        <v>0</v>
      </c>
      <c r="DP23">
        <v>0</v>
      </c>
      <c r="DQ23">
        <v>0</v>
      </c>
      <c r="DR23">
        <v>0</v>
      </c>
      <c r="DS23">
        <v>0</v>
      </c>
      <c r="DT23">
        <v>0</v>
      </c>
      <c r="DU23">
        <v>0</v>
      </c>
      <c r="DV23">
        <v>0</v>
      </c>
      <c r="DW23" t="s">
        <v>140</v>
      </c>
      <c r="DX23">
        <v>0</v>
      </c>
      <c r="DY23" t="s">
        <v>140</v>
      </c>
      <c r="DZ23">
        <v>0</v>
      </c>
      <c r="EA23">
        <v>0</v>
      </c>
      <c r="EB23">
        <v>0</v>
      </c>
      <c r="EC23">
        <v>0</v>
      </c>
      <c r="ED23">
        <v>0</v>
      </c>
      <c r="EE23">
        <v>0</v>
      </c>
      <c r="EF23" s="42">
        <v>0</v>
      </c>
      <c r="EG23" s="42">
        <v>0</v>
      </c>
      <c r="EH23" s="42">
        <v>0</v>
      </c>
      <c r="EI23" s="42">
        <v>0</v>
      </c>
      <c r="EJ23" s="42">
        <v>0</v>
      </c>
      <c r="EK23" s="42">
        <v>0</v>
      </c>
      <c r="EL23" s="42">
        <v>0</v>
      </c>
      <c r="EM23" s="42">
        <v>0</v>
      </c>
      <c r="EN23" s="42">
        <v>3.2903E-10</v>
      </c>
      <c r="EO23" s="42">
        <v>0</v>
      </c>
      <c r="EP23" s="42">
        <v>0</v>
      </c>
      <c r="EQ23" s="42">
        <v>0</v>
      </c>
      <c r="ER23" s="42">
        <v>0</v>
      </c>
      <c r="ES23" s="42">
        <v>0</v>
      </c>
      <c r="ET23" s="42">
        <v>0</v>
      </c>
      <c r="EU23">
        <v>0</v>
      </c>
      <c r="EV23" s="42">
        <v>3.2903E-10</v>
      </c>
      <c r="EW23" s="42">
        <v>0</v>
      </c>
      <c r="EX23" s="42">
        <v>0</v>
      </c>
      <c r="EY23">
        <v>0</v>
      </c>
      <c r="EZ23">
        <v>0</v>
      </c>
      <c r="FA23">
        <v>0</v>
      </c>
      <c r="FB23">
        <v>0</v>
      </c>
      <c r="FC23">
        <v>0</v>
      </c>
      <c r="FD23">
        <v>0</v>
      </c>
      <c r="FE23" s="42">
        <v>0</v>
      </c>
      <c r="FF23" s="42">
        <v>0</v>
      </c>
      <c r="FG23" s="42">
        <v>0</v>
      </c>
      <c r="FH23">
        <v>0</v>
      </c>
      <c r="FI23">
        <v>0</v>
      </c>
      <c r="FJ23">
        <v>0</v>
      </c>
      <c r="FK23">
        <v>0</v>
      </c>
      <c r="FL23">
        <v>0</v>
      </c>
      <c r="FM23">
        <v>0</v>
      </c>
      <c r="FN23">
        <v>0</v>
      </c>
      <c r="FO23">
        <v>0</v>
      </c>
      <c r="FP23">
        <v>0</v>
      </c>
      <c r="FQ23">
        <v>0</v>
      </c>
      <c r="FR23">
        <v>0</v>
      </c>
      <c r="FS23">
        <v>0</v>
      </c>
      <c r="FT23">
        <v>0</v>
      </c>
      <c r="FU23">
        <v>0</v>
      </c>
      <c r="FV23">
        <v>0</v>
      </c>
      <c r="FW23">
        <v>0</v>
      </c>
      <c r="FX23" s="42">
        <v>0</v>
      </c>
      <c r="FY23">
        <v>0</v>
      </c>
      <c r="FZ23">
        <v>0</v>
      </c>
      <c r="GA23">
        <v>0</v>
      </c>
      <c r="GB23">
        <v>0</v>
      </c>
      <c r="GC23">
        <v>0</v>
      </c>
      <c r="GD23">
        <v>0</v>
      </c>
      <c r="GE23">
        <v>0</v>
      </c>
      <c r="GF23" s="42">
        <v>0</v>
      </c>
      <c r="GG23" s="42">
        <v>0</v>
      </c>
      <c r="GH23">
        <v>0</v>
      </c>
      <c r="GI23">
        <v>0</v>
      </c>
      <c r="GJ23" s="2">
        <v>0</v>
      </c>
      <c r="GK23" s="3">
        <v>0</v>
      </c>
      <c r="GL23" s="3" t="s">
        <v>140</v>
      </c>
      <c r="GM23" s="3">
        <v>0</v>
      </c>
      <c r="GN23" s="3">
        <v>0</v>
      </c>
      <c r="GO23" s="3">
        <v>0</v>
      </c>
      <c r="GP23" s="3">
        <v>0</v>
      </c>
      <c r="GQ23" s="3">
        <v>0</v>
      </c>
      <c r="GR23" s="3">
        <v>0</v>
      </c>
      <c r="GS23" s="3">
        <v>2.3164000000000001E-3</v>
      </c>
      <c r="GT23" s="3">
        <v>0.15137059999999999</v>
      </c>
      <c r="GU23" s="3">
        <v>0</v>
      </c>
      <c r="GV23" s="3">
        <v>2.0103400000000001E-5</v>
      </c>
      <c r="GW23" s="3">
        <v>2.2962999999999998E-3</v>
      </c>
      <c r="GX23" s="3">
        <v>0</v>
      </c>
      <c r="GY23" s="3">
        <v>2.2069500000000001E-7</v>
      </c>
      <c r="GZ23" s="3">
        <v>1.9882699999999999E-5</v>
      </c>
      <c r="HA23" s="3">
        <v>0</v>
      </c>
      <c r="HB23" s="3">
        <v>2.34528E-9</v>
      </c>
      <c r="HC23" s="3">
        <v>2.1834999999999999E-7</v>
      </c>
      <c r="HD23" s="3">
        <v>0</v>
      </c>
      <c r="HE23" s="3">
        <v>0</v>
      </c>
      <c r="HF23" s="3">
        <v>2.2895E-9</v>
      </c>
      <c r="HG23" s="3">
        <v>0</v>
      </c>
      <c r="HH23" s="3">
        <v>0</v>
      </c>
      <c r="HI23" s="2">
        <v>0</v>
      </c>
      <c r="HJ23" s="2">
        <v>0</v>
      </c>
      <c r="HK23" s="2">
        <v>0</v>
      </c>
      <c r="HL23" s="2">
        <v>0</v>
      </c>
      <c r="HM23" s="2">
        <v>0</v>
      </c>
      <c r="HN23" s="2">
        <v>0</v>
      </c>
      <c r="HO23" s="3">
        <v>0</v>
      </c>
      <c r="HP23" s="3">
        <v>0</v>
      </c>
      <c r="HQ23" s="3">
        <v>0</v>
      </c>
      <c r="HR23" s="3">
        <v>0</v>
      </c>
      <c r="HS23" s="2">
        <v>0</v>
      </c>
      <c r="HT23" s="3">
        <v>0</v>
      </c>
      <c r="HU23" s="2">
        <v>0</v>
      </c>
      <c r="HV23" s="3">
        <v>0</v>
      </c>
      <c r="HW23" s="2">
        <v>0</v>
      </c>
      <c r="HX23" s="2">
        <v>0</v>
      </c>
      <c r="HY23" s="2">
        <v>0</v>
      </c>
      <c r="HZ23" s="2" t="s">
        <v>140</v>
      </c>
      <c r="IA23" s="3">
        <v>3.4162999999999999E-10</v>
      </c>
      <c r="IB23" s="2">
        <v>0</v>
      </c>
      <c r="IC23" s="2">
        <v>0</v>
      </c>
      <c r="ID23" s="2">
        <v>0</v>
      </c>
      <c r="IH23" s="3"/>
      <c r="II23" s="3"/>
      <c r="IP23" s="3"/>
      <c r="IQ23" s="3"/>
      <c r="IR23" s="3"/>
    </row>
    <row r="24" spans="2:254" ht="12" customHeight="1" x14ac:dyDescent="0.15">
      <c r="B24" t="s">
        <v>155</v>
      </c>
      <c r="C24" s="42">
        <v>0</v>
      </c>
      <c r="D24">
        <v>0</v>
      </c>
      <c r="E24">
        <v>0</v>
      </c>
      <c r="F24" s="42">
        <v>0</v>
      </c>
      <c r="G24">
        <v>0</v>
      </c>
      <c r="H24" s="42">
        <v>0</v>
      </c>
      <c r="I24" s="42">
        <v>0</v>
      </c>
      <c r="J24" s="42">
        <v>0</v>
      </c>
      <c r="K24" t="s">
        <v>140</v>
      </c>
      <c r="L24">
        <v>0</v>
      </c>
      <c r="M24">
        <v>0</v>
      </c>
      <c r="N24" s="42">
        <v>0</v>
      </c>
      <c r="O24" s="42">
        <v>0</v>
      </c>
      <c r="P24" s="42">
        <v>0</v>
      </c>
      <c r="Q24" s="42">
        <v>0</v>
      </c>
      <c r="R24" s="42">
        <v>0</v>
      </c>
      <c r="S24" s="42">
        <v>0</v>
      </c>
      <c r="T24" s="42">
        <v>0</v>
      </c>
      <c r="U24" s="42">
        <v>0</v>
      </c>
      <c r="V24" s="42">
        <v>0</v>
      </c>
      <c r="W24">
        <v>0</v>
      </c>
      <c r="X24">
        <v>0</v>
      </c>
      <c r="Y24">
        <v>0</v>
      </c>
      <c r="Z24" s="42">
        <v>0</v>
      </c>
      <c r="AA24" s="42">
        <v>0</v>
      </c>
      <c r="AB24" s="42">
        <v>0</v>
      </c>
      <c r="AC24">
        <v>0</v>
      </c>
      <c r="AD24" s="42">
        <v>0</v>
      </c>
      <c r="AE24">
        <v>0</v>
      </c>
      <c r="AF24">
        <v>0</v>
      </c>
      <c r="AG24">
        <v>0</v>
      </c>
      <c r="AH24">
        <v>0</v>
      </c>
      <c r="AI24">
        <v>0</v>
      </c>
      <c r="AJ24">
        <v>0</v>
      </c>
      <c r="AK24">
        <v>0</v>
      </c>
      <c r="AL24" s="42">
        <v>0</v>
      </c>
      <c r="AM24" s="42">
        <v>0</v>
      </c>
      <c r="AN24" t="s">
        <v>140</v>
      </c>
      <c r="AO24" s="42">
        <v>0</v>
      </c>
      <c r="AP24" s="42">
        <v>0</v>
      </c>
      <c r="AQ24" s="42">
        <v>0</v>
      </c>
      <c r="AR24" s="42">
        <v>0</v>
      </c>
      <c r="AS24" s="42">
        <v>0</v>
      </c>
      <c r="AT24" s="42">
        <v>0</v>
      </c>
      <c r="AU24" s="42">
        <v>0</v>
      </c>
      <c r="AV24" s="42">
        <v>0</v>
      </c>
      <c r="AW24">
        <v>0</v>
      </c>
      <c r="AX24" s="42">
        <v>0</v>
      </c>
      <c r="AY24" s="42">
        <v>0</v>
      </c>
      <c r="AZ24" s="42">
        <v>0</v>
      </c>
      <c r="BA24" s="42">
        <v>0</v>
      </c>
      <c r="BB24" s="42">
        <v>0</v>
      </c>
      <c r="BC24" s="42">
        <v>0</v>
      </c>
      <c r="BD24" s="42">
        <v>0</v>
      </c>
      <c r="BE24" s="42">
        <v>0</v>
      </c>
      <c r="BF24" s="42">
        <v>0</v>
      </c>
      <c r="BG24" s="42">
        <v>0</v>
      </c>
      <c r="BH24">
        <v>0</v>
      </c>
      <c r="BI24">
        <v>0</v>
      </c>
      <c r="BJ24" s="42">
        <v>0</v>
      </c>
      <c r="BK24" s="42">
        <v>0</v>
      </c>
      <c r="BL24" s="42">
        <v>0</v>
      </c>
      <c r="BM24" s="42">
        <v>0</v>
      </c>
      <c r="BN24" s="42">
        <v>0</v>
      </c>
      <c r="BO24" s="42">
        <v>0</v>
      </c>
      <c r="BP24" t="s">
        <v>140</v>
      </c>
      <c r="BQ24" s="42">
        <v>0</v>
      </c>
      <c r="BR24">
        <v>0</v>
      </c>
      <c r="BS24">
        <v>0</v>
      </c>
      <c r="BT24" t="s">
        <v>140</v>
      </c>
      <c r="BU24">
        <v>0</v>
      </c>
      <c r="BV24">
        <v>0</v>
      </c>
      <c r="BW24">
        <v>0</v>
      </c>
      <c r="BX24">
        <v>0</v>
      </c>
      <c r="BY24">
        <v>0</v>
      </c>
      <c r="BZ24" s="42">
        <v>0</v>
      </c>
      <c r="CA24" s="42">
        <v>0</v>
      </c>
      <c r="CB24" s="42">
        <v>0</v>
      </c>
      <c r="CC24" s="42">
        <v>0</v>
      </c>
      <c r="CD24" s="42">
        <v>0</v>
      </c>
      <c r="CE24" s="42">
        <v>0</v>
      </c>
      <c r="CF24" s="42">
        <v>0</v>
      </c>
      <c r="CG24" s="42">
        <v>0</v>
      </c>
      <c r="CH24" s="42">
        <v>0</v>
      </c>
      <c r="CI24" s="42">
        <v>0</v>
      </c>
      <c r="CJ24" s="42">
        <v>0</v>
      </c>
      <c r="CK24" s="42">
        <v>0</v>
      </c>
      <c r="CL24" s="42">
        <v>0</v>
      </c>
      <c r="CM24" s="42">
        <v>0</v>
      </c>
      <c r="CN24" s="42">
        <v>0</v>
      </c>
      <c r="CO24" t="s">
        <v>140</v>
      </c>
      <c r="CP24">
        <v>0</v>
      </c>
      <c r="CQ24">
        <v>0</v>
      </c>
      <c r="CR24">
        <v>0</v>
      </c>
      <c r="CS24">
        <v>0</v>
      </c>
      <c r="CT24">
        <v>0</v>
      </c>
      <c r="CU24">
        <v>0</v>
      </c>
      <c r="CV24">
        <v>0</v>
      </c>
      <c r="CW24">
        <v>0</v>
      </c>
      <c r="CX24">
        <v>0</v>
      </c>
      <c r="CY24">
        <v>0</v>
      </c>
      <c r="CZ24" t="s">
        <v>140</v>
      </c>
      <c r="DA24">
        <v>0</v>
      </c>
      <c r="DB24">
        <v>0</v>
      </c>
      <c r="DC24">
        <v>0</v>
      </c>
      <c r="DD24">
        <v>0</v>
      </c>
      <c r="DE24">
        <v>0</v>
      </c>
      <c r="DF24">
        <v>0</v>
      </c>
      <c r="DG24">
        <v>0</v>
      </c>
      <c r="DH24">
        <v>0</v>
      </c>
      <c r="DI24">
        <v>0</v>
      </c>
      <c r="DJ24">
        <v>0</v>
      </c>
      <c r="DK24">
        <v>0</v>
      </c>
      <c r="DL24">
        <v>0</v>
      </c>
      <c r="DM24" t="s">
        <v>140</v>
      </c>
      <c r="DN24">
        <v>0</v>
      </c>
      <c r="DO24">
        <v>0</v>
      </c>
      <c r="DP24">
        <v>0</v>
      </c>
      <c r="DQ24">
        <v>0</v>
      </c>
      <c r="DR24">
        <v>0</v>
      </c>
      <c r="DS24">
        <v>0</v>
      </c>
      <c r="DT24">
        <v>0</v>
      </c>
      <c r="DU24">
        <v>0</v>
      </c>
      <c r="DV24">
        <v>0</v>
      </c>
      <c r="DW24" t="s">
        <v>140</v>
      </c>
      <c r="DX24">
        <v>0</v>
      </c>
      <c r="DY24" t="s">
        <v>140</v>
      </c>
      <c r="DZ24">
        <v>0</v>
      </c>
      <c r="EA24">
        <v>0</v>
      </c>
      <c r="EB24">
        <v>0</v>
      </c>
      <c r="EC24">
        <v>0</v>
      </c>
      <c r="ED24">
        <v>0</v>
      </c>
      <c r="EE24">
        <v>0</v>
      </c>
      <c r="EF24">
        <v>0</v>
      </c>
      <c r="EG24">
        <v>0</v>
      </c>
      <c r="EH24">
        <v>0</v>
      </c>
      <c r="EI24">
        <v>0</v>
      </c>
      <c r="EJ24">
        <v>0</v>
      </c>
      <c r="EK24">
        <v>0</v>
      </c>
      <c r="EL24">
        <v>0</v>
      </c>
      <c r="EM24" s="42">
        <v>0</v>
      </c>
      <c r="EN24" s="42">
        <v>0</v>
      </c>
      <c r="EO24" s="42">
        <v>0</v>
      </c>
      <c r="EP24">
        <v>0</v>
      </c>
      <c r="EQ24" s="42">
        <v>0</v>
      </c>
      <c r="ER24" s="42">
        <v>0</v>
      </c>
      <c r="ES24">
        <v>0</v>
      </c>
      <c r="ET24">
        <v>0</v>
      </c>
      <c r="EU24" s="42">
        <v>0</v>
      </c>
      <c r="EV24">
        <v>0</v>
      </c>
      <c r="EW24">
        <v>0</v>
      </c>
      <c r="EX24" s="42">
        <v>0</v>
      </c>
      <c r="EY24">
        <v>0</v>
      </c>
      <c r="EZ24">
        <v>0</v>
      </c>
      <c r="FA24" s="42">
        <v>0</v>
      </c>
      <c r="FB24">
        <v>0</v>
      </c>
      <c r="FC24" s="42">
        <v>0</v>
      </c>
      <c r="FD24">
        <v>0</v>
      </c>
      <c r="FE24">
        <v>0</v>
      </c>
      <c r="FF24">
        <v>0</v>
      </c>
      <c r="FG24">
        <v>0</v>
      </c>
      <c r="FH24">
        <v>0</v>
      </c>
      <c r="FI24">
        <v>0</v>
      </c>
      <c r="FJ24">
        <v>0</v>
      </c>
      <c r="FK24">
        <v>0</v>
      </c>
      <c r="FL24">
        <v>0</v>
      </c>
      <c r="FM24">
        <v>0</v>
      </c>
      <c r="FN24">
        <v>0</v>
      </c>
      <c r="FO24">
        <v>0</v>
      </c>
      <c r="FP24">
        <v>0</v>
      </c>
      <c r="FQ24">
        <v>0</v>
      </c>
      <c r="FR24">
        <v>0</v>
      </c>
      <c r="FS24">
        <v>0</v>
      </c>
      <c r="FT24">
        <v>0</v>
      </c>
      <c r="FU24">
        <v>0</v>
      </c>
      <c r="FV24">
        <v>0</v>
      </c>
      <c r="FW24">
        <v>0</v>
      </c>
      <c r="FX24">
        <v>0</v>
      </c>
      <c r="FY24">
        <v>0</v>
      </c>
      <c r="FZ24">
        <v>0</v>
      </c>
      <c r="GA24">
        <v>0</v>
      </c>
      <c r="GB24">
        <v>0</v>
      </c>
      <c r="GC24">
        <v>0</v>
      </c>
      <c r="GD24">
        <v>0</v>
      </c>
      <c r="GE24">
        <v>0</v>
      </c>
      <c r="GF24">
        <v>0</v>
      </c>
      <c r="GG24">
        <v>0</v>
      </c>
      <c r="GH24">
        <v>0</v>
      </c>
      <c r="GI24">
        <v>0</v>
      </c>
      <c r="GJ24" s="2">
        <v>0</v>
      </c>
      <c r="GK24" s="3">
        <v>0</v>
      </c>
      <c r="GL24" s="3" t="s">
        <v>140</v>
      </c>
      <c r="GM24" s="3">
        <v>0</v>
      </c>
      <c r="GN24" s="3">
        <v>0</v>
      </c>
      <c r="GO24" s="3">
        <v>0</v>
      </c>
      <c r="GP24" s="2">
        <v>0</v>
      </c>
      <c r="GQ24" s="3">
        <v>0</v>
      </c>
      <c r="GR24" s="3">
        <v>0</v>
      </c>
      <c r="GS24" s="3">
        <v>0</v>
      </c>
      <c r="GT24" s="3">
        <v>0</v>
      </c>
      <c r="GU24" s="3">
        <v>0</v>
      </c>
      <c r="GV24" s="2">
        <v>0</v>
      </c>
      <c r="GW24" s="3">
        <v>0</v>
      </c>
      <c r="GX24" s="3">
        <v>0</v>
      </c>
      <c r="GY24" s="3">
        <v>0</v>
      </c>
      <c r="GZ24" s="2">
        <v>0</v>
      </c>
      <c r="HA24" s="3">
        <v>0</v>
      </c>
      <c r="HB24" s="3">
        <v>0</v>
      </c>
      <c r="HC24" s="2">
        <v>0</v>
      </c>
      <c r="HD24" s="2">
        <v>0</v>
      </c>
      <c r="HE24" s="2">
        <v>0</v>
      </c>
      <c r="HF24" s="2">
        <v>0</v>
      </c>
      <c r="HG24" s="2">
        <v>0</v>
      </c>
      <c r="HH24" s="2">
        <v>0</v>
      </c>
      <c r="HI24" s="2">
        <v>0</v>
      </c>
      <c r="HJ24" s="2">
        <v>0</v>
      </c>
      <c r="HK24" s="2">
        <v>0</v>
      </c>
      <c r="HL24" s="2">
        <v>0</v>
      </c>
      <c r="HM24" s="2">
        <v>0</v>
      </c>
      <c r="HN24" s="2">
        <v>0</v>
      </c>
      <c r="HO24" s="2">
        <v>0</v>
      </c>
      <c r="HP24" s="2">
        <v>0</v>
      </c>
      <c r="HQ24" s="2">
        <v>0</v>
      </c>
      <c r="HR24" s="2">
        <v>0</v>
      </c>
      <c r="HS24" s="2">
        <v>0</v>
      </c>
      <c r="HT24" s="2">
        <v>0</v>
      </c>
      <c r="HU24" s="2">
        <v>0</v>
      </c>
      <c r="HV24" s="2">
        <v>0</v>
      </c>
      <c r="HW24" s="2">
        <v>0</v>
      </c>
      <c r="HX24" s="2">
        <v>0</v>
      </c>
      <c r="HY24" s="2">
        <v>0</v>
      </c>
      <c r="HZ24" s="2" t="s">
        <v>140</v>
      </c>
      <c r="IA24" s="2">
        <v>0</v>
      </c>
      <c r="IB24" s="2">
        <v>0</v>
      </c>
      <c r="IC24" s="2">
        <v>0</v>
      </c>
      <c r="ID24" s="2">
        <v>0</v>
      </c>
    </row>
    <row r="25" spans="2:254" ht="12" customHeight="1" x14ac:dyDescent="0.15">
      <c r="B25" t="s">
        <v>156</v>
      </c>
      <c r="C25" s="42">
        <v>0</v>
      </c>
      <c r="D25">
        <v>0</v>
      </c>
      <c r="E25">
        <v>0</v>
      </c>
      <c r="F25">
        <v>0</v>
      </c>
      <c r="G25">
        <v>0</v>
      </c>
      <c r="H25">
        <v>0</v>
      </c>
      <c r="I25">
        <v>0</v>
      </c>
      <c r="J25">
        <v>0</v>
      </c>
      <c r="K25" t="s">
        <v>140</v>
      </c>
      <c r="L25">
        <v>0</v>
      </c>
      <c r="M25">
        <v>0</v>
      </c>
      <c r="N25">
        <v>0</v>
      </c>
      <c r="O25">
        <v>0</v>
      </c>
      <c r="P25">
        <v>0</v>
      </c>
      <c r="Q25">
        <v>0</v>
      </c>
      <c r="R25">
        <v>0</v>
      </c>
      <c r="S25">
        <v>0</v>
      </c>
      <c r="T25">
        <v>0</v>
      </c>
      <c r="U25">
        <v>0</v>
      </c>
      <c r="V25">
        <v>0</v>
      </c>
      <c r="W25">
        <v>0</v>
      </c>
      <c r="X25">
        <v>0</v>
      </c>
      <c r="Y25">
        <v>0</v>
      </c>
      <c r="Z25" s="42">
        <v>0</v>
      </c>
      <c r="AA25">
        <v>0</v>
      </c>
      <c r="AB25">
        <v>0</v>
      </c>
      <c r="AC25">
        <v>0</v>
      </c>
      <c r="AD25">
        <v>0</v>
      </c>
      <c r="AE25">
        <v>0</v>
      </c>
      <c r="AF25">
        <v>0</v>
      </c>
      <c r="AG25">
        <v>0</v>
      </c>
      <c r="AH25">
        <v>0</v>
      </c>
      <c r="AI25">
        <v>0</v>
      </c>
      <c r="AJ25">
        <v>0</v>
      </c>
      <c r="AK25">
        <v>0</v>
      </c>
      <c r="AL25">
        <v>0</v>
      </c>
      <c r="AM25">
        <v>0</v>
      </c>
      <c r="AN25" t="s">
        <v>140</v>
      </c>
      <c r="AO25">
        <v>0</v>
      </c>
      <c r="AP25" s="42">
        <v>0</v>
      </c>
      <c r="AQ25">
        <v>0</v>
      </c>
      <c r="AR25">
        <v>0</v>
      </c>
      <c r="AS25" s="42">
        <v>0</v>
      </c>
      <c r="AT25">
        <v>0</v>
      </c>
      <c r="AU25">
        <v>0</v>
      </c>
      <c r="AV25">
        <v>0</v>
      </c>
      <c r="AW25">
        <v>0</v>
      </c>
      <c r="AX25">
        <v>0</v>
      </c>
      <c r="AY25">
        <v>0</v>
      </c>
      <c r="AZ25">
        <v>0</v>
      </c>
      <c r="BA25" s="42">
        <v>0</v>
      </c>
      <c r="BB25">
        <v>0</v>
      </c>
      <c r="BC25" s="42">
        <v>0</v>
      </c>
      <c r="BD25" s="42">
        <v>0</v>
      </c>
      <c r="BE25">
        <v>0</v>
      </c>
      <c r="BF25">
        <v>0</v>
      </c>
      <c r="BG25">
        <v>0</v>
      </c>
      <c r="BH25">
        <v>0</v>
      </c>
      <c r="BI25">
        <v>0</v>
      </c>
      <c r="BJ25">
        <v>0</v>
      </c>
      <c r="BK25">
        <v>0</v>
      </c>
      <c r="BL25">
        <v>0</v>
      </c>
      <c r="BM25">
        <v>0</v>
      </c>
      <c r="BN25">
        <v>0</v>
      </c>
      <c r="BO25">
        <v>0</v>
      </c>
      <c r="BP25" t="s">
        <v>140</v>
      </c>
      <c r="BQ25">
        <v>0</v>
      </c>
      <c r="BR25">
        <v>0</v>
      </c>
      <c r="BS25">
        <v>0</v>
      </c>
      <c r="BT25" t="s">
        <v>140</v>
      </c>
      <c r="BU25">
        <v>0</v>
      </c>
      <c r="BV25">
        <v>0</v>
      </c>
      <c r="BW25">
        <v>0</v>
      </c>
      <c r="BX25">
        <v>0</v>
      </c>
      <c r="BY25">
        <v>0</v>
      </c>
      <c r="BZ25">
        <v>0</v>
      </c>
      <c r="CA25">
        <v>0</v>
      </c>
      <c r="CB25">
        <v>0</v>
      </c>
      <c r="CC25">
        <v>0</v>
      </c>
      <c r="CD25">
        <v>0</v>
      </c>
      <c r="CE25">
        <v>0</v>
      </c>
      <c r="CF25">
        <v>0</v>
      </c>
      <c r="CG25">
        <v>0</v>
      </c>
      <c r="CH25">
        <v>0</v>
      </c>
      <c r="CI25">
        <v>0</v>
      </c>
      <c r="CJ25">
        <v>0</v>
      </c>
      <c r="CK25">
        <v>0</v>
      </c>
      <c r="CL25">
        <v>0</v>
      </c>
      <c r="CM25">
        <v>0</v>
      </c>
      <c r="CN25">
        <v>0</v>
      </c>
      <c r="CO25" t="s">
        <v>140</v>
      </c>
      <c r="CP25">
        <v>0</v>
      </c>
      <c r="CQ25">
        <v>0</v>
      </c>
      <c r="CR25">
        <v>0</v>
      </c>
      <c r="CS25" s="42">
        <v>0</v>
      </c>
      <c r="CT25">
        <v>0</v>
      </c>
      <c r="CU25">
        <v>0</v>
      </c>
      <c r="CV25">
        <v>0</v>
      </c>
      <c r="CW25">
        <v>0</v>
      </c>
      <c r="CX25">
        <v>0</v>
      </c>
      <c r="CY25" s="42">
        <v>0</v>
      </c>
      <c r="CZ25" t="s">
        <v>140</v>
      </c>
      <c r="DA25">
        <v>0</v>
      </c>
      <c r="DB25">
        <v>0</v>
      </c>
      <c r="DC25">
        <v>0</v>
      </c>
      <c r="DD25">
        <v>0</v>
      </c>
      <c r="DE25">
        <v>0</v>
      </c>
      <c r="DF25">
        <v>0</v>
      </c>
      <c r="DG25">
        <v>0</v>
      </c>
      <c r="DH25">
        <v>0</v>
      </c>
      <c r="DI25">
        <v>0</v>
      </c>
      <c r="DJ25">
        <v>0</v>
      </c>
      <c r="DK25">
        <v>0</v>
      </c>
      <c r="DL25">
        <v>0</v>
      </c>
      <c r="DM25" t="s">
        <v>140</v>
      </c>
      <c r="DN25">
        <v>0</v>
      </c>
      <c r="DO25">
        <v>0</v>
      </c>
      <c r="DP25">
        <v>0</v>
      </c>
      <c r="DQ25" s="42">
        <v>0</v>
      </c>
      <c r="DR25">
        <v>0</v>
      </c>
      <c r="DS25">
        <v>0</v>
      </c>
      <c r="DT25">
        <v>0</v>
      </c>
      <c r="DU25">
        <v>0</v>
      </c>
      <c r="DV25">
        <v>0</v>
      </c>
      <c r="DW25" t="s">
        <v>140</v>
      </c>
      <c r="DX25">
        <v>0</v>
      </c>
      <c r="DY25" t="s">
        <v>140</v>
      </c>
      <c r="DZ25">
        <v>0</v>
      </c>
      <c r="EA25">
        <v>0</v>
      </c>
      <c r="EB25">
        <v>0</v>
      </c>
      <c r="EC25">
        <v>0</v>
      </c>
      <c r="ED25">
        <v>0</v>
      </c>
      <c r="EE25">
        <v>0</v>
      </c>
      <c r="EF25">
        <v>0</v>
      </c>
      <c r="EG25" s="42">
        <v>0</v>
      </c>
      <c r="EH25" s="42">
        <v>0</v>
      </c>
      <c r="EI25" s="42">
        <v>0</v>
      </c>
      <c r="EJ25" s="42">
        <v>0</v>
      </c>
      <c r="EK25" s="42">
        <v>0</v>
      </c>
      <c r="EL25" s="42">
        <v>0</v>
      </c>
      <c r="EM25">
        <v>0</v>
      </c>
      <c r="EN25">
        <v>0</v>
      </c>
      <c r="EO25">
        <v>0</v>
      </c>
      <c r="EP25">
        <v>0</v>
      </c>
      <c r="EQ25">
        <v>0</v>
      </c>
      <c r="ER25">
        <v>0</v>
      </c>
      <c r="ES25">
        <v>0</v>
      </c>
      <c r="ET25">
        <v>0</v>
      </c>
      <c r="EU25">
        <v>0</v>
      </c>
      <c r="EV25">
        <v>0</v>
      </c>
      <c r="EW25">
        <v>0</v>
      </c>
      <c r="EX25">
        <v>0</v>
      </c>
      <c r="EY25">
        <v>0</v>
      </c>
      <c r="EZ25">
        <v>0</v>
      </c>
      <c r="FA25">
        <v>0</v>
      </c>
      <c r="FB25">
        <v>0</v>
      </c>
      <c r="FC25">
        <v>0</v>
      </c>
      <c r="FD25">
        <v>0</v>
      </c>
      <c r="FE25">
        <v>0</v>
      </c>
      <c r="FF25">
        <v>0</v>
      </c>
      <c r="FG25" s="42">
        <v>0</v>
      </c>
      <c r="FH25">
        <v>0</v>
      </c>
      <c r="FI25">
        <v>0</v>
      </c>
      <c r="FJ25">
        <v>0</v>
      </c>
      <c r="FK25">
        <v>0</v>
      </c>
      <c r="FL25">
        <v>0</v>
      </c>
      <c r="FM25">
        <v>0</v>
      </c>
      <c r="FN25">
        <v>0</v>
      </c>
      <c r="FO25">
        <v>0</v>
      </c>
      <c r="FP25">
        <v>0</v>
      </c>
      <c r="FQ25">
        <v>0</v>
      </c>
      <c r="FR25">
        <v>0</v>
      </c>
      <c r="FS25">
        <v>0</v>
      </c>
      <c r="FT25">
        <v>0</v>
      </c>
      <c r="FU25">
        <v>0</v>
      </c>
      <c r="FV25" s="42">
        <v>0</v>
      </c>
      <c r="FW25" s="42">
        <v>0</v>
      </c>
      <c r="FX25" s="42">
        <v>0</v>
      </c>
      <c r="FY25" s="42">
        <v>0</v>
      </c>
      <c r="FZ25" s="42">
        <v>0</v>
      </c>
      <c r="GA25" s="42">
        <v>0</v>
      </c>
      <c r="GB25" s="42">
        <v>0</v>
      </c>
      <c r="GC25" s="42">
        <v>0</v>
      </c>
      <c r="GD25" s="42">
        <v>800000</v>
      </c>
      <c r="GE25" s="42">
        <v>800000</v>
      </c>
      <c r="GF25" s="42">
        <v>400000</v>
      </c>
      <c r="GG25" s="42">
        <v>400000</v>
      </c>
      <c r="GH25" s="42">
        <v>400000</v>
      </c>
      <c r="GI25" s="42">
        <v>400000</v>
      </c>
      <c r="GJ25" s="3">
        <v>0</v>
      </c>
      <c r="GK25" s="3">
        <v>0</v>
      </c>
      <c r="GL25" s="3" t="s">
        <v>140</v>
      </c>
      <c r="GM25" s="3">
        <v>0</v>
      </c>
      <c r="GN25" s="3">
        <v>0</v>
      </c>
      <c r="GO25" s="2">
        <v>0</v>
      </c>
      <c r="GP25" s="2">
        <v>0</v>
      </c>
      <c r="GQ25" s="2">
        <v>0</v>
      </c>
      <c r="GR25" s="2">
        <v>0</v>
      </c>
      <c r="GS25" s="2">
        <v>0</v>
      </c>
      <c r="GT25" s="2">
        <v>0</v>
      </c>
      <c r="GU25" s="2">
        <v>0</v>
      </c>
      <c r="GV25" s="2">
        <v>0</v>
      </c>
      <c r="GW25" s="2">
        <v>0</v>
      </c>
      <c r="GX25" s="2">
        <v>0</v>
      </c>
      <c r="GY25" s="2">
        <v>0</v>
      </c>
      <c r="GZ25" s="2">
        <v>0</v>
      </c>
      <c r="HA25" s="2">
        <v>0</v>
      </c>
      <c r="HB25" s="2">
        <v>0</v>
      </c>
      <c r="HC25" s="2">
        <v>0</v>
      </c>
      <c r="HD25" s="2">
        <v>0</v>
      </c>
      <c r="HE25" s="2">
        <v>0</v>
      </c>
      <c r="HF25" s="2">
        <v>0</v>
      </c>
      <c r="HG25" s="2">
        <v>0</v>
      </c>
      <c r="HH25" s="2">
        <v>0</v>
      </c>
      <c r="HI25" s="2">
        <v>0</v>
      </c>
      <c r="HJ25" s="2">
        <v>0</v>
      </c>
      <c r="HK25" s="2">
        <v>0</v>
      </c>
      <c r="HL25" s="2">
        <v>0</v>
      </c>
      <c r="HM25" s="2">
        <v>0</v>
      </c>
      <c r="HN25" s="2">
        <v>0</v>
      </c>
      <c r="HO25" s="2">
        <v>0</v>
      </c>
      <c r="HP25" s="2">
        <v>0</v>
      </c>
      <c r="HQ25" s="2">
        <v>0</v>
      </c>
      <c r="HR25" s="2">
        <v>0</v>
      </c>
      <c r="HS25" s="2">
        <v>0</v>
      </c>
      <c r="HT25" s="2">
        <v>0</v>
      </c>
      <c r="HU25" s="2">
        <v>0</v>
      </c>
      <c r="HV25" s="2">
        <v>0</v>
      </c>
      <c r="HW25" s="2">
        <v>0</v>
      </c>
      <c r="HX25" s="2">
        <v>0</v>
      </c>
      <c r="HY25" s="2">
        <v>0</v>
      </c>
      <c r="HZ25" s="2" t="s">
        <v>140</v>
      </c>
      <c r="IA25" s="2">
        <v>0</v>
      </c>
      <c r="IB25" s="2">
        <v>0</v>
      </c>
      <c r="IC25" s="2">
        <v>0</v>
      </c>
      <c r="ID25" s="2">
        <v>0</v>
      </c>
    </row>
    <row r="26" spans="2:254" ht="12" customHeight="1" x14ac:dyDescent="0.15">
      <c r="B26" t="s">
        <v>389</v>
      </c>
      <c r="C26">
        <v>0</v>
      </c>
      <c r="D26">
        <v>0</v>
      </c>
      <c r="E26">
        <v>0</v>
      </c>
      <c r="F26">
        <v>0</v>
      </c>
      <c r="G26" s="42">
        <v>0</v>
      </c>
      <c r="H26">
        <v>0</v>
      </c>
      <c r="I26">
        <v>0</v>
      </c>
      <c r="J26">
        <v>0</v>
      </c>
      <c r="K26" t="s">
        <v>140</v>
      </c>
      <c r="L26">
        <v>0</v>
      </c>
      <c r="M26">
        <v>2180.3229999999999</v>
      </c>
      <c r="N26">
        <v>3308.893</v>
      </c>
      <c r="O26">
        <v>0</v>
      </c>
      <c r="P26">
        <v>1128.57</v>
      </c>
      <c r="Q26">
        <v>0</v>
      </c>
      <c r="R26">
        <v>3308.893</v>
      </c>
      <c r="S26">
        <v>0</v>
      </c>
      <c r="T26">
        <v>0</v>
      </c>
      <c r="U26">
        <v>0</v>
      </c>
      <c r="V26">
        <v>0</v>
      </c>
      <c r="W26">
        <v>0</v>
      </c>
      <c r="X26">
        <v>0</v>
      </c>
      <c r="Y26">
        <v>0</v>
      </c>
      <c r="Z26">
        <v>0</v>
      </c>
      <c r="AA26">
        <v>0</v>
      </c>
      <c r="AB26">
        <v>0</v>
      </c>
      <c r="AC26">
        <v>0</v>
      </c>
      <c r="AD26" s="42">
        <v>0</v>
      </c>
      <c r="AE26">
        <v>0</v>
      </c>
      <c r="AF26" s="42">
        <v>0</v>
      </c>
      <c r="AG26">
        <v>0</v>
      </c>
      <c r="AH26" s="42">
        <v>0</v>
      </c>
      <c r="AI26">
        <v>0</v>
      </c>
      <c r="AJ26" s="42">
        <v>0</v>
      </c>
      <c r="AK26">
        <v>0</v>
      </c>
      <c r="AL26">
        <v>2180.3229999999999</v>
      </c>
      <c r="AM26">
        <v>0</v>
      </c>
      <c r="AN26" t="s">
        <v>140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v>0</v>
      </c>
      <c r="BJ26">
        <v>0</v>
      </c>
      <c r="BK26" s="42">
        <v>0</v>
      </c>
      <c r="BL26">
        <v>0</v>
      </c>
      <c r="BM26" s="42">
        <v>0</v>
      </c>
      <c r="BN26">
        <v>0</v>
      </c>
      <c r="BO26">
        <v>0</v>
      </c>
      <c r="BP26" t="s">
        <v>140</v>
      </c>
      <c r="BQ26">
        <v>0</v>
      </c>
      <c r="BR26">
        <v>0</v>
      </c>
      <c r="BS26">
        <v>0</v>
      </c>
      <c r="BT26" t="s">
        <v>140</v>
      </c>
      <c r="BU26">
        <v>0</v>
      </c>
      <c r="BV26">
        <v>0</v>
      </c>
      <c r="BW26">
        <v>0</v>
      </c>
      <c r="BX26">
        <v>0</v>
      </c>
      <c r="BY26">
        <v>0</v>
      </c>
      <c r="BZ26">
        <v>0</v>
      </c>
      <c r="CA26">
        <v>0</v>
      </c>
      <c r="CB26">
        <v>0</v>
      </c>
      <c r="CC26">
        <v>0</v>
      </c>
      <c r="CD26">
        <v>0</v>
      </c>
      <c r="CE26">
        <v>0</v>
      </c>
      <c r="CF26" s="42">
        <v>0</v>
      </c>
      <c r="CG26">
        <v>0</v>
      </c>
      <c r="CH26" s="42">
        <v>0</v>
      </c>
      <c r="CI26">
        <v>0</v>
      </c>
      <c r="CJ26">
        <v>0</v>
      </c>
      <c r="CK26">
        <v>0</v>
      </c>
      <c r="CL26">
        <v>0</v>
      </c>
      <c r="CM26">
        <v>0</v>
      </c>
      <c r="CN26">
        <v>0</v>
      </c>
      <c r="CO26" t="s">
        <v>140</v>
      </c>
      <c r="CP26">
        <v>0</v>
      </c>
      <c r="CQ26">
        <v>0</v>
      </c>
      <c r="CR26" s="42">
        <v>0</v>
      </c>
      <c r="CS26" s="42">
        <v>0</v>
      </c>
      <c r="CT26">
        <v>0</v>
      </c>
      <c r="CU26">
        <v>0</v>
      </c>
      <c r="CV26">
        <v>0</v>
      </c>
      <c r="CW26">
        <v>0</v>
      </c>
      <c r="CX26">
        <v>0</v>
      </c>
      <c r="CY26" s="42">
        <v>0</v>
      </c>
      <c r="CZ26" t="s">
        <v>140</v>
      </c>
      <c r="DA26" s="42">
        <v>0</v>
      </c>
      <c r="DB26">
        <v>0</v>
      </c>
      <c r="DC26">
        <v>0</v>
      </c>
      <c r="DD26">
        <v>0</v>
      </c>
      <c r="DE26">
        <v>0</v>
      </c>
      <c r="DF26" s="42">
        <v>0</v>
      </c>
      <c r="DG26">
        <v>0</v>
      </c>
      <c r="DH26" s="42">
        <v>0</v>
      </c>
      <c r="DI26" s="42">
        <v>0</v>
      </c>
      <c r="DJ26">
        <v>0</v>
      </c>
      <c r="DK26">
        <v>0</v>
      </c>
      <c r="DL26">
        <v>0</v>
      </c>
      <c r="DM26" t="s">
        <v>140</v>
      </c>
      <c r="DN26">
        <v>0</v>
      </c>
      <c r="DO26">
        <v>0</v>
      </c>
      <c r="DP26">
        <v>0</v>
      </c>
      <c r="DQ26" s="42">
        <v>0</v>
      </c>
      <c r="DR26">
        <v>0</v>
      </c>
      <c r="DS26">
        <v>0</v>
      </c>
      <c r="DT26">
        <v>0</v>
      </c>
      <c r="DU26">
        <v>0</v>
      </c>
      <c r="DV26">
        <v>0</v>
      </c>
      <c r="DW26" t="s">
        <v>140</v>
      </c>
      <c r="DX26">
        <v>0</v>
      </c>
      <c r="DY26" t="s">
        <v>140</v>
      </c>
      <c r="DZ26">
        <v>0</v>
      </c>
      <c r="EA26">
        <v>0</v>
      </c>
      <c r="EB26">
        <v>0</v>
      </c>
      <c r="EC26">
        <v>0</v>
      </c>
      <c r="ED26">
        <v>0</v>
      </c>
      <c r="EE26">
        <v>0</v>
      </c>
      <c r="EF26">
        <v>0</v>
      </c>
      <c r="EG26">
        <v>0</v>
      </c>
      <c r="EH26">
        <v>0</v>
      </c>
      <c r="EI26">
        <v>0</v>
      </c>
      <c r="EJ26">
        <v>0</v>
      </c>
      <c r="EK26">
        <v>0</v>
      </c>
      <c r="EL26">
        <v>0</v>
      </c>
      <c r="EM26">
        <v>0</v>
      </c>
      <c r="EN26">
        <v>0</v>
      </c>
      <c r="EO26" s="42">
        <v>0</v>
      </c>
      <c r="EP26">
        <v>0</v>
      </c>
      <c r="EQ26">
        <v>0</v>
      </c>
      <c r="ER26" s="42">
        <v>0</v>
      </c>
      <c r="ES26">
        <v>0</v>
      </c>
      <c r="ET26">
        <v>0</v>
      </c>
      <c r="EU26" s="42">
        <v>0</v>
      </c>
      <c r="EV26">
        <v>0</v>
      </c>
      <c r="EW26">
        <v>0</v>
      </c>
      <c r="EX26" s="42">
        <v>0</v>
      </c>
      <c r="EY26">
        <v>0</v>
      </c>
      <c r="EZ26">
        <v>0</v>
      </c>
      <c r="FA26" s="42">
        <v>0</v>
      </c>
      <c r="FB26">
        <v>0</v>
      </c>
      <c r="FC26" s="42">
        <v>0</v>
      </c>
      <c r="FD26" s="42">
        <v>0</v>
      </c>
      <c r="FE26">
        <v>0</v>
      </c>
      <c r="FF26">
        <v>0</v>
      </c>
      <c r="FG26">
        <v>0</v>
      </c>
      <c r="FH26">
        <v>0</v>
      </c>
      <c r="FI26">
        <v>0</v>
      </c>
      <c r="FJ26">
        <v>0</v>
      </c>
      <c r="FK26">
        <v>0</v>
      </c>
      <c r="FL26" s="42">
        <v>0</v>
      </c>
      <c r="FM26" s="42">
        <v>0</v>
      </c>
      <c r="FN26">
        <v>0</v>
      </c>
      <c r="FO26">
        <v>0</v>
      </c>
      <c r="FP26" s="42">
        <v>0</v>
      </c>
      <c r="FQ26">
        <v>0</v>
      </c>
      <c r="FR26">
        <v>0</v>
      </c>
      <c r="FS26">
        <v>0</v>
      </c>
      <c r="FT26">
        <v>0</v>
      </c>
      <c r="FU26">
        <v>0</v>
      </c>
      <c r="FV26">
        <v>0</v>
      </c>
      <c r="FW26">
        <v>0</v>
      </c>
      <c r="FX26" s="42">
        <v>0</v>
      </c>
      <c r="FY26">
        <v>0</v>
      </c>
      <c r="FZ26">
        <v>0</v>
      </c>
      <c r="GA26">
        <v>0</v>
      </c>
      <c r="GB26" s="42">
        <v>0</v>
      </c>
      <c r="GC26">
        <v>0</v>
      </c>
      <c r="GD26">
        <v>0</v>
      </c>
      <c r="GE26">
        <v>0</v>
      </c>
      <c r="GF26">
        <v>0</v>
      </c>
      <c r="GG26">
        <v>0</v>
      </c>
      <c r="GH26" s="42">
        <v>0</v>
      </c>
      <c r="GI26" s="42">
        <v>0</v>
      </c>
      <c r="GJ26" s="2">
        <v>0</v>
      </c>
      <c r="GK26" s="2">
        <v>0</v>
      </c>
      <c r="GL26" s="2" t="s">
        <v>140</v>
      </c>
      <c r="GM26" s="2">
        <v>2180.3229999999999</v>
      </c>
      <c r="GN26" s="2">
        <v>0</v>
      </c>
      <c r="GO26" s="2">
        <v>0</v>
      </c>
      <c r="GP26" s="2">
        <v>0</v>
      </c>
      <c r="GQ26" s="2">
        <v>0</v>
      </c>
      <c r="GR26" s="2">
        <v>0</v>
      </c>
      <c r="GS26" s="2">
        <v>0</v>
      </c>
      <c r="GT26" s="2">
        <v>0</v>
      </c>
      <c r="GU26" s="2">
        <v>0</v>
      </c>
      <c r="GV26" s="2">
        <v>0</v>
      </c>
      <c r="GW26" s="2">
        <v>0</v>
      </c>
      <c r="GX26" s="2">
        <v>0</v>
      </c>
      <c r="GY26" s="2">
        <v>0</v>
      </c>
      <c r="GZ26" s="2">
        <v>0</v>
      </c>
      <c r="HA26" s="2">
        <v>0</v>
      </c>
      <c r="HB26" s="2">
        <v>0</v>
      </c>
      <c r="HC26" s="2">
        <v>0</v>
      </c>
      <c r="HD26" s="2">
        <v>0</v>
      </c>
      <c r="HE26" s="2">
        <v>0</v>
      </c>
      <c r="HF26" s="2">
        <v>0</v>
      </c>
      <c r="HG26" s="2">
        <v>0</v>
      </c>
      <c r="HH26" s="2">
        <v>0</v>
      </c>
      <c r="HI26" s="2">
        <v>0</v>
      </c>
      <c r="HJ26" s="2">
        <v>0</v>
      </c>
      <c r="HK26" s="2">
        <v>0</v>
      </c>
      <c r="HL26" s="2">
        <v>0</v>
      </c>
      <c r="HM26" s="2">
        <v>0</v>
      </c>
      <c r="HN26" s="2">
        <v>0</v>
      </c>
      <c r="HO26" s="2">
        <v>0</v>
      </c>
      <c r="HP26" s="2">
        <v>0</v>
      </c>
      <c r="HQ26" s="2">
        <v>0</v>
      </c>
      <c r="HR26" s="2">
        <v>0</v>
      </c>
      <c r="HS26" s="2">
        <v>0</v>
      </c>
      <c r="HT26" s="2">
        <v>0</v>
      </c>
      <c r="HU26" s="2">
        <v>0</v>
      </c>
      <c r="HV26" s="2">
        <v>0</v>
      </c>
      <c r="HW26" s="2">
        <v>0</v>
      </c>
      <c r="HX26" s="2">
        <v>0</v>
      </c>
      <c r="HY26" s="2">
        <v>0</v>
      </c>
      <c r="HZ26" s="2" t="s">
        <v>140</v>
      </c>
      <c r="IA26" s="2">
        <v>0</v>
      </c>
      <c r="IB26" s="2">
        <v>0</v>
      </c>
      <c r="IC26" s="2">
        <v>0</v>
      </c>
      <c r="ID26" s="2">
        <v>0</v>
      </c>
    </row>
    <row r="27" spans="2:254" ht="12" customHeight="1" x14ac:dyDescent="0.15">
      <c r="B27" t="s">
        <v>158</v>
      </c>
      <c r="C27" s="42">
        <v>79.701080000000005</v>
      </c>
      <c r="D27">
        <v>3481.8420000000001</v>
      </c>
      <c r="E27">
        <v>4.0241490000000004</v>
      </c>
      <c r="F27">
        <v>0.13459409999999999</v>
      </c>
      <c r="G27">
        <v>76.256900000000002</v>
      </c>
      <c r="H27">
        <v>76.257660000000001</v>
      </c>
      <c r="I27">
        <v>8.6630739999999999</v>
      </c>
      <c r="J27">
        <v>80944.84</v>
      </c>
      <c r="K27" t="s">
        <v>140</v>
      </c>
      <c r="L27" s="42">
        <v>7.6256999999999996E-4</v>
      </c>
      <c r="M27">
        <v>2.6890019999999999</v>
      </c>
      <c r="N27">
        <v>4.0808730000000004</v>
      </c>
      <c r="O27">
        <v>75.873000000000005</v>
      </c>
      <c r="P27" s="42">
        <v>1.3918710000000001</v>
      </c>
      <c r="Q27">
        <v>392.0992</v>
      </c>
      <c r="R27">
        <v>4.079224</v>
      </c>
      <c r="S27">
        <v>9.7553899999999999E-2</v>
      </c>
      <c r="T27">
        <v>76.25461</v>
      </c>
      <c r="U27">
        <v>54.69003</v>
      </c>
      <c r="V27">
        <v>55.93927</v>
      </c>
      <c r="W27">
        <v>9.9177250000000008</v>
      </c>
      <c r="X27">
        <v>1.1247450000000001</v>
      </c>
      <c r="Y27">
        <v>29.35406</v>
      </c>
      <c r="Z27" s="42">
        <v>76.000360000000001</v>
      </c>
      <c r="AA27">
        <v>75.997810000000001</v>
      </c>
      <c r="AB27" s="42">
        <v>1.0143999999999999E-3</v>
      </c>
      <c r="AC27">
        <v>75.47533</v>
      </c>
      <c r="AD27">
        <v>37.999789999999997</v>
      </c>
      <c r="AE27">
        <v>76.000590000000003</v>
      </c>
      <c r="AF27">
        <v>37.999789999999997</v>
      </c>
      <c r="AG27" s="42">
        <v>37.737160000000003</v>
      </c>
      <c r="AH27" s="42">
        <v>1.0073899999999999E-3</v>
      </c>
      <c r="AI27">
        <v>37.737160000000003</v>
      </c>
      <c r="AJ27">
        <v>37.738169999999997</v>
      </c>
      <c r="AK27">
        <v>75.999570000000006</v>
      </c>
      <c r="AL27">
        <v>2.3311160000000002</v>
      </c>
      <c r="AM27">
        <v>29.936229999999998</v>
      </c>
      <c r="AN27" t="s">
        <v>140</v>
      </c>
      <c r="AO27">
        <v>7.3281530000000004</v>
      </c>
      <c r="AP27" s="42">
        <v>245.94550000000001</v>
      </c>
      <c r="AQ27">
        <v>126.8843</v>
      </c>
      <c r="AR27">
        <v>81.97363</v>
      </c>
      <c r="AS27" s="42">
        <v>163.9753</v>
      </c>
      <c r="AT27">
        <v>245.91669999999999</v>
      </c>
      <c r="AU27">
        <v>7.4401910000000004</v>
      </c>
      <c r="AV27">
        <v>3524.0349999999999</v>
      </c>
      <c r="AW27">
        <v>10.47603</v>
      </c>
      <c r="AX27">
        <v>3172.3980000000001</v>
      </c>
      <c r="AY27">
        <v>164.11519999999999</v>
      </c>
      <c r="AZ27">
        <v>164.11670000000001</v>
      </c>
      <c r="BA27" s="42">
        <v>165.63890000000001</v>
      </c>
      <c r="BB27">
        <v>168.7989</v>
      </c>
      <c r="BC27" s="42">
        <v>174.2619</v>
      </c>
      <c r="BD27" s="42">
        <v>182.4836</v>
      </c>
      <c r="BE27">
        <v>190.3289</v>
      </c>
      <c r="BF27">
        <v>195.4051</v>
      </c>
      <c r="BG27">
        <v>202.7424</v>
      </c>
      <c r="BH27">
        <v>1.774975</v>
      </c>
      <c r="BI27">
        <v>24.542999999999999</v>
      </c>
      <c r="BJ27">
        <v>43.657310000000003</v>
      </c>
      <c r="BK27">
        <v>225.61770000000001</v>
      </c>
      <c r="BL27">
        <v>176.14940000000001</v>
      </c>
      <c r="BM27">
        <v>719.18100000000004</v>
      </c>
      <c r="BN27">
        <v>699.76279999999997</v>
      </c>
      <c r="BO27">
        <v>147.2621</v>
      </c>
      <c r="BP27" t="s">
        <v>140</v>
      </c>
      <c r="BQ27">
        <v>1321.056</v>
      </c>
      <c r="BR27">
        <v>1295.8520000000001</v>
      </c>
      <c r="BS27">
        <v>132.32210000000001</v>
      </c>
      <c r="BT27" t="s">
        <v>140</v>
      </c>
      <c r="BU27">
        <v>1244.4839999999999</v>
      </c>
      <c r="BV27">
        <v>122.8116</v>
      </c>
      <c r="BW27">
        <v>1511.347</v>
      </c>
      <c r="BX27">
        <v>177.16579999999999</v>
      </c>
      <c r="BY27">
        <v>1099.5930000000001</v>
      </c>
      <c r="BZ27">
        <v>171.45500000000001</v>
      </c>
      <c r="CA27">
        <v>59.049430000000001</v>
      </c>
      <c r="CB27">
        <v>1710.636</v>
      </c>
      <c r="CC27">
        <v>1712.537</v>
      </c>
      <c r="CD27">
        <v>4.6965880000000002</v>
      </c>
      <c r="CE27" s="42">
        <v>9.6774700000000005E-9</v>
      </c>
      <c r="CF27">
        <v>653.09939999999995</v>
      </c>
      <c r="CG27" s="42">
        <v>1.9495600000000001E-6</v>
      </c>
      <c r="CH27">
        <v>8.876315</v>
      </c>
      <c r="CI27">
        <v>2164.4630000000002</v>
      </c>
      <c r="CJ27">
        <v>47.338500000000003</v>
      </c>
      <c r="CK27">
        <v>581.5308</v>
      </c>
      <c r="CL27">
        <v>52.014580000000002</v>
      </c>
      <c r="CM27">
        <v>653.09939999999995</v>
      </c>
      <c r="CN27">
        <v>581.53060000000005</v>
      </c>
      <c r="CO27" t="s">
        <v>140</v>
      </c>
      <c r="CP27">
        <v>14.012</v>
      </c>
      <c r="CQ27">
        <v>1826.0630000000001</v>
      </c>
      <c r="CR27">
        <v>19.937539999999998</v>
      </c>
      <c r="CS27" s="42">
        <v>20.89959</v>
      </c>
      <c r="CT27">
        <v>49.464820000000003</v>
      </c>
      <c r="CU27">
        <v>600.38789999999995</v>
      </c>
      <c r="CV27">
        <v>49.386450000000004</v>
      </c>
      <c r="CW27">
        <v>7.8375E-2</v>
      </c>
      <c r="CX27">
        <v>24.226590000000002</v>
      </c>
      <c r="CY27" s="42">
        <v>81.641260000000003</v>
      </c>
      <c r="CZ27" t="s">
        <v>140</v>
      </c>
      <c r="DA27">
        <v>1144.3530000000001</v>
      </c>
      <c r="DB27">
        <v>22.494900000000001</v>
      </c>
      <c r="DC27">
        <v>1734.35</v>
      </c>
      <c r="DD27">
        <v>8291.52</v>
      </c>
      <c r="DE27">
        <v>5.0924880000000003</v>
      </c>
      <c r="DF27">
        <v>36.079549999999998</v>
      </c>
      <c r="DG27">
        <v>1736.2929999999999</v>
      </c>
      <c r="DH27">
        <v>2547.8290000000002</v>
      </c>
      <c r="DI27">
        <v>0.11042009999999999</v>
      </c>
      <c r="DJ27">
        <v>127.1062</v>
      </c>
      <c r="DK27">
        <v>118.1146</v>
      </c>
      <c r="DL27">
        <v>236.2457</v>
      </c>
      <c r="DM27" t="s">
        <v>140</v>
      </c>
      <c r="DN27">
        <v>118.12869999999999</v>
      </c>
      <c r="DO27">
        <v>236.25229999999999</v>
      </c>
      <c r="DP27">
        <v>35.412770000000002</v>
      </c>
      <c r="DQ27" s="42">
        <v>79.877939999999995</v>
      </c>
      <c r="DR27">
        <v>118.1229</v>
      </c>
      <c r="DS27">
        <v>24.226939999999999</v>
      </c>
      <c r="DT27">
        <v>79.879099999999994</v>
      </c>
      <c r="DU27">
        <v>2547.6239999999998</v>
      </c>
      <c r="DV27">
        <v>2547.6239999999998</v>
      </c>
      <c r="DW27" t="s">
        <v>140</v>
      </c>
      <c r="DX27">
        <v>1.810046</v>
      </c>
      <c r="DY27" t="s">
        <v>140</v>
      </c>
      <c r="DZ27">
        <v>1506.5730000000001</v>
      </c>
      <c r="EA27">
        <v>41.244970000000002</v>
      </c>
      <c r="EB27">
        <v>1734.3489999999999</v>
      </c>
      <c r="EC27">
        <v>29.480509999999999</v>
      </c>
      <c r="ED27">
        <v>15155.24</v>
      </c>
      <c r="EE27">
        <v>50.472909999999999</v>
      </c>
      <c r="EF27">
        <v>51.050919999999998</v>
      </c>
      <c r="EG27">
        <v>51.048760000000001</v>
      </c>
      <c r="EH27">
        <v>51.048520000000003</v>
      </c>
      <c r="EI27">
        <v>48.218179999999997</v>
      </c>
      <c r="EJ27">
        <v>4994.0739999999996</v>
      </c>
      <c r="EK27">
        <v>48.216209999999997</v>
      </c>
      <c r="EL27">
        <v>4934.0079999999998</v>
      </c>
      <c r="EM27">
        <v>4935.8429999999998</v>
      </c>
      <c r="EN27">
        <v>41.437220000000003</v>
      </c>
      <c r="EO27">
        <v>126.736</v>
      </c>
      <c r="EP27">
        <v>127.1164</v>
      </c>
      <c r="EQ27">
        <v>81.732209999999995</v>
      </c>
      <c r="ER27">
        <v>81.728530000000006</v>
      </c>
      <c r="ES27">
        <v>4873.723</v>
      </c>
      <c r="ET27">
        <v>62.118389999999998</v>
      </c>
      <c r="EU27">
        <v>7.8732160000000002</v>
      </c>
      <c r="EV27">
        <v>41.437220000000003</v>
      </c>
      <c r="EW27">
        <v>22.50273</v>
      </c>
      <c r="EX27">
        <v>24.16084</v>
      </c>
      <c r="EY27">
        <v>3.2191200000000002</v>
      </c>
      <c r="EZ27">
        <v>212.96080000000001</v>
      </c>
      <c r="FA27">
        <v>212.14150000000001</v>
      </c>
      <c r="FB27">
        <v>494.0548</v>
      </c>
      <c r="FC27">
        <v>492.1515</v>
      </c>
      <c r="FD27" s="42">
        <v>5.9237200000000003</v>
      </c>
      <c r="FE27" s="42">
        <v>5.9008950000000002</v>
      </c>
      <c r="FF27" s="42">
        <v>1.5400469999999999</v>
      </c>
      <c r="FG27" s="42">
        <v>1.5341119999999999</v>
      </c>
      <c r="FH27">
        <v>58.771569999999997</v>
      </c>
      <c r="FI27">
        <v>58.545009999999998</v>
      </c>
      <c r="FJ27" s="42">
        <v>58.771569999999997</v>
      </c>
      <c r="FK27" s="42">
        <v>58.545009999999998</v>
      </c>
      <c r="FL27" s="42">
        <v>1.57168E-3</v>
      </c>
      <c r="FM27" s="42">
        <v>1.5656299999999999E-3</v>
      </c>
      <c r="FN27" s="42">
        <v>50.187570000000001</v>
      </c>
      <c r="FO27" s="42">
        <v>49.994399999999999</v>
      </c>
      <c r="FP27" s="42">
        <v>266.21820000000002</v>
      </c>
      <c r="FQ27">
        <v>265.19369999999998</v>
      </c>
      <c r="FR27">
        <v>114.8536</v>
      </c>
      <c r="FS27">
        <v>114.41200000000001</v>
      </c>
      <c r="FT27">
        <v>115.4662</v>
      </c>
      <c r="FU27">
        <v>115.0218</v>
      </c>
      <c r="FV27">
        <v>206.12710000000001</v>
      </c>
      <c r="FW27">
        <v>166.96299999999999</v>
      </c>
      <c r="FX27">
        <v>39.164160000000003</v>
      </c>
      <c r="FY27">
        <v>168.95670000000001</v>
      </c>
      <c r="FZ27">
        <v>2263.0140000000001</v>
      </c>
      <c r="GA27">
        <v>23.714120000000001</v>
      </c>
      <c r="GB27">
        <v>1514.768</v>
      </c>
      <c r="GC27" s="42">
        <v>23.4756</v>
      </c>
      <c r="GD27" s="42">
        <v>977.50850000000003</v>
      </c>
      <c r="GE27">
        <v>999.92179999999996</v>
      </c>
      <c r="GF27">
        <v>499.96089999999998</v>
      </c>
      <c r="GG27">
        <v>489.74149999999997</v>
      </c>
      <c r="GH27" s="42">
        <v>499.96089999999998</v>
      </c>
      <c r="GI27" s="42">
        <v>487.77159999999998</v>
      </c>
      <c r="GJ27" s="2">
        <v>0.3872833</v>
      </c>
      <c r="GK27" s="2">
        <v>68.152640000000005</v>
      </c>
      <c r="GL27" s="2" t="s">
        <v>140</v>
      </c>
      <c r="GM27" s="3">
        <v>2.6872419999999999</v>
      </c>
      <c r="GN27" s="2">
        <v>4.1587249999999996</v>
      </c>
      <c r="GO27" s="3">
        <v>67.765349999999998</v>
      </c>
      <c r="GP27" s="3">
        <v>8.6632350000000002</v>
      </c>
      <c r="GQ27" s="2">
        <v>8.1074710000000003</v>
      </c>
      <c r="GR27" s="3">
        <v>29.451160000000002</v>
      </c>
      <c r="GS27" s="3">
        <v>175.27189999999999</v>
      </c>
      <c r="GT27" s="2">
        <v>719.27480000000003</v>
      </c>
      <c r="GU27" s="3">
        <v>3.9394299999999998E-3</v>
      </c>
      <c r="GV27" s="3">
        <v>144.89189999999999</v>
      </c>
      <c r="GW27" s="2">
        <v>1321.0940000000001</v>
      </c>
      <c r="GX27" s="3">
        <v>7.7694000000000001E-3</v>
      </c>
      <c r="GY27" s="3">
        <v>129.18129999999999</v>
      </c>
      <c r="GZ27" s="3">
        <v>1244.5260000000001</v>
      </c>
      <c r="HA27" s="3">
        <v>8.2550000000000002E-3</v>
      </c>
      <c r="HB27" s="3">
        <v>119.1657</v>
      </c>
      <c r="HC27" s="3">
        <v>1511.3489999999999</v>
      </c>
      <c r="HD27" s="3">
        <v>5.4391699999999999E-4</v>
      </c>
      <c r="HE27" s="3">
        <v>177.33340000000001</v>
      </c>
      <c r="HF27" s="3">
        <v>1099.5940000000001</v>
      </c>
      <c r="HG27" s="3">
        <v>4.2497900000000003E-4</v>
      </c>
      <c r="HH27" s="3">
        <v>118.1165</v>
      </c>
      <c r="HI27" s="3">
        <v>9.3671300000000004E-4</v>
      </c>
      <c r="HJ27" s="2">
        <v>118.1155</v>
      </c>
      <c r="HK27" s="3">
        <v>118.11320000000001</v>
      </c>
      <c r="HL27" s="3">
        <v>29.688040000000001</v>
      </c>
      <c r="HM27" s="3">
        <v>88.434889999999996</v>
      </c>
      <c r="HN27" s="3">
        <v>8.6163249999999998</v>
      </c>
      <c r="HO27" s="2">
        <v>79.818560000000005</v>
      </c>
      <c r="HP27" s="2">
        <v>5.9375999999999998E-2</v>
      </c>
      <c r="HQ27" s="2">
        <v>29.62867</v>
      </c>
      <c r="HR27" s="2">
        <v>38.244990000000001</v>
      </c>
      <c r="HS27" s="2">
        <v>29.62867</v>
      </c>
      <c r="HT27" s="2">
        <v>8.5511590000000002</v>
      </c>
      <c r="HU27" s="2">
        <v>8.6163249999999998</v>
      </c>
      <c r="HV27" s="2">
        <v>15.609680000000001</v>
      </c>
      <c r="HW27" s="2">
        <v>38.233730000000001</v>
      </c>
      <c r="HX27" s="2">
        <v>29.480499999999999</v>
      </c>
      <c r="HY27" s="2">
        <v>15155.24</v>
      </c>
      <c r="HZ27" s="2" t="s">
        <v>140</v>
      </c>
      <c r="IA27" s="2">
        <v>46.530090000000001</v>
      </c>
      <c r="IB27" s="2">
        <v>48.241619999999998</v>
      </c>
      <c r="IC27" s="2">
        <v>81.649199999999993</v>
      </c>
      <c r="ID27" s="2">
        <v>24.226939999999999</v>
      </c>
    </row>
    <row r="28" spans="2:254" ht="12" customHeight="1" x14ac:dyDescent="0.15">
      <c r="B28" t="s">
        <v>171</v>
      </c>
      <c r="C28">
        <v>0</v>
      </c>
      <c r="D28">
        <v>1</v>
      </c>
      <c r="E28">
        <v>0</v>
      </c>
      <c r="F28">
        <v>1</v>
      </c>
      <c r="G28" s="42">
        <v>0</v>
      </c>
      <c r="H28">
        <v>0</v>
      </c>
      <c r="I28">
        <v>0</v>
      </c>
      <c r="J28">
        <v>1</v>
      </c>
      <c r="K28" t="s">
        <v>140</v>
      </c>
      <c r="L28">
        <v>0</v>
      </c>
      <c r="M28">
        <v>0</v>
      </c>
      <c r="N28">
        <v>0</v>
      </c>
      <c r="O28">
        <v>0</v>
      </c>
      <c r="P28">
        <v>0</v>
      </c>
      <c r="Q28">
        <v>1</v>
      </c>
      <c r="R28">
        <v>0</v>
      </c>
      <c r="S28">
        <v>0</v>
      </c>
      <c r="T28">
        <v>0</v>
      </c>
      <c r="U28">
        <v>1</v>
      </c>
      <c r="V28">
        <v>1</v>
      </c>
      <c r="W28">
        <v>0.2989444</v>
      </c>
      <c r="X28">
        <v>1</v>
      </c>
      <c r="Y28">
        <v>1</v>
      </c>
      <c r="Z28">
        <v>0</v>
      </c>
      <c r="AA28">
        <v>0</v>
      </c>
      <c r="AB28">
        <v>0</v>
      </c>
      <c r="AC28">
        <v>0</v>
      </c>
      <c r="AD28" s="42">
        <v>0</v>
      </c>
      <c r="AE28">
        <v>0</v>
      </c>
      <c r="AF28" s="42">
        <v>0</v>
      </c>
      <c r="AG28">
        <v>0</v>
      </c>
      <c r="AH28" s="42">
        <v>0</v>
      </c>
      <c r="AI28">
        <v>0</v>
      </c>
      <c r="AJ28" s="42">
        <v>0</v>
      </c>
      <c r="AK28">
        <v>0</v>
      </c>
      <c r="AL28" s="42">
        <v>0</v>
      </c>
      <c r="AM28" s="42">
        <v>2.59475E-6</v>
      </c>
      <c r="AN28" t="s">
        <v>140</v>
      </c>
      <c r="AO28" s="42">
        <v>2.6622299999999998E-9</v>
      </c>
      <c r="AP28">
        <v>0</v>
      </c>
      <c r="AQ28">
        <v>0</v>
      </c>
      <c r="AR28">
        <v>0</v>
      </c>
      <c r="AS28">
        <v>0</v>
      </c>
      <c r="AT28">
        <v>0</v>
      </c>
      <c r="AU28">
        <v>0</v>
      </c>
      <c r="AV28">
        <v>1</v>
      </c>
      <c r="AW28">
        <v>1</v>
      </c>
      <c r="AX28">
        <v>1</v>
      </c>
      <c r="AY28">
        <v>0</v>
      </c>
      <c r="AZ28">
        <v>0</v>
      </c>
      <c r="BA28">
        <v>0</v>
      </c>
      <c r="BB28">
        <v>0</v>
      </c>
      <c r="BC28">
        <v>0</v>
      </c>
      <c r="BD28">
        <v>0</v>
      </c>
      <c r="BE28">
        <v>0</v>
      </c>
      <c r="BF28">
        <v>0</v>
      </c>
      <c r="BG28">
        <v>0</v>
      </c>
      <c r="BH28">
        <v>1</v>
      </c>
      <c r="BI28">
        <v>1</v>
      </c>
      <c r="BJ28" s="42">
        <v>0.96355670000000004</v>
      </c>
      <c r="BK28" s="42">
        <v>3.8256000000000002E-3</v>
      </c>
      <c r="BL28">
        <v>0</v>
      </c>
      <c r="BM28" s="42">
        <v>0.99965300000000001</v>
      </c>
      <c r="BN28">
        <v>0.97963979999999995</v>
      </c>
      <c r="BO28">
        <v>0</v>
      </c>
      <c r="BP28" t="s">
        <v>140</v>
      </c>
      <c r="BQ28">
        <v>0.99919820000000004</v>
      </c>
      <c r="BR28">
        <v>0.97997619999999996</v>
      </c>
      <c r="BS28">
        <v>0</v>
      </c>
      <c r="BT28" t="s">
        <v>140</v>
      </c>
      <c r="BU28">
        <v>0.99828419999999995</v>
      </c>
      <c r="BV28">
        <v>0</v>
      </c>
      <c r="BW28">
        <v>0.99983029999999995</v>
      </c>
      <c r="BX28" s="42">
        <v>0</v>
      </c>
      <c r="BY28" s="42">
        <v>0.9997315</v>
      </c>
      <c r="BZ28" s="42">
        <v>0</v>
      </c>
      <c r="CA28" s="42">
        <v>0</v>
      </c>
      <c r="CB28" s="42">
        <v>0.99984689999999998</v>
      </c>
      <c r="CC28" s="42">
        <v>0.99984689999999998</v>
      </c>
      <c r="CD28">
        <v>0</v>
      </c>
      <c r="CE28">
        <v>1</v>
      </c>
      <c r="CF28" s="42">
        <v>1</v>
      </c>
      <c r="CG28">
        <v>1</v>
      </c>
      <c r="CH28" s="42">
        <v>0</v>
      </c>
      <c r="CI28" s="42">
        <v>0.99987459999999995</v>
      </c>
      <c r="CJ28" s="42">
        <v>0</v>
      </c>
      <c r="CK28" s="42">
        <v>1</v>
      </c>
      <c r="CL28" s="42">
        <v>0</v>
      </c>
      <c r="CM28" s="42">
        <v>1</v>
      </c>
      <c r="CN28" s="42">
        <v>1</v>
      </c>
      <c r="CO28" t="s">
        <v>140</v>
      </c>
      <c r="CP28" s="42">
        <v>0</v>
      </c>
      <c r="CQ28" s="42">
        <v>0.99879899999999999</v>
      </c>
      <c r="CR28" s="42">
        <v>0</v>
      </c>
      <c r="CS28" s="42">
        <v>0</v>
      </c>
      <c r="CT28">
        <v>0</v>
      </c>
      <c r="CU28">
        <v>1</v>
      </c>
      <c r="CV28">
        <v>0</v>
      </c>
      <c r="CW28">
        <v>0</v>
      </c>
      <c r="CX28">
        <v>0</v>
      </c>
      <c r="CY28" s="42">
        <v>0</v>
      </c>
      <c r="CZ28" t="s">
        <v>140</v>
      </c>
      <c r="DA28" s="42">
        <v>1</v>
      </c>
      <c r="DB28">
        <v>1</v>
      </c>
      <c r="DC28">
        <v>1</v>
      </c>
      <c r="DD28">
        <v>1</v>
      </c>
      <c r="DE28">
        <v>0</v>
      </c>
      <c r="DF28" s="42">
        <v>0</v>
      </c>
      <c r="DG28">
        <v>0.81702140000000001</v>
      </c>
      <c r="DH28" s="42">
        <v>0.99999769999999999</v>
      </c>
      <c r="DI28" s="42">
        <v>1</v>
      </c>
      <c r="DJ28" s="42">
        <v>0</v>
      </c>
      <c r="DK28">
        <v>0</v>
      </c>
      <c r="DL28">
        <v>0</v>
      </c>
      <c r="DM28" t="s">
        <v>140</v>
      </c>
      <c r="DN28">
        <v>0</v>
      </c>
      <c r="DO28">
        <v>0</v>
      </c>
      <c r="DP28">
        <v>0</v>
      </c>
      <c r="DQ28" s="42">
        <v>0</v>
      </c>
      <c r="DR28" s="42">
        <v>0</v>
      </c>
      <c r="DS28">
        <v>0</v>
      </c>
      <c r="DT28">
        <v>0</v>
      </c>
      <c r="DU28">
        <v>1</v>
      </c>
      <c r="DV28">
        <v>1</v>
      </c>
      <c r="DW28" t="s">
        <v>140</v>
      </c>
      <c r="DX28">
        <v>0</v>
      </c>
      <c r="DY28" t="s">
        <v>140</v>
      </c>
      <c r="DZ28">
        <v>1</v>
      </c>
      <c r="EA28">
        <v>0</v>
      </c>
      <c r="EB28">
        <v>1</v>
      </c>
      <c r="EC28" s="42">
        <v>0</v>
      </c>
      <c r="ED28" s="42">
        <v>0.98009409999999997</v>
      </c>
      <c r="EE28">
        <v>0</v>
      </c>
      <c r="EF28">
        <v>0</v>
      </c>
      <c r="EG28">
        <v>0</v>
      </c>
      <c r="EH28">
        <v>0</v>
      </c>
      <c r="EI28" s="42">
        <v>0</v>
      </c>
      <c r="EJ28" s="42">
        <v>1</v>
      </c>
      <c r="EK28">
        <v>0</v>
      </c>
      <c r="EL28">
        <v>1</v>
      </c>
      <c r="EM28">
        <v>1</v>
      </c>
      <c r="EN28">
        <v>1</v>
      </c>
      <c r="EO28">
        <v>0</v>
      </c>
      <c r="EP28">
        <v>0</v>
      </c>
      <c r="EQ28">
        <v>0</v>
      </c>
      <c r="ER28">
        <v>0</v>
      </c>
      <c r="ES28">
        <v>1</v>
      </c>
      <c r="ET28">
        <v>1</v>
      </c>
      <c r="EU28">
        <v>1</v>
      </c>
      <c r="EV28">
        <v>1</v>
      </c>
      <c r="EW28">
        <v>0</v>
      </c>
      <c r="EX28">
        <v>0</v>
      </c>
      <c r="EY28">
        <v>0</v>
      </c>
      <c r="EZ28">
        <v>0</v>
      </c>
      <c r="FA28" s="42">
        <v>0</v>
      </c>
      <c r="FB28" s="42">
        <v>0</v>
      </c>
      <c r="FC28">
        <v>0</v>
      </c>
      <c r="FD28" s="42">
        <v>0</v>
      </c>
      <c r="FE28">
        <v>0</v>
      </c>
      <c r="FF28">
        <v>0</v>
      </c>
      <c r="FG28">
        <v>0</v>
      </c>
      <c r="FH28">
        <v>0</v>
      </c>
      <c r="FI28">
        <v>0</v>
      </c>
      <c r="FJ28">
        <v>0</v>
      </c>
      <c r="FK28">
        <v>0</v>
      </c>
      <c r="FL28" s="42">
        <v>0</v>
      </c>
      <c r="FM28" s="42">
        <v>0</v>
      </c>
      <c r="FN28">
        <v>0</v>
      </c>
      <c r="FO28">
        <v>0</v>
      </c>
      <c r="FP28" s="42">
        <v>0</v>
      </c>
      <c r="FQ28">
        <v>0</v>
      </c>
      <c r="FR28">
        <v>0</v>
      </c>
      <c r="FS28">
        <v>0</v>
      </c>
      <c r="FT28" s="42">
        <v>0</v>
      </c>
      <c r="FU28" s="42">
        <v>0</v>
      </c>
      <c r="FV28">
        <v>1</v>
      </c>
      <c r="FW28" s="42">
        <v>1</v>
      </c>
      <c r="FX28" s="42">
        <v>1</v>
      </c>
      <c r="FY28">
        <v>1</v>
      </c>
      <c r="FZ28">
        <v>1</v>
      </c>
      <c r="GA28" s="42">
        <v>7.0154900000000001E-3</v>
      </c>
      <c r="GB28" s="42">
        <v>1</v>
      </c>
      <c r="GC28" s="42">
        <v>1.20518E-2</v>
      </c>
      <c r="GD28">
        <v>0</v>
      </c>
      <c r="GE28">
        <v>0</v>
      </c>
      <c r="GF28" s="42">
        <v>0</v>
      </c>
      <c r="GG28">
        <v>0</v>
      </c>
      <c r="GH28" s="42">
        <v>0</v>
      </c>
      <c r="GI28" s="42">
        <v>0</v>
      </c>
      <c r="GJ28" s="2">
        <v>0</v>
      </c>
      <c r="GK28" s="2">
        <v>0</v>
      </c>
      <c r="GL28" s="3" t="s">
        <v>140</v>
      </c>
      <c r="GM28" s="2">
        <v>0</v>
      </c>
      <c r="GN28" s="3">
        <v>4.8133100000000002E-5</v>
      </c>
      <c r="GO28" s="2">
        <v>0</v>
      </c>
      <c r="GP28" s="2">
        <v>0</v>
      </c>
      <c r="GQ28" s="2">
        <v>0</v>
      </c>
      <c r="GR28" s="2">
        <v>0.1142547</v>
      </c>
      <c r="GS28" s="2">
        <v>0</v>
      </c>
      <c r="GT28" s="2">
        <v>1</v>
      </c>
      <c r="GU28" s="2">
        <v>0</v>
      </c>
      <c r="GV28" s="2">
        <v>0</v>
      </c>
      <c r="GW28" s="2">
        <v>1</v>
      </c>
      <c r="GX28" s="2">
        <v>0</v>
      </c>
      <c r="GY28" s="2">
        <v>0</v>
      </c>
      <c r="GZ28" s="2">
        <v>1</v>
      </c>
      <c r="HA28" s="2">
        <v>0</v>
      </c>
      <c r="HB28" s="2">
        <v>0</v>
      </c>
      <c r="HC28" s="2">
        <v>1</v>
      </c>
      <c r="HD28" s="2">
        <v>0</v>
      </c>
      <c r="HE28" s="2">
        <v>0</v>
      </c>
      <c r="HF28" s="2">
        <v>1</v>
      </c>
      <c r="HG28" s="2">
        <v>0</v>
      </c>
      <c r="HH28" s="2">
        <v>0</v>
      </c>
      <c r="HI28" s="2">
        <v>0</v>
      </c>
      <c r="HJ28" s="2">
        <v>0</v>
      </c>
      <c r="HK28" s="2">
        <v>0</v>
      </c>
      <c r="HL28" s="2">
        <v>0</v>
      </c>
      <c r="HM28" s="2">
        <v>0</v>
      </c>
      <c r="HN28" s="2">
        <v>0</v>
      </c>
      <c r="HO28" s="2">
        <v>0</v>
      </c>
      <c r="HP28" s="2">
        <v>0</v>
      </c>
      <c r="HQ28" s="3">
        <v>0</v>
      </c>
      <c r="HR28" s="3">
        <v>0</v>
      </c>
      <c r="HS28" s="2">
        <v>0</v>
      </c>
      <c r="HT28" s="3">
        <v>0</v>
      </c>
      <c r="HU28" s="3">
        <v>0</v>
      </c>
      <c r="HV28" s="3">
        <v>0</v>
      </c>
      <c r="HW28" s="3">
        <v>0</v>
      </c>
      <c r="HX28" s="2">
        <v>0</v>
      </c>
      <c r="HY28" s="3">
        <v>0.98009409999999997</v>
      </c>
      <c r="HZ28" s="3" t="s">
        <v>140</v>
      </c>
      <c r="IA28" s="3">
        <v>5.0205099999999997E-3</v>
      </c>
      <c r="IB28" s="3">
        <v>1.6173799999999999E-8</v>
      </c>
      <c r="IC28" s="2">
        <v>0</v>
      </c>
      <c r="ID28" s="2">
        <v>0</v>
      </c>
      <c r="IM28" s="3"/>
      <c r="IN28" s="3"/>
      <c r="IO28" s="3"/>
      <c r="IR28" s="3"/>
      <c r="IS28" s="3"/>
    </row>
    <row r="29" spans="2:254" ht="12" customHeight="1" x14ac:dyDescent="0.15">
      <c r="B29" t="s">
        <v>172</v>
      </c>
      <c r="C29" s="42">
        <v>2.8661400000000001E-3</v>
      </c>
      <c r="D29">
        <v>0</v>
      </c>
      <c r="E29">
        <v>0</v>
      </c>
      <c r="F29">
        <v>0</v>
      </c>
      <c r="G29" s="42">
        <v>4.6478600000000002E-3</v>
      </c>
      <c r="H29" s="42">
        <v>4.6478600000000002E-3</v>
      </c>
      <c r="I29">
        <v>0</v>
      </c>
      <c r="J29">
        <v>0</v>
      </c>
      <c r="K29" t="s">
        <v>140</v>
      </c>
      <c r="L29" s="42">
        <v>4.6478600000000002E-3</v>
      </c>
      <c r="M29">
        <v>9.9223199999999998E-2</v>
      </c>
      <c r="N29">
        <v>9.9223900000000004E-2</v>
      </c>
      <c r="O29" s="42">
        <v>4.9921199999999996E-4</v>
      </c>
      <c r="P29">
        <v>9.9224099999999996E-2</v>
      </c>
      <c r="Q29">
        <v>0</v>
      </c>
      <c r="R29">
        <v>9.9472900000000003E-2</v>
      </c>
      <c r="S29">
        <v>0</v>
      </c>
      <c r="T29" s="42">
        <v>4.6517399999999997E-3</v>
      </c>
      <c r="U29">
        <v>0</v>
      </c>
      <c r="V29">
        <v>0</v>
      </c>
      <c r="W29">
        <v>0</v>
      </c>
      <c r="X29">
        <v>0</v>
      </c>
      <c r="Y29">
        <v>0</v>
      </c>
      <c r="Z29" s="42">
        <v>4.9407699999999999E-4</v>
      </c>
      <c r="AA29" s="42">
        <v>4.9727799999999998E-4</v>
      </c>
      <c r="AB29" s="42">
        <v>4.9378099999999999E-4</v>
      </c>
      <c r="AC29" s="42">
        <v>1.03122E-3</v>
      </c>
      <c r="AD29" s="42">
        <v>4.9378099999999999E-4</v>
      </c>
      <c r="AE29" s="42">
        <v>4.9378099999999999E-4</v>
      </c>
      <c r="AF29" s="42">
        <v>4.9378099999999999E-4</v>
      </c>
      <c r="AG29" s="42">
        <v>1.03122E-3</v>
      </c>
      <c r="AH29" s="42">
        <v>1.03122E-3</v>
      </c>
      <c r="AI29" s="42">
        <v>1.03122E-3</v>
      </c>
      <c r="AJ29" s="42">
        <v>1.03122E-3</v>
      </c>
      <c r="AK29" s="42">
        <v>4.9378099999999999E-4</v>
      </c>
      <c r="AL29">
        <v>0</v>
      </c>
      <c r="AM29">
        <v>0.99933749999999999</v>
      </c>
      <c r="AN29" t="s">
        <v>140</v>
      </c>
      <c r="AO29">
        <v>0</v>
      </c>
      <c r="AP29" s="42">
        <v>0.25857799999999997</v>
      </c>
      <c r="AQ29">
        <v>0</v>
      </c>
      <c r="AR29">
        <v>0.25857799999999997</v>
      </c>
      <c r="AS29">
        <v>0.25857930000000001</v>
      </c>
      <c r="AT29">
        <v>0.25857970000000002</v>
      </c>
      <c r="AU29">
        <v>0</v>
      </c>
      <c r="AV29">
        <v>0</v>
      </c>
      <c r="AW29">
        <v>0</v>
      </c>
      <c r="AX29">
        <v>0</v>
      </c>
      <c r="AY29">
        <v>0.2585616</v>
      </c>
      <c r="AZ29">
        <v>0.2585614</v>
      </c>
      <c r="BA29">
        <v>0.2583857</v>
      </c>
      <c r="BB29">
        <v>0.25765569999999999</v>
      </c>
      <c r="BC29">
        <v>0.25407410000000002</v>
      </c>
      <c r="BD29">
        <v>0.23558809999999999</v>
      </c>
      <c r="BE29">
        <v>0.1755507</v>
      </c>
      <c r="BF29">
        <v>9.2636200000000002E-2</v>
      </c>
      <c r="BG29">
        <v>0</v>
      </c>
      <c r="BH29">
        <v>0</v>
      </c>
      <c r="BI29">
        <v>0</v>
      </c>
      <c r="BJ29">
        <v>0</v>
      </c>
      <c r="BK29">
        <v>0</v>
      </c>
      <c r="BL29">
        <v>0.1252624</v>
      </c>
      <c r="BM29">
        <v>0</v>
      </c>
      <c r="BN29" s="42">
        <v>0</v>
      </c>
      <c r="BO29" s="42">
        <v>0.28252250000000001</v>
      </c>
      <c r="BP29" s="42" t="s">
        <v>140</v>
      </c>
      <c r="BQ29" s="42">
        <v>7.7377100000000003E-4</v>
      </c>
      <c r="BR29" s="42">
        <v>0</v>
      </c>
      <c r="BS29" s="42">
        <v>0.32578289999999999</v>
      </c>
      <c r="BT29" s="42" t="s">
        <v>140</v>
      </c>
      <c r="BU29" s="42">
        <v>1.6753E-3</v>
      </c>
      <c r="BV29">
        <v>0.3462189</v>
      </c>
      <c r="BW29" s="42">
        <v>1.67701E-4</v>
      </c>
      <c r="BX29" s="42">
        <v>0.35546470000000002</v>
      </c>
      <c r="BY29" s="42">
        <v>2.6690699999999998E-4</v>
      </c>
      <c r="BZ29">
        <v>0</v>
      </c>
      <c r="CA29">
        <v>0.35546480000000003</v>
      </c>
      <c r="CB29">
        <v>0</v>
      </c>
      <c r="CC29" s="42">
        <v>0</v>
      </c>
      <c r="CD29">
        <v>0</v>
      </c>
      <c r="CE29">
        <v>0</v>
      </c>
      <c r="CF29">
        <v>0</v>
      </c>
      <c r="CG29" s="42">
        <v>0</v>
      </c>
      <c r="CH29">
        <v>0</v>
      </c>
      <c r="CI29" s="42">
        <v>1.1707200000000001E-4</v>
      </c>
      <c r="CJ29">
        <v>0</v>
      </c>
      <c r="CK29" s="42">
        <v>0</v>
      </c>
      <c r="CL29">
        <v>0</v>
      </c>
      <c r="CM29">
        <v>0</v>
      </c>
      <c r="CN29">
        <v>0</v>
      </c>
      <c r="CO29" s="42" t="s">
        <v>140</v>
      </c>
      <c r="CP29">
        <v>0</v>
      </c>
      <c r="CQ29" s="42">
        <v>1.1419500000000001E-3</v>
      </c>
      <c r="CR29" s="42">
        <v>0</v>
      </c>
      <c r="CS29" s="42">
        <v>0</v>
      </c>
      <c r="CT29">
        <v>0</v>
      </c>
      <c r="CU29" s="42">
        <v>0</v>
      </c>
      <c r="CV29">
        <v>0</v>
      </c>
      <c r="CW29" s="42">
        <v>0</v>
      </c>
      <c r="CX29">
        <v>0</v>
      </c>
      <c r="CY29">
        <v>0</v>
      </c>
      <c r="CZ29" t="s">
        <v>140</v>
      </c>
      <c r="DA29">
        <v>0</v>
      </c>
      <c r="DB29">
        <v>0</v>
      </c>
      <c r="DC29">
        <v>0</v>
      </c>
      <c r="DD29">
        <v>0</v>
      </c>
      <c r="DE29">
        <v>0</v>
      </c>
      <c r="DF29">
        <v>0.87935419999999997</v>
      </c>
      <c r="DG29">
        <v>0</v>
      </c>
      <c r="DH29" s="42">
        <v>0</v>
      </c>
      <c r="DI29">
        <v>0</v>
      </c>
      <c r="DJ29" s="42">
        <v>0</v>
      </c>
      <c r="DK29" s="42">
        <v>0.35551850000000002</v>
      </c>
      <c r="DL29">
        <v>0.35552040000000001</v>
      </c>
      <c r="DM29" s="42" t="s">
        <v>140</v>
      </c>
      <c r="DN29" s="42">
        <v>0.35552040000000001</v>
      </c>
      <c r="DO29" s="42">
        <v>0.35552040000000001</v>
      </c>
      <c r="DP29" s="42">
        <v>0.88942730000000003</v>
      </c>
      <c r="DQ29" s="42">
        <v>1.22097E-3</v>
      </c>
      <c r="DR29" s="42">
        <v>0.35553600000000002</v>
      </c>
      <c r="DS29" s="42">
        <v>0</v>
      </c>
      <c r="DT29" s="42">
        <v>1.22097E-3</v>
      </c>
      <c r="DU29" s="42">
        <v>0</v>
      </c>
      <c r="DV29">
        <v>0</v>
      </c>
      <c r="DW29" t="s">
        <v>140</v>
      </c>
      <c r="DX29">
        <v>0</v>
      </c>
      <c r="DY29" t="s">
        <v>140</v>
      </c>
      <c r="DZ29">
        <v>0</v>
      </c>
      <c r="EA29" s="42">
        <v>0</v>
      </c>
      <c r="EB29" s="42">
        <v>0</v>
      </c>
      <c r="EC29" s="42">
        <v>1</v>
      </c>
      <c r="ED29" s="42">
        <v>1.9905800000000001E-2</v>
      </c>
      <c r="EE29" s="42">
        <v>0</v>
      </c>
      <c r="EF29">
        <v>0</v>
      </c>
      <c r="EG29">
        <v>0</v>
      </c>
      <c r="EH29">
        <v>0</v>
      </c>
      <c r="EI29" s="42">
        <v>0</v>
      </c>
      <c r="EJ29" s="42">
        <v>0</v>
      </c>
      <c r="EK29" s="42">
        <v>0</v>
      </c>
      <c r="EL29" s="42">
        <v>0</v>
      </c>
      <c r="EM29">
        <v>0</v>
      </c>
      <c r="EN29">
        <v>0</v>
      </c>
      <c r="EO29" s="42">
        <v>0</v>
      </c>
      <c r="EP29" s="42">
        <v>0</v>
      </c>
      <c r="EQ29" s="42">
        <v>1.3061500000000001E-3</v>
      </c>
      <c r="ER29" s="42">
        <v>1.31029E-3</v>
      </c>
      <c r="ES29" s="42">
        <v>0</v>
      </c>
      <c r="ET29" s="42">
        <v>0</v>
      </c>
      <c r="EU29">
        <v>0</v>
      </c>
      <c r="EV29">
        <v>0</v>
      </c>
      <c r="EW29">
        <v>0</v>
      </c>
      <c r="EX29">
        <v>0</v>
      </c>
      <c r="EY29">
        <v>0</v>
      </c>
      <c r="EZ29">
        <v>0</v>
      </c>
      <c r="FA29" s="42">
        <v>0</v>
      </c>
      <c r="FB29" s="42">
        <v>0</v>
      </c>
      <c r="FC29">
        <v>0</v>
      </c>
      <c r="FD29">
        <v>0</v>
      </c>
      <c r="FE29">
        <v>0</v>
      </c>
      <c r="FF29">
        <v>0</v>
      </c>
      <c r="FG29">
        <v>0</v>
      </c>
      <c r="FH29">
        <v>0</v>
      </c>
      <c r="FI29">
        <v>0</v>
      </c>
      <c r="FJ29">
        <v>0</v>
      </c>
      <c r="FK29">
        <v>0</v>
      </c>
      <c r="FL29">
        <v>0</v>
      </c>
      <c r="FM29">
        <v>0</v>
      </c>
      <c r="FN29">
        <v>0</v>
      </c>
      <c r="FO29">
        <v>0</v>
      </c>
      <c r="FP29">
        <v>0</v>
      </c>
      <c r="FQ29">
        <v>0</v>
      </c>
      <c r="FR29">
        <v>0</v>
      </c>
      <c r="FS29">
        <v>0</v>
      </c>
      <c r="FT29">
        <v>0</v>
      </c>
      <c r="FU29">
        <v>0</v>
      </c>
      <c r="FV29">
        <v>0</v>
      </c>
      <c r="FW29">
        <v>0</v>
      </c>
      <c r="FX29">
        <v>0</v>
      </c>
      <c r="FY29">
        <v>0</v>
      </c>
      <c r="FZ29">
        <v>0</v>
      </c>
      <c r="GA29">
        <v>0</v>
      </c>
      <c r="GB29">
        <v>0</v>
      </c>
      <c r="GC29" s="42">
        <v>0</v>
      </c>
      <c r="GD29">
        <v>0</v>
      </c>
      <c r="GE29" s="42">
        <v>0</v>
      </c>
      <c r="GF29">
        <v>0</v>
      </c>
      <c r="GG29" s="42">
        <v>0</v>
      </c>
      <c r="GH29">
        <v>0</v>
      </c>
      <c r="GI29" s="42">
        <v>0</v>
      </c>
      <c r="GJ29" s="2">
        <v>0.64940100000000001</v>
      </c>
      <c r="GK29" s="3">
        <v>4.6437800000000001E-3</v>
      </c>
      <c r="GL29" s="2" t="s">
        <v>140</v>
      </c>
      <c r="GM29" s="3">
        <v>9.9625199999999997E-2</v>
      </c>
      <c r="GN29" s="2">
        <v>0</v>
      </c>
      <c r="GO29" s="3">
        <v>2.8730700000000001E-6</v>
      </c>
      <c r="GP29" s="3">
        <v>0</v>
      </c>
      <c r="GQ29" s="3">
        <v>4.6437800000000001E-3</v>
      </c>
      <c r="GR29" s="2">
        <v>0</v>
      </c>
      <c r="GS29" s="3">
        <v>0</v>
      </c>
      <c r="GT29" s="3">
        <v>0</v>
      </c>
      <c r="GU29" s="3">
        <v>0</v>
      </c>
      <c r="GV29" s="3">
        <v>0</v>
      </c>
      <c r="GW29" s="2">
        <v>0</v>
      </c>
      <c r="GX29" s="2">
        <v>0</v>
      </c>
      <c r="GY29" s="2">
        <v>0</v>
      </c>
      <c r="GZ29" s="2">
        <v>0</v>
      </c>
      <c r="HA29" s="2">
        <v>0</v>
      </c>
      <c r="HB29" s="2">
        <v>0</v>
      </c>
      <c r="HC29" s="2">
        <v>0</v>
      </c>
      <c r="HD29" s="2">
        <v>0</v>
      </c>
      <c r="HE29" s="2">
        <v>0.35538560000000002</v>
      </c>
      <c r="HF29" s="2">
        <v>0</v>
      </c>
      <c r="HG29" s="2">
        <v>0</v>
      </c>
      <c r="HH29" s="2">
        <v>0.35546470000000002</v>
      </c>
      <c r="HI29" s="2">
        <v>0.35545130000000003</v>
      </c>
      <c r="HJ29" s="2">
        <v>0.35546460000000002</v>
      </c>
      <c r="HK29" s="2">
        <v>0</v>
      </c>
      <c r="HL29" s="2">
        <v>1</v>
      </c>
      <c r="HM29" s="2">
        <v>0</v>
      </c>
      <c r="HN29" s="3">
        <v>0</v>
      </c>
      <c r="HO29" s="3">
        <v>0</v>
      </c>
      <c r="HP29" s="3">
        <v>1</v>
      </c>
      <c r="HQ29" s="2">
        <v>1</v>
      </c>
      <c r="HR29" s="3">
        <v>0.84964419999999996</v>
      </c>
      <c r="HS29" s="2">
        <v>1</v>
      </c>
      <c r="HT29" s="2">
        <v>0</v>
      </c>
      <c r="HU29" s="3">
        <v>0</v>
      </c>
      <c r="HV29" s="3">
        <v>0</v>
      </c>
      <c r="HW29" s="3">
        <v>0.84964419999999996</v>
      </c>
      <c r="HX29" s="3">
        <v>1</v>
      </c>
      <c r="HY29" s="2">
        <v>1.9905800000000001E-2</v>
      </c>
      <c r="HZ29" s="3" t="s">
        <v>140</v>
      </c>
      <c r="IA29" s="3">
        <v>0</v>
      </c>
      <c r="IB29" s="3">
        <v>4.7811700000000004E-3</v>
      </c>
      <c r="IC29" s="3">
        <v>1.1920800000000001E-3</v>
      </c>
      <c r="ID29" s="2">
        <v>0</v>
      </c>
      <c r="IH29" s="3"/>
      <c r="II29" s="3"/>
      <c r="IL29" s="3"/>
      <c r="IM29" s="3"/>
      <c r="IR29" s="3"/>
      <c r="IS29" s="3"/>
      <c r="IT29" s="3"/>
    </row>
    <row r="30" spans="2:254" ht="12" customHeight="1" x14ac:dyDescent="0.15">
      <c r="B30" t="s">
        <v>165</v>
      </c>
      <c r="C30">
        <v>944.54269999999997</v>
      </c>
      <c r="D30">
        <v>1.1074010000000001</v>
      </c>
      <c r="E30">
        <v>958.12090000000001</v>
      </c>
      <c r="F30">
        <v>1.3789370000000001</v>
      </c>
      <c r="G30">
        <v>987.20119999999997</v>
      </c>
      <c r="H30">
        <v>987.20119999999997</v>
      </c>
      <c r="I30">
        <v>988.05050000000006</v>
      </c>
      <c r="J30">
        <v>0.1057476</v>
      </c>
      <c r="K30" t="s">
        <v>140</v>
      </c>
      <c r="L30">
        <v>987.20119999999997</v>
      </c>
      <c r="M30">
        <v>1023.4160000000001</v>
      </c>
      <c r="N30">
        <v>1023.4160000000001</v>
      </c>
      <c r="O30">
        <v>985.85929999999996</v>
      </c>
      <c r="P30">
        <v>1023.4160000000001</v>
      </c>
      <c r="Q30">
        <v>0.2775318</v>
      </c>
      <c r="R30">
        <v>1023.83</v>
      </c>
      <c r="S30">
        <v>988.03459999999995</v>
      </c>
      <c r="T30">
        <v>987.24080000000004</v>
      </c>
      <c r="U30">
        <v>0.65118469999999995</v>
      </c>
      <c r="V30">
        <v>0.17876529999999999</v>
      </c>
      <c r="W30">
        <v>3.5908730000000002</v>
      </c>
      <c r="X30">
        <v>8.8909029999999998</v>
      </c>
      <c r="Y30">
        <v>0.42356359999999998</v>
      </c>
      <c r="Z30">
        <v>985.80939999999998</v>
      </c>
      <c r="AA30">
        <v>985.8424</v>
      </c>
      <c r="AB30">
        <v>985.80640000000005</v>
      </c>
      <c r="AC30">
        <v>992.66700000000003</v>
      </c>
      <c r="AD30">
        <v>985.80640000000005</v>
      </c>
      <c r="AE30">
        <v>985.80640000000005</v>
      </c>
      <c r="AF30">
        <v>985.80640000000005</v>
      </c>
      <c r="AG30">
        <v>992.66700000000003</v>
      </c>
      <c r="AH30">
        <v>992.66700000000003</v>
      </c>
      <c r="AI30">
        <v>992.66700000000003</v>
      </c>
      <c r="AJ30">
        <v>992.66700000000003</v>
      </c>
      <c r="AK30">
        <v>985.80640000000005</v>
      </c>
      <c r="AL30">
        <v>974.28430000000003</v>
      </c>
      <c r="AM30">
        <v>1503.0429999999999</v>
      </c>
      <c r="AN30" t="s">
        <v>140</v>
      </c>
      <c r="AO30">
        <v>994.7912</v>
      </c>
      <c r="AP30">
        <v>1063.027</v>
      </c>
      <c r="AQ30">
        <v>961.67229999999995</v>
      </c>
      <c r="AR30">
        <v>1063.027</v>
      </c>
      <c r="AS30">
        <v>1063.0219999999999</v>
      </c>
      <c r="AT30">
        <v>1063.152</v>
      </c>
      <c r="AU30">
        <v>994.06050000000005</v>
      </c>
      <c r="AV30">
        <v>0.96899440000000003</v>
      </c>
      <c r="AW30">
        <v>0.97732600000000003</v>
      </c>
      <c r="AX30">
        <v>1.1098190000000001</v>
      </c>
      <c r="AY30">
        <v>1062.117</v>
      </c>
      <c r="AZ30">
        <v>1062.107</v>
      </c>
      <c r="BA30">
        <v>1052.346</v>
      </c>
      <c r="BB30">
        <v>1032.646</v>
      </c>
      <c r="BC30">
        <v>1000.273</v>
      </c>
      <c r="BD30">
        <v>955.20600000000002</v>
      </c>
      <c r="BE30">
        <v>915.8329</v>
      </c>
      <c r="BF30">
        <v>892.04160000000002</v>
      </c>
      <c r="BG30">
        <v>859.75829999999996</v>
      </c>
      <c r="BH30">
        <v>6.7606570000000001</v>
      </c>
      <c r="BI30">
        <v>58.672530000000002</v>
      </c>
      <c r="BJ30">
        <v>33.259030000000003</v>
      </c>
      <c r="BK30">
        <v>779.0231</v>
      </c>
      <c r="BL30">
        <v>904.90329999999994</v>
      </c>
      <c r="BM30">
        <v>22.762889999999999</v>
      </c>
      <c r="BN30">
        <v>23.384</v>
      </c>
      <c r="BO30">
        <v>969.69780000000003</v>
      </c>
      <c r="BP30" t="s">
        <v>140</v>
      </c>
      <c r="BQ30">
        <v>12.569459999999999</v>
      </c>
      <c r="BR30">
        <v>12.813890000000001</v>
      </c>
      <c r="BS30">
        <v>1016.175</v>
      </c>
      <c r="BT30" t="s">
        <v>140</v>
      </c>
      <c r="BU30">
        <v>6.7002870000000003</v>
      </c>
      <c r="BV30">
        <v>1049.2729999999999</v>
      </c>
      <c r="BW30">
        <v>3.6963360000000001</v>
      </c>
      <c r="BX30">
        <v>1067.5229999999999</v>
      </c>
      <c r="BY30">
        <v>2.5191409999999999</v>
      </c>
      <c r="BZ30">
        <v>1103.08</v>
      </c>
      <c r="CA30">
        <v>1067.5229999999999</v>
      </c>
      <c r="CB30">
        <v>2.5167199999999998</v>
      </c>
      <c r="CC30">
        <v>2.5139260000000001</v>
      </c>
      <c r="CD30">
        <v>916.66390000000001</v>
      </c>
      <c r="CE30">
        <v>1.044397</v>
      </c>
      <c r="CF30">
        <v>3.6954859999999998</v>
      </c>
      <c r="CG30">
        <v>0.61130640000000003</v>
      </c>
      <c r="CH30">
        <v>901.27089999999998</v>
      </c>
      <c r="CI30">
        <v>3.6960500000000001</v>
      </c>
      <c r="CJ30">
        <v>872.57849999999996</v>
      </c>
      <c r="CK30">
        <v>6.6887920000000003</v>
      </c>
      <c r="CL30">
        <v>901.53560000000004</v>
      </c>
      <c r="CM30">
        <v>3.6954859999999998</v>
      </c>
      <c r="CN30">
        <v>6.6887939999999997</v>
      </c>
      <c r="CO30" t="s">
        <v>140</v>
      </c>
      <c r="CP30">
        <v>872.69079999999997</v>
      </c>
      <c r="CQ30">
        <v>6.6964499999999996</v>
      </c>
      <c r="CR30">
        <v>832.84609999999998</v>
      </c>
      <c r="CS30">
        <v>782.94600000000003</v>
      </c>
      <c r="CT30">
        <v>916.97140000000002</v>
      </c>
      <c r="CU30">
        <v>2.556953</v>
      </c>
      <c r="CV30">
        <v>916.97140000000002</v>
      </c>
      <c r="CW30">
        <v>916.97140000000002</v>
      </c>
      <c r="CX30">
        <v>923.32770000000005</v>
      </c>
      <c r="CY30">
        <v>921.21770000000004</v>
      </c>
      <c r="CZ30" t="s">
        <v>140</v>
      </c>
      <c r="DA30">
        <v>0.67827680000000001</v>
      </c>
      <c r="DB30">
        <v>8.8909029999999998</v>
      </c>
      <c r="DC30">
        <v>4.5807229999999999</v>
      </c>
      <c r="DD30">
        <v>0.59159530000000005</v>
      </c>
      <c r="DE30">
        <v>958.33399999999995</v>
      </c>
      <c r="DF30">
        <v>1410.11</v>
      </c>
      <c r="DG30">
        <v>5.6007689999999997</v>
      </c>
      <c r="DH30">
        <v>3.8168069999999998</v>
      </c>
      <c r="DI30">
        <v>8.8909029999999998</v>
      </c>
      <c r="DJ30">
        <v>959.20619999999997</v>
      </c>
      <c r="DK30">
        <v>1067.5309999999999</v>
      </c>
      <c r="DL30">
        <v>1067.451</v>
      </c>
      <c r="DM30" t="s">
        <v>140</v>
      </c>
      <c r="DN30">
        <v>1067.3989999999999</v>
      </c>
      <c r="DO30">
        <v>1067.421</v>
      </c>
      <c r="DP30">
        <v>1420.39</v>
      </c>
      <c r="DQ30">
        <v>919.27739999999994</v>
      </c>
      <c r="DR30">
        <v>1067.4059999999999</v>
      </c>
      <c r="DS30">
        <v>923.3143</v>
      </c>
      <c r="DT30">
        <v>919.26400000000001</v>
      </c>
      <c r="DU30">
        <v>3.816729</v>
      </c>
      <c r="DV30">
        <v>3.816729</v>
      </c>
      <c r="DW30" t="s">
        <v>140</v>
      </c>
      <c r="DX30">
        <v>983.06280000000004</v>
      </c>
      <c r="DY30" t="s">
        <v>140</v>
      </c>
      <c r="DZ30">
        <v>5.2732760000000001</v>
      </c>
      <c r="EA30">
        <v>994.06050000000005</v>
      </c>
      <c r="EB30">
        <v>4.5807229999999999</v>
      </c>
      <c r="EC30">
        <v>1509.963</v>
      </c>
      <c r="ED30">
        <v>0.74148720000000001</v>
      </c>
      <c r="EE30">
        <v>990.63030000000003</v>
      </c>
      <c r="EF30">
        <v>979.41420000000005</v>
      </c>
      <c r="EG30">
        <v>979.45569999999998</v>
      </c>
      <c r="EH30">
        <v>979.46029999999996</v>
      </c>
      <c r="EI30">
        <v>970.29319999999996</v>
      </c>
      <c r="EJ30">
        <v>1.0916779999999999</v>
      </c>
      <c r="EK30">
        <v>970.33280000000002</v>
      </c>
      <c r="EL30">
        <v>1.104968</v>
      </c>
      <c r="EM30">
        <v>1.104557</v>
      </c>
      <c r="EN30">
        <v>0.59431330000000004</v>
      </c>
      <c r="EO30">
        <v>962.00800000000004</v>
      </c>
      <c r="EP30">
        <v>959.12969999999996</v>
      </c>
      <c r="EQ30">
        <v>921.072</v>
      </c>
      <c r="ER30">
        <v>921.11339999999996</v>
      </c>
      <c r="ES30">
        <v>1.1042730000000001</v>
      </c>
      <c r="ET30">
        <v>1.1268800000000001</v>
      </c>
      <c r="EU30">
        <v>8.8909029999999998</v>
      </c>
      <c r="EV30">
        <v>0.59431330000000004</v>
      </c>
      <c r="EW30">
        <v>994.06050000000005</v>
      </c>
      <c r="EX30">
        <v>925.84019999999998</v>
      </c>
      <c r="EY30">
        <v>994.06050000000005</v>
      </c>
      <c r="EZ30">
        <v>990.23609999999996</v>
      </c>
      <c r="FA30">
        <v>994.06050000000005</v>
      </c>
      <c r="FB30">
        <v>990.23090000000002</v>
      </c>
      <c r="FC30">
        <v>994.06050000000005</v>
      </c>
      <c r="FD30">
        <v>990.23019999999997</v>
      </c>
      <c r="FE30">
        <v>994.06050000000005</v>
      </c>
      <c r="FF30">
        <v>990.2296</v>
      </c>
      <c r="FG30">
        <v>994.06050000000005</v>
      </c>
      <c r="FH30">
        <v>990.22839999999997</v>
      </c>
      <c r="FI30">
        <v>994.06050000000005</v>
      </c>
      <c r="FJ30">
        <v>990.22839999999997</v>
      </c>
      <c r="FK30">
        <v>994.06050000000005</v>
      </c>
      <c r="FL30">
        <v>990.23599999999999</v>
      </c>
      <c r="FM30">
        <v>994.06050000000005</v>
      </c>
      <c r="FN30">
        <v>990.23440000000005</v>
      </c>
      <c r="FO30">
        <v>994.06050000000005</v>
      </c>
      <c r="FP30">
        <v>990.23490000000004</v>
      </c>
      <c r="FQ30">
        <v>994.06050000000005</v>
      </c>
      <c r="FR30">
        <v>990.23850000000004</v>
      </c>
      <c r="FS30">
        <v>994.06050000000005</v>
      </c>
      <c r="FT30">
        <v>990.23490000000004</v>
      </c>
      <c r="FU30">
        <v>994.06050000000005</v>
      </c>
      <c r="FV30">
        <v>0.5918677</v>
      </c>
      <c r="FW30">
        <v>0.5918677</v>
      </c>
      <c r="FX30">
        <v>0.5918677</v>
      </c>
      <c r="FY30">
        <v>0.5918677</v>
      </c>
      <c r="FZ30">
        <v>3.1683409999999999</v>
      </c>
      <c r="GA30">
        <v>302.35140000000001</v>
      </c>
      <c r="GB30">
        <v>3.1683409999999999</v>
      </c>
      <c r="GC30">
        <v>204.43790000000001</v>
      </c>
      <c r="GD30">
        <v>818.40719999999999</v>
      </c>
      <c r="GE30">
        <v>800.0625</v>
      </c>
      <c r="GF30">
        <v>800.0625</v>
      </c>
      <c r="GG30">
        <v>816.75739999999996</v>
      </c>
      <c r="GH30">
        <v>800.0625</v>
      </c>
      <c r="GI30">
        <v>820.05589999999995</v>
      </c>
      <c r="GJ30" s="2">
        <v>1241.461</v>
      </c>
      <c r="GK30" s="2">
        <v>987.15970000000004</v>
      </c>
      <c r="GL30" s="2" t="s">
        <v>140</v>
      </c>
      <c r="GM30" s="2">
        <v>1024.087</v>
      </c>
      <c r="GN30" s="2">
        <v>927.15809999999999</v>
      </c>
      <c r="GO30" s="2">
        <v>985.70630000000006</v>
      </c>
      <c r="GP30" s="2">
        <v>988.05129999999997</v>
      </c>
      <c r="GQ30" s="2">
        <v>987.15970000000004</v>
      </c>
      <c r="GR30" s="2">
        <v>3.694931</v>
      </c>
      <c r="GS30" s="2">
        <v>909.39750000000004</v>
      </c>
      <c r="GT30" s="2">
        <v>22.751059999999999</v>
      </c>
      <c r="GU30" s="2">
        <v>1616.818</v>
      </c>
      <c r="GV30" s="2">
        <v>985.47180000000003</v>
      </c>
      <c r="GW30" s="2">
        <v>12.55935</v>
      </c>
      <c r="GX30" s="2">
        <v>1656.47</v>
      </c>
      <c r="GY30" s="2">
        <v>1040.7729999999999</v>
      </c>
      <c r="GZ30" s="2">
        <v>6.6888350000000001</v>
      </c>
      <c r="HA30" s="2">
        <v>1692.79</v>
      </c>
      <c r="HB30" s="2">
        <v>1081.3679999999999</v>
      </c>
      <c r="HC30" s="2">
        <v>3.6957100000000001</v>
      </c>
      <c r="HD30" s="2">
        <v>1722.5260000000001</v>
      </c>
      <c r="HE30" s="2">
        <v>1066.518</v>
      </c>
      <c r="HF30" s="2">
        <v>2.5184660000000001</v>
      </c>
      <c r="HG30" s="2">
        <v>1739.7370000000001</v>
      </c>
      <c r="HH30" s="2">
        <v>1067.5229999999999</v>
      </c>
      <c r="HI30" s="2">
        <v>1067.5630000000001</v>
      </c>
      <c r="HJ30" s="2">
        <v>1067.5229999999999</v>
      </c>
      <c r="HK30" s="2">
        <v>1067.5440000000001</v>
      </c>
      <c r="HL30" s="2">
        <v>1509.962</v>
      </c>
      <c r="HM30" s="2">
        <v>918.83799999999997</v>
      </c>
      <c r="HN30" s="2">
        <v>918.83799999999997</v>
      </c>
      <c r="HO30" s="2">
        <v>918.83799999999997</v>
      </c>
      <c r="HP30" s="2">
        <v>1509.962</v>
      </c>
      <c r="HQ30" s="2">
        <v>1509.962</v>
      </c>
      <c r="HR30" s="2">
        <v>1376.7860000000001</v>
      </c>
      <c r="HS30" s="2">
        <v>1509.962</v>
      </c>
      <c r="HT30" s="2">
        <v>925.84019999999998</v>
      </c>
      <c r="HU30" s="2">
        <v>918.83799999999997</v>
      </c>
      <c r="HV30" s="2">
        <v>925.84019999999998</v>
      </c>
      <c r="HW30" s="2">
        <v>1377.191</v>
      </c>
      <c r="HX30" s="2">
        <v>1509.963</v>
      </c>
      <c r="HY30" s="2">
        <v>0.74148720000000001</v>
      </c>
      <c r="HZ30" s="2" t="s">
        <v>140</v>
      </c>
      <c r="IA30" s="2">
        <v>105.4205</v>
      </c>
      <c r="IB30" s="2">
        <v>969.82169999999996</v>
      </c>
      <c r="IC30" s="2">
        <v>921.12810000000002</v>
      </c>
      <c r="ID30" s="2">
        <v>923.3143</v>
      </c>
    </row>
    <row r="31" spans="2:254" ht="12" customHeight="1" x14ac:dyDescent="0.15">
      <c r="B31" t="s">
        <v>159</v>
      </c>
      <c r="C31">
        <v>119.967</v>
      </c>
      <c r="D31">
        <v>119.967</v>
      </c>
      <c r="E31">
        <v>100.0005</v>
      </c>
      <c r="F31">
        <v>100.0005</v>
      </c>
      <c r="G31">
        <v>55.401240000000001</v>
      </c>
      <c r="H31">
        <v>55.401240000000001</v>
      </c>
      <c r="I31">
        <v>50.001779999999997</v>
      </c>
      <c r="J31">
        <v>55.32056</v>
      </c>
      <c r="K31" t="s">
        <v>140</v>
      </c>
      <c r="L31">
        <v>55.401240000000001</v>
      </c>
      <c r="M31">
        <v>74.859859999999998</v>
      </c>
      <c r="N31">
        <v>74.859859999999998</v>
      </c>
      <c r="O31">
        <v>55.490580000000001</v>
      </c>
      <c r="P31">
        <v>74.859859999999998</v>
      </c>
      <c r="Q31">
        <v>131.65880000000001</v>
      </c>
      <c r="R31">
        <v>74.467640000000003</v>
      </c>
      <c r="S31">
        <v>50.000680000000003</v>
      </c>
      <c r="T31">
        <v>55.32056</v>
      </c>
      <c r="U31">
        <v>117.217</v>
      </c>
      <c r="V31">
        <v>28.4131</v>
      </c>
      <c r="W31">
        <v>45</v>
      </c>
      <c r="X31">
        <v>30</v>
      </c>
      <c r="Y31">
        <v>50.000680000000003</v>
      </c>
      <c r="Z31">
        <v>55.540390000000002</v>
      </c>
      <c r="AA31">
        <v>55.473260000000003</v>
      </c>
      <c r="AB31">
        <v>55.546460000000003</v>
      </c>
      <c r="AC31">
        <v>39.999989999999997</v>
      </c>
      <c r="AD31">
        <v>55.546460000000003</v>
      </c>
      <c r="AE31">
        <v>55.546460000000003</v>
      </c>
      <c r="AF31">
        <v>55.546460000000003</v>
      </c>
      <c r="AG31">
        <v>40</v>
      </c>
      <c r="AH31">
        <v>40</v>
      </c>
      <c r="AI31">
        <v>40</v>
      </c>
      <c r="AJ31">
        <v>39.999989999999997</v>
      </c>
      <c r="AK31" s="42">
        <v>55.546460000000003</v>
      </c>
      <c r="AL31">
        <v>87.873670000000004</v>
      </c>
      <c r="AM31">
        <v>90</v>
      </c>
      <c r="AN31" t="s">
        <v>140</v>
      </c>
      <c r="AO31">
        <v>32.904490000000003</v>
      </c>
      <c r="AP31">
        <v>93.052840000000003</v>
      </c>
      <c r="AQ31">
        <v>96.475560000000002</v>
      </c>
      <c r="AR31">
        <v>93.052840000000003</v>
      </c>
      <c r="AS31">
        <v>93.052840000000003</v>
      </c>
      <c r="AT31">
        <v>92.85239</v>
      </c>
      <c r="AU31">
        <v>35</v>
      </c>
      <c r="AV31">
        <v>90</v>
      </c>
      <c r="AW31">
        <v>55.473260000000003</v>
      </c>
      <c r="AX31">
        <v>35.160710000000002</v>
      </c>
      <c r="AY31">
        <v>94.506960000000007</v>
      </c>
      <c r="AZ31">
        <v>94.523079999999993</v>
      </c>
      <c r="BA31">
        <v>109.358</v>
      </c>
      <c r="BB31">
        <v>135.7783</v>
      </c>
      <c r="BC31">
        <v>172.9023</v>
      </c>
      <c r="BD31">
        <v>215.4059</v>
      </c>
      <c r="BE31">
        <v>246.2886</v>
      </c>
      <c r="BF31">
        <v>262.5</v>
      </c>
      <c r="BG31">
        <v>282</v>
      </c>
      <c r="BH31">
        <v>30</v>
      </c>
      <c r="BI31">
        <v>300.03859999999997</v>
      </c>
      <c r="BJ31">
        <v>282.28879999999998</v>
      </c>
      <c r="BK31">
        <v>283.61110000000002</v>
      </c>
      <c r="BL31">
        <v>261.77620000000002</v>
      </c>
      <c r="BM31">
        <v>261.72210000000001</v>
      </c>
      <c r="BN31" s="42">
        <v>260.96899999999999</v>
      </c>
      <c r="BO31">
        <v>226.44710000000001</v>
      </c>
      <c r="BP31" t="s">
        <v>140</v>
      </c>
      <c r="BQ31">
        <v>226.44380000000001</v>
      </c>
      <c r="BR31">
        <v>226.4</v>
      </c>
      <c r="BS31">
        <v>193.53659999999999</v>
      </c>
      <c r="BT31" s="42" t="s">
        <v>140</v>
      </c>
      <c r="BU31">
        <v>193.5361</v>
      </c>
      <c r="BV31">
        <v>166.21539999999999</v>
      </c>
      <c r="BW31">
        <v>166.21539999999999</v>
      </c>
      <c r="BX31">
        <v>149.00479999999999</v>
      </c>
      <c r="BY31" s="42">
        <v>150.25239999999999</v>
      </c>
      <c r="BZ31" s="42">
        <v>150.2525</v>
      </c>
      <c r="CA31" s="42">
        <v>149.00479999999999</v>
      </c>
      <c r="CB31">
        <v>150.56649999999999</v>
      </c>
      <c r="CC31">
        <v>151</v>
      </c>
      <c r="CD31" s="42">
        <v>150.22929999999999</v>
      </c>
      <c r="CE31">
        <v>150.56649999999999</v>
      </c>
      <c r="CF31">
        <v>166.18469999999999</v>
      </c>
      <c r="CG31" s="42">
        <v>166.18469999999999</v>
      </c>
      <c r="CH31">
        <v>166.18</v>
      </c>
      <c r="CI31">
        <v>166.21190000000001</v>
      </c>
      <c r="CJ31">
        <v>193.4555</v>
      </c>
      <c r="CK31">
        <v>193.4555</v>
      </c>
      <c r="CL31">
        <v>166.18469999999999</v>
      </c>
      <c r="CM31">
        <v>166.18469999999999</v>
      </c>
      <c r="CN31">
        <v>193.4555</v>
      </c>
      <c r="CO31" t="s">
        <v>140</v>
      </c>
      <c r="CP31">
        <v>193.4314</v>
      </c>
      <c r="CQ31">
        <v>193.5325</v>
      </c>
      <c r="CR31">
        <v>226.1455</v>
      </c>
      <c r="CS31">
        <v>260.80349999999999</v>
      </c>
      <c r="CT31">
        <v>150.18440000000001</v>
      </c>
      <c r="CU31">
        <v>150.18440000000001</v>
      </c>
      <c r="CV31">
        <v>150.18440000000001</v>
      </c>
      <c r="CW31">
        <v>150.18440000000001</v>
      </c>
      <c r="CX31">
        <v>143.3373</v>
      </c>
      <c r="CY31">
        <v>147.11109999999999</v>
      </c>
      <c r="CZ31" t="s">
        <v>140</v>
      </c>
      <c r="DA31">
        <v>95.158810000000003</v>
      </c>
      <c r="DB31">
        <v>30</v>
      </c>
      <c r="DC31">
        <v>60</v>
      </c>
      <c r="DD31">
        <v>99.935059999999993</v>
      </c>
      <c r="DE31">
        <v>99.718100000000007</v>
      </c>
      <c r="DF31">
        <v>108.87820000000001</v>
      </c>
      <c r="DG31">
        <v>60</v>
      </c>
      <c r="DH31">
        <v>108.8753</v>
      </c>
      <c r="DI31">
        <v>30</v>
      </c>
      <c r="DJ31">
        <v>99.935059999999993</v>
      </c>
      <c r="DK31">
        <v>149.00479999999999</v>
      </c>
      <c r="DL31">
        <v>149.10579999999999</v>
      </c>
      <c r="DM31" t="s">
        <v>140</v>
      </c>
      <c r="DN31">
        <v>149.1713</v>
      </c>
      <c r="DO31">
        <v>149.143</v>
      </c>
      <c r="DP31">
        <v>95.158810000000003</v>
      </c>
      <c r="DQ31">
        <v>149.1713</v>
      </c>
      <c r="DR31">
        <v>149.1713</v>
      </c>
      <c r="DS31">
        <v>143.35230000000001</v>
      </c>
      <c r="DT31" s="42">
        <v>149.1858</v>
      </c>
      <c r="DU31" s="42">
        <v>108.87820000000001</v>
      </c>
      <c r="DV31">
        <v>108.87820000000001</v>
      </c>
      <c r="DW31" t="s">
        <v>140</v>
      </c>
      <c r="DX31">
        <v>60</v>
      </c>
      <c r="DY31" t="s">
        <v>140</v>
      </c>
      <c r="DZ31" s="42">
        <v>91.390659999999997</v>
      </c>
      <c r="EA31" s="42">
        <v>35</v>
      </c>
      <c r="EB31">
        <v>60</v>
      </c>
      <c r="EC31">
        <v>120</v>
      </c>
      <c r="ED31">
        <v>102</v>
      </c>
      <c r="EE31">
        <v>44</v>
      </c>
      <c r="EF31">
        <v>66.888030000000001</v>
      </c>
      <c r="EG31">
        <v>66.814139999999995</v>
      </c>
      <c r="EH31">
        <v>66.805949999999996</v>
      </c>
      <c r="EI31">
        <v>85.427610000000001</v>
      </c>
      <c r="EJ31">
        <v>35.411450000000002</v>
      </c>
      <c r="EK31">
        <v>85.367140000000006</v>
      </c>
      <c r="EL31">
        <v>37.672289999999997</v>
      </c>
      <c r="EM31">
        <v>37.78754</v>
      </c>
      <c r="EN31">
        <v>99.718100000000007</v>
      </c>
      <c r="EO31">
        <v>96</v>
      </c>
      <c r="EP31">
        <v>100.0414</v>
      </c>
      <c r="EQ31">
        <v>147.1711</v>
      </c>
      <c r="ER31">
        <v>147.1258</v>
      </c>
      <c r="ES31">
        <v>37.78754</v>
      </c>
      <c r="ET31">
        <v>37.78754</v>
      </c>
      <c r="EU31">
        <v>30</v>
      </c>
      <c r="EV31">
        <v>99.718100000000007</v>
      </c>
      <c r="EW31">
        <v>35</v>
      </c>
      <c r="EX31">
        <v>140</v>
      </c>
      <c r="EY31">
        <v>35</v>
      </c>
      <c r="EZ31">
        <v>44.994509999999998</v>
      </c>
      <c r="FA31">
        <v>35</v>
      </c>
      <c r="FB31">
        <v>45.006970000000003</v>
      </c>
      <c r="FC31">
        <v>35</v>
      </c>
      <c r="FD31">
        <v>45.008629999999997</v>
      </c>
      <c r="FE31">
        <v>35</v>
      </c>
      <c r="FF31">
        <v>45.009979999999999</v>
      </c>
      <c r="FG31">
        <v>35</v>
      </c>
      <c r="FH31">
        <v>45.012819999999998</v>
      </c>
      <c r="FI31" s="42">
        <v>35</v>
      </c>
      <c r="FJ31" s="42">
        <v>45.012819999999998</v>
      </c>
      <c r="FK31">
        <v>35</v>
      </c>
      <c r="FL31">
        <v>44.99494</v>
      </c>
      <c r="FM31">
        <v>35</v>
      </c>
      <c r="FN31">
        <v>44.99859</v>
      </c>
      <c r="FO31">
        <v>35</v>
      </c>
      <c r="FP31">
        <v>44.997459999999997</v>
      </c>
      <c r="FQ31">
        <v>35</v>
      </c>
      <c r="FR31">
        <v>44.988959999999999</v>
      </c>
      <c r="FS31">
        <v>35</v>
      </c>
      <c r="FT31">
        <v>44.997369999999997</v>
      </c>
      <c r="FU31">
        <v>35</v>
      </c>
      <c r="FV31">
        <v>158.9117</v>
      </c>
      <c r="FW31">
        <v>158.9117</v>
      </c>
      <c r="FX31" s="42">
        <v>158.9117</v>
      </c>
      <c r="FY31">
        <v>158.9117</v>
      </c>
      <c r="FZ31">
        <v>158.85830000000001</v>
      </c>
      <c r="GA31">
        <v>158.86269999999999</v>
      </c>
      <c r="GB31">
        <v>158.85830000000001</v>
      </c>
      <c r="GC31">
        <v>158.86269999999999</v>
      </c>
      <c r="GD31">
        <v>294.95089999999999</v>
      </c>
      <c r="GE31">
        <v>316</v>
      </c>
      <c r="GF31">
        <v>316</v>
      </c>
      <c r="GG31" s="42">
        <v>296.86720000000003</v>
      </c>
      <c r="GH31">
        <v>316</v>
      </c>
      <c r="GI31">
        <v>293.03140000000002</v>
      </c>
      <c r="GJ31" s="2">
        <v>55.485900000000001</v>
      </c>
      <c r="GK31" s="2">
        <v>55.485900000000001</v>
      </c>
      <c r="GL31" s="2" t="s">
        <v>140</v>
      </c>
      <c r="GM31" s="2">
        <v>74.223470000000006</v>
      </c>
      <c r="GN31" s="2">
        <v>100</v>
      </c>
      <c r="GO31" s="2">
        <v>55.485900000000001</v>
      </c>
      <c r="GP31" s="2">
        <v>50</v>
      </c>
      <c r="GQ31" s="2">
        <v>55.485900000000001</v>
      </c>
      <c r="GR31" s="2">
        <v>50</v>
      </c>
      <c r="GS31" s="2">
        <v>261.77620000000002</v>
      </c>
      <c r="GT31" s="2">
        <v>261.77620000000002</v>
      </c>
      <c r="GU31" s="2">
        <v>261.77620000000002</v>
      </c>
      <c r="GV31" s="2">
        <v>226.44710000000001</v>
      </c>
      <c r="GW31" s="2">
        <v>226.44710000000001</v>
      </c>
      <c r="GX31" s="2">
        <v>226.44710000000001</v>
      </c>
      <c r="GY31" s="2">
        <v>193.53659999999999</v>
      </c>
      <c r="GZ31" s="2">
        <v>193.53659999999999</v>
      </c>
      <c r="HA31" s="2">
        <v>193.53659999999999</v>
      </c>
      <c r="HB31" s="2">
        <v>166.21539999999999</v>
      </c>
      <c r="HC31" s="2">
        <v>166.21539999999999</v>
      </c>
      <c r="HD31" s="2">
        <v>166.21539999999999</v>
      </c>
      <c r="HE31" s="2">
        <v>150.2525</v>
      </c>
      <c r="HF31" s="2">
        <v>150.2525</v>
      </c>
      <c r="HG31" s="2">
        <v>150.2525</v>
      </c>
      <c r="HH31" s="2">
        <v>149.00479999999999</v>
      </c>
      <c r="HI31" s="2">
        <v>149.00479999999999</v>
      </c>
      <c r="HJ31" s="2">
        <v>149.00479999999999</v>
      </c>
      <c r="HK31" s="2">
        <v>149.00479999999999</v>
      </c>
      <c r="HL31" s="2">
        <v>149.1713</v>
      </c>
      <c r="HM31" s="2">
        <v>149.1713</v>
      </c>
      <c r="HN31" s="2">
        <v>149.1713</v>
      </c>
      <c r="HO31" s="2">
        <v>149.1713</v>
      </c>
      <c r="HP31" s="2">
        <v>149.1713</v>
      </c>
      <c r="HQ31" s="2">
        <v>149.1713</v>
      </c>
      <c r="HR31" s="2">
        <v>149.1713</v>
      </c>
      <c r="HS31" s="2">
        <v>149.1713</v>
      </c>
      <c r="HT31" s="2">
        <v>140</v>
      </c>
      <c r="HU31" s="2">
        <v>149.1713</v>
      </c>
      <c r="HV31" s="2">
        <v>140</v>
      </c>
      <c r="HW31" s="2">
        <v>146.47909999999999</v>
      </c>
      <c r="HX31" s="2">
        <v>102</v>
      </c>
      <c r="HY31" s="2">
        <v>102</v>
      </c>
      <c r="HZ31" s="2" t="s">
        <v>140</v>
      </c>
      <c r="IA31" s="2">
        <v>99.718100000000007</v>
      </c>
      <c r="IB31" s="2">
        <v>85.367140000000006</v>
      </c>
      <c r="IC31" s="2">
        <v>147.11109999999999</v>
      </c>
      <c r="ID31" s="2">
        <v>143.35230000000001</v>
      </c>
    </row>
    <row r="32" spans="2:254" ht="12" customHeight="1" x14ac:dyDescent="0.15">
      <c r="B32" t="s">
        <v>160</v>
      </c>
      <c r="C32">
        <v>1.98</v>
      </c>
      <c r="D32">
        <v>1.98</v>
      </c>
      <c r="E32">
        <v>1.88</v>
      </c>
      <c r="F32">
        <v>1.88</v>
      </c>
      <c r="G32">
        <v>5.3</v>
      </c>
      <c r="H32">
        <v>5.3</v>
      </c>
      <c r="I32">
        <v>0.16</v>
      </c>
      <c r="J32">
        <v>0.16</v>
      </c>
      <c r="K32" t="s">
        <v>140</v>
      </c>
      <c r="L32">
        <v>5.3</v>
      </c>
      <c r="M32">
        <v>3.5</v>
      </c>
      <c r="N32">
        <v>3.5</v>
      </c>
      <c r="O32">
        <v>1.1000000000000001</v>
      </c>
      <c r="P32">
        <v>3.5</v>
      </c>
      <c r="Q32">
        <v>0.5</v>
      </c>
      <c r="R32">
        <v>1.1000000000000001</v>
      </c>
      <c r="S32">
        <v>0.45</v>
      </c>
      <c r="T32">
        <v>0.16</v>
      </c>
      <c r="U32">
        <v>1.05</v>
      </c>
      <c r="V32">
        <v>0.16</v>
      </c>
      <c r="W32">
        <v>1.05</v>
      </c>
      <c r="X32">
        <v>8</v>
      </c>
      <c r="Y32">
        <v>0.45</v>
      </c>
      <c r="Z32">
        <v>5.3</v>
      </c>
      <c r="AA32">
        <v>1.01</v>
      </c>
      <c r="AB32">
        <v>5</v>
      </c>
      <c r="AC32">
        <v>4</v>
      </c>
      <c r="AD32">
        <v>5</v>
      </c>
      <c r="AE32">
        <v>5</v>
      </c>
      <c r="AF32">
        <v>5</v>
      </c>
      <c r="AG32">
        <v>4</v>
      </c>
      <c r="AH32">
        <v>4</v>
      </c>
      <c r="AI32">
        <v>4</v>
      </c>
      <c r="AJ32">
        <v>4</v>
      </c>
      <c r="AK32">
        <v>5</v>
      </c>
      <c r="AL32">
        <v>10</v>
      </c>
      <c r="AM32">
        <v>1</v>
      </c>
      <c r="AN32" t="s">
        <v>140</v>
      </c>
      <c r="AO32">
        <v>1.03</v>
      </c>
      <c r="AP32">
        <v>12</v>
      </c>
      <c r="AQ32">
        <v>6</v>
      </c>
      <c r="AR32">
        <v>12</v>
      </c>
      <c r="AS32">
        <v>12</v>
      </c>
      <c r="AT32">
        <v>1</v>
      </c>
      <c r="AU32">
        <v>11</v>
      </c>
      <c r="AV32">
        <v>1.03</v>
      </c>
      <c r="AW32">
        <v>1.01</v>
      </c>
      <c r="AX32">
        <v>1.02</v>
      </c>
      <c r="AY32">
        <v>87</v>
      </c>
      <c r="AZ32">
        <v>86</v>
      </c>
      <c r="BA32">
        <v>84</v>
      </c>
      <c r="BB32">
        <v>82</v>
      </c>
      <c r="BC32">
        <v>80</v>
      </c>
      <c r="BD32">
        <v>78</v>
      </c>
      <c r="BE32">
        <v>76</v>
      </c>
      <c r="BF32">
        <v>74</v>
      </c>
      <c r="BG32">
        <v>71.599999999999994</v>
      </c>
      <c r="BH32">
        <v>86</v>
      </c>
      <c r="BI32">
        <v>86</v>
      </c>
      <c r="BJ32">
        <v>71.599999999999994</v>
      </c>
      <c r="BK32">
        <v>71</v>
      </c>
      <c r="BL32">
        <v>47.5</v>
      </c>
      <c r="BM32">
        <v>47.5</v>
      </c>
      <c r="BN32">
        <v>47.5</v>
      </c>
      <c r="BO32">
        <v>26</v>
      </c>
      <c r="BP32" t="s">
        <v>140</v>
      </c>
      <c r="BQ32">
        <v>26</v>
      </c>
      <c r="BR32">
        <v>26</v>
      </c>
      <c r="BS32">
        <v>13.5</v>
      </c>
      <c r="BT32" t="s">
        <v>140</v>
      </c>
      <c r="BU32">
        <v>13.5</v>
      </c>
      <c r="BV32" s="42">
        <v>7.2</v>
      </c>
      <c r="BW32">
        <v>7.2</v>
      </c>
      <c r="BX32">
        <v>8.8000000000000007</v>
      </c>
      <c r="BY32">
        <v>4.78</v>
      </c>
      <c r="BZ32">
        <v>4.78</v>
      </c>
      <c r="CA32">
        <v>8.8000000000000007</v>
      </c>
      <c r="CB32">
        <v>4.78</v>
      </c>
      <c r="CC32">
        <v>4.78</v>
      </c>
      <c r="CD32">
        <v>4.78</v>
      </c>
      <c r="CE32">
        <v>4.78</v>
      </c>
      <c r="CF32">
        <v>7.2</v>
      </c>
      <c r="CG32">
        <v>7.2</v>
      </c>
      <c r="CH32">
        <v>7.2</v>
      </c>
      <c r="CI32">
        <v>7.2</v>
      </c>
      <c r="CJ32">
        <v>13.5</v>
      </c>
      <c r="CK32">
        <v>13.5</v>
      </c>
      <c r="CL32">
        <v>7.2</v>
      </c>
      <c r="CM32">
        <v>7.2</v>
      </c>
      <c r="CN32">
        <v>13.5</v>
      </c>
      <c r="CO32" t="s">
        <v>140</v>
      </c>
      <c r="CP32">
        <v>13.5</v>
      </c>
      <c r="CQ32">
        <v>13.5</v>
      </c>
      <c r="CR32">
        <v>26</v>
      </c>
      <c r="CS32">
        <v>47.5</v>
      </c>
      <c r="CT32">
        <v>4.78</v>
      </c>
      <c r="CU32">
        <v>4.78</v>
      </c>
      <c r="CV32">
        <v>4.78</v>
      </c>
      <c r="CW32">
        <v>4.78</v>
      </c>
      <c r="CX32">
        <v>5.8</v>
      </c>
      <c r="CY32">
        <v>4.8</v>
      </c>
      <c r="CZ32" t="s">
        <v>140</v>
      </c>
      <c r="DA32">
        <v>1.04</v>
      </c>
      <c r="DB32">
        <v>8</v>
      </c>
      <c r="DC32">
        <v>4.5999999999999996</v>
      </c>
      <c r="DD32">
        <v>1.01</v>
      </c>
      <c r="DE32">
        <v>1.01</v>
      </c>
      <c r="DF32">
        <v>4.8</v>
      </c>
      <c r="DG32">
        <v>4.5999999999999996</v>
      </c>
      <c r="DH32">
        <v>4.8</v>
      </c>
      <c r="DI32">
        <v>8</v>
      </c>
      <c r="DJ32">
        <v>1.01</v>
      </c>
      <c r="DK32" s="42">
        <v>8.8000000000000007</v>
      </c>
      <c r="DL32" s="42">
        <v>5.8</v>
      </c>
      <c r="DM32" t="s">
        <v>140</v>
      </c>
      <c r="DN32">
        <v>5.8</v>
      </c>
      <c r="DO32">
        <v>8.1999999999999993</v>
      </c>
      <c r="DP32">
        <v>1.04</v>
      </c>
      <c r="DQ32">
        <v>5.8</v>
      </c>
      <c r="DR32">
        <v>5.8</v>
      </c>
      <c r="DS32">
        <v>4.8</v>
      </c>
      <c r="DT32">
        <v>4.8</v>
      </c>
      <c r="DU32">
        <v>4.8</v>
      </c>
      <c r="DV32">
        <v>4.8</v>
      </c>
      <c r="DW32" t="s">
        <v>140</v>
      </c>
      <c r="DX32">
        <v>4.5999999999999996</v>
      </c>
      <c r="DY32" t="s">
        <v>140</v>
      </c>
      <c r="DZ32">
        <v>5.8</v>
      </c>
      <c r="EA32">
        <v>11</v>
      </c>
      <c r="EB32">
        <v>4.5999999999999996</v>
      </c>
      <c r="EC32">
        <v>1.04</v>
      </c>
      <c r="ED32">
        <v>1.04</v>
      </c>
      <c r="EE32">
        <v>4</v>
      </c>
      <c r="EF32">
        <v>5.4</v>
      </c>
      <c r="EG32">
        <v>1.5</v>
      </c>
      <c r="EH32">
        <v>1.038</v>
      </c>
      <c r="EI32">
        <v>4</v>
      </c>
      <c r="EJ32">
        <v>1.02</v>
      </c>
      <c r="EK32">
        <v>1.04</v>
      </c>
      <c r="EL32">
        <v>1.04</v>
      </c>
      <c r="EM32">
        <v>1.04</v>
      </c>
      <c r="EN32">
        <v>1.01</v>
      </c>
      <c r="EO32">
        <v>7</v>
      </c>
      <c r="EP32">
        <v>7.5</v>
      </c>
      <c r="EQ32">
        <v>6.8</v>
      </c>
      <c r="ER32">
        <v>4.78</v>
      </c>
      <c r="ES32">
        <v>1.04</v>
      </c>
      <c r="ET32">
        <v>1.04</v>
      </c>
      <c r="EU32">
        <v>8</v>
      </c>
      <c r="EV32">
        <v>1.01</v>
      </c>
      <c r="EW32">
        <v>11</v>
      </c>
      <c r="EX32">
        <v>11</v>
      </c>
      <c r="EY32">
        <v>11</v>
      </c>
      <c r="EZ32">
        <v>6</v>
      </c>
      <c r="FA32">
        <v>6</v>
      </c>
      <c r="FB32">
        <v>6</v>
      </c>
      <c r="FC32">
        <v>6</v>
      </c>
      <c r="FD32">
        <v>6</v>
      </c>
      <c r="FE32">
        <v>6</v>
      </c>
      <c r="FF32">
        <v>6</v>
      </c>
      <c r="FG32">
        <v>6</v>
      </c>
      <c r="FH32">
        <v>6</v>
      </c>
      <c r="FI32">
        <v>6</v>
      </c>
      <c r="FJ32">
        <v>6</v>
      </c>
      <c r="FK32">
        <v>6</v>
      </c>
      <c r="FL32">
        <v>6</v>
      </c>
      <c r="FM32">
        <v>6</v>
      </c>
      <c r="FN32">
        <v>6</v>
      </c>
      <c r="FO32">
        <v>6</v>
      </c>
      <c r="FP32">
        <v>11</v>
      </c>
      <c r="FQ32">
        <v>11</v>
      </c>
      <c r="FR32">
        <v>6</v>
      </c>
      <c r="FS32">
        <v>6</v>
      </c>
      <c r="FT32">
        <v>6.5</v>
      </c>
      <c r="FU32">
        <v>6.5</v>
      </c>
      <c r="FV32">
        <v>6</v>
      </c>
      <c r="FW32">
        <v>6</v>
      </c>
      <c r="FX32">
        <v>6</v>
      </c>
      <c r="FY32">
        <v>6</v>
      </c>
      <c r="FZ32">
        <v>6</v>
      </c>
      <c r="GA32" s="42">
        <v>6</v>
      </c>
      <c r="GB32">
        <v>6</v>
      </c>
      <c r="GC32">
        <v>6</v>
      </c>
      <c r="GD32">
        <v>7</v>
      </c>
      <c r="GE32">
        <v>8</v>
      </c>
      <c r="GF32">
        <v>8</v>
      </c>
      <c r="GG32">
        <v>7</v>
      </c>
      <c r="GH32">
        <v>8</v>
      </c>
      <c r="GI32">
        <v>7</v>
      </c>
      <c r="GJ32" s="2">
        <v>1.1000000000000001</v>
      </c>
      <c r="GK32" s="2">
        <v>1.1000000000000001</v>
      </c>
      <c r="GL32" s="2" t="s">
        <v>140</v>
      </c>
      <c r="GM32" s="2">
        <v>1.1000000000000001</v>
      </c>
      <c r="GN32" s="2">
        <v>1.88</v>
      </c>
      <c r="GO32" s="2">
        <v>1.1000000000000001</v>
      </c>
      <c r="GP32" s="2">
        <v>0.16</v>
      </c>
      <c r="GQ32" s="2">
        <v>1.1000000000000001</v>
      </c>
      <c r="GR32" s="2">
        <v>0.45</v>
      </c>
      <c r="GS32" s="2">
        <v>47.5</v>
      </c>
      <c r="GT32" s="2">
        <v>47.5</v>
      </c>
      <c r="GU32" s="2">
        <v>47.5</v>
      </c>
      <c r="GV32" s="2">
        <v>26</v>
      </c>
      <c r="GW32" s="2">
        <v>26</v>
      </c>
      <c r="GX32" s="2">
        <v>26</v>
      </c>
      <c r="GY32" s="2">
        <v>13.5</v>
      </c>
      <c r="GZ32" s="2">
        <v>13.5</v>
      </c>
      <c r="HA32" s="2">
        <v>13.5</v>
      </c>
      <c r="HB32" s="2">
        <v>7.2</v>
      </c>
      <c r="HC32" s="2">
        <v>7.2</v>
      </c>
      <c r="HD32" s="2">
        <v>7.2</v>
      </c>
      <c r="HE32" s="2">
        <v>4.78</v>
      </c>
      <c r="HF32" s="2">
        <v>4.78</v>
      </c>
      <c r="HG32" s="2">
        <v>4.78</v>
      </c>
      <c r="HH32" s="2">
        <v>8.8000000000000007</v>
      </c>
      <c r="HI32" s="2">
        <v>8.8000000000000007</v>
      </c>
      <c r="HJ32" s="2">
        <v>8.8000000000000007</v>
      </c>
      <c r="HK32" s="2">
        <v>8.8000000000000007</v>
      </c>
      <c r="HL32" s="2">
        <v>5.8</v>
      </c>
      <c r="HM32" s="2">
        <v>5.8</v>
      </c>
      <c r="HN32" s="2">
        <v>5.8</v>
      </c>
      <c r="HO32" s="2">
        <v>5.8</v>
      </c>
      <c r="HP32" s="2">
        <v>5.8</v>
      </c>
      <c r="HQ32" s="2">
        <v>5.8</v>
      </c>
      <c r="HR32" s="2">
        <v>5.8</v>
      </c>
      <c r="HS32" s="2">
        <v>5.8</v>
      </c>
      <c r="HT32" s="2">
        <v>11</v>
      </c>
      <c r="HU32" s="2">
        <v>5.8</v>
      </c>
      <c r="HV32" s="2">
        <v>11</v>
      </c>
      <c r="HW32" s="2">
        <v>5.8</v>
      </c>
      <c r="HX32" s="2">
        <v>1.04</v>
      </c>
      <c r="HY32" s="2">
        <v>1.04</v>
      </c>
      <c r="HZ32" s="2" t="s">
        <v>140</v>
      </c>
      <c r="IA32" s="2">
        <v>1.01</v>
      </c>
      <c r="IB32" s="2">
        <v>1.04</v>
      </c>
      <c r="IC32" s="2">
        <v>4.8</v>
      </c>
      <c r="ID32" s="2">
        <v>4.8</v>
      </c>
    </row>
    <row r="33" spans="2:253" ht="12" customHeight="1" x14ac:dyDescent="0.15">
      <c r="B33" t="s">
        <v>166</v>
      </c>
      <c r="C33">
        <v>18.11392</v>
      </c>
      <c r="D33">
        <v>18.017140000000001</v>
      </c>
      <c r="E33">
        <v>18.016960000000001</v>
      </c>
      <c r="F33">
        <v>22.625419999999998</v>
      </c>
      <c r="G33">
        <v>18.11392</v>
      </c>
      <c r="H33">
        <v>18.11392</v>
      </c>
      <c r="I33">
        <v>18.015999999999998</v>
      </c>
      <c r="J33">
        <v>18.015999999999998</v>
      </c>
      <c r="K33" t="s">
        <v>140</v>
      </c>
      <c r="L33">
        <v>18.11392</v>
      </c>
      <c r="M33">
        <v>52.250819999999997</v>
      </c>
      <c r="N33">
        <v>52.250819999999997</v>
      </c>
      <c r="O33">
        <v>18.04739</v>
      </c>
      <c r="P33">
        <v>52.250819999999997</v>
      </c>
      <c r="Q33">
        <v>18.626180000000002</v>
      </c>
      <c r="R33">
        <v>52.250819999999997</v>
      </c>
      <c r="S33">
        <v>18.015309999999999</v>
      </c>
      <c r="T33">
        <v>18.11392</v>
      </c>
      <c r="U33">
        <v>20.021709999999999</v>
      </c>
      <c r="V33">
        <v>28.013480000000001</v>
      </c>
      <c r="W33">
        <v>20.021699999999999</v>
      </c>
      <c r="X33">
        <v>28.013480000000001</v>
      </c>
      <c r="Y33">
        <v>25.268429999999999</v>
      </c>
      <c r="Z33">
        <v>18.047409999999999</v>
      </c>
      <c r="AA33">
        <v>18.047409999999999</v>
      </c>
      <c r="AB33">
        <v>18.047409999999999</v>
      </c>
      <c r="AC33">
        <v>18.047409999999999</v>
      </c>
      <c r="AD33">
        <v>18.047409999999999</v>
      </c>
      <c r="AE33">
        <v>18.047409999999999</v>
      </c>
      <c r="AF33">
        <v>18.047409999999999</v>
      </c>
      <c r="AG33">
        <v>18.047409999999999</v>
      </c>
      <c r="AH33">
        <v>18.047409999999999</v>
      </c>
      <c r="AI33">
        <v>18.047409999999999</v>
      </c>
      <c r="AJ33">
        <v>18.047409999999999</v>
      </c>
      <c r="AK33">
        <v>18.047409999999999</v>
      </c>
      <c r="AL33">
        <v>54.925939999999997</v>
      </c>
      <c r="AM33">
        <v>166.02289999999999</v>
      </c>
      <c r="AN33" t="s">
        <v>140</v>
      </c>
      <c r="AO33">
        <v>18.024629999999998</v>
      </c>
      <c r="AP33">
        <v>23.451070000000001</v>
      </c>
      <c r="AQ33">
        <v>18.057649999999999</v>
      </c>
      <c r="AR33">
        <v>23.451070000000001</v>
      </c>
      <c r="AS33">
        <v>23.450949999999999</v>
      </c>
      <c r="AT33">
        <v>23.451070000000001</v>
      </c>
      <c r="AU33">
        <v>18.015280000000001</v>
      </c>
      <c r="AV33">
        <v>28.41169</v>
      </c>
      <c r="AW33">
        <v>26.41724</v>
      </c>
      <c r="AX33">
        <v>27.87997</v>
      </c>
      <c r="AY33">
        <v>23.450949999999999</v>
      </c>
      <c r="AZ33">
        <v>23.450949999999999</v>
      </c>
      <c r="BA33">
        <v>23.450949999999999</v>
      </c>
      <c r="BB33">
        <v>23.450949999999999</v>
      </c>
      <c r="BC33">
        <v>23.450949999999999</v>
      </c>
      <c r="BD33">
        <v>23.450949999999999</v>
      </c>
      <c r="BE33">
        <v>23.450949999999999</v>
      </c>
      <c r="BF33">
        <v>23.450949999999999</v>
      </c>
      <c r="BG33">
        <v>23.450949999999999</v>
      </c>
      <c r="BH33">
        <v>2.0758459999999999</v>
      </c>
      <c r="BI33">
        <v>18.015280000000001</v>
      </c>
      <c r="BJ33">
        <v>16.940270000000002</v>
      </c>
      <c r="BK33">
        <v>23.380130000000001</v>
      </c>
      <c r="BL33">
        <v>24.126300000000001</v>
      </c>
      <c r="BM33">
        <v>17.973710000000001</v>
      </c>
      <c r="BN33">
        <v>18.031230000000001</v>
      </c>
      <c r="BO33">
        <v>25.113440000000001</v>
      </c>
      <c r="BP33" t="s">
        <v>140</v>
      </c>
      <c r="BQ33">
        <v>18.03566</v>
      </c>
      <c r="BR33">
        <v>18.036100000000001</v>
      </c>
      <c r="BS33">
        <v>25.73855</v>
      </c>
      <c r="BT33" t="s">
        <v>140</v>
      </c>
      <c r="BU33">
        <v>18.047350000000002</v>
      </c>
      <c r="BV33">
        <v>26.223140000000001</v>
      </c>
      <c r="BW33">
        <v>18.02112</v>
      </c>
      <c r="BX33">
        <v>26.487770000000001</v>
      </c>
      <c r="BY33">
        <v>18.021979999999999</v>
      </c>
      <c r="BZ33">
        <v>26.487770000000001</v>
      </c>
      <c r="CA33">
        <v>26.487760000000002</v>
      </c>
      <c r="CB33">
        <v>18.019729999999999</v>
      </c>
      <c r="CC33">
        <v>18.019729999999999</v>
      </c>
      <c r="CD33">
        <v>18.019729999999999</v>
      </c>
      <c r="CE33">
        <v>7.7095500000000001</v>
      </c>
      <c r="CF33">
        <v>18.015999999999998</v>
      </c>
      <c r="CG33">
        <v>3.1105559999999999</v>
      </c>
      <c r="CH33">
        <v>18.019580000000001</v>
      </c>
      <c r="CI33">
        <v>18.019580000000001</v>
      </c>
      <c r="CJ33">
        <v>18.036439999999999</v>
      </c>
      <c r="CK33">
        <v>18.016660000000002</v>
      </c>
      <c r="CL33">
        <v>18.034610000000001</v>
      </c>
      <c r="CM33">
        <v>18.015999999999998</v>
      </c>
      <c r="CN33">
        <v>18.016660000000002</v>
      </c>
      <c r="CO33" t="s">
        <v>140</v>
      </c>
      <c r="CP33">
        <v>18.037579999999998</v>
      </c>
      <c r="CQ33">
        <v>18.037579999999998</v>
      </c>
      <c r="CR33">
        <v>18.036100000000001</v>
      </c>
      <c r="CS33">
        <v>18.031230000000001</v>
      </c>
      <c r="CT33">
        <v>18.035260000000001</v>
      </c>
      <c r="CU33">
        <v>18.015650000000001</v>
      </c>
      <c r="CV33">
        <v>18.035260000000001</v>
      </c>
      <c r="CW33">
        <v>18.035260000000001</v>
      </c>
      <c r="CX33">
        <v>18.04401</v>
      </c>
      <c r="CY33">
        <v>18.11401</v>
      </c>
      <c r="CZ33" t="s">
        <v>140</v>
      </c>
      <c r="DA33">
        <v>19.84254</v>
      </c>
      <c r="DB33">
        <v>28.013480000000001</v>
      </c>
      <c r="DC33">
        <v>27.57883</v>
      </c>
      <c r="DD33">
        <v>18.015820000000001</v>
      </c>
      <c r="DE33">
        <v>18.015440000000002</v>
      </c>
      <c r="DF33">
        <v>83.402540000000002</v>
      </c>
      <c r="DG33">
        <v>25.137250000000002</v>
      </c>
      <c r="DH33">
        <v>25.137250000000002</v>
      </c>
      <c r="DI33">
        <v>28.013480000000001</v>
      </c>
      <c r="DJ33">
        <v>18.057680000000001</v>
      </c>
      <c r="DK33">
        <v>26.487770000000001</v>
      </c>
      <c r="DL33">
        <v>26.487829999999999</v>
      </c>
      <c r="DM33" t="s">
        <v>140</v>
      </c>
      <c r="DN33">
        <v>26.487829999999999</v>
      </c>
      <c r="DO33">
        <v>26.487829999999999</v>
      </c>
      <c r="DP33">
        <v>87.019750000000002</v>
      </c>
      <c r="DQ33">
        <v>18.116399999999999</v>
      </c>
      <c r="DR33">
        <v>26.488379999999999</v>
      </c>
      <c r="DS33">
        <v>18.04401</v>
      </c>
      <c r="DT33">
        <v>18.116399999999999</v>
      </c>
      <c r="DU33">
        <v>25.136990000000001</v>
      </c>
      <c r="DV33">
        <v>25.136990000000001</v>
      </c>
      <c r="DW33" t="s">
        <v>140</v>
      </c>
      <c r="DX33">
        <v>18.01566</v>
      </c>
      <c r="DY33" t="s">
        <v>140</v>
      </c>
      <c r="DZ33">
        <v>27.57883</v>
      </c>
      <c r="EA33">
        <v>18.015280000000001</v>
      </c>
      <c r="EB33">
        <v>27.57883</v>
      </c>
      <c r="EC33">
        <v>166.126</v>
      </c>
      <c r="ED33">
        <v>22.090599999999998</v>
      </c>
      <c r="EE33">
        <v>18.015350000000002</v>
      </c>
      <c r="EF33">
        <v>18.015350000000002</v>
      </c>
      <c r="EG33">
        <v>18.015350000000002</v>
      </c>
      <c r="EH33">
        <v>18.015350000000002</v>
      </c>
      <c r="EI33">
        <v>18.09244</v>
      </c>
      <c r="EJ33">
        <v>27.448530000000002</v>
      </c>
      <c r="EK33">
        <v>18.09244</v>
      </c>
      <c r="EL33">
        <v>27.448530000000002</v>
      </c>
      <c r="EM33">
        <v>27.448530000000002</v>
      </c>
      <c r="EN33">
        <v>18.08972</v>
      </c>
      <c r="EO33">
        <v>18.057680000000001</v>
      </c>
      <c r="EP33">
        <v>18.057680000000001</v>
      </c>
      <c r="EQ33">
        <v>18.11393</v>
      </c>
      <c r="ER33">
        <v>18.11393</v>
      </c>
      <c r="ES33">
        <v>27.441330000000001</v>
      </c>
      <c r="ET33">
        <v>28.013480000000001</v>
      </c>
      <c r="EU33">
        <v>28.013480000000001</v>
      </c>
      <c r="EV33">
        <v>18.08972</v>
      </c>
      <c r="EW33">
        <v>18.015280000000001</v>
      </c>
      <c r="EX33">
        <v>18.015280000000001</v>
      </c>
      <c r="EY33">
        <v>18.015280000000001</v>
      </c>
      <c r="EZ33">
        <v>18.015280000000001</v>
      </c>
      <c r="FA33">
        <v>18.015280000000001</v>
      </c>
      <c r="FB33">
        <v>18.015280000000001</v>
      </c>
      <c r="FC33">
        <v>18.015280000000001</v>
      </c>
      <c r="FD33">
        <v>18.015280000000001</v>
      </c>
      <c r="FE33">
        <v>18.015280000000001</v>
      </c>
      <c r="FF33">
        <v>18.015280000000001</v>
      </c>
      <c r="FG33">
        <v>18.015280000000001</v>
      </c>
      <c r="FH33">
        <v>18.015280000000001</v>
      </c>
      <c r="FI33">
        <v>18.015280000000001</v>
      </c>
      <c r="FJ33">
        <v>18.015280000000001</v>
      </c>
      <c r="FK33">
        <v>18.015280000000001</v>
      </c>
      <c r="FL33">
        <v>18.015280000000001</v>
      </c>
      <c r="FM33">
        <v>18.015280000000001</v>
      </c>
      <c r="FN33">
        <v>18.015280000000001</v>
      </c>
      <c r="FO33">
        <v>18.015280000000001</v>
      </c>
      <c r="FP33">
        <v>18.015280000000001</v>
      </c>
      <c r="FQ33">
        <v>18.015280000000001</v>
      </c>
      <c r="FR33">
        <v>18.015280000000001</v>
      </c>
      <c r="FS33">
        <v>18.015280000000001</v>
      </c>
      <c r="FT33">
        <v>18.015280000000001</v>
      </c>
      <c r="FU33">
        <v>18.015280000000001</v>
      </c>
      <c r="FV33">
        <v>18.015280000000001</v>
      </c>
      <c r="FW33">
        <v>18.015280000000001</v>
      </c>
      <c r="FX33">
        <v>18.015280000000001</v>
      </c>
      <c r="FY33">
        <v>18.015280000000001</v>
      </c>
      <c r="FZ33">
        <v>18.015280000000001</v>
      </c>
      <c r="GA33">
        <v>18.015280000000001</v>
      </c>
      <c r="GB33">
        <v>18.015280000000001</v>
      </c>
      <c r="GC33">
        <v>18.015280000000001</v>
      </c>
      <c r="GD33">
        <v>236.35679999999999</v>
      </c>
      <c r="GE33">
        <v>236.35679999999999</v>
      </c>
      <c r="GF33">
        <v>236.35679999999999</v>
      </c>
      <c r="GG33">
        <v>236.35679999999999</v>
      </c>
      <c r="GH33">
        <v>236.35679999999999</v>
      </c>
      <c r="GI33">
        <v>236.35679999999999</v>
      </c>
      <c r="GJ33" s="2">
        <v>42.477939999999997</v>
      </c>
      <c r="GK33" s="2">
        <v>18.11392</v>
      </c>
      <c r="GL33" s="2" t="s">
        <v>140</v>
      </c>
      <c r="GM33" s="2">
        <v>52.250819999999997</v>
      </c>
      <c r="GN33" s="2">
        <v>18.017140000000001</v>
      </c>
      <c r="GO33" s="2">
        <v>18.039449999999999</v>
      </c>
      <c r="GP33" s="2">
        <v>18.015999999999998</v>
      </c>
      <c r="GQ33" s="2">
        <v>18.11392</v>
      </c>
      <c r="GR33" s="2">
        <v>18.626180000000002</v>
      </c>
      <c r="GS33" s="2">
        <v>24.12548</v>
      </c>
      <c r="GT33" s="2">
        <v>17.967469999999999</v>
      </c>
      <c r="GU33" s="2">
        <v>166.13319999999999</v>
      </c>
      <c r="GV33" s="2">
        <v>25.111519999999999</v>
      </c>
      <c r="GW33" s="2">
        <v>18.023199999999999</v>
      </c>
      <c r="GX33" s="2">
        <v>166.13319999999999</v>
      </c>
      <c r="GY33" s="2">
        <v>25.73629</v>
      </c>
      <c r="GZ33" s="2">
        <v>18.020389999999999</v>
      </c>
      <c r="HA33" s="2">
        <v>166.13319999999999</v>
      </c>
      <c r="HB33" s="2">
        <v>26.22298</v>
      </c>
      <c r="HC33" s="2">
        <v>18.018429999999999</v>
      </c>
      <c r="HD33" s="2">
        <v>166.13319999999999</v>
      </c>
      <c r="HE33" s="2">
        <v>26.487860000000001</v>
      </c>
      <c r="HF33" s="2">
        <v>18.017690000000002</v>
      </c>
      <c r="HG33" s="2">
        <v>166.13319999999999</v>
      </c>
      <c r="HH33" s="2">
        <v>26.487770000000001</v>
      </c>
      <c r="HI33" s="2">
        <v>26.488759999999999</v>
      </c>
      <c r="HJ33" s="2">
        <v>26.487770000000001</v>
      </c>
      <c r="HK33" s="2">
        <v>26.487770000000001</v>
      </c>
      <c r="HL33" s="2">
        <v>166.126</v>
      </c>
      <c r="HM33" s="2">
        <v>18.096689999999999</v>
      </c>
      <c r="HN33" s="2">
        <v>18.096689999999999</v>
      </c>
      <c r="HO33" s="2">
        <v>18.096689999999999</v>
      </c>
      <c r="HP33" s="2">
        <v>166.126</v>
      </c>
      <c r="HQ33" s="2">
        <v>166.126</v>
      </c>
      <c r="HR33" s="2">
        <v>74.499430000000004</v>
      </c>
      <c r="HS33" s="2">
        <v>166.126</v>
      </c>
      <c r="HT33" s="2">
        <v>18.015280000000001</v>
      </c>
      <c r="HU33" s="2">
        <v>18.096689999999999</v>
      </c>
      <c r="HV33" s="2">
        <v>18.015280000000001</v>
      </c>
      <c r="HW33" s="2">
        <v>74.291610000000006</v>
      </c>
      <c r="HX33" s="2">
        <v>166.126</v>
      </c>
      <c r="HY33" s="2">
        <v>22.090599999999998</v>
      </c>
      <c r="HZ33" s="2" t="s">
        <v>140</v>
      </c>
      <c r="IA33" s="2">
        <v>18.015820000000001</v>
      </c>
      <c r="IB33" s="2">
        <v>18.09244</v>
      </c>
      <c r="IC33" s="2">
        <v>18.11401</v>
      </c>
      <c r="ID33" s="2">
        <v>18.04401</v>
      </c>
    </row>
    <row r="34" spans="2:253" ht="12" customHeight="1" x14ac:dyDescent="0.15">
      <c r="B34" t="s">
        <v>139</v>
      </c>
      <c r="C34" t="s">
        <v>140</v>
      </c>
      <c r="D34" t="s">
        <v>140</v>
      </c>
      <c r="E34" t="s">
        <v>140</v>
      </c>
      <c r="F34" t="s">
        <v>140</v>
      </c>
      <c r="G34" t="s">
        <v>140</v>
      </c>
      <c r="H34" t="s">
        <v>140</v>
      </c>
      <c r="I34" t="s">
        <v>140</v>
      </c>
      <c r="J34" t="s">
        <v>140</v>
      </c>
      <c r="K34" t="s">
        <v>140</v>
      </c>
      <c r="L34" t="s">
        <v>140</v>
      </c>
      <c r="M34" t="s">
        <v>140</v>
      </c>
      <c r="N34" t="s">
        <v>140</v>
      </c>
      <c r="O34" t="s">
        <v>140</v>
      </c>
      <c r="P34" t="s">
        <v>140</v>
      </c>
      <c r="Q34" t="s">
        <v>140</v>
      </c>
      <c r="R34" t="s">
        <v>140</v>
      </c>
      <c r="S34" t="s">
        <v>140</v>
      </c>
      <c r="T34" t="s">
        <v>140</v>
      </c>
      <c r="U34" t="s">
        <v>140</v>
      </c>
      <c r="V34" t="s">
        <v>140</v>
      </c>
      <c r="W34" t="s">
        <v>140</v>
      </c>
      <c r="X34" t="s">
        <v>140</v>
      </c>
      <c r="Y34" t="s">
        <v>140</v>
      </c>
      <c r="Z34" t="s">
        <v>140</v>
      </c>
      <c r="AA34" t="s">
        <v>140</v>
      </c>
      <c r="AB34" t="s">
        <v>140</v>
      </c>
      <c r="AC34" t="s">
        <v>140</v>
      </c>
      <c r="AD34" t="s">
        <v>140</v>
      </c>
      <c r="AE34" t="s">
        <v>140</v>
      </c>
      <c r="AF34" t="s">
        <v>140</v>
      </c>
      <c r="AG34" t="s">
        <v>140</v>
      </c>
      <c r="AH34" t="s">
        <v>140</v>
      </c>
      <c r="AI34" t="s">
        <v>140</v>
      </c>
      <c r="AJ34" t="s">
        <v>140</v>
      </c>
      <c r="AK34" t="s">
        <v>140</v>
      </c>
      <c r="AL34" t="s">
        <v>140</v>
      </c>
      <c r="AM34" t="s">
        <v>140</v>
      </c>
      <c r="AN34" t="s">
        <v>140</v>
      </c>
      <c r="AO34" t="s">
        <v>140</v>
      </c>
      <c r="AP34" t="s">
        <v>140</v>
      </c>
      <c r="AQ34" t="s">
        <v>140</v>
      </c>
      <c r="AR34" t="s">
        <v>140</v>
      </c>
      <c r="AS34" t="s">
        <v>140</v>
      </c>
      <c r="AT34" t="s">
        <v>140</v>
      </c>
      <c r="AU34" t="s">
        <v>140</v>
      </c>
      <c r="AV34" t="s">
        <v>140</v>
      </c>
      <c r="AW34" t="s">
        <v>140</v>
      </c>
      <c r="AX34" t="s">
        <v>140</v>
      </c>
      <c r="AY34" t="s">
        <v>140</v>
      </c>
      <c r="AZ34" t="s">
        <v>140</v>
      </c>
      <c r="BA34" t="s">
        <v>140</v>
      </c>
      <c r="BB34" t="s">
        <v>140</v>
      </c>
      <c r="BC34" t="s">
        <v>140</v>
      </c>
      <c r="BD34" t="s">
        <v>140</v>
      </c>
      <c r="BE34" t="s">
        <v>140</v>
      </c>
      <c r="BF34" t="s">
        <v>140</v>
      </c>
      <c r="BG34" t="s">
        <v>140</v>
      </c>
      <c r="BH34" t="s">
        <v>140</v>
      </c>
      <c r="BI34" t="s">
        <v>140</v>
      </c>
      <c r="BJ34" t="s">
        <v>140</v>
      </c>
      <c r="BK34" t="s">
        <v>140</v>
      </c>
      <c r="BL34" t="s">
        <v>140</v>
      </c>
      <c r="BM34" t="s">
        <v>140</v>
      </c>
      <c r="BN34" t="s">
        <v>140</v>
      </c>
      <c r="BO34" t="s">
        <v>140</v>
      </c>
      <c r="BP34" t="s">
        <v>140</v>
      </c>
      <c r="BQ34" t="s">
        <v>140</v>
      </c>
      <c r="BR34" t="s">
        <v>140</v>
      </c>
      <c r="BS34" t="s">
        <v>140</v>
      </c>
      <c r="BT34" t="s">
        <v>140</v>
      </c>
      <c r="BU34" t="s">
        <v>140</v>
      </c>
      <c r="BV34" t="s">
        <v>140</v>
      </c>
      <c r="BW34" t="s">
        <v>140</v>
      </c>
      <c r="BX34" t="s">
        <v>140</v>
      </c>
      <c r="BY34" t="s">
        <v>140</v>
      </c>
      <c r="BZ34" t="s">
        <v>140</v>
      </c>
      <c r="CA34" t="s">
        <v>140</v>
      </c>
      <c r="CB34" t="s">
        <v>140</v>
      </c>
      <c r="CC34" t="s">
        <v>140</v>
      </c>
      <c r="CD34" t="s">
        <v>140</v>
      </c>
      <c r="CE34" t="s">
        <v>140</v>
      </c>
      <c r="CF34" t="s">
        <v>140</v>
      </c>
      <c r="CG34" t="s">
        <v>140</v>
      </c>
      <c r="CH34" t="s">
        <v>140</v>
      </c>
      <c r="CI34" t="s">
        <v>140</v>
      </c>
      <c r="CJ34" t="s">
        <v>140</v>
      </c>
      <c r="CK34" t="s">
        <v>140</v>
      </c>
      <c r="CL34" t="s">
        <v>140</v>
      </c>
      <c r="CM34" t="s">
        <v>140</v>
      </c>
      <c r="CN34" t="s">
        <v>140</v>
      </c>
      <c r="CO34" t="s">
        <v>140</v>
      </c>
      <c r="CP34" t="s">
        <v>140</v>
      </c>
      <c r="CQ34" t="s">
        <v>140</v>
      </c>
      <c r="CR34" t="s">
        <v>140</v>
      </c>
      <c r="CS34" t="s">
        <v>140</v>
      </c>
      <c r="CT34" t="s">
        <v>140</v>
      </c>
      <c r="CU34" t="s">
        <v>140</v>
      </c>
      <c r="CV34" t="s">
        <v>140</v>
      </c>
      <c r="CW34" t="s">
        <v>140</v>
      </c>
      <c r="CX34" t="s">
        <v>140</v>
      </c>
      <c r="CY34" t="s">
        <v>140</v>
      </c>
      <c r="CZ34" t="s">
        <v>140</v>
      </c>
      <c r="DA34" t="s">
        <v>140</v>
      </c>
      <c r="DB34" t="s">
        <v>140</v>
      </c>
      <c r="DC34" t="s">
        <v>140</v>
      </c>
      <c r="DD34" t="s">
        <v>140</v>
      </c>
      <c r="DE34" t="s">
        <v>140</v>
      </c>
      <c r="DF34" t="s">
        <v>140</v>
      </c>
      <c r="DG34" t="s">
        <v>140</v>
      </c>
      <c r="DH34" t="s">
        <v>140</v>
      </c>
      <c r="DI34" t="s">
        <v>140</v>
      </c>
      <c r="DJ34" t="s">
        <v>140</v>
      </c>
      <c r="DK34" t="s">
        <v>140</v>
      </c>
      <c r="DL34" t="s">
        <v>140</v>
      </c>
      <c r="DM34" t="s">
        <v>140</v>
      </c>
      <c r="DN34" t="s">
        <v>140</v>
      </c>
      <c r="DO34" t="s">
        <v>140</v>
      </c>
      <c r="DP34" t="s">
        <v>140</v>
      </c>
      <c r="DQ34" t="s">
        <v>140</v>
      </c>
      <c r="DR34" t="s">
        <v>140</v>
      </c>
      <c r="DS34" t="s">
        <v>140</v>
      </c>
      <c r="DT34" t="s">
        <v>140</v>
      </c>
      <c r="DU34" t="s">
        <v>140</v>
      </c>
      <c r="DV34" t="s">
        <v>140</v>
      </c>
      <c r="DW34" t="s">
        <v>140</v>
      </c>
      <c r="DX34" t="s">
        <v>140</v>
      </c>
      <c r="DY34" t="s">
        <v>140</v>
      </c>
      <c r="DZ34" t="s">
        <v>140</v>
      </c>
      <c r="EA34" t="s">
        <v>140</v>
      </c>
      <c r="EB34" t="s">
        <v>140</v>
      </c>
      <c r="EC34" t="s">
        <v>140</v>
      </c>
      <c r="ED34" t="s">
        <v>140</v>
      </c>
      <c r="EE34" t="s">
        <v>140</v>
      </c>
      <c r="EF34" t="s">
        <v>140</v>
      </c>
      <c r="EG34" t="s">
        <v>140</v>
      </c>
      <c r="EH34" t="s">
        <v>140</v>
      </c>
      <c r="EI34" t="s">
        <v>140</v>
      </c>
      <c r="EJ34" t="s">
        <v>140</v>
      </c>
      <c r="EK34" t="s">
        <v>140</v>
      </c>
      <c r="EL34" t="s">
        <v>140</v>
      </c>
      <c r="EM34" t="s">
        <v>140</v>
      </c>
      <c r="EN34" t="s">
        <v>140</v>
      </c>
      <c r="EO34" t="s">
        <v>140</v>
      </c>
      <c r="EP34" t="s">
        <v>140</v>
      </c>
      <c r="EQ34" t="s">
        <v>140</v>
      </c>
      <c r="ER34" t="s">
        <v>140</v>
      </c>
      <c r="ES34" t="s">
        <v>140</v>
      </c>
      <c r="ET34" t="s">
        <v>140</v>
      </c>
      <c r="EU34" t="s">
        <v>140</v>
      </c>
      <c r="EV34" t="s">
        <v>140</v>
      </c>
      <c r="EW34" t="s">
        <v>140</v>
      </c>
      <c r="EX34" t="s">
        <v>140</v>
      </c>
      <c r="EY34" t="s">
        <v>140</v>
      </c>
      <c r="EZ34" t="s">
        <v>140</v>
      </c>
      <c r="FA34" t="s">
        <v>140</v>
      </c>
      <c r="FB34" t="s">
        <v>140</v>
      </c>
      <c r="FC34" t="s">
        <v>140</v>
      </c>
      <c r="FD34" t="s">
        <v>140</v>
      </c>
      <c r="FE34" t="s">
        <v>140</v>
      </c>
      <c r="FF34" t="s">
        <v>140</v>
      </c>
      <c r="FG34" t="s">
        <v>140</v>
      </c>
      <c r="FH34" t="s">
        <v>140</v>
      </c>
      <c r="FI34" t="s">
        <v>140</v>
      </c>
      <c r="FJ34" t="s">
        <v>140</v>
      </c>
      <c r="FK34" t="s">
        <v>140</v>
      </c>
      <c r="FL34" t="s">
        <v>140</v>
      </c>
      <c r="FM34" t="s">
        <v>140</v>
      </c>
      <c r="FN34" t="s">
        <v>140</v>
      </c>
      <c r="FO34" t="s">
        <v>140</v>
      </c>
      <c r="FP34" t="s">
        <v>140</v>
      </c>
      <c r="FQ34" t="s">
        <v>140</v>
      </c>
      <c r="FR34" t="s">
        <v>140</v>
      </c>
      <c r="FS34" t="s">
        <v>140</v>
      </c>
      <c r="FT34" t="s">
        <v>140</v>
      </c>
      <c r="FU34" t="s">
        <v>140</v>
      </c>
      <c r="FV34" t="s">
        <v>140</v>
      </c>
      <c r="FW34" t="s">
        <v>140</v>
      </c>
      <c r="FX34" t="s">
        <v>140</v>
      </c>
      <c r="FY34" t="s">
        <v>140</v>
      </c>
      <c r="FZ34" t="s">
        <v>140</v>
      </c>
      <c r="GA34" t="s">
        <v>140</v>
      </c>
      <c r="GB34" t="s">
        <v>140</v>
      </c>
      <c r="GC34" t="s">
        <v>140</v>
      </c>
      <c r="GD34" t="s">
        <v>140</v>
      </c>
      <c r="GE34" t="s">
        <v>140</v>
      </c>
      <c r="GF34" t="s">
        <v>140</v>
      </c>
      <c r="GG34" t="s">
        <v>140</v>
      </c>
      <c r="GH34" t="s">
        <v>140</v>
      </c>
      <c r="GI34" t="s">
        <v>140</v>
      </c>
      <c r="GJ34" s="2" t="s">
        <v>140</v>
      </c>
      <c r="GK34" s="2" t="s">
        <v>140</v>
      </c>
      <c r="GL34" s="2" t="s">
        <v>140</v>
      </c>
      <c r="GM34" s="2" t="s">
        <v>140</v>
      </c>
      <c r="GN34" s="2" t="s">
        <v>140</v>
      </c>
      <c r="GO34" s="2" t="s">
        <v>140</v>
      </c>
      <c r="GP34" s="2" t="s">
        <v>140</v>
      </c>
      <c r="GQ34" s="2" t="s">
        <v>140</v>
      </c>
      <c r="GR34" s="2" t="s">
        <v>140</v>
      </c>
      <c r="GS34" s="2" t="s">
        <v>140</v>
      </c>
      <c r="GT34" s="2" t="s">
        <v>140</v>
      </c>
      <c r="GU34" s="2" t="s">
        <v>140</v>
      </c>
      <c r="GV34" s="2" t="s">
        <v>140</v>
      </c>
      <c r="GW34" s="2" t="s">
        <v>140</v>
      </c>
      <c r="GX34" s="2" t="s">
        <v>140</v>
      </c>
      <c r="GY34" s="2" t="s">
        <v>140</v>
      </c>
      <c r="GZ34" s="2" t="s">
        <v>140</v>
      </c>
      <c r="HA34" s="2" t="s">
        <v>140</v>
      </c>
      <c r="HB34" s="2" t="s">
        <v>140</v>
      </c>
      <c r="HC34" s="2" t="s">
        <v>140</v>
      </c>
      <c r="HD34" s="2" t="s">
        <v>140</v>
      </c>
      <c r="HE34" s="2" t="s">
        <v>140</v>
      </c>
      <c r="HF34" s="2" t="s">
        <v>140</v>
      </c>
      <c r="HG34" s="2" t="s">
        <v>140</v>
      </c>
      <c r="HH34" s="2" t="s">
        <v>140</v>
      </c>
      <c r="HI34" s="2" t="s">
        <v>140</v>
      </c>
      <c r="HJ34" s="2" t="s">
        <v>140</v>
      </c>
      <c r="HK34" s="2" t="s">
        <v>140</v>
      </c>
      <c r="HL34" s="2" t="s">
        <v>140</v>
      </c>
      <c r="HM34" s="2" t="s">
        <v>140</v>
      </c>
      <c r="HN34" s="2" t="s">
        <v>140</v>
      </c>
      <c r="HO34" s="2" t="s">
        <v>140</v>
      </c>
      <c r="HP34" s="2" t="s">
        <v>140</v>
      </c>
      <c r="HQ34" s="2" t="s">
        <v>140</v>
      </c>
      <c r="HR34" s="2" t="s">
        <v>140</v>
      </c>
      <c r="HS34" s="2" t="s">
        <v>140</v>
      </c>
      <c r="HT34" s="2" t="s">
        <v>140</v>
      </c>
      <c r="HU34" s="2" t="s">
        <v>140</v>
      </c>
      <c r="HV34" s="2" t="s">
        <v>140</v>
      </c>
      <c r="HW34" s="2" t="s">
        <v>140</v>
      </c>
      <c r="HX34" s="2" t="s">
        <v>140</v>
      </c>
      <c r="HY34" s="2" t="s">
        <v>140</v>
      </c>
      <c r="HZ34" s="2" t="s">
        <v>140</v>
      </c>
      <c r="IA34" s="2" t="s">
        <v>140</v>
      </c>
      <c r="IB34" s="2" t="s">
        <v>140</v>
      </c>
      <c r="IC34" s="2" t="s">
        <v>140</v>
      </c>
      <c r="ID34" s="2" t="s">
        <v>140</v>
      </c>
    </row>
    <row r="35" spans="2:253" ht="12" customHeight="1" x14ac:dyDescent="0.15">
      <c r="B35" t="s">
        <v>141</v>
      </c>
      <c r="C35" t="s">
        <v>140</v>
      </c>
      <c r="D35" t="s">
        <v>140</v>
      </c>
      <c r="E35" t="s">
        <v>140</v>
      </c>
      <c r="F35" t="s">
        <v>140</v>
      </c>
      <c r="G35" t="s">
        <v>140</v>
      </c>
      <c r="H35" t="s">
        <v>140</v>
      </c>
      <c r="I35" t="s">
        <v>140</v>
      </c>
      <c r="J35" t="s">
        <v>140</v>
      </c>
      <c r="K35" t="s">
        <v>140</v>
      </c>
      <c r="L35" t="s">
        <v>140</v>
      </c>
      <c r="M35" t="s">
        <v>140</v>
      </c>
      <c r="N35" t="s">
        <v>140</v>
      </c>
      <c r="O35" t="s">
        <v>140</v>
      </c>
      <c r="P35" t="s">
        <v>140</v>
      </c>
      <c r="Q35" t="s">
        <v>140</v>
      </c>
      <c r="R35" t="s">
        <v>140</v>
      </c>
      <c r="S35" t="s">
        <v>140</v>
      </c>
      <c r="T35" t="s">
        <v>140</v>
      </c>
      <c r="U35" t="s">
        <v>140</v>
      </c>
      <c r="V35" t="s">
        <v>140</v>
      </c>
      <c r="W35" t="s">
        <v>140</v>
      </c>
      <c r="X35" t="s">
        <v>140</v>
      </c>
      <c r="Y35" t="s">
        <v>140</v>
      </c>
      <c r="Z35" t="s">
        <v>140</v>
      </c>
      <c r="AA35" t="s">
        <v>140</v>
      </c>
      <c r="AB35" t="s">
        <v>140</v>
      </c>
      <c r="AC35" t="s">
        <v>140</v>
      </c>
      <c r="AD35" t="s">
        <v>140</v>
      </c>
      <c r="AE35" t="s">
        <v>140</v>
      </c>
      <c r="AF35" s="42" t="s">
        <v>140</v>
      </c>
      <c r="AG35" t="s">
        <v>140</v>
      </c>
      <c r="AH35" s="42" t="s">
        <v>140</v>
      </c>
      <c r="AI35" t="s">
        <v>140</v>
      </c>
      <c r="AJ35" s="42" t="s">
        <v>140</v>
      </c>
      <c r="AK35" t="s">
        <v>140</v>
      </c>
      <c r="AL35" t="s">
        <v>140</v>
      </c>
      <c r="AM35" t="s">
        <v>140</v>
      </c>
      <c r="AN35" t="s">
        <v>140</v>
      </c>
      <c r="AO35" s="42" t="s">
        <v>140</v>
      </c>
      <c r="AP35" t="s">
        <v>140</v>
      </c>
      <c r="AQ35" s="42" t="s">
        <v>140</v>
      </c>
      <c r="AR35" t="s">
        <v>140</v>
      </c>
      <c r="AS35" t="s">
        <v>140</v>
      </c>
      <c r="AT35" s="42" t="s">
        <v>140</v>
      </c>
      <c r="AU35" t="s">
        <v>140</v>
      </c>
      <c r="AV35" s="42" t="s">
        <v>140</v>
      </c>
      <c r="AW35" t="s">
        <v>140</v>
      </c>
      <c r="AX35" s="42" t="s">
        <v>140</v>
      </c>
      <c r="AY35" s="42" t="s">
        <v>140</v>
      </c>
      <c r="AZ35" t="s">
        <v>140</v>
      </c>
      <c r="BA35" t="s">
        <v>140</v>
      </c>
      <c r="BB35" t="s">
        <v>140</v>
      </c>
      <c r="BC35" t="s">
        <v>140</v>
      </c>
      <c r="BD35" t="s">
        <v>140</v>
      </c>
      <c r="BE35" t="s">
        <v>140</v>
      </c>
      <c r="BF35" s="42" t="s">
        <v>140</v>
      </c>
      <c r="BG35" s="42" t="s">
        <v>140</v>
      </c>
      <c r="BH35" t="s">
        <v>140</v>
      </c>
      <c r="BI35" t="s">
        <v>140</v>
      </c>
      <c r="BJ35" t="s">
        <v>140</v>
      </c>
      <c r="BK35" t="s">
        <v>140</v>
      </c>
      <c r="BL35" s="42" t="s">
        <v>140</v>
      </c>
      <c r="BM35" t="s">
        <v>140</v>
      </c>
      <c r="BN35" t="s">
        <v>140</v>
      </c>
      <c r="BO35" t="s">
        <v>140</v>
      </c>
      <c r="BP35" s="42" t="s">
        <v>140</v>
      </c>
      <c r="BQ35" s="42" t="s">
        <v>140</v>
      </c>
      <c r="BR35" t="s">
        <v>140</v>
      </c>
      <c r="BS35" t="s">
        <v>140</v>
      </c>
      <c r="BT35" t="s">
        <v>140</v>
      </c>
      <c r="BU35" t="s">
        <v>140</v>
      </c>
      <c r="BV35" t="s">
        <v>140</v>
      </c>
      <c r="BW35" t="s">
        <v>140</v>
      </c>
      <c r="BX35" t="s">
        <v>140</v>
      </c>
      <c r="BY35" t="s">
        <v>140</v>
      </c>
      <c r="BZ35" t="s">
        <v>140</v>
      </c>
      <c r="CA35" t="s">
        <v>140</v>
      </c>
      <c r="CB35" t="s">
        <v>140</v>
      </c>
      <c r="CC35" t="s">
        <v>140</v>
      </c>
      <c r="CD35" t="s">
        <v>140</v>
      </c>
      <c r="CE35" t="s">
        <v>140</v>
      </c>
      <c r="CF35" t="s">
        <v>140</v>
      </c>
      <c r="CG35" t="s">
        <v>140</v>
      </c>
      <c r="CH35" t="s">
        <v>140</v>
      </c>
      <c r="CI35" s="42" t="s">
        <v>140</v>
      </c>
      <c r="CJ35" s="42" t="s">
        <v>140</v>
      </c>
      <c r="CK35" s="42" t="s">
        <v>140</v>
      </c>
      <c r="CL35" s="42" t="s">
        <v>140</v>
      </c>
      <c r="CM35" s="42" t="s">
        <v>140</v>
      </c>
      <c r="CN35" s="42" t="s">
        <v>140</v>
      </c>
      <c r="CO35" s="42" t="s">
        <v>140</v>
      </c>
      <c r="CP35" t="s">
        <v>140</v>
      </c>
      <c r="CQ35" t="s">
        <v>140</v>
      </c>
      <c r="CR35" t="s">
        <v>140</v>
      </c>
      <c r="CS35" t="s">
        <v>140</v>
      </c>
      <c r="CT35" t="s">
        <v>140</v>
      </c>
      <c r="CU35" s="42" t="s">
        <v>140</v>
      </c>
      <c r="CV35" t="s">
        <v>140</v>
      </c>
      <c r="CW35" s="42" t="s">
        <v>140</v>
      </c>
      <c r="CX35" s="42" t="s">
        <v>140</v>
      </c>
      <c r="CY35" t="s">
        <v>140</v>
      </c>
      <c r="CZ35" t="s">
        <v>140</v>
      </c>
      <c r="DA35" s="42" t="s">
        <v>140</v>
      </c>
      <c r="DB35" t="s">
        <v>140</v>
      </c>
      <c r="DC35" t="s">
        <v>140</v>
      </c>
      <c r="DD35" t="s">
        <v>140</v>
      </c>
      <c r="DE35" s="42" t="s">
        <v>140</v>
      </c>
      <c r="DF35" t="s">
        <v>140</v>
      </c>
      <c r="DG35" t="s">
        <v>140</v>
      </c>
      <c r="DH35" t="s">
        <v>140</v>
      </c>
      <c r="DI35" t="s">
        <v>140</v>
      </c>
      <c r="DJ35" t="s">
        <v>140</v>
      </c>
      <c r="DK35" t="s">
        <v>140</v>
      </c>
      <c r="DL35" t="s">
        <v>140</v>
      </c>
      <c r="DM35" s="42" t="s">
        <v>140</v>
      </c>
      <c r="DN35" t="s">
        <v>140</v>
      </c>
      <c r="DO35" t="s">
        <v>140</v>
      </c>
      <c r="DP35" t="s">
        <v>140</v>
      </c>
      <c r="DQ35" t="s">
        <v>140</v>
      </c>
      <c r="DR35" t="s">
        <v>140</v>
      </c>
      <c r="DS35" t="s">
        <v>140</v>
      </c>
      <c r="DT35" t="s">
        <v>140</v>
      </c>
      <c r="DU35" t="s">
        <v>140</v>
      </c>
      <c r="DV35" t="s">
        <v>140</v>
      </c>
      <c r="DW35" t="s">
        <v>140</v>
      </c>
      <c r="DX35" t="s">
        <v>140</v>
      </c>
      <c r="DY35" t="s">
        <v>140</v>
      </c>
      <c r="DZ35" t="s">
        <v>140</v>
      </c>
      <c r="EA35" t="s">
        <v>140</v>
      </c>
      <c r="EB35" t="s">
        <v>140</v>
      </c>
      <c r="EC35" t="s">
        <v>140</v>
      </c>
      <c r="ED35" t="s">
        <v>140</v>
      </c>
      <c r="EE35" t="s">
        <v>140</v>
      </c>
      <c r="EF35" t="s">
        <v>140</v>
      </c>
      <c r="EG35" t="s">
        <v>140</v>
      </c>
      <c r="EH35" t="s">
        <v>140</v>
      </c>
      <c r="EI35" t="s">
        <v>140</v>
      </c>
      <c r="EJ35" t="s">
        <v>140</v>
      </c>
      <c r="EK35" t="s">
        <v>140</v>
      </c>
      <c r="EL35" t="s">
        <v>140</v>
      </c>
      <c r="EM35" t="s">
        <v>140</v>
      </c>
      <c r="EN35" t="s">
        <v>140</v>
      </c>
      <c r="EO35" t="s">
        <v>140</v>
      </c>
      <c r="EP35" t="s">
        <v>140</v>
      </c>
      <c r="EQ35" t="s">
        <v>140</v>
      </c>
      <c r="ER35" t="s">
        <v>140</v>
      </c>
      <c r="ES35" t="s">
        <v>140</v>
      </c>
      <c r="ET35" s="42" t="s">
        <v>140</v>
      </c>
      <c r="EU35" t="s">
        <v>140</v>
      </c>
      <c r="EV35" t="s">
        <v>140</v>
      </c>
      <c r="EW35" s="42" t="s">
        <v>140</v>
      </c>
      <c r="EX35" t="s">
        <v>140</v>
      </c>
      <c r="EY35" t="s">
        <v>140</v>
      </c>
      <c r="EZ35" s="42" t="s">
        <v>140</v>
      </c>
      <c r="FA35" t="s">
        <v>140</v>
      </c>
      <c r="FB35" t="s">
        <v>140</v>
      </c>
      <c r="FC35" s="42" t="s">
        <v>140</v>
      </c>
      <c r="FD35" s="42" t="s">
        <v>140</v>
      </c>
      <c r="FE35" s="42" t="s">
        <v>140</v>
      </c>
      <c r="FF35" t="s">
        <v>140</v>
      </c>
      <c r="FG35" t="s">
        <v>140</v>
      </c>
      <c r="FH35" t="s">
        <v>140</v>
      </c>
      <c r="FI35" t="s">
        <v>140</v>
      </c>
      <c r="FJ35" t="s">
        <v>140</v>
      </c>
      <c r="FK35" t="s">
        <v>140</v>
      </c>
      <c r="FL35" t="s">
        <v>140</v>
      </c>
      <c r="FM35" t="s">
        <v>140</v>
      </c>
      <c r="FN35" t="s">
        <v>140</v>
      </c>
      <c r="FO35" t="s">
        <v>140</v>
      </c>
      <c r="FP35" t="s">
        <v>140</v>
      </c>
      <c r="FQ35" t="s">
        <v>140</v>
      </c>
      <c r="FR35" s="42" t="s">
        <v>140</v>
      </c>
      <c r="FS35" t="s">
        <v>140</v>
      </c>
      <c r="FT35" t="s">
        <v>140</v>
      </c>
      <c r="FU35" t="s">
        <v>140</v>
      </c>
      <c r="FV35" t="s">
        <v>140</v>
      </c>
      <c r="FW35" t="s">
        <v>140</v>
      </c>
      <c r="FX35" t="s">
        <v>140</v>
      </c>
      <c r="FY35" t="s">
        <v>140</v>
      </c>
      <c r="FZ35" s="42" t="s">
        <v>140</v>
      </c>
      <c r="GA35" s="42" t="s">
        <v>140</v>
      </c>
      <c r="GB35" s="42" t="s">
        <v>140</v>
      </c>
      <c r="GC35" s="42" t="s">
        <v>140</v>
      </c>
      <c r="GD35" t="s">
        <v>140</v>
      </c>
      <c r="GE35" s="42" t="s">
        <v>140</v>
      </c>
      <c r="GF35" s="42" t="s">
        <v>140</v>
      </c>
      <c r="GG35" t="s">
        <v>140</v>
      </c>
      <c r="GH35" s="42" t="s">
        <v>140</v>
      </c>
      <c r="GI35" t="s">
        <v>140</v>
      </c>
      <c r="GJ35" s="2" t="s">
        <v>140</v>
      </c>
      <c r="GK35" s="2" t="s">
        <v>140</v>
      </c>
      <c r="GL35" s="2" t="s">
        <v>140</v>
      </c>
      <c r="GM35" s="2" t="s">
        <v>140</v>
      </c>
      <c r="GN35" s="2" t="s">
        <v>140</v>
      </c>
      <c r="GO35" s="2" t="s">
        <v>140</v>
      </c>
      <c r="GP35" s="2" t="s">
        <v>140</v>
      </c>
      <c r="GQ35" s="2" t="s">
        <v>140</v>
      </c>
      <c r="GR35" s="2" t="s">
        <v>140</v>
      </c>
      <c r="GS35" s="2" t="s">
        <v>140</v>
      </c>
      <c r="GT35" s="2" t="s">
        <v>140</v>
      </c>
      <c r="GU35" s="2" t="s">
        <v>140</v>
      </c>
      <c r="GV35" s="2" t="s">
        <v>140</v>
      </c>
      <c r="GW35" s="2" t="s">
        <v>140</v>
      </c>
      <c r="GX35" s="2" t="s">
        <v>140</v>
      </c>
      <c r="GY35" s="2" t="s">
        <v>140</v>
      </c>
      <c r="GZ35" s="2" t="s">
        <v>140</v>
      </c>
      <c r="HA35" s="2" t="s">
        <v>140</v>
      </c>
      <c r="HB35" s="2" t="s">
        <v>140</v>
      </c>
      <c r="HC35" s="2" t="s">
        <v>140</v>
      </c>
      <c r="HD35" s="2" t="s">
        <v>140</v>
      </c>
      <c r="HE35" s="2" t="s">
        <v>140</v>
      </c>
      <c r="HF35" s="2" t="s">
        <v>140</v>
      </c>
      <c r="HG35" s="2" t="s">
        <v>140</v>
      </c>
      <c r="HH35" s="2" t="s">
        <v>140</v>
      </c>
      <c r="HI35" s="2" t="s">
        <v>140</v>
      </c>
      <c r="HJ35" s="2" t="s">
        <v>140</v>
      </c>
      <c r="HK35" s="2" t="s">
        <v>140</v>
      </c>
      <c r="HL35" s="2" t="s">
        <v>140</v>
      </c>
      <c r="HM35" s="2" t="s">
        <v>140</v>
      </c>
      <c r="HN35" s="2" t="s">
        <v>140</v>
      </c>
      <c r="HO35" s="2" t="s">
        <v>140</v>
      </c>
      <c r="HP35" s="2" t="s">
        <v>140</v>
      </c>
      <c r="HQ35" s="2" t="s">
        <v>140</v>
      </c>
      <c r="HR35" s="2" t="s">
        <v>140</v>
      </c>
      <c r="HS35" s="2" t="s">
        <v>140</v>
      </c>
      <c r="HT35" s="2" t="s">
        <v>140</v>
      </c>
      <c r="HU35" s="2" t="s">
        <v>140</v>
      </c>
      <c r="HV35" s="2" t="s">
        <v>140</v>
      </c>
      <c r="HW35" s="2" t="s">
        <v>140</v>
      </c>
      <c r="HX35" s="2" t="s">
        <v>140</v>
      </c>
      <c r="HY35" s="2" t="s">
        <v>140</v>
      </c>
      <c r="HZ35" s="2" t="s">
        <v>140</v>
      </c>
      <c r="IA35" s="2" t="s">
        <v>140</v>
      </c>
      <c r="IB35" s="2" t="s">
        <v>140</v>
      </c>
      <c r="IC35" s="2" t="s">
        <v>140</v>
      </c>
      <c r="ID35" s="2" t="s">
        <v>140</v>
      </c>
    </row>
    <row r="36" spans="2:253" ht="12" customHeight="1" x14ac:dyDescent="0.15">
      <c r="B36" t="s">
        <v>142</v>
      </c>
      <c r="C36">
        <v>60.584609999999998</v>
      </c>
      <c r="D36" s="42">
        <v>1.40225E-7</v>
      </c>
      <c r="E36" s="42">
        <v>1.40225E-7</v>
      </c>
      <c r="F36">
        <v>0</v>
      </c>
      <c r="G36">
        <v>4.3755610000000003</v>
      </c>
      <c r="H36">
        <v>4.3756050000000002</v>
      </c>
      <c r="I36">
        <v>0</v>
      </c>
      <c r="J36">
        <v>0</v>
      </c>
      <c r="K36">
        <v>0</v>
      </c>
      <c r="L36" s="42">
        <v>4.3755699999999999E-5</v>
      </c>
      <c r="M36">
        <v>2.1181429999999999</v>
      </c>
      <c r="N36">
        <v>3.2144010000000001</v>
      </c>
      <c r="O36">
        <v>4.3814640000000002</v>
      </c>
      <c r="P36" s="42">
        <v>1.096417</v>
      </c>
      <c r="Q36">
        <v>0</v>
      </c>
      <c r="R36">
        <v>3.162833</v>
      </c>
      <c r="S36">
        <v>0</v>
      </c>
      <c r="T36">
        <v>4.3614139999999999</v>
      </c>
      <c r="U36">
        <v>0</v>
      </c>
      <c r="V36">
        <v>0</v>
      </c>
      <c r="W36">
        <v>0</v>
      </c>
      <c r="X36">
        <v>0</v>
      </c>
      <c r="Y36">
        <v>0</v>
      </c>
      <c r="Z36">
        <v>4.3976150000000001</v>
      </c>
      <c r="AA36">
        <v>4.3859529999999998</v>
      </c>
      <c r="AB36" s="42">
        <v>5.87104E-5</v>
      </c>
      <c r="AC36">
        <v>2.374962</v>
      </c>
      <c r="AD36">
        <v>2.199316</v>
      </c>
      <c r="AE36">
        <v>4.3986910000000004</v>
      </c>
      <c r="AF36">
        <v>2.199316</v>
      </c>
      <c r="AG36" s="42">
        <v>1.1874659999999999</v>
      </c>
      <c r="AH36" s="42">
        <v>3.1699200000000003E-5</v>
      </c>
      <c r="AI36">
        <v>1.1874659999999999</v>
      </c>
      <c r="AJ36">
        <v>1.187497</v>
      </c>
      <c r="AK36">
        <v>4.3986330000000002</v>
      </c>
      <c r="AL36">
        <v>0</v>
      </c>
      <c r="AM36">
        <v>2.1568899999999998E-2</v>
      </c>
      <c r="AN36">
        <v>0</v>
      </c>
      <c r="AO36">
        <v>0</v>
      </c>
      <c r="AP36">
        <v>52.207529999999998</v>
      </c>
      <c r="AQ36">
        <v>55.328580000000002</v>
      </c>
      <c r="AR36">
        <v>17.400770000000001</v>
      </c>
      <c r="AS36">
        <v>34.806330000000003</v>
      </c>
      <c r="AT36">
        <v>51.781770000000002</v>
      </c>
      <c r="AU36">
        <v>0</v>
      </c>
      <c r="AV36">
        <v>0</v>
      </c>
      <c r="AW36">
        <v>0</v>
      </c>
      <c r="AX36">
        <v>0</v>
      </c>
      <c r="AY36">
        <v>36.936970000000002</v>
      </c>
      <c r="AZ36">
        <v>36.961289999999998</v>
      </c>
      <c r="BA36">
        <v>67.59881</v>
      </c>
      <c r="BB36">
        <v>194.82939999999999</v>
      </c>
      <c r="BC36">
        <v>819.13530000000003</v>
      </c>
      <c r="BD36">
        <v>4041.433</v>
      </c>
      <c r="BE36">
        <v>14506.52</v>
      </c>
      <c r="BF36">
        <v>28959.29</v>
      </c>
      <c r="BG36">
        <v>45106.66</v>
      </c>
      <c r="BH36">
        <v>0</v>
      </c>
      <c r="BI36">
        <v>0</v>
      </c>
      <c r="BJ36" s="42">
        <v>0</v>
      </c>
      <c r="BK36">
        <v>45062.95</v>
      </c>
      <c r="BL36">
        <v>25096.38</v>
      </c>
      <c r="BM36">
        <v>0.32738109999999998</v>
      </c>
      <c r="BN36">
        <v>6.6967280000000002</v>
      </c>
      <c r="BO36">
        <v>4712.4530000000004</v>
      </c>
      <c r="BP36" s="42">
        <v>0</v>
      </c>
      <c r="BQ36" s="42">
        <v>3.8295700000000002E-2</v>
      </c>
      <c r="BR36" s="42">
        <v>12.88673</v>
      </c>
      <c r="BS36" s="42">
        <v>1238.165</v>
      </c>
      <c r="BT36" s="42">
        <v>0</v>
      </c>
      <c r="BU36" s="42">
        <v>5.0436600000000002E-3</v>
      </c>
      <c r="BV36">
        <v>414.96640000000002</v>
      </c>
      <c r="BW36" s="42">
        <v>7.7958099999999995E-5</v>
      </c>
      <c r="BX36" s="42">
        <v>310.20609999999999</v>
      </c>
      <c r="BY36" s="42">
        <v>1.42412E-5</v>
      </c>
      <c r="BZ36" s="42">
        <v>325.64049999999997</v>
      </c>
      <c r="CA36" s="42">
        <v>103.3933</v>
      </c>
      <c r="CB36" s="42">
        <v>1.8550500000000001E-5</v>
      </c>
      <c r="CC36" s="42">
        <v>1.8550500000000001E-5</v>
      </c>
      <c r="CD36" s="42">
        <v>0.73935879999999998</v>
      </c>
      <c r="CE36" s="42">
        <v>0</v>
      </c>
      <c r="CF36" s="42">
        <v>1.44148E-6</v>
      </c>
      <c r="CG36" s="42">
        <v>0</v>
      </c>
      <c r="CH36" s="42">
        <v>0.93693389999999999</v>
      </c>
      <c r="CI36" s="42">
        <v>3.5973500000000002E-4</v>
      </c>
      <c r="CJ36" s="42">
        <v>33.557859999999998</v>
      </c>
      <c r="CK36" s="42">
        <v>1.24672E-5</v>
      </c>
      <c r="CL36" s="42">
        <v>34.494790000000002</v>
      </c>
      <c r="CM36" s="42">
        <v>1.44148E-6</v>
      </c>
      <c r="CN36" s="42">
        <v>1.24672E-5</v>
      </c>
      <c r="CO36" s="42">
        <v>0</v>
      </c>
      <c r="CP36" s="42">
        <v>13.97442</v>
      </c>
      <c r="CQ36" s="42">
        <v>1.0462600000000001E-2</v>
      </c>
      <c r="CR36">
        <v>12.88673</v>
      </c>
      <c r="CS36" s="42">
        <v>6.6967280000000002</v>
      </c>
      <c r="CT36" s="42">
        <v>34.494790000000002</v>
      </c>
      <c r="CU36" s="42">
        <v>4.30933E-6</v>
      </c>
      <c r="CV36" s="42">
        <v>34.440130000000003</v>
      </c>
      <c r="CW36" s="42">
        <v>5.4655599999999999E-2</v>
      </c>
      <c r="CX36" s="42">
        <v>20.149090000000001</v>
      </c>
      <c r="CY36" s="42">
        <v>186.654</v>
      </c>
      <c r="CZ36" s="42">
        <v>0</v>
      </c>
      <c r="DA36" s="42">
        <v>0</v>
      </c>
      <c r="DB36" s="42">
        <v>0</v>
      </c>
      <c r="DC36" s="42">
        <v>0</v>
      </c>
      <c r="DD36" s="42">
        <v>2.53958E-8</v>
      </c>
      <c r="DE36" s="42">
        <v>2.53945E-8</v>
      </c>
      <c r="DF36">
        <v>0</v>
      </c>
      <c r="DG36">
        <v>0</v>
      </c>
      <c r="DH36">
        <v>0</v>
      </c>
      <c r="DI36">
        <v>0</v>
      </c>
      <c r="DJ36">
        <v>55.328580000000002</v>
      </c>
      <c r="DK36">
        <v>206.8184</v>
      </c>
      <c r="DL36">
        <v>413.63420000000002</v>
      </c>
      <c r="DM36" s="42">
        <v>0</v>
      </c>
      <c r="DN36">
        <v>206.81710000000001</v>
      </c>
      <c r="DO36" s="42">
        <v>413.63420000000002</v>
      </c>
      <c r="DP36" s="42">
        <v>0</v>
      </c>
      <c r="DQ36" s="42">
        <v>186.654</v>
      </c>
      <c r="DR36" s="42">
        <v>206.8031</v>
      </c>
      <c r="DS36" s="42">
        <v>20.149090000000001</v>
      </c>
      <c r="DT36" s="42">
        <v>186.654</v>
      </c>
      <c r="DU36" s="42">
        <v>0</v>
      </c>
      <c r="DV36" s="42">
        <v>0</v>
      </c>
      <c r="DW36" s="42">
        <v>0</v>
      </c>
      <c r="DX36" s="42">
        <v>0</v>
      </c>
      <c r="DY36" s="42">
        <v>0</v>
      </c>
      <c r="DZ36" s="42">
        <v>0</v>
      </c>
      <c r="EA36">
        <v>0</v>
      </c>
      <c r="EB36">
        <v>0</v>
      </c>
      <c r="EC36">
        <v>0</v>
      </c>
      <c r="ED36">
        <v>0</v>
      </c>
      <c r="EE36" s="42">
        <v>0</v>
      </c>
      <c r="EF36" s="42">
        <v>0</v>
      </c>
      <c r="EG36" s="42">
        <v>0</v>
      </c>
      <c r="EH36" s="42">
        <v>0</v>
      </c>
      <c r="EI36" s="42">
        <v>0</v>
      </c>
      <c r="EJ36">
        <v>0</v>
      </c>
      <c r="EK36" s="42">
        <v>0</v>
      </c>
      <c r="EL36" s="42">
        <v>0</v>
      </c>
      <c r="EM36">
        <v>0</v>
      </c>
      <c r="EN36">
        <v>0</v>
      </c>
      <c r="EO36" s="42">
        <v>55.328580000000002</v>
      </c>
      <c r="EP36" s="42">
        <v>55.328580000000002</v>
      </c>
      <c r="EQ36">
        <v>178.0223</v>
      </c>
      <c r="ER36">
        <v>177.71019999999999</v>
      </c>
      <c r="ES36">
        <v>0</v>
      </c>
      <c r="ET36">
        <v>0</v>
      </c>
      <c r="EU36">
        <v>0</v>
      </c>
      <c r="EV36">
        <v>0</v>
      </c>
      <c r="EW36" s="42">
        <v>0</v>
      </c>
      <c r="EX36" s="42">
        <v>0</v>
      </c>
      <c r="EY36">
        <v>0</v>
      </c>
      <c r="EZ36">
        <v>0</v>
      </c>
      <c r="FA36">
        <v>0</v>
      </c>
      <c r="FB36">
        <v>0</v>
      </c>
      <c r="FC36">
        <v>0</v>
      </c>
      <c r="FD36">
        <v>0</v>
      </c>
      <c r="FE36">
        <v>0</v>
      </c>
      <c r="FF36">
        <v>0</v>
      </c>
      <c r="FG36">
        <v>0</v>
      </c>
      <c r="FH36">
        <v>0</v>
      </c>
      <c r="FI36">
        <v>0</v>
      </c>
      <c r="FJ36">
        <v>0</v>
      </c>
      <c r="FK36">
        <v>0</v>
      </c>
      <c r="FL36">
        <v>0</v>
      </c>
      <c r="FM36" s="42">
        <v>0</v>
      </c>
      <c r="FN36">
        <v>0</v>
      </c>
      <c r="FO36">
        <v>0</v>
      </c>
      <c r="FP36">
        <v>0</v>
      </c>
      <c r="FQ36">
        <v>0</v>
      </c>
      <c r="FR36" s="42">
        <v>0</v>
      </c>
      <c r="FS36">
        <v>0</v>
      </c>
      <c r="FT36">
        <v>0</v>
      </c>
      <c r="FU36">
        <v>0</v>
      </c>
      <c r="FV36">
        <v>0</v>
      </c>
      <c r="FW36">
        <v>0</v>
      </c>
      <c r="FX36">
        <v>0</v>
      </c>
      <c r="FY36">
        <v>0</v>
      </c>
      <c r="FZ36" s="42">
        <v>0</v>
      </c>
      <c r="GA36" s="42">
        <v>0</v>
      </c>
      <c r="GB36" s="42">
        <v>0</v>
      </c>
      <c r="GC36">
        <v>0</v>
      </c>
      <c r="GD36" s="42">
        <v>0</v>
      </c>
      <c r="GE36" s="42">
        <v>0</v>
      </c>
      <c r="GF36" s="42">
        <v>0</v>
      </c>
      <c r="GG36">
        <v>0</v>
      </c>
      <c r="GH36" s="42">
        <v>0</v>
      </c>
      <c r="GI36">
        <v>0</v>
      </c>
      <c r="GJ36" s="3">
        <v>9.8504100000000004E-3</v>
      </c>
      <c r="GK36" s="2">
        <v>3.9237350000000002</v>
      </c>
      <c r="GL36" s="3">
        <v>0</v>
      </c>
      <c r="GM36" s="2">
        <v>2.0632739999999998</v>
      </c>
      <c r="GN36" s="3">
        <v>1.40225E-7</v>
      </c>
      <c r="GO36" s="3">
        <v>3.9138839999999999</v>
      </c>
      <c r="GP36" s="2">
        <v>0</v>
      </c>
      <c r="GQ36" s="2">
        <v>0.4667694</v>
      </c>
      <c r="GR36" s="3">
        <v>0</v>
      </c>
      <c r="GS36" s="3">
        <v>25096.38</v>
      </c>
      <c r="GT36" s="3">
        <v>0.32738109999999998</v>
      </c>
      <c r="GU36" s="3">
        <v>0</v>
      </c>
      <c r="GV36" s="2">
        <v>4712.4530000000004</v>
      </c>
      <c r="GW36" s="3">
        <v>1.6946200000000002E-2</v>
      </c>
      <c r="GX36" s="3">
        <v>0</v>
      </c>
      <c r="GY36" s="2">
        <v>1238.165</v>
      </c>
      <c r="GZ36" s="3">
        <v>4.30896E-4</v>
      </c>
      <c r="HA36" s="3">
        <v>0</v>
      </c>
      <c r="HB36" s="2">
        <v>414.96640000000002</v>
      </c>
      <c r="HC36" s="3">
        <v>2.1908499999999999E-5</v>
      </c>
      <c r="HD36" s="3">
        <v>0</v>
      </c>
      <c r="HE36" s="3">
        <v>325.64049999999997</v>
      </c>
      <c r="HF36" s="3">
        <v>2.2713799999999998E-6</v>
      </c>
      <c r="HG36" s="3">
        <v>0</v>
      </c>
      <c r="HH36" s="3">
        <v>206.81440000000001</v>
      </c>
      <c r="HI36" s="3">
        <v>1.64011E-3</v>
      </c>
      <c r="HJ36" s="3">
        <v>206.81829999999999</v>
      </c>
      <c r="HK36" s="3">
        <v>45027.72</v>
      </c>
      <c r="HL36" s="2">
        <v>0</v>
      </c>
      <c r="HM36" s="3">
        <v>206.8031</v>
      </c>
      <c r="HN36" s="3">
        <v>20.149090000000001</v>
      </c>
      <c r="HO36" s="3">
        <v>186.654</v>
      </c>
      <c r="HP36" s="3">
        <v>0</v>
      </c>
      <c r="HQ36" s="2">
        <v>0</v>
      </c>
      <c r="HR36" s="2">
        <v>20.149090000000001</v>
      </c>
      <c r="HS36" s="2">
        <v>0</v>
      </c>
      <c r="HT36" s="3">
        <v>0</v>
      </c>
      <c r="HU36" s="2">
        <v>20.149090000000001</v>
      </c>
      <c r="HV36" s="3">
        <v>0</v>
      </c>
      <c r="HW36" s="2">
        <v>0</v>
      </c>
      <c r="HX36" s="2">
        <v>0</v>
      </c>
      <c r="HY36" s="3">
        <v>0</v>
      </c>
      <c r="HZ36" s="2">
        <v>0</v>
      </c>
      <c r="IA36" s="3">
        <v>2.53958E-8</v>
      </c>
      <c r="IB36" s="3">
        <v>0</v>
      </c>
      <c r="IC36" s="3">
        <v>186.654</v>
      </c>
      <c r="ID36" s="2">
        <v>20.149090000000001</v>
      </c>
      <c r="IJ36" s="3"/>
      <c r="IK36" s="3"/>
      <c r="IL36" s="3"/>
      <c r="IM36" s="3"/>
      <c r="IN36" s="3"/>
      <c r="IO36" s="3"/>
      <c r="IP36" s="3"/>
      <c r="IQ36" s="3"/>
      <c r="IR36" s="3"/>
      <c r="IS36" s="3"/>
    </row>
    <row r="37" spans="2:253" ht="12" customHeight="1" x14ac:dyDescent="0.15">
      <c r="B37" t="s">
        <v>143</v>
      </c>
      <c r="C37" s="42">
        <v>215.76609999999999</v>
      </c>
      <c r="D37">
        <v>0</v>
      </c>
      <c r="E37">
        <v>0</v>
      </c>
      <c r="F37">
        <v>0</v>
      </c>
      <c r="G37">
        <v>271.9751</v>
      </c>
      <c r="H37">
        <v>271.97789999999998</v>
      </c>
      <c r="I37">
        <v>0</v>
      </c>
      <c r="J37">
        <v>0</v>
      </c>
      <c r="K37">
        <v>0</v>
      </c>
      <c r="L37" s="42">
        <v>2.7197499999999999E-3</v>
      </c>
      <c r="M37">
        <v>240.92910000000001</v>
      </c>
      <c r="N37">
        <v>365.63799999999998</v>
      </c>
      <c r="O37">
        <v>28.922049999999999</v>
      </c>
      <c r="P37" s="42">
        <v>124.70869999999999</v>
      </c>
      <c r="Q37">
        <v>0</v>
      </c>
      <c r="R37">
        <v>365.68959999999998</v>
      </c>
      <c r="S37">
        <v>0</v>
      </c>
      <c r="T37">
        <v>271.99200000000002</v>
      </c>
      <c r="U37">
        <v>0</v>
      </c>
      <c r="V37">
        <v>0</v>
      </c>
      <c r="W37">
        <v>0</v>
      </c>
      <c r="X37">
        <v>0</v>
      </c>
      <c r="Y37">
        <v>0</v>
      </c>
      <c r="Z37">
        <v>28.905899999999999</v>
      </c>
      <c r="AA37">
        <v>28.917560000000002</v>
      </c>
      <c r="AB37" s="42">
        <v>3.858E-4</v>
      </c>
      <c r="AC37">
        <v>30.928550000000001</v>
      </c>
      <c r="AD37" s="42">
        <v>14.452220000000001</v>
      </c>
      <c r="AE37">
        <v>28.904820000000001</v>
      </c>
      <c r="AF37" s="42">
        <v>14.452220000000001</v>
      </c>
      <c r="AG37" s="42">
        <v>15.46407</v>
      </c>
      <c r="AH37" s="42">
        <v>4.1281100000000002E-4</v>
      </c>
      <c r="AI37">
        <v>15.46407</v>
      </c>
      <c r="AJ37" s="42">
        <v>15.46448</v>
      </c>
      <c r="AK37">
        <v>28.904440000000001</v>
      </c>
      <c r="AL37">
        <v>0</v>
      </c>
      <c r="AM37">
        <v>44827.66</v>
      </c>
      <c r="AN37">
        <v>0</v>
      </c>
      <c r="AO37" s="42">
        <v>0</v>
      </c>
      <c r="AP37" s="42">
        <v>67604.41</v>
      </c>
      <c r="AQ37">
        <v>223.65690000000001</v>
      </c>
      <c r="AR37">
        <v>22532.55</v>
      </c>
      <c r="AS37" s="42">
        <v>45071.85</v>
      </c>
      <c r="AT37" s="42">
        <v>67604.83</v>
      </c>
      <c r="AU37" s="42">
        <v>0</v>
      </c>
      <c r="AV37">
        <v>0</v>
      </c>
      <c r="AW37" s="42">
        <v>0</v>
      </c>
      <c r="AX37">
        <v>0</v>
      </c>
      <c r="AY37">
        <v>45069.72</v>
      </c>
      <c r="AZ37">
        <v>45069.7</v>
      </c>
      <c r="BA37" s="42">
        <v>45039.06</v>
      </c>
      <c r="BB37" s="42">
        <v>44911.83</v>
      </c>
      <c r="BC37" s="42">
        <v>44287.519999999997</v>
      </c>
      <c r="BD37" s="42">
        <v>41065.230000000003</v>
      </c>
      <c r="BE37" s="42">
        <v>30600.14</v>
      </c>
      <c r="BF37">
        <v>16147.37</v>
      </c>
      <c r="BG37" s="42">
        <v>0</v>
      </c>
      <c r="BH37" s="42">
        <v>0</v>
      </c>
      <c r="BI37" s="42">
        <v>0</v>
      </c>
      <c r="BJ37">
        <v>0</v>
      </c>
      <c r="BK37">
        <v>0</v>
      </c>
      <c r="BL37" s="42">
        <v>19966.599999999999</v>
      </c>
      <c r="BM37" s="42">
        <v>6.3693470000000003</v>
      </c>
      <c r="BN37">
        <v>0</v>
      </c>
      <c r="BO37">
        <v>40344.14</v>
      </c>
      <c r="BP37">
        <v>0</v>
      </c>
      <c r="BQ37">
        <v>12.84843</v>
      </c>
      <c r="BR37">
        <v>0</v>
      </c>
      <c r="BS37">
        <v>43805.56</v>
      </c>
      <c r="BT37">
        <v>0</v>
      </c>
      <c r="BU37">
        <v>13.96936</v>
      </c>
      <c r="BV37">
        <v>44614.78</v>
      </c>
      <c r="BW37">
        <v>0.93685439999999998</v>
      </c>
      <c r="BX37">
        <v>67228.53</v>
      </c>
      <c r="BY37">
        <v>0.7393402</v>
      </c>
      <c r="BZ37">
        <v>67213.100000000006</v>
      </c>
      <c r="CA37">
        <v>22407.27</v>
      </c>
      <c r="CB37">
        <v>0.7393402</v>
      </c>
      <c r="CC37">
        <v>0.7393402</v>
      </c>
      <c r="CD37">
        <v>0</v>
      </c>
      <c r="CE37" s="42">
        <v>0</v>
      </c>
      <c r="CF37">
        <v>0</v>
      </c>
      <c r="CG37">
        <v>0</v>
      </c>
      <c r="CH37">
        <v>0</v>
      </c>
      <c r="CI37">
        <v>0.93657409999999996</v>
      </c>
      <c r="CJ37" s="42">
        <v>0</v>
      </c>
      <c r="CK37" s="42">
        <v>0</v>
      </c>
      <c r="CL37" s="42">
        <v>0</v>
      </c>
      <c r="CM37" s="42">
        <v>0</v>
      </c>
      <c r="CN37" s="42">
        <v>0</v>
      </c>
      <c r="CO37" s="42">
        <v>0</v>
      </c>
      <c r="CP37">
        <v>0</v>
      </c>
      <c r="CQ37">
        <v>13.963950000000001</v>
      </c>
      <c r="CR37" s="42">
        <v>0</v>
      </c>
      <c r="CS37" s="42">
        <v>0</v>
      </c>
      <c r="CT37" s="42">
        <v>0</v>
      </c>
      <c r="CU37" s="42">
        <v>0</v>
      </c>
      <c r="CV37">
        <v>0</v>
      </c>
      <c r="CW37" s="42">
        <v>0</v>
      </c>
      <c r="CX37" s="42">
        <v>0</v>
      </c>
      <c r="CY37" s="42">
        <v>89.642039999999994</v>
      </c>
      <c r="CZ37">
        <v>0</v>
      </c>
      <c r="DA37" s="42">
        <v>0</v>
      </c>
      <c r="DB37" s="42">
        <v>0</v>
      </c>
      <c r="DC37" s="42">
        <v>0</v>
      </c>
      <c r="DD37" s="42">
        <v>1.0260000000000001E-7</v>
      </c>
      <c r="DE37" s="42">
        <v>1.02595E-7</v>
      </c>
      <c r="DF37">
        <v>0</v>
      </c>
      <c r="DG37">
        <v>0</v>
      </c>
      <c r="DH37">
        <v>0</v>
      </c>
      <c r="DI37">
        <v>0</v>
      </c>
      <c r="DJ37">
        <v>223.65690000000001</v>
      </c>
      <c r="DK37">
        <v>0</v>
      </c>
      <c r="DL37">
        <v>0</v>
      </c>
      <c r="DM37" s="42">
        <v>0</v>
      </c>
      <c r="DN37">
        <v>0</v>
      </c>
      <c r="DO37">
        <v>0</v>
      </c>
      <c r="DP37">
        <v>0</v>
      </c>
      <c r="DQ37" s="42">
        <v>0</v>
      </c>
      <c r="DR37">
        <v>0</v>
      </c>
      <c r="DS37" s="42">
        <v>0</v>
      </c>
      <c r="DT37" s="42">
        <v>0</v>
      </c>
      <c r="DU37" s="42">
        <v>0</v>
      </c>
      <c r="DV37" s="42">
        <v>0</v>
      </c>
      <c r="DW37" s="42">
        <v>0</v>
      </c>
      <c r="DX37" s="42">
        <v>0</v>
      </c>
      <c r="DY37" s="42">
        <v>0</v>
      </c>
      <c r="DZ37" s="42">
        <v>0</v>
      </c>
      <c r="EA37">
        <v>0</v>
      </c>
      <c r="EB37">
        <v>0</v>
      </c>
      <c r="EC37">
        <v>0</v>
      </c>
      <c r="ED37">
        <v>0</v>
      </c>
      <c r="EE37" s="42">
        <v>0</v>
      </c>
      <c r="EF37" s="42">
        <v>0</v>
      </c>
      <c r="EG37" s="42">
        <v>0</v>
      </c>
      <c r="EH37" s="42">
        <v>0</v>
      </c>
      <c r="EI37" s="42">
        <v>223.65690000000001</v>
      </c>
      <c r="EJ37">
        <v>0</v>
      </c>
      <c r="EK37">
        <v>223.65690000000001</v>
      </c>
      <c r="EL37">
        <v>0</v>
      </c>
      <c r="EM37">
        <v>0</v>
      </c>
      <c r="EN37" s="42">
        <v>0</v>
      </c>
      <c r="EO37">
        <v>223.65690000000001</v>
      </c>
      <c r="EP37">
        <v>223.65690000000001</v>
      </c>
      <c r="EQ37" s="42">
        <v>98.328379999999996</v>
      </c>
      <c r="ER37">
        <v>98.640529999999998</v>
      </c>
      <c r="ES37">
        <v>0</v>
      </c>
      <c r="ET37" s="42">
        <v>0</v>
      </c>
      <c r="EU37">
        <v>0</v>
      </c>
      <c r="EV37">
        <v>0</v>
      </c>
      <c r="EW37" s="42">
        <v>0</v>
      </c>
      <c r="EX37">
        <v>0</v>
      </c>
      <c r="EY37">
        <v>0</v>
      </c>
      <c r="EZ37" s="42">
        <v>0</v>
      </c>
      <c r="FA37">
        <v>0</v>
      </c>
      <c r="FB37">
        <v>0</v>
      </c>
      <c r="FC37" s="42">
        <v>0</v>
      </c>
      <c r="FD37" s="42">
        <v>0</v>
      </c>
      <c r="FE37" s="42">
        <v>0</v>
      </c>
      <c r="FF37" s="42">
        <v>0</v>
      </c>
      <c r="FG37" s="42">
        <v>0</v>
      </c>
      <c r="FH37">
        <v>0</v>
      </c>
      <c r="FI37">
        <v>0</v>
      </c>
      <c r="FJ37">
        <v>0</v>
      </c>
      <c r="FK37">
        <v>0</v>
      </c>
      <c r="FL37">
        <v>0</v>
      </c>
      <c r="FM37">
        <v>0</v>
      </c>
      <c r="FN37">
        <v>0</v>
      </c>
      <c r="FO37" s="42">
        <v>0</v>
      </c>
      <c r="FP37">
        <v>0</v>
      </c>
      <c r="FQ37">
        <v>0</v>
      </c>
      <c r="FR37">
        <v>0</v>
      </c>
      <c r="FS37">
        <v>0</v>
      </c>
      <c r="FT37" s="42">
        <v>0</v>
      </c>
      <c r="FU37">
        <v>0</v>
      </c>
      <c r="FV37">
        <v>0</v>
      </c>
      <c r="FW37" s="42">
        <v>0</v>
      </c>
      <c r="FX37">
        <v>0</v>
      </c>
      <c r="FY37" s="42">
        <v>0</v>
      </c>
      <c r="FZ37" s="42">
        <v>0</v>
      </c>
      <c r="GA37" s="42">
        <v>0</v>
      </c>
      <c r="GB37" s="42">
        <v>0</v>
      </c>
      <c r="GC37">
        <v>0</v>
      </c>
      <c r="GD37">
        <v>0</v>
      </c>
      <c r="GE37" s="42">
        <v>0</v>
      </c>
      <c r="GF37" s="42">
        <v>0</v>
      </c>
      <c r="GG37" s="42">
        <v>0</v>
      </c>
      <c r="GH37" s="42">
        <v>0</v>
      </c>
      <c r="GI37" s="42">
        <v>0</v>
      </c>
      <c r="GJ37" s="2">
        <v>243.03729999999999</v>
      </c>
      <c r="GK37" s="2">
        <v>243.0472</v>
      </c>
      <c r="GL37" s="2">
        <v>0</v>
      </c>
      <c r="GM37" s="3">
        <v>240.98400000000001</v>
      </c>
      <c r="GN37" s="2">
        <v>0</v>
      </c>
      <c r="GO37" s="3">
        <v>9.8501999999999999E-3</v>
      </c>
      <c r="GP37" s="2">
        <v>0</v>
      </c>
      <c r="GQ37" s="2">
        <v>28.91301</v>
      </c>
      <c r="GR37" s="2">
        <v>0</v>
      </c>
      <c r="GS37" s="3">
        <v>19960.23</v>
      </c>
      <c r="GT37" s="3">
        <v>0</v>
      </c>
      <c r="GU37" s="2">
        <v>6.3693470000000003</v>
      </c>
      <c r="GV37" s="2">
        <v>40331.269999999997</v>
      </c>
      <c r="GW37" s="2">
        <v>0</v>
      </c>
      <c r="GX37" s="2">
        <v>12.86978</v>
      </c>
      <c r="GY37" s="2">
        <v>43791.59</v>
      </c>
      <c r="GZ37" s="2">
        <v>0</v>
      </c>
      <c r="HA37" s="2">
        <v>13.97397</v>
      </c>
      <c r="HB37" s="2">
        <v>44613.85</v>
      </c>
      <c r="HC37" s="2">
        <v>0</v>
      </c>
      <c r="HD37" s="2">
        <v>0.93691049999999998</v>
      </c>
      <c r="HE37" s="2">
        <v>67213.83</v>
      </c>
      <c r="HF37" s="2">
        <v>0</v>
      </c>
      <c r="HG37" s="2">
        <v>0.73935220000000001</v>
      </c>
      <c r="HH37" s="2">
        <v>44821.26</v>
      </c>
      <c r="HI37" s="2">
        <v>0.35549330000000001</v>
      </c>
      <c r="HJ37" s="2">
        <v>44820.9</v>
      </c>
      <c r="HK37" s="2">
        <v>0</v>
      </c>
      <c r="HL37" s="2">
        <v>0</v>
      </c>
      <c r="HM37" s="2">
        <v>0</v>
      </c>
      <c r="HN37" s="2">
        <v>0</v>
      </c>
      <c r="HO37" s="2">
        <v>0</v>
      </c>
      <c r="HP37" s="2">
        <v>0</v>
      </c>
      <c r="HQ37" s="2">
        <v>0</v>
      </c>
      <c r="HR37" s="2">
        <v>0</v>
      </c>
      <c r="HS37" s="2">
        <v>0</v>
      </c>
      <c r="HT37" s="2">
        <v>0</v>
      </c>
      <c r="HU37" s="2">
        <v>0</v>
      </c>
      <c r="HV37" s="2">
        <v>0</v>
      </c>
      <c r="HW37" s="3">
        <v>0</v>
      </c>
      <c r="HX37" s="3">
        <v>0</v>
      </c>
      <c r="HY37" s="3">
        <v>0</v>
      </c>
      <c r="HZ37" s="2">
        <v>0</v>
      </c>
      <c r="IA37" s="3">
        <v>1.0260000000000001E-7</v>
      </c>
      <c r="IB37" s="3">
        <v>0</v>
      </c>
      <c r="IC37" s="3">
        <v>0</v>
      </c>
      <c r="ID37" s="2">
        <v>0</v>
      </c>
      <c r="IJ37" s="3"/>
      <c r="IK37" s="3"/>
      <c r="IL37" s="3"/>
      <c r="IO37" s="3"/>
      <c r="IP37" s="3"/>
      <c r="IR37" s="3"/>
      <c r="IS37" s="3"/>
    </row>
    <row r="38" spans="2:253" ht="12" customHeight="1" x14ac:dyDescent="0.15">
      <c r="B38" t="s">
        <v>144</v>
      </c>
      <c r="C38">
        <v>0.70644649999999998</v>
      </c>
      <c r="D38" s="42">
        <v>3.0990299999999998E-8</v>
      </c>
      <c r="E38" s="42">
        <v>3.0990299999999998E-8</v>
      </c>
      <c r="F38">
        <v>0</v>
      </c>
      <c r="G38">
        <v>0.70644649999999998</v>
      </c>
      <c r="H38">
        <v>0.70645349999999996</v>
      </c>
      <c r="I38" s="42">
        <v>2.1264799999999999E-9</v>
      </c>
      <c r="J38" s="42">
        <v>2.1265E-9</v>
      </c>
      <c r="K38">
        <v>0</v>
      </c>
      <c r="L38" s="42">
        <v>7.0644700000000003E-6</v>
      </c>
      <c r="M38">
        <v>0</v>
      </c>
      <c r="N38">
        <v>0</v>
      </c>
      <c r="O38">
        <v>0.70644649999999998</v>
      </c>
      <c r="P38">
        <v>0</v>
      </c>
      <c r="Q38">
        <v>0</v>
      </c>
      <c r="R38">
        <v>0</v>
      </c>
      <c r="S38">
        <v>0</v>
      </c>
      <c r="T38">
        <v>0.70645349999999996</v>
      </c>
      <c r="U38">
        <v>0</v>
      </c>
      <c r="V38">
        <v>0</v>
      </c>
      <c r="W38">
        <v>0</v>
      </c>
      <c r="X38">
        <v>0</v>
      </c>
      <c r="Y38">
        <v>0</v>
      </c>
      <c r="Z38">
        <v>0.70644649999999998</v>
      </c>
      <c r="AA38">
        <v>0.70644649999999998</v>
      </c>
      <c r="AB38" s="42">
        <v>9.4291099999999999E-6</v>
      </c>
      <c r="AC38">
        <v>0.70644649999999998</v>
      </c>
      <c r="AD38">
        <v>0.35321849999999999</v>
      </c>
      <c r="AE38">
        <v>0.70644649999999998</v>
      </c>
      <c r="AF38">
        <v>0.35321849999999999</v>
      </c>
      <c r="AG38" s="42">
        <v>0.35321849999999999</v>
      </c>
      <c r="AH38" s="42">
        <v>9.4291099999999999E-6</v>
      </c>
      <c r="AI38">
        <v>0.35321849999999999</v>
      </c>
      <c r="AJ38">
        <v>0.35322789999999998</v>
      </c>
      <c r="AK38">
        <v>0.70643699999999998</v>
      </c>
      <c r="AL38" s="42">
        <v>0</v>
      </c>
      <c r="AM38" s="42">
        <v>6.2067700000000003E-3</v>
      </c>
      <c r="AN38">
        <v>0</v>
      </c>
      <c r="AO38">
        <v>0</v>
      </c>
      <c r="AP38">
        <v>189.10849999999999</v>
      </c>
      <c r="AQ38">
        <v>7.6225200000000007E-2</v>
      </c>
      <c r="AR38">
        <v>63.029850000000003</v>
      </c>
      <c r="AS38">
        <v>126.07859999999999</v>
      </c>
      <c r="AT38">
        <v>189.10849999999999</v>
      </c>
      <c r="AU38">
        <v>0</v>
      </c>
      <c r="AV38">
        <v>0</v>
      </c>
      <c r="AW38">
        <v>0</v>
      </c>
      <c r="AX38">
        <v>0</v>
      </c>
      <c r="AY38">
        <v>126.07859999999999</v>
      </c>
      <c r="AZ38">
        <v>126.07859999999999</v>
      </c>
      <c r="BA38">
        <v>126.07859999999999</v>
      </c>
      <c r="BB38">
        <v>126.07859999999999</v>
      </c>
      <c r="BC38">
        <v>126.07859999999999</v>
      </c>
      <c r="BD38">
        <v>126.07859999999999</v>
      </c>
      <c r="BE38">
        <v>126.07859999999999</v>
      </c>
      <c r="BF38">
        <v>126.07859999999999</v>
      </c>
      <c r="BG38">
        <v>126.07859999999999</v>
      </c>
      <c r="BH38">
        <v>0</v>
      </c>
      <c r="BI38">
        <v>0</v>
      </c>
      <c r="BJ38">
        <v>0</v>
      </c>
      <c r="BK38">
        <v>1.260786</v>
      </c>
      <c r="BL38" s="42">
        <v>1.2607470000000001</v>
      </c>
      <c r="BM38" s="42">
        <v>4.8926199999999999E-5</v>
      </c>
      <c r="BN38" s="42">
        <v>4.8926199999999999E-5</v>
      </c>
      <c r="BO38" s="42">
        <v>1.260731</v>
      </c>
      <c r="BP38" s="42">
        <v>0</v>
      </c>
      <c r="BQ38" s="42">
        <v>1.6548399999999999E-5</v>
      </c>
      <c r="BR38" s="42">
        <v>1.6548399999999999E-5</v>
      </c>
      <c r="BS38" s="42">
        <v>1.2607280000000001</v>
      </c>
      <c r="BT38" s="42">
        <v>0</v>
      </c>
      <c r="BU38" s="42">
        <v>2.46498E-6</v>
      </c>
      <c r="BV38">
        <v>1.2607280000000001</v>
      </c>
      <c r="BW38" s="42">
        <v>5.6717799999999997E-7</v>
      </c>
      <c r="BX38" s="42">
        <v>1.890997</v>
      </c>
      <c r="BY38" s="42">
        <v>1.4602799999999999E-7</v>
      </c>
      <c r="BZ38" s="42">
        <v>1.890997</v>
      </c>
      <c r="CA38" s="42">
        <v>0.63026919999999997</v>
      </c>
      <c r="CB38" s="42">
        <v>1.4602799999999999E-7</v>
      </c>
      <c r="CC38" s="42">
        <v>1.4602799999999999E-7</v>
      </c>
      <c r="CD38" s="42">
        <v>1.4602799999999999E-7</v>
      </c>
      <c r="CE38" s="42">
        <v>0</v>
      </c>
      <c r="CF38" s="42">
        <v>0</v>
      </c>
      <c r="CG38" s="42">
        <v>0</v>
      </c>
      <c r="CH38" s="42">
        <v>5.6717799999999997E-7</v>
      </c>
      <c r="CI38" s="42">
        <v>5.6717799999999997E-7</v>
      </c>
      <c r="CJ38" s="42">
        <v>6.7939400000000002E-5</v>
      </c>
      <c r="CK38" s="42">
        <v>0</v>
      </c>
      <c r="CL38" s="42">
        <v>6.8506599999999999E-5</v>
      </c>
      <c r="CM38" s="42">
        <v>0</v>
      </c>
      <c r="CN38" s="42">
        <v>0</v>
      </c>
      <c r="CO38" s="42">
        <v>0</v>
      </c>
      <c r="CP38" s="42">
        <v>2.46498E-6</v>
      </c>
      <c r="CQ38" s="42">
        <v>2.46498E-6</v>
      </c>
      <c r="CR38" s="42">
        <v>1.6548399999999999E-5</v>
      </c>
      <c r="CS38" s="42">
        <v>4.8926199999999999E-5</v>
      </c>
      <c r="CT38" s="42">
        <v>6.8506599999999999E-5</v>
      </c>
      <c r="CU38" s="42">
        <v>0</v>
      </c>
      <c r="CV38" s="42">
        <v>6.8398000000000005E-5</v>
      </c>
      <c r="CW38" s="42">
        <v>1.08546E-7</v>
      </c>
      <c r="CX38" s="42">
        <v>7.6156600000000005E-2</v>
      </c>
      <c r="CY38" s="42">
        <v>0.70548820000000001</v>
      </c>
      <c r="CZ38" s="42">
        <v>0</v>
      </c>
      <c r="DA38" s="42">
        <v>0</v>
      </c>
      <c r="DB38" s="42">
        <v>0</v>
      </c>
      <c r="DC38" s="42">
        <v>0</v>
      </c>
      <c r="DD38" s="42">
        <v>9.8137999999999998E-10</v>
      </c>
      <c r="DE38" s="42">
        <v>9.8132999999999996E-10</v>
      </c>
      <c r="DF38">
        <v>0</v>
      </c>
      <c r="DG38" s="42">
        <v>0</v>
      </c>
      <c r="DH38">
        <v>0</v>
      </c>
      <c r="DI38">
        <v>0</v>
      </c>
      <c r="DJ38">
        <v>7.6225200000000007E-2</v>
      </c>
      <c r="DK38">
        <v>0.78164489999999998</v>
      </c>
      <c r="DL38">
        <v>1.5632900000000001</v>
      </c>
      <c r="DM38" s="42">
        <v>0</v>
      </c>
      <c r="DN38">
        <v>0.78164489999999998</v>
      </c>
      <c r="DO38" s="42">
        <v>1.5632900000000001</v>
      </c>
      <c r="DP38" s="42">
        <v>0</v>
      </c>
      <c r="DQ38" s="42">
        <v>0.70548820000000001</v>
      </c>
      <c r="DR38" s="42">
        <v>0.78164489999999998</v>
      </c>
      <c r="DS38">
        <v>7.6156600000000005E-2</v>
      </c>
      <c r="DT38" s="42">
        <v>0.70548820000000001</v>
      </c>
      <c r="DU38" s="42">
        <v>0</v>
      </c>
      <c r="DV38" s="42">
        <v>0</v>
      </c>
      <c r="DW38" s="42">
        <v>0</v>
      </c>
      <c r="DX38" s="42">
        <v>0</v>
      </c>
      <c r="DY38" s="42">
        <v>0</v>
      </c>
      <c r="DZ38" s="42">
        <v>0</v>
      </c>
      <c r="EA38">
        <v>0</v>
      </c>
      <c r="EB38" s="42">
        <v>0</v>
      </c>
      <c r="EC38" s="42">
        <v>0</v>
      </c>
      <c r="ED38" s="42">
        <v>0</v>
      </c>
      <c r="EE38" s="42">
        <v>0</v>
      </c>
      <c r="EF38" s="42">
        <v>0</v>
      </c>
      <c r="EG38" s="42">
        <v>0</v>
      </c>
      <c r="EH38" s="42">
        <v>0</v>
      </c>
      <c r="EI38" s="42">
        <v>0</v>
      </c>
      <c r="EJ38" s="42">
        <v>0</v>
      </c>
      <c r="EK38" s="42">
        <v>0</v>
      </c>
      <c r="EL38" s="42">
        <v>0</v>
      </c>
      <c r="EM38">
        <v>0</v>
      </c>
      <c r="EN38">
        <v>0</v>
      </c>
      <c r="EO38">
        <v>7.6225200000000007E-2</v>
      </c>
      <c r="EP38">
        <v>7.6225200000000007E-2</v>
      </c>
      <c r="EQ38">
        <v>0.70644649999999998</v>
      </c>
      <c r="ER38">
        <v>0.70644649999999998</v>
      </c>
      <c r="ES38">
        <v>0</v>
      </c>
      <c r="ET38">
        <v>0</v>
      </c>
      <c r="EU38">
        <v>0</v>
      </c>
      <c r="EV38">
        <v>0</v>
      </c>
      <c r="EW38" s="42">
        <v>0</v>
      </c>
      <c r="EX38" s="42">
        <v>0</v>
      </c>
      <c r="EY38">
        <v>0</v>
      </c>
      <c r="EZ38">
        <v>0</v>
      </c>
      <c r="FA38" s="42">
        <v>0</v>
      </c>
      <c r="FB38" s="42">
        <v>0</v>
      </c>
      <c r="FC38">
        <v>0</v>
      </c>
      <c r="FD38">
        <v>0</v>
      </c>
      <c r="FE38">
        <v>0</v>
      </c>
      <c r="FF38">
        <v>0</v>
      </c>
      <c r="FG38">
        <v>0</v>
      </c>
      <c r="FH38">
        <v>0</v>
      </c>
      <c r="FI38">
        <v>0</v>
      </c>
      <c r="FJ38">
        <v>0</v>
      </c>
      <c r="FK38">
        <v>0</v>
      </c>
      <c r="FL38">
        <v>0</v>
      </c>
      <c r="FM38">
        <v>0</v>
      </c>
      <c r="FN38">
        <v>0</v>
      </c>
      <c r="FO38">
        <v>0</v>
      </c>
      <c r="FP38">
        <v>0</v>
      </c>
      <c r="FQ38">
        <v>0</v>
      </c>
      <c r="FR38">
        <v>0</v>
      </c>
      <c r="FS38">
        <v>0</v>
      </c>
      <c r="FT38">
        <v>0</v>
      </c>
      <c r="FU38">
        <v>0</v>
      </c>
      <c r="FV38">
        <v>0</v>
      </c>
      <c r="FW38">
        <v>0</v>
      </c>
      <c r="FX38">
        <v>0</v>
      </c>
      <c r="FY38">
        <v>0</v>
      </c>
      <c r="FZ38">
        <v>0</v>
      </c>
      <c r="GA38">
        <v>0</v>
      </c>
      <c r="GB38">
        <v>0</v>
      </c>
      <c r="GC38">
        <v>0</v>
      </c>
      <c r="GD38">
        <v>0</v>
      </c>
      <c r="GE38">
        <v>0</v>
      </c>
      <c r="GF38" s="42">
        <v>0</v>
      </c>
      <c r="GG38" s="42">
        <v>0</v>
      </c>
      <c r="GH38" s="42">
        <v>0</v>
      </c>
      <c r="GI38">
        <v>0</v>
      </c>
      <c r="GJ38" s="3">
        <v>0</v>
      </c>
      <c r="GK38" s="2">
        <v>0.63134170000000001</v>
      </c>
      <c r="GL38" s="3">
        <v>0</v>
      </c>
      <c r="GM38" s="2">
        <v>0</v>
      </c>
      <c r="GN38" s="3">
        <v>3.0990299999999998E-8</v>
      </c>
      <c r="GO38" s="3">
        <v>0.63134170000000001</v>
      </c>
      <c r="GP38" s="3">
        <v>2.1265E-9</v>
      </c>
      <c r="GQ38" s="3">
        <v>7.5104699999999996E-2</v>
      </c>
      <c r="GR38" s="3">
        <v>0</v>
      </c>
      <c r="GS38" s="3">
        <v>1.2607470000000001</v>
      </c>
      <c r="GT38" s="3">
        <v>4.8926199999999999E-5</v>
      </c>
      <c r="GU38" s="3">
        <v>0</v>
      </c>
      <c r="GV38" s="2">
        <v>1.260731</v>
      </c>
      <c r="GW38" s="3">
        <v>1.6548399999999999E-5</v>
      </c>
      <c r="GX38" s="3">
        <v>0</v>
      </c>
      <c r="GY38" s="3">
        <v>1.2607280000000001</v>
      </c>
      <c r="GZ38" s="3">
        <v>2.46498E-6</v>
      </c>
      <c r="HA38" s="3">
        <v>0</v>
      </c>
      <c r="HB38" s="3">
        <v>1.2607280000000001</v>
      </c>
      <c r="HC38" s="3">
        <v>5.6717799999999997E-7</v>
      </c>
      <c r="HD38" s="3">
        <v>0</v>
      </c>
      <c r="HE38" s="3">
        <v>1.890997</v>
      </c>
      <c r="HF38" s="3">
        <v>1.4602799999999999E-7</v>
      </c>
      <c r="HG38" s="3">
        <v>0</v>
      </c>
      <c r="HH38" s="3">
        <v>1.2607280000000001</v>
      </c>
      <c r="HI38" s="3">
        <v>9.9992400000000002E-6</v>
      </c>
      <c r="HJ38" s="3">
        <v>1.260718</v>
      </c>
      <c r="HK38" s="3">
        <v>1.260718</v>
      </c>
      <c r="HL38" s="2">
        <v>0</v>
      </c>
      <c r="HM38" s="3">
        <v>0.78164489999999998</v>
      </c>
      <c r="HN38" s="3">
        <v>7.6156600000000005E-2</v>
      </c>
      <c r="HO38" s="3">
        <v>0.70548820000000001</v>
      </c>
      <c r="HP38" s="3">
        <v>0</v>
      </c>
      <c r="HQ38" s="3">
        <v>0</v>
      </c>
      <c r="HR38" s="3">
        <v>7.6156600000000005E-2</v>
      </c>
      <c r="HS38" s="2">
        <v>0</v>
      </c>
      <c r="HT38" s="3">
        <v>0</v>
      </c>
      <c r="HU38" s="2">
        <v>7.6156600000000005E-2</v>
      </c>
      <c r="HV38" s="3">
        <v>0</v>
      </c>
      <c r="HW38" s="2">
        <v>0</v>
      </c>
      <c r="HX38" s="2">
        <v>0</v>
      </c>
      <c r="HY38" s="3">
        <v>0</v>
      </c>
      <c r="HZ38" s="3">
        <v>0</v>
      </c>
      <c r="IA38" s="3">
        <v>9.8137999999999998E-10</v>
      </c>
      <c r="IB38" s="2">
        <v>0</v>
      </c>
      <c r="IC38" s="2">
        <v>0.70548820000000001</v>
      </c>
      <c r="ID38" s="3">
        <v>7.6156600000000005E-2</v>
      </c>
      <c r="IE38" s="3"/>
      <c r="IG38" s="3"/>
      <c r="IH38" s="3"/>
      <c r="II38" s="3"/>
      <c r="IJ38" s="3"/>
      <c r="IK38" s="3"/>
      <c r="IL38" s="3"/>
      <c r="IM38" s="3"/>
      <c r="IO38" s="3"/>
      <c r="IP38" s="3"/>
      <c r="IQ38" s="3"/>
      <c r="IR38" s="3"/>
      <c r="IS38" s="3"/>
    </row>
    <row r="39" spans="2:253" ht="12" customHeight="1" x14ac:dyDescent="0.15">
      <c r="B39" t="s">
        <v>145</v>
      </c>
      <c r="C39">
        <v>0</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125.99379999999999</v>
      </c>
      <c r="AN39">
        <v>0</v>
      </c>
      <c r="AO39">
        <v>0</v>
      </c>
      <c r="AP39" s="42">
        <v>0</v>
      </c>
      <c r="AQ39" s="42">
        <v>2.3905699999999998E-3</v>
      </c>
      <c r="AR39">
        <v>0</v>
      </c>
      <c r="AS39">
        <v>0</v>
      </c>
      <c r="AT39">
        <v>0</v>
      </c>
      <c r="AU39">
        <v>0</v>
      </c>
      <c r="AV39">
        <v>0</v>
      </c>
      <c r="AW39">
        <v>0</v>
      </c>
      <c r="AX39">
        <v>0</v>
      </c>
      <c r="AY39">
        <v>0</v>
      </c>
      <c r="AZ39">
        <v>0</v>
      </c>
      <c r="BA39">
        <v>0</v>
      </c>
      <c r="BB39">
        <v>0</v>
      </c>
      <c r="BC39">
        <v>0</v>
      </c>
      <c r="BD39">
        <v>0</v>
      </c>
      <c r="BE39">
        <v>0</v>
      </c>
      <c r="BF39">
        <v>0</v>
      </c>
      <c r="BG39">
        <v>0</v>
      </c>
      <c r="BH39">
        <v>0</v>
      </c>
      <c r="BI39">
        <v>0</v>
      </c>
      <c r="BJ39">
        <v>0</v>
      </c>
      <c r="BK39">
        <v>0</v>
      </c>
      <c r="BL39">
        <v>0</v>
      </c>
      <c r="BM39">
        <v>0</v>
      </c>
      <c r="BN39">
        <v>0</v>
      </c>
      <c r="BO39">
        <v>0</v>
      </c>
      <c r="BP39" s="42">
        <v>0</v>
      </c>
      <c r="BQ39" s="42">
        <v>0</v>
      </c>
      <c r="BR39" s="42">
        <v>0</v>
      </c>
      <c r="BS39" s="42">
        <v>0</v>
      </c>
      <c r="BT39">
        <v>0</v>
      </c>
      <c r="BU39">
        <v>0</v>
      </c>
      <c r="BV39">
        <v>0</v>
      </c>
      <c r="BW39" s="42">
        <v>0</v>
      </c>
      <c r="BX39">
        <v>0</v>
      </c>
      <c r="BY39">
        <v>0</v>
      </c>
      <c r="BZ39">
        <v>0</v>
      </c>
      <c r="CA39">
        <v>0</v>
      </c>
      <c r="CB39">
        <v>0</v>
      </c>
      <c r="CC39">
        <v>0</v>
      </c>
      <c r="CD39">
        <v>0</v>
      </c>
      <c r="CE39">
        <v>0</v>
      </c>
      <c r="CF39">
        <v>0</v>
      </c>
      <c r="CG39">
        <v>0</v>
      </c>
      <c r="CH39">
        <v>0</v>
      </c>
      <c r="CI39" s="42">
        <v>0</v>
      </c>
      <c r="CJ39">
        <v>0</v>
      </c>
      <c r="CK39">
        <v>0</v>
      </c>
      <c r="CL39">
        <v>0</v>
      </c>
      <c r="CM39" s="42">
        <v>0</v>
      </c>
      <c r="CN39">
        <v>0</v>
      </c>
      <c r="CO39">
        <v>0</v>
      </c>
      <c r="CP39" s="42">
        <v>0</v>
      </c>
      <c r="CQ39">
        <v>0</v>
      </c>
      <c r="CR39">
        <v>0</v>
      </c>
      <c r="CS39">
        <v>0</v>
      </c>
      <c r="CT39">
        <v>0</v>
      </c>
      <c r="CU39">
        <v>0</v>
      </c>
      <c r="CV39" s="42">
        <v>0</v>
      </c>
      <c r="CW39" s="42">
        <v>0</v>
      </c>
      <c r="CX39" s="42">
        <v>0</v>
      </c>
      <c r="CY39" s="42">
        <v>9.5814499999999998E-4</v>
      </c>
      <c r="CZ39" s="42">
        <v>0</v>
      </c>
      <c r="DA39">
        <v>0</v>
      </c>
      <c r="DB39">
        <v>0</v>
      </c>
      <c r="DC39" s="42">
        <v>0</v>
      </c>
      <c r="DD39" s="42">
        <v>0</v>
      </c>
      <c r="DE39">
        <v>0</v>
      </c>
      <c r="DF39">
        <v>0</v>
      </c>
      <c r="DG39">
        <v>0</v>
      </c>
      <c r="DH39" s="42">
        <v>0</v>
      </c>
      <c r="DI39">
        <v>0</v>
      </c>
      <c r="DJ39" s="42">
        <v>2.3905699999999998E-3</v>
      </c>
      <c r="DK39">
        <v>0</v>
      </c>
      <c r="DL39">
        <v>0</v>
      </c>
      <c r="DM39">
        <v>0</v>
      </c>
      <c r="DN39">
        <v>0</v>
      </c>
      <c r="DO39">
        <v>0</v>
      </c>
      <c r="DP39">
        <v>0</v>
      </c>
      <c r="DQ39">
        <v>0</v>
      </c>
      <c r="DR39">
        <v>0</v>
      </c>
      <c r="DS39">
        <v>0</v>
      </c>
      <c r="DT39">
        <v>0</v>
      </c>
      <c r="DU39">
        <v>0</v>
      </c>
      <c r="DV39">
        <v>0</v>
      </c>
      <c r="DW39">
        <v>0</v>
      </c>
      <c r="DX39">
        <v>0</v>
      </c>
      <c r="DY39">
        <v>0</v>
      </c>
      <c r="DZ39">
        <v>0</v>
      </c>
      <c r="EA39">
        <v>0</v>
      </c>
      <c r="EB39">
        <v>0</v>
      </c>
      <c r="EC39">
        <v>0</v>
      </c>
      <c r="ED39">
        <v>0</v>
      </c>
      <c r="EE39">
        <v>0</v>
      </c>
      <c r="EF39">
        <v>0</v>
      </c>
      <c r="EG39" s="42">
        <v>0</v>
      </c>
      <c r="EH39" s="42">
        <v>0</v>
      </c>
      <c r="EI39" s="42">
        <v>2.3905699999999998E-3</v>
      </c>
      <c r="EJ39" s="42">
        <v>0</v>
      </c>
      <c r="EK39" s="42">
        <v>2.3905699999999998E-3</v>
      </c>
      <c r="EL39">
        <v>0</v>
      </c>
      <c r="EM39" s="42">
        <v>0</v>
      </c>
      <c r="EN39" s="42">
        <v>0</v>
      </c>
      <c r="EO39" s="42">
        <v>2.3905699999999998E-3</v>
      </c>
      <c r="EP39" s="42">
        <v>2.3905699999999998E-3</v>
      </c>
      <c r="EQ39" s="42">
        <v>0</v>
      </c>
      <c r="ER39" s="42">
        <v>0</v>
      </c>
      <c r="ES39">
        <v>0</v>
      </c>
      <c r="ET39">
        <v>0</v>
      </c>
      <c r="EU39">
        <v>0</v>
      </c>
      <c r="EV39">
        <v>0</v>
      </c>
      <c r="EW39">
        <v>0</v>
      </c>
      <c r="EX39">
        <v>0</v>
      </c>
      <c r="EY39">
        <v>0</v>
      </c>
      <c r="EZ39">
        <v>0</v>
      </c>
      <c r="FA39">
        <v>0</v>
      </c>
      <c r="FB39">
        <v>0</v>
      </c>
      <c r="FC39" s="42">
        <v>0</v>
      </c>
      <c r="FD39">
        <v>0</v>
      </c>
      <c r="FE39">
        <v>0</v>
      </c>
      <c r="FF39">
        <v>0</v>
      </c>
      <c r="FG39">
        <v>0</v>
      </c>
      <c r="FH39">
        <v>0</v>
      </c>
      <c r="FI39">
        <v>0</v>
      </c>
      <c r="FJ39">
        <v>0</v>
      </c>
      <c r="FK39">
        <v>0</v>
      </c>
      <c r="FL39">
        <v>0</v>
      </c>
      <c r="FM39">
        <v>0</v>
      </c>
      <c r="FN39">
        <v>0</v>
      </c>
      <c r="FO39">
        <v>0</v>
      </c>
      <c r="FP39">
        <v>0</v>
      </c>
      <c r="FQ39">
        <v>0</v>
      </c>
      <c r="FR39" s="42">
        <v>0</v>
      </c>
      <c r="FS39">
        <v>0</v>
      </c>
      <c r="FT39">
        <v>0</v>
      </c>
      <c r="FU39" s="42">
        <v>0</v>
      </c>
      <c r="FV39">
        <v>0</v>
      </c>
      <c r="FW39">
        <v>0</v>
      </c>
      <c r="FX39">
        <v>0</v>
      </c>
      <c r="FY39">
        <v>0</v>
      </c>
      <c r="FZ39">
        <v>0</v>
      </c>
      <c r="GA39" s="42">
        <v>0</v>
      </c>
      <c r="GB39">
        <v>0</v>
      </c>
      <c r="GC39" s="42">
        <v>0</v>
      </c>
      <c r="GD39" s="42">
        <v>0</v>
      </c>
      <c r="GE39">
        <v>0</v>
      </c>
      <c r="GF39">
        <v>0</v>
      </c>
      <c r="GG39">
        <v>0</v>
      </c>
      <c r="GH39">
        <v>0</v>
      </c>
      <c r="GI39">
        <v>0</v>
      </c>
      <c r="GJ39" s="2">
        <v>0</v>
      </c>
      <c r="GK39" s="2">
        <v>0</v>
      </c>
      <c r="GL39" s="2">
        <v>0</v>
      </c>
      <c r="GM39" s="2">
        <v>0</v>
      </c>
      <c r="GN39" s="2">
        <v>0</v>
      </c>
      <c r="GO39" s="2">
        <v>0</v>
      </c>
      <c r="GP39" s="2">
        <v>0</v>
      </c>
      <c r="GQ39" s="2">
        <v>0</v>
      </c>
      <c r="GR39" s="2">
        <v>0</v>
      </c>
      <c r="GS39" s="2">
        <v>0</v>
      </c>
      <c r="GT39" s="2">
        <v>0</v>
      </c>
      <c r="GU39" s="2">
        <v>0</v>
      </c>
      <c r="GV39" s="2">
        <v>0</v>
      </c>
      <c r="GW39" s="2">
        <v>0</v>
      </c>
      <c r="GX39" s="2">
        <v>0</v>
      </c>
      <c r="GY39" s="2">
        <v>0</v>
      </c>
      <c r="GZ39" s="2">
        <v>0</v>
      </c>
      <c r="HA39" s="2">
        <v>0</v>
      </c>
      <c r="HB39" s="2">
        <v>0</v>
      </c>
      <c r="HC39" s="2">
        <v>0</v>
      </c>
      <c r="HD39" s="2">
        <v>0</v>
      </c>
      <c r="HE39" s="2">
        <v>0</v>
      </c>
      <c r="HF39" s="2">
        <v>0</v>
      </c>
      <c r="HG39" s="2">
        <v>0</v>
      </c>
      <c r="HH39" s="2">
        <v>0</v>
      </c>
      <c r="HI39" s="2">
        <v>0</v>
      </c>
      <c r="HJ39" s="2">
        <v>0</v>
      </c>
      <c r="HK39" s="2">
        <v>0</v>
      </c>
      <c r="HL39" s="2">
        <v>0</v>
      </c>
      <c r="HM39" s="2">
        <v>0</v>
      </c>
      <c r="HN39" s="2">
        <v>0</v>
      </c>
      <c r="HO39" s="2">
        <v>0</v>
      </c>
      <c r="HP39" s="2">
        <v>0</v>
      </c>
      <c r="HQ39" s="2">
        <v>0</v>
      </c>
      <c r="HR39" s="2">
        <v>0</v>
      </c>
      <c r="HS39" s="2">
        <v>0</v>
      </c>
      <c r="HT39" s="2">
        <v>0</v>
      </c>
      <c r="HU39" s="2">
        <v>0</v>
      </c>
      <c r="HV39" s="2">
        <v>0</v>
      </c>
      <c r="HW39" s="2">
        <v>0</v>
      </c>
      <c r="HX39" s="2">
        <v>0</v>
      </c>
      <c r="HY39" s="2">
        <v>0</v>
      </c>
      <c r="HZ39" s="2">
        <v>0</v>
      </c>
      <c r="IA39" s="2">
        <v>0</v>
      </c>
      <c r="IB39" s="2">
        <v>0</v>
      </c>
      <c r="IC39" s="2">
        <v>0</v>
      </c>
      <c r="ID39" s="2">
        <v>0</v>
      </c>
      <c r="IQ39" s="3"/>
      <c r="IR39" s="3"/>
    </row>
    <row r="40" spans="2:253" ht="12" customHeight="1" x14ac:dyDescent="0.15">
      <c r="B40" t="s">
        <v>146</v>
      </c>
      <c r="C40">
        <v>158.76130000000001</v>
      </c>
      <c r="D40">
        <v>0.27927380000000002</v>
      </c>
      <c r="E40">
        <v>0.27927380000000002</v>
      </c>
      <c r="F40" s="42">
        <v>1.2739300000000001E-7</v>
      </c>
      <c r="G40">
        <v>80.841239999999999</v>
      </c>
      <c r="H40">
        <v>80.84205</v>
      </c>
      <c r="I40">
        <v>6.4026799999999995E-2</v>
      </c>
      <c r="J40">
        <v>6.4028000000000002E-2</v>
      </c>
      <c r="K40">
        <v>0</v>
      </c>
      <c r="L40" s="42">
        <v>8.0841300000000001E-4</v>
      </c>
      <c r="M40">
        <v>37.246389999999998</v>
      </c>
      <c r="N40">
        <v>56.523220000000002</v>
      </c>
      <c r="O40">
        <v>80.967370000000003</v>
      </c>
      <c r="P40" s="42">
        <v>19.279979999999998</v>
      </c>
      <c r="Q40">
        <v>0</v>
      </c>
      <c r="R40">
        <v>55.534509999999997</v>
      </c>
      <c r="S40">
        <v>0</v>
      </c>
      <c r="T40">
        <v>80.564570000000003</v>
      </c>
      <c r="U40">
        <v>0</v>
      </c>
      <c r="V40">
        <v>0</v>
      </c>
      <c r="W40">
        <v>0</v>
      </c>
      <c r="X40">
        <v>0</v>
      </c>
      <c r="Y40">
        <v>0</v>
      </c>
      <c r="Z40">
        <v>81.275170000000003</v>
      </c>
      <c r="AA40">
        <v>81.046980000000005</v>
      </c>
      <c r="AB40" s="42">
        <v>1.08508E-3</v>
      </c>
      <c r="AC40">
        <v>43.05415</v>
      </c>
      <c r="AD40">
        <v>40.647579999999998</v>
      </c>
      <c r="AE40">
        <v>81.296239999999997</v>
      </c>
      <c r="AF40">
        <v>40.647579999999998</v>
      </c>
      <c r="AG40" s="42">
        <v>21.526800000000001</v>
      </c>
      <c r="AH40" s="42">
        <v>5.7465399999999996E-4</v>
      </c>
      <c r="AI40">
        <v>21.526800000000001</v>
      </c>
      <c r="AJ40">
        <v>21.527370000000001</v>
      </c>
      <c r="AK40">
        <v>81.295150000000007</v>
      </c>
      <c r="AL40">
        <v>0</v>
      </c>
      <c r="AM40">
        <v>0.43689430000000001</v>
      </c>
      <c r="AN40">
        <v>0</v>
      </c>
      <c r="AO40">
        <v>0</v>
      </c>
      <c r="AP40">
        <v>78.614109999999997</v>
      </c>
      <c r="AQ40">
        <v>39.984760000000001</v>
      </c>
      <c r="AR40">
        <v>26.202079999999999</v>
      </c>
      <c r="AS40">
        <v>52.406840000000003</v>
      </c>
      <c r="AT40">
        <v>78.614109999999997</v>
      </c>
      <c r="AU40">
        <v>0</v>
      </c>
      <c r="AV40" s="42">
        <v>0</v>
      </c>
      <c r="AW40" s="42">
        <v>8.5730999999999993E-6</v>
      </c>
      <c r="AX40">
        <v>0</v>
      </c>
      <c r="AY40">
        <v>52.406840000000003</v>
      </c>
      <c r="AZ40">
        <v>52.406840000000003</v>
      </c>
      <c r="BA40">
        <v>52.406840000000003</v>
      </c>
      <c r="BB40">
        <v>52.406840000000003</v>
      </c>
      <c r="BC40">
        <v>52.406840000000003</v>
      </c>
      <c r="BD40">
        <v>52.406840000000003</v>
      </c>
      <c r="BE40">
        <v>52.406840000000003</v>
      </c>
      <c r="BF40">
        <v>52.406840000000003</v>
      </c>
      <c r="BG40">
        <v>52.406840000000003</v>
      </c>
      <c r="BH40">
        <v>0</v>
      </c>
      <c r="BI40">
        <v>0</v>
      </c>
      <c r="BJ40">
        <v>0</v>
      </c>
      <c r="BK40">
        <v>201.41919999999999</v>
      </c>
      <c r="BL40">
        <v>191.62469999999999</v>
      </c>
      <c r="BM40">
        <v>9.795852</v>
      </c>
      <c r="BN40">
        <v>9.795852</v>
      </c>
      <c r="BO40">
        <v>182.77279999999999</v>
      </c>
      <c r="BP40">
        <v>0</v>
      </c>
      <c r="BQ40">
        <v>8.8519670000000001</v>
      </c>
      <c r="BR40">
        <v>8.8519670000000001</v>
      </c>
      <c r="BS40">
        <v>180.05199999999999</v>
      </c>
      <c r="BT40">
        <v>0</v>
      </c>
      <c r="BU40">
        <v>2.720812</v>
      </c>
      <c r="BV40">
        <v>178.93969999999999</v>
      </c>
      <c r="BW40">
        <v>1.1122730000000001</v>
      </c>
      <c r="BX40" s="42">
        <v>267.7878</v>
      </c>
      <c r="BY40">
        <v>0.4057287</v>
      </c>
      <c r="BZ40">
        <v>267.7878</v>
      </c>
      <c r="CA40">
        <v>89.253839999999997</v>
      </c>
      <c r="CB40">
        <v>0.4425443</v>
      </c>
      <c r="CC40">
        <v>0.4425443</v>
      </c>
      <c r="CD40">
        <v>0.4425443</v>
      </c>
      <c r="CE40">
        <v>0</v>
      </c>
      <c r="CF40">
        <v>0.1105501</v>
      </c>
      <c r="CG40">
        <v>0</v>
      </c>
      <c r="CH40">
        <v>1.222823</v>
      </c>
      <c r="CI40">
        <v>1.222823</v>
      </c>
      <c r="CJ40">
        <v>21.36863</v>
      </c>
      <c r="CK40">
        <v>0.34443689999999999</v>
      </c>
      <c r="CL40">
        <v>22.480899999999998</v>
      </c>
      <c r="CM40">
        <v>0.1105501</v>
      </c>
      <c r="CN40">
        <v>0.34443689999999999</v>
      </c>
      <c r="CO40">
        <v>0</v>
      </c>
      <c r="CP40">
        <v>3.0652490000000001</v>
      </c>
      <c r="CQ40">
        <v>3.0652490000000001</v>
      </c>
      <c r="CR40">
        <v>8.8519670000000001</v>
      </c>
      <c r="CS40">
        <v>9.795852</v>
      </c>
      <c r="CT40" s="42">
        <v>22.444089999999999</v>
      </c>
      <c r="CU40">
        <v>3.6815500000000001E-2</v>
      </c>
      <c r="CV40" s="42">
        <v>22.408529999999999</v>
      </c>
      <c r="CW40">
        <v>3.5561700000000002E-2</v>
      </c>
      <c r="CX40">
        <v>17.133690000000001</v>
      </c>
      <c r="CY40" s="42">
        <v>158.72040000000001</v>
      </c>
      <c r="CZ40" s="42">
        <v>0</v>
      </c>
      <c r="DA40" s="42">
        <v>0</v>
      </c>
      <c r="DB40" s="42">
        <v>0</v>
      </c>
      <c r="DC40" s="42">
        <v>0</v>
      </c>
      <c r="DD40">
        <v>3.47745E-2</v>
      </c>
      <c r="DE40">
        <v>3.4768899999999998E-2</v>
      </c>
      <c r="DF40">
        <v>0</v>
      </c>
      <c r="DG40" s="42">
        <v>0</v>
      </c>
      <c r="DH40">
        <v>0</v>
      </c>
      <c r="DI40" s="42">
        <v>0</v>
      </c>
      <c r="DJ40">
        <v>39.984760000000001</v>
      </c>
      <c r="DK40">
        <v>175.85470000000001</v>
      </c>
      <c r="DL40" s="42">
        <v>351.70940000000002</v>
      </c>
      <c r="DM40">
        <v>0</v>
      </c>
      <c r="DN40" s="42">
        <v>175.85470000000001</v>
      </c>
      <c r="DO40">
        <v>351.70940000000002</v>
      </c>
      <c r="DP40">
        <v>0</v>
      </c>
      <c r="DQ40">
        <v>158.72040000000001</v>
      </c>
      <c r="DR40" s="42">
        <v>175.85409999999999</v>
      </c>
      <c r="DS40" s="42">
        <v>17.133690000000001</v>
      </c>
      <c r="DT40" s="42">
        <v>158.72040000000001</v>
      </c>
      <c r="DU40" s="42">
        <v>0</v>
      </c>
      <c r="DV40" s="42">
        <v>0</v>
      </c>
      <c r="DW40" s="42">
        <v>0</v>
      </c>
      <c r="DX40" s="42">
        <v>0</v>
      </c>
      <c r="DY40" s="42">
        <v>0</v>
      </c>
      <c r="DZ40" s="42">
        <v>0</v>
      </c>
      <c r="EA40" s="42">
        <v>0</v>
      </c>
      <c r="EB40" s="42">
        <v>0</v>
      </c>
      <c r="EC40" s="42">
        <v>0</v>
      </c>
      <c r="ED40">
        <v>0</v>
      </c>
      <c r="EE40" s="42">
        <v>0</v>
      </c>
      <c r="EF40" s="42">
        <v>0</v>
      </c>
      <c r="EG40" s="42">
        <v>0</v>
      </c>
      <c r="EH40" s="42">
        <v>0</v>
      </c>
      <c r="EI40" s="42">
        <v>0</v>
      </c>
      <c r="EJ40">
        <v>0</v>
      </c>
      <c r="EK40">
        <v>0</v>
      </c>
      <c r="EL40" s="42">
        <v>0</v>
      </c>
      <c r="EM40">
        <v>0</v>
      </c>
      <c r="EN40" s="42">
        <v>3.75647E-6</v>
      </c>
      <c r="EO40">
        <v>39.984760000000001</v>
      </c>
      <c r="EP40" s="42">
        <v>39.984760000000001</v>
      </c>
      <c r="EQ40">
        <v>158.76130000000001</v>
      </c>
      <c r="ER40">
        <v>158.76130000000001</v>
      </c>
      <c r="ES40">
        <v>0</v>
      </c>
      <c r="ET40" s="42">
        <v>0</v>
      </c>
      <c r="EU40">
        <v>0</v>
      </c>
      <c r="EV40" s="42">
        <v>3.75647E-6</v>
      </c>
      <c r="EW40">
        <v>0</v>
      </c>
      <c r="EX40">
        <v>0</v>
      </c>
      <c r="EY40">
        <v>0</v>
      </c>
      <c r="EZ40">
        <v>0</v>
      </c>
      <c r="FA40">
        <v>0</v>
      </c>
      <c r="FB40">
        <v>0</v>
      </c>
      <c r="FC40">
        <v>0</v>
      </c>
      <c r="FD40">
        <v>0</v>
      </c>
      <c r="FE40">
        <v>0</v>
      </c>
      <c r="FF40">
        <v>0</v>
      </c>
      <c r="FG40">
        <v>0</v>
      </c>
      <c r="FH40">
        <v>0</v>
      </c>
      <c r="FI40">
        <v>0</v>
      </c>
      <c r="FJ40">
        <v>0</v>
      </c>
      <c r="FK40">
        <v>0</v>
      </c>
      <c r="FL40">
        <v>0</v>
      </c>
      <c r="FM40">
        <v>0</v>
      </c>
      <c r="FN40">
        <v>0</v>
      </c>
      <c r="FO40">
        <v>0</v>
      </c>
      <c r="FP40">
        <v>0</v>
      </c>
      <c r="FQ40">
        <v>0</v>
      </c>
      <c r="FR40">
        <v>0</v>
      </c>
      <c r="FS40">
        <v>0</v>
      </c>
      <c r="FT40">
        <v>0</v>
      </c>
      <c r="FU40">
        <v>0</v>
      </c>
      <c r="FV40">
        <v>0</v>
      </c>
      <c r="FW40">
        <v>0</v>
      </c>
      <c r="FX40">
        <v>0</v>
      </c>
      <c r="FY40">
        <v>0</v>
      </c>
      <c r="FZ40">
        <v>0</v>
      </c>
      <c r="GA40">
        <v>0</v>
      </c>
      <c r="GB40">
        <v>0</v>
      </c>
      <c r="GC40">
        <v>0</v>
      </c>
      <c r="GD40">
        <v>0</v>
      </c>
      <c r="GE40">
        <v>0</v>
      </c>
      <c r="GF40">
        <v>0</v>
      </c>
      <c r="GG40" s="42">
        <v>0</v>
      </c>
      <c r="GH40">
        <v>0</v>
      </c>
      <c r="GI40">
        <v>0</v>
      </c>
      <c r="GJ40" s="2">
        <v>0.1820648</v>
      </c>
      <c r="GK40" s="2">
        <v>72.507959999999997</v>
      </c>
      <c r="GL40" s="2">
        <v>0</v>
      </c>
      <c r="GM40" s="2">
        <v>36.195039999999999</v>
      </c>
      <c r="GN40" s="2">
        <v>0.27927380000000002</v>
      </c>
      <c r="GO40" s="2">
        <v>72.325900000000004</v>
      </c>
      <c r="GP40" s="2">
        <v>6.4028000000000002E-2</v>
      </c>
      <c r="GQ40" s="2">
        <v>8.6255819999999996</v>
      </c>
      <c r="GR40" s="2">
        <v>0</v>
      </c>
      <c r="GS40" s="2">
        <v>191.62469999999999</v>
      </c>
      <c r="GT40" s="2">
        <v>9.795852</v>
      </c>
      <c r="GU40" s="2">
        <v>0</v>
      </c>
      <c r="GV40" s="2">
        <v>182.77279999999999</v>
      </c>
      <c r="GW40" s="2">
        <v>8.8519670000000001</v>
      </c>
      <c r="GX40" s="2">
        <v>0</v>
      </c>
      <c r="GY40" s="2">
        <v>180.05199999999999</v>
      </c>
      <c r="GZ40" s="2">
        <v>2.720812</v>
      </c>
      <c r="HA40" s="3">
        <v>0</v>
      </c>
      <c r="HB40" s="2">
        <v>178.93969999999999</v>
      </c>
      <c r="HC40" s="3">
        <v>1.1122730000000001</v>
      </c>
      <c r="HD40" s="2">
        <v>0</v>
      </c>
      <c r="HE40" s="2">
        <v>267.7878</v>
      </c>
      <c r="HF40" s="2">
        <v>0.4057287</v>
      </c>
      <c r="HG40" s="3">
        <v>0</v>
      </c>
      <c r="HH40" s="2">
        <v>178.5341</v>
      </c>
      <c r="HI40" s="3">
        <v>1.41599E-3</v>
      </c>
      <c r="HJ40" s="2">
        <v>178.53270000000001</v>
      </c>
      <c r="HK40" s="2">
        <v>178.53270000000001</v>
      </c>
      <c r="HL40" s="2">
        <v>0</v>
      </c>
      <c r="HM40" s="3">
        <v>175.85409999999999</v>
      </c>
      <c r="HN40" s="3">
        <v>17.133690000000001</v>
      </c>
      <c r="HO40" s="2">
        <v>158.72040000000001</v>
      </c>
      <c r="HP40" s="2">
        <v>0</v>
      </c>
      <c r="HQ40" s="2">
        <v>0</v>
      </c>
      <c r="HR40" s="3">
        <v>17.133690000000001</v>
      </c>
      <c r="HS40" s="2">
        <v>0</v>
      </c>
      <c r="HT40" s="2">
        <v>0</v>
      </c>
      <c r="HU40" s="3">
        <v>17.133690000000001</v>
      </c>
      <c r="HV40" s="2">
        <v>0</v>
      </c>
      <c r="HW40" s="2">
        <v>0</v>
      </c>
      <c r="HX40" s="2">
        <v>0</v>
      </c>
      <c r="HY40" s="2">
        <v>0</v>
      </c>
      <c r="HZ40" s="2">
        <v>0</v>
      </c>
      <c r="IA40" s="2">
        <v>3.47745E-2</v>
      </c>
      <c r="IB40" s="3">
        <v>0</v>
      </c>
      <c r="IC40" s="3">
        <v>158.72040000000001</v>
      </c>
      <c r="ID40" s="2">
        <v>17.133690000000001</v>
      </c>
      <c r="IE40" s="3"/>
      <c r="IF40" s="3"/>
      <c r="IK40" s="3"/>
      <c r="IL40" s="3"/>
      <c r="IM40" s="3"/>
      <c r="IN40" s="3"/>
      <c r="IO40" s="3"/>
    </row>
    <row r="41" spans="2:253" ht="12" customHeight="1" x14ac:dyDescent="0.15">
      <c r="B41" t="s">
        <v>147</v>
      </c>
      <c r="C41">
        <v>0</v>
      </c>
      <c r="D41">
        <v>0</v>
      </c>
      <c r="E41">
        <v>0</v>
      </c>
      <c r="F41">
        <v>0</v>
      </c>
      <c r="G41">
        <v>77.920079999999999</v>
      </c>
      <c r="H41">
        <v>77.920860000000005</v>
      </c>
      <c r="I41">
        <v>0</v>
      </c>
      <c r="J41">
        <v>0</v>
      </c>
      <c r="K41">
        <v>0</v>
      </c>
      <c r="L41" s="42">
        <v>7.7919999999999997E-4</v>
      </c>
      <c r="M41">
        <v>32.13026</v>
      </c>
      <c r="N41">
        <v>48.763890000000004</v>
      </c>
      <c r="O41">
        <v>8.4190430000000003</v>
      </c>
      <c r="P41" s="42">
        <v>16.630479999999999</v>
      </c>
      <c r="Q41">
        <v>0</v>
      </c>
      <c r="R41">
        <v>49.752600000000001</v>
      </c>
      <c r="S41">
        <v>0</v>
      </c>
      <c r="T41">
        <v>78.198350000000005</v>
      </c>
      <c r="U41">
        <v>0</v>
      </c>
      <c r="V41">
        <v>0</v>
      </c>
      <c r="W41">
        <v>0</v>
      </c>
      <c r="X41">
        <v>0</v>
      </c>
      <c r="Y41">
        <v>0</v>
      </c>
      <c r="Z41">
        <v>8.1112389999999994</v>
      </c>
      <c r="AA41">
        <v>8.3394320000000004</v>
      </c>
      <c r="AB41" s="42">
        <v>1.0798099999999999E-4</v>
      </c>
      <c r="AC41">
        <v>46.332250000000002</v>
      </c>
      <c r="AD41" s="42">
        <v>4.0450299999999997</v>
      </c>
      <c r="AE41">
        <v>8.0901680000000002</v>
      </c>
      <c r="AF41" s="42">
        <v>4.0450299999999997</v>
      </c>
      <c r="AG41" s="42">
        <v>23.16581</v>
      </c>
      <c r="AH41" s="42">
        <v>6.1840699999999996E-4</v>
      </c>
      <c r="AI41">
        <v>23.16581</v>
      </c>
      <c r="AJ41">
        <v>23.166429999999998</v>
      </c>
      <c r="AK41">
        <v>8.0900599999999994</v>
      </c>
      <c r="AL41">
        <v>0</v>
      </c>
      <c r="AM41">
        <v>11.97711</v>
      </c>
      <c r="AN41">
        <v>0</v>
      </c>
      <c r="AO41">
        <v>0</v>
      </c>
      <c r="AP41">
        <v>0</v>
      </c>
      <c r="AQ41" s="42">
        <v>1.3363099999999999E-2</v>
      </c>
      <c r="AR41">
        <v>0</v>
      </c>
      <c r="AS41" s="42">
        <v>0</v>
      </c>
      <c r="AT41" s="42">
        <v>0</v>
      </c>
      <c r="AU41" s="42">
        <v>0</v>
      </c>
      <c r="AV41" s="42">
        <v>0</v>
      </c>
      <c r="AW41">
        <v>0</v>
      </c>
      <c r="AX41" s="42">
        <v>0</v>
      </c>
      <c r="AY41" s="42">
        <v>0</v>
      </c>
      <c r="AZ41">
        <v>0</v>
      </c>
      <c r="BA41" s="42">
        <v>0</v>
      </c>
      <c r="BB41" s="42">
        <v>0</v>
      </c>
      <c r="BC41" s="42">
        <v>0</v>
      </c>
      <c r="BD41" s="42">
        <v>0</v>
      </c>
      <c r="BE41">
        <v>0</v>
      </c>
      <c r="BF41" s="42">
        <v>0</v>
      </c>
      <c r="BG41">
        <v>0</v>
      </c>
      <c r="BH41">
        <v>0</v>
      </c>
      <c r="BI41" s="42">
        <v>0</v>
      </c>
      <c r="BJ41">
        <v>0</v>
      </c>
      <c r="BK41">
        <v>0</v>
      </c>
      <c r="BL41" s="42">
        <v>0</v>
      </c>
      <c r="BM41">
        <v>0</v>
      </c>
      <c r="BN41">
        <v>0</v>
      </c>
      <c r="BO41">
        <v>0</v>
      </c>
      <c r="BP41">
        <v>0</v>
      </c>
      <c r="BQ41">
        <v>0</v>
      </c>
      <c r="BR41" s="42">
        <v>0</v>
      </c>
      <c r="BS41" s="42">
        <v>0</v>
      </c>
      <c r="BT41">
        <v>0</v>
      </c>
      <c r="BU41">
        <v>0</v>
      </c>
      <c r="BV41" s="42">
        <v>0</v>
      </c>
      <c r="BW41" s="42">
        <v>0</v>
      </c>
      <c r="BX41">
        <v>0</v>
      </c>
      <c r="BY41">
        <v>0</v>
      </c>
      <c r="BZ41">
        <v>0</v>
      </c>
      <c r="CA41">
        <v>0</v>
      </c>
      <c r="CB41">
        <v>0</v>
      </c>
      <c r="CC41">
        <v>0</v>
      </c>
      <c r="CD41">
        <v>0</v>
      </c>
      <c r="CE41">
        <v>0</v>
      </c>
      <c r="CF41">
        <v>0</v>
      </c>
      <c r="CG41">
        <v>0</v>
      </c>
      <c r="CH41">
        <v>0</v>
      </c>
      <c r="CI41">
        <v>0</v>
      </c>
      <c r="CJ41">
        <v>0</v>
      </c>
      <c r="CK41">
        <v>0</v>
      </c>
      <c r="CL41">
        <v>0</v>
      </c>
      <c r="CM41" s="42">
        <v>0</v>
      </c>
      <c r="CN41">
        <v>0</v>
      </c>
      <c r="CO41">
        <v>0</v>
      </c>
      <c r="CP41" s="42">
        <v>0</v>
      </c>
      <c r="CQ41">
        <v>0</v>
      </c>
      <c r="CR41">
        <v>0</v>
      </c>
      <c r="CS41">
        <v>0</v>
      </c>
      <c r="CT41">
        <v>0</v>
      </c>
      <c r="CU41">
        <v>0</v>
      </c>
      <c r="CV41" s="42">
        <v>0</v>
      </c>
      <c r="CW41" s="42">
        <v>0</v>
      </c>
      <c r="CX41" s="42">
        <v>0</v>
      </c>
      <c r="CY41" s="42">
        <v>5.3559599999999999E-3</v>
      </c>
      <c r="CZ41">
        <v>0</v>
      </c>
      <c r="DA41">
        <v>0</v>
      </c>
      <c r="DB41" s="42">
        <v>0</v>
      </c>
      <c r="DC41" s="42">
        <v>0</v>
      </c>
      <c r="DD41" s="42">
        <v>1.1621799999999999E-5</v>
      </c>
      <c r="DE41" s="42">
        <v>1.1620000000000001E-5</v>
      </c>
      <c r="DF41">
        <v>0</v>
      </c>
      <c r="DG41">
        <v>0</v>
      </c>
      <c r="DH41" s="42">
        <v>0</v>
      </c>
      <c r="DI41">
        <v>0</v>
      </c>
      <c r="DJ41">
        <v>1.3363099999999999E-2</v>
      </c>
      <c r="DK41">
        <v>0</v>
      </c>
      <c r="DL41">
        <v>0</v>
      </c>
      <c r="DM41" s="42">
        <v>0</v>
      </c>
      <c r="DN41">
        <v>0</v>
      </c>
      <c r="DO41">
        <v>0</v>
      </c>
      <c r="DP41">
        <v>0</v>
      </c>
      <c r="DQ41">
        <v>0</v>
      </c>
      <c r="DR41">
        <v>0</v>
      </c>
      <c r="DS41">
        <v>0</v>
      </c>
      <c r="DT41">
        <v>0</v>
      </c>
      <c r="DU41">
        <v>0</v>
      </c>
      <c r="DV41">
        <v>0</v>
      </c>
      <c r="DW41">
        <v>0</v>
      </c>
      <c r="DX41">
        <v>0</v>
      </c>
      <c r="DY41">
        <v>0</v>
      </c>
      <c r="DZ41">
        <v>0</v>
      </c>
      <c r="EA41">
        <v>0</v>
      </c>
      <c r="EB41">
        <v>0</v>
      </c>
      <c r="EC41">
        <v>0</v>
      </c>
      <c r="ED41">
        <v>0</v>
      </c>
      <c r="EE41">
        <v>0</v>
      </c>
      <c r="EF41">
        <v>0</v>
      </c>
      <c r="EG41">
        <v>0</v>
      </c>
      <c r="EH41">
        <v>0</v>
      </c>
      <c r="EI41">
        <v>1.3363099999999999E-2</v>
      </c>
      <c r="EJ41">
        <v>0</v>
      </c>
      <c r="EK41">
        <v>1.3363099999999999E-2</v>
      </c>
      <c r="EL41" s="42">
        <v>0</v>
      </c>
      <c r="EM41">
        <v>0</v>
      </c>
      <c r="EN41" s="42">
        <v>1.2554300000000001E-9</v>
      </c>
      <c r="EO41">
        <v>1.3363099999999999E-2</v>
      </c>
      <c r="EP41">
        <v>1.3363099999999999E-2</v>
      </c>
      <c r="EQ41" s="42">
        <v>0</v>
      </c>
      <c r="ER41" s="42">
        <v>0</v>
      </c>
      <c r="ES41">
        <v>0</v>
      </c>
      <c r="ET41" s="42">
        <v>0</v>
      </c>
      <c r="EU41">
        <v>0</v>
      </c>
      <c r="EV41" s="42">
        <v>1.2554300000000001E-9</v>
      </c>
      <c r="EW41" s="42">
        <v>0</v>
      </c>
      <c r="EX41">
        <v>0</v>
      </c>
      <c r="EY41">
        <v>0</v>
      </c>
      <c r="EZ41">
        <v>0</v>
      </c>
      <c r="FA41">
        <v>0</v>
      </c>
      <c r="FB41">
        <v>0</v>
      </c>
      <c r="FC41" s="42">
        <v>0</v>
      </c>
      <c r="FD41">
        <v>0</v>
      </c>
      <c r="FE41">
        <v>0</v>
      </c>
      <c r="FF41">
        <v>0</v>
      </c>
      <c r="FG41">
        <v>0</v>
      </c>
      <c r="FH41">
        <v>0</v>
      </c>
      <c r="FI41">
        <v>0</v>
      </c>
      <c r="FJ41">
        <v>0</v>
      </c>
      <c r="FK41">
        <v>0</v>
      </c>
      <c r="FL41">
        <v>0</v>
      </c>
      <c r="FM41">
        <v>0</v>
      </c>
      <c r="FN41">
        <v>0</v>
      </c>
      <c r="FO41">
        <v>0</v>
      </c>
      <c r="FP41">
        <v>0</v>
      </c>
      <c r="FQ41">
        <v>0</v>
      </c>
      <c r="FR41">
        <v>0</v>
      </c>
      <c r="FS41">
        <v>0</v>
      </c>
      <c r="FT41">
        <v>0</v>
      </c>
      <c r="FU41" s="42">
        <v>0</v>
      </c>
      <c r="FV41">
        <v>0</v>
      </c>
      <c r="FW41">
        <v>0</v>
      </c>
      <c r="FX41">
        <v>0</v>
      </c>
      <c r="FY41">
        <v>0</v>
      </c>
      <c r="FZ41">
        <v>0</v>
      </c>
      <c r="GA41" s="42">
        <v>0</v>
      </c>
      <c r="GB41">
        <v>0</v>
      </c>
      <c r="GC41">
        <v>0</v>
      </c>
      <c r="GD41" s="42">
        <v>0</v>
      </c>
      <c r="GE41">
        <v>0</v>
      </c>
      <c r="GF41">
        <v>0</v>
      </c>
      <c r="GG41">
        <v>0</v>
      </c>
      <c r="GH41">
        <v>0</v>
      </c>
      <c r="GI41">
        <v>0</v>
      </c>
      <c r="GJ41" s="2">
        <v>69.192840000000004</v>
      </c>
      <c r="GK41" s="2">
        <v>69.37491</v>
      </c>
      <c r="GL41" s="2">
        <v>0</v>
      </c>
      <c r="GM41" s="2">
        <v>33.181600000000003</v>
      </c>
      <c r="GN41" s="2">
        <v>0</v>
      </c>
      <c r="GO41" s="2">
        <v>0.18206130000000001</v>
      </c>
      <c r="GP41" s="2">
        <v>0</v>
      </c>
      <c r="GQ41" s="2">
        <v>8.2528729999999992</v>
      </c>
      <c r="GR41" s="2">
        <v>0</v>
      </c>
      <c r="GS41" s="2">
        <v>0</v>
      </c>
      <c r="GT41" s="2">
        <v>0</v>
      </c>
      <c r="GU41" s="2">
        <v>0</v>
      </c>
      <c r="GV41" s="2">
        <v>0</v>
      </c>
      <c r="GW41" s="2">
        <v>0</v>
      </c>
      <c r="GX41" s="2">
        <v>0</v>
      </c>
      <c r="GY41" s="2">
        <v>0</v>
      </c>
      <c r="GZ41" s="2">
        <v>0</v>
      </c>
      <c r="HA41" s="2">
        <v>0</v>
      </c>
      <c r="HB41" s="2">
        <v>0</v>
      </c>
      <c r="HC41" s="2">
        <v>0</v>
      </c>
      <c r="HD41" s="2">
        <v>0</v>
      </c>
      <c r="HE41" s="2">
        <v>0</v>
      </c>
      <c r="HF41" s="2">
        <v>0</v>
      </c>
      <c r="HG41" s="2">
        <v>0</v>
      </c>
      <c r="HH41" s="2">
        <v>0</v>
      </c>
      <c r="HI41" s="2">
        <v>0</v>
      </c>
      <c r="HJ41" s="2">
        <v>0</v>
      </c>
      <c r="HK41" s="2">
        <v>0</v>
      </c>
      <c r="HL41" s="2">
        <v>0</v>
      </c>
      <c r="HM41" s="2">
        <v>0</v>
      </c>
      <c r="HN41" s="2">
        <v>0</v>
      </c>
      <c r="HO41" s="2">
        <v>0</v>
      </c>
      <c r="HP41" s="2">
        <v>0</v>
      </c>
      <c r="HQ41" s="2">
        <v>0</v>
      </c>
      <c r="HR41" s="2">
        <v>0</v>
      </c>
      <c r="HS41" s="2">
        <v>0</v>
      </c>
      <c r="HT41" s="2">
        <v>0</v>
      </c>
      <c r="HU41" s="2">
        <v>0</v>
      </c>
      <c r="HV41" s="2">
        <v>0</v>
      </c>
      <c r="HW41" s="2">
        <v>0</v>
      </c>
      <c r="HX41" s="2">
        <v>0</v>
      </c>
      <c r="HY41" s="3">
        <v>0</v>
      </c>
      <c r="HZ41" s="2">
        <v>0</v>
      </c>
      <c r="IA41" s="3">
        <v>1.1621799999999999E-5</v>
      </c>
      <c r="IB41" s="2">
        <v>0</v>
      </c>
      <c r="IC41" s="2">
        <v>0</v>
      </c>
      <c r="ID41" s="2">
        <v>0</v>
      </c>
      <c r="IQ41" s="3"/>
      <c r="IR41" s="3"/>
    </row>
    <row r="42" spans="2:253" ht="12" customHeight="1" x14ac:dyDescent="0.15">
      <c r="B42" t="s">
        <v>148</v>
      </c>
      <c r="C42">
        <v>29.56081</v>
      </c>
      <c r="D42">
        <v>0.1198463</v>
      </c>
      <c r="E42">
        <v>0.1198461</v>
      </c>
      <c r="F42" s="42">
        <v>3.1876199999999998E-7</v>
      </c>
      <c r="G42">
        <v>29.56081</v>
      </c>
      <c r="H42">
        <v>29.5611</v>
      </c>
      <c r="I42">
        <v>0.33666410000000002</v>
      </c>
      <c r="J42">
        <v>0.33666679999999999</v>
      </c>
      <c r="K42">
        <v>0</v>
      </c>
      <c r="L42" s="42">
        <v>2.9560799999999999E-4</v>
      </c>
      <c r="M42">
        <v>0</v>
      </c>
      <c r="N42">
        <v>0</v>
      </c>
      <c r="O42">
        <v>29.56081</v>
      </c>
      <c r="P42">
        <v>0</v>
      </c>
      <c r="Q42">
        <v>0</v>
      </c>
      <c r="R42">
        <v>0</v>
      </c>
      <c r="S42">
        <v>0</v>
      </c>
      <c r="T42">
        <v>29.5611</v>
      </c>
      <c r="U42">
        <v>0</v>
      </c>
      <c r="V42">
        <v>0</v>
      </c>
      <c r="W42">
        <v>0</v>
      </c>
      <c r="X42">
        <v>0</v>
      </c>
      <c r="Y42">
        <v>0</v>
      </c>
      <c r="Z42">
        <v>29.560759999999998</v>
      </c>
      <c r="AA42">
        <v>29.560759999999998</v>
      </c>
      <c r="AB42" s="42">
        <v>3.9455499999999999E-4</v>
      </c>
      <c r="AC42">
        <v>29.560759999999998</v>
      </c>
      <c r="AD42">
        <v>14.78018</v>
      </c>
      <c r="AE42">
        <v>29.560759999999998</v>
      </c>
      <c r="AF42">
        <v>14.78018</v>
      </c>
      <c r="AG42" s="42">
        <v>14.78018</v>
      </c>
      <c r="AH42" s="42">
        <v>3.9455499999999999E-4</v>
      </c>
      <c r="AI42">
        <v>14.78018</v>
      </c>
      <c r="AJ42">
        <v>14.78058</v>
      </c>
      <c r="AK42">
        <v>29.560369999999999</v>
      </c>
      <c r="AL42">
        <v>0</v>
      </c>
      <c r="AM42">
        <v>28.896000000000001</v>
      </c>
      <c r="AN42">
        <v>0</v>
      </c>
      <c r="AO42">
        <v>4.28</v>
      </c>
      <c r="AP42">
        <v>54.627789999999997</v>
      </c>
      <c r="AQ42">
        <v>3.226197</v>
      </c>
      <c r="AR42">
        <v>18.207439999999998</v>
      </c>
      <c r="AS42">
        <v>36.419110000000003</v>
      </c>
      <c r="AT42">
        <v>54.627789999999997</v>
      </c>
      <c r="AU42">
        <v>0</v>
      </c>
      <c r="AV42" s="42">
        <v>4.28</v>
      </c>
      <c r="AW42" s="42">
        <v>4.4698499999999999E-5</v>
      </c>
      <c r="AX42" s="42">
        <v>8.8713000000000004E-31</v>
      </c>
      <c r="AY42">
        <v>36.419110000000003</v>
      </c>
      <c r="AZ42">
        <v>36.419110000000003</v>
      </c>
      <c r="BA42">
        <v>36.419110000000003</v>
      </c>
      <c r="BB42">
        <v>36.419110000000003</v>
      </c>
      <c r="BC42">
        <v>36.419110000000003</v>
      </c>
      <c r="BD42">
        <v>36.419110000000003</v>
      </c>
      <c r="BE42">
        <v>36.419110000000003</v>
      </c>
      <c r="BF42">
        <v>36.419110000000003</v>
      </c>
      <c r="BG42">
        <v>36.419110000000003</v>
      </c>
      <c r="BH42">
        <v>0</v>
      </c>
      <c r="BI42">
        <v>0</v>
      </c>
      <c r="BJ42">
        <v>0</v>
      </c>
      <c r="BK42">
        <v>36.419110000000003</v>
      </c>
      <c r="BL42" s="42">
        <v>36.41939</v>
      </c>
      <c r="BM42" s="42">
        <v>2.2093800000000001E-9</v>
      </c>
      <c r="BN42" s="42">
        <v>2.2093800000000001E-9</v>
      </c>
      <c r="BO42" s="42">
        <v>36.41939</v>
      </c>
      <c r="BP42" s="42">
        <v>0</v>
      </c>
      <c r="BQ42" s="42">
        <v>8.7421000000000005E-6</v>
      </c>
      <c r="BR42" s="42">
        <v>8.7421000000000005E-6</v>
      </c>
      <c r="BS42">
        <v>36.418439999999997</v>
      </c>
      <c r="BT42">
        <v>0</v>
      </c>
      <c r="BU42" s="42">
        <v>9.4210300000000002E-4</v>
      </c>
      <c r="BV42">
        <v>36.405679999999997</v>
      </c>
      <c r="BW42">
        <v>1.27616E-2</v>
      </c>
      <c r="BX42" s="42">
        <v>54.572420000000001</v>
      </c>
      <c r="BY42" s="42">
        <v>2.22486E-2</v>
      </c>
      <c r="BZ42" s="42">
        <v>54.572420000000001</v>
      </c>
      <c r="CA42" s="42">
        <v>18.18899</v>
      </c>
      <c r="CB42">
        <v>2.2260499999999999E-2</v>
      </c>
      <c r="CC42" s="42">
        <v>2.2260499999999999E-2</v>
      </c>
      <c r="CD42" s="42">
        <v>2.2260499999999999E-2</v>
      </c>
      <c r="CE42" s="42">
        <v>0</v>
      </c>
      <c r="CF42" s="42">
        <v>3.8889500000000003E-6</v>
      </c>
      <c r="CG42" s="42">
        <v>0</v>
      </c>
      <c r="CH42" s="42">
        <v>1.2765500000000001E-2</v>
      </c>
      <c r="CI42" s="42">
        <v>1.2765500000000001E-2</v>
      </c>
      <c r="CJ42" s="42">
        <v>9.5084800000000001E-4</v>
      </c>
      <c r="CK42" s="42">
        <v>2.7704000000000001E-8</v>
      </c>
      <c r="CL42" s="42">
        <v>1.3712500000000001E-2</v>
      </c>
      <c r="CM42" s="42">
        <v>3.8889500000000003E-6</v>
      </c>
      <c r="CN42" s="42">
        <v>2.7704000000000001E-8</v>
      </c>
      <c r="CO42" s="42">
        <v>0</v>
      </c>
      <c r="CP42" s="42">
        <v>9.4213100000000002E-4</v>
      </c>
      <c r="CQ42" s="42">
        <v>9.4213100000000002E-4</v>
      </c>
      <c r="CR42" s="42">
        <v>8.7421000000000005E-6</v>
      </c>
      <c r="CS42" s="42">
        <v>2.2093800000000001E-9</v>
      </c>
      <c r="CT42" s="42">
        <v>1.37006E-2</v>
      </c>
      <c r="CU42" s="42">
        <v>1.19236E-5</v>
      </c>
      <c r="CV42" s="42">
        <v>1.3678900000000001E-2</v>
      </c>
      <c r="CW42" s="42">
        <v>2.17081E-5</v>
      </c>
      <c r="CX42" s="42">
        <v>3.1902689999999998</v>
      </c>
      <c r="CY42" s="42">
        <v>29.553509999999999</v>
      </c>
      <c r="CZ42" s="42">
        <v>0</v>
      </c>
      <c r="DA42" s="42">
        <v>0</v>
      </c>
      <c r="DB42" s="42">
        <v>0</v>
      </c>
      <c r="DC42" s="42">
        <v>0</v>
      </c>
      <c r="DD42">
        <v>1.6290099999999998E-2</v>
      </c>
      <c r="DE42">
        <v>1.6279200000000001E-2</v>
      </c>
      <c r="DF42" s="42">
        <v>0</v>
      </c>
      <c r="DG42" s="42">
        <v>0</v>
      </c>
      <c r="DH42">
        <v>0</v>
      </c>
      <c r="DI42" s="42">
        <v>0</v>
      </c>
      <c r="DJ42">
        <v>3.226197</v>
      </c>
      <c r="DK42">
        <v>32.74483</v>
      </c>
      <c r="DL42" s="42">
        <v>65.489630000000005</v>
      </c>
      <c r="DM42" s="42">
        <v>0</v>
      </c>
      <c r="DN42" s="42">
        <v>32.744810000000001</v>
      </c>
      <c r="DO42" s="42">
        <v>65.489630000000005</v>
      </c>
      <c r="DP42" s="42">
        <v>0</v>
      </c>
      <c r="DQ42" s="42">
        <v>29.553509999999999</v>
      </c>
      <c r="DR42" s="42">
        <v>32.743780000000001</v>
      </c>
      <c r="DS42" s="42">
        <v>3.1902689999999998</v>
      </c>
      <c r="DT42" s="42">
        <v>29.553509999999999</v>
      </c>
      <c r="DU42" s="42">
        <v>0</v>
      </c>
      <c r="DV42" s="42">
        <v>0</v>
      </c>
      <c r="DW42" s="42">
        <v>0</v>
      </c>
      <c r="DX42" s="42">
        <v>0</v>
      </c>
      <c r="DY42" s="42">
        <v>0</v>
      </c>
      <c r="DZ42" s="42">
        <v>0</v>
      </c>
      <c r="EA42" s="42">
        <v>0</v>
      </c>
      <c r="EB42" s="42">
        <v>0</v>
      </c>
      <c r="EC42" s="42">
        <v>0</v>
      </c>
      <c r="ED42">
        <v>0</v>
      </c>
      <c r="EE42" s="42">
        <v>0</v>
      </c>
      <c r="EF42" s="42">
        <v>0</v>
      </c>
      <c r="EG42" s="42">
        <v>0</v>
      </c>
      <c r="EH42" s="42">
        <v>0</v>
      </c>
      <c r="EI42" s="42">
        <v>0</v>
      </c>
      <c r="EJ42">
        <v>0</v>
      </c>
      <c r="EK42">
        <v>0</v>
      </c>
      <c r="EL42" s="42">
        <v>0</v>
      </c>
      <c r="EM42">
        <v>0</v>
      </c>
      <c r="EN42" s="42">
        <v>1.03788E-5</v>
      </c>
      <c r="EO42" s="42">
        <v>3.226197</v>
      </c>
      <c r="EP42" s="42">
        <v>3.226197</v>
      </c>
      <c r="EQ42">
        <v>29.56081</v>
      </c>
      <c r="ER42">
        <v>29.56081</v>
      </c>
      <c r="ES42">
        <v>0</v>
      </c>
      <c r="ET42" s="42">
        <v>0</v>
      </c>
      <c r="EU42">
        <v>0</v>
      </c>
      <c r="EV42" s="42">
        <v>1.03788E-5</v>
      </c>
      <c r="EW42" s="42">
        <v>0</v>
      </c>
      <c r="EX42" s="42">
        <v>0</v>
      </c>
      <c r="EY42">
        <v>0</v>
      </c>
      <c r="EZ42">
        <v>0</v>
      </c>
      <c r="FA42">
        <v>0</v>
      </c>
      <c r="FB42">
        <v>0</v>
      </c>
      <c r="FC42">
        <v>0</v>
      </c>
      <c r="FD42">
        <v>0</v>
      </c>
      <c r="FE42">
        <v>0</v>
      </c>
      <c r="FF42">
        <v>0</v>
      </c>
      <c r="FG42">
        <v>0</v>
      </c>
      <c r="FH42">
        <v>0</v>
      </c>
      <c r="FI42">
        <v>0</v>
      </c>
      <c r="FJ42">
        <v>0</v>
      </c>
      <c r="FK42">
        <v>0</v>
      </c>
      <c r="FL42">
        <v>0</v>
      </c>
      <c r="FM42">
        <v>0</v>
      </c>
      <c r="FN42">
        <v>0</v>
      </c>
      <c r="FO42">
        <v>0</v>
      </c>
      <c r="FP42">
        <v>0</v>
      </c>
      <c r="FQ42">
        <v>0</v>
      </c>
      <c r="FR42">
        <v>0</v>
      </c>
      <c r="FS42">
        <v>0</v>
      </c>
      <c r="FT42">
        <v>0</v>
      </c>
      <c r="FU42">
        <v>0</v>
      </c>
      <c r="FV42">
        <v>0</v>
      </c>
      <c r="FW42">
        <v>0</v>
      </c>
      <c r="FX42">
        <v>0</v>
      </c>
      <c r="FY42">
        <v>0</v>
      </c>
      <c r="FZ42">
        <v>0</v>
      </c>
      <c r="GA42">
        <v>0</v>
      </c>
      <c r="GB42">
        <v>0</v>
      </c>
      <c r="GC42">
        <v>0</v>
      </c>
      <c r="GD42">
        <v>0</v>
      </c>
      <c r="GE42">
        <v>0</v>
      </c>
      <c r="GF42">
        <v>0</v>
      </c>
      <c r="GG42" s="42">
        <v>0</v>
      </c>
      <c r="GH42">
        <v>0</v>
      </c>
      <c r="GI42">
        <v>0</v>
      </c>
      <c r="GJ42" s="2">
        <v>0</v>
      </c>
      <c r="GK42" s="2">
        <v>26.418099999999999</v>
      </c>
      <c r="GL42" s="3">
        <v>0</v>
      </c>
      <c r="GM42" s="2">
        <v>0</v>
      </c>
      <c r="GN42" s="3">
        <v>0.1198463</v>
      </c>
      <c r="GO42" s="3">
        <v>26.418099999999999</v>
      </c>
      <c r="GP42" s="2">
        <v>0.33666679999999999</v>
      </c>
      <c r="GQ42" s="3">
        <v>3.1427100000000001</v>
      </c>
      <c r="GR42" s="3">
        <v>0</v>
      </c>
      <c r="GS42" s="2">
        <v>36.41939</v>
      </c>
      <c r="GT42" s="3">
        <v>2.2093800000000001E-9</v>
      </c>
      <c r="GU42" s="3">
        <v>0</v>
      </c>
      <c r="GV42" s="2">
        <v>36.41939</v>
      </c>
      <c r="GW42" s="3">
        <v>8.7421000000000005E-6</v>
      </c>
      <c r="GX42" s="3">
        <v>0</v>
      </c>
      <c r="GY42" s="3">
        <v>36.418439999999997</v>
      </c>
      <c r="GZ42" s="3">
        <v>9.4210300000000002E-4</v>
      </c>
      <c r="HA42" s="3">
        <v>0</v>
      </c>
      <c r="HB42" s="3">
        <v>36.405679999999997</v>
      </c>
      <c r="HC42" s="3">
        <v>1.27616E-2</v>
      </c>
      <c r="HD42" s="3">
        <v>0</v>
      </c>
      <c r="HE42" s="3">
        <v>54.572420000000001</v>
      </c>
      <c r="HF42" s="2">
        <v>2.22486E-2</v>
      </c>
      <c r="HG42" s="3">
        <v>0</v>
      </c>
      <c r="HH42" s="3">
        <v>36.383429999999997</v>
      </c>
      <c r="HI42" s="3">
        <v>2.8857299999999998E-4</v>
      </c>
      <c r="HJ42" s="2">
        <v>36.383139999999997</v>
      </c>
      <c r="HK42" s="2">
        <v>36.383139999999997</v>
      </c>
      <c r="HL42" s="2">
        <v>0</v>
      </c>
      <c r="HM42" s="3">
        <v>32.743780000000001</v>
      </c>
      <c r="HN42" s="3">
        <v>3.1902689999999998</v>
      </c>
      <c r="HO42" s="2">
        <v>29.553509999999999</v>
      </c>
      <c r="HP42" s="2">
        <v>0</v>
      </c>
      <c r="HQ42" s="2">
        <v>0</v>
      </c>
      <c r="HR42" s="3">
        <v>3.1902689999999998</v>
      </c>
      <c r="HS42" s="2">
        <v>0</v>
      </c>
      <c r="HT42" s="2">
        <v>0</v>
      </c>
      <c r="HU42" s="3">
        <v>3.1902689999999998</v>
      </c>
      <c r="HV42" s="2">
        <v>0</v>
      </c>
      <c r="HW42" s="2">
        <v>0</v>
      </c>
      <c r="HX42" s="2">
        <v>0</v>
      </c>
      <c r="HY42" s="2">
        <v>0</v>
      </c>
      <c r="HZ42" s="2">
        <v>0</v>
      </c>
      <c r="IA42" s="2">
        <v>1.6290099999999998E-2</v>
      </c>
      <c r="IB42" s="2">
        <v>0</v>
      </c>
      <c r="IC42" s="2">
        <v>29.553509999999999</v>
      </c>
      <c r="ID42" s="2">
        <v>3.1902689999999998</v>
      </c>
      <c r="IE42" s="3"/>
      <c r="IF42" s="3"/>
      <c r="IK42" s="3"/>
      <c r="IL42" s="3"/>
      <c r="IN42" s="3"/>
      <c r="IO42" s="3"/>
    </row>
    <row r="43" spans="2:253" ht="12" customHeight="1" x14ac:dyDescent="0.15">
      <c r="B43" t="s">
        <v>149</v>
      </c>
      <c r="C43">
        <v>0</v>
      </c>
      <c r="D43">
        <v>0</v>
      </c>
      <c r="E43">
        <v>0</v>
      </c>
      <c r="F43" s="42">
        <v>0</v>
      </c>
      <c r="G43" s="42">
        <v>0</v>
      </c>
      <c r="H43">
        <v>0</v>
      </c>
      <c r="I43" s="42">
        <v>0</v>
      </c>
      <c r="J43" s="42">
        <v>0</v>
      </c>
      <c r="K43">
        <v>0</v>
      </c>
      <c r="L43">
        <v>0</v>
      </c>
      <c r="M43">
        <v>0</v>
      </c>
      <c r="N43" s="42">
        <v>0</v>
      </c>
      <c r="O43" s="42">
        <v>0</v>
      </c>
      <c r="P43" s="42">
        <v>0</v>
      </c>
      <c r="Q43" s="42">
        <v>0</v>
      </c>
      <c r="R43" s="42">
        <v>0</v>
      </c>
      <c r="S43" s="42">
        <v>0</v>
      </c>
      <c r="T43" s="42">
        <v>0</v>
      </c>
      <c r="U43" s="42">
        <v>0</v>
      </c>
      <c r="V43" s="42">
        <v>0</v>
      </c>
      <c r="W43">
        <v>0</v>
      </c>
      <c r="X43">
        <v>0</v>
      </c>
      <c r="Y43">
        <v>0</v>
      </c>
      <c r="Z43" s="42">
        <v>0</v>
      </c>
      <c r="AA43" s="42">
        <v>0</v>
      </c>
      <c r="AB43">
        <v>0</v>
      </c>
      <c r="AC43">
        <v>0</v>
      </c>
      <c r="AD43">
        <v>0</v>
      </c>
      <c r="AE43">
        <v>0</v>
      </c>
      <c r="AF43">
        <v>0</v>
      </c>
      <c r="AG43">
        <v>0</v>
      </c>
      <c r="AH43">
        <v>0</v>
      </c>
      <c r="AI43" s="42">
        <v>0</v>
      </c>
      <c r="AJ43">
        <v>0</v>
      </c>
      <c r="AK43">
        <v>0</v>
      </c>
      <c r="AL43" s="42">
        <v>0</v>
      </c>
      <c r="AM43">
        <v>0</v>
      </c>
      <c r="AN43">
        <v>0</v>
      </c>
      <c r="AO43">
        <v>0</v>
      </c>
      <c r="AP43">
        <v>0</v>
      </c>
      <c r="AQ43">
        <v>1.81545E-2</v>
      </c>
      <c r="AR43">
        <v>0</v>
      </c>
      <c r="AS43">
        <v>0</v>
      </c>
      <c r="AT43">
        <v>0</v>
      </c>
      <c r="AU43">
        <v>0</v>
      </c>
      <c r="AV43">
        <v>0</v>
      </c>
      <c r="AW43">
        <v>0</v>
      </c>
      <c r="AX43">
        <v>0</v>
      </c>
      <c r="AY43">
        <v>0</v>
      </c>
      <c r="AZ43">
        <v>0</v>
      </c>
      <c r="BA43">
        <v>0</v>
      </c>
      <c r="BB43">
        <v>0</v>
      </c>
      <c r="BC43">
        <v>0</v>
      </c>
      <c r="BD43">
        <v>0</v>
      </c>
      <c r="BE43">
        <v>0</v>
      </c>
      <c r="BF43">
        <v>0</v>
      </c>
      <c r="BG43">
        <v>0</v>
      </c>
      <c r="BH43">
        <v>0</v>
      </c>
      <c r="BI43">
        <v>0</v>
      </c>
      <c r="BJ43">
        <v>0</v>
      </c>
      <c r="BK43">
        <v>0</v>
      </c>
      <c r="BL43">
        <v>0</v>
      </c>
      <c r="BM43">
        <v>0</v>
      </c>
      <c r="BN43">
        <v>0</v>
      </c>
      <c r="BO43">
        <v>0</v>
      </c>
      <c r="BP43">
        <v>0</v>
      </c>
      <c r="BQ43">
        <v>0</v>
      </c>
      <c r="BR43">
        <v>0</v>
      </c>
      <c r="BS43">
        <v>0</v>
      </c>
      <c r="BT43" s="42">
        <v>0</v>
      </c>
      <c r="BU43">
        <v>0</v>
      </c>
      <c r="BV43">
        <v>0</v>
      </c>
      <c r="BW43">
        <v>0</v>
      </c>
      <c r="BX43" s="42">
        <v>0</v>
      </c>
      <c r="BY43">
        <v>0</v>
      </c>
      <c r="BZ43" s="42">
        <v>0</v>
      </c>
      <c r="CA43" s="42">
        <v>0</v>
      </c>
      <c r="CB43">
        <v>0</v>
      </c>
      <c r="CC43">
        <v>0</v>
      </c>
      <c r="CD43" s="42">
        <v>0</v>
      </c>
      <c r="CE43">
        <v>0</v>
      </c>
      <c r="CF43">
        <v>0</v>
      </c>
      <c r="CG43">
        <v>0</v>
      </c>
      <c r="CH43">
        <v>0</v>
      </c>
      <c r="CI43">
        <v>0</v>
      </c>
      <c r="CJ43">
        <v>0</v>
      </c>
      <c r="CK43">
        <v>0</v>
      </c>
      <c r="CL43">
        <v>0</v>
      </c>
      <c r="CM43">
        <v>0</v>
      </c>
      <c r="CN43">
        <v>0</v>
      </c>
      <c r="CO43">
        <v>0</v>
      </c>
      <c r="CP43">
        <v>0</v>
      </c>
      <c r="CQ43">
        <v>0</v>
      </c>
      <c r="CR43">
        <v>0</v>
      </c>
      <c r="CS43">
        <v>0</v>
      </c>
      <c r="CT43">
        <v>0</v>
      </c>
      <c r="CU43">
        <v>0</v>
      </c>
      <c r="CV43">
        <v>0</v>
      </c>
      <c r="CW43" s="42">
        <v>0</v>
      </c>
      <c r="CX43">
        <v>0</v>
      </c>
      <c r="CY43" s="42">
        <v>7.2763999999999997E-3</v>
      </c>
      <c r="CZ43">
        <v>0</v>
      </c>
      <c r="DA43">
        <v>0</v>
      </c>
      <c r="DB43" s="42">
        <v>0</v>
      </c>
      <c r="DC43" s="42">
        <v>0</v>
      </c>
      <c r="DD43" s="42">
        <v>9.1668499999999998E-5</v>
      </c>
      <c r="DE43" s="42">
        <v>9.1606800000000005E-5</v>
      </c>
      <c r="DF43" s="42">
        <v>0</v>
      </c>
      <c r="DG43" s="42">
        <v>0</v>
      </c>
      <c r="DH43" s="42">
        <v>0</v>
      </c>
      <c r="DI43">
        <v>0</v>
      </c>
      <c r="DJ43">
        <v>1.81545E-2</v>
      </c>
      <c r="DK43">
        <v>0</v>
      </c>
      <c r="DL43">
        <v>0</v>
      </c>
      <c r="DM43">
        <v>0</v>
      </c>
      <c r="DN43">
        <v>0</v>
      </c>
      <c r="DO43">
        <v>0</v>
      </c>
      <c r="DP43">
        <v>0</v>
      </c>
      <c r="DQ43">
        <v>0</v>
      </c>
      <c r="DR43">
        <v>0</v>
      </c>
      <c r="DS43">
        <v>0</v>
      </c>
      <c r="DT43" s="42">
        <v>0</v>
      </c>
      <c r="DU43" s="42">
        <v>0</v>
      </c>
      <c r="DV43">
        <v>0</v>
      </c>
      <c r="DW43">
        <v>0</v>
      </c>
      <c r="DX43">
        <v>0</v>
      </c>
      <c r="DY43">
        <v>0</v>
      </c>
      <c r="DZ43" s="42">
        <v>0</v>
      </c>
      <c r="EA43" s="42">
        <v>0</v>
      </c>
      <c r="EB43">
        <v>0</v>
      </c>
      <c r="EC43">
        <v>0</v>
      </c>
      <c r="ED43">
        <v>0</v>
      </c>
      <c r="EE43">
        <v>0</v>
      </c>
      <c r="EF43">
        <v>0</v>
      </c>
      <c r="EG43">
        <v>0</v>
      </c>
      <c r="EH43">
        <v>0</v>
      </c>
      <c r="EI43">
        <v>1.81546E-2</v>
      </c>
      <c r="EJ43">
        <v>0</v>
      </c>
      <c r="EK43">
        <v>1.81546E-2</v>
      </c>
      <c r="EL43" s="42">
        <v>0</v>
      </c>
      <c r="EM43" s="42">
        <v>0</v>
      </c>
      <c r="EN43" s="42">
        <v>5.8403899999999999E-8</v>
      </c>
      <c r="EO43">
        <v>1.81545E-2</v>
      </c>
      <c r="EP43">
        <v>1.81545E-2</v>
      </c>
      <c r="EQ43" s="42">
        <v>0</v>
      </c>
      <c r="ER43" s="42">
        <v>0</v>
      </c>
      <c r="ES43">
        <v>0</v>
      </c>
      <c r="ET43" s="42">
        <v>0</v>
      </c>
      <c r="EU43">
        <v>0</v>
      </c>
      <c r="EV43" s="42">
        <v>5.8403899999999999E-8</v>
      </c>
      <c r="EW43">
        <v>0</v>
      </c>
      <c r="EX43">
        <v>0</v>
      </c>
      <c r="EY43" s="42">
        <v>0</v>
      </c>
      <c r="EZ43">
        <v>0</v>
      </c>
      <c r="FA43">
        <v>0</v>
      </c>
      <c r="FB43">
        <v>0</v>
      </c>
      <c r="FC43">
        <v>0</v>
      </c>
      <c r="FD43">
        <v>0</v>
      </c>
      <c r="FE43">
        <v>0</v>
      </c>
      <c r="FF43">
        <v>0</v>
      </c>
      <c r="FG43">
        <v>0</v>
      </c>
      <c r="FH43">
        <v>0</v>
      </c>
      <c r="FI43">
        <v>0</v>
      </c>
      <c r="FJ43">
        <v>0</v>
      </c>
      <c r="FK43">
        <v>0</v>
      </c>
      <c r="FL43">
        <v>0</v>
      </c>
      <c r="FM43">
        <v>0</v>
      </c>
      <c r="FN43">
        <v>0</v>
      </c>
      <c r="FO43">
        <v>0</v>
      </c>
      <c r="FP43">
        <v>0</v>
      </c>
      <c r="FQ43">
        <v>0</v>
      </c>
      <c r="FR43">
        <v>0</v>
      </c>
      <c r="FS43">
        <v>0</v>
      </c>
      <c r="FT43">
        <v>0</v>
      </c>
      <c r="FU43">
        <v>0</v>
      </c>
      <c r="FV43">
        <v>0</v>
      </c>
      <c r="FW43">
        <v>0</v>
      </c>
      <c r="FX43" s="42">
        <v>0</v>
      </c>
      <c r="FY43">
        <v>0</v>
      </c>
      <c r="FZ43">
        <v>0</v>
      </c>
      <c r="GA43">
        <v>0</v>
      </c>
      <c r="GB43">
        <v>0</v>
      </c>
      <c r="GC43">
        <v>0</v>
      </c>
      <c r="GD43">
        <v>0</v>
      </c>
      <c r="GE43">
        <v>0</v>
      </c>
      <c r="GF43">
        <v>0</v>
      </c>
      <c r="GG43" s="42">
        <v>0</v>
      </c>
      <c r="GH43">
        <v>0</v>
      </c>
      <c r="GI43">
        <v>0</v>
      </c>
      <c r="GJ43" s="2">
        <v>0</v>
      </c>
      <c r="GK43" s="2">
        <v>0</v>
      </c>
      <c r="GL43" s="2">
        <v>0</v>
      </c>
      <c r="GM43" s="2">
        <v>0</v>
      </c>
      <c r="GN43" s="2">
        <v>0</v>
      </c>
      <c r="GO43" s="2">
        <v>0</v>
      </c>
      <c r="GP43" s="2">
        <v>0</v>
      </c>
      <c r="GQ43" s="2">
        <v>0</v>
      </c>
      <c r="GR43" s="2">
        <v>0</v>
      </c>
      <c r="GS43" s="2">
        <v>0</v>
      </c>
      <c r="GT43" s="2">
        <v>0</v>
      </c>
      <c r="GU43" s="2">
        <v>0</v>
      </c>
      <c r="GV43" s="2">
        <v>0</v>
      </c>
      <c r="GW43" s="2">
        <v>0</v>
      </c>
      <c r="GX43" s="2">
        <v>0</v>
      </c>
      <c r="GY43" s="2">
        <v>0</v>
      </c>
      <c r="GZ43" s="2">
        <v>0</v>
      </c>
      <c r="HA43" s="2">
        <v>0</v>
      </c>
      <c r="HB43" s="2">
        <v>0</v>
      </c>
      <c r="HC43" s="2">
        <v>0</v>
      </c>
      <c r="HD43" s="2">
        <v>0</v>
      </c>
      <c r="HE43" s="2">
        <v>0</v>
      </c>
      <c r="HF43" s="2">
        <v>0</v>
      </c>
      <c r="HG43" s="2">
        <v>0</v>
      </c>
      <c r="HH43" s="2">
        <v>0</v>
      </c>
      <c r="HI43" s="2">
        <v>0</v>
      </c>
      <c r="HJ43" s="2">
        <v>0</v>
      </c>
      <c r="HK43" s="2">
        <v>0</v>
      </c>
      <c r="HL43" s="2">
        <v>0</v>
      </c>
      <c r="HM43" s="2">
        <v>0</v>
      </c>
      <c r="HN43" s="2">
        <v>0</v>
      </c>
      <c r="HO43" s="2">
        <v>0</v>
      </c>
      <c r="HP43" s="2">
        <v>0</v>
      </c>
      <c r="HQ43" s="2">
        <v>0</v>
      </c>
      <c r="HR43" s="2">
        <v>0</v>
      </c>
      <c r="HS43" s="2">
        <v>0</v>
      </c>
      <c r="HT43" s="2">
        <v>0</v>
      </c>
      <c r="HU43" s="2">
        <v>0</v>
      </c>
      <c r="HV43" s="2">
        <v>0</v>
      </c>
      <c r="HW43" s="2">
        <v>0</v>
      </c>
      <c r="HX43" s="2">
        <v>0</v>
      </c>
      <c r="HY43" s="3">
        <v>0</v>
      </c>
      <c r="HZ43" s="2">
        <v>0</v>
      </c>
      <c r="IA43" s="3">
        <v>9.1668499999999998E-5</v>
      </c>
      <c r="IB43" s="2">
        <v>0</v>
      </c>
      <c r="IC43" s="2">
        <v>0</v>
      </c>
      <c r="ID43" s="2">
        <v>0</v>
      </c>
      <c r="IQ43" s="3"/>
      <c r="IR43" s="3"/>
    </row>
    <row r="44" spans="2:253" ht="12" customHeight="1" x14ac:dyDescent="0.15">
      <c r="B44" t="s">
        <v>150</v>
      </c>
      <c r="C44">
        <v>74815.69</v>
      </c>
      <c r="D44">
        <v>3855.2460000000001</v>
      </c>
      <c r="E44">
        <v>3855.1779999999999</v>
      </c>
      <c r="F44" s="42">
        <v>7.9639600000000005E-2</v>
      </c>
      <c r="G44" s="42">
        <v>74815.53</v>
      </c>
      <c r="H44" s="42">
        <v>74816.28</v>
      </c>
      <c r="I44" s="42">
        <v>8559.1530000000002</v>
      </c>
      <c r="J44" s="42">
        <v>8559.3189999999995</v>
      </c>
      <c r="K44">
        <v>0</v>
      </c>
      <c r="L44">
        <v>0.74815609999999999</v>
      </c>
      <c r="M44">
        <v>259.22190000000001</v>
      </c>
      <c r="N44" s="42">
        <v>393.39929999999998</v>
      </c>
      <c r="O44" s="42">
        <v>74647.149999999994</v>
      </c>
      <c r="P44" s="42">
        <v>134.17740000000001</v>
      </c>
      <c r="Q44" s="42">
        <v>98.82</v>
      </c>
      <c r="R44" s="42">
        <v>393.39929999999998</v>
      </c>
      <c r="S44" s="42">
        <v>96.386240000000001</v>
      </c>
      <c r="T44" s="42">
        <v>74816.28</v>
      </c>
      <c r="U44" s="42">
        <v>25.613759999999999</v>
      </c>
      <c r="V44" s="42">
        <v>0</v>
      </c>
      <c r="W44">
        <v>25.613759999999999</v>
      </c>
      <c r="X44">
        <v>0</v>
      </c>
      <c r="Y44">
        <v>2.4337580000000001</v>
      </c>
      <c r="Z44">
        <v>74768.039999999994</v>
      </c>
      <c r="AA44">
        <v>74768.039999999994</v>
      </c>
      <c r="AB44">
        <v>0.99794669999999996</v>
      </c>
      <c r="AC44" s="42">
        <v>74768.039999999994</v>
      </c>
      <c r="AD44">
        <v>37383.519999999997</v>
      </c>
      <c r="AE44" s="42">
        <v>74768.039999999994</v>
      </c>
      <c r="AF44" s="42">
        <v>37383.519999999997</v>
      </c>
      <c r="AG44" s="42">
        <v>37383.519999999997</v>
      </c>
      <c r="AH44" s="42">
        <v>0.99794669999999996</v>
      </c>
      <c r="AI44">
        <v>37383.519999999997</v>
      </c>
      <c r="AJ44" s="42">
        <v>37384.519999999997</v>
      </c>
      <c r="AK44">
        <v>74767.039999999994</v>
      </c>
      <c r="AL44">
        <v>90.846800000000002</v>
      </c>
      <c r="AM44">
        <v>0.34</v>
      </c>
      <c r="AN44">
        <v>0</v>
      </c>
      <c r="AO44" s="42">
        <v>7285.4290000000001</v>
      </c>
      <c r="AP44" s="42">
        <v>193467</v>
      </c>
      <c r="AQ44" s="42">
        <v>121699</v>
      </c>
      <c r="AR44" s="42">
        <v>64482.65</v>
      </c>
      <c r="AS44" s="42">
        <v>128988</v>
      </c>
      <c r="AT44" s="42">
        <v>193467</v>
      </c>
      <c r="AU44">
        <v>7396</v>
      </c>
      <c r="AV44">
        <v>16.21</v>
      </c>
      <c r="AW44" s="42">
        <v>1.1147940000000001</v>
      </c>
      <c r="AX44" s="42">
        <v>126.7814</v>
      </c>
      <c r="AY44" s="42">
        <v>128988</v>
      </c>
      <c r="AZ44" s="42">
        <v>128988</v>
      </c>
      <c r="BA44" s="42">
        <v>128988</v>
      </c>
      <c r="BB44" s="42">
        <v>128988</v>
      </c>
      <c r="BC44" s="42">
        <v>128988</v>
      </c>
      <c r="BD44" s="42">
        <v>128988</v>
      </c>
      <c r="BE44" s="42">
        <v>128988</v>
      </c>
      <c r="BF44" s="42">
        <v>128988</v>
      </c>
      <c r="BG44" s="42">
        <v>128988</v>
      </c>
      <c r="BH44" s="42">
        <v>0</v>
      </c>
      <c r="BI44" s="42">
        <v>1440</v>
      </c>
      <c r="BJ44" s="42">
        <v>1440</v>
      </c>
      <c r="BK44" s="42">
        <v>130452</v>
      </c>
      <c r="BL44" s="42">
        <v>114106</v>
      </c>
      <c r="BM44">
        <v>16346.76</v>
      </c>
      <c r="BN44">
        <v>16346.76</v>
      </c>
      <c r="BO44">
        <v>97522.68</v>
      </c>
      <c r="BP44">
        <v>0</v>
      </c>
      <c r="BQ44">
        <v>16583.16</v>
      </c>
      <c r="BR44">
        <v>16583.16</v>
      </c>
      <c r="BS44" s="42">
        <v>89200.97</v>
      </c>
      <c r="BT44" s="42">
        <v>0</v>
      </c>
      <c r="BU44" s="42">
        <v>8321.7060000000001</v>
      </c>
      <c r="BV44" s="42">
        <v>83616.59</v>
      </c>
      <c r="BW44">
        <v>5584.3829999999998</v>
      </c>
      <c r="BX44" s="42">
        <v>121266</v>
      </c>
      <c r="BY44">
        <v>2768.8620000000001</v>
      </c>
      <c r="BZ44" s="42">
        <v>121266</v>
      </c>
      <c r="CA44">
        <v>40417.870000000003</v>
      </c>
      <c r="CB44">
        <v>4303.9889999999996</v>
      </c>
      <c r="CC44">
        <v>4303.9889999999996</v>
      </c>
      <c r="CD44">
        <v>4303.9889999999996</v>
      </c>
      <c r="CE44">
        <v>0</v>
      </c>
      <c r="CF44">
        <v>2413.4090000000001</v>
      </c>
      <c r="CG44">
        <v>0</v>
      </c>
      <c r="CH44">
        <v>7997.7929999999997</v>
      </c>
      <c r="CI44">
        <v>7997.7929999999997</v>
      </c>
      <c r="CJ44">
        <v>41251.629999999997</v>
      </c>
      <c r="CK44">
        <v>3889.3939999999998</v>
      </c>
      <c r="CL44">
        <v>46836.01</v>
      </c>
      <c r="CM44">
        <v>2413.4090000000001</v>
      </c>
      <c r="CN44">
        <v>3889.3939999999998</v>
      </c>
      <c r="CO44">
        <v>0</v>
      </c>
      <c r="CP44">
        <v>12211.1</v>
      </c>
      <c r="CQ44">
        <v>12211.1</v>
      </c>
      <c r="CR44">
        <v>16583.16</v>
      </c>
      <c r="CS44">
        <v>16346.76</v>
      </c>
      <c r="CT44">
        <v>45300.88</v>
      </c>
      <c r="CU44">
        <v>1535.127</v>
      </c>
      <c r="CV44">
        <v>45229.1</v>
      </c>
      <c r="CW44">
        <v>71.777450000000002</v>
      </c>
      <c r="CX44">
        <v>22328.53</v>
      </c>
      <c r="CY44">
        <v>74743.990000000005</v>
      </c>
      <c r="CZ44" s="42">
        <v>0</v>
      </c>
      <c r="DA44">
        <v>575.91899999999998</v>
      </c>
      <c r="DB44">
        <v>0</v>
      </c>
      <c r="DC44" s="42">
        <v>225.61</v>
      </c>
      <c r="DD44" s="42">
        <v>4904.8890000000001</v>
      </c>
      <c r="DE44" s="42">
        <v>4880.2529999999997</v>
      </c>
      <c r="DF44" s="42">
        <v>6137.7079999999996</v>
      </c>
      <c r="DG44" s="42">
        <v>2004.91</v>
      </c>
      <c r="DH44" s="42">
        <v>2004.91</v>
      </c>
      <c r="DI44" s="42">
        <v>0</v>
      </c>
      <c r="DJ44" s="42">
        <v>121599</v>
      </c>
      <c r="DK44" s="42">
        <v>80847.13</v>
      </c>
      <c r="DL44" s="42">
        <v>161693</v>
      </c>
      <c r="DM44" s="42">
        <v>0</v>
      </c>
      <c r="DN44" s="42">
        <v>80846.5</v>
      </c>
      <c r="DO44" s="42">
        <v>161693</v>
      </c>
      <c r="DP44">
        <v>5561.7889999999998</v>
      </c>
      <c r="DQ44">
        <v>72964.7</v>
      </c>
      <c r="DR44">
        <v>80841.16</v>
      </c>
      <c r="DS44">
        <v>22328.53</v>
      </c>
      <c r="DT44">
        <v>72964.7</v>
      </c>
      <c r="DU44">
        <v>2004.91</v>
      </c>
      <c r="DV44">
        <v>2004.91</v>
      </c>
      <c r="DW44">
        <v>0</v>
      </c>
      <c r="DX44">
        <v>1779.2829999999999</v>
      </c>
      <c r="DY44">
        <v>0</v>
      </c>
      <c r="DZ44">
        <v>225.61</v>
      </c>
      <c r="EA44">
        <v>41000</v>
      </c>
      <c r="EB44">
        <v>225.61</v>
      </c>
      <c r="EC44">
        <v>0</v>
      </c>
      <c r="ED44">
        <v>5763.98</v>
      </c>
      <c r="EE44">
        <v>49999.49</v>
      </c>
      <c r="EF44">
        <v>49999.49</v>
      </c>
      <c r="EG44" s="42">
        <v>49999.49</v>
      </c>
      <c r="EH44" s="42">
        <v>49999.49</v>
      </c>
      <c r="EI44" s="42">
        <v>46561.8</v>
      </c>
      <c r="EJ44" s="42">
        <v>202.1917</v>
      </c>
      <c r="EK44">
        <v>46561.8</v>
      </c>
      <c r="EL44">
        <v>202.1917</v>
      </c>
      <c r="EM44" s="42">
        <v>202.1917</v>
      </c>
      <c r="EN44" s="42">
        <v>24.342770000000002</v>
      </c>
      <c r="EO44" s="42">
        <v>121599</v>
      </c>
      <c r="EP44" s="42">
        <v>121599</v>
      </c>
      <c r="EQ44" s="42">
        <v>74815.759999999995</v>
      </c>
      <c r="ER44" s="42">
        <v>74815.759999999995</v>
      </c>
      <c r="ES44" s="42">
        <v>202.1917</v>
      </c>
      <c r="ET44" s="42">
        <v>0</v>
      </c>
      <c r="EU44" s="42">
        <v>0</v>
      </c>
      <c r="EV44" s="42">
        <v>24.342770000000002</v>
      </c>
      <c r="EW44" s="42">
        <v>22369.08</v>
      </c>
      <c r="EX44" s="42">
        <v>22369.08</v>
      </c>
      <c r="EY44" s="42">
        <v>3200</v>
      </c>
      <c r="EZ44" s="42">
        <v>210882</v>
      </c>
      <c r="FA44" s="42">
        <v>210882</v>
      </c>
      <c r="FB44" s="42">
        <v>489228</v>
      </c>
      <c r="FC44" s="42">
        <v>489228</v>
      </c>
      <c r="FD44" s="42">
        <v>5865.8469999999998</v>
      </c>
      <c r="FE44" s="42">
        <v>5865.8469999999998</v>
      </c>
      <c r="FF44" s="42">
        <v>1525</v>
      </c>
      <c r="FG44" s="42">
        <v>1525</v>
      </c>
      <c r="FH44" s="42">
        <v>58197.29</v>
      </c>
      <c r="FI44" s="42">
        <v>58197.29</v>
      </c>
      <c r="FJ44" s="42">
        <v>58197.29</v>
      </c>
      <c r="FK44" s="42">
        <v>58197.29</v>
      </c>
      <c r="FL44" s="42">
        <v>1.55633</v>
      </c>
      <c r="FM44" s="42">
        <v>1.55633</v>
      </c>
      <c r="FN44" s="42">
        <v>49697.47</v>
      </c>
      <c r="FO44" s="42">
        <v>49697.47</v>
      </c>
      <c r="FP44" s="42">
        <v>263619</v>
      </c>
      <c r="FQ44" s="42">
        <v>263619</v>
      </c>
      <c r="FR44" s="42">
        <v>113733</v>
      </c>
      <c r="FS44" s="42">
        <v>113733</v>
      </c>
      <c r="FT44" s="42">
        <v>114339</v>
      </c>
      <c r="FU44" s="42">
        <v>114339</v>
      </c>
      <c r="FV44">
        <v>122</v>
      </c>
      <c r="FW44">
        <v>98.82</v>
      </c>
      <c r="FX44" s="42">
        <v>23.18</v>
      </c>
      <c r="FY44" s="42">
        <v>100</v>
      </c>
      <c r="FZ44" s="42">
        <v>7170</v>
      </c>
      <c r="GA44">
        <v>7170</v>
      </c>
      <c r="GB44">
        <v>4799.3019999999997</v>
      </c>
      <c r="GC44">
        <v>4799.3019999999997</v>
      </c>
      <c r="GD44">
        <v>0</v>
      </c>
      <c r="GE44">
        <v>0</v>
      </c>
      <c r="GF44" s="42">
        <v>0</v>
      </c>
      <c r="GG44" s="42">
        <v>0</v>
      </c>
      <c r="GH44">
        <v>0</v>
      </c>
      <c r="GI44">
        <v>0</v>
      </c>
      <c r="GJ44" s="2">
        <v>168.3751</v>
      </c>
      <c r="GK44" s="3">
        <v>66861.64</v>
      </c>
      <c r="GL44" s="2">
        <v>0</v>
      </c>
      <c r="GM44" s="3">
        <v>259.22190000000001</v>
      </c>
      <c r="GN44" s="2">
        <v>3855.2460000000001</v>
      </c>
      <c r="GO44" s="2">
        <v>66693.259999999995</v>
      </c>
      <c r="GP44" s="2">
        <v>8559.3189999999995</v>
      </c>
      <c r="GQ44" s="3">
        <v>7953.893</v>
      </c>
      <c r="GR44" s="2">
        <v>98.82</v>
      </c>
      <c r="GS44" s="3">
        <v>114106</v>
      </c>
      <c r="GT44" s="2">
        <v>16346.76</v>
      </c>
      <c r="GU44" s="2">
        <v>0</v>
      </c>
      <c r="GV44" s="2">
        <v>97522.68</v>
      </c>
      <c r="GW44" s="3">
        <v>16583.16</v>
      </c>
      <c r="GX44" s="3">
        <v>0</v>
      </c>
      <c r="GY44" s="3">
        <v>89200.97</v>
      </c>
      <c r="GZ44" s="2">
        <v>8321.7060000000001</v>
      </c>
      <c r="HA44" s="2">
        <v>0</v>
      </c>
      <c r="HB44" s="2">
        <v>83616.59</v>
      </c>
      <c r="HC44" s="3">
        <v>5584.3829999999998</v>
      </c>
      <c r="HD44" s="2">
        <v>0</v>
      </c>
      <c r="HE44" s="3">
        <v>121266</v>
      </c>
      <c r="HF44" s="2">
        <v>2768.8620000000001</v>
      </c>
      <c r="HG44" s="2">
        <v>0</v>
      </c>
      <c r="HH44" s="2">
        <v>80847.77</v>
      </c>
      <c r="HI44" s="3">
        <v>0.64115200000000006</v>
      </c>
      <c r="HJ44" s="3">
        <v>80847.13</v>
      </c>
      <c r="HK44" s="2">
        <v>80847.13</v>
      </c>
      <c r="HL44" s="2">
        <v>0</v>
      </c>
      <c r="HM44" s="2">
        <v>80841.16</v>
      </c>
      <c r="HN44" s="2">
        <v>7876.4589999999998</v>
      </c>
      <c r="HO44" s="2">
        <v>72964.7</v>
      </c>
      <c r="HP44" s="3">
        <v>0</v>
      </c>
      <c r="HQ44" s="2">
        <v>0</v>
      </c>
      <c r="HR44" s="3">
        <v>7876.4589999999998</v>
      </c>
      <c r="HS44" s="2">
        <v>0</v>
      </c>
      <c r="HT44" s="2">
        <v>7917.0079999999998</v>
      </c>
      <c r="HU44" s="2">
        <v>7876.4589999999998</v>
      </c>
      <c r="HV44" s="2">
        <v>14452.07</v>
      </c>
      <c r="HW44" s="2">
        <v>7917.0079999999998</v>
      </c>
      <c r="HX44" s="2">
        <v>0</v>
      </c>
      <c r="HY44" s="2">
        <v>5763.98</v>
      </c>
      <c r="HZ44" s="2">
        <v>0</v>
      </c>
      <c r="IA44" s="2">
        <v>4904.8890000000001</v>
      </c>
      <c r="IB44" s="2">
        <v>46561.8</v>
      </c>
      <c r="IC44" s="2">
        <v>74743.990000000005</v>
      </c>
      <c r="ID44" s="2">
        <v>22328.53</v>
      </c>
      <c r="IH44" s="3"/>
      <c r="II44" s="3"/>
      <c r="IQ44" s="3"/>
      <c r="IR44" s="3"/>
    </row>
    <row r="45" spans="2:253" ht="12" customHeight="1" x14ac:dyDescent="0.15">
      <c r="B45" t="s">
        <v>151</v>
      </c>
      <c r="C45">
        <v>0</v>
      </c>
      <c r="D45" s="42">
        <v>0</v>
      </c>
      <c r="E45" s="42">
        <v>0</v>
      </c>
      <c r="F45" s="42">
        <v>0</v>
      </c>
      <c r="G45" s="42">
        <v>0</v>
      </c>
      <c r="H45">
        <v>0</v>
      </c>
      <c r="I45">
        <v>0</v>
      </c>
      <c r="J45">
        <v>0</v>
      </c>
      <c r="K45">
        <v>0</v>
      </c>
      <c r="L45">
        <v>0</v>
      </c>
      <c r="M45">
        <v>0</v>
      </c>
      <c r="N45">
        <v>0</v>
      </c>
      <c r="O45">
        <v>0</v>
      </c>
      <c r="P45">
        <v>0</v>
      </c>
      <c r="Q45">
        <v>0</v>
      </c>
      <c r="R45">
        <v>0</v>
      </c>
      <c r="S45">
        <v>0</v>
      </c>
      <c r="T45">
        <v>0</v>
      </c>
      <c r="U45">
        <v>0</v>
      </c>
      <c r="V45">
        <v>0</v>
      </c>
      <c r="W45">
        <v>0</v>
      </c>
      <c r="X45">
        <v>0</v>
      </c>
      <c r="Y45">
        <v>0</v>
      </c>
      <c r="Z45">
        <v>0</v>
      </c>
      <c r="AA45" s="42">
        <v>0</v>
      </c>
      <c r="AB45">
        <v>0</v>
      </c>
      <c r="AC45" s="42">
        <v>0</v>
      </c>
      <c r="AD45" s="42">
        <v>0</v>
      </c>
      <c r="AE45" s="42">
        <v>0</v>
      </c>
      <c r="AF45" s="42">
        <v>0</v>
      </c>
      <c r="AG45">
        <v>0</v>
      </c>
      <c r="AH45" s="42">
        <v>0</v>
      </c>
      <c r="AI45">
        <v>0</v>
      </c>
      <c r="AJ45">
        <v>0</v>
      </c>
      <c r="AK45">
        <v>0</v>
      </c>
      <c r="AL45">
        <v>0</v>
      </c>
      <c r="AM45">
        <v>0</v>
      </c>
      <c r="AN45">
        <v>0</v>
      </c>
      <c r="AO45" s="42">
        <v>0</v>
      </c>
      <c r="AP45" s="42">
        <v>0</v>
      </c>
      <c r="AQ45" s="42">
        <v>0</v>
      </c>
      <c r="AR45" s="42">
        <v>0</v>
      </c>
      <c r="AS45" s="42">
        <v>0</v>
      </c>
      <c r="AT45" s="42">
        <v>0</v>
      </c>
      <c r="AU45" s="42">
        <v>0</v>
      </c>
      <c r="AV45">
        <v>0</v>
      </c>
      <c r="AW45" s="42">
        <v>0</v>
      </c>
      <c r="AX45" s="42">
        <v>0</v>
      </c>
      <c r="AY45" s="42">
        <v>0</v>
      </c>
      <c r="AZ45" s="42">
        <v>0</v>
      </c>
      <c r="BA45" s="42">
        <v>0</v>
      </c>
      <c r="BB45" s="42">
        <v>0</v>
      </c>
      <c r="BC45" s="42">
        <v>0</v>
      </c>
      <c r="BD45" s="42">
        <v>0</v>
      </c>
      <c r="BE45" s="42">
        <v>0</v>
      </c>
      <c r="BF45" s="42">
        <v>0</v>
      </c>
      <c r="BG45" s="42">
        <v>0</v>
      </c>
      <c r="BH45" s="42">
        <v>11.630039999999999</v>
      </c>
      <c r="BI45" s="42">
        <v>0</v>
      </c>
      <c r="BJ45">
        <v>11.630039999999999</v>
      </c>
      <c r="BK45">
        <v>6.6870450000000003</v>
      </c>
      <c r="BL45">
        <v>5.12805E-2</v>
      </c>
      <c r="BM45" s="42">
        <v>6.635764</v>
      </c>
      <c r="BN45" s="42">
        <v>0</v>
      </c>
      <c r="BO45" s="42">
        <v>1.51722E-4</v>
      </c>
      <c r="BP45" s="42">
        <v>6.635764</v>
      </c>
      <c r="BQ45" s="42">
        <v>5.1128800000000002E-2</v>
      </c>
      <c r="BR45" s="42">
        <v>0</v>
      </c>
      <c r="BS45" s="42">
        <v>3.8114900000000002E-7</v>
      </c>
      <c r="BT45" s="42">
        <v>5.1128800000000002E-2</v>
      </c>
      <c r="BU45" s="42">
        <v>1.5134100000000001E-4</v>
      </c>
      <c r="BV45" s="42">
        <v>6.6415000000000003E-10</v>
      </c>
      <c r="BW45" s="42">
        <v>3.8048500000000001E-7</v>
      </c>
      <c r="BX45" s="42">
        <v>0</v>
      </c>
      <c r="BY45" s="42">
        <v>6.6199000000000001E-10</v>
      </c>
      <c r="BZ45" s="42">
        <v>0</v>
      </c>
      <c r="CA45" s="42">
        <v>0</v>
      </c>
      <c r="CB45" s="42">
        <v>2.28448E-9</v>
      </c>
      <c r="CC45" s="42">
        <v>0</v>
      </c>
      <c r="CD45" s="42">
        <v>0</v>
      </c>
      <c r="CE45" s="42">
        <v>2.28448E-9</v>
      </c>
      <c r="CF45" s="42">
        <v>0</v>
      </c>
      <c r="CG45" s="42">
        <v>7.5193599999999999E-7</v>
      </c>
      <c r="CH45" s="42">
        <v>3.8048500000000001E-7</v>
      </c>
      <c r="CI45" s="42">
        <v>3.8048500000000001E-7</v>
      </c>
      <c r="CJ45" s="42">
        <v>3.7315500000000001E-7</v>
      </c>
      <c r="CK45" s="42">
        <v>1.5096400000000001E-4</v>
      </c>
      <c r="CL45" s="42">
        <v>1.6945299999999999E-9</v>
      </c>
      <c r="CM45" s="42">
        <v>7.5193599999999999E-7</v>
      </c>
      <c r="CN45" s="42">
        <v>0</v>
      </c>
      <c r="CO45" s="42">
        <v>1.5096400000000001E-4</v>
      </c>
      <c r="CP45" s="42">
        <v>1.5134100000000001E-4</v>
      </c>
      <c r="CQ45" s="42">
        <v>1.5134100000000001E-4</v>
      </c>
      <c r="CR45" s="42">
        <v>0</v>
      </c>
      <c r="CS45" s="42">
        <v>0</v>
      </c>
      <c r="CT45" s="42">
        <v>7.2041999999999995E-11</v>
      </c>
      <c r="CU45" s="42">
        <v>1.62249E-9</v>
      </c>
      <c r="CV45" s="42">
        <v>7.1927000000000004E-11</v>
      </c>
      <c r="CW45" s="42">
        <v>1.1415E-13</v>
      </c>
      <c r="CX45" s="42">
        <v>0</v>
      </c>
      <c r="CY45" s="42">
        <v>0</v>
      </c>
      <c r="CZ45" s="42">
        <v>0</v>
      </c>
      <c r="DA45">
        <v>0</v>
      </c>
      <c r="DB45" s="42">
        <v>0</v>
      </c>
      <c r="DC45" s="42">
        <v>0</v>
      </c>
      <c r="DD45" s="42">
        <v>7.1901999999999996E-11</v>
      </c>
      <c r="DE45">
        <v>0</v>
      </c>
      <c r="DF45" s="42">
        <v>0</v>
      </c>
      <c r="DG45" s="42">
        <v>0</v>
      </c>
      <c r="DH45" s="42">
        <v>0</v>
      </c>
      <c r="DI45">
        <v>0</v>
      </c>
      <c r="DJ45">
        <v>0</v>
      </c>
      <c r="DK45">
        <v>0</v>
      </c>
      <c r="DL45">
        <v>0</v>
      </c>
      <c r="DM45">
        <v>0</v>
      </c>
      <c r="DN45">
        <v>0</v>
      </c>
      <c r="DO45">
        <v>0</v>
      </c>
      <c r="DP45">
        <v>0</v>
      </c>
      <c r="DQ45">
        <v>0</v>
      </c>
      <c r="DR45">
        <v>0</v>
      </c>
      <c r="DS45">
        <v>0</v>
      </c>
      <c r="DT45">
        <v>0</v>
      </c>
      <c r="DU45">
        <v>0</v>
      </c>
      <c r="DV45">
        <v>0</v>
      </c>
      <c r="DW45">
        <v>0</v>
      </c>
      <c r="DX45">
        <v>0</v>
      </c>
      <c r="DY45">
        <v>0</v>
      </c>
      <c r="DZ45">
        <v>0</v>
      </c>
      <c r="EA45">
        <v>0</v>
      </c>
      <c r="EB45">
        <v>0</v>
      </c>
      <c r="EC45">
        <v>0</v>
      </c>
      <c r="ED45">
        <v>0</v>
      </c>
      <c r="EE45">
        <v>0</v>
      </c>
      <c r="EF45" s="42">
        <v>0</v>
      </c>
      <c r="EG45" s="42">
        <v>0</v>
      </c>
      <c r="EH45" s="42">
        <v>0</v>
      </c>
      <c r="EI45" s="42">
        <v>0</v>
      </c>
      <c r="EJ45" s="42">
        <v>0</v>
      </c>
      <c r="EK45" s="42">
        <v>0</v>
      </c>
      <c r="EL45" s="42">
        <v>0</v>
      </c>
      <c r="EM45" s="42">
        <v>0</v>
      </c>
      <c r="EN45" s="42">
        <v>7.1699999999999995E-11</v>
      </c>
      <c r="EO45" s="42">
        <v>0</v>
      </c>
      <c r="EP45" s="42">
        <v>0</v>
      </c>
      <c r="EQ45" s="42">
        <v>0</v>
      </c>
      <c r="ER45" s="42">
        <v>0</v>
      </c>
      <c r="ES45" s="42">
        <v>0</v>
      </c>
      <c r="ET45" s="42">
        <v>0</v>
      </c>
      <c r="EU45">
        <v>0</v>
      </c>
      <c r="EV45" s="42">
        <v>7.1699999999999995E-11</v>
      </c>
      <c r="EW45" s="42">
        <v>0</v>
      </c>
      <c r="EX45" s="42">
        <v>0</v>
      </c>
      <c r="EY45">
        <v>0</v>
      </c>
      <c r="EZ45">
        <v>0</v>
      </c>
      <c r="FA45">
        <v>0</v>
      </c>
      <c r="FB45">
        <v>0</v>
      </c>
      <c r="FC45">
        <v>0</v>
      </c>
      <c r="FD45">
        <v>0</v>
      </c>
      <c r="FE45" s="42">
        <v>0</v>
      </c>
      <c r="FF45" s="42">
        <v>0</v>
      </c>
      <c r="FG45" s="42">
        <v>0</v>
      </c>
      <c r="FH45">
        <v>0</v>
      </c>
      <c r="FI45">
        <v>0</v>
      </c>
      <c r="FJ45">
        <v>0</v>
      </c>
      <c r="FK45">
        <v>0</v>
      </c>
      <c r="FL45">
        <v>0</v>
      </c>
      <c r="FM45">
        <v>0</v>
      </c>
      <c r="FN45">
        <v>0</v>
      </c>
      <c r="FO45" s="42">
        <v>0</v>
      </c>
      <c r="FP45" s="42">
        <v>0</v>
      </c>
      <c r="FQ45" s="42">
        <v>0</v>
      </c>
      <c r="FR45" s="42">
        <v>0</v>
      </c>
      <c r="FS45">
        <v>0</v>
      </c>
      <c r="FT45" s="42">
        <v>0</v>
      </c>
      <c r="FU45" s="42">
        <v>0</v>
      </c>
      <c r="FV45" s="42">
        <v>0</v>
      </c>
      <c r="FW45" s="42">
        <v>0</v>
      </c>
      <c r="FX45" s="42">
        <v>0</v>
      </c>
      <c r="FY45" s="42">
        <v>0</v>
      </c>
      <c r="FZ45">
        <v>0</v>
      </c>
      <c r="GA45" s="42">
        <v>0</v>
      </c>
      <c r="GB45">
        <v>0</v>
      </c>
      <c r="GC45">
        <v>0</v>
      </c>
      <c r="GD45">
        <v>0</v>
      </c>
      <c r="GE45" s="42">
        <v>0</v>
      </c>
      <c r="GF45" s="42">
        <v>0</v>
      </c>
      <c r="GG45" s="42">
        <v>0</v>
      </c>
      <c r="GH45" s="42">
        <v>0</v>
      </c>
      <c r="GI45" s="42">
        <v>0</v>
      </c>
      <c r="GJ45" s="2">
        <v>0</v>
      </c>
      <c r="GK45" s="2">
        <v>0</v>
      </c>
      <c r="GL45" s="2">
        <v>0</v>
      </c>
      <c r="GM45" s="2">
        <v>0</v>
      </c>
      <c r="GN45" s="3">
        <v>0</v>
      </c>
      <c r="GO45" s="2">
        <v>0</v>
      </c>
      <c r="GP45" s="3">
        <v>0</v>
      </c>
      <c r="GQ45" s="3">
        <v>0</v>
      </c>
      <c r="GR45" s="3">
        <v>0</v>
      </c>
      <c r="GS45" s="3">
        <v>5.12805E-2</v>
      </c>
      <c r="GT45" s="3">
        <v>6.635764</v>
      </c>
      <c r="GU45" s="3">
        <v>0</v>
      </c>
      <c r="GV45" s="3">
        <v>1.51722E-4</v>
      </c>
      <c r="GW45" s="3">
        <v>5.1128800000000002E-2</v>
      </c>
      <c r="GX45" s="3">
        <v>0</v>
      </c>
      <c r="GY45" s="3">
        <v>3.8114900000000002E-7</v>
      </c>
      <c r="GZ45" s="3">
        <v>1.5134100000000001E-4</v>
      </c>
      <c r="HA45" s="3">
        <v>0</v>
      </c>
      <c r="HB45" s="3">
        <v>6.6415000000000003E-10</v>
      </c>
      <c r="HC45" s="3">
        <v>3.8048500000000001E-7</v>
      </c>
      <c r="HD45" s="3">
        <v>0</v>
      </c>
      <c r="HE45" s="3">
        <v>0</v>
      </c>
      <c r="HF45" s="3">
        <v>6.6199000000000001E-10</v>
      </c>
      <c r="HG45" s="3">
        <v>0</v>
      </c>
      <c r="HH45" s="3">
        <v>0</v>
      </c>
      <c r="HI45" s="2">
        <v>0</v>
      </c>
      <c r="HJ45" s="3">
        <v>0</v>
      </c>
      <c r="HK45" s="3">
        <v>0</v>
      </c>
      <c r="HL45" s="2">
        <v>0</v>
      </c>
      <c r="HM45" s="2">
        <v>0</v>
      </c>
      <c r="HN45" s="3">
        <v>0</v>
      </c>
      <c r="HO45" s="3">
        <v>0</v>
      </c>
      <c r="HP45" s="3">
        <v>0</v>
      </c>
      <c r="HQ45" s="3">
        <v>0</v>
      </c>
      <c r="HR45" s="3">
        <v>0</v>
      </c>
      <c r="HS45" s="2">
        <v>0</v>
      </c>
      <c r="HT45" s="3">
        <v>0</v>
      </c>
      <c r="HU45" s="2">
        <v>0</v>
      </c>
      <c r="HV45" s="3">
        <v>0</v>
      </c>
      <c r="HW45" s="2">
        <v>0</v>
      </c>
      <c r="HX45" s="3">
        <v>0</v>
      </c>
      <c r="HY45" s="3">
        <v>0</v>
      </c>
      <c r="HZ45" s="2">
        <v>0</v>
      </c>
      <c r="IA45" s="3">
        <v>7.1901999999999996E-11</v>
      </c>
      <c r="IB45" s="2">
        <v>0</v>
      </c>
      <c r="IC45" s="2">
        <v>0</v>
      </c>
      <c r="ID45" s="2">
        <v>0</v>
      </c>
      <c r="IH45" s="3"/>
      <c r="II45" s="3"/>
      <c r="IP45" s="3"/>
      <c r="IQ45" s="3"/>
      <c r="IR45" s="3"/>
    </row>
    <row r="46" spans="2:253" ht="12" customHeight="1" x14ac:dyDescent="0.15">
      <c r="B46" t="s">
        <v>152</v>
      </c>
      <c r="C46" s="42">
        <v>5.1225499999999999E-5</v>
      </c>
      <c r="D46">
        <v>0.15107509999999999</v>
      </c>
      <c r="E46">
        <v>4.5118600000000002E-2</v>
      </c>
      <c r="F46" s="42">
        <v>0.1059567</v>
      </c>
      <c r="G46" s="42">
        <v>8.9361699999999993E-9</v>
      </c>
      <c r="H46" s="42">
        <v>8.9362599999999999E-9</v>
      </c>
      <c r="I46" s="42">
        <v>6.6589299999999998E-4</v>
      </c>
      <c r="J46" s="42">
        <v>7.1710999999999997E-4</v>
      </c>
      <c r="K46">
        <v>0</v>
      </c>
      <c r="L46" s="42">
        <v>8.9242999999999996E-14</v>
      </c>
      <c r="M46">
        <v>0</v>
      </c>
      <c r="N46" s="42">
        <v>0</v>
      </c>
      <c r="O46" s="42">
        <v>8.9361699999999993E-9</v>
      </c>
      <c r="P46" s="42">
        <v>0</v>
      </c>
      <c r="Q46" s="42">
        <v>10</v>
      </c>
      <c r="R46" s="42">
        <v>0</v>
      </c>
      <c r="S46" s="42">
        <v>4.4534300000000001E-4</v>
      </c>
      <c r="T46" s="42">
        <v>8.9243100000000006E-9</v>
      </c>
      <c r="U46" s="42">
        <v>9.9995550000000009</v>
      </c>
      <c r="V46" s="42">
        <v>10</v>
      </c>
      <c r="W46">
        <v>9.9995550000000009</v>
      </c>
      <c r="X46">
        <v>10</v>
      </c>
      <c r="Y46">
        <v>9.9995550000000009</v>
      </c>
      <c r="Z46">
        <v>0.87635339999999995</v>
      </c>
      <c r="AA46" s="42">
        <v>0.87635339999999995</v>
      </c>
      <c r="AB46" s="42">
        <v>1.16969E-5</v>
      </c>
      <c r="AC46" s="42">
        <v>0.87635339999999995</v>
      </c>
      <c r="AD46" s="42">
        <v>0.43817089999999997</v>
      </c>
      <c r="AE46" s="42">
        <v>0.87635339999999995</v>
      </c>
      <c r="AF46" s="42">
        <v>0.43817089999999997</v>
      </c>
      <c r="AG46" s="42">
        <v>0.43817089999999997</v>
      </c>
      <c r="AH46" s="42">
        <v>1.16969E-5</v>
      </c>
      <c r="AI46">
        <v>0.43817089999999997</v>
      </c>
      <c r="AJ46">
        <v>0.43818259999999998</v>
      </c>
      <c r="AK46">
        <v>0.8763417</v>
      </c>
      <c r="AL46">
        <v>0</v>
      </c>
      <c r="AM46">
        <v>0.11</v>
      </c>
      <c r="AN46">
        <v>0</v>
      </c>
      <c r="AO46" s="42">
        <v>0.1096574</v>
      </c>
      <c r="AP46" s="42">
        <v>0.32956289999999999</v>
      </c>
      <c r="AQ46" s="42">
        <v>6.2127599999999998E-5</v>
      </c>
      <c r="AR46" s="42">
        <v>0.1098433</v>
      </c>
      <c r="AS46" s="42">
        <v>0.21971950000000001</v>
      </c>
      <c r="AT46" s="42">
        <v>0.32956289999999999</v>
      </c>
      <c r="AU46" s="42">
        <v>0</v>
      </c>
      <c r="AV46">
        <v>3144.02</v>
      </c>
      <c r="AW46" s="42">
        <v>9.1236460000000008</v>
      </c>
      <c r="AX46" s="42">
        <v>3143.91</v>
      </c>
      <c r="AY46">
        <v>0.21971950000000001</v>
      </c>
      <c r="AZ46">
        <v>0.21971950000000001</v>
      </c>
      <c r="BA46" s="42">
        <v>0.21971950000000001</v>
      </c>
      <c r="BB46" s="42">
        <v>0.21971950000000001</v>
      </c>
      <c r="BC46" s="42">
        <v>0.21971950000000001</v>
      </c>
      <c r="BD46">
        <v>0.21971950000000001</v>
      </c>
      <c r="BE46" s="42">
        <v>0.21971950000000001</v>
      </c>
      <c r="BF46" s="42">
        <v>0.21971950000000001</v>
      </c>
      <c r="BG46" s="42">
        <v>0.21971950000000001</v>
      </c>
      <c r="BH46" s="42">
        <v>0</v>
      </c>
      <c r="BI46" s="42">
        <v>0</v>
      </c>
      <c r="BJ46">
        <v>0</v>
      </c>
      <c r="BK46" s="42">
        <v>0.21971950000000001</v>
      </c>
      <c r="BL46" s="42">
        <v>8.6351799999999997E-4</v>
      </c>
      <c r="BM46" s="42">
        <v>0.21885599999999999</v>
      </c>
      <c r="BN46" s="42">
        <v>0</v>
      </c>
      <c r="BO46" s="42">
        <v>1.32766E-6</v>
      </c>
      <c r="BP46" s="42">
        <v>0.21885599999999999</v>
      </c>
      <c r="BQ46" s="42">
        <v>8.6218999999999998E-4</v>
      </c>
      <c r="BR46" s="42">
        <v>0</v>
      </c>
      <c r="BS46" s="42">
        <v>1.8086699999999999E-9</v>
      </c>
      <c r="BT46" s="42">
        <v>8.6218999999999998E-4</v>
      </c>
      <c r="BU46" s="42">
        <v>1.32585E-6</v>
      </c>
      <c r="BV46">
        <v>0</v>
      </c>
      <c r="BW46" s="42">
        <v>1.80689E-9</v>
      </c>
      <c r="BX46" s="42">
        <v>0</v>
      </c>
      <c r="BY46" s="42">
        <v>0</v>
      </c>
      <c r="BZ46" s="42">
        <v>0</v>
      </c>
      <c r="CA46" s="42">
        <v>0</v>
      </c>
      <c r="CB46" s="42">
        <v>0</v>
      </c>
      <c r="CC46" s="42">
        <v>0</v>
      </c>
      <c r="CD46" s="42">
        <v>0</v>
      </c>
      <c r="CE46" s="42">
        <v>0</v>
      </c>
      <c r="CF46" s="42">
        <v>0</v>
      </c>
      <c r="CG46" s="42">
        <v>3.56616E-9</v>
      </c>
      <c r="CH46" s="42">
        <v>1.80689E-9</v>
      </c>
      <c r="CI46" s="42">
        <v>1.80689E-9</v>
      </c>
      <c r="CJ46" s="42">
        <v>1.76382E-9</v>
      </c>
      <c r="CK46" s="42">
        <v>1.3240599999999999E-6</v>
      </c>
      <c r="CL46" s="42">
        <v>0</v>
      </c>
      <c r="CM46" s="42">
        <v>3.56616E-9</v>
      </c>
      <c r="CN46" s="42">
        <v>0</v>
      </c>
      <c r="CO46" s="42">
        <v>1.3240599999999999E-6</v>
      </c>
      <c r="CP46" s="42">
        <v>1.32585E-6</v>
      </c>
      <c r="CQ46" s="42">
        <v>1.32585E-6</v>
      </c>
      <c r="CR46" s="42">
        <v>0</v>
      </c>
      <c r="CS46" s="42">
        <v>0</v>
      </c>
      <c r="CT46">
        <v>0</v>
      </c>
      <c r="CU46" s="42">
        <v>0</v>
      </c>
      <c r="CV46">
        <v>0</v>
      </c>
      <c r="CW46">
        <v>0</v>
      </c>
      <c r="CX46" s="42">
        <v>0</v>
      </c>
      <c r="CY46" s="42">
        <v>0.10600759999999999</v>
      </c>
      <c r="CZ46" s="42">
        <v>0</v>
      </c>
      <c r="DA46" s="42">
        <v>200.26929999999999</v>
      </c>
      <c r="DB46">
        <v>200</v>
      </c>
      <c r="DC46" s="42">
        <v>7718.9660000000003</v>
      </c>
      <c r="DD46" s="42">
        <v>0.28440500000000002</v>
      </c>
      <c r="DE46" s="42">
        <v>4.9666399999999996E-4</v>
      </c>
      <c r="DF46" s="42">
        <v>0.28354770000000001</v>
      </c>
      <c r="DG46" s="42">
        <v>7719.6639999999998</v>
      </c>
      <c r="DH46" s="42">
        <v>7719.6639999999998</v>
      </c>
      <c r="DI46" s="42">
        <v>0.98173480000000002</v>
      </c>
      <c r="DJ46" s="42">
        <v>6.2127599999999998E-5</v>
      </c>
      <c r="DK46" s="42">
        <v>0</v>
      </c>
      <c r="DL46">
        <v>0</v>
      </c>
      <c r="DM46" s="42">
        <v>0</v>
      </c>
      <c r="DN46" s="42">
        <v>0</v>
      </c>
      <c r="DO46" s="42">
        <v>0</v>
      </c>
      <c r="DP46" s="42">
        <v>1.42659E-2</v>
      </c>
      <c r="DQ46" s="42">
        <v>0</v>
      </c>
      <c r="DR46" s="42">
        <v>0</v>
      </c>
      <c r="DS46" s="42">
        <v>0</v>
      </c>
      <c r="DT46" s="42">
        <v>0</v>
      </c>
      <c r="DU46" s="42">
        <v>7718.6819999999998</v>
      </c>
      <c r="DV46" s="42">
        <v>7718.6819999999998</v>
      </c>
      <c r="DW46" s="42">
        <v>0</v>
      </c>
      <c r="DX46" s="42">
        <v>0.10600759999999999</v>
      </c>
      <c r="DY46" s="42">
        <v>0</v>
      </c>
      <c r="DZ46" s="42">
        <v>7718.9660000000003</v>
      </c>
      <c r="EA46" s="42">
        <v>0</v>
      </c>
      <c r="EB46">
        <v>7718.9660000000003</v>
      </c>
      <c r="EC46">
        <v>0</v>
      </c>
      <c r="ED46" s="42">
        <v>5249.7439999999997</v>
      </c>
      <c r="EE46" s="42">
        <v>0.51333359999999995</v>
      </c>
      <c r="EF46">
        <v>0.51333359999999995</v>
      </c>
      <c r="EG46" s="42">
        <v>0.51333359999999995</v>
      </c>
      <c r="EH46" s="42">
        <v>0.51333359999999995</v>
      </c>
      <c r="EI46" s="42">
        <v>0.28397050000000001</v>
      </c>
      <c r="EJ46" s="42">
        <v>5249.73</v>
      </c>
      <c r="EK46">
        <v>0.28397050000000001</v>
      </c>
      <c r="EL46">
        <v>5249.73</v>
      </c>
      <c r="EM46" s="42">
        <v>5249.73</v>
      </c>
      <c r="EN46" s="42">
        <v>0.2839083</v>
      </c>
      <c r="EO46" s="42">
        <v>6.2127599999999998E-5</v>
      </c>
      <c r="EP46" s="42">
        <v>6.2127599999999998E-5</v>
      </c>
      <c r="EQ46" s="42">
        <v>0.10600759999999999</v>
      </c>
      <c r="ER46" s="42">
        <v>0.10600759999999999</v>
      </c>
      <c r="ES46" s="42">
        <v>5179.7299999999996</v>
      </c>
      <c r="ET46" s="42">
        <v>70</v>
      </c>
      <c r="EU46">
        <v>70</v>
      </c>
      <c r="EV46">
        <v>0.2839083</v>
      </c>
      <c r="EW46" s="42">
        <v>0</v>
      </c>
      <c r="EX46">
        <v>0</v>
      </c>
      <c r="EY46">
        <v>0</v>
      </c>
      <c r="EZ46">
        <v>0</v>
      </c>
      <c r="FA46">
        <v>0</v>
      </c>
      <c r="FB46">
        <v>0</v>
      </c>
      <c r="FC46">
        <v>0</v>
      </c>
      <c r="FD46">
        <v>0</v>
      </c>
      <c r="FE46" s="42">
        <v>0</v>
      </c>
      <c r="FF46" s="42">
        <v>0</v>
      </c>
      <c r="FG46" s="42">
        <v>0</v>
      </c>
      <c r="FH46">
        <v>0</v>
      </c>
      <c r="FI46">
        <v>0</v>
      </c>
      <c r="FJ46">
        <v>0</v>
      </c>
      <c r="FK46">
        <v>0</v>
      </c>
      <c r="FL46">
        <v>0</v>
      </c>
      <c r="FM46">
        <v>0</v>
      </c>
      <c r="FN46">
        <v>0</v>
      </c>
      <c r="FO46">
        <v>0</v>
      </c>
      <c r="FP46">
        <v>0</v>
      </c>
      <c r="FQ46">
        <v>0</v>
      </c>
      <c r="FR46">
        <v>0</v>
      </c>
      <c r="FS46">
        <v>0</v>
      </c>
      <c r="FT46">
        <v>0</v>
      </c>
      <c r="FU46">
        <v>0</v>
      </c>
      <c r="FV46">
        <v>0</v>
      </c>
      <c r="FW46">
        <v>0</v>
      </c>
      <c r="FX46" s="42">
        <v>0</v>
      </c>
      <c r="FY46">
        <v>0</v>
      </c>
      <c r="FZ46">
        <v>0</v>
      </c>
      <c r="GA46">
        <v>0</v>
      </c>
      <c r="GB46">
        <v>0</v>
      </c>
      <c r="GC46" s="42">
        <v>0</v>
      </c>
      <c r="GD46">
        <v>0</v>
      </c>
      <c r="GE46" s="42">
        <v>0</v>
      </c>
      <c r="GF46" s="42">
        <v>0</v>
      </c>
      <c r="GG46" s="42">
        <v>0</v>
      </c>
      <c r="GH46" s="42">
        <v>0</v>
      </c>
      <c r="GI46" s="42">
        <v>0</v>
      </c>
      <c r="GJ46" s="3">
        <v>0</v>
      </c>
      <c r="GK46" s="3">
        <v>7.9861299999999996E-9</v>
      </c>
      <c r="GL46" s="2">
        <v>0</v>
      </c>
      <c r="GM46" s="3">
        <v>0</v>
      </c>
      <c r="GN46" s="3">
        <v>0.15107509999999999</v>
      </c>
      <c r="GO46" s="3">
        <v>7.9861299999999996E-9</v>
      </c>
      <c r="GP46" s="3">
        <v>7.1710999999999997E-4</v>
      </c>
      <c r="GQ46" s="3">
        <v>9.5003000000000008E-10</v>
      </c>
      <c r="GR46" s="3">
        <v>10</v>
      </c>
      <c r="GS46" s="3">
        <v>8.6351799999999997E-4</v>
      </c>
      <c r="GT46" s="3">
        <v>0.21885599999999999</v>
      </c>
      <c r="GU46" s="3">
        <v>0</v>
      </c>
      <c r="GV46" s="3">
        <v>1.32766E-6</v>
      </c>
      <c r="GW46" s="3">
        <v>8.6218999999999998E-4</v>
      </c>
      <c r="GX46" s="3">
        <v>0</v>
      </c>
      <c r="GY46" s="3">
        <v>1.8086699999999999E-9</v>
      </c>
      <c r="GZ46" s="3">
        <v>1.32585E-6</v>
      </c>
      <c r="HA46" s="3">
        <v>0</v>
      </c>
      <c r="HB46" s="3">
        <v>0</v>
      </c>
      <c r="HC46" s="3">
        <v>1.80689E-9</v>
      </c>
      <c r="HD46" s="3">
        <v>0</v>
      </c>
      <c r="HE46" s="3">
        <v>0</v>
      </c>
      <c r="HF46" s="2">
        <v>0</v>
      </c>
      <c r="HG46" s="3">
        <v>0</v>
      </c>
      <c r="HH46" s="3">
        <v>0</v>
      </c>
      <c r="HI46" s="2">
        <v>0</v>
      </c>
      <c r="HJ46" s="2">
        <v>0</v>
      </c>
      <c r="HK46" s="2">
        <v>0</v>
      </c>
      <c r="HL46" s="2">
        <v>0</v>
      </c>
      <c r="HM46" s="2">
        <v>0</v>
      </c>
      <c r="HN46" s="2">
        <v>0</v>
      </c>
      <c r="HO46" s="3">
        <v>0</v>
      </c>
      <c r="HP46" s="3">
        <v>0</v>
      </c>
      <c r="HQ46" s="3">
        <v>0</v>
      </c>
      <c r="HR46" s="3">
        <v>0</v>
      </c>
      <c r="HS46" s="2">
        <v>0</v>
      </c>
      <c r="HT46" s="2">
        <v>0</v>
      </c>
      <c r="HU46" s="2">
        <v>0</v>
      </c>
      <c r="HV46" s="2">
        <v>0</v>
      </c>
      <c r="HW46" s="2">
        <v>0</v>
      </c>
      <c r="HX46" s="2">
        <v>0</v>
      </c>
      <c r="HY46" s="3">
        <v>5249.7439999999997</v>
      </c>
      <c r="HZ46" s="3">
        <v>0</v>
      </c>
      <c r="IA46" s="3">
        <v>0.28440500000000002</v>
      </c>
      <c r="IB46" s="3">
        <v>0.28397050000000001</v>
      </c>
      <c r="IC46" s="3">
        <v>0.10600759999999999</v>
      </c>
      <c r="ID46" s="3">
        <v>0</v>
      </c>
      <c r="IE46" s="3"/>
      <c r="IF46" s="3"/>
      <c r="IG46" s="3"/>
      <c r="IH46" s="3"/>
      <c r="II46" s="3"/>
      <c r="IJ46" s="3"/>
      <c r="IK46" s="3"/>
      <c r="IL46" s="3"/>
      <c r="IO46" s="3"/>
      <c r="IP46" s="3"/>
      <c r="IQ46" s="3"/>
      <c r="IR46" s="3"/>
      <c r="IS46" s="3"/>
    </row>
    <row r="47" spans="2:253" ht="12" customHeight="1" x14ac:dyDescent="0.15">
      <c r="B47" t="s">
        <v>153</v>
      </c>
      <c r="C47" s="42">
        <v>0</v>
      </c>
      <c r="D47">
        <v>0</v>
      </c>
      <c r="E47">
        <v>0</v>
      </c>
      <c r="F47" s="42">
        <v>0</v>
      </c>
      <c r="G47" s="42">
        <v>0</v>
      </c>
      <c r="H47" s="42">
        <v>0</v>
      </c>
      <c r="I47" s="42">
        <v>0</v>
      </c>
      <c r="J47" s="42">
        <v>0</v>
      </c>
      <c r="K47">
        <v>0</v>
      </c>
      <c r="L47">
        <v>0</v>
      </c>
      <c r="M47">
        <v>0</v>
      </c>
      <c r="N47" s="42">
        <v>0</v>
      </c>
      <c r="O47" s="42">
        <v>0</v>
      </c>
      <c r="P47" s="42">
        <v>0</v>
      </c>
      <c r="Q47" s="42">
        <v>0</v>
      </c>
      <c r="R47" s="42">
        <v>0</v>
      </c>
      <c r="S47" s="42">
        <v>0</v>
      </c>
      <c r="T47" s="42">
        <v>0</v>
      </c>
      <c r="U47" s="42">
        <v>0</v>
      </c>
      <c r="V47" s="42">
        <v>0</v>
      </c>
      <c r="W47">
        <v>0</v>
      </c>
      <c r="X47">
        <v>0</v>
      </c>
      <c r="Y47">
        <v>0</v>
      </c>
      <c r="Z47" s="42">
        <v>0</v>
      </c>
      <c r="AA47" s="42">
        <v>0</v>
      </c>
      <c r="AB47" s="42">
        <v>0</v>
      </c>
      <c r="AC47" s="42">
        <v>0</v>
      </c>
      <c r="AD47" s="42">
        <v>0</v>
      </c>
      <c r="AE47" s="42">
        <v>0</v>
      </c>
      <c r="AF47" s="42">
        <v>0</v>
      </c>
      <c r="AG47">
        <v>0</v>
      </c>
      <c r="AH47" s="42">
        <v>0</v>
      </c>
      <c r="AI47">
        <v>0</v>
      </c>
      <c r="AJ47">
        <v>0</v>
      </c>
      <c r="AK47">
        <v>0</v>
      </c>
      <c r="AL47" s="42">
        <v>0</v>
      </c>
      <c r="AM47" s="42">
        <v>0</v>
      </c>
      <c r="AN47">
        <v>0</v>
      </c>
      <c r="AO47" s="42">
        <v>1.05001E-2</v>
      </c>
      <c r="AP47" s="42">
        <v>1.57494E-2</v>
      </c>
      <c r="AQ47" s="42">
        <v>0</v>
      </c>
      <c r="AR47" s="42">
        <v>5.2492800000000003E-3</v>
      </c>
      <c r="AS47" s="42">
        <v>1.05001E-2</v>
      </c>
      <c r="AT47" s="42">
        <v>1.57494E-2</v>
      </c>
      <c r="AU47" s="42">
        <v>0</v>
      </c>
      <c r="AV47" s="42">
        <v>156.55000000000001</v>
      </c>
      <c r="AW47" s="42">
        <v>0</v>
      </c>
      <c r="AX47" s="42">
        <v>156.5395</v>
      </c>
      <c r="AY47" s="42">
        <v>1.05001E-2</v>
      </c>
      <c r="AZ47" s="42">
        <v>1.05001E-2</v>
      </c>
      <c r="BA47" s="42">
        <v>1.05001E-2</v>
      </c>
      <c r="BB47" s="42">
        <v>1.05001E-2</v>
      </c>
      <c r="BC47" s="42">
        <v>1.05001E-2</v>
      </c>
      <c r="BD47" s="42">
        <v>1.05001E-2</v>
      </c>
      <c r="BE47" s="42">
        <v>1.05001E-2</v>
      </c>
      <c r="BF47" s="42">
        <v>1.05001E-2</v>
      </c>
      <c r="BG47" s="42">
        <v>1.05001E-2</v>
      </c>
      <c r="BH47" s="42">
        <v>0.3699558</v>
      </c>
      <c r="BI47" s="42">
        <v>0</v>
      </c>
      <c r="BJ47">
        <v>0.3699558</v>
      </c>
      <c r="BK47" s="42">
        <v>0.38045590000000001</v>
      </c>
      <c r="BL47" s="42">
        <v>1.6489199999999999E-3</v>
      </c>
      <c r="BM47" s="42">
        <v>0.378807</v>
      </c>
      <c r="BN47" s="42">
        <v>0</v>
      </c>
      <c r="BO47" s="42">
        <v>3.0912000000000002E-6</v>
      </c>
      <c r="BP47" s="42">
        <v>0.378807</v>
      </c>
      <c r="BQ47" s="42">
        <v>1.64583E-3</v>
      </c>
      <c r="BR47" s="42">
        <v>0</v>
      </c>
      <c r="BS47" s="42">
        <v>5.57017E-9</v>
      </c>
      <c r="BT47" s="42">
        <v>1.64583E-3</v>
      </c>
      <c r="BU47" s="42">
        <v>3.0856300000000001E-6</v>
      </c>
      <c r="BV47">
        <v>0</v>
      </c>
      <c r="BW47" s="42">
        <v>5.5624400000000001E-9</v>
      </c>
      <c r="BX47" s="42">
        <v>0</v>
      </c>
      <c r="BY47" s="42">
        <v>0</v>
      </c>
      <c r="BZ47" s="42">
        <v>0</v>
      </c>
      <c r="CA47" s="42">
        <v>0</v>
      </c>
      <c r="CB47" s="42">
        <v>0</v>
      </c>
      <c r="CC47" s="42">
        <v>0</v>
      </c>
      <c r="CD47" s="42">
        <v>0</v>
      </c>
      <c r="CE47" s="42">
        <v>0</v>
      </c>
      <c r="CF47" s="42">
        <v>0</v>
      </c>
      <c r="CG47" s="42">
        <v>1.09823E-8</v>
      </c>
      <c r="CH47" s="42">
        <v>5.5624400000000001E-9</v>
      </c>
      <c r="CI47" s="42">
        <v>5.5624400000000001E-9</v>
      </c>
      <c r="CJ47" s="42">
        <v>5.4395800000000004E-9</v>
      </c>
      <c r="CK47" s="42">
        <v>3.0801299999999999E-6</v>
      </c>
      <c r="CL47" s="42">
        <v>0</v>
      </c>
      <c r="CM47" s="42">
        <v>1.09823E-8</v>
      </c>
      <c r="CN47" s="42">
        <v>0</v>
      </c>
      <c r="CO47" s="42">
        <v>3.0801299999999999E-6</v>
      </c>
      <c r="CP47" s="42">
        <v>3.0856300000000001E-6</v>
      </c>
      <c r="CQ47" s="42">
        <v>3.0856300000000001E-6</v>
      </c>
      <c r="CR47" s="42">
        <v>0</v>
      </c>
      <c r="CS47" s="42">
        <v>0</v>
      </c>
      <c r="CT47" s="42">
        <v>0</v>
      </c>
      <c r="CU47" s="42">
        <v>0</v>
      </c>
      <c r="CV47">
        <v>0</v>
      </c>
      <c r="CW47" s="42">
        <v>0</v>
      </c>
      <c r="CX47" s="42">
        <v>0</v>
      </c>
      <c r="CY47" s="42">
        <v>0</v>
      </c>
      <c r="CZ47" s="42">
        <v>0</v>
      </c>
      <c r="DA47">
        <v>0</v>
      </c>
      <c r="DB47">
        <v>0</v>
      </c>
      <c r="DC47" s="42">
        <v>0</v>
      </c>
      <c r="DD47" s="42">
        <v>0</v>
      </c>
      <c r="DE47" s="42">
        <v>0</v>
      </c>
      <c r="DF47" s="42">
        <v>0</v>
      </c>
      <c r="DG47" s="42">
        <v>0</v>
      </c>
      <c r="DH47" s="42">
        <v>0</v>
      </c>
      <c r="DI47">
        <v>0</v>
      </c>
      <c r="DJ47">
        <v>0</v>
      </c>
      <c r="DK47">
        <v>0</v>
      </c>
      <c r="DL47">
        <v>0</v>
      </c>
      <c r="DM47" s="42">
        <v>0</v>
      </c>
      <c r="DN47">
        <v>0</v>
      </c>
      <c r="DO47">
        <v>0</v>
      </c>
      <c r="DP47">
        <v>0</v>
      </c>
      <c r="DQ47">
        <v>0</v>
      </c>
      <c r="DR47">
        <v>0</v>
      </c>
      <c r="DS47">
        <v>0</v>
      </c>
      <c r="DT47">
        <v>0</v>
      </c>
      <c r="DU47">
        <v>0</v>
      </c>
      <c r="DV47">
        <v>0</v>
      </c>
      <c r="DW47">
        <v>0</v>
      </c>
      <c r="DX47">
        <v>0</v>
      </c>
      <c r="DY47">
        <v>0</v>
      </c>
      <c r="DZ47">
        <v>0</v>
      </c>
      <c r="EA47">
        <v>0</v>
      </c>
      <c r="EB47">
        <v>0</v>
      </c>
      <c r="EC47">
        <v>0</v>
      </c>
      <c r="ED47">
        <v>0</v>
      </c>
      <c r="EE47">
        <v>0</v>
      </c>
      <c r="EF47" s="42">
        <v>0</v>
      </c>
      <c r="EG47" s="42">
        <v>0</v>
      </c>
      <c r="EH47" s="42">
        <v>0</v>
      </c>
      <c r="EI47" s="42">
        <v>0</v>
      </c>
      <c r="EJ47" s="42">
        <v>0</v>
      </c>
      <c r="EK47">
        <v>0</v>
      </c>
      <c r="EL47">
        <v>0</v>
      </c>
      <c r="EM47" s="42">
        <v>0</v>
      </c>
      <c r="EN47" s="42">
        <v>0</v>
      </c>
      <c r="EO47" s="42">
        <v>0</v>
      </c>
      <c r="EP47" s="42">
        <v>0</v>
      </c>
      <c r="EQ47" s="42">
        <v>0</v>
      </c>
      <c r="ER47" s="42">
        <v>0</v>
      </c>
      <c r="ES47" s="42">
        <v>0</v>
      </c>
      <c r="ET47" s="42">
        <v>0</v>
      </c>
      <c r="EU47">
        <v>0</v>
      </c>
      <c r="EV47">
        <v>0</v>
      </c>
      <c r="EW47" s="42">
        <v>0</v>
      </c>
      <c r="EX47" s="42">
        <v>0</v>
      </c>
      <c r="EY47">
        <v>0</v>
      </c>
      <c r="EZ47">
        <v>0</v>
      </c>
      <c r="FA47">
        <v>0</v>
      </c>
      <c r="FB47">
        <v>0</v>
      </c>
      <c r="FC47">
        <v>0</v>
      </c>
      <c r="FD47">
        <v>0</v>
      </c>
      <c r="FE47" s="42">
        <v>0</v>
      </c>
      <c r="FF47" s="42">
        <v>0</v>
      </c>
      <c r="FG47" s="42">
        <v>0</v>
      </c>
      <c r="FH47">
        <v>0</v>
      </c>
      <c r="FI47">
        <v>0</v>
      </c>
      <c r="FJ47">
        <v>0</v>
      </c>
      <c r="FK47">
        <v>0</v>
      </c>
      <c r="FL47">
        <v>0</v>
      </c>
      <c r="FM47">
        <v>0</v>
      </c>
      <c r="FN47">
        <v>0</v>
      </c>
      <c r="FO47">
        <v>0</v>
      </c>
      <c r="FP47">
        <v>0</v>
      </c>
      <c r="FQ47">
        <v>0</v>
      </c>
      <c r="FR47">
        <v>0</v>
      </c>
      <c r="FS47">
        <v>0</v>
      </c>
      <c r="FT47">
        <v>0</v>
      </c>
      <c r="FU47">
        <v>0</v>
      </c>
      <c r="FV47">
        <v>0</v>
      </c>
      <c r="FW47">
        <v>0</v>
      </c>
      <c r="FX47" s="42">
        <v>0</v>
      </c>
      <c r="FY47">
        <v>0</v>
      </c>
      <c r="FZ47">
        <v>0</v>
      </c>
      <c r="GA47">
        <v>0</v>
      </c>
      <c r="GB47">
        <v>0</v>
      </c>
      <c r="GC47">
        <v>0</v>
      </c>
      <c r="GD47">
        <v>0</v>
      </c>
      <c r="GE47">
        <v>0</v>
      </c>
      <c r="GF47" s="42">
        <v>0</v>
      </c>
      <c r="GG47" s="42">
        <v>0</v>
      </c>
      <c r="GH47">
        <v>0</v>
      </c>
      <c r="GI47">
        <v>0</v>
      </c>
      <c r="GJ47" s="2">
        <v>0</v>
      </c>
      <c r="GK47" s="3">
        <v>0</v>
      </c>
      <c r="GL47" s="2">
        <v>0</v>
      </c>
      <c r="GM47" s="3">
        <v>0</v>
      </c>
      <c r="GN47" s="3">
        <v>0</v>
      </c>
      <c r="GO47" s="3">
        <v>0</v>
      </c>
      <c r="GP47" s="3">
        <v>0</v>
      </c>
      <c r="GQ47" s="3">
        <v>0</v>
      </c>
      <c r="GR47" s="3">
        <v>0</v>
      </c>
      <c r="GS47" s="3">
        <v>1.6489199999999999E-3</v>
      </c>
      <c r="GT47" s="3">
        <v>0.378807</v>
      </c>
      <c r="GU47" s="3">
        <v>0</v>
      </c>
      <c r="GV47" s="3">
        <v>3.0912000000000002E-6</v>
      </c>
      <c r="GW47" s="3">
        <v>1.64583E-3</v>
      </c>
      <c r="GX47" s="3">
        <v>0</v>
      </c>
      <c r="GY47" s="3">
        <v>5.57017E-9</v>
      </c>
      <c r="GZ47" s="3">
        <v>3.0856300000000001E-6</v>
      </c>
      <c r="HA47" s="3">
        <v>0</v>
      </c>
      <c r="HB47" s="3">
        <v>0</v>
      </c>
      <c r="HC47" s="3">
        <v>5.5624400000000001E-9</v>
      </c>
      <c r="HD47" s="3">
        <v>0</v>
      </c>
      <c r="HE47" s="3">
        <v>0</v>
      </c>
      <c r="HF47" s="2">
        <v>0</v>
      </c>
      <c r="HG47" s="3">
        <v>0</v>
      </c>
      <c r="HH47" s="3">
        <v>0</v>
      </c>
      <c r="HI47" s="2">
        <v>0</v>
      </c>
      <c r="HJ47" s="2">
        <v>0</v>
      </c>
      <c r="HK47" s="2">
        <v>0</v>
      </c>
      <c r="HL47" s="2">
        <v>0</v>
      </c>
      <c r="HM47" s="2">
        <v>0</v>
      </c>
      <c r="HN47" s="2">
        <v>0</v>
      </c>
      <c r="HO47" s="3">
        <v>0</v>
      </c>
      <c r="HP47" s="3">
        <v>0</v>
      </c>
      <c r="HQ47" s="3">
        <v>0</v>
      </c>
      <c r="HR47" s="3">
        <v>0</v>
      </c>
      <c r="HS47" s="2">
        <v>0</v>
      </c>
      <c r="HT47" s="3">
        <v>0</v>
      </c>
      <c r="HU47" s="2">
        <v>0</v>
      </c>
      <c r="HV47" s="3">
        <v>0</v>
      </c>
      <c r="HW47" s="2">
        <v>0</v>
      </c>
      <c r="HX47" s="2">
        <v>0</v>
      </c>
      <c r="HY47" s="2">
        <v>0</v>
      </c>
      <c r="HZ47" s="2">
        <v>0</v>
      </c>
      <c r="IA47" s="2">
        <v>0</v>
      </c>
      <c r="IB47" s="2">
        <v>0</v>
      </c>
      <c r="IC47" s="2">
        <v>0</v>
      </c>
      <c r="ID47" s="2">
        <v>0</v>
      </c>
      <c r="IH47" s="3"/>
      <c r="II47" s="3"/>
      <c r="IP47" s="3"/>
      <c r="IQ47" s="3"/>
      <c r="IR47" s="3"/>
    </row>
    <row r="48" spans="2:253" ht="12" customHeight="1" x14ac:dyDescent="0.15">
      <c r="B48" t="s">
        <v>154</v>
      </c>
      <c r="C48" s="42">
        <v>0</v>
      </c>
      <c r="D48">
        <v>0</v>
      </c>
      <c r="E48">
        <v>0</v>
      </c>
      <c r="F48" s="42">
        <v>0</v>
      </c>
      <c r="G48">
        <v>0</v>
      </c>
      <c r="H48" s="42">
        <v>0</v>
      </c>
      <c r="I48" s="42">
        <v>0</v>
      </c>
      <c r="J48" s="42">
        <v>0</v>
      </c>
      <c r="K48">
        <v>0</v>
      </c>
      <c r="L48">
        <v>0</v>
      </c>
      <c r="M48">
        <v>0</v>
      </c>
      <c r="N48" s="42">
        <v>0</v>
      </c>
      <c r="O48" s="42">
        <v>0</v>
      </c>
      <c r="P48" s="42">
        <v>0</v>
      </c>
      <c r="Q48" s="42">
        <v>0</v>
      </c>
      <c r="R48" s="42">
        <v>0</v>
      </c>
      <c r="S48" s="42">
        <v>0</v>
      </c>
      <c r="T48" s="42">
        <v>0</v>
      </c>
      <c r="U48" s="42">
        <v>0</v>
      </c>
      <c r="V48" s="42">
        <v>0</v>
      </c>
      <c r="W48">
        <v>0</v>
      </c>
      <c r="X48">
        <v>0</v>
      </c>
      <c r="Y48">
        <v>0</v>
      </c>
      <c r="Z48" s="42">
        <v>0</v>
      </c>
      <c r="AA48" s="42">
        <v>0</v>
      </c>
      <c r="AB48" s="42">
        <v>0</v>
      </c>
      <c r="AC48">
        <v>0</v>
      </c>
      <c r="AD48" s="42">
        <v>0</v>
      </c>
      <c r="AE48">
        <v>0</v>
      </c>
      <c r="AF48">
        <v>0</v>
      </c>
      <c r="AG48">
        <v>0</v>
      </c>
      <c r="AH48">
        <v>0</v>
      </c>
      <c r="AI48">
        <v>0</v>
      </c>
      <c r="AJ48">
        <v>0</v>
      </c>
      <c r="AK48">
        <v>0</v>
      </c>
      <c r="AL48" s="42">
        <v>0</v>
      </c>
      <c r="AM48" s="42">
        <v>0</v>
      </c>
      <c r="AN48">
        <v>0</v>
      </c>
      <c r="AO48" s="42">
        <v>0.15368699999999999</v>
      </c>
      <c r="AP48" s="42">
        <v>0.2305189</v>
      </c>
      <c r="AQ48" s="42">
        <v>0</v>
      </c>
      <c r="AR48" s="42">
        <v>7.6831899999999995E-2</v>
      </c>
      <c r="AS48" s="42">
        <v>0.15368699999999999</v>
      </c>
      <c r="AT48" s="42">
        <v>0.2305189</v>
      </c>
      <c r="AU48" s="42">
        <v>0</v>
      </c>
      <c r="AV48" s="42">
        <v>93.71</v>
      </c>
      <c r="AW48">
        <v>0</v>
      </c>
      <c r="AX48" s="42">
        <v>93.556309999999996</v>
      </c>
      <c r="AY48" s="42">
        <v>0.15368699999999999</v>
      </c>
      <c r="AZ48" s="42">
        <v>0.15368699999999999</v>
      </c>
      <c r="BA48" s="42">
        <v>0.15368699999999999</v>
      </c>
      <c r="BB48" s="42">
        <v>0.15368699999999999</v>
      </c>
      <c r="BC48" s="42">
        <v>0.15368699999999999</v>
      </c>
      <c r="BD48" s="42">
        <v>0.15368699999999999</v>
      </c>
      <c r="BE48" s="42">
        <v>0.15368699999999999</v>
      </c>
      <c r="BF48" s="42">
        <v>0.15368699999999999</v>
      </c>
      <c r="BG48" s="42">
        <v>0.15368699999999999</v>
      </c>
      <c r="BH48">
        <v>0</v>
      </c>
      <c r="BI48">
        <v>0</v>
      </c>
      <c r="BJ48" s="42">
        <v>0</v>
      </c>
      <c r="BK48" s="42">
        <v>0.15368699999999999</v>
      </c>
      <c r="BL48" s="42">
        <v>2.3164000000000001E-3</v>
      </c>
      <c r="BM48" s="42">
        <v>0.15137059999999999</v>
      </c>
      <c r="BN48" s="42">
        <v>0</v>
      </c>
      <c r="BO48" s="42">
        <v>2.0103400000000001E-5</v>
      </c>
      <c r="BP48" s="42">
        <v>0.15137059999999999</v>
      </c>
      <c r="BQ48" s="42">
        <v>2.2962999999999998E-3</v>
      </c>
      <c r="BR48" s="42">
        <v>0</v>
      </c>
      <c r="BS48" s="42">
        <v>2.2069500000000001E-7</v>
      </c>
      <c r="BT48" s="42">
        <v>2.2962999999999998E-3</v>
      </c>
      <c r="BU48" s="42">
        <v>1.9882699999999999E-5</v>
      </c>
      <c r="BV48" s="42">
        <v>2.34528E-9</v>
      </c>
      <c r="BW48" s="42">
        <v>2.1834999999999999E-7</v>
      </c>
      <c r="BX48" s="42">
        <v>0</v>
      </c>
      <c r="BY48" s="42">
        <v>2.2895E-9</v>
      </c>
      <c r="BZ48" s="42">
        <v>0</v>
      </c>
      <c r="CA48" s="42">
        <v>0</v>
      </c>
      <c r="CB48" s="42">
        <v>7.8226499999999992E-9</v>
      </c>
      <c r="CC48" s="42">
        <v>0</v>
      </c>
      <c r="CD48" s="42">
        <v>0</v>
      </c>
      <c r="CE48" s="42">
        <v>7.8226499999999992E-9</v>
      </c>
      <c r="CF48" s="42">
        <v>0</v>
      </c>
      <c r="CG48" s="42">
        <v>4.2529600000000003E-7</v>
      </c>
      <c r="CH48" s="42">
        <v>2.1834999999999999E-7</v>
      </c>
      <c r="CI48" s="42">
        <v>2.1834999999999999E-7</v>
      </c>
      <c r="CJ48" s="42">
        <v>2.12826E-7</v>
      </c>
      <c r="CK48" s="42">
        <v>1.9669499999999999E-5</v>
      </c>
      <c r="CL48" s="42">
        <v>5.8769500000000001E-9</v>
      </c>
      <c r="CM48" s="42">
        <v>4.2529600000000003E-7</v>
      </c>
      <c r="CN48" s="42">
        <v>0</v>
      </c>
      <c r="CO48" s="42">
        <v>1.9669499999999999E-5</v>
      </c>
      <c r="CP48" s="42">
        <v>1.9882699999999999E-5</v>
      </c>
      <c r="CQ48" s="42">
        <v>1.9882699999999999E-5</v>
      </c>
      <c r="CR48" s="42">
        <v>0</v>
      </c>
      <c r="CS48" s="42">
        <v>0</v>
      </c>
      <c r="CT48" s="42">
        <v>3.4379999999999999E-10</v>
      </c>
      <c r="CU48" s="42">
        <v>5.5331499999999997E-9</v>
      </c>
      <c r="CV48" s="42">
        <v>3.4326000000000001E-10</v>
      </c>
      <c r="CW48" s="42">
        <v>5.4473999999999996E-13</v>
      </c>
      <c r="CX48" s="42">
        <v>0</v>
      </c>
      <c r="CY48" s="42">
        <v>0</v>
      </c>
      <c r="CZ48" s="42">
        <v>0</v>
      </c>
      <c r="DA48">
        <v>0</v>
      </c>
      <c r="DB48">
        <v>0</v>
      </c>
      <c r="DC48" s="42">
        <v>0</v>
      </c>
      <c r="DD48" s="42">
        <v>3.4162999999999999E-10</v>
      </c>
      <c r="DE48">
        <v>0</v>
      </c>
      <c r="DF48">
        <v>0</v>
      </c>
      <c r="DG48">
        <v>0</v>
      </c>
      <c r="DH48" s="42">
        <v>0</v>
      </c>
      <c r="DI48">
        <v>0</v>
      </c>
      <c r="DJ48">
        <v>0</v>
      </c>
      <c r="DK48">
        <v>0</v>
      </c>
      <c r="DL48">
        <v>0</v>
      </c>
      <c r="DM48">
        <v>0</v>
      </c>
      <c r="DN48">
        <v>0</v>
      </c>
      <c r="DO48">
        <v>0</v>
      </c>
      <c r="DP48">
        <v>0</v>
      </c>
      <c r="DQ48">
        <v>0</v>
      </c>
      <c r="DR48">
        <v>0</v>
      </c>
      <c r="DS48">
        <v>0</v>
      </c>
      <c r="DT48">
        <v>0</v>
      </c>
      <c r="DU48">
        <v>0</v>
      </c>
      <c r="DV48">
        <v>0</v>
      </c>
      <c r="DW48">
        <v>0</v>
      </c>
      <c r="DX48">
        <v>0</v>
      </c>
      <c r="DY48">
        <v>0</v>
      </c>
      <c r="DZ48">
        <v>0</v>
      </c>
      <c r="EA48">
        <v>0</v>
      </c>
      <c r="EB48">
        <v>0</v>
      </c>
      <c r="EC48">
        <v>0</v>
      </c>
      <c r="ED48">
        <v>0</v>
      </c>
      <c r="EE48">
        <v>0</v>
      </c>
      <c r="EF48" s="42">
        <v>0</v>
      </c>
      <c r="EG48" s="42">
        <v>0</v>
      </c>
      <c r="EH48" s="42">
        <v>0</v>
      </c>
      <c r="EI48" s="42">
        <v>0</v>
      </c>
      <c r="EJ48" s="42">
        <v>0</v>
      </c>
      <c r="EK48">
        <v>0</v>
      </c>
      <c r="EL48">
        <v>0</v>
      </c>
      <c r="EM48" s="42">
        <v>0</v>
      </c>
      <c r="EN48" s="42">
        <v>3.2903E-10</v>
      </c>
      <c r="EO48" s="42">
        <v>0</v>
      </c>
      <c r="EP48" s="42">
        <v>0</v>
      </c>
      <c r="EQ48" s="42">
        <v>0</v>
      </c>
      <c r="ER48" s="42">
        <v>0</v>
      </c>
      <c r="ES48">
        <v>0</v>
      </c>
      <c r="ET48">
        <v>0</v>
      </c>
      <c r="EU48">
        <v>0</v>
      </c>
      <c r="EV48" s="42">
        <v>3.2903E-10</v>
      </c>
      <c r="EW48" s="42">
        <v>0</v>
      </c>
      <c r="EX48" s="42">
        <v>0</v>
      </c>
      <c r="EY48">
        <v>0</v>
      </c>
      <c r="EZ48">
        <v>0</v>
      </c>
      <c r="FA48">
        <v>0</v>
      </c>
      <c r="FB48">
        <v>0</v>
      </c>
      <c r="FC48">
        <v>0</v>
      </c>
      <c r="FD48">
        <v>0</v>
      </c>
      <c r="FE48">
        <v>0</v>
      </c>
      <c r="FF48">
        <v>0</v>
      </c>
      <c r="FG48">
        <v>0</v>
      </c>
      <c r="FH48">
        <v>0</v>
      </c>
      <c r="FI48">
        <v>0</v>
      </c>
      <c r="FJ48">
        <v>0</v>
      </c>
      <c r="FK48">
        <v>0</v>
      </c>
      <c r="FL48">
        <v>0</v>
      </c>
      <c r="FM48">
        <v>0</v>
      </c>
      <c r="FN48">
        <v>0</v>
      </c>
      <c r="FO48">
        <v>0</v>
      </c>
      <c r="FP48">
        <v>0</v>
      </c>
      <c r="FQ48">
        <v>0</v>
      </c>
      <c r="FR48">
        <v>0</v>
      </c>
      <c r="FS48">
        <v>0</v>
      </c>
      <c r="FT48">
        <v>0</v>
      </c>
      <c r="FU48">
        <v>0</v>
      </c>
      <c r="FV48">
        <v>0</v>
      </c>
      <c r="FW48">
        <v>0</v>
      </c>
      <c r="FX48">
        <v>0</v>
      </c>
      <c r="FY48">
        <v>0</v>
      </c>
      <c r="FZ48">
        <v>0</v>
      </c>
      <c r="GA48">
        <v>0</v>
      </c>
      <c r="GB48">
        <v>0</v>
      </c>
      <c r="GC48">
        <v>0</v>
      </c>
      <c r="GD48">
        <v>0</v>
      </c>
      <c r="GE48">
        <v>0</v>
      </c>
      <c r="GF48">
        <v>0</v>
      </c>
      <c r="GG48">
        <v>0</v>
      </c>
      <c r="GH48">
        <v>0</v>
      </c>
      <c r="GI48">
        <v>0</v>
      </c>
      <c r="GJ48" s="2">
        <v>0</v>
      </c>
      <c r="GK48" s="3">
        <v>0</v>
      </c>
      <c r="GL48" s="3">
        <v>0</v>
      </c>
      <c r="GM48" s="3">
        <v>0</v>
      </c>
      <c r="GN48" s="3">
        <v>0</v>
      </c>
      <c r="GO48" s="3">
        <v>0</v>
      </c>
      <c r="GP48" s="3">
        <v>0</v>
      </c>
      <c r="GQ48" s="3">
        <v>0</v>
      </c>
      <c r="GR48" s="3">
        <v>0</v>
      </c>
      <c r="GS48" s="3">
        <v>2.3164000000000001E-3</v>
      </c>
      <c r="GT48" s="3">
        <v>0.15137059999999999</v>
      </c>
      <c r="GU48" s="3">
        <v>0</v>
      </c>
      <c r="GV48" s="3">
        <v>2.0103400000000001E-5</v>
      </c>
      <c r="GW48" s="3">
        <v>2.2962999999999998E-3</v>
      </c>
      <c r="GX48" s="3">
        <v>0</v>
      </c>
      <c r="GY48" s="3">
        <v>2.2069500000000001E-7</v>
      </c>
      <c r="GZ48" s="3">
        <v>1.9882699999999999E-5</v>
      </c>
      <c r="HA48" s="3">
        <v>0</v>
      </c>
      <c r="HB48" s="3">
        <v>2.34528E-9</v>
      </c>
      <c r="HC48" s="3">
        <v>2.1834999999999999E-7</v>
      </c>
      <c r="HD48" s="3">
        <v>0</v>
      </c>
      <c r="HE48" s="3">
        <v>0</v>
      </c>
      <c r="HF48" s="3">
        <v>2.2895E-9</v>
      </c>
      <c r="HG48" s="3">
        <v>0</v>
      </c>
      <c r="HH48" s="3">
        <v>0</v>
      </c>
      <c r="HI48" s="2">
        <v>0</v>
      </c>
      <c r="HJ48" s="2">
        <v>0</v>
      </c>
      <c r="HK48" s="2">
        <v>0</v>
      </c>
      <c r="HL48" s="2">
        <v>0</v>
      </c>
      <c r="HM48" s="2">
        <v>0</v>
      </c>
      <c r="HN48" s="2">
        <v>0</v>
      </c>
      <c r="HO48" s="3">
        <v>0</v>
      </c>
      <c r="HP48" s="3">
        <v>0</v>
      </c>
      <c r="HQ48" s="3">
        <v>0</v>
      </c>
      <c r="HR48" s="3">
        <v>0</v>
      </c>
      <c r="HS48" s="2">
        <v>0</v>
      </c>
      <c r="HT48" s="3">
        <v>0</v>
      </c>
      <c r="HU48" s="2">
        <v>0</v>
      </c>
      <c r="HV48" s="3">
        <v>0</v>
      </c>
      <c r="HW48" s="2">
        <v>0</v>
      </c>
      <c r="HX48" s="2">
        <v>0</v>
      </c>
      <c r="HY48" s="2">
        <v>0</v>
      </c>
      <c r="HZ48" s="2">
        <v>0</v>
      </c>
      <c r="IA48" s="3">
        <v>3.4162999999999999E-10</v>
      </c>
      <c r="IB48" s="2">
        <v>0</v>
      </c>
      <c r="IC48" s="2">
        <v>0</v>
      </c>
      <c r="ID48" s="2">
        <v>0</v>
      </c>
      <c r="IH48" s="3"/>
      <c r="II48" s="3"/>
      <c r="IP48" s="3"/>
      <c r="IQ48" s="3"/>
      <c r="IR48" s="3"/>
    </row>
    <row r="49" spans="2:254" ht="12" customHeight="1" x14ac:dyDescent="0.15">
      <c r="B49" t="s">
        <v>155</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s="42">
        <v>0</v>
      </c>
      <c r="AM49" s="42">
        <v>0</v>
      </c>
      <c r="AN49">
        <v>0</v>
      </c>
      <c r="AO49" s="42">
        <v>0</v>
      </c>
      <c r="AP49" s="42">
        <v>0</v>
      </c>
      <c r="AQ49" s="42">
        <v>0</v>
      </c>
      <c r="AR49" s="42">
        <v>0</v>
      </c>
      <c r="AS49" s="42">
        <v>0</v>
      </c>
      <c r="AT49" s="42">
        <v>0</v>
      </c>
      <c r="AU49">
        <v>0</v>
      </c>
      <c r="AV49">
        <v>0</v>
      </c>
      <c r="AW49">
        <v>0</v>
      </c>
      <c r="AX49" s="42">
        <v>0</v>
      </c>
      <c r="AY49" s="42">
        <v>0</v>
      </c>
      <c r="AZ49" s="42">
        <v>0</v>
      </c>
      <c r="BA49" s="42">
        <v>0</v>
      </c>
      <c r="BB49" s="42">
        <v>0</v>
      </c>
      <c r="BC49" s="42">
        <v>0</v>
      </c>
      <c r="BD49" s="42">
        <v>0</v>
      </c>
      <c r="BE49" s="42">
        <v>0</v>
      </c>
      <c r="BF49" s="42">
        <v>0</v>
      </c>
      <c r="BG49" s="42">
        <v>0</v>
      </c>
      <c r="BH49">
        <v>0</v>
      </c>
      <c r="BI49">
        <v>0</v>
      </c>
      <c r="BJ49" s="42">
        <v>0</v>
      </c>
      <c r="BK49" s="42">
        <v>0</v>
      </c>
      <c r="BL49" s="42">
        <v>0</v>
      </c>
      <c r="BM49" s="42">
        <v>0</v>
      </c>
      <c r="BN49" s="42">
        <v>0</v>
      </c>
      <c r="BO49" s="42">
        <v>0</v>
      </c>
      <c r="BP49" s="42">
        <v>0</v>
      </c>
      <c r="BQ49" s="42">
        <v>0</v>
      </c>
      <c r="BR49">
        <v>0</v>
      </c>
      <c r="BS49">
        <v>0</v>
      </c>
      <c r="BT49" s="42">
        <v>0</v>
      </c>
      <c r="BU49">
        <v>0</v>
      </c>
      <c r="BV49">
        <v>0</v>
      </c>
      <c r="BW49">
        <v>0</v>
      </c>
      <c r="BX49">
        <v>0</v>
      </c>
      <c r="BY49">
        <v>0</v>
      </c>
      <c r="BZ49" s="42">
        <v>0</v>
      </c>
      <c r="CA49" s="42">
        <v>0</v>
      </c>
      <c r="CB49" s="42">
        <v>0</v>
      </c>
      <c r="CC49" s="42">
        <v>0</v>
      </c>
      <c r="CD49" s="42">
        <v>0</v>
      </c>
      <c r="CE49" s="42">
        <v>0</v>
      </c>
      <c r="CF49" s="42">
        <v>0</v>
      </c>
      <c r="CG49" s="42">
        <v>0</v>
      </c>
      <c r="CH49" s="42">
        <v>0</v>
      </c>
      <c r="CI49" s="42">
        <v>0</v>
      </c>
      <c r="CJ49" s="42">
        <v>0</v>
      </c>
      <c r="CK49" s="42">
        <v>0</v>
      </c>
      <c r="CL49" s="42">
        <v>0</v>
      </c>
      <c r="CM49" s="42">
        <v>0</v>
      </c>
      <c r="CN49" s="42">
        <v>0</v>
      </c>
      <c r="CO49">
        <v>0</v>
      </c>
      <c r="CP49">
        <v>0</v>
      </c>
      <c r="CQ49">
        <v>0</v>
      </c>
      <c r="CR49">
        <v>0</v>
      </c>
      <c r="CS49">
        <v>0</v>
      </c>
      <c r="CT49">
        <v>0</v>
      </c>
      <c r="CU49">
        <v>0</v>
      </c>
      <c r="CV49">
        <v>0</v>
      </c>
      <c r="CW49">
        <v>0</v>
      </c>
      <c r="CX49">
        <v>0</v>
      </c>
      <c r="CY49">
        <v>0</v>
      </c>
      <c r="CZ49">
        <v>0</v>
      </c>
      <c r="DA49">
        <v>0</v>
      </c>
      <c r="DB49">
        <v>0</v>
      </c>
      <c r="DC49">
        <v>0</v>
      </c>
      <c r="DD49">
        <v>0</v>
      </c>
      <c r="DE49">
        <v>0</v>
      </c>
      <c r="DF49">
        <v>0</v>
      </c>
      <c r="DG49">
        <v>0</v>
      </c>
      <c r="DH49">
        <v>0</v>
      </c>
      <c r="DI49">
        <v>0</v>
      </c>
      <c r="DJ49">
        <v>0</v>
      </c>
      <c r="DK49">
        <v>0</v>
      </c>
      <c r="DL49">
        <v>0</v>
      </c>
      <c r="DM49">
        <v>0</v>
      </c>
      <c r="DN49">
        <v>0</v>
      </c>
      <c r="DO49">
        <v>0</v>
      </c>
      <c r="DP49">
        <v>0</v>
      </c>
      <c r="DQ49">
        <v>0</v>
      </c>
      <c r="DR49">
        <v>0</v>
      </c>
      <c r="DS49">
        <v>0</v>
      </c>
      <c r="DT49">
        <v>0</v>
      </c>
      <c r="DU49">
        <v>0</v>
      </c>
      <c r="DV49">
        <v>0</v>
      </c>
      <c r="DW49">
        <v>0</v>
      </c>
      <c r="DX49">
        <v>0</v>
      </c>
      <c r="DY49">
        <v>0</v>
      </c>
      <c r="DZ49">
        <v>0</v>
      </c>
      <c r="EA49">
        <v>0</v>
      </c>
      <c r="EB49">
        <v>0</v>
      </c>
      <c r="EC49">
        <v>0</v>
      </c>
      <c r="ED49">
        <v>0</v>
      </c>
      <c r="EE49">
        <v>0</v>
      </c>
      <c r="EF49">
        <v>0</v>
      </c>
      <c r="EG49" s="42">
        <v>0</v>
      </c>
      <c r="EH49" s="42">
        <v>0</v>
      </c>
      <c r="EI49" s="42">
        <v>0</v>
      </c>
      <c r="EJ49" s="42">
        <v>0</v>
      </c>
      <c r="EK49" s="42">
        <v>0</v>
      </c>
      <c r="EL49" s="42">
        <v>0</v>
      </c>
      <c r="EM49">
        <v>0</v>
      </c>
      <c r="EN49">
        <v>0</v>
      </c>
      <c r="EO49">
        <v>0</v>
      </c>
      <c r="EP49">
        <v>0</v>
      </c>
      <c r="EQ49">
        <v>0</v>
      </c>
      <c r="ER49">
        <v>0</v>
      </c>
      <c r="ES49">
        <v>0</v>
      </c>
      <c r="ET49">
        <v>0</v>
      </c>
      <c r="EU49">
        <v>0</v>
      </c>
      <c r="EV49">
        <v>0</v>
      </c>
      <c r="EW49">
        <v>0</v>
      </c>
      <c r="EX49">
        <v>0</v>
      </c>
      <c r="EY49">
        <v>0</v>
      </c>
      <c r="EZ49">
        <v>0</v>
      </c>
      <c r="FA49">
        <v>0</v>
      </c>
      <c r="FB49">
        <v>0</v>
      </c>
      <c r="FC49">
        <v>0</v>
      </c>
      <c r="FD49">
        <v>0</v>
      </c>
      <c r="FE49">
        <v>0</v>
      </c>
      <c r="FF49">
        <v>0</v>
      </c>
      <c r="FG49">
        <v>0</v>
      </c>
      <c r="FH49">
        <v>0</v>
      </c>
      <c r="FI49">
        <v>0</v>
      </c>
      <c r="FJ49">
        <v>0</v>
      </c>
      <c r="FK49">
        <v>0</v>
      </c>
      <c r="FL49">
        <v>0</v>
      </c>
      <c r="FM49">
        <v>0</v>
      </c>
      <c r="FN49">
        <v>0</v>
      </c>
      <c r="FO49">
        <v>0</v>
      </c>
      <c r="FP49">
        <v>0</v>
      </c>
      <c r="FQ49">
        <v>0</v>
      </c>
      <c r="FR49">
        <v>0</v>
      </c>
      <c r="FS49">
        <v>0</v>
      </c>
      <c r="FT49">
        <v>0</v>
      </c>
      <c r="FU49">
        <v>0</v>
      </c>
      <c r="FV49">
        <v>0</v>
      </c>
      <c r="FW49">
        <v>0</v>
      </c>
      <c r="FX49">
        <v>0</v>
      </c>
      <c r="FY49">
        <v>0</v>
      </c>
      <c r="FZ49">
        <v>0</v>
      </c>
      <c r="GA49">
        <v>0</v>
      </c>
      <c r="GB49">
        <v>0</v>
      </c>
      <c r="GC49">
        <v>0</v>
      </c>
      <c r="GD49">
        <v>0</v>
      </c>
      <c r="GE49">
        <v>0</v>
      </c>
      <c r="GF49">
        <v>0</v>
      </c>
      <c r="GG49">
        <v>0</v>
      </c>
      <c r="GH49">
        <v>0</v>
      </c>
      <c r="GI49">
        <v>0</v>
      </c>
      <c r="GJ49" s="2">
        <v>0</v>
      </c>
      <c r="GK49" s="3">
        <v>0</v>
      </c>
      <c r="GL49" s="3">
        <v>0</v>
      </c>
      <c r="GM49" s="3">
        <v>0</v>
      </c>
      <c r="GN49" s="3">
        <v>0</v>
      </c>
      <c r="GO49" s="3">
        <v>0</v>
      </c>
      <c r="GP49" s="2">
        <v>0</v>
      </c>
      <c r="GQ49" s="3">
        <v>0</v>
      </c>
      <c r="GR49" s="3">
        <v>0</v>
      </c>
      <c r="GS49" s="3">
        <v>0</v>
      </c>
      <c r="GT49" s="3">
        <v>0</v>
      </c>
      <c r="GU49" s="3">
        <v>0</v>
      </c>
      <c r="GV49" s="2">
        <v>0</v>
      </c>
      <c r="GW49" s="3">
        <v>0</v>
      </c>
      <c r="GX49" s="3">
        <v>0</v>
      </c>
      <c r="GY49" s="3">
        <v>0</v>
      </c>
      <c r="GZ49" s="2">
        <v>0</v>
      </c>
      <c r="HA49" s="3">
        <v>0</v>
      </c>
      <c r="HB49" s="3">
        <v>0</v>
      </c>
      <c r="HC49" s="2">
        <v>0</v>
      </c>
      <c r="HD49" s="2">
        <v>0</v>
      </c>
      <c r="HE49" s="2">
        <v>0</v>
      </c>
      <c r="HF49" s="2">
        <v>0</v>
      </c>
      <c r="HG49" s="2">
        <v>0</v>
      </c>
      <c r="HH49" s="2">
        <v>0</v>
      </c>
      <c r="HI49" s="2">
        <v>0</v>
      </c>
      <c r="HJ49" s="2">
        <v>0</v>
      </c>
      <c r="HK49" s="2">
        <v>0</v>
      </c>
      <c r="HL49" s="2">
        <v>0</v>
      </c>
      <c r="HM49" s="2">
        <v>0</v>
      </c>
      <c r="HN49" s="2">
        <v>0</v>
      </c>
      <c r="HO49" s="2">
        <v>0</v>
      </c>
      <c r="HP49" s="2">
        <v>0</v>
      </c>
      <c r="HQ49" s="2">
        <v>0</v>
      </c>
      <c r="HR49" s="2">
        <v>0</v>
      </c>
      <c r="HS49" s="2">
        <v>0</v>
      </c>
      <c r="HT49" s="2">
        <v>0</v>
      </c>
      <c r="HU49" s="2">
        <v>0</v>
      </c>
      <c r="HV49" s="2">
        <v>0</v>
      </c>
      <c r="HW49" s="2">
        <v>0</v>
      </c>
      <c r="HX49" s="2">
        <v>0</v>
      </c>
      <c r="HY49" s="2">
        <v>0</v>
      </c>
      <c r="HZ49" s="2">
        <v>0</v>
      </c>
      <c r="IA49" s="2">
        <v>0</v>
      </c>
      <c r="IB49" s="2">
        <v>0</v>
      </c>
      <c r="IC49" s="2">
        <v>0</v>
      </c>
      <c r="ID49" s="2">
        <v>0</v>
      </c>
    </row>
    <row r="50" spans="2:254" ht="12" customHeight="1" x14ac:dyDescent="0.15">
      <c r="B50" t="s">
        <v>156</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v>0</v>
      </c>
      <c r="BJ50">
        <v>0</v>
      </c>
      <c r="BK50">
        <v>0</v>
      </c>
      <c r="BL50">
        <v>0</v>
      </c>
      <c r="BM50">
        <v>0</v>
      </c>
      <c r="BN50">
        <v>0</v>
      </c>
      <c r="BO50">
        <v>0</v>
      </c>
      <c r="BP50">
        <v>0</v>
      </c>
      <c r="BQ50">
        <v>0</v>
      </c>
      <c r="BR50">
        <v>0</v>
      </c>
      <c r="BS50">
        <v>0</v>
      </c>
      <c r="BT50">
        <v>0</v>
      </c>
      <c r="BU50">
        <v>0</v>
      </c>
      <c r="BV50">
        <v>0</v>
      </c>
      <c r="BW50">
        <v>0</v>
      </c>
      <c r="BX50">
        <v>0</v>
      </c>
      <c r="BY50">
        <v>0</v>
      </c>
      <c r="BZ50">
        <v>0</v>
      </c>
      <c r="CA50">
        <v>0</v>
      </c>
      <c r="CB50">
        <v>0</v>
      </c>
      <c r="CC50">
        <v>0</v>
      </c>
      <c r="CD50">
        <v>0</v>
      </c>
      <c r="CE50">
        <v>0</v>
      </c>
      <c r="CF50">
        <v>0</v>
      </c>
      <c r="CG50">
        <v>0</v>
      </c>
      <c r="CH50">
        <v>0</v>
      </c>
      <c r="CI50">
        <v>0</v>
      </c>
      <c r="CJ50">
        <v>0</v>
      </c>
      <c r="CK50">
        <v>0</v>
      </c>
      <c r="CL50">
        <v>0</v>
      </c>
      <c r="CM50">
        <v>0</v>
      </c>
      <c r="CN50">
        <v>0</v>
      </c>
      <c r="CO50">
        <v>0</v>
      </c>
      <c r="CP50">
        <v>0</v>
      </c>
      <c r="CQ50">
        <v>0</v>
      </c>
      <c r="CR50">
        <v>0</v>
      </c>
      <c r="CS50">
        <v>0</v>
      </c>
      <c r="CT50">
        <v>0</v>
      </c>
      <c r="CU50">
        <v>0</v>
      </c>
      <c r="CV50">
        <v>0</v>
      </c>
      <c r="CW50">
        <v>0</v>
      </c>
      <c r="CX50">
        <v>0</v>
      </c>
      <c r="CY50">
        <v>0</v>
      </c>
      <c r="CZ50">
        <v>0</v>
      </c>
      <c r="DA50">
        <v>0</v>
      </c>
      <c r="DB50">
        <v>0</v>
      </c>
      <c r="DC50">
        <v>0</v>
      </c>
      <c r="DD50">
        <v>0</v>
      </c>
      <c r="DE50">
        <v>0</v>
      </c>
      <c r="DF50">
        <v>0</v>
      </c>
      <c r="DG50">
        <v>0</v>
      </c>
      <c r="DH50">
        <v>0</v>
      </c>
      <c r="DI50">
        <v>0</v>
      </c>
      <c r="DJ50">
        <v>0</v>
      </c>
      <c r="DK50">
        <v>0</v>
      </c>
      <c r="DL50">
        <v>0</v>
      </c>
      <c r="DM50">
        <v>0</v>
      </c>
      <c r="DN50">
        <v>0</v>
      </c>
      <c r="DO50">
        <v>0</v>
      </c>
      <c r="DP50">
        <v>0</v>
      </c>
      <c r="DQ50">
        <v>0</v>
      </c>
      <c r="DR50">
        <v>0</v>
      </c>
      <c r="DS50">
        <v>0</v>
      </c>
      <c r="DT50">
        <v>0</v>
      </c>
      <c r="DU50">
        <v>0</v>
      </c>
      <c r="DV50">
        <v>0</v>
      </c>
      <c r="DW50">
        <v>0</v>
      </c>
      <c r="DX50">
        <v>0</v>
      </c>
      <c r="DY50">
        <v>0</v>
      </c>
      <c r="DZ50">
        <v>0</v>
      </c>
      <c r="EA50">
        <v>0</v>
      </c>
      <c r="EB50">
        <v>0</v>
      </c>
      <c r="EC50">
        <v>0</v>
      </c>
      <c r="ED50">
        <v>0</v>
      </c>
      <c r="EE50">
        <v>0</v>
      </c>
      <c r="EF50">
        <v>0</v>
      </c>
      <c r="EG50">
        <v>0</v>
      </c>
      <c r="EH50">
        <v>0</v>
      </c>
      <c r="EI50">
        <v>0</v>
      </c>
      <c r="EJ50">
        <v>0</v>
      </c>
      <c r="EK50">
        <v>0</v>
      </c>
      <c r="EL50">
        <v>0</v>
      </c>
      <c r="EM50">
        <v>0</v>
      </c>
      <c r="EN50">
        <v>0</v>
      </c>
      <c r="EO50">
        <v>0</v>
      </c>
      <c r="EP50">
        <v>0</v>
      </c>
      <c r="EQ50">
        <v>0</v>
      </c>
      <c r="ER50">
        <v>0</v>
      </c>
      <c r="ES50">
        <v>0</v>
      </c>
      <c r="ET50">
        <v>0</v>
      </c>
      <c r="EU50">
        <v>0</v>
      </c>
      <c r="EV50">
        <v>0</v>
      </c>
      <c r="EW50">
        <v>0</v>
      </c>
      <c r="EX50" s="42">
        <v>0</v>
      </c>
      <c r="EY50">
        <v>0</v>
      </c>
      <c r="EZ50">
        <v>0</v>
      </c>
      <c r="FA50" s="42">
        <v>0</v>
      </c>
      <c r="FB50">
        <v>0</v>
      </c>
      <c r="FC50">
        <v>0</v>
      </c>
      <c r="FD50">
        <v>0</v>
      </c>
      <c r="FE50">
        <v>0</v>
      </c>
      <c r="FF50">
        <v>0</v>
      </c>
      <c r="FG50">
        <v>0</v>
      </c>
      <c r="FH50">
        <v>0</v>
      </c>
      <c r="FI50">
        <v>0</v>
      </c>
      <c r="FJ50">
        <v>0</v>
      </c>
      <c r="FK50">
        <v>0</v>
      </c>
      <c r="FL50">
        <v>0</v>
      </c>
      <c r="FM50">
        <v>0</v>
      </c>
      <c r="FN50">
        <v>0</v>
      </c>
      <c r="FO50">
        <v>0</v>
      </c>
      <c r="FP50">
        <v>0</v>
      </c>
      <c r="FQ50">
        <v>0</v>
      </c>
      <c r="FR50">
        <v>0</v>
      </c>
      <c r="FS50">
        <v>0</v>
      </c>
      <c r="FT50">
        <v>0</v>
      </c>
      <c r="FU50">
        <v>0</v>
      </c>
      <c r="FV50" s="42">
        <v>0</v>
      </c>
      <c r="FW50" s="42">
        <v>0</v>
      </c>
      <c r="FX50" s="42">
        <v>0</v>
      </c>
      <c r="FY50" s="42">
        <v>0</v>
      </c>
      <c r="FZ50" s="42">
        <v>0</v>
      </c>
      <c r="GA50" s="42">
        <v>0</v>
      </c>
      <c r="GB50" s="42">
        <v>0</v>
      </c>
      <c r="GC50" s="42">
        <v>0</v>
      </c>
      <c r="GD50" s="42">
        <v>800000</v>
      </c>
      <c r="GE50" s="42">
        <v>800000</v>
      </c>
      <c r="GF50" s="42">
        <v>400000</v>
      </c>
      <c r="GG50" s="42">
        <v>400000</v>
      </c>
      <c r="GH50" s="42">
        <v>400000</v>
      </c>
      <c r="GI50" s="42">
        <v>400000</v>
      </c>
      <c r="GJ50" s="3">
        <v>0</v>
      </c>
      <c r="GK50" s="3">
        <v>0</v>
      </c>
      <c r="GL50" s="3">
        <v>0</v>
      </c>
      <c r="GM50" s="3">
        <v>0</v>
      </c>
      <c r="GN50" s="3">
        <v>0</v>
      </c>
      <c r="GO50" s="2">
        <v>0</v>
      </c>
      <c r="GP50" s="2">
        <v>0</v>
      </c>
      <c r="GQ50" s="2">
        <v>0</v>
      </c>
      <c r="GR50" s="2">
        <v>0</v>
      </c>
      <c r="GS50" s="2">
        <v>0</v>
      </c>
      <c r="GT50" s="2">
        <v>0</v>
      </c>
      <c r="GU50" s="2">
        <v>0</v>
      </c>
      <c r="GV50" s="2">
        <v>0</v>
      </c>
      <c r="GW50" s="2">
        <v>0</v>
      </c>
      <c r="GX50" s="2">
        <v>0</v>
      </c>
      <c r="GY50" s="2">
        <v>0</v>
      </c>
      <c r="GZ50" s="2">
        <v>0</v>
      </c>
      <c r="HA50" s="2">
        <v>0</v>
      </c>
      <c r="HB50" s="2">
        <v>0</v>
      </c>
      <c r="HC50" s="2">
        <v>0</v>
      </c>
      <c r="HD50" s="2">
        <v>0</v>
      </c>
      <c r="HE50" s="2">
        <v>0</v>
      </c>
      <c r="HF50" s="2">
        <v>0</v>
      </c>
      <c r="HG50" s="2">
        <v>0</v>
      </c>
      <c r="HH50" s="2">
        <v>0</v>
      </c>
      <c r="HI50" s="2">
        <v>0</v>
      </c>
      <c r="HJ50" s="2">
        <v>0</v>
      </c>
      <c r="HK50" s="2">
        <v>0</v>
      </c>
      <c r="HL50" s="2">
        <v>0</v>
      </c>
      <c r="HM50" s="2">
        <v>0</v>
      </c>
      <c r="HN50" s="2">
        <v>0</v>
      </c>
      <c r="HO50" s="2">
        <v>0</v>
      </c>
      <c r="HP50" s="2">
        <v>0</v>
      </c>
      <c r="HQ50" s="2">
        <v>0</v>
      </c>
      <c r="HR50" s="2">
        <v>0</v>
      </c>
      <c r="HS50" s="2">
        <v>0</v>
      </c>
      <c r="HT50" s="2">
        <v>0</v>
      </c>
      <c r="HU50" s="2">
        <v>0</v>
      </c>
      <c r="HV50" s="2">
        <v>0</v>
      </c>
      <c r="HW50" s="2">
        <v>0</v>
      </c>
      <c r="HX50" s="2">
        <v>0</v>
      </c>
      <c r="HY50" s="2">
        <v>0</v>
      </c>
      <c r="HZ50" s="2">
        <v>0</v>
      </c>
      <c r="IA50" s="2">
        <v>0</v>
      </c>
      <c r="IB50" s="2">
        <v>0</v>
      </c>
      <c r="IC50" s="2">
        <v>0</v>
      </c>
      <c r="ID50" s="2">
        <v>0</v>
      </c>
    </row>
    <row r="51" spans="2:254" ht="12" customHeight="1" x14ac:dyDescent="0.15">
      <c r="B51" t="s">
        <v>389</v>
      </c>
      <c r="C51">
        <v>0</v>
      </c>
      <c r="D51">
        <v>0</v>
      </c>
      <c r="E51">
        <v>0</v>
      </c>
      <c r="F51" s="42">
        <v>0</v>
      </c>
      <c r="G51" s="42">
        <v>0</v>
      </c>
      <c r="H51">
        <v>0</v>
      </c>
      <c r="I51" s="42">
        <v>0</v>
      </c>
      <c r="J51" s="42">
        <v>0</v>
      </c>
      <c r="K51">
        <v>0</v>
      </c>
      <c r="L51">
        <v>0</v>
      </c>
      <c r="M51">
        <v>2180.3229999999999</v>
      </c>
      <c r="N51" s="42">
        <v>3308.893</v>
      </c>
      <c r="O51" s="42">
        <v>0</v>
      </c>
      <c r="P51" s="42">
        <v>1128.57</v>
      </c>
      <c r="Q51" s="42">
        <v>0</v>
      </c>
      <c r="R51" s="42">
        <v>3308.893</v>
      </c>
      <c r="S51" s="42">
        <v>0</v>
      </c>
      <c r="T51" s="42">
        <v>0</v>
      </c>
      <c r="U51" s="42">
        <v>0</v>
      </c>
      <c r="V51" s="42">
        <v>0</v>
      </c>
      <c r="W51">
        <v>0</v>
      </c>
      <c r="X51">
        <v>0</v>
      </c>
      <c r="Y51">
        <v>0</v>
      </c>
      <c r="Z51" s="42">
        <v>0</v>
      </c>
      <c r="AA51" s="42">
        <v>0</v>
      </c>
      <c r="AB51">
        <v>0</v>
      </c>
      <c r="AC51" s="42">
        <v>0</v>
      </c>
      <c r="AD51">
        <v>0</v>
      </c>
      <c r="AE51" s="42">
        <v>0</v>
      </c>
      <c r="AF51">
        <v>0</v>
      </c>
      <c r="AG51" s="42">
        <v>0</v>
      </c>
      <c r="AH51">
        <v>0</v>
      </c>
      <c r="AI51" s="42">
        <v>0</v>
      </c>
      <c r="AJ51">
        <v>0</v>
      </c>
      <c r="AK51">
        <v>0</v>
      </c>
      <c r="AL51" s="42">
        <v>2180.3229999999999</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v>0</v>
      </c>
      <c r="BJ51">
        <v>0</v>
      </c>
      <c r="BK51">
        <v>0</v>
      </c>
      <c r="BL51">
        <v>0</v>
      </c>
      <c r="BM51">
        <v>0</v>
      </c>
      <c r="BN51">
        <v>0</v>
      </c>
      <c r="BO51">
        <v>0</v>
      </c>
      <c r="BP51">
        <v>0</v>
      </c>
      <c r="BQ51">
        <v>0</v>
      </c>
      <c r="BR51">
        <v>0</v>
      </c>
      <c r="BS51">
        <v>0</v>
      </c>
      <c r="BT51" s="42">
        <v>0</v>
      </c>
      <c r="BU51">
        <v>0</v>
      </c>
      <c r="BV51">
        <v>0</v>
      </c>
      <c r="BW51">
        <v>0</v>
      </c>
      <c r="BX51" s="42">
        <v>0</v>
      </c>
      <c r="BY51">
        <v>0</v>
      </c>
      <c r="BZ51" s="42">
        <v>0</v>
      </c>
      <c r="CA51" s="42">
        <v>0</v>
      </c>
      <c r="CB51">
        <v>0</v>
      </c>
      <c r="CC51">
        <v>0</v>
      </c>
      <c r="CD51" s="42">
        <v>0</v>
      </c>
      <c r="CE51">
        <v>0</v>
      </c>
      <c r="CF51">
        <v>0</v>
      </c>
      <c r="CG51">
        <v>0</v>
      </c>
      <c r="CH51">
        <v>0</v>
      </c>
      <c r="CI51">
        <v>0</v>
      </c>
      <c r="CJ51">
        <v>0</v>
      </c>
      <c r="CK51">
        <v>0</v>
      </c>
      <c r="CL51">
        <v>0</v>
      </c>
      <c r="CM51">
        <v>0</v>
      </c>
      <c r="CN51">
        <v>0</v>
      </c>
      <c r="CO51">
        <v>0</v>
      </c>
      <c r="CP51">
        <v>0</v>
      </c>
      <c r="CQ51">
        <v>0</v>
      </c>
      <c r="CR51">
        <v>0</v>
      </c>
      <c r="CS51">
        <v>0</v>
      </c>
      <c r="CT51">
        <v>0</v>
      </c>
      <c r="CU51">
        <v>0</v>
      </c>
      <c r="CV51">
        <v>0</v>
      </c>
      <c r="CW51">
        <v>0</v>
      </c>
      <c r="CX51">
        <v>0</v>
      </c>
      <c r="CY51">
        <v>0</v>
      </c>
      <c r="CZ51">
        <v>0</v>
      </c>
      <c r="DA51">
        <v>0</v>
      </c>
      <c r="DB51">
        <v>0</v>
      </c>
      <c r="DC51">
        <v>0</v>
      </c>
      <c r="DD51">
        <v>0</v>
      </c>
      <c r="DE51">
        <v>0</v>
      </c>
      <c r="DF51" s="42">
        <v>0</v>
      </c>
      <c r="DG51" s="42">
        <v>0</v>
      </c>
      <c r="DH51">
        <v>0</v>
      </c>
      <c r="DI51">
        <v>0</v>
      </c>
      <c r="DJ51">
        <v>0</v>
      </c>
      <c r="DK51">
        <v>0</v>
      </c>
      <c r="DL51">
        <v>0</v>
      </c>
      <c r="DM51">
        <v>0</v>
      </c>
      <c r="DN51">
        <v>0</v>
      </c>
      <c r="DO51">
        <v>0</v>
      </c>
      <c r="DP51">
        <v>0</v>
      </c>
      <c r="DQ51">
        <v>0</v>
      </c>
      <c r="DR51">
        <v>0</v>
      </c>
      <c r="DS51">
        <v>0</v>
      </c>
      <c r="DT51" s="42">
        <v>0</v>
      </c>
      <c r="DU51" s="42">
        <v>0</v>
      </c>
      <c r="DV51">
        <v>0</v>
      </c>
      <c r="DW51">
        <v>0</v>
      </c>
      <c r="DX51">
        <v>0</v>
      </c>
      <c r="DY51">
        <v>0</v>
      </c>
      <c r="DZ51" s="42">
        <v>0</v>
      </c>
      <c r="EA51" s="42">
        <v>0</v>
      </c>
      <c r="EB51">
        <v>0</v>
      </c>
      <c r="EC51">
        <v>0</v>
      </c>
      <c r="ED51">
        <v>0</v>
      </c>
      <c r="EE51">
        <v>0</v>
      </c>
      <c r="EF51">
        <v>0</v>
      </c>
      <c r="EG51" s="42">
        <v>0</v>
      </c>
      <c r="EH51" s="42">
        <v>0</v>
      </c>
      <c r="EI51" s="42">
        <v>0</v>
      </c>
      <c r="EJ51" s="42">
        <v>0</v>
      </c>
      <c r="EK51" s="42">
        <v>0</v>
      </c>
      <c r="EL51" s="42">
        <v>0</v>
      </c>
      <c r="EM51" s="42">
        <v>0</v>
      </c>
      <c r="EN51">
        <v>0</v>
      </c>
      <c r="EO51">
        <v>0</v>
      </c>
      <c r="EP51" s="42">
        <v>0</v>
      </c>
      <c r="EQ51">
        <v>0</v>
      </c>
      <c r="ER51">
        <v>0</v>
      </c>
      <c r="ES51" s="42">
        <v>0</v>
      </c>
      <c r="ET51">
        <v>0</v>
      </c>
      <c r="EU51">
        <v>0</v>
      </c>
      <c r="EV51" s="42">
        <v>0</v>
      </c>
      <c r="EW51">
        <v>0</v>
      </c>
      <c r="EX51">
        <v>0</v>
      </c>
      <c r="EY51" s="42">
        <v>0</v>
      </c>
      <c r="EZ51">
        <v>0</v>
      </c>
      <c r="FA51">
        <v>0</v>
      </c>
      <c r="FB51" s="42">
        <v>0</v>
      </c>
      <c r="FC51">
        <v>0</v>
      </c>
      <c r="FD51">
        <v>0</v>
      </c>
      <c r="FE51">
        <v>0</v>
      </c>
      <c r="FF51">
        <v>0</v>
      </c>
      <c r="FG51">
        <v>0</v>
      </c>
      <c r="FH51" s="42">
        <v>0</v>
      </c>
      <c r="FI51" s="42">
        <v>0</v>
      </c>
      <c r="FJ51" s="42">
        <v>0</v>
      </c>
      <c r="FK51">
        <v>0</v>
      </c>
      <c r="FL51">
        <v>0</v>
      </c>
      <c r="FM51">
        <v>0</v>
      </c>
      <c r="FN51">
        <v>0</v>
      </c>
      <c r="FO51">
        <v>0</v>
      </c>
      <c r="FP51">
        <v>0</v>
      </c>
      <c r="FQ51">
        <v>0</v>
      </c>
      <c r="FR51">
        <v>0</v>
      </c>
      <c r="FS51">
        <v>0</v>
      </c>
      <c r="FT51">
        <v>0</v>
      </c>
      <c r="FU51">
        <v>0</v>
      </c>
      <c r="FV51">
        <v>0</v>
      </c>
      <c r="FW51">
        <v>0</v>
      </c>
      <c r="FX51" s="42">
        <v>0</v>
      </c>
      <c r="FY51">
        <v>0</v>
      </c>
      <c r="FZ51">
        <v>0</v>
      </c>
      <c r="GA51">
        <v>0</v>
      </c>
      <c r="GB51">
        <v>0</v>
      </c>
      <c r="GC51">
        <v>0</v>
      </c>
      <c r="GD51">
        <v>0</v>
      </c>
      <c r="GE51">
        <v>0</v>
      </c>
      <c r="GF51">
        <v>0</v>
      </c>
      <c r="GG51" s="42">
        <v>0</v>
      </c>
      <c r="GH51">
        <v>0</v>
      </c>
      <c r="GI51">
        <v>0</v>
      </c>
      <c r="GJ51" s="2">
        <v>0</v>
      </c>
      <c r="GK51" s="2">
        <v>0</v>
      </c>
      <c r="GL51" s="2">
        <v>0</v>
      </c>
      <c r="GM51" s="2">
        <v>2180.3229999999999</v>
      </c>
      <c r="GN51" s="2">
        <v>0</v>
      </c>
      <c r="GO51" s="2">
        <v>0</v>
      </c>
      <c r="GP51" s="2">
        <v>0</v>
      </c>
      <c r="GQ51" s="2">
        <v>0</v>
      </c>
      <c r="GR51" s="2">
        <v>0</v>
      </c>
      <c r="GS51" s="2">
        <v>0</v>
      </c>
      <c r="GT51" s="2">
        <v>0</v>
      </c>
      <c r="GU51" s="2">
        <v>0</v>
      </c>
      <c r="GV51" s="2">
        <v>0</v>
      </c>
      <c r="GW51" s="2">
        <v>0</v>
      </c>
      <c r="GX51" s="2">
        <v>0</v>
      </c>
      <c r="GY51" s="2">
        <v>0</v>
      </c>
      <c r="GZ51" s="2">
        <v>0</v>
      </c>
      <c r="HA51" s="2">
        <v>0</v>
      </c>
      <c r="HB51" s="2">
        <v>0</v>
      </c>
      <c r="HC51" s="2">
        <v>0</v>
      </c>
      <c r="HD51" s="2">
        <v>0</v>
      </c>
      <c r="HE51" s="2">
        <v>0</v>
      </c>
      <c r="HF51" s="2">
        <v>0</v>
      </c>
      <c r="HG51" s="2">
        <v>0</v>
      </c>
      <c r="HH51" s="2">
        <v>0</v>
      </c>
      <c r="HI51" s="2">
        <v>0</v>
      </c>
      <c r="HJ51" s="2">
        <v>0</v>
      </c>
      <c r="HK51" s="2">
        <v>0</v>
      </c>
      <c r="HL51" s="2">
        <v>0</v>
      </c>
      <c r="HM51" s="2">
        <v>0</v>
      </c>
      <c r="HN51" s="2">
        <v>0</v>
      </c>
      <c r="HO51" s="2">
        <v>0</v>
      </c>
      <c r="HP51" s="2">
        <v>0</v>
      </c>
      <c r="HQ51" s="2">
        <v>0</v>
      </c>
      <c r="HR51" s="2">
        <v>0</v>
      </c>
      <c r="HS51" s="2">
        <v>0</v>
      </c>
      <c r="HT51" s="2">
        <v>0</v>
      </c>
      <c r="HU51" s="2">
        <v>0</v>
      </c>
      <c r="HV51" s="2">
        <v>0</v>
      </c>
      <c r="HW51" s="2">
        <v>0</v>
      </c>
      <c r="HX51" s="2">
        <v>0</v>
      </c>
      <c r="HY51" s="2">
        <v>0</v>
      </c>
      <c r="HZ51" s="2">
        <v>0</v>
      </c>
      <c r="IA51" s="2">
        <v>0</v>
      </c>
      <c r="IB51" s="2">
        <v>0</v>
      </c>
      <c r="IC51" s="2">
        <v>0</v>
      </c>
      <c r="ID51" s="2">
        <v>0</v>
      </c>
    </row>
    <row r="52" spans="2:254" ht="12" customHeight="1" x14ac:dyDescent="0.15">
      <c r="B52" t="s">
        <v>539</v>
      </c>
      <c r="C52">
        <v>4155.9780000000001</v>
      </c>
      <c r="D52">
        <v>214.00710000000001</v>
      </c>
      <c r="E52">
        <v>213.99950000000001</v>
      </c>
      <c r="F52" s="42">
        <v>8.2030200000000001E-3</v>
      </c>
      <c r="G52">
        <v>4155.9690000000001</v>
      </c>
      <c r="H52">
        <v>4156.0110000000004</v>
      </c>
      <c r="I52">
        <v>475.10849999999999</v>
      </c>
      <c r="J52">
        <v>475.11770000000001</v>
      </c>
      <c r="K52">
        <v>0</v>
      </c>
      <c r="L52">
        <v>4.1559699999999998E-2</v>
      </c>
      <c r="M52">
        <v>52.668439999999997</v>
      </c>
      <c r="N52">
        <v>79.93047</v>
      </c>
      <c r="O52">
        <v>4144.6499999999996</v>
      </c>
      <c r="P52" s="42">
        <v>27.26202</v>
      </c>
      <c r="Q52">
        <v>5.8423150000000001</v>
      </c>
      <c r="R52">
        <v>79.93047</v>
      </c>
      <c r="S52">
        <v>5.3502650000000003</v>
      </c>
      <c r="T52">
        <v>4156.0110000000004</v>
      </c>
      <c r="U52">
        <v>1.778735</v>
      </c>
      <c r="V52">
        <v>0.35697099999999998</v>
      </c>
      <c r="W52">
        <v>1.778735</v>
      </c>
      <c r="X52">
        <v>0.35697099999999998</v>
      </c>
      <c r="Y52">
        <v>0.49204920000000002</v>
      </c>
      <c r="Z52">
        <v>4151.3919999999998</v>
      </c>
      <c r="AA52">
        <v>4151.3919999999998</v>
      </c>
      <c r="AB52">
        <v>5.5409600000000003E-2</v>
      </c>
      <c r="AC52">
        <v>4151.3919999999998</v>
      </c>
      <c r="AD52">
        <v>2075.6680000000001</v>
      </c>
      <c r="AE52">
        <v>4151.3919999999998</v>
      </c>
      <c r="AF52">
        <v>2075.6680000000001</v>
      </c>
      <c r="AG52">
        <v>2075.6680000000001</v>
      </c>
      <c r="AH52">
        <v>5.5409600000000003E-2</v>
      </c>
      <c r="AI52">
        <v>2075.6680000000001</v>
      </c>
      <c r="AJ52">
        <v>2075.7240000000002</v>
      </c>
      <c r="AK52">
        <v>4151.3360000000002</v>
      </c>
      <c r="AL52">
        <v>41.349679999999999</v>
      </c>
      <c r="AM52">
        <v>271.01949999999999</v>
      </c>
      <c r="AN52">
        <v>0</v>
      </c>
      <c r="AO52">
        <v>404.44549999999998</v>
      </c>
      <c r="AP52">
        <v>11148.61</v>
      </c>
      <c r="AQ52">
        <v>6757.3090000000002</v>
      </c>
      <c r="AR52">
        <v>3715.8319999999999</v>
      </c>
      <c r="AS52">
        <v>7432.9380000000001</v>
      </c>
      <c r="AT52">
        <v>11148.61</v>
      </c>
      <c r="AU52">
        <v>410.54039999999998</v>
      </c>
      <c r="AV52">
        <v>120.1889</v>
      </c>
      <c r="AW52">
        <v>0.38756859999999999</v>
      </c>
      <c r="AX52">
        <v>126.2838</v>
      </c>
      <c r="AY52">
        <v>7432.9380000000001</v>
      </c>
      <c r="AZ52">
        <v>7432.9380000000001</v>
      </c>
      <c r="BA52">
        <v>7432.9380000000001</v>
      </c>
      <c r="BB52">
        <v>7432.9380000000001</v>
      </c>
      <c r="BC52">
        <v>7432.9380000000001</v>
      </c>
      <c r="BD52">
        <v>7432.9380000000001</v>
      </c>
      <c r="BE52">
        <v>7432.9380000000001</v>
      </c>
      <c r="BF52">
        <v>7432.9380000000001</v>
      </c>
      <c r="BG52">
        <v>7432.9380000000001</v>
      </c>
      <c r="BH52">
        <v>5.7807760000000004</v>
      </c>
      <c r="BI52">
        <v>79.932149999999993</v>
      </c>
      <c r="BJ52">
        <v>85.712919999999997</v>
      </c>
      <c r="BK52">
        <v>7517.5559999999996</v>
      </c>
      <c r="BL52">
        <v>6606.8220000000001</v>
      </c>
      <c r="BM52">
        <v>910.81020000000001</v>
      </c>
      <c r="BN52">
        <v>907.49540000000002</v>
      </c>
      <c r="BO52">
        <v>5686.1880000000001</v>
      </c>
      <c r="BP52">
        <v>3.3148360000000001</v>
      </c>
      <c r="BQ52">
        <v>920.67340000000002</v>
      </c>
      <c r="BR52">
        <v>920.64800000000002</v>
      </c>
      <c r="BS52">
        <v>5224.1660000000002</v>
      </c>
      <c r="BT52">
        <v>2.54974E-2</v>
      </c>
      <c r="BU52">
        <v>462.02910000000003</v>
      </c>
      <c r="BV52">
        <v>4914.0929999999998</v>
      </c>
      <c r="BW52">
        <v>309.99430000000001</v>
      </c>
      <c r="BX52">
        <v>7140.223</v>
      </c>
      <c r="BY52">
        <v>153.7028</v>
      </c>
      <c r="BZ52">
        <v>7140.223</v>
      </c>
      <c r="CA52">
        <v>2379.8389999999999</v>
      </c>
      <c r="CB52">
        <v>238.91560000000001</v>
      </c>
      <c r="CC52">
        <v>238.91560000000001</v>
      </c>
      <c r="CD52">
        <v>238.91560000000001</v>
      </c>
      <c r="CE52" s="42">
        <v>1.31099E-9</v>
      </c>
      <c r="CF52">
        <v>133.96539999999999</v>
      </c>
      <c r="CG52" s="42">
        <v>3.83141E-7</v>
      </c>
      <c r="CH52">
        <v>443.9597</v>
      </c>
      <c r="CI52">
        <v>443.9597</v>
      </c>
      <c r="CJ52">
        <v>2290.172</v>
      </c>
      <c r="CK52">
        <v>215.89680000000001</v>
      </c>
      <c r="CL52">
        <v>2600.1660000000002</v>
      </c>
      <c r="CM52" s="42">
        <v>133.96539999999999</v>
      </c>
      <c r="CN52">
        <v>215.89670000000001</v>
      </c>
      <c r="CO52" s="42">
        <v>7.5477900000000005E-5</v>
      </c>
      <c r="CP52">
        <v>677.92579999999998</v>
      </c>
      <c r="CQ52">
        <v>677.92579999999998</v>
      </c>
      <c r="CR52">
        <v>920.64800000000002</v>
      </c>
      <c r="CS52">
        <v>907.49540000000002</v>
      </c>
      <c r="CT52">
        <v>2514.9540000000002</v>
      </c>
      <c r="CU52">
        <v>85.212760000000003</v>
      </c>
      <c r="CV52">
        <v>2510.9690000000001</v>
      </c>
      <c r="CW52">
        <v>3.9848439999999998</v>
      </c>
      <c r="CX52">
        <v>1239.6959999999999</v>
      </c>
      <c r="CY52">
        <v>4152.0010000000002</v>
      </c>
      <c r="CZ52">
        <v>0</v>
      </c>
      <c r="DA52">
        <v>39.11739</v>
      </c>
      <c r="DB52">
        <v>7.1394200000000003</v>
      </c>
      <c r="DC52">
        <v>288.06799999999998</v>
      </c>
      <c r="DD52">
        <v>272.27330000000001</v>
      </c>
      <c r="DE52">
        <v>270.8956</v>
      </c>
      <c r="DF52">
        <v>340.7047</v>
      </c>
      <c r="DG52">
        <v>386.85899999999998</v>
      </c>
      <c r="DH52">
        <v>386.85899999999998</v>
      </c>
      <c r="DI52">
        <v>3.5045E-2</v>
      </c>
      <c r="DJ52">
        <v>6751.7579999999998</v>
      </c>
      <c r="DK52">
        <v>4490.5079999999998</v>
      </c>
      <c r="DL52">
        <v>8980.9449999999997</v>
      </c>
      <c r="DM52">
        <v>0</v>
      </c>
      <c r="DN52">
        <v>4490.473</v>
      </c>
      <c r="DO52">
        <v>8980.9449999999997</v>
      </c>
      <c r="DP52">
        <v>308.72669999999999</v>
      </c>
      <c r="DQ52">
        <v>4052.692</v>
      </c>
      <c r="DR52">
        <v>4490.1760000000004</v>
      </c>
      <c r="DS52">
        <v>1239.6959999999999</v>
      </c>
      <c r="DT52">
        <v>4052.692</v>
      </c>
      <c r="DU52">
        <v>386.82400000000001</v>
      </c>
      <c r="DV52">
        <v>386.82400000000001</v>
      </c>
      <c r="DW52">
        <v>0</v>
      </c>
      <c r="DX52">
        <v>98.768979999999999</v>
      </c>
      <c r="DY52">
        <v>0</v>
      </c>
      <c r="DZ52">
        <v>288.06799999999998</v>
      </c>
      <c r="EA52">
        <v>2275.846</v>
      </c>
      <c r="EB52">
        <v>288.06799999999998</v>
      </c>
      <c r="EC52">
        <v>0</v>
      </c>
      <c r="ED52">
        <v>507.35019999999997</v>
      </c>
      <c r="EE52">
        <v>2775.4119999999998</v>
      </c>
      <c r="EF52">
        <v>2775.4119999999998</v>
      </c>
      <c r="EG52">
        <v>2775.4119999999998</v>
      </c>
      <c r="EH52">
        <v>2775.4119999999998</v>
      </c>
      <c r="EI52">
        <v>2585.9290000000001</v>
      </c>
      <c r="EJ52">
        <v>198.62350000000001</v>
      </c>
      <c r="EK52">
        <v>2585.9290000000001</v>
      </c>
      <c r="EL52">
        <v>198.62350000000001</v>
      </c>
      <c r="EM52">
        <v>198.62350000000001</v>
      </c>
      <c r="EN52">
        <v>1.361364</v>
      </c>
      <c r="EO52" s="42">
        <v>6751.7579999999998</v>
      </c>
      <c r="EP52">
        <v>6751.7579999999998</v>
      </c>
      <c r="EQ52">
        <v>4155.9859999999999</v>
      </c>
      <c r="ER52" s="42">
        <v>4155.9859999999999</v>
      </c>
      <c r="ES52">
        <v>196.12469999999999</v>
      </c>
      <c r="ET52">
        <v>2.4987970000000002</v>
      </c>
      <c r="EU52" s="42">
        <v>2.4987970000000002</v>
      </c>
      <c r="EV52">
        <v>1.361364</v>
      </c>
      <c r="EW52">
        <v>1241.673</v>
      </c>
      <c r="EX52" s="42">
        <v>1241.673</v>
      </c>
      <c r="EY52">
        <v>177.62700000000001</v>
      </c>
      <c r="EZ52">
        <v>11705.7</v>
      </c>
      <c r="FA52" s="42">
        <v>11705.7</v>
      </c>
      <c r="FB52">
        <v>27156.3</v>
      </c>
      <c r="FC52" s="42">
        <v>27156.3</v>
      </c>
      <c r="FD52">
        <v>325.60399999999998</v>
      </c>
      <c r="FE52">
        <v>325.60399999999998</v>
      </c>
      <c r="FF52">
        <v>84.650360000000006</v>
      </c>
      <c r="FG52">
        <v>84.650360000000006</v>
      </c>
      <c r="FH52">
        <v>3230.44</v>
      </c>
      <c r="FI52">
        <v>3230.44</v>
      </c>
      <c r="FJ52">
        <v>3230.44</v>
      </c>
      <c r="FK52">
        <v>3230.44</v>
      </c>
      <c r="FL52">
        <v>8.6389400000000005E-2</v>
      </c>
      <c r="FM52">
        <v>8.6389400000000005E-2</v>
      </c>
      <c r="FN52">
        <v>2758.6289999999999</v>
      </c>
      <c r="FO52">
        <v>2758.6289999999999</v>
      </c>
      <c r="FP52">
        <v>14633.06</v>
      </c>
      <c r="FQ52">
        <v>14633.06</v>
      </c>
      <c r="FR52">
        <v>6313.1120000000001</v>
      </c>
      <c r="FS52">
        <v>6313.1120000000001</v>
      </c>
      <c r="FT52">
        <v>6346.759</v>
      </c>
      <c r="FU52">
        <v>6346.759</v>
      </c>
      <c r="FV52">
        <v>6.7720289999999999</v>
      </c>
      <c r="FW52">
        <v>5.4853440000000004</v>
      </c>
      <c r="FX52">
        <v>1.286686</v>
      </c>
      <c r="FY52">
        <v>5.5508439999999997</v>
      </c>
      <c r="FZ52">
        <v>397.99549999999999</v>
      </c>
      <c r="GA52">
        <v>397.99549999999999</v>
      </c>
      <c r="GB52">
        <v>266.40170000000001</v>
      </c>
      <c r="GC52">
        <v>266.40170000000001</v>
      </c>
      <c r="GD52">
        <v>3384.7130000000002</v>
      </c>
      <c r="GE52">
        <v>3384.7130000000002</v>
      </c>
      <c r="GF52">
        <v>1692.357</v>
      </c>
      <c r="GG52">
        <v>1692.357</v>
      </c>
      <c r="GH52">
        <v>1692.357</v>
      </c>
      <c r="GI52">
        <v>1692.357</v>
      </c>
      <c r="GJ52" s="2">
        <v>11.31875</v>
      </c>
      <c r="GK52" s="2">
        <v>3714.134</v>
      </c>
      <c r="GL52" s="2">
        <v>0</v>
      </c>
      <c r="GM52" s="2">
        <v>52.668439999999997</v>
      </c>
      <c r="GN52" s="2">
        <v>214.00710000000001</v>
      </c>
      <c r="GO52" s="2">
        <v>3702.8150000000001</v>
      </c>
      <c r="GP52" s="2">
        <v>475.11770000000001</v>
      </c>
      <c r="GQ52" s="2">
        <v>441.83519999999999</v>
      </c>
      <c r="GR52" s="2">
        <v>5.8423150000000001</v>
      </c>
      <c r="GS52" s="2">
        <v>6606.7839999999997</v>
      </c>
      <c r="GT52" s="2">
        <v>910.77189999999996</v>
      </c>
      <c r="GU52" s="2">
        <v>3.8338700000000003E-2</v>
      </c>
      <c r="GV52" s="3">
        <v>5686.11</v>
      </c>
      <c r="GW52" s="2">
        <v>920.596</v>
      </c>
      <c r="GX52" s="3">
        <v>7.7466599999999997E-2</v>
      </c>
      <c r="GY52" s="3">
        <v>5224.0810000000001</v>
      </c>
      <c r="GZ52" s="2">
        <v>461.94490000000002</v>
      </c>
      <c r="HA52" s="3">
        <v>8.4112999999999993E-2</v>
      </c>
      <c r="HB52" s="3">
        <v>4914.0870000000004</v>
      </c>
      <c r="HC52" s="2">
        <v>309.98869999999999</v>
      </c>
      <c r="HD52" s="3">
        <v>5.6395100000000004E-3</v>
      </c>
      <c r="HE52" s="3">
        <v>7140.2280000000001</v>
      </c>
      <c r="HF52" s="2">
        <v>153.69829999999999</v>
      </c>
      <c r="HG52" s="3">
        <v>4.4503600000000004E-3</v>
      </c>
      <c r="HH52" s="3">
        <v>4760.3869999999997</v>
      </c>
      <c r="HI52" s="3">
        <v>3.7751800000000002E-2</v>
      </c>
      <c r="HJ52" s="2">
        <v>4760.3490000000002</v>
      </c>
      <c r="HK52" s="3">
        <v>4760.3490000000002</v>
      </c>
      <c r="HL52" s="3">
        <v>0</v>
      </c>
      <c r="HM52" s="2">
        <v>4490.1760000000004</v>
      </c>
      <c r="HN52" s="2">
        <v>437.48360000000002</v>
      </c>
      <c r="HO52" s="2">
        <v>4052.692</v>
      </c>
      <c r="HP52" s="2">
        <v>0</v>
      </c>
      <c r="HQ52" s="2">
        <v>0</v>
      </c>
      <c r="HR52" s="2">
        <v>437.48360000000002</v>
      </c>
      <c r="HS52" s="2">
        <v>0</v>
      </c>
      <c r="HT52" s="2">
        <v>439.46069999999997</v>
      </c>
      <c r="HU52" s="2">
        <v>437.48360000000002</v>
      </c>
      <c r="HV52" s="2">
        <v>802.21190000000001</v>
      </c>
      <c r="HW52" s="2">
        <v>439.46069999999997</v>
      </c>
      <c r="HX52" s="2">
        <v>0</v>
      </c>
      <c r="HY52" s="2">
        <v>507.35019999999997</v>
      </c>
      <c r="HZ52" s="2">
        <v>0</v>
      </c>
      <c r="IA52" s="2">
        <v>272.27330000000001</v>
      </c>
      <c r="IB52" s="2">
        <v>2584.5830000000001</v>
      </c>
      <c r="IC52" s="2">
        <v>4151.4610000000002</v>
      </c>
      <c r="ID52" s="2">
        <v>1239.6959999999999</v>
      </c>
    </row>
    <row r="53" spans="2:254" ht="12" customHeight="1" x14ac:dyDescent="0.15">
      <c r="B53" t="s">
        <v>157</v>
      </c>
      <c r="C53">
        <v>75281.070000000007</v>
      </c>
      <c r="D53">
        <v>3855.7959999999998</v>
      </c>
      <c r="E53">
        <v>3855.6219999999998</v>
      </c>
      <c r="F53">
        <v>0.18559680000000001</v>
      </c>
      <c r="G53">
        <v>75280.91</v>
      </c>
      <c r="H53">
        <v>75281.66</v>
      </c>
      <c r="I53">
        <v>8559.5550000000003</v>
      </c>
      <c r="J53">
        <v>8559.7209999999995</v>
      </c>
      <c r="K53">
        <v>0</v>
      </c>
      <c r="L53">
        <v>0.75280990000000003</v>
      </c>
      <c r="M53">
        <v>2751.9690000000001</v>
      </c>
      <c r="N53">
        <v>4176.4319999999998</v>
      </c>
      <c r="O53">
        <v>74800.11</v>
      </c>
      <c r="P53">
        <v>1424.463</v>
      </c>
      <c r="Q53">
        <v>108.82</v>
      </c>
      <c r="R53">
        <v>4176.4319999999998</v>
      </c>
      <c r="S53">
        <v>96.386690000000002</v>
      </c>
      <c r="T53">
        <v>75281.66</v>
      </c>
      <c r="U53">
        <v>35.613309999999998</v>
      </c>
      <c r="V53">
        <v>10</v>
      </c>
      <c r="W53">
        <v>35.613309999999998</v>
      </c>
      <c r="X53">
        <v>10</v>
      </c>
      <c r="Y53">
        <v>12.433310000000001</v>
      </c>
      <c r="Z53">
        <v>74921.87</v>
      </c>
      <c r="AA53">
        <v>74921.87</v>
      </c>
      <c r="AB53">
        <v>1</v>
      </c>
      <c r="AC53">
        <v>74921.87</v>
      </c>
      <c r="AD53">
        <v>37460.44</v>
      </c>
      <c r="AE53">
        <v>74921.87</v>
      </c>
      <c r="AF53">
        <v>37460.44</v>
      </c>
      <c r="AG53">
        <v>37460.44</v>
      </c>
      <c r="AH53">
        <v>1</v>
      </c>
      <c r="AI53">
        <v>37460.44</v>
      </c>
      <c r="AJ53">
        <v>37461.440000000002</v>
      </c>
      <c r="AK53">
        <v>74920.87</v>
      </c>
      <c r="AL53">
        <v>2271.17</v>
      </c>
      <c r="AM53">
        <v>44995.44</v>
      </c>
      <c r="AN53">
        <v>0</v>
      </c>
      <c r="AO53" s="42">
        <v>7289.982</v>
      </c>
      <c r="AP53" s="42">
        <v>261447</v>
      </c>
      <c r="AQ53" s="42">
        <v>122021</v>
      </c>
      <c r="AR53" s="42">
        <v>87140.23</v>
      </c>
      <c r="AS53" s="42">
        <v>174310</v>
      </c>
      <c r="AT53" s="42">
        <v>261447</v>
      </c>
      <c r="AU53">
        <v>7396</v>
      </c>
      <c r="AV53">
        <v>3414.77</v>
      </c>
      <c r="AW53">
        <v>10.238490000000001</v>
      </c>
      <c r="AX53" s="42">
        <v>3520.788</v>
      </c>
      <c r="AY53" s="42">
        <v>174310</v>
      </c>
      <c r="AZ53" s="42">
        <v>174310</v>
      </c>
      <c r="BA53" s="42">
        <v>174310</v>
      </c>
      <c r="BB53" s="42">
        <v>174310</v>
      </c>
      <c r="BC53" s="42">
        <v>174310</v>
      </c>
      <c r="BD53" s="42">
        <v>174310</v>
      </c>
      <c r="BE53" s="42">
        <v>174310</v>
      </c>
      <c r="BF53" s="42">
        <v>174310</v>
      </c>
      <c r="BG53" s="42">
        <v>174310</v>
      </c>
      <c r="BH53">
        <v>12</v>
      </c>
      <c r="BI53">
        <v>1440</v>
      </c>
      <c r="BJ53" s="42">
        <v>1452</v>
      </c>
      <c r="BK53" s="42">
        <v>175762</v>
      </c>
      <c r="BL53" s="42">
        <v>159398</v>
      </c>
      <c r="BM53" s="42">
        <v>16370.64</v>
      </c>
      <c r="BN53" s="42">
        <v>16363.25</v>
      </c>
      <c r="BO53" s="42">
        <v>142800</v>
      </c>
      <c r="BP53" s="42">
        <v>7.384798</v>
      </c>
      <c r="BQ53" s="42">
        <v>16604.96</v>
      </c>
      <c r="BR53" s="42">
        <v>16604.900000000001</v>
      </c>
      <c r="BS53" s="42">
        <v>134462</v>
      </c>
      <c r="BT53" s="42">
        <v>5.5933099999999999E-2</v>
      </c>
      <c r="BU53" s="42">
        <v>8338.402</v>
      </c>
      <c r="BV53" s="42">
        <v>128863</v>
      </c>
      <c r="BW53">
        <v>5586.4449999999997</v>
      </c>
      <c r="BX53" s="42">
        <v>189129</v>
      </c>
      <c r="BY53">
        <v>2770.029</v>
      </c>
      <c r="BZ53" s="42">
        <v>189129</v>
      </c>
      <c r="CA53">
        <v>63036.61</v>
      </c>
      <c r="CB53">
        <v>4305.1930000000002</v>
      </c>
      <c r="CC53">
        <v>4305.1930000000002</v>
      </c>
      <c r="CD53">
        <v>4305.1930000000002</v>
      </c>
      <c r="CE53" s="42">
        <v>1.01071E-8</v>
      </c>
      <c r="CF53">
        <v>2413.52</v>
      </c>
      <c r="CG53" s="42">
        <v>1.19178E-6</v>
      </c>
      <c r="CH53">
        <v>7999.9650000000001</v>
      </c>
      <c r="CI53">
        <v>7999.9650000000001</v>
      </c>
      <c r="CJ53">
        <v>41306.559999999998</v>
      </c>
      <c r="CK53">
        <v>3889.739</v>
      </c>
      <c r="CL53">
        <v>46893</v>
      </c>
      <c r="CM53" s="42">
        <v>2413.52</v>
      </c>
      <c r="CN53">
        <v>3889.739</v>
      </c>
      <c r="CO53" s="42">
        <v>1.75038E-4</v>
      </c>
      <c r="CP53">
        <v>12228.14</v>
      </c>
      <c r="CQ53">
        <v>12228.14</v>
      </c>
      <c r="CR53">
        <v>16604.900000000001</v>
      </c>
      <c r="CS53">
        <v>16363.25</v>
      </c>
      <c r="CT53">
        <v>45357.83</v>
      </c>
      <c r="CU53">
        <v>1535.164</v>
      </c>
      <c r="CV53">
        <v>45285.96</v>
      </c>
      <c r="CW53">
        <v>71.867689999999996</v>
      </c>
      <c r="CX53">
        <v>22369.08</v>
      </c>
      <c r="CY53">
        <v>75209.38</v>
      </c>
      <c r="CZ53" s="42">
        <v>0</v>
      </c>
      <c r="DA53">
        <v>776.18820000000005</v>
      </c>
      <c r="DB53">
        <v>200</v>
      </c>
      <c r="DC53" s="42">
        <v>7944.576</v>
      </c>
      <c r="DD53" s="42">
        <v>4905.2250000000004</v>
      </c>
      <c r="DE53" s="42">
        <v>4880.3040000000001</v>
      </c>
      <c r="DF53" s="42">
        <v>6137.991</v>
      </c>
      <c r="DG53">
        <v>9724.5740000000005</v>
      </c>
      <c r="DH53" s="42">
        <v>9724.5740000000005</v>
      </c>
      <c r="DI53" s="42">
        <v>0.98173480000000002</v>
      </c>
      <c r="DJ53" s="42">
        <v>121921</v>
      </c>
      <c r="DK53" s="42">
        <v>81263.33</v>
      </c>
      <c r="DL53" s="42">
        <v>162525</v>
      </c>
      <c r="DM53" s="42">
        <v>0</v>
      </c>
      <c r="DN53" s="42">
        <v>81262.7</v>
      </c>
      <c r="DO53" s="42">
        <v>162525</v>
      </c>
      <c r="DP53">
        <v>5561.8029999999999</v>
      </c>
      <c r="DQ53">
        <v>73340.34</v>
      </c>
      <c r="DR53">
        <v>81257.34</v>
      </c>
      <c r="DS53">
        <v>22369.08</v>
      </c>
      <c r="DT53">
        <v>73340.34</v>
      </c>
      <c r="DU53">
        <v>9723.5920000000006</v>
      </c>
      <c r="DV53">
        <v>9723.5920000000006</v>
      </c>
      <c r="DW53">
        <v>0</v>
      </c>
      <c r="DX53">
        <v>1779.3889999999999</v>
      </c>
      <c r="DY53">
        <v>0</v>
      </c>
      <c r="DZ53">
        <v>7944.576</v>
      </c>
      <c r="EA53">
        <v>41000</v>
      </c>
      <c r="EB53">
        <v>7944.576</v>
      </c>
      <c r="EC53">
        <v>0</v>
      </c>
      <c r="ED53">
        <v>11013.72</v>
      </c>
      <c r="EE53">
        <v>50000</v>
      </c>
      <c r="EF53">
        <v>50000</v>
      </c>
      <c r="EG53" s="42">
        <v>50000</v>
      </c>
      <c r="EH53" s="42">
        <v>50000</v>
      </c>
      <c r="EI53" s="42">
        <v>46785.77</v>
      </c>
      <c r="EJ53" s="42">
        <v>5451.9210000000003</v>
      </c>
      <c r="EK53">
        <v>46785.77</v>
      </c>
      <c r="EL53">
        <v>5451.9210000000003</v>
      </c>
      <c r="EM53" s="42">
        <v>5451.9210000000003</v>
      </c>
      <c r="EN53" s="42">
        <v>24.62669</v>
      </c>
      <c r="EO53" s="42">
        <v>121921</v>
      </c>
      <c r="EP53" s="42">
        <v>121921</v>
      </c>
      <c r="EQ53" s="42">
        <v>75281.25</v>
      </c>
      <c r="ER53" s="42">
        <v>75281.25</v>
      </c>
      <c r="ES53" s="42">
        <v>5381.9210000000003</v>
      </c>
      <c r="ET53" s="42">
        <v>70</v>
      </c>
      <c r="EU53" s="42">
        <v>70</v>
      </c>
      <c r="EV53" s="42">
        <v>24.62669</v>
      </c>
      <c r="EW53" s="42">
        <v>22369.08</v>
      </c>
      <c r="EX53" s="42">
        <v>22369.08</v>
      </c>
      <c r="EY53" s="42">
        <v>3200</v>
      </c>
      <c r="EZ53" s="42">
        <v>210882</v>
      </c>
      <c r="FA53" s="42">
        <v>210882</v>
      </c>
      <c r="FB53" s="42">
        <v>489228</v>
      </c>
      <c r="FC53" s="42">
        <v>489228</v>
      </c>
      <c r="FD53" s="42">
        <v>5865.8469999999998</v>
      </c>
      <c r="FE53" s="42">
        <v>5865.8469999999998</v>
      </c>
      <c r="FF53" s="42">
        <v>1525</v>
      </c>
      <c r="FG53">
        <v>1525</v>
      </c>
      <c r="FH53" s="42">
        <v>58197.29</v>
      </c>
      <c r="FI53" s="42">
        <v>58197.29</v>
      </c>
      <c r="FJ53" s="42">
        <v>58197.29</v>
      </c>
      <c r="FK53" s="42">
        <v>58197.29</v>
      </c>
      <c r="FL53" s="42">
        <v>1.55633</v>
      </c>
      <c r="FM53" s="42">
        <v>1.55633</v>
      </c>
      <c r="FN53" s="42">
        <v>49697.47</v>
      </c>
      <c r="FO53" s="42">
        <v>49697.47</v>
      </c>
      <c r="FP53" s="42">
        <v>263619</v>
      </c>
      <c r="FQ53" s="42">
        <v>263619</v>
      </c>
      <c r="FR53" s="42">
        <v>113733</v>
      </c>
      <c r="FS53" s="42">
        <v>113733</v>
      </c>
      <c r="FT53" s="42">
        <v>114339</v>
      </c>
      <c r="FU53" s="42">
        <v>114339</v>
      </c>
      <c r="FV53" s="42">
        <v>122</v>
      </c>
      <c r="FW53" s="42">
        <v>98.82</v>
      </c>
      <c r="FX53" s="42">
        <v>23.18</v>
      </c>
      <c r="FY53" s="42">
        <v>100</v>
      </c>
      <c r="FZ53" s="42">
        <v>7170</v>
      </c>
      <c r="GA53" s="42">
        <v>7170</v>
      </c>
      <c r="GB53" s="42">
        <v>4799.3019999999997</v>
      </c>
      <c r="GC53" s="42">
        <v>4799.3019999999997</v>
      </c>
      <c r="GD53" s="42">
        <v>800000</v>
      </c>
      <c r="GE53" s="42">
        <v>800000</v>
      </c>
      <c r="GF53" s="42">
        <v>400000</v>
      </c>
      <c r="GG53" s="42">
        <v>400000</v>
      </c>
      <c r="GH53" s="42">
        <v>400000</v>
      </c>
      <c r="GI53" s="42">
        <v>400000</v>
      </c>
      <c r="GJ53" s="3">
        <v>480.79719999999998</v>
      </c>
      <c r="GK53" s="3">
        <v>67277.539999999994</v>
      </c>
      <c r="GL53" s="3">
        <v>0</v>
      </c>
      <c r="GM53" s="3">
        <v>2751.9690000000001</v>
      </c>
      <c r="GN53" s="3">
        <v>3855.7959999999998</v>
      </c>
      <c r="GO53" s="2">
        <v>66796.740000000005</v>
      </c>
      <c r="GP53" s="3">
        <v>8559.7209999999995</v>
      </c>
      <c r="GQ53" s="3">
        <v>8003.3689999999997</v>
      </c>
      <c r="GR53" s="2">
        <v>108.82</v>
      </c>
      <c r="GS53" s="3">
        <v>159392</v>
      </c>
      <c r="GT53" s="3">
        <v>16364.27</v>
      </c>
      <c r="GU53" s="2">
        <v>6.3693470000000003</v>
      </c>
      <c r="GV53" s="3">
        <v>142787</v>
      </c>
      <c r="GW53" s="3">
        <v>16592.09</v>
      </c>
      <c r="GX53" s="3">
        <v>12.86978</v>
      </c>
      <c r="GY53" s="3">
        <v>134449</v>
      </c>
      <c r="GZ53" s="3">
        <v>8324.4279999999999</v>
      </c>
      <c r="HA53" s="3">
        <v>13.97397</v>
      </c>
      <c r="HB53" s="3">
        <v>128862</v>
      </c>
      <c r="HC53" s="3">
        <v>5585.5079999999998</v>
      </c>
      <c r="HD53" s="3">
        <v>0.93691049999999998</v>
      </c>
      <c r="HE53" s="3">
        <v>189129</v>
      </c>
      <c r="HF53" s="3">
        <v>2769.29</v>
      </c>
      <c r="HG53" s="3">
        <v>0.73935220000000001</v>
      </c>
      <c r="HH53" s="3">
        <v>126092</v>
      </c>
      <c r="HI53" s="3">
        <v>1</v>
      </c>
      <c r="HJ53" s="3">
        <v>126091</v>
      </c>
      <c r="HK53" s="3">
        <v>126091</v>
      </c>
      <c r="HL53" s="3">
        <v>0</v>
      </c>
      <c r="HM53" s="3">
        <v>81257.34</v>
      </c>
      <c r="HN53" s="2">
        <v>7917.0079999999998</v>
      </c>
      <c r="HO53" s="2">
        <v>73340.34</v>
      </c>
      <c r="HP53" s="3">
        <v>0</v>
      </c>
      <c r="HQ53" s="2">
        <v>0</v>
      </c>
      <c r="HR53" s="3">
        <v>7917.0079999999998</v>
      </c>
      <c r="HS53" s="3">
        <v>0</v>
      </c>
      <c r="HT53" s="3">
        <v>7917.0079999999998</v>
      </c>
      <c r="HU53" s="3">
        <v>7917.0079999999998</v>
      </c>
      <c r="HV53" s="2">
        <v>14452.07</v>
      </c>
      <c r="HW53" s="2">
        <v>7917.0079999999998</v>
      </c>
      <c r="HX53" s="2">
        <v>0</v>
      </c>
      <c r="HY53" s="2">
        <v>11013.72</v>
      </c>
      <c r="HZ53" s="2">
        <v>0</v>
      </c>
      <c r="IA53" s="2">
        <v>4905.2250000000004</v>
      </c>
      <c r="IB53" s="2">
        <v>46562.080000000002</v>
      </c>
      <c r="IC53" s="2">
        <v>75119.73</v>
      </c>
      <c r="ID53" s="2">
        <v>22369.08</v>
      </c>
      <c r="IH53" s="3"/>
      <c r="II53" s="3"/>
      <c r="IQ53" s="3"/>
      <c r="IR53" s="3"/>
    </row>
    <row r="54" spans="2:254" ht="12" customHeight="1" x14ac:dyDescent="0.15">
      <c r="B54" t="s">
        <v>158</v>
      </c>
      <c r="C54">
        <v>79.701080000000005</v>
      </c>
      <c r="D54">
        <v>3481.8420000000001</v>
      </c>
      <c r="E54">
        <v>4.0241490000000004</v>
      </c>
      <c r="F54">
        <v>0.13459409999999999</v>
      </c>
      <c r="G54">
        <v>76.256900000000002</v>
      </c>
      <c r="H54">
        <v>76.257660000000001</v>
      </c>
      <c r="I54">
        <v>8.6630739999999999</v>
      </c>
      <c r="J54">
        <v>80944.84</v>
      </c>
      <c r="K54">
        <v>0</v>
      </c>
      <c r="L54" s="42">
        <v>7.6256999999999996E-4</v>
      </c>
      <c r="M54">
        <v>2.6890019999999999</v>
      </c>
      <c r="N54">
        <v>4.0808730000000004</v>
      </c>
      <c r="O54">
        <v>75.873000000000005</v>
      </c>
      <c r="P54" s="42">
        <v>1.3918699999999999</v>
      </c>
      <c r="Q54">
        <v>392.0992</v>
      </c>
      <c r="R54">
        <v>4.079224</v>
      </c>
      <c r="S54">
        <v>9.7553899999999999E-2</v>
      </c>
      <c r="T54">
        <v>76.25461</v>
      </c>
      <c r="U54">
        <v>54.69003</v>
      </c>
      <c r="V54">
        <v>55.93927</v>
      </c>
      <c r="W54">
        <v>9.9177250000000008</v>
      </c>
      <c r="X54">
        <v>1.1247450000000001</v>
      </c>
      <c r="Y54">
        <v>29.35406</v>
      </c>
      <c r="Z54">
        <v>76.000360000000001</v>
      </c>
      <c r="AA54">
        <v>75.997810000000001</v>
      </c>
      <c r="AB54" s="42">
        <v>1.0143999999999999E-3</v>
      </c>
      <c r="AC54">
        <v>75.47533</v>
      </c>
      <c r="AD54">
        <v>37.999789999999997</v>
      </c>
      <c r="AE54">
        <v>76.000590000000003</v>
      </c>
      <c r="AF54">
        <v>37.999789999999997</v>
      </c>
      <c r="AG54" s="42">
        <v>37.737160000000003</v>
      </c>
      <c r="AH54" s="42">
        <v>1.0073899999999999E-3</v>
      </c>
      <c r="AI54">
        <v>37.737160000000003</v>
      </c>
      <c r="AJ54">
        <v>37.738169999999997</v>
      </c>
      <c r="AK54">
        <v>75.999570000000006</v>
      </c>
      <c r="AL54">
        <v>2.3311160000000002</v>
      </c>
      <c r="AM54">
        <v>29.936229999999998</v>
      </c>
      <c r="AN54">
        <v>0</v>
      </c>
      <c r="AO54">
        <v>7.328144</v>
      </c>
      <c r="AP54">
        <v>245.94550000000001</v>
      </c>
      <c r="AQ54">
        <v>126.8843</v>
      </c>
      <c r="AR54">
        <v>81.97363</v>
      </c>
      <c r="AS54">
        <v>163.97450000000001</v>
      </c>
      <c r="AT54">
        <v>245.91669999999999</v>
      </c>
      <c r="AU54">
        <v>7.4401910000000004</v>
      </c>
      <c r="AV54">
        <v>3524.0349999999999</v>
      </c>
      <c r="AW54">
        <v>10.47603</v>
      </c>
      <c r="AX54">
        <v>3172.3980000000001</v>
      </c>
      <c r="AY54">
        <v>164.11519999999999</v>
      </c>
      <c r="AZ54">
        <v>164.11670000000001</v>
      </c>
      <c r="BA54">
        <v>165.63890000000001</v>
      </c>
      <c r="BB54">
        <v>168.7989</v>
      </c>
      <c r="BC54">
        <v>174.2619</v>
      </c>
      <c r="BD54">
        <v>182.4836</v>
      </c>
      <c r="BE54">
        <v>190.3289</v>
      </c>
      <c r="BF54">
        <v>195.4051</v>
      </c>
      <c r="BG54">
        <v>202.7424</v>
      </c>
      <c r="BH54">
        <v>1.774975</v>
      </c>
      <c r="BI54">
        <v>24.542999999999999</v>
      </c>
      <c r="BJ54">
        <v>43.657310000000003</v>
      </c>
      <c r="BK54">
        <v>225.61770000000001</v>
      </c>
      <c r="BL54">
        <v>176.14940000000001</v>
      </c>
      <c r="BM54">
        <v>719.11339999999996</v>
      </c>
      <c r="BN54">
        <v>699.76279999999997</v>
      </c>
      <c r="BO54">
        <v>147.2621</v>
      </c>
      <c r="BP54" t="s">
        <v>140</v>
      </c>
      <c r="BQ54">
        <v>1321.056</v>
      </c>
      <c r="BR54">
        <v>1295.8520000000001</v>
      </c>
      <c r="BS54">
        <v>132.32210000000001</v>
      </c>
      <c r="BT54" t="s">
        <v>140</v>
      </c>
      <c r="BU54">
        <v>1244.4839999999999</v>
      </c>
      <c r="BV54">
        <v>122.8116</v>
      </c>
      <c r="BW54">
        <v>1511.347</v>
      </c>
      <c r="BX54">
        <v>177.16579999999999</v>
      </c>
      <c r="BY54">
        <v>1099.5930000000001</v>
      </c>
      <c r="BZ54">
        <v>171.45500000000001</v>
      </c>
      <c r="CA54">
        <v>59.049410000000002</v>
      </c>
      <c r="CB54">
        <v>1710.627</v>
      </c>
      <c r="CC54">
        <v>1712.528</v>
      </c>
      <c r="CD54">
        <v>4.6965880000000002</v>
      </c>
      <c r="CE54" s="42">
        <v>9.6774700000000005E-9</v>
      </c>
      <c r="CF54">
        <v>653.09939999999995</v>
      </c>
      <c r="CG54" t="s">
        <v>140</v>
      </c>
      <c r="CH54">
        <v>8.876315</v>
      </c>
      <c r="CI54">
        <v>2164.4630000000002</v>
      </c>
      <c r="CJ54">
        <v>47.338500000000003</v>
      </c>
      <c r="CK54">
        <v>581.5308</v>
      </c>
      <c r="CL54">
        <v>52.014580000000002</v>
      </c>
      <c r="CM54">
        <v>653.09939999999995</v>
      </c>
      <c r="CN54">
        <v>581.53060000000005</v>
      </c>
      <c r="CO54" t="s">
        <v>140</v>
      </c>
      <c r="CP54">
        <v>14.012</v>
      </c>
      <c r="CQ54">
        <v>1826.0630000000001</v>
      </c>
      <c r="CR54">
        <v>19.937539999999998</v>
      </c>
      <c r="CS54">
        <v>20.89959</v>
      </c>
      <c r="CT54">
        <v>49.464820000000003</v>
      </c>
      <c r="CU54">
        <v>600.38789999999995</v>
      </c>
      <c r="CV54">
        <v>49.386450000000004</v>
      </c>
      <c r="CW54">
        <v>7.8375E-2</v>
      </c>
      <c r="CX54">
        <v>24.226590000000002</v>
      </c>
      <c r="CY54">
        <v>81.641260000000003</v>
      </c>
      <c r="CZ54">
        <v>0</v>
      </c>
      <c r="DA54">
        <v>1144.3530000000001</v>
      </c>
      <c r="DB54">
        <v>22.494900000000001</v>
      </c>
      <c r="DC54">
        <v>1734.35</v>
      </c>
      <c r="DD54">
        <v>8291.52</v>
      </c>
      <c r="DE54">
        <v>5.0924880000000003</v>
      </c>
      <c r="DF54">
        <v>6.4509030000000003</v>
      </c>
      <c r="DG54">
        <v>1736.2929999999999</v>
      </c>
      <c r="DH54">
        <v>2547.8290000000002</v>
      </c>
      <c r="DI54">
        <v>0.11042009999999999</v>
      </c>
      <c r="DJ54">
        <v>127.1062</v>
      </c>
      <c r="DK54">
        <v>88.426599999999993</v>
      </c>
      <c r="DL54">
        <v>176.8698</v>
      </c>
      <c r="DM54">
        <v>0</v>
      </c>
      <c r="DN54">
        <v>88.440719999999999</v>
      </c>
      <c r="DO54">
        <v>176.87639999999999</v>
      </c>
      <c r="DP54">
        <v>5.7841379999999996</v>
      </c>
      <c r="DQ54">
        <v>79.818560000000005</v>
      </c>
      <c r="DR54">
        <v>88.434889999999996</v>
      </c>
      <c r="DS54">
        <v>24.226939999999999</v>
      </c>
      <c r="DT54">
        <v>79.819730000000007</v>
      </c>
      <c r="DU54">
        <v>2547.6239999999998</v>
      </c>
      <c r="DV54">
        <v>2547.6239999999998</v>
      </c>
      <c r="DW54">
        <v>0</v>
      </c>
      <c r="DX54">
        <v>1.810046</v>
      </c>
      <c r="DY54">
        <v>0</v>
      </c>
      <c r="DZ54">
        <v>1506.5730000000001</v>
      </c>
      <c r="EA54">
        <v>41.244970000000002</v>
      </c>
      <c r="EB54">
        <v>1734.3489999999999</v>
      </c>
      <c r="EC54">
        <v>0</v>
      </c>
      <c r="ED54">
        <v>15155.09</v>
      </c>
      <c r="EE54">
        <v>50.472909999999999</v>
      </c>
      <c r="EF54">
        <v>51.050919999999998</v>
      </c>
      <c r="EG54">
        <v>51.048760000000001</v>
      </c>
      <c r="EH54">
        <v>51.048499999999997</v>
      </c>
      <c r="EI54">
        <v>48.218179999999997</v>
      </c>
      <c r="EJ54">
        <v>4994.0739999999996</v>
      </c>
      <c r="EK54">
        <v>48.216209999999997</v>
      </c>
      <c r="EL54">
        <v>4934.0079999999998</v>
      </c>
      <c r="EM54">
        <v>4935.8429999999998</v>
      </c>
      <c r="EN54">
        <v>41.437220000000003</v>
      </c>
      <c r="EO54">
        <v>126.736</v>
      </c>
      <c r="EP54">
        <v>127.1164</v>
      </c>
      <c r="EQ54">
        <v>81.732209999999995</v>
      </c>
      <c r="ER54">
        <v>81.728530000000006</v>
      </c>
      <c r="ES54">
        <v>4873.723</v>
      </c>
      <c r="ET54">
        <v>62.118389999999998</v>
      </c>
      <c r="EU54">
        <v>7.8732160000000002</v>
      </c>
      <c r="EV54">
        <v>41.437220000000003</v>
      </c>
      <c r="EW54">
        <v>22.50273</v>
      </c>
      <c r="EX54">
        <v>24.16084</v>
      </c>
      <c r="EY54">
        <v>3.2191200000000002</v>
      </c>
      <c r="EZ54">
        <v>212.96080000000001</v>
      </c>
      <c r="FA54">
        <v>212.14150000000001</v>
      </c>
      <c r="FB54">
        <v>494.0548</v>
      </c>
      <c r="FC54">
        <v>492.1515</v>
      </c>
      <c r="FD54" s="42">
        <v>5.9237200000000003</v>
      </c>
      <c r="FE54" s="42">
        <v>5.9008950000000002</v>
      </c>
      <c r="FF54" s="42">
        <v>1.5400469999999999</v>
      </c>
      <c r="FG54" s="42">
        <v>1.5341119999999999</v>
      </c>
      <c r="FH54">
        <v>58.771569999999997</v>
      </c>
      <c r="FI54">
        <v>58.545009999999998</v>
      </c>
      <c r="FJ54" s="42">
        <v>58.771569999999997</v>
      </c>
      <c r="FK54" s="42">
        <v>58.545009999999998</v>
      </c>
      <c r="FL54" s="42">
        <v>1.57168E-3</v>
      </c>
      <c r="FM54" s="42">
        <v>1.5656299999999999E-3</v>
      </c>
      <c r="FN54" s="42">
        <v>50.187570000000001</v>
      </c>
      <c r="FO54" s="42">
        <v>49.994399999999999</v>
      </c>
      <c r="FP54" s="42">
        <v>266.21820000000002</v>
      </c>
      <c r="FQ54">
        <v>265.19369999999998</v>
      </c>
      <c r="FR54">
        <v>114.8536</v>
      </c>
      <c r="FS54">
        <v>114.41200000000001</v>
      </c>
      <c r="FT54">
        <v>115.4662</v>
      </c>
      <c r="FU54">
        <v>115.0218</v>
      </c>
      <c r="FV54">
        <v>1061.213</v>
      </c>
      <c r="FW54">
        <v>859.58280000000002</v>
      </c>
      <c r="FX54">
        <v>201.63050000000001</v>
      </c>
      <c r="FY54">
        <v>168.9915</v>
      </c>
      <c r="FZ54">
        <v>2263.0140000000001</v>
      </c>
      <c r="GA54">
        <v>23.714120000000001</v>
      </c>
      <c r="GB54">
        <v>1514.768</v>
      </c>
      <c r="GC54">
        <v>23.4756</v>
      </c>
      <c r="GD54">
        <v>977.50850000000003</v>
      </c>
      <c r="GE54">
        <v>999.92179999999996</v>
      </c>
      <c r="GF54">
        <v>499.96089999999998</v>
      </c>
      <c r="GG54">
        <v>489.74149999999997</v>
      </c>
      <c r="GH54">
        <v>499.96089999999998</v>
      </c>
      <c r="GI54">
        <v>487.77159999999998</v>
      </c>
      <c r="GJ54" s="2">
        <v>0.3872833</v>
      </c>
      <c r="GK54" s="2">
        <v>68.152640000000005</v>
      </c>
      <c r="GL54" s="2">
        <v>0</v>
      </c>
      <c r="GM54" s="3">
        <v>2.6872419999999999</v>
      </c>
      <c r="GN54" s="2">
        <v>4.1587249999999996</v>
      </c>
      <c r="GO54" s="3">
        <v>67.765349999999998</v>
      </c>
      <c r="GP54" s="3">
        <v>8.6632350000000002</v>
      </c>
      <c r="GQ54" s="2">
        <v>8.1074710000000003</v>
      </c>
      <c r="GR54" s="3">
        <v>29.451160000000002</v>
      </c>
      <c r="GS54" s="3">
        <v>175.27189999999999</v>
      </c>
      <c r="GT54" s="2">
        <v>719.27480000000003</v>
      </c>
      <c r="GU54" s="3">
        <v>3.9394299999999998E-3</v>
      </c>
      <c r="GV54" s="3">
        <v>144.89189999999999</v>
      </c>
      <c r="GW54" s="2">
        <v>1321.0940000000001</v>
      </c>
      <c r="GX54" s="3">
        <v>7.7694000000000001E-3</v>
      </c>
      <c r="GY54" s="3">
        <v>129.18129999999999</v>
      </c>
      <c r="GZ54" s="3">
        <v>1244.5260000000001</v>
      </c>
      <c r="HA54" s="3">
        <v>8.2550000000000002E-3</v>
      </c>
      <c r="HB54" s="3">
        <v>119.1657</v>
      </c>
      <c r="HC54" s="3">
        <v>1511.3489999999999</v>
      </c>
      <c r="HD54" s="3">
        <v>5.4391699999999999E-4</v>
      </c>
      <c r="HE54" s="3">
        <v>177.33340000000001</v>
      </c>
      <c r="HF54" s="3">
        <v>1099.5940000000001</v>
      </c>
      <c r="HG54" s="3">
        <v>4.2497900000000003E-4</v>
      </c>
      <c r="HH54" s="3">
        <v>118.1165</v>
      </c>
      <c r="HI54" s="3">
        <v>9.3674800000000005E-4</v>
      </c>
      <c r="HJ54" s="2">
        <v>118.1155</v>
      </c>
      <c r="HK54" s="3">
        <v>118.11320000000001</v>
      </c>
      <c r="HL54" s="3">
        <v>0</v>
      </c>
      <c r="HM54" s="3">
        <v>88.434889999999996</v>
      </c>
      <c r="HN54" s="3">
        <v>8.6163249999999998</v>
      </c>
      <c r="HO54" s="2">
        <v>79.818560000000005</v>
      </c>
      <c r="HP54" s="2">
        <v>0</v>
      </c>
      <c r="HQ54" s="2">
        <v>0</v>
      </c>
      <c r="HR54" s="2">
        <v>8.6163249999999998</v>
      </c>
      <c r="HS54" s="2">
        <v>0</v>
      </c>
      <c r="HT54" s="2">
        <v>8.5511590000000002</v>
      </c>
      <c r="HU54" s="2">
        <v>8.6163249999999998</v>
      </c>
      <c r="HV54" s="2">
        <v>15.609680000000001</v>
      </c>
      <c r="HW54" s="2">
        <v>8.6050660000000008</v>
      </c>
      <c r="HX54" s="2">
        <v>0</v>
      </c>
      <c r="HY54" s="2">
        <v>15155.09</v>
      </c>
      <c r="HZ54" s="2">
        <v>0</v>
      </c>
      <c r="IA54" s="2">
        <v>46.530090000000001</v>
      </c>
      <c r="IB54" s="2">
        <v>48.09348</v>
      </c>
      <c r="IC54" s="2">
        <v>81.589820000000003</v>
      </c>
      <c r="ID54" s="2">
        <v>24.226939999999999</v>
      </c>
    </row>
    <row r="55" spans="2:254" ht="12" customHeight="1" x14ac:dyDescent="0.15">
      <c r="B55" t="s">
        <v>159</v>
      </c>
      <c r="C55" s="42">
        <v>119.967</v>
      </c>
      <c r="D55">
        <v>119.967</v>
      </c>
      <c r="E55">
        <v>100.0005</v>
      </c>
      <c r="F55">
        <v>100.0005</v>
      </c>
      <c r="G55">
        <v>55.401240000000001</v>
      </c>
      <c r="H55">
        <v>55.401240000000001</v>
      </c>
      <c r="I55">
        <v>50.001779999999997</v>
      </c>
      <c r="J55">
        <v>55.32056</v>
      </c>
      <c r="K55" t="s">
        <v>140</v>
      </c>
      <c r="L55">
        <v>55.401240000000001</v>
      </c>
      <c r="M55">
        <v>74.859859999999998</v>
      </c>
      <c r="N55">
        <v>74.859859999999998</v>
      </c>
      <c r="O55">
        <v>55.490580000000001</v>
      </c>
      <c r="P55">
        <v>74.859859999999998</v>
      </c>
      <c r="Q55">
        <v>131.65880000000001</v>
      </c>
      <c r="R55">
        <v>74.467640000000003</v>
      </c>
      <c r="S55">
        <v>50.000680000000003</v>
      </c>
      <c r="T55">
        <v>55.32056</v>
      </c>
      <c r="U55">
        <v>117.217</v>
      </c>
      <c r="V55">
        <v>28.4131</v>
      </c>
      <c r="W55">
        <v>45</v>
      </c>
      <c r="X55">
        <v>30</v>
      </c>
      <c r="Y55">
        <v>50.000680000000003</v>
      </c>
      <c r="Z55" s="42">
        <v>55.540390000000002</v>
      </c>
      <c r="AA55">
        <v>55.473260000000003</v>
      </c>
      <c r="AB55">
        <v>55.546460000000003</v>
      </c>
      <c r="AC55">
        <v>39.999989999999997</v>
      </c>
      <c r="AD55">
        <v>55.546460000000003</v>
      </c>
      <c r="AE55">
        <v>55.546460000000003</v>
      </c>
      <c r="AF55">
        <v>55.546460000000003</v>
      </c>
      <c r="AG55">
        <v>40</v>
      </c>
      <c r="AH55">
        <v>40</v>
      </c>
      <c r="AI55">
        <v>40</v>
      </c>
      <c r="AJ55">
        <v>39.999989999999997</v>
      </c>
      <c r="AK55">
        <v>55.546460000000003</v>
      </c>
      <c r="AL55">
        <v>87.873670000000004</v>
      </c>
      <c r="AM55">
        <v>90</v>
      </c>
      <c r="AN55" t="s">
        <v>140</v>
      </c>
      <c r="AO55">
        <v>32.90448</v>
      </c>
      <c r="AP55" s="42">
        <v>93.052840000000003</v>
      </c>
      <c r="AQ55">
        <v>96.475560000000002</v>
      </c>
      <c r="AR55">
        <v>93.052840000000003</v>
      </c>
      <c r="AS55" s="42">
        <v>93.052840000000003</v>
      </c>
      <c r="AT55">
        <v>92.85239</v>
      </c>
      <c r="AU55">
        <v>35</v>
      </c>
      <c r="AV55">
        <v>90</v>
      </c>
      <c r="AW55">
        <v>55.473260000000003</v>
      </c>
      <c r="AX55">
        <v>35.160710000000002</v>
      </c>
      <c r="AY55">
        <v>94.506960000000007</v>
      </c>
      <c r="AZ55">
        <v>94.523079999999993</v>
      </c>
      <c r="BA55" s="42">
        <v>109.358</v>
      </c>
      <c r="BB55">
        <v>135.7783</v>
      </c>
      <c r="BC55" s="42">
        <v>172.9023</v>
      </c>
      <c r="BD55" s="42">
        <v>215.4059</v>
      </c>
      <c r="BE55">
        <v>246.2886</v>
      </c>
      <c r="BF55">
        <v>262.5</v>
      </c>
      <c r="BG55">
        <v>282</v>
      </c>
      <c r="BH55">
        <v>30</v>
      </c>
      <c r="BI55">
        <v>300.03859999999997</v>
      </c>
      <c r="BJ55">
        <v>282.28879999999998</v>
      </c>
      <c r="BK55">
        <v>283.61110000000002</v>
      </c>
      <c r="BL55">
        <v>261.77620000000002</v>
      </c>
      <c r="BM55">
        <v>261.72210000000001</v>
      </c>
      <c r="BN55">
        <v>260.96899999999999</v>
      </c>
      <c r="BO55">
        <v>226.44710000000001</v>
      </c>
      <c r="BP55">
        <v>261.72210000000001</v>
      </c>
      <c r="BQ55">
        <v>226.44380000000001</v>
      </c>
      <c r="BR55">
        <v>226.4</v>
      </c>
      <c r="BS55">
        <v>193.53659999999999</v>
      </c>
      <c r="BT55">
        <v>226.44380000000001</v>
      </c>
      <c r="BU55">
        <v>193.5361</v>
      </c>
      <c r="BV55">
        <v>166.21539999999999</v>
      </c>
      <c r="BW55">
        <v>166.21539999999999</v>
      </c>
      <c r="BX55">
        <v>149.00479999999999</v>
      </c>
      <c r="BY55">
        <v>150.25239999999999</v>
      </c>
      <c r="BZ55">
        <v>150.2525</v>
      </c>
      <c r="CA55">
        <v>149.00479999999999</v>
      </c>
      <c r="CB55">
        <v>150.56649999999999</v>
      </c>
      <c r="CC55">
        <v>151</v>
      </c>
      <c r="CD55">
        <v>150.22929999999999</v>
      </c>
      <c r="CE55">
        <v>150.56649999999999</v>
      </c>
      <c r="CF55">
        <v>166.18469999999999</v>
      </c>
      <c r="CG55">
        <v>166.18469999999999</v>
      </c>
      <c r="CH55">
        <v>166.18</v>
      </c>
      <c r="CI55">
        <v>166.21190000000001</v>
      </c>
      <c r="CJ55">
        <v>193.4555</v>
      </c>
      <c r="CK55">
        <v>193.4555</v>
      </c>
      <c r="CL55">
        <v>166.18469999999999</v>
      </c>
      <c r="CM55">
        <v>166.18469999999999</v>
      </c>
      <c r="CN55">
        <v>193.4555</v>
      </c>
      <c r="CO55">
        <v>193.4555</v>
      </c>
      <c r="CP55">
        <v>193.4314</v>
      </c>
      <c r="CQ55">
        <v>193.5325</v>
      </c>
      <c r="CR55">
        <v>226.1455</v>
      </c>
      <c r="CS55" s="42">
        <v>260.80349999999999</v>
      </c>
      <c r="CT55">
        <v>150.18440000000001</v>
      </c>
      <c r="CU55">
        <v>150.18440000000001</v>
      </c>
      <c r="CV55">
        <v>150.18440000000001</v>
      </c>
      <c r="CW55">
        <v>150.18440000000001</v>
      </c>
      <c r="CX55">
        <v>143.3373</v>
      </c>
      <c r="CY55" s="42">
        <v>147.11109999999999</v>
      </c>
      <c r="CZ55" t="s">
        <v>140</v>
      </c>
      <c r="DA55">
        <v>95.158810000000003</v>
      </c>
      <c r="DB55">
        <v>30</v>
      </c>
      <c r="DC55">
        <v>60</v>
      </c>
      <c r="DD55">
        <v>99.935059999999993</v>
      </c>
      <c r="DE55">
        <v>99.718100000000007</v>
      </c>
      <c r="DF55">
        <v>108.87820000000001</v>
      </c>
      <c r="DG55">
        <v>60</v>
      </c>
      <c r="DH55">
        <v>108.8753</v>
      </c>
      <c r="DI55">
        <v>30</v>
      </c>
      <c r="DJ55">
        <v>99.935059999999993</v>
      </c>
      <c r="DK55">
        <v>149.00479999999999</v>
      </c>
      <c r="DL55">
        <v>149.10579999999999</v>
      </c>
      <c r="DM55" t="s">
        <v>140</v>
      </c>
      <c r="DN55">
        <v>149.1713</v>
      </c>
      <c r="DO55">
        <v>149.143</v>
      </c>
      <c r="DP55">
        <v>95.158810000000003</v>
      </c>
      <c r="DQ55" s="42">
        <v>149.1713</v>
      </c>
      <c r="DR55">
        <v>149.1713</v>
      </c>
      <c r="DS55">
        <v>143.35230000000001</v>
      </c>
      <c r="DT55">
        <v>149.1858</v>
      </c>
      <c r="DU55">
        <v>108.87820000000001</v>
      </c>
      <c r="DV55">
        <v>108.87820000000001</v>
      </c>
      <c r="DW55" t="s">
        <v>140</v>
      </c>
      <c r="DX55">
        <v>60</v>
      </c>
      <c r="DY55" t="s">
        <v>140</v>
      </c>
      <c r="DZ55">
        <v>91.390659999999997</v>
      </c>
      <c r="EA55">
        <v>35</v>
      </c>
      <c r="EB55">
        <v>60</v>
      </c>
      <c r="EC55" t="s">
        <v>140</v>
      </c>
      <c r="ED55">
        <v>102</v>
      </c>
      <c r="EE55">
        <v>44</v>
      </c>
      <c r="EF55">
        <v>66.888030000000001</v>
      </c>
      <c r="EG55">
        <v>66.814139999999995</v>
      </c>
      <c r="EH55">
        <v>66.805359999999993</v>
      </c>
      <c r="EI55">
        <v>85.427610000000001</v>
      </c>
      <c r="EJ55">
        <v>35.411450000000002</v>
      </c>
      <c r="EK55">
        <v>85.367140000000006</v>
      </c>
      <c r="EL55">
        <v>37.672289999999997</v>
      </c>
      <c r="EM55">
        <v>37.78754</v>
      </c>
      <c r="EN55">
        <v>99.718100000000007</v>
      </c>
      <c r="EO55">
        <v>96</v>
      </c>
      <c r="EP55">
        <v>100.0414</v>
      </c>
      <c r="EQ55">
        <v>147.1711</v>
      </c>
      <c r="ER55">
        <v>147.1258</v>
      </c>
      <c r="ES55">
        <v>37.78754</v>
      </c>
      <c r="ET55">
        <v>37.78754</v>
      </c>
      <c r="EU55">
        <v>30</v>
      </c>
      <c r="EV55">
        <v>99.718100000000007</v>
      </c>
      <c r="EW55">
        <v>35</v>
      </c>
      <c r="EX55">
        <v>140</v>
      </c>
      <c r="EY55">
        <v>35</v>
      </c>
      <c r="EZ55">
        <v>44.994509999999998</v>
      </c>
      <c r="FA55">
        <v>35</v>
      </c>
      <c r="FB55">
        <v>45.006970000000003</v>
      </c>
      <c r="FC55">
        <v>35</v>
      </c>
      <c r="FD55">
        <v>45.008629999999997</v>
      </c>
      <c r="FE55">
        <v>35</v>
      </c>
      <c r="FF55">
        <v>45.009979999999999</v>
      </c>
      <c r="FG55" s="42">
        <v>35</v>
      </c>
      <c r="FH55">
        <v>45.012819999999998</v>
      </c>
      <c r="FI55">
        <v>35</v>
      </c>
      <c r="FJ55">
        <v>45.012819999999998</v>
      </c>
      <c r="FK55">
        <v>35</v>
      </c>
      <c r="FL55">
        <v>44.99494</v>
      </c>
      <c r="FM55">
        <v>35</v>
      </c>
      <c r="FN55">
        <v>44.99859</v>
      </c>
      <c r="FO55">
        <v>35</v>
      </c>
      <c r="FP55">
        <v>44.997459999999997</v>
      </c>
      <c r="FQ55">
        <v>35</v>
      </c>
      <c r="FR55">
        <v>44.988959999999999</v>
      </c>
      <c r="FS55">
        <v>35</v>
      </c>
      <c r="FT55">
        <v>44.997369999999997</v>
      </c>
      <c r="FU55">
        <v>35</v>
      </c>
      <c r="FV55">
        <v>158.9117</v>
      </c>
      <c r="FW55">
        <v>158.9117</v>
      </c>
      <c r="FX55">
        <v>158.9117</v>
      </c>
      <c r="FY55">
        <v>158.9117</v>
      </c>
      <c r="FZ55">
        <v>158.85830000000001</v>
      </c>
      <c r="GA55">
        <v>158.86269999999999</v>
      </c>
      <c r="GB55">
        <v>158.85830000000001</v>
      </c>
      <c r="GC55" s="42">
        <v>158.86269999999999</v>
      </c>
      <c r="GD55" s="42">
        <v>294.95089999999999</v>
      </c>
      <c r="GE55">
        <v>316</v>
      </c>
      <c r="GF55">
        <v>316</v>
      </c>
      <c r="GG55">
        <v>296.86720000000003</v>
      </c>
      <c r="GH55" s="42">
        <v>316</v>
      </c>
      <c r="GI55" s="42">
        <v>293.03140000000002</v>
      </c>
      <c r="GJ55" s="2">
        <v>55.485900000000001</v>
      </c>
      <c r="GK55" s="2">
        <v>55.485900000000001</v>
      </c>
      <c r="GL55" s="2" t="s">
        <v>140</v>
      </c>
      <c r="GM55" s="2">
        <v>74.223470000000006</v>
      </c>
      <c r="GN55" s="2">
        <v>100</v>
      </c>
      <c r="GO55" s="2">
        <v>55.485900000000001</v>
      </c>
      <c r="GP55" s="2">
        <v>50</v>
      </c>
      <c r="GQ55" s="2">
        <v>55.485900000000001</v>
      </c>
      <c r="GR55" s="2">
        <v>50</v>
      </c>
      <c r="GS55" s="2">
        <v>261.77620000000002</v>
      </c>
      <c r="GT55" s="2">
        <v>261.77620000000002</v>
      </c>
      <c r="GU55" s="2">
        <v>261.77620000000002</v>
      </c>
      <c r="GV55" s="2">
        <v>226.44710000000001</v>
      </c>
      <c r="GW55" s="2">
        <v>226.44710000000001</v>
      </c>
      <c r="GX55" s="2">
        <v>226.44710000000001</v>
      </c>
      <c r="GY55" s="2">
        <v>193.53659999999999</v>
      </c>
      <c r="GZ55" s="2">
        <v>193.53659999999999</v>
      </c>
      <c r="HA55" s="2">
        <v>193.53659999999999</v>
      </c>
      <c r="HB55" s="2">
        <v>166.21539999999999</v>
      </c>
      <c r="HC55" s="2">
        <v>166.21539999999999</v>
      </c>
      <c r="HD55" s="2">
        <v>166.21539999999999</v>
      </c>
      <c r="HE55" s="2">
        <v>150.2525</v>
      </c>
      <c r="HF55" s="2">
        <v>150.2525</v>
      </c>
      <c r="HG55" s="2">
        <v>150.2525</v>
      </c>
      <c r="HH55" s="2">
        <v>149.00479999999999</v>
      </c>
      <c r="HI55" s="2">
        <v>149.00479999999999</v>
      </c>
      <c r="HJ55" s="2">
        <v>149.00479999999999</v>
      </c>
      <c r="HK55" s="2">
        <v>149.00479999999999</v>
      </c>
      <c r="HL55" s="2" t="s">
        <v>140</v>
      </c>
      <c r="HM55" s="2">
        <v>149.1713</v>
      </c>
      <c r="HN55" s="2">
        <v>149.1713</v>
      </c>
      <c r="HO55" s="2">
        <v>149.1713</v>
      </c>
      <c r="HP55" s="2" t="s">
        <v>140</v>
      </c>
      <c r="HQ55" s="2" t="s">
        <v>140</v>
      </c>
      <c r="HR55" s="2">
        <v>149.1713</v>
      </c>
      <c r="HS55" s="2" t="s">
        <v>140</v>
      </c>
      <c r="HT55" s="2">
        <v>140</v>
      </c>
      <c r="HU55" s="2">
        <v>149.1713</v>
      </c>
      <c r="HV55" s="2">
        <v>140</v>
      </c>
      <c r="HW55" s="2">
        <v>146.47909999999999</v>
      </c>
      <c r="HX55" s="2" t="s">
        <v>140</v>
      </c>
      <c r="HY55" s="2">
        <v>102</v>
      </c>
      <c r="HZ55" s="2" t="s">
        <v>140</v>
      </c>
      <c r="IA55" s="2">
        <v>99.718100000000007</v>
      </c>
      <c r="IB55" s="2">
        <v>85.367140000000006</v>
      </c>
      <c r="IC55" s="2">
        <v>147.11109999999999</v>
      </c>
      <c r="ID55" s="2">
        <v>143.35230000000001</v>
      </c>
    </row>
    <row r="56" spans="2:254" ht="12" customHeight="1" x14ac:dyDescent="0.15">
      <c r="B56" t="s">
        <v>160</v>
      </c>
      <c r="C56" s="42">
        <v>1.98</v>
      </c>
      <c r="D56">
        <v>1.98</v>
      </c>
      <c r="E56">
        <v>1.88</v>
      </c>
      <c r="F56">
        <v>1.88</v>
      </c>
      <c r="G56">
        <v>5.3</v>
      </c>
      <c r="H56">
        <v>5.3</v>
      </c>
      <c r="I56">
        <v>0.16</v>
      </c>
      <c r="J56">
        <v>0.16</v>
      </c>
      <c r="K56">
        <v>0.16</v>
      </c>
      <c r="L56">
        <v>5.3</v>
      </c>
      <c r="M56">
        <v>3.5</v>
      </c>
      <c r="N56">
        <v>3.5</v>
      </c>
      <c r="O56">
        <v>1.1000000000000001</v>
      </c>
      <c r="P56">
        <v>3.5</v>
      </c>
      <c r="Q56">
        <v>0.5</v>
      </c>
      <c r="R56">
        <v>1.1000000000000001</v>
      </c>
      <c r="S56">
        <v>0.45</v>
      </c>
      <c r="T56">
        <v>0.16</v>
      </c>
      <c r="U56">
        <v>1.05</v>
      </c>
      <c r="V56">
        <v>0.16</v>
      </c>
      <c r="W56">
        <v>1.05</v>
      </c>
      <c r="X56">
        <v>8</v>
      </c>
      <c r="Y56">
        <v>0.45</v>
      </c>
      <c r="Z56">
        <v>5.3</v>
      </c>
      <c r="AA56">
        <v>1.01</v>
      </c>
      <c r="AB56">
        <v>5</v>
      </c>
      <c r="AC56">
        <v>4</v>
      </c>
      <c r="AD56" s="42">
        <v>5</v>
      </c>
      <c r="AE56">
        <v>5</v>
      </c>
      <c r="AF56" s="42">
        <v>5</v>
      </c>
      <c r="AG56">
        <v>4</v>
      </c>
      <c r="AH56" s="42">
        <v>4</v>
      </c>
      <c r="AI56">
        <v>4</v>
      </c>
      <c r="AJ56" s="42">
        <v>4</v>
      </c>
      <c r="AK56">
        <v>5</v>
      </c>
      <c r="AL56">
        <v>10</v>
      </c>
      <c r="AM56">
        <v>1</v>
      </c>
      <c r="AN56">
        <v>1</v>
      </c>
      <c r="AO56">
        <v>1.03</v>
      </c>
      <c r="AP56">
        <v>12</v>
      </c>
      <c r="AQ56">
        <v>6</v>
      </c>
      <c r="AR56">
        <v>12</v>
      </c>
      <c r="AS56">
        <v>12</v>
      </c>
      <c r="AT56">
        <v>1</v>
      </c>
      <c r="AU56">
        <v>11</v>
      </c>
      <c r="AV56">
        <v>1.03</v>
      </c>
      <c r="AW56">
        <v>1.01</v>
      </c>
      <c r="AX56">
        <v>1.02</v>
      </c>
      <c r="AY56">
        <v>87</v>
      </c>
      <c r="AZ56">
        <v>86</v>
      </c>
      <c r="BA56">
        <v>84</v>
      </c>
      <c r="BB56">
        <v>82</v>
      </c>
      <c r="BC56">
        <v>80</v>
      </c>
      <c r="BD56">
        <v>78</v>
      </c>
      <c r="BE56">
        <v>76</v>
      </c>
      <c r="BF56">
        <v>74</v>
      </c>
      <c r="BG56">
        <v>71.599999999999994</v>
      </c>
      <c r="BH56">
        <v>86</v>
      </c>
      <c r="BI56">
        <v>86</v>
      </c>
      <c r="BJ56">
        <v>71.599999999999994</v>
      </c>
      <c r="BK56">
        <v>71</v>
      </c>
      <c r="BL56">
        <v>47.5</v>
      </c>
      <c r="BM56">
        <v>47.5</v>
      </c>
      <c r="BN56">
        <v>47.5</v>
      </c>
      <c r="BO56">
        <v>26</v>
      </c>
      <c r="BP56">
        <v>47.5</v>
      </c>
      <c r="BQ56">
        <v>26</v>
      </c>
      <c r="BR56">
        <v>26</v>
      </c>
      <c r="BS56">
        <v>13.5</v>
      </c>
      <c r="BT56">
        <v>26</v>
      </c>
      <c r="BU56">
        <v>13.5</v>
      </c>
      <c r="BV56">
        <v>7.2</v>
      </c>
      <c r="BW56">
        <v>7.2</v>
      </c>
      <c r="BX56">
        <v>8.8000000000000007</v>
      </c>
      <c r="BY56">
        <v>4.78</v>
      </c>
      <c r="BZ56">
        <v>4.78</v>
      </c>
      <c r="CA56">
        <v>8.8000000000000007</v>
      </c>
      <c r="CB56">
        <v>4.78</v>
      </c>
      <c r="CC56">
        <v>4.78</v>
      </c>
      <c r="CD56">
        <v>4.78</v>
      </c>
      <c r="CE56">
        <v>4.78</v>
      </c>
      <c r="CF56">
        <v>7.2</v>
      </c>
      <c r="CG56">
        <v>7.2</v>
      </c>
      <c r="CH56">
        <v>7.2</v>
      </c>
      <c r="CI56">
        <v>7.2</v>
      </c>
      <c r="CJ56">
        <v>13.5</v>
      </c>
      <c r="CK56">
        <v>13.5</v>
      </c>
      <c r="CL56">
        <v>7.2</v>
      </c>
      <c r="CM56">
        <v>7.2</v>
      </c>
      <c r="CN56">
        <v>13.5</v>
      </c>
      <c r="CO56">
        <v>13.5</v>
      </c>
      <c r="CP56">
        <v>13.5</v>
      </c>
      <c r="CQ56">
        <v>13.5</v>
      </c>
      <c r="CR56">
        <v>26</v>
      </c>
      <c r="CS56">
        <v>47.5</v>
      </c>
      <c r="CT56">
        <v>4.78</v>
      </c>
      <c r="CU56">
        <v>4.78</v>
      </c>
      <c r="CV56">
        <v>4.78</v>
      </c>
      <c r="CW56">
        <v>4.78</v>
      </c>
      <c r="CX56">
        <v>5.8</v>
      </c>
      <c r="CY56">
        <v>4.8</v>
      </c>
      <c r="CZ56">
        <v>4.78</v>
      </c>
      <c r="DA56">
        <v>1.04</v>
      </c>
      <c r="DB56">
        <v>8</v>
      </c>
      <c r="DC56">
        <v>4.5999999999999996</v>
      </c>
      <c r="DD56">
        <v>1.01</v>
      </c>
      <c r="DE56">
        <v>1.01</v>
      </c>
      <c r="DF56">
        <v>4.8</v>
      </c>
      <c r="DG56">
        <v>4.5999999999999996</v>
      </c>
      <c r="DH56">
        <v>4.8</v>
      </c>
      <c r="DI56">
        <v>8</v>
      </c>
      <c r="DJ56">
        <v>1.01</v>
      </c>
      <c r="DK56">
        <v>8.8000000000000007</v>
      </c>
      <c r="DL56">
        <v>5.8</v>
      </c>
      <c r="DM56">
        <v>5.8</v>
      </c>
      <c r="DN56">
        <v>5.8</v>
      </c>
      <c r="DO56">
        <v>8.1999999999999993</v>
      </c>
      <c r="DP56">
        <v>1.04</v>
      </c>
      <c r="DQ56">
        <v>5.8</v>
      </c>
      <c r="DR56">
        <v>5.8</v>
      </c>
      <c r="DS56">
        <v>4.8</v>
      </c>
      <c r="DT56">
        <v>4.8</v>
      </c>
      <c r="DU56">
        <v>4.8</v>
      </c>
      <c r="DV56">
        <v>4.8</v>
      </c>
      <c r="DW56">
        <v>4.8</v>
      </c>
      <c r="DX56">
        <v>4.5999999999999996</v>
      </c>
      <c r="DY56">
        <v>4.8</v>
      </c>
      <c r="DZ56">
        <v>5.8</v>
      </c>
      <c r="EA56">
        <v>11</v>
      </c>
      <c r="EB56">
        <v>4.5999999999999996</v>
      </c>
      <c r="EC56" t="s">
        <v>140</v>
      </c>
      <c r="ED56">
        <v>1.04</v>
      </c>
      <c r="EE56">
        <v>4</v>
      </c>
      <c r="EF56">
        <v>5.4</v>
      </c>
      <c r="EG56">
        <v>1.5</v>
      </c>
      <c r="EH56">
        <v>1.038</v>
      </c>
      <c r="EI56">
        <v>4</v>
      </c>
      <c r="EJ56">
        <v>1.02</v>
      </c>
      <c r="EK56">
        <v>1.04</v>
      </c>
      <c r="EL56">
        <v>1.04</v>
      </c>
      <c r="EM56">
        <v>1.04</v>
      </c>
      <c r="EN56">
        <v>1.01</v>
      </c>
      <c r="EO56">
        <v>7</v>
      </c>
      <c r="EP56">
        <v>7.5</v>
      </c>
      <c r="EQ56">
        <v>6.8</v>
      </c>
      <c r="ER56">
        <v>4.78</v>
      </c>
      <c r="ES56">
        <v>1.04</v>
      </c>
      <c r="ET56">
        <v>1.04</v>
      </c>
      <c r="EU56">
        <v>8</v>
      </c>
      <c r="EV56">
        <v>1.01</v>
      </c>
      <c r="EW56">
        <v>11</v>
      </c>
      <c r="EX56">
        <v>11</v>
      </c>
      <c r="EY56">
        <v>11</v>
      </c>
      <c r="EZ56">
        <v>6</v>
      </c>
      <c r="FA56">
        <v>6</v>
      </c>
      <c r="FB56">
        <v>6</v>
      </c>
      <c r="FC56">
        <v>6</v>
      </c>
      <c r="FD56" s="42">
        <v>6</v>
      </c>
      <c r="FE56">
        <v>6</v>
      </c>
      <c r="FF56">
        <v>6</v>
      </c>
      <c r="FG56">
        <v>6</v>
      </c>
      <c r="FH56">
        <v>6</v>
      </c>
      <c r="FI56">
        <v>6</v>
      </c>
      <c r="FJ56">
        <v>6</v>
      </c>
      <c r="FK56">
        <v>6</v>
      </c>
      <c r="FL56">
        <v>6</v>
      </c>
      <c r="FM56">
        <v>6</v>
      </c>
      <c r="FN56">
        <v>6</v>
      </c>
      <c r="FO56">
        <v>6</v>
      </c>
      <c r="FP56">
        <v>11</v>
      </c>
      <c r="FQ56">
        <v>11</v>
      </c>
      <c r="FR56">
        <v>6</v>
      </c>
      <c r="FS56">
        <v>6</v>
      </c>
      <c r="FT56">
        <v>6.5</v>
      </c>
      <c r="FU56">
        <v>6.5</v>
      </c>
      <c r="FV56">
        <v>6</v>
      </c>
      <c r="FW56">
        <v>6</v>
      </c>
      <c r="FX56">
        <v>6</v>
      </c>
      <c r="FY56">
        <v>6</v>
      </c>
      <c r="FZ56">
        <v>6</v>
      </c>
      <c r="GA56">
        <v>6</v>
      </c>
      <c r="GB56">
        <v>6</v>
      </c>
      <c r="GC56">
        <v>6</v>
      </c>
      <c r="GD56">
        <v>7</v>
      </c>
      <c r="GE56">
        <v>8</v>
      </c>
      <c r="GF56">
        <v>8</v>
      </c>
      <c r="GG56">
        <v>7</v>
      </c>
      <c r="GH56">
        <v>8</v>
      </c>
      <c r="GI56">
        <v>7</v>
      </c>
      <c r="GJ56" s="2">
        <v>1.1000000000000001</v>
      </c>
      <c r="GK56" s="2">
        <v>1.1000000000000001</v>
      </c>
      <c r="GL56" s="2">
        <v>1.1000000000000001</v>
      </c>
      <c r="GM56" s="2">
        <v>1.1000000000000001</v>
      </c>
      <c r="GN56" s="2">
        <v>1.88</v>
      </c>
      <c r="GO56" s="2">
        <v>1.1000000000000001</v>
      </c>
      <c r="GP56" s="2">
        <v>0.16</v>
      </c>
      <c r="GQ56" s="2">
        <v>1.1000000000000001</v>
      </c>
      <c r="GR56" s="2">
        <v>0.45</v>
      </c>
      <c r="GS56" s="2">
        <v>47.5</v>
      </c>
      <c r="GT56" s="2">
        <v>47.5</v>
      </c>
      <c r="GU56" s="2">
        <v>47.5</v>
      </c>
      <c r="GV56" s="2">
        <v>26</v>
      </c>
      <c r="GW56" s="2">
        <v>26</v>
      </c>
      <c r="GX56" s="2">
        <v>26</v>
      </c>
      <c r="GY56" s="2">
        <v>13.5</v>
      </c>
      <c r="GZ56" s="2">
        <v>13.5</v>
      </c>
      <c r="HA56" s="2">
        <v>13.5</v>
      </c>
      <c r="HB56" s="2">
        <v>7.2</v>
      </c>
      <c r="HC56" s="2">
        <v>7.2</v>
      </c>
      <c r="HD56" s="2">
        <v>7.2</v>
      </c>
      <c r="HE56" s="2">
        <v>4.78</v>
      </c>
      <c r="HF56" s="2">
        <v>4.78</v>
      </c>
      <c r="HG56" s="2">
        <v>4.78</v>
      </c>
      <c r="HH56" s="2">
        <v>8.8000000000000007</v>
      </c>
      <c r="HI56" s="2">
        <v>8.8000000000000007</v>
      </c>
      <c r="HJ56" s="2">
        <v>8.8000000000000007</v>
      </c>
      <c r="HK56" s="2">
        <v>8.8000000000000007</v>
      </c>
      <c r="HL56" s="2">
        <v>5.8</v>
      </c>
      <c r="HM56" s="2">
        <v>5.8</v>
      </c>
      <c r="HN56" s="2">
        <v>5.8</v>
      </c>
      <c r="HO56" s="2">
        <v>5.8</v>
      </c>
      <c r="HP56" s="2">
        <v>5.8</v>
      </c>
      <c r="HQ56" s="2">
        <v>5.8</v>
      </c>
      <c r="HR56" s="2">
        <v>5.8</v>
      </c>
      <c r="HS56" s="2">
        <v>5.8</v>
      </c>
      <c r="HT56" s="2">
        <v>11</v>
      </c>
      <c r="HU56" s="2">
        <v>5.8</v>
      </c>
      <c r="HV56" s="2">
        <v>11</v>
      </c>
      <c r="HW56" s="2">
        <v>5.8</v>
      </c>
      <c r="HX56" s="2">
        <v>1.04</v>
      </c>
      <c r="HY56" s="2">
        <v>1.04</v>
      </c>
      <c r="HZ56" s="2" t="s">
        <v>140</v>
      </c>
      <c r="IA56" s="2">
        <v>1.01</v>
      </c>
      <c r="IB56" s="2">
        <v>1.04</v>
      </c>
      <c r="IC56" s="2">
        <v>4.8</v>
      </c>
      <c r="ID56" s="2">
        <v>4.8</v>
      </c>
    </row>
    <row r="57" spans="2:254" ht="12" customHeight="1" x14ac:dyDescent="0.15">
      <c r="B57" t="s">
        <v>161</v>
      </c>
      <c r="C57">
        <v>0</v>
      </c>
      <c r="D57">
        <v>1</v>
      </c>
      <c r="E57">
        <v>0</v>
      </c>
      <c r="F57">
        <v>1</v>
      </c>
      <c r="G57" s="42">
        <v>0</v>
      </c>
      <c r="H57">
        <v>0</v>
      </c>
      <c r="I57">
        <v>0</v>
      </c>
      <c r="J57">
        <v>1</v>
      </c>
      <c r="K57" t="s">
        <v>140</v>
      </c>
      <c r="L57">
        <v>0</v>
      </c>
      <c r="M57">
        <v>0</v>
      </c>
      <c r="N57">
        <v>0</v>
      </c>
      <c r="O57">
        <v>0</v>
      </c>
      <c r="P57">
        <v>0</v>
      </c>
      <c r="Q57">
        <v>1</v>
      </c>
      <c r="R57">
        <v>0</v>
      </c>
      <c r="S57">
        <v>0</v>
      </c>
      <c r="T57">
        <v>0</v>
      </c>
      <c r="U57">
        <v>1</v>
      </c>
      <c r="V57">
        <v>1</v>
      </c>
      <c r="W57">
        <v>0.2208696</v>
      </c>
      <c r="X57">
        <v>1</v>
      </c>
      <c r="Y57">
        <v>1</v>
      </c>
      <c r="Z57">
        <v>0</v>
      </c>
      <c r="AA57">
        <v>0</v>
      </c>
      <c r="AB57">
        <v>0</v>
      </c>
      <c r="AC57">
        <v>0</v>
      </c>
      <c r="AD57" s="42">
        <v>0</v>
      </c>
      <c r="AE57">
        <v>0</v>
      </c>
      <c r="AF57" s="42">
        <v>0</v>
      </c>
      <c r="AG57">
        <v>0</v>
      </c>
      <c r="AH57" s="42">
        <v>0</v>
      </c>
      <c r="AI57">
        <v>0</v>
      </c>
      <c r="AJ57" s="42">
        <v>0</v>
      </c>
      <c r="AK57">
        <v>0</v>
      </c>
      <c r="AL57" s="42">
        <v>0</v>
      </c>
      <c r="AM57" s="42">
        <v>1.5821400000000001E-5</v>
      </c>
      <c r="AN57" t="s">
        <v>140</v>
      </c>
      <c r="AO57" s="42">
        <v>7.9872000000000001E-10</v>
      </c>
      <c r="AP57">
        <v>0</v>
      </c>
      <c r="AQ57">
        <v>0</v>
      </c>
      <c r="AR57">
        <v>0</v>
      </c>
      <c r="AS57">
        <v>0</v>
      </c>
      <c r="AT57">
        <v>0</v>
      </c>
      <c r="AU57">
        <v>0</v>
      </c>
      <c r="AV57">
        <v>1</v>
      </c>
      <c r="AW57">
        <v>1</v>
      </c>
      <c r="AX57">
        <v>1</v>
      </c>
      <c r="AY57">
        <v>0</v>
      </c>
      <c r="AZ57">
        <v>0</v>
      </c>
      <c r="BA57">
        <v>0</v>
      </c>
      <c r="BB57">
        <v>0</v>
      </c>
      <c r="BC57">
        <v>0</v>
      </c>
      <c r="BD57">
        <v>0</v>
      </c>
      <c r="BE57">
        <v>0</v>
      </c>
      <c r="BF57">
        <v>0</v>
      </c>
      <c r="BG57">
        <v>0</v>
      </c>
      <c r="BH57">
        <v>1</v>
      </c>
      <c r="BI57">
        <v>1</v>
      </c>
      <c r="BJ57" s="42">
        <v>0.96572789999999997</v>
      </c>
      <c r="BK57" s="42">
        <v>5.2528999999999996E-3</v>
      </c>
      <c r="BL57">
        <v>0</v>
      </c>
      <c r="BM57" s="42">
        <v>1</v>
      </c>
      <c r="BN57" s="42">
        <v>0.98</v>
      </c>
      <c r="BO57">
        <v>0</v>
      </c>
      <c r="BP57" t="s">
        <v>140</v>
      </c>
      <c r="BQ57">
        <v>0.99988909999999998</v>
      </c>
      <c r="BR57">
        <v>0.98067409999999999</v>
      </c>
      <c r="BS57">
        <v>0</v>
      </c>
      <c r="BT57" s="42" t="s">
        <v>140</v>
      </c>
      <c r="BU57" s="42">
        <v>0.99977799999999994</v>
      </c>
      <c r="BV57">
        <v>0</v>
      </c>
      <c r="BW57">
        <v>0.99997979999999997</v>
      </c>
      <c r="BX57" s="42">
        <v>0</v>
      </c>
      <c r="BY57" s="42">
        <v>0.99996940000000001</v>
      </c>
      <c r="BZ57" s="42">
        <v>0</v>
      </c>
      <c r="CA57" s="42">
        <v>0</v>
      </c>
      <c r="CB57" s="42">
        <v>1</v>
      </c>
      <c r="CC57" s="42">
        <v>1</v>
      </c>
      <c r="CD57" s="42">
        <v>0</v>
      </c>
      <c r="CE57">
        <v>1</v>
      </c>
      <c r="CF57" s="42">
        <v>1</v>
      </c>
      <c r="CG57" s="42" t="s">
        <v>140</v>
      </c>
      <c r="CH57">
        <v>0</v>
      </c>
      <c r="CI57" s="42">
        <v>0.99997899999999995</v>
      </c>
      <c r="CJ57" s="42">
        <v>0</v>
      </c>
      <c r="CK57" s="42">
        <v>1</v>
      </c>
      <c r="CL57" s="42">
        <v>0</v>
      </c>
      <c r="CM57" s="42">
        <v>1</v>
      </c>
      <c r="CN57" s="42">
        <v>1</v>
      </c>
      <c r="CO57" t="s">
        <v>140</v>
      </c>
      <c r="CP57" s="42">
        <v>0</v>
      </c>
      <c r="CQ57" s="42">
        <v>0.99981770000000003</v>
      </c>
      <c r="CR57" s="42">
        <v>0</v>
      </c>
      <c r="CS57" s="42">
        <v>0</v>
      </c>
      <c r="CT57">
        <v>0</v>
      </c>
      <c r="CU57">
        <v>1</v>
      </c>
      <c r="CV57">
        <v>0</v>
      </c>
      <c r="CW57">
        <v>0</v>
      </c>
      <c r="CX57">
        <v>0</v>
      </c>
      <c r="CY57" s="42">
        <v>0</v>
      </c>
      <c r="CZ57" t="s">
        <v>140</v>
      </c>
      <c r="DA57">
        <v>1</v>
      </c>
      <c r="DB57">
        <v>1</v>
      </c>
      <c r="DC57">
        <v>1</v>
      </c>
      <c r="DD57">
        <v>1</v>
      </c>
      <c r="DE57">
        <v>0</v>
      </c>
      <c r="DF57" s="42">
        <v>0</v>
      </c>
      <c r="DG57">
        <v>0.74468999999999996</v>
      </c>
      <c r="DH57" s="42">
        <v>0.99999680000000002</v>
      </c>
      <c r="DI57" s="42">
        <v>1</v>
      </c>
      <c r="DJ57" s="42">
        <v>0</v>
      </c>
      <c r="DK57">
        <v>0</v>
      </c>
      <c r="DL57">
        <v>0</v>
      </c>
      <c r="DM57" t="s">
        <v>140</v>
      </c>
      <c r="DN57">
        <v>0</v>
      </c>
      <c r="DO57">
        <v>0</v>
      </c>
      <c r="DP57">
        <v>0</v>
      </c>
      <c r="DQ57" s="42">
        <v>0</v>
      </c>
      <c r="DR57" s="42">
        <v>0</v>
      </c>
      <c r="DS57">
        <v>0</v>
      </c>
      <c r="DT57">
        <v>0</v>
      </c>
      <c r="DU57">
        <v>1</v>
      </c>
      <c r="DV57">
        <v>1</v>
      </c>
      <c r="DW57" t="s">
        <v>140</v>
      </c>
      <c r="DX57">
        <v>0</v>
      </c>
      <c r="DY57" t="s">
        <v>140</v>
      </c>
      <c r="DZ57">
        <v>1</v>
      </c>
      <c r="EA57">
        <v>0</v>
      </c>
      <c r="EB57">
        <v>1</v>
      </c>
      <c r="EC57" s="42" t="s">
        <v>140</v>
      </c>
      <c r="ED57" s="42">
        <v>1</v>
      </c>
      <c r="EE57">
        <v>0</v>
      </c>
      <c r="EF57">
        <v>0</v>
      </c>
      <c r="EG57">
        <v>0</v>
      </c>
      <c r="EH57">
        <v>0</v>
      </c>
      <c r="EI57" s="42">
        <v>0</v>
      </c>
      <c r="EJ57" s="42">
        <v>1</v>
      </c>
      <c r="EK57">
        <v>0</v>
      </c>
      <c r="EL57">
        <v>1</v>
      </c>
      <c r="EM57">
        <v>1</v>
      </c>
      <c r="EN57">
        <v>1</v>
      </c>
      <c r="EO57">
        <v>0</v>
      </c>
      <c r="EP57">
        <v>0</v>
      </c>
      <c r="EQ57">
        <v>0</v>
      </c>
      <c r="ER57">
        <v>0</v>
      </c>
      <c r="ES57">
        <v>1</v>
      </c>
      <c r="ET57">
        <v>1</v>
      </c>
      <c r="EU57">
        <v>1</v>
      </c>
      <c r="EV57">
        <v>1</v>
      </c>
      <c r="EW57">
        <v>0</v>
      </c>
      <c r="EX57">
        <v>0</v>
      </c>
      <c r="EY57">
        <v>0</v>
      </c>
      <c r="EZ57">
        <v>0</v>
      </c>
      <c r="FA57" s="42">
        <v>0</v>
      </c>
      <c r="FB57" s="42">
        <v>0</v>
      </c>
      <c r="FC57">
        <v>0</v>
      </c>
      <c r="FD57" s="42">
        <v>0</v>
      </c>
      <c r="FE57">
        <v>0</v>
      </c>
      <c r="FF57">
        <v>0</v>
      </c>
      <c r="FG57">
        <v>0</v>
      </c>
      <c r="FH57">
        <v>0</v>
      </c>
      <c r="FI57">
        <v>0</v>
      </c>
      <c r="FJ57">
        <v>0</v>
      </c>
      <c r="FK57">
        <v>0</v>
      </c>
      <c r="FL57" s="42">
        <v>0</v>
      </c>
      <c r="FM57" s="42">
        <v>0</v>
      </c>
      <c r="FN57">
        <v>0</v>
      </c>
      <c r="FO57">
        <v>0</v>
      </c>
      <c r="FP57">
        <v>0</v>
      </c>
      <c r="FQ57">
        <v>0</v>
      </c>
      <c r="FR57">
        <v>0</v>
      </c>
      <c r="FS57">
        <v>0</v>
      </c>
      <c r="FT57" s="42">
        <v>0</v>
      </c>
      <c r="FU57" s="42">
        <v>0</v>
      </c>
      <c r="FV57">
        <v>1</v>
      </c>
      <c r="FW57" s="42">
        <v>1</v>
      </c>
      <c r="FX57" s="42">
        <v>1</v>
      </c>
      <c r="FY57">
        <v>1</v>
      </c>
      <c r="FZ57">
        <v>1</v>
      </c>
      <c r="GA57" s="42">
        <v>7.0154900000000001E-3</v>
      </c>
      <c r="GB57">
        <v>1</v>
      </c>
      <c r="GC57" s="42">
        <v>1.20518E-2</v>
      </c>
      <c r="GD57">
        <v>0</v>
      </c>
      <c r="GE57">
        <v>0</v>
      </c>
      <c r="GF57" s="42">
        <v>0</v>
      </c>
      <c r="GG57">
        <v>0</v>
      </c>
      <c r="GH57" s="42">
        <v>0</v>
      </c>
      <c r="GI57" s="42">
        <v>0</v>
      </c>
      <c r="GJ57" s="2">
        <v>0</v>
      </c>
      <c r="GK57" s="2">
        <v>0</v>
      </c>
      <c r="GL57" s="3" t="s">
        <v>140</v>
      </c>
      <c r="GM57" s="2">
        <v>0</v>
      </c>
      <c r="GN57" s="3">
        <v>3.8329299999999999E-5</v>
      </c>
      <c r="GO57" s="2">
        <v>0</v>
      </c>
      <c r="GP57" s="2">
        <v>0</v>
      </c>
      <c r="GQ57" s="2">
        <v>0</v>
      </c>
      <c r="GR57" s="2">
        <v>8.4220400000000001E-2</v>
      </c>
      <c r="GS57" s="2">
        <v>0</v>
      </c>
      <c r="GT57" s="2">
        <v>1</v>
      </c>
      <c r="GU57" s="2">
        <v>0</v>
      </c>
      <c r="GV57" s="2">
        <v>0</v>
      </c>
      <c r="GW57" s="2">
        <v>1</v>
      </c>
      <c r="GX57" s="2">
        <v>0</v>
      </c>
      <c r="GY57" s="2">
        <v>0</v>
      </c>
      <c r="GZ57" s="2">
        <v>1</v>
      </c>
      <c r="HA57" s="2">
        <v>0</v>
      </c>
      <c r="HB57" s="2">
        <v>0</v>
      </c>
      <c r="HC57" s="2">
        <v>1</v>
      </c>
      <c r="HD57" s="2">
        <v>0</v>
      </c>
      <c r="HE57" s="2">
        <v>0</v>
      </c>
      <c r="HF57" s="2">
        <v>1</v>
      </c>
      <c r="HG57" s="2">
        <v>0</v>
      </c>
      <c r="HH57" s="2">
        <v>0</v>
      </c>
      <c r="HI57" s="2">
        <v>0</v>
      </c>
      <c r="HJ57" s="2">
        <v>0</v>
      </c>
      <c r="HK57" s="2">
        <v>0</v>
      </c>
      <c r="HL57" s="2" t="s">
        <v>140</v>
      </c>
      <c r="HM57" s="2">
        <v>0</v>
      </c>
      <c r="HN57" s="2">
        <v>0</v>
      </c>
      <c r="HO57" s="2">
        <v>0</v>
      </c>
      <c r="HP57" s="2" t="s">
        <v>140</v>
      </c>
      <c r="HQ57" s="3" t="s">
        <v>140</v>
      </c>
      <c r="HR57" s="3">
        <v>0</v>
      </c>
      <c r="HS57" s="2" t="s">
        <v>140</v>
      </c>
      <c r="HT57" s="3">
        <v>0</v>
      </c>
      <c r="HU57" s="3">
        <v>0</v>
      </c>
      <c r="HV57" s="3">
        <v>0</v>
      </c>
      <c r="HW57" s="3">
        <v>0</v>
      </c>
      <c r="HX57" s="2" t="s">
        <v>140</v>
      </c>
      <c r="HY57" s="3">
        <v>1</v>
      </c>
      <c r="HZ57" s="3" t="s">
        <v>140</v>
      </c>
      <c r="IA57" s="3">
        <v>5.0000000000000001E-3</v>
      </c>
      <c r="IB57" s="3">
        <v>1.30859E-8</v>
      </c>
      <c r="IC57" s="2">
        <v>0</v>
      </c>
      <c r="ID57" s="2">
        <v>0</v>
      </c>
      <c r="IM57" s="3"/>
      <c r="IN57" s="3"/>
      <c r="IO57" s="3"/>
      <c r="IR57" s="3"/>
      <c r="IS57" s="3"/>
    </row>
    <row r="58" spans="2:254" ht="12" customHeight="1" x14ac:dyDescent="0.15">
      <c r="B58" t="s">
        <v>162</v>
      </c>
      <c r="C58">
        <v>0.99968749999999995</v>
      </c>
      <c r="D58">
        <v>0</v>
      </c>
      <c r="E58">
        <v>1</v>
      </c>
      <c r="F58">
        <v>0</v>
      </c>
      <c r="G58">
        <v>0.99946840000000003</v>
      </c>
      <c r="H58">
        <v>0.99946840000000003</v>
      </c>
      <c r="I58">
        <v>1</v>
      </c>
      <c r="J58">
        <v>0</v>
      </c>
      <c r="K58" t="s">
        <v>140</v>
      </c>
      <c r="L58">
        <v>0.99946840000000003</v>
      </c>
      <c r="M58">
        <v>0.96798450000000003</v>
      </c>
      <c r="N58">
        <v>0.96798419999999996</v>
      </c>
      <c r="O58">
        <v>0.99994309999999997</v>
      </c>
      <c r="P58">
        <v>0.96798419999999996</v>
      </c>
      <c r="Q58">
        <v>0</v>
      </c>
      <c r="R58">
        <v>0.96788949999999996</v>
      </c>
      <c r="S58">
        <v>1</v>
      </c>
      <c r="T58">
        <v>0.99946789999999996</v>
      </c>
      <c r="U58">
        <v>0</v>
      </c>
      <c r="V58">
        <v>0</v>
      </c>
      <c r="W58">
        <v>0.7791304</v>
      </c>
      <c r="X58">
        <v>0</v>
      </c>
      <c r="Y58">
        <v>0</v>
      </c>
      <c r="Z58">
        <v>0.99994369999999999</v>
      </c>
      <c r="AA58">
        <v>0.99994329999999998</v>
      </c>
      <c r="AB58">
        <v>0.99994380000000005</v>
      </c>
      <c r="AC58">
        <v>0.99987320000000002</v>
      </c>
      <c r="AD58">
        <v>0.99994380000000005</v>
      </c>
      <c r="AE58">
        <v>0.99994380000000005</v>
      </c>
      <c r="AF58">
        <v>0.99994380000000005</v>
      </c>
      <c r="AG58">
        <v>0.99987320000000002</v>
      </c>
      <c r="AH58">
        <v>0.99987320000000002</v>
      </c>
      <c r="AI58">
        <v>0.99987320000000002</v>
      </c>
      <c r="AJ58">
        <v>0.99987320000000002</v>
      </c>
      <c r="AK58">
        <v>0.99994380000000005</v>
      </c>
      <c r="AL58" s="42">
        <v>1</v>
      </c>
      <c r="AM58" s="42">
        <v>9.5382300000000002E-4</v>
      </c>
      <c r="AN58" t="s">
        <v>140</v>
      </c>
      <c r="AO58">
        <v>1</v>
      </c>
      <c r="AP58">
        <v>0.96349960000000001</v>
      </c>
      <c r="AQ58">
        <v>1</v>
      </c>
      <c r="AR58">
        <v>0.96349960000000001</v>
      </c>
      <c r="AS58">
        <v>0.96349960000000001</v>
      </c>
      <c r="AT58">
        <v>0.96349940000000001</v>
      </c>
      <c r="AU58">
        <v>1</v>
      </c>
      <c r="AV58">
        <v>0</v>
      </c>
      <c r="AW58">
        <v>0</v>
      </c>
      <c r="AX58">
        <v>0</v>
      </c>
      <c r="AY58">
        <v>0.96350210000000003</v>
      </c>
      <c r="AZ58">
        <v>0.96350210000000003</v>
      </c>
      <c r="BA58">
        <v>0.96352689999999996</v>
      </c>
      <c r="BB58">
        <v>0.96362999999999999</v>
      </c>
      <c r="BC58">
        <v>0.96413550000000003</v>
      </c>
      <c r="BD58">
        <v>0.96674499999999997</v>
      </c>
      <c r="BE58">
        <v>0.97521970000000002</v>
      </c>
      <c r="BF58">
        <v>0.98692369999999996</v>
      </c>
      <c r="BG58">
        <v>1</v>
      </c>
      <c r="BH58">
        <v>0</v>
      </c>
      <c r="BI58">
        <v>0</v>
      </c>
      <c r="BJ58">
        <v>3.4271999999999997E-2</v>
      </c>
      <c r="BK58">
        <v>0.9947471</v>
      </c>
      <c r="BL58">
        <v>0.98180909999999999</v>
      </c>
      <c r="BM58">
        <v>0</v>
      </c>
      <c r="BN58" s="42">
        <v>0.02</v>
      </c>
      <c r="BO58" s="42">
        <v>0.95729260000000005</v>
      </c>
      <c r="BP58" s="42" t="s">
        <v>140</v>
      </c>
      <c r="BQ58" s="42">
        <v>2.6872500000000001E-5</v>
      </c>
      <c r="BR58" s="42">
        <v>1.93259E-2</v>
      </c>
      <c r="BS58" s="42">
        <v>0.94952740000000002</v>
      </c>
      <c r="BT58" s="42" t="s">
        <v>140</v>
      </c>
      <c r="BU58" s="42">
        <v>4.0019899999999999E-5</v>
      </c>
      <c r="BV58">
        <v>0.94535139999999995</v>
      </c>
      <c r="BW58" s="42">
        <v>2.0243900000000002E-6</v>
      </c>
      <c r="BX58" s="42">
        <v>0.94332579999999999</v>
      </c>
      <c r="BY58" s="42">
        <v>1.6109399999999999E-6</v>
      </c>
      <c r="BZ58">
        <v>1</v>
      </c>
      <c r="CA58">
        <v>0.94332579999999999</v>
      </c>
      <c r="CB58">
        <v>0</v>
      </c>
      <c r="CC58" s="42">
        <v>0</v>
      </c>
      <c r="CD58">
        <v>1</v>
      </c>
      <c r="CE58">
        <v>0</v>
      </c>
      <c r="CF58">
        <v>0</v>
      </c>
      <c r="CG58" s="42" t="s">
        <v>140</v>
      </c>
      <c r="CH58">
        <v>1</v>
      </c>
      <c r="CI58" s="42">
        <v>8.3110900000000001E-6</v>
      </c>
      <c r="CJ58">
        <v>1</v>
      </c>
      <c r="CK58" s="42">
        <v>0</v>
      </c>
      <c r="CL58">
        <v>1</v>
      </c>
      <c r="CM58">
        <v>0</v>
      </c>
      <c r="CN58">
        <v>0</v>
      </c>
      <c r="CO58" s="42" t="s">
        <v>140</v>
      </c>
      <c r="CP58">
        <v>1</v>
      </c>
      <c r="CQ58" s="42">
        <v>5.8334900000000003E-5</v>
      </c>
      <c r="CR58">
        <v>1</v>
      </c>
      <c r="CS58">
        <v>1</v>
      </c>
      <c r="CT58">
        <v>1</v>
      </c>
      <c r="CU58">
        <v>0</v>
      </c>
      <c r="CV58">
        <v>1</v>
      </c>
      <c r="CW58">
        <v>1</v>
      </c>
      <c r="CX58" s="42">
        <v>1</v>
      </c>
      <c r="CY58">
        <v>1</v>
      </c>
      <c r="CZ58" t="s">
        <v>140</v>
      </c>
      <c r="DA58" s="42">
        <v>0</v>
      </c>
      <c r="DB58" s="42">
        <v>0</v>
      </c>
      <c r="DC58">
        <v>0</v>
      </c>
      <c r="DD58">
        <v>0</v>
      </c>
      <c r="DE58">
        <v>1</v>
      </c>
      <c r="DF58" s="42">
        <v>1</v>
      </c>
      <c r="DG58">
        <v>0.25530999999999998</v>
      </c>
      <c r="DH58" s="42">
        <v>3.1819800000000001E-6</v>
      </c>
      <c r="DI58">
        <v>0</v>
      </c>
      <c r="DJ58">
        <v>1</v>
      </c>
      <c r="DK58">
        <v>1</v>
      </c>
      <c r="DL58">
        <v>1</v>
      </c>
      <c r="DM58" s="42" t="s">
        <v>140</v>
      </c>
      <c r="DN58">
        <v>1</v>
      </c>
      <c r="DO58" s="42">
        <v>1</v>
      </c>
      <c r="DP58" s="42">
        <v>1</v>
      </c>
      <c r="DQ58">
        <v>1</v>
      </c>
      <c r="DR58">
        <v>1</v>
      </c>
      <c r="DS58">
        <v>1</v>
      </c>
      <c r="DT58">
        <v>1</v>
      </c>
      <c r="DU58">
        <v>0</v>
      </c>
      <c r="DV58">
        <v>0</v>
      </c>
      <c r="DW58" t="s">
        <v>140</v>
      </c>
      <c r="DX58">
        <v>1</v>
      </c>
      <c r="DY58" t="s">
        <v>140</v>
      </c>
      <c r="DZ58">
        <v>0</v>
      </c>
      <c r="EA58">
        <v>1</v>
      </c>
      <c r="EB58">
        <v>0</v>
      </c>
      <c r="EC58" t="s">
        <v>140</v>
      </c>
      <c r="ED58">
        <v>0</v>
      </c>
      <c r="EE58">
        <v>1</v>
      </c>
      <c r="EF58">
        <v>1</v>
      </c>
      <c r="EG58">
        <v>1</v>
      </c>
      <c r="EH58">
        <v>1</v>
      </c>
      <c r="EI58">
        <v>1</v>
      </c>
      <c r="EJ58">
        <v>0</v>
      </c>
      <c r="EK58">
        <v>1</v>
      </c>
      <c r="EL58">
        <v>0</v>
      </c>
      <c r="EM58">
        <v>0</v>
      </c>
      <c r="EN58" s="42">
        <v>0</v>
      </c>
      <c r="EO58">
        <v>1</v>
      </c>
      <c r="EP58" s="42">
        <v>1</v>
      </c>
      <c r="EQ58">
        <v>0.99985760000000001</v>
      </c>
      <c r="ER58">
        <v>0.99985710000000005</v>
      </c>
      <c r="ES58">
        <v>0</v>
      </c>
      <c r="ET58">
        <v>0</v>
      </c>
      <c r="EU58">
        <v>0</v>
      </c>
      <c r="EV58">
        <v>0</v>
      </c>
      <c r="EW58">
        <v>1</v>
      </c>
      <c r="EX58">
        <v>1</v>
      </c>
      <c r="EY58">
        <v>1</v>
      </c>
      <c r="EZ58">
        <v>1</v>
      </c>
      <c r="FA58">
        <v>1</v>
      </c>
      <c r="FB58">
        <v>1</v>
      </c>
      <c r="FC58">
        <v>1</v>
      </c>
      <c r="FD58">
        <v>1</v>
      </c>
      <c r="FE58">
        <v>1</v>
      </c>
      <c r="FF58">
        <v>1</v>
      </c>
      <c r="FG58">
        <v>1</v>
      </c>
      <c r="FH58">
        <v>1</v>
      </c>
      <c r="FI58">
        <v>1</v>
      </c>
      <c r="FJ58">
        <v>1</v>
      </c>
      <c r="FK58">
        <v>1</v>
      </c>
      <c r="FL58">
        <v>1</v>
      </c>
      <c r="FM58">
        <v>1</v>
      </c>
      <c r="FN58">
        <v>1</v>
      </c>
      <c r="FO58">
        <v>1</v>
      </c>
      <c r="FP58">
        <v>1</v>
      </c>
      <c r="FQ58">
        <v>1</v>
      </c>
      <c r="FR58">
        <v>1</v>
      </c>
      <c r="FS58">
        <v>1</v>
      </c>
      <c r="FT58">
        <v>1</v>
      </c>
      <c r="FU58">
        <v>1</v>
      </c>
      <c r="FV58">
        <v>0</v>
      </c>
      <c r="FW58">
        <v>0</v>
      </c>
      <c r="FX58">
        <v>0</v>
      </c>
      <c r="FY58">
        <v>0</v>
      </c>
      <c r="FZ58">
        <v>0</v>
      </c>
      <c r="GA58">
        <v>0.99298450000000005</v>
      </c>
      <c r="GB58">
        <v>0</v>
      </c>
      <c r="GC58">
        <v>0.98794820000000005</v>
      </c>
      <c r="GD58">
        <v>1</v>
      </c>
      <c r="GE58">
        <v>1</v>
      </c>
      <c r="GF58">
        <v>1</v>
      </c>
      <c r="GG58">
        <v>1</v>
      </c>
      <c r="GH58">
        <v>1</v>
      </c>
      <c r="GI58">
        <v>1</v>
      </c>
      <c r="GJ58" s="2">
        <v>0.82585399999999998</v>
      </c>
      <c r="GK58" s="2">
        <v>0.99946889999999999</v>
      </c>
      <c r="GL58" s="2" t="s">
        <v>140</v>
      </c>
      <c r="GM58" s="2">
        <v>0.96783160000000001</v>
      </c>
      <c r="GN58" s="2">
        <v>0.99996169999999995</v>
      </c>
      <c r="GO58" s="2">
        <v>0.99999959999999999</v>
      </c>
      <c r="GP58" s="2">
        <v>1</v>
      </c>
      <c r="GQ58" s="2">
        <v>0.99946889999999999</v>
      </c>
      <c r="GR58" s="2">
        <v>0.91577949999999997</v>
      </c>
      <c r="GS58" s="2">
        <v>1</v>
      </c>
      <c r="GT58" s="2">
        <v>0</v>
      </c>
      <c r="GU58" s="2">
        <v>1</v>
      </c>
      <c r="GV58" s="2">
        <v>1</v>
      </c>
      <c r="GW58" s="2">
        <v>0</v>
      </c>
      <c r="GX58" s="2">
        <v>1</v>
      </c>
      <c r="GY58" s="2">
        <v>1</v>
      </c>
      <c r="GZ58" s="2">
        <v>0</v>
      </c>
      <c r="HA58" s="2">
        <v>1</v>
      </c>
      <c r="HB58" s="2">
        <v>1</v>
      </c>
      <c r="HC58" s="2">
        <v>0</v>
      </c>
      <c r="HD58" s="2">
        <v>1</v>
      </c>
      <c r="HE58" s="2">
        <v>0.94333820000000002</v>
      </c>
      <c r="HF58" s="2">
        <v>0</v>
      </c>
      <c r="HG58" s="2">
        <v>1</v>
      </c>
      <c r="HH58" s="2">
        <v>0.94332579999999999</v>
      </c>
      <c r="HI58" s="2">
        <v>0.94332579999999999</v>
      </c>
      <c r="HJ58" s="2">
        <v>0.94332579999999999</v>
      </c>
      <c r="HK58" s="2">
        <v>1</v>
      </c>
      <c r="HL58" s="2" t="s">
        <v>140</v>
      </c>
      <c r="HM58" s="2">
        <v>1</v>
      </c>
      <c r="HN58" s="3">
        <v>1</v>
      </c>
      <c r="HO58" s="3">
        <v>1</v>
      </c>
      <c r="HP58" s="2" t="s">
        <v>140</v>
      </c>
      <c r="HQ58" s="2" t="s">
        <v>140</v>
      </c>
      <c r="HR58" s="2">
        <v>1</v>
      </c>
      <c r="HS58" s="2" t="s">
        <v>140</v>
      </c>
      <c r="HT58" s="2">
        <v>1</v>
      </c>
      <c r="HU58" s="2">
        <v>1</v>
      </c>
      <c r="HV58" s="2">
        <v>1</v>
      </c>
      <c r="HW58" s="2">
        <v>1</v>
      </c>
      <c r="HX58" s="2" t="s">
        <v>140</v>
      </c>
      <c r="HY58" s="2">
        <v>0</v>
      </c>
      <c r="HZ58" s="2" t="s">
        <v>140</v>
      </c>
      <c r="IA58" s="2">
        <v>0.995</v>
      </c>
      <c r="IB58" s="2">
        <v>1</v>
      </c>
      <c r="IC58" s="2">
        <v>1</v>
      </c>
      <c r="ID58" s="2">
        <v>1</v>
      </c>
    </row>
    <row r="59" spans="2:254" ht="12" customHeight="1" x14ac:dyDescent="0.15">
      <c r="B59" t="s">
        <v>163</v>
      </c>
      <c r="C59" s="42">
        <v>3.1250199999999998E-4</v>
      </c>
      <c r="D59">
        <v>0</v>
      </c>
      <c r="E59">
        <v>0</v>
      </c>
      <c r="F59">
        <v>0</v>
      </c>
      <c r="G59" s="42">
        <v>5.3162100000000002E-4</v>
      </c>
      <c r="H59" s="42">
        <v>5.3162100000000002E-4</v>
      </c>
      <c r="I59">
        <v>0</v>
      </c>
      <c r="J59">
        <v>0</v>
      </c>
      <c r="K59" t="s">
        <v>140</v>
      </c>
      <c r="L59" s="42">
        <v>5.3162100000000002E-4</v>
      </c>
      <c r="M59">
        <v>3.2015500000000002E-2</v>
      </c>
      <c r="N59">
        <v>3.2015700000000001E-2</v>
      </c>
      <c r="O59" s="42">
        <v>5.6922999999999997E-5</v>
      </c>
      <c r="P59">
        <v>3.2015700000000001E-2</v>
      </c>
      <c r="Q59">
        <v>0</v>
      </c>
      <c r="R59">
        <v>3.2110399999999997E-2</v>
      </c>
      <c r="S59">
        <v>0</v>
      </c>
      <c r="T59" s="42">
        <v>5.3213200000000005E-4</v>
      </c>
      <c r="U59">
        <v>0</v>
      </c>
      <c r="V59">
        <v>0</v>
      </c>
      <c r="W59">
        <v>0</v>
      </c>
      <c r="X59">
        <v>0</v>
      </c>
      <c r="Y59">
        <v>0</v>
      </c>
      <c r="Z59" s="42">
        <v>5.6262599999999999E-5</v>
      </c>
      <c r="AA59" s="42">
        <v>5.66832E-5</v>
      </c>
      <c r="AB59" s="42">
        <v>5.6223700000000002E-5</v>
      </c>
      <c r="AC59" s="42">
        <v>1.26818E-4</v>
      </c>
      <c r="AD59" s="42">
        <v>5.6223700000000002E-5</v>
      </c>
      <c r="AE59" s="42">
        <v>5.6223700000000002E-5</v>
      </c>
      <c r="AF59" s="42">
        <v>5.6223700000000002E-5</v>
      </c>
      <c r="AG59" s="42">
        <v>1.26818E-4</v>
      </c>
      <c r="AH59" s="42">
        <v>1.26818E-4</v>
      </c>
      <c r="AI59" s="42">
        <v>1.26818E-4</v>
      </c>
      <c r="AJ59" s="42">
        <v>1.26818E-4</v>
      </c>
      <c r="AK59" s="42">
        <v>5.6223700000000002E-5</v>
      </c>
      <c r="AL59">
        <v>0</v>
      </c>
      <c r="AM59">
        <v>0.99903039999999999</v>
      </c>
      <c r="AN59" t="s">
        <v>140</v>
      </c>
      <c r="AO59">
        <v>0</v>
      </c>
      <c r="AP59" s="42">
        <v>3.6500400000000002E-2</v>
      </c>
      <c r="AQ59">
        <v>0</v>
      </c>
      <c r="AR59">
        <v>3.6500400000000002E-2</v>
      </c>
      <c r="AS59">
        <v>3.6500400000000002E-2</v>
      </c>
      <c r="AT59">
        <v>3.6500600000000001E-2</v>
      </c>
      <c r="AU59">
        <v>0</v>
      </c>
      <c r="AV59">
        <v>0</v>
      </c>
      <c r="AW59">
        <v>0</v>
      </c>
      <c r="AX59">
        <v>0</v>
      </c>
      <c r="AY59">
        <v>3.64979E-2</v>
      </c>
      <c r="AZ59">
        <v>3.6497799999999997E-2</v>
      </c>
      <c r="BA59">
        <v>3.6472999999999998E-2</v>
      </c>
      <c r="BB59">
        <v>3.637E-2</v>
      </c>
      <c r="BC59">
        <v>3.5864399999999998E-2</v>
      </c>
      <c r="BD59">
        <v>3.3255E-2</v>
      </c>
      <c r="BE59">
        <v>2.4780199999999999E-2</v>
      </c>
      <c r="BF59">
        <v>1.3076300000000001E-2</v>
      </c>
      <c r="BG59">
        <v>0</v>
      </c>
      <c r="BH59">
        <v>0</v>
      </c>
      <c r="BI59">
        <v>0</v>
      </c>
      <c r="BJ59">
        <v>0</v>
      </c>
      <c r="BK59">
        <v>0</v>
      </c>
      <c r="BL59">
        <v>1.8190899999999999E-2</v>
      </c>
      <c r="BM59">
        <v>0</v>
      </c>
      <c r="BN59" s="42">
        <v>0</v>
      </c>
      <c r="BO59" s="42">
        <v>4.2707299999999997E-2</v>
      </c>
      <c r="BP59" s="42" t="s">
        <v>140</v>
      </c>
      <c r="BQ59" s="42">
        <v>8.4001700000000006E-5</v>
      </c>
      <c r="BR59" s="42">
        <v>0</v>
      </c>
      <c r="BS59" s="42">
        <v>5.0472599999999999E-2</v>
      </c>
      <c r="BT59" s="42" t="s">
        <v>140</v>
      </c>
      <c r="BU59" s="42">
        <v>1.81991E-4</v>
      </c>
      <c r="BV59">
        <v>5.4648500000000003E-2</v>
      </c>
      <c r="BW59" s="42">
        <v>1.81912E-5</v>
      </c>
      <c r="BX59" s="42">
        <v>5.6674099999999998E-2</v>
      </c>
      <c r="BY59" s="42">
        <v>2.8953800000000001E-5</v>
      </c>
      <c r="BZ59">
        <v>0</v>
      </c>
      <c r="CA59">
        <v>5.6674099999999998E-2</v>
      </c>
      <c r="CB59">
        <v>0</v>
      </c>
      <c r="CC59" s="42">
        <v>0</v>
      </c>
      <c r="CD59">
        <v>0</v>
      </c>
      <c r="CE59">
        <v>0</v>
      </c>
      <c r="CF59">
        <v>0</v>
      </c>
      <c r="CG59" s="42" t="s">
        <v>140</v>
      </c>
      <c r="CH59">
        <v>0</v>
      </c>
      <c r="CI59" s="42">
        <v>1.26982E-5</v>
      </c>
      <c r="CJ59">
        <v>0</v>
      </c>
      <c r="CK59" s="42">
        <v>0</v>
      </c>
      <c r="CL59">
        <v>0</v>
      </c>
      <c r="CM59">
        <v>0</v>
      </c>
      <c r="CN59">
        <v>0</v>
      </c>
      <c r="CO59" s="42" t="s">
        <v>140</v>
      </c>
      <c r="CP59">
        <v>0</v>
      </c>
      <c r="CQ59" s="42">
        <v>1.2398500000000001E-4</v>
      </c>
      <c r="CR59">
        <v>0</v>
      </c>
      <c r="CS59">
        <v>0</v>
      </c>
      <c r="CT59" s="42">
        <v>0</v>
      </c>
      <c r="CU59" s="42">
        <v>0</v>
      </c>
      <c r="CV59">
        <v>0</v>
      </c>
      <c r="CW59" s="42">
        <v>0</v>
      </c>
      <c r="CX59" s="42">
        <v>0</v>
      </c>
      <c r="CY59">
        <v>0</v>
      </c>
      <c r="CZ59" t="s">
        <v>140</v>
      </c>
      <c r="DA59">
        <v>0</v>
      </c>
      <c r="DB59">
        <v>0</v>
      </c>
      <c r="DC59">
        <v>0</v>
      </c>
      <c r="DD59" s="42">
        <v>0</v>
      </c>
      <c r="DE59" s="42">
        <v>0</v>
      </c>
      <c r="DF59">
        <v>0</v>
      </c>
      <c r="DG59">
        <v>0</v>
      </c>
      <c r="DH59">
        <v>0</v>
      </c>
      <c r="DI59" s="42">
        <v>0</v>
      </c>
      <c r="DJ59" s="42">
        <v>0</v>
      </c>
      <c r="DK59" s="42">
        <v>0</v>
      </c>
      <c r="DL59">
        <v>0</v>
      </c>
      <c r="DM59" s="42" t="s">
        <v>140</v>
      </c>
      <c r="DN59" s="42">
        <v>0</v>
      </c>
      <c r="DO59">
        <v>0</v>
      </c>
      <c r="DP59">
        <v>0</v>
      </c>
      <c r="DQ59" s="42">
        <v>0</v>
      </c>
      <c r="DR59" s="42">
        <v>0</v>
      </c>
      <c r="DS59">
        <v>0</v>
      </c>
      <c r="DT59">
        <v>0</v>
      </c>
      <c r="DU59">
        <v>0</v>
      </c>
      <c r="DV59">
        <v>0</v>
      </c>
      <c r="DW59" t="s">
        <v>140</v>
      </c>
      <c r="DX59">
        <v>0</v>
      </c>
      <c r="DY59" t="s">
        <v>140</v>
      </c>
      <c r="DZ59">
        <v>0</v>
      </c>
      <c r="EA59">
        <v>0</v>
      </c>
      <c r="EB59" s="42">
        <v>0</v>
      </c>
      <c r="EC59" s="42" t="s">
        <v>140</v>
      </c>
      <c r="ED59" s="42">
        <v>0</v>
      </c>
      <c r="EE59">
        <v>0</v>
      </c>
      <c r="EF59">
        <v>0</v>
      </c>
      <c r="EG59">
        <v>0</v>
      </c>
      <c r="EH59">
        <v>0</v>
      </c>
      <c r="EI59" s="42">
        <v>0</v>
      </c>
      <c r="EJ59" s="42">
        <v>0</v>
      </c>
      <c r="EK59" s="42">
        <v>0</v>
      </c>
      <c r="EL59" s="42">
        <v>0</v>
      </c>
      <c r="EM59">
        <v>0</v>
      </c>
      <c r="EN59">
        <v>0</v>
      </c>
      <c r="EO59" s="42">
        <v>0</v>
      </c>
      <c r="EP59" s="42">
        <v>0</v>
      </c>
      <c r="EQ59" s="42">
        <v>1.4241300000000001E-4</v>
      </c>
      <c r="ER59" s="42">
        <v>1.42865E-4</v>
      </c>
      <c r="ES59" s="42">
        <v>0</v>
      </c>
      <c r="ET59" s="42">
        <v>0</v>
      </c>
      <c r="EU59">
        <v>0</v>
      </c>
      <c r="EV59">
        <v>0</v>
      </c>
      <c r="EW59">
        <v>0</v>
      </c>
      <c r="EX59">
        <v>0</v>
      </c>
      <c r="EY59">
        <v>0</v>
      </c>
      <c r="EZ59">
        <v>0</v>
      </c>
      <c r="FA59" s="42">
        <v>0</v>
      </c>
      <c r="FB59" s="42">
        <v>0</v>
      </c>
      <c r="FC59">
        <v>0</v>
      </c>
      <c r="FD59">
        <v>0</v>
      </c>
      <c r="FE59">
        <v>0</v>
      </c>
      <c r="FF59">
        <v>0</v>
      </c>
      <c r="FG59">
        <v>0</v>
      </c>
      <c r="FH59">
        <v>0</v>
      </c>
      <c r="FI59">
        <v>0</v>
      </c>
      <c r="FJ59">
        <v>0</v>
      </c>
      <c r="FK59">
        <v>0</v>
      </c>
      <c r="FL59">
        <v>0</v>
      </c>
      <c r="FM59">
        <v>0</v>
      </c>
      <c r="FN59">
        <v>0</v>
      </c>
      <c r="FO59">
        <v>0</v>
      </c>
      <c r="FP59">
        <v>0</v>
      </c>
      <c r="FQ59">
        <v>0</v>
      </c>
      <c r="FR59">
        <v>0</v>
      </c>
      <c r="FS59">
        <v>0</v>
      </c>
      <c r="FT59">
        <v>0</v>
      </c>
      <c r="FU59">
        <v>0</v>
      </c>
      <c r="FV59">
        <v>0</v>
      </c>
      <c r="FW59">
        <v>0</v>
      </c>
      <c r="FX59">
        <v>0</v>
      </c>
      <c r="FY59">
        <v>0</v>
      </c>
      <c r="FZ59">
        <v>0</v>
      </c>
      <c r="GA59">
        <v>0</v>
      </c>
      <c r="GB59">
        <v>0</v>
      </c>
      <c r="GC59" s="42">
        <v>0</v>
      </c>
      <c r="GD59">
        <v>0</v>
      </c>
      <c r="GE59" s="42">
        <v>0</v>
      </c>
      <c r="GF59">
        <v>0</v>
      </c>
      <c r="GG59" s="42">
        <v>0</v>
      </c>
      <c r="GH59">
        <v>0</v>
      </c>
      <c r="GI59" s="42">
        <v>0</v>
      </c>
      <c r="GJ59" s="2">
        <v>0.174146</v>
      </c>
      <c r="GK59" s="3">
        <v>5.3108300000000001E-4</v>
      </c>
      <c r="GL59" s="2" t="s">
        <v>140</v>
      </c>
      <c r="GM59" s="3">
        <v>3.21684E-2</v>
      </c>
      <c r="GN59" s="2">
        <v>0</v>
      </c>
      <c r="GO59" s="3">
        <v>3.7714499999999998E-7</v>
      </c>
      <c r="GP59" s="3">
        <v>0</v>
      </c>
      <c r="GQ59" s="3">
        <v>5.3108300000000001E-4</v>
      </c>
      <c r="GR59" s="2">
        <v>0</v>
      </c>
      <c r="GS59" s="3">
        <v>0</v>
      </c>
      <c r="GT59" s="3">
        <v>0</v>
      </c>
      <c r="GU59" s="3">
        <v>0</v>
      </c>
      <c r="GV59" s="3">
        <v>0</v>
      </c>
      <c r="GW59" s="2">
        <v>0</v>
      </c>
      <c r="GX59" s="2">
        <v>0</v>
      </c>
      <c r="GY59" s="2">
        <v>0</v>
      </c>
      <c r="GZ59" s="2">
        <v>0</v>
      </c>
      <c r="HA59" s="2">
        <v>0</v>
      </c>
      <c r="HB59" s="2">
        <v>0</v>
      </c>
      <c r="HC59" s="2">
        <v>0</v>
      </c>
      <c r="HD59" s="2">
        <v>0</v>
      </c>
      <c r="HE59" s="2">
        <v>5.6661700000000002E-2</v>
      </c>
      <c r="HF59" s="2">
        <v>0</v>
      </c>
      <c r="HG59" s="2">
        <v>0</v>
      </c>
      <c r="HH59" s="2">
        <v>5.6674099999999998E-2</v>
      </c>
      <c r="HI59" s="2">
        <v>5.6674099999999998E-2</v>
      </c>
      <c r="HJ59" s="2">
        <v>5.6674099999999998E-2</v>
      </c>
      <c r="HK59" s="2">
        <v>0</v>
      </c>
      <c r="HL59" s="2" t="s">
        <v>140</v>
      </c>
      <c r="HM59" s="2">
        <v>0</v>
      </c>
      <c r="HN59" s="3">
        <v>0</v>
      </c>
      <c r="HO59" s="3">
        <v>0</v>
      </c>
      <c r="HP59" s="2" t="s">
        <v>140</v>
      </c>
      <c r="HQ59" s="2" t="s">
        <v>140</v>
      </c>
      <c r="HR59" s="2">
        <v>0</v>
      </c>
      <c r="HS59" s="2" t="s">
        <v>140</v>
      </c>
      <c r="HT59" s="2">
        <v>0</v>
      </c>
      <c r="HU59" s="2">
        <v>0</v>
      </c>
      <c r="HV59" s="3">
        <v>0</v>
      </c>
      <c r="HW59" s="3">
        <v>0</v>
      </c>
      <c r="HX59" s="3" t="s">
        <v>140</v>
      </c>
      <c r="HY59" s="2">
        <v>0</v>
      </c>
      <c r="HZ59" s="2" t="s">
        <v>140</v>
      </c>
      <c r="IA59" s="2">
        <v>0</v>
      </c>
      <c r="IB59" s="2">
        <v>0</v>
      </c>
      <c r="IC59" s="2">
        <v>0</v>
      </c>
      <c r="ID59" s="2">
        <v>0</v>
      </c>
      <c r="IH59" s="3"/>
      <c r="II59" s="3"/>
      <c r="IS59" s="3"/>
      <c r="IT59" s="3"/>
    </row>
    <row r="60" spans="2:254" ht="12" customHeight="1" x14ac:dyDescent="0.15">
      <c r="B60" t="s">
        <v>540</v>
      </c>
      <c r="C60">
        <v>-66.606309999999993</v>
      </c>
      <c r="D60">
        <v>-57.07864</v>
      </c>
      <c r="E60">
        <v>-66.914940000000001</v>
      </c>
      <c r="F60">
        <v>-30.58944</v>
      </c>
      <c r="G60">
        <v>-67.779300000000006</v>
      </c>
      <c r="H60">
        <v>-67.779300000000006</v>
      </c>
      <c r="I60">
        <v>-67.817269999999994</v>
      </c>
      <c r="J60">
        <v>-57.527500000000003</v>
      </c>
      <c r="K60" t="s">
        <v>140</v>
      </c>
      <c r="L60" s="42">
        <v>-67.779300000000006</v>
      </c>
      <c r="M60">
        <v>-99.320639999999997</v>
      </c>
      <c r="N60">
        <v>-99.320639999999997</v>
      </c>
      <c r="O60">
        <v>-67.729960000000005</v>
      </c>
      <c r="P60">
        <v>-99.320650000000001</v>
      </c>
      <c r="Q60">
        <v>-53.390839999999997</v>
      </c>
      <c r="R60">
        <v>-99.330539999999999</v>
      </c>
      <c r="S60">
        <v>-67.816850000000002</v>
      </c>
      <c r="T60">
        <v>-67.782629999999997</v>
      </c>
      <c r="U60">
        <v>-45.473280000000003</v>
      </c>
      <c r="V60">
        <v>2.3513099999999999E-2</v>
      </c>
      <c r="W60" s="42">
        <v>-54.043379999999999</v>
      </c>
      <c r="X60">
        <v>2.3513099999999999E-2</v>
      </c>
      <c r="Y60">
        <v>-15.679489999999999</v>
      </c>
      <c r="Z60">
        <v>-67.726990000000001</v>
      </c>
      <c r="AA60">
        <v>-67.729770000000002</v>
      </c>
      <c r="AB60">
        <v>-67.726990000000001</v>
      </c>
      <c r="AC60">
        <v>-68.007260000000002</v>
      </c>
      <c r="AD60">
        <v>-67.726990000000001</v>
      </c>
      <c r="AE60">
        <v>-67.726990000000001</v>
      </c>
      <c r="AF60">
        <v>-67.726990000000001</v>
      </c>
      <c r="AG60">
        <v>-68.007260000000002</v>
      </c>
      <c r="AH60">
        <v>-68.007260000000002</v>
      </c>
      <c r="AI60">
        <v>-68.007260000000002</v>
      </c>
      <c r="AJ60">
        <v>-68.007260000000002</v>
      </c>
      <c r="AK60">
        <v>-67.726990000000001</v>
      </c>
      <c r="AL60">
        <v>-103.036</v>
      </c>
      <c r="AM60">
        <v>-191.17429999999999</v>
      </c>
      <c r="AN60" t="s">
        <v>140</v>
      </c>
      <c r="AO60">
        <v>-68.124510000000001</v>
      </c>
      <c r="AP60">
        <v>-71.585719999999995</v>
      </c>
      <c r="AQ60">
        <v>-67.008849999999995</v>
      </c>
      <c r="AR60" s="42">
        <v>-71.585719999999995</v>
      </c>
      <c r="AS60">
        <v>-71.585930000000005</v>
      </c>
      <c r="AT60">
        <v>-71.593159999999997</v>
      </c>
      <c r="AU60">
        <v>-68.081639999999993</v>
      </c>
      <c r="AV60">
        <v>-1.6625669999999999</v>
      </c>
      <c r="AW60">
        <v>-9.0075249999999993</v>
      </c>
      <c r="AX60">
        <v>-4.7307930000000002</v>
      </c>
      <c r="AY60">
        <v>-71.533240000000006</v>
      </c>
      <c r="AZ60" s="42">
        <v>-71.533240000000006</v>
      </c>
      <c r="BA60">
        <v>-71.241</v>
      </c>
      <c r="BB60">
        <v>-70.711560000000006</v>
      </c>
      <c r="BC60">
        <v>-69.941559999999996</v>
      </c>
      <c r="BD60">
        <v>-68.985600000000005</v>
      </c>
      <c r="BE60">
        <v>-68.132429999999999</v>
      </c>
      <c r="BF60">
        <v>-67.534610000000001</v>
      </c>
      <c r="BG60">
        <v>-66.817850000000007</v>
      </c>
      <c r="BH60">
        <v>4.7726900000000003E-2</v>
      </c>
      <c r="BI60">
        <v>-56.887120000000003</v>
      </c>
      <c r="BJ60">
        <v>-53.047190000000001</v>
      </c>
      <c r="BK60">
        <v>-66.670550000000006</v>
      </c>
      <c r="BL60">
        <v>-68.07817</v>
      </c>
      <c r="BM60">
        <v>-56.465229999999998</v>
      </c>
      <c r="BN60">
        <v>-56.836869999999998</v>
      </c>
      <c r="BO60">
        <v>-70.018519999999995</v>
      </c>
      <c r="BP60" t="s">
        <v>140</v>
      </c>
      <c r="BQ60">
        <v>-56.67492</v>
      </c>
      <c r="BR60">
        <v>-56.826770000000003</v>
      </c>
      <c r="BS60">
        <v>-71.33314</v>
      </c>
      <c r="BT60" t="s">
        <v>140</v>
      </c>
      <c r="BU60">
        <v>-56.755800000000001</v>
      </c>
      <c r="BV60" s="42">
        <v>-72.346890000000002</v>
      </c>
      <c r="BW60">
        <v>-56.836170000000003</v>
      </c>
      <c r="BX60">
        <v>-72.940719999999999</v>
      </c>
      <c r="BY60">
        <v>-56.913290000000003</v>
      </c>
      <c r="BZ60">
        <v>-72.943790000000007</v>
      </c>
      <c r="CA60">
        <v>-72.94068</v>
      </c>
      <c r="CB60">
        <v>-56.908299999999997</v>
      </c>
      <c r="CC60">
        <v>-56.904000000000003</v>
      </c>
      <c r="CD60">
        <v>-65.995810000000006</v>
      </c>
      <c r="CE60">
        <v>-11.82734</v>
      </c>
      <c r="CF60">
        <v>-56.83381</v>
      </c>
      <c r="CG60" t="s">
        <v>140</v>
      </c>
      <c r="CH60">
        <v>-65.697249999999997</v>
      </c>
      <c r="CI60">
        <v>-56.835459999999998</v>
      </c>
      <c r="CJ60">
        <v>-65.187619999999995</v>
      </c>
      <c r="CK60">
        <v>-56.732759999999999</v>
      </c>
      <c r="CL60">
        <v>-65.70505</v>
      </c>
      <c r="CM60">
        <v>-56.83381</v>
      </c>
      <c r="CN60">
        <v>-56.732779999999998</v>
      </c>
      <c r="CO60" t="s">
        <v>140</v>
      </c>
      <c r="CP60">
        <v>-65.190939999999998</v>
      </c>
      <c r="CQ60">
        <v>-56.748460000000001</v>
      </c>
      <c r="CR60">
        <v>-64.545789999999997</v>
      </c>
      <c r="CS60">
        <v>-63.824860000000001</v>
      </c>
      <c r="CT60">
        <v>-66.003410000000002</v>
      </c>
      <c r="CU60">
        <v>-56.899320000000003</v>
      </c>
      <c r="CV60">
        <v>-66.003410000000002</v>
      </c>
      <c r="CW60">
        <v>-66.003410000000002</v>
      </c>
      <c r="CX60">
        <v>-66.133359999999996</v>
      </c>
      <c r="CY60">
        <v>-66.101349999999996</v>
      </c>
      <c r="CZ60" t="s">
        <v>140</v>
      </c>
      <c r="DA60">
        <v>-46.690339999999999</v>
      </c>
      <c r="DB60">
        <v>2.3513099999999999E-2</v>
      </c>
      <c r="DC60">
        <v>-2.270985</v>
      </c>
      <c r="DD60">
        <v>-57.20646</v>
      </c>
      <c r="DE60">
        <v>-66.920569999999998</v>
      </c>
      <c r="DF60">
        <v>-66.750879999999995</v>
      </c>
      <c r="DG60">
        <v>-18.958690000000001</v>
      </c>
      <c r="DH60">
        <v>-16.026109999999999</v>
      </c>
      <c r="DI60">
        <v>2.3513099999999999E-2</v>
      </c>
      <c r="DJ60">
        <v>-66.947710000000001</v>
      </c>
      <c r="DK60" s="42">
        <v>-66.050060000000002</v>
      </c>
      <c r="DL60" s="42">
        <v>-66.048990000000003</v>
      </c>
      <c r="DM60" t="s">
        <v>140</v>
      </c>
      <c r="DN60">
        <v>-66.04777</v>
      </c>
      <c r="DO60">
        <v>-66.047650000000004</v>
      </c>
      <c r="DP60">
        <v>-67.003110000000007</v>
      </c>
      <c r="DQ60">
        <v>-66.04777</v>
      </c>
      <c r="DR60">
        <v>-66.04777</v>
      </c>
      <c r="DS60">
        <v>-66.133359999999996</v>
      </c>
      <c r="DT60">
        <v>-66.04777</v>
      </c>
      <c r="DU60">
        <v>-16.027570000000001</v>
      </c>
      <c r="DV60">
        <v>-16.027570000000001</v>
      </c>
      <c r="DW60" t="s">
        <v>140</v>
      </c>
      <c r="DX60">
        <v>-67.633510000000001</v>
      </c>
      <c r="DY60" t="s">
        <v>140</v>
      </c>
      <c r="DZ60">
        <v>-2.0504669999999998</v>
      </c>
      <c r="EA60">
        <v>-68.081639999999993</v>
      </c>
      <c r="EB60">
        <v>-2.270985</v>
      </c>
      <c r="EC60" t="s">
        <v>140</v>
      </c>
      <c r="ED60">
        <v>-35.85604</v>
      </c>
      <c r="EE60">
        <v>-67.922820000000002</v>
      </c>
      <c r="EF60">
        <v>-67.51155</v>
      </c>
      <c r="EG60">
        <v>-67.514250000000004</v>
      </c>
      <c r="EH60">
        <v>-67.514579999999995</v>
      </c>
      <c r="EI60">
        <v>-67.242279999999994</v>
      </c>
      <c r="EJ60">
        <v>-3.1920959999999998</v>
      </c>
      <c r="EK60">
        <v>-67.244380000000007</v>
      </c>
      <c r="EL60">
        <v>-3.176231</v>
      </c>
      <c r="EM60">
        <v>-3.175421</v>
      </c>
      <c r="EN60">
        <v>-56.780290000000001</v>
      </c>
      <c r="EO60" s="42">
        <v>-67.017169999999993</v>
      </c>
      <c r="EP60">
        <v>-66.943669999999997</v>
      </c>
      <c r="EQ60">
        <v>-66.099810000000005</v>
      </c>
      <c r="ER60">
        <v>-66.101209999999995</v>
      </c>
      <c r="ES60">
        <v>-3.2169989999999999</v>
      </c>
      <c r="ET60">
        <v>8.7583800000000003E-2</v>
      </c>
      <c r="EU60" s="42">
        <v>2.3513099999999999E-2</v>
      </c>
      <c r="EV60">
        <v>-56.780290000000001</v>
      </c>
      <c r="EW60">
        <v>-68.082549999999998</v>
      </c>
      <c r="EX60" s="42">
        <v>-66.180040000000005</v>
      </c>
      <c r="EY60">
        <v>-68.081639999999993</v>
      </c>
      <c r="EZ60">
        <v>-67.904700000000005</v>
      </c>
      <c r="FA60" s="42">
        <v>-68.083579999999998</v>
      </c>
      <c r="FB60">
        <v>-67.904480000000007</v>
      </c>
      <c r="FC60" s="42">
        <v>-68.083579999999998</v>
      </c>
      <c r="FD60">
        <v>-67.904449999999997</v>
      </c>
      <c r="FE60">
        <v>-68.083579999999998</v>
      </c>
      <c r="FF60">
        <v>-67.904420000000002</v>
      </c>
      <c r="FG60">
        <v>-68.083579999999998</v>
      </c>
      <c r="FH60">
        <v>-67.90437</v>
      </c>
      <c r="FI60">
        <v>-68.083579999999998</v>
      </c>
      <c r="FJ60">
        <v>-67.90437</v>
      </c>
      <c r="FK60">
        <v>-68.083579999999998</v>
      </c>
      <c r="FL60">
        <v>-67.904690000000002</v>
      </c>
      <c r="FM60">
        <v>-68.083579999999998</v>
      </c>
      <c r="FN60">
        <v>-67.904610000000005</v>
      </c>
      <c r="FO60">
        <v>-68.084490000000002</v>
      </c>
      <c r="FP60">
        <v>-67.902749999999997</v>
      </c>
      <c r="FQ60">
        <v>-68.082549999999998</v>
      </c>
      <c r="FR60">
        <v>-67.904780000000002</v>
      </c>
      <c r="FS60">
        <v>-68.084490000000002</v>
      </c>
      <c r="FT60">
        <v>-67.904439999999994</v>
      </c>
      <c r="FU60">
        <v>-68.084289999999996</v>
      </c>
      <c r="FV60">
        <v>-56.866900000000001</v>
      </c>
      <c r="FW60">
        <v>-56.866900000000001</v>
      </c>
      <c r="FX60">
        <v>-56.866900000000001</v>
      </c>
      <c r="FY60">
        <v>-56.866900000000001</v>
      </c>
      <c r="FZ60">
        <v>-56.85595</v>
      </c>
      <c r="GA60" s="42">
        <v>-65.768600000000006</v>
      </c>
      <c r="GB60">
        <v>-56.85595</v>
      </c>
      <c r="GC60">
        <v>-65.723399999999998</v>
      </c>
      <c r="GD60">
        <v>31.0991</v>
      </c>
      <c r="GE60">
        <v>33.985930000000003</v>
      </c>
      <c r="GF60">
        <v>33.985930000000003</v>
      </c>
      <c r="GG60">
        <v>31.35981</v>
      </c>
      <c r="GH60">
        <v>33.985930000000003</v>
      </c>
      <c r="GI60">
        <v>30.83832</v>
      </c>
      <c r="GJ60" s="2">
        <v>-85.817260000000005</v>
      </c>
      <c r="GK60" s="2">
        <v>-67.779300000000006</v>
      </c>
      <c r="GL60" s="2" t="s">
        <v>140</v>
      </c>
      <c r="GM60" s="2">
        <v>-99.335650000000001</v>
      </c>
      <c r="GN60" s="2">
        <v>-66.913529999999994</v>
      </c>
      <c r="GO60" s="2">
        <v>-67.724159999999998</v>
      </c>
      <c r="GP60" s="2">
        <v>-67.817310000000006</v>
      </c>
      <c r="GQ60" s="2">
        <v>-67.779300000000006</v>
      </c>
      <c r="GR60" s="2">
        <v>-63.425780000000003</v>
      </c>
      <c r="GS60" s="2">
        <v>-68.157709999999994</v>
      </c>
      <c r="GT60" s="2">
        <v>-56.459910000000001</v>
      </c>
      <c r="GU60" s="2">
        <v>-182.76480000000001</v>
      </c>
      <c r="GV60" s="2">
        <v>-70.146960000000007</v>
      </c>
      <c r="GW60" s="2">
        <v>-56.664160000000003</v>
      </c>
      <c r="GX60" s="2">
        <v>-184.5686</v>
      </c>
      <c r="GY60" s="2">
        <v>-71.426360000000003</v>
      </c>
      <c r="GZ60" s="2">
        <v>-56.732239999999997</v>
      </c>
      <c r="HA60" s="2">
        <v>-186.14449999999999</v>
      </c>
      <c r="HB60" s="2">
        <v>-72.401399999999995</v>
      </c>
      <c r="HC60" s="2">
        <v>-56.833799999999997</v>
      </c>
      <c r="HD60" s="2">
        <v>-187.3733</v>
      </c>
      <c r="HE60" s="2">
        <v>-72.914630000000002</v>
      </c>
      <c r="HF60" s="2">
        <v>-56.909489999999998</v>
      </c>
      <c r="HG60" s="2">
        <v>-188.0573</v>
      </c>
      <c r="HH60" s="2">
        <v>-72.940719999999999</v>
      </c>
      <c r="HI60" s="2">
        <v>-72.941540000000003</v>
      </c>
      <c r="HJ60" s="2">
        <v>-72.940719999999999</v>
      </c>
      <c r="HK60" s="2">
        <v>-71.967740000000006</v>
      </c>
      <c r="HL60" s="2" t="s">
        <v>140</v>
      </c>
      <c r="HM60" s="2">
        <v>-66.04777</v>
      </c>
      <c r="HN60" s="2">
        <v>-66.04777</v>
      </c>
      <c r="HO60" s="2">
        <v>-66.04777</v>
      </c>
      <c r="HP60" s="2" t="s">
        <v>140</v>
      </c>
      <c r="HQ60" s="2" t="s">
        <v>140</v>
      </c>
      <c r="HR60" s="2">
        <v>-66.04777</v>
      </c>
      <c r="HS60" s="2" t="s">
        <v>140</v>
      </c>
      <c r="HT60" s="2">
        <v>-66.180040000000005</v>
      </c>
      <c r="HU60" s="2">
        <v>-66.04777</v>
      </c>
      <c r="HV60" s="2">
        <v>-66.180040000000005</v>
      </c>
      <c r="HW60" s="2">
        <v>-66.062790000000007</v>
      </c>
      <c r="HX60" s="2" t="s">
        <v>140</v>
      </c>
      <c r="HY60" s="2">
        <v>-35.85604</v>
      </c>
      <c r="HZ60" s="2" t="s">
        <v>140</v>
      </c>
      <c r="IA60" s="2">
        <v>-66.869870000000006</v>
      </c>
      <c r="IB60" s="2">
        <v>-67.180130000000005</v>
      </c>
      <c r="IC60" s="2">
        <v>-66.085480000000004</v>
      </c>
      <c r="ID60" s="2">
        <v>-66.133359999999996</v>
      </c>
    </row>
    <row r="61" spans="2:254" ht="12" customHeight="1" x14ac:dyDescent="0.15">
      <c r="B61" t="s">
        <v>541</v>
      </c>
      <c r="C61">
        <v>-3677.078</v>
      </c>
      <c r="D61">
        <v>-3168.0189999999998</v>
      </c>
      <c r="E61">
        <v>-3713.9960000000001</v>
      </c>
      <c r="F61">
        <v>-1351.9949999999999</v>
      </c>
      <c r="G61">
        <v>-3741.8339999999998</v>
      </c>
      <c r="H61">
        <v>-3741.8339999999998</v>
      </c>
      <c r="I61">
        <v>-3764.28</v>
      </c>
      <c r="J61">
        <v>-3193.1329999999998</v>
      </c>
      <c r="K61" t="s">
        <v>140</v>
      </c>
      <c r="L61">
        <v>-3741.8339999999998</v>
      </c>
      <c r="M61">
        <v>-1900.8440000000001</v>
      </c>
      <c r="N61">
        <v>-1900.8440000000001</v>
      </c>
      <c r="O61">
        <v>-3752.895</v>
      </c>
      <c r="P61">
        <v>-1900.8440000000001</v>
      </c>
      <c r="Q61">
        <v>-2866.4409999999998</v>
      </c>
      <c r="R61">
        <v>-1901.0329999999999</v>
      </c>
      <c r="S61">
        <v>-3764.4009999999998</v>
      </c>
      <c r="T61">
        <v>-3742.018</v>
      </c>
      <c r="U61">
        <v>-2271.1979999999999</v>
      </c>
      <c r="V61">
        <v>0.83935179999999998</v>
      </c>
      <c r="W61">
        <v>-2699.239</v>
      </c>
      <c r="X61">
        <v>0.83935179999999998</v>
      </c>
      <c r="Y61">
        <v>-620.51710000000003</v>
      </c>
      <c r="Z61">
        <v>-3752.7260000000001</v>
      </c>
      <c r="AA61">
        <v>-3752.88</v>
      </c>
      <c r="AB61">
        <v>-3752.7260000000001</v>
      </c>
      <c r="AC61">
        <v>-3768.2559999999999</v>
      </c>
      <c r="AD61">
        <v>-3752.7260000000001</v>
      </c>
      <c r="AE61">
        <v>-3752.7260000000001</v>
      </c>
      <c r="AF61">
        <v>-3752.7260000000001</v>
      </c>
      <c r="AG61">
        <v>-3768.2559999999999</v>
      </c>
      <c r="AH61">
        <v>-3768.2559999999999</v>
      </c>
      <c r="AI61">
        <v>-3768.2559999999999</v>
      </c>
      <c r="AJ61">
        <v>-3768.2559999999999</v>
      </c>
      <c r="AK61">
        <v>-3752.7260000000001</v>
      </c>
      <c r="AL61">
        <v>-1875.9079999999999</v>
      </c>
      <c r="AM61">
        <v>-1151.4939999999999</v>
      </c>
      <c r="AN61" t="s">
        <v>140</v>
      </c>
      <c r="AO61">
        <v>-3779.5230000000001</v>
      </c>
      <c r="AP61">
        <v>-3052.5569999999998</v>
      </c>
      <c r="AQ61">
        <v>-3710.83</v>
      </c>
      <c r="AR61">
        <v>-3052.5569999999998</v>
      </c>
      <c r="AS61">
        <v>-3052.5810000000001</v>
      </c>
      <c r="AT61">
        <v>-3052.875</v>
      </c>
      <c r="AU61">
        <v>-3779.105</v>
      </c>
      <c r="AV61">
        <v>-58.51699</v>
      </c>
      <c r="AW61">
        <v>-340.97149999999999</v>
      </c>
      <c r="AX61">
        <v>-169.68430000000001</v>
      </c>
      <c r="AY61">
        <v>-3050.3339999999998</v>
      </c>
      <c r="AZ61">
        <v>-3050.3339999999998</v>
      </c>
      <c r="BA61">
        <v>-3037.873</v>
      </c>
      <c r="BB61">
        <v>-3015.2959999999998</v>
      </c>
      <c r="BC61">
        <v>-2982.462</v>
      </c>
      <c r="BD61">
        <v>-2941.6970000000001</v>
      </c>
      <c r="BE61">
        <v>-2905.3159999999998</v>
      </c>
      <c r="BF61">
        <v>-2879.8240000000001</v>
      </c>
      <c r="BG61">
        <v>-2849.26</v>
      </c>
      <c r="BH61">
        <v>22.991569999999999</v>
      </c>
      <c r="BI61">
        <v>-3157.7150000000001</v>
      </c>
      <c r="BJ61">
        <v>-3131.4250000000002</v>
      </c>
      <c r="BK61">
        <v>-2851.59</v>
      </c>
      <c r="BL61">
        <v>-2821.741</v>
      </c>
      <c r="BM61">
        <v>-3141.5459999999998</v>
      </c>
      <c r="BN61">
        <v>-3152.136</v>
      </c>
      <c r="BO61">
        <v>-2788.09</v>
      </c>
      <c r="BP61" t="s">
        <v>140</v>
      </c>
      <c r="BQ61">
        <v>-3142.3809999999999</v>
      </c>
      <c r="BR61">
        <v>-3150.723</v>
      </c>
      <c r="BS61">
        <v>-2771.4520000000002</v>
      </c>
      <c r="BT61" t="s">
        <v>140</v>
      </c>
      <c r="BU61">
        <v>-3144.826</v>
      </c>
      <c r="BV61">
        <v>-2758.895</v>
      </c>
      <c r="BW61">
        <v>-3153.864</v>
      </c>
      <c r="BX61">
        <v>-2753.7510000000002</v>
      </c>
      <c r="BY61">
        <v>-3157.9929999999999</v>
      </c>
      <c r="BZ61">
        <v>-2753.8670000000002</v>
      </c>
      <c r="CA61">
        <v>-2753.7510000000002</v>
      </c>
      <c r="CB61">
        <v>-3158.1120000000001</v>
      </c>
      <c r="CC61">
        <v>-3157.873</v>
      </c>
      <c r="CD61">
        <v>-3662.42</v>
      </c>
      <c r="CE61">
        <v>-1534.115</v>
      </c>
      <c r="CF61">
        <v>-3154.6309999999999</v>
      </c>
      <c r="CG61" t="s">
        <v>140</v>
      </c>
      <c r="CH61">
        <v>-3645.8820000000001</v>
      </c>
      <c r="CI61">
        <v>-3154.0949999999998</v>
      </c>
      <c r="CJ61">
        <v>-3614.2179999999998</v>
      </c>
      <c r="CK61">
        <v>-3148.9059999999999</v>
      </c>
      <c r="CL61">
        <v>-3643.2739999999999</v>
      </c>
      <c r="CM61">
        <v>-3154.6309999999999</v>
      </c>
      <c r="CN61">
        <v>-3148.9059999999999</v>
      </c>
      <c r="CO61" t="s">
        <v>140</v>
      </c>
      <c r="CP61">
        <v>-3614.1729999999998</v>
      </c>
      <c r="CQ61">
        <v>-3146.1239999999998</v>
      </c>
      <c r="CR61">
        <v>-3578.7</v>
      </c>
      <c r="CS61">
        <v>-3539.6849999999999</v>
      </c>
      <c r="CT61">
        <v>-3659.6880000000001</v>
      </c>
      <c r="CU61">
        <v>-3158.326</v>
      </c>
      <c r="CV61">
        <v>-3659.6880000000001</v>
      </c>
      <c r="CW61">
        <v>-3659.6880000000001</v>
      </c>
      <c r="CX61">
        <v>-3665.114</v>
      </c>
      <c r="CY61">
        <v>-3649.1840000000002</v>
      </c>
      <c r="CZ61" t="s">
        <v>140</v>
      </c>
      <c r="DA61">
        <v>-2353.0430000000001</v>
      </c>
      <c r="DB61">
        <v>0.83935179999999998</v>
      </c>
      <c r="DC61">
        <v>-82.345249999999993</v>
      </c>
      <c r="DD61">
        <v>-3175.3470000000002</v>
      </c>
      <c r="DE61">
        <v>-3714.623</v>
      </c>
      <c r="DF61">
        <v>-3705.1759999999999</v>
      </c>
      <c r="DG61">
        <v>-754.20690000000002</v>
      </c>
      <c r="DH61">
        <v>-637.54430000000002</v>
      </c>
      <c r="DI61">
        <v>0.83935179999999998</v>
      </c>
      <c r="DJ61">
        <v>-3707.4369999999999</v>
      </c>
      <c r="DK61">
        <v>-3649.8420000000001</v>
      </c>
      <c r="DL61">
        <v>-3649.7829999999999</v>
      </c>
      <c r="DM61" t="s">
        <v>140</v>
      </c>
      <c r="DN61">
        <v>-3649.7150000000001</v>
      </c>
      <c r="DO61">
        <v>-3649.7080000000001</v>
      </c>
      <c r="DP61">
        <v>-3719.2339999999999</v>
      </c>
      <c r="DQ61">
        <v>-3649.7150000000001</v>
      </c>
      <c r="DR61">
        <v>-3649.7150000000001</v>
      </c>
      <c r="DS61">
        <v>-3665.114</v>
      </c>
      <c r="DT61">
        <v>-3649.7150000000001</v>
      </c>
      <c r="DU61">
        <v>-637.60879999999997</v>
      </c>
      <c r="DV61">
        <v>-637.60879999999997</v>
      </c>
      <c r="DW61" t="s">
        <v>140</v>
      </c>
      <c r="DX61">
        <v>-3754.15</v>
      </c>
      <c r="DY61" t="s">
        <v>140</v>
      </c>
      <c r="DZ61">
        <v>-74.349310000000003</v>
      </c>
      <c r="EA61">
        <v>-3779.105</v>
      </c>
      <c r="EB61">
        <v>-82.345249999999993</v>
      </c>
      <c r="EC61" t="s">
        <v>140</v>
      </c>
      <c r="ED61">
        <v>-1651.7180000000001</v>
      </c>
      <c r="EE61">
        <v>-3770.2759999999998</v>
      </c>
      <c r="EF61">
        <v>-3747.4470000000001</v>
      </c>
      <c r="EG61">
        <v>-3747.5970000000002</v>
      </c>
      <c r="EH61">
        <v>-3747.6149999999998</v>
      </c>
      <c r="EI61">
        <v>-3716.5949999999998</v>
      </c>
      <c r="EJ61">
        <v>-116.29389999999999</v>
      </c>
      <c r="EK61">
        <v>-3716.7109999999998</v>
      </c>
      <c r="EL61">
        <v>-115.7159</v>
      </c>
      <c r="EM61">
        <v>-115.68640000000001</v>
      </c>
      <c r="EN61">
        <v>-3138.8150000000001</v>
      </c>
      <c r="EO61">
        <v>-3711.2829999999999</v>
      </c>
      <c r="EP61">
        <v>-3707.2130000000002</v>
      </c>
      <c r="EQ61">
        <v>-3649.114</v>
      </c>
      <c r="ER61">
        <v>-3649.192</v>
      </c>
      <c r="ES61">
        <v>-117.2319</v>
      </c>
      <c r="ET61">
        <v>3.1264889999999999</v>
      </c>
      <c r="EU61">
        <v>0.83935179999999998</v>
      </c>
      <c r="EV61">
        <v>-3138.8150000000001</v>
      </c>
      <c r="EW61">
        <v>-3779.1559999999999</v>
      </c>
      <c r="EX61">
        <v>-3673.55</v>
      </c>
      <c r="EY61">
        <v>-3779.105</v>
      </c>
      <c r="EZ61">
        <v>-3769.2840000000001</v>
      </c>
      <c r="FA61">
        <v>-3779.2130000000002</v>
      </c>
      <c r="FB61">
        <v>-3769.2710000000002</v>
      </c>
      <c r="FC61">
        <v>-3779.2130000000002</v>
      </c>
      <c r="FD61">
        <v>-3769.27</v>
      </c>
      <c r="FE61">
        <v>-3779.2130000000002</v>
      </c>
      <c r="FF61">
        <v>-3769.268</v>
      </c>
      <c r="FG61">
        <v>-3779.2130000000002</v>
      </c>
      <c r="FH61">
        <v>-3769.2649999999999</v>
      </c>
      <c r="FI61">
        <v>-3779.2130000000002</v>
      </c>
      <c r="FJ61">
        <v>-3769.2649999999999</v>
      </c>
      <c r="FK61">
        <v>-3779.2130000000002</v>
      </c>
      <c r="FL61">
        <v>-3769.2829999999999</v>
      </c>
      <c r="FM61">
        <v>-3779.2130000000002</v>
      </c>
      <c r="FN61">
        <v>-3769.279</v>
      </c>
      <c r="FO61">
        <v>-3779.2629999999999</v>
      </c>
      <c r="FP61">
        <v>-3769.1750000000002</v>
      </c>
      <c r="FQ61">
        <v>-3779.1559999999999</v>
      </c>
      <c r="FR61">
        <v>-3769.288</v>
      </c>
      <c r="FS61">
        <v>-3779.2629999999999</v>
      </c>
      <c r="FT61">
        <v>-3769.2689999999998</v>
      </c>
      <c r="FU61">
        <v>-3779.2530000000002</v>
      </c>
      <c r="FV61">
        <v>-3156.5929999999998</v>
      </c>
      <c r="FW61">
        <v>-3156.5929999999998</v>
      </c>
      <c r="FX61">
        <v>-3156.5929999999998</v>
      </c>
      <c r="FY61">
        <v>-3156.5929999999998</v>
      </c>
      <c r="FZ61">
        <v>-3155.9850000000001</v>
      </c>
      <c r="GA61">
        <v>-3650.712</v>
      </c>
      <c r="GB61">
        <v>-3155.9850000000001</v>
      </c>
      <c r="GC61">
        <v>-3648.203</v>
      </c>
      <c r="GD61">
        <v>131.57689999999999</v>
      </c>
      <c r="GE61">
        <v>143.79079999999999</v>
      </c>
      <c r="GF61">
        <v>143.79079999999999</v>
      </c>
      <c r="GG61">
        <v>132.68</v>
      </c>
      <c r="GH61">
        <v>143.79079999999999</v>
      </c>
      <c r="GI61">
        <v>130.4736</v>
      </c>
      <c r="GJ61" s="2">
        <v>-2020.278</v>
      </c>
      <c r="GK61" s="2">
        <v>-3741.8339999999998</v>
      </c>
      <c r="GL61" s="2" t="s">
        <v>140</v>
      </c>
      <c r="GM61" s="2">
        <v>-1901.1310000000001</v>
      </c>
      <c r="GN61" s="2">
        <v>-3713.8820000000001</v>
      </c>
      <c r="GO61" s="2">
        <v>-3754.2260000000001</v>
      </c>
      <c r="GP61" s="2">
        <v>-3764.2820000000002</v>
      </c>
      <c r="GQ61" s="2">
        <v>-3741.8339999999998</v>
      </c>
      <c r="GR61" s="2">
        <v>-3405.1950000000002</v>
      </c>
      <c r="GS61" s="2">
        <v>-2825.134</v>
      </c>
      <c r="GT61" s="2">
        <v>-3142.34</v>
      </c>
      <c r="GU61" s="2">
        <v>-1100.1089999999999</v>
      </c>
      <c r="GV61" s="2">
        <v>-2793.4180000000001</v>
      </c>
      <c r="GW61" s="2">
        <v>-3143.9560000000001</v>
      </c>
      <c r="GX61" s="2">
        <v>-1110.9670000000001</v>
      </c>
      <c r="GY61" s="2">
        <v>-2775.317</v>
      </c>
      <c r="GZ61" s="2">
        <v>-3148.2249999999999</v>
      </c>
      <c r="HA61" s="2">
        <v>-1120.453</v>
      </c>
      <c r="HB61" s="2">
        <v>-2760.99</v>
      </c>
      <c r="HC61" s="2">
        <v>-3154.2040000000002</v>
      </c>
      <c r="HD61" s="2">
        <v>-1127.8499999999999</v>
      </c>
      <c r="HE61" s="2">
        <v>-2752.7570000000001</v>
      </c>
      <c r="HF61" s="2">
        <v>-3158.5329999999999</v>
      </c>
      <c r="HG61" s="2">
        <v>-1131.9670000000001</v>
      </c>
      <c r="HH61" s="2">
        <v>-2753.7510000000002</v>
      </c>
      <c r="HI61" s="2">
        <v>-2753.6779999999999</v>
      </c>
      <c r="HJ61" s="2">
        <v>-2753.7510000000002</v>
      </c>
      <c r="HK61" s="2">
        <v>-2717.018</v>
      </c>
      <c r="HL61" s="2" t="s">
        <v>140</v>
      </c>
      <c r="HM61" s="2">
        <v>-3649.7150000000001</v>
      </c>
      <c r="HN61" s="2">
        <v>-3649.7150000000001</v>
      </c>
      <c r="HO61" s="2">
        <v>-3649.7150000000001</v>
      </c>
      <c r="HP61" s="2" t="s">
        <v>140</v>
      </c>
      <c r="HQ61" s="2" t="s">
        <v>140</v>
      </c>
      <c r="HR61" s="2">
        <v>-3649.7150000000001</v>
      </c>
      <c r="HS61" s="2" t="s">
        <v>140</v>
      </c>
      <c r="HT61" s="2">
        <v>-3673.55</v>
      </c>
      <c r="HU61" s="2">
        <v>-3649.7150000000001</v>
      </c>
      <c r="HV61" s="2">
        <v>-3673.55</v>
      </c>
      <c r="HW61" s="2">
        <v>-3667.0419999999999</v>
      </c>
      <c r="HX61" s="2" t="s">
        <v>140</v>
      </c>
      <c r="HY61" s="2">
        <v>-1651.7180000000001</v>
      </c>
      <c r="HZ61" s="2" t="s">
        <v>140</v>
      </c>
      <c r="IA61" s="2">
        <v>-3711.732</v>
      </c>
      <c r="IB61" s="2">
        <v>-3729.056</v>
      </c>
      <c r="IC61" s="2">
        <v>-3652.1869999999999</v>
      </c>
      <c r="ID61" s="2">
        <v>-3665.114</v>
      </c>
    </row>
    <row r="62" spans="2:254" ht="12" customHeight="1" x14ac:dyDescent="0.15">
      <c r="B62" t="s">
        <v>164</v>
      </c>
      <c r="C62">
        <v>-276.8184</v>
      </c>
      <c r="D62">
        <v>-12.21541</v>
      </c>
      <c r="E62">
        <v>-14.31997</v>
      </c>
      <c r="F62" s="42">
        <v>-2.5093000000000001E-4</v>
      </c>
      <c r="G62">
        <v>-281.6927</v>
      </c>
      <c r="H62">
        <v>-281.69549999999998</v>
      </c>
      <c r="I62">
        <v>-32.221020000000003</v>
      </c>
      <c r="J62">
        <v>-27.332719999999998</v>
      </c>
      <c r="K62" t="s">
        <v>140</v>
      </c>
      <c r="L62" s="42">
        <v>-2.8168999999999998E-3</v>
      </c>
      <c r="M62">
        <v>-5.2311379999999996</v>
      </c>
      <c r="N62">
        <v>-7.9388589999999999</v>
      </c>
      <c r="O62">
        <v>-280.721</v>
      </c>
      <c r="P62" s="42">
        <v>-2.7077209999999998</v>
      </c>
      <c r="Q62">
        <v>-0.3119306</v>
      </c>
      <c r="R62">
        <v>-7.9396500000000003</v>
      </c>
      <c r="S62">
        <v>-0.36284329999999998</v>
      </c>
      <c r="T62">
        <v>-281.70940000000002</v>
      </c>
      <c r="U62">
        <v>-8.0886E-2</v>
      </c>
      <c r="V62" s="42">
        <v>8.3936399999999998E-6</v>
      </c>
      <c r="W62">
        <v>-9.6130199999999999E-2</v>
      </c>
      <c r="X62" s="42">
        <v>8.3936399999999998E-6</v>
      </c>
      <c r="Y62" s="42">
        <v>-7.7152000000000002E-3</v>
      </c>
      <c r="Z62">
        <v>-281.1653</v>
      </c>
      <c r="AA62">
        <v>-281.17689999999999</v>
      </c>
      <c r="AB62" s="42">
        <v>-3.7528000000000001E-3</v>
      </c>
      <c r="AC62">
        <v>-282.3288</v>
      </c>
      <c r="AD62">
        <v>-140.58080000000001</v>
      </c>
      <c r="AE62">
        <v>-281.1653</v>
      </c>
      <c r="AF62">
        <v>-140.58080000000001</v>
      </c>
      <c r="AG62" s="42">
        <v>-141.16249999999999</v>
      </c>
      <c r="AH62" s="42">
        <v>-3.7683E-3</v>
      </c>
      <c r="AI62">
        <v>-141.16249999999999</v>
      </c>
      <c r="AJ62">
        <v>-141.16630000000001</v>
      </c>
      <c r="AK62">
        <v>-281.16160000000002</v>
      </c>
      <c r="AL62">
        <v>-4.2605680000000001</v>
      </c>
      <c r="AM62">
        <v>-51.812719999999999</v>
      </c>
      <c r="AN62" t="s">
        <v>140</v>
      </c>
      <c r="AO62">
        <v>-27.553049999999999</v>
      </c>
      <c r="AP62">
        <v>-798.09289999999999</v>
      </c>
      <c r="AQ62">
        <v>-452.80599999999998</v>
      </c>
      <c r="AR62">
        <v>-266.0043</v>
      </c>
      <c r="AS62">
        <v>-532.10140000000001</v>
      </c>
      <c r="AT62">
        <v>-798.17589999999996</v>
      </c>
      <c r="AU62" s="42">
        <v>-27.950669999999999</v>
      </c>
      <c r="AV62" s="42">
        <v>-0.1998249</v>
      </c>
      <c r="AW62" s="42">
        <v>-3.4911E-3</v>
      </c>
      <c r="AX62">
        <v>-0.59743089999999999</v>
      </c>
      <c r="AY62">
        <v>-531.7097</v>
      </c>
      <c r="AZ62">
        <v>-531.7097</v>
      </c>
      <c r="BA62">
        <v>-529.53750000000002</v>
      </c>
      <c r="BB62">
        <v>-525.60220000000004</v>
      </c>
      <c r="BC62">
        <v>-519.87879999999996</v>
      </c>
      <c r="BD62">
        <v>-512.77300000000002</v>
      </c>
      <c r="BE62">
        <v>-506.4314</v>
      </c>
      <c r="BF62">
        <v>-501.98779999999999</v>
      </c>
      <c r="BG62" s="42">
        <v>-496.66</v>
      </c>
      <c r="BH62" s="42">
        <v>2.7590299999999998E-4</v>
      </c>
      <c r="BI62">
        <v>-4.5471750000000002</v>
      </c>
      <c r="BJ62">
        <v>-4.5468950000000001</v>
      </c>
      <c r="BK62">
        <v>-501.20679999999999</v>
      </c>
      <c r="BL62">
        <v>-449.78680000000003</v>
      </c>
      <c r="BM62">
        <v>-51.429850000000002</v>
      </c>
      <c r="BN62">
        <v>-51.579940000000001</v>
      </c>
      <c r="BO62">
        <v>-398.14420000000001</v>
      </c>
      <c r="BP62" t="s">
        <v>140</v>
      </c>
      <c r="BQ62">
        <v>-52.179839999999999</v>
      </c>
      <c r="BR62">
        <v>-52.318199999999997</v>
      </c>
      <c r="BS62">
        <v>-372.66149999999999</v>
      </c>
      <c r="BT62" t="s">
        <v>140</v>
      </c>
      <c r="BU62">
        <v>-26.223199999999999</v>
      </c>
      <c r="BV62">
        <v>-355.52440000000001</v>
      </c>
      <c r="BW62">
        <v>-17.619140000000002</v>
      </c>
      <c r="BX62">
        <v>-520.82050000000004</v>
      </c>
      <c r="BY62">
        <v>-8.7478569999999998</v>
      </c>
      <c r="BZ62" s="42">
        <v>-520.8424</v>
      </c>
      <c r="CA62" s="42">
        <v>-173.58959999999999</v>
      </c>
      <c r="CB62" s="42">
        <v>-13.59647</v>
      </c>
      <c r="CC62">
        <v>-13.59545</v>
      </c>
      <c r="CD62">
        <v>-15.76765</v>
      </c>
      <c r="CE62" s="42">
        <v>-1.551E-11</v>
      </c>
      <c r="CF62">
        <v>-7.613874</v>
      </c>
      <c r="CG62" t="s">
        <v>140</v>
      </c>
      <c r="CH62" s="42">
        <v>-29.167349999999999</v>
      </c>
      <c r="CI62" s="42">
        <v>-25.23302</v>
      </c>
      <c r="CJ62" s="42">
        <v>-149.29300000000001</v>
      </c>
      <c r="CK62">
        <v>-12.2486</v>
      </c>
      <c r="CL62">
        <v>-170.84649999999999</v>
      </c>
      <c r="CM62">
        <v>-7.613874</v>
      </c>
      <c r="CN62">
        <v>-12.2486</v>
      </c>
      <c r="CO62" t="s">
        <v>140</v>
      </c>
      <c r="CP62">
        <v>-44.195250000000001</v>
      </c>
      <c r="CQ62">
        <v>-38.471800000000002</v>
      </c>
      <c r="CR62">
        <v>-59.424810000000001</v>
      </c>
      <c r="CS62">
        <v>-57.921599999999998</v>
      </c>
      <c r="CT62">
        <v>-165.99789999999999</v>
      </c>
      <c r="CU62" s="42">
        <v>-4.848617</v>
      </c>
      <c r="CV62" s="42">
        <v>-165.73490000000001</v>
      </c>
      <c r="CW62">
        <v>-0.2630171</v>
      </c>
      <c r="CX62">
        <v>-81.986410000000006</v>
      </c>
      <c r="CY62" s="42">
        <v>-274.45679999999999</v>
      </c>
      <c r="CZ62" s="42" t="s">
        <v>140</v>
      </c>
      <c r="DA62">
        <v>-1.82643</v>
      </c>
      <c r="DB62" s="42">
        <v>1.67873E-4</v>
      </c>
      <c r="DC62" s="42">
        <v>-0.65420750000000005</v>
      </c>
      <c r="DD62">
        <v>-15.57601</v>
      </c>
      <c r="DE62">
        <v>-18.12875</v>
      </c>
      <c r="DF62" s="42">
        <v>-22.742660000000001</v>
      </c>
      <c r="DG62" s="42">
        <v>-7.3344459999999998</v>
      </c>
      <c r="DH62">
        <v>-6.1999360000000001</v>
      </c>
      <c r="DI62" s="42">
        <v>8.2403300000000003E-7</v>
      </c>
      <c r="DJ62">
        <v>-452.02120000000002</v>
      </c>
      <c r="DK62">
        <v>-296.6026</v>
      </c>
      <c r="DL62">
        <v>-593.19090000000006</v>
      </c>
      <c r="DM62" t="s">
        <v>140</v>
      </c>
      <c r="DN62">
        <v>-296.58999999999997</v>
      </c>
      <c r="DO62">
        <v>-593.17880000000002</v>
      </c>
      <c r="DP62">
        <v>-20.685939999999999</v>
      </c>
      <c r="DQ62">
        <v>-267.67509999999999</v>
      </c>
      <c r="DR62">
        <v>-296.57040000000001</v>
      </c>
      <c r="DS62">
        <v>-81.986410000000006</v>
      </c>
      <c r="DT62">
        <v>-267.67509999999999</v>
      </c>
      <c r="DU62">
        <v>-6.1999370000000003</v>
      </c>
      <c r="DV62">
        <v>-6.1999370000000003</v>
      </c>
      <c r="DW62" t="s">
        <v>140</v>
      </c>
      <c r="DX62">
        <v>-6.6801880000000002</v>
      </c>
      <c r="DY62" t="s">
        <v>140</v>
      </c>
      <c r="DZ62">
        <v>-0.59068220000000005</v>
      </c>
      <c r="EA62">
        <v>-154.94560000000001</v>
      </c>
      <c r="EB62">
        <v>-0.65420750000000005</v>
      </c>
      <c r="EC62" t="s">
        <v>140</v>
      </c>
      <c r="ED62">
        <v>-18.19183</v>
      </c>
      <c r="EE62">
        <v>-188.51650000000001</v>
      </c>
      <c r="EF62">
        <v>-187.375</v>
      </c>
      <c r="EG62">
        <v>-187.38249999999999</v>
      </c>
      <c r="EH62">
        <v>-187.38339999999999</v>
      </c>
      <c r="EI62">
        <v>-173.88630000000001</v>
      </c>
      <c r="EJ62">
        <v>-0.63403430000000005</v>
      </c>
      <c r="EK62">
        <v>-173.89169999999999</v>
      </c>
      <c r="EL62" s="42">
        <v>-0.63088310000000003</v>
      </c>
      <c r="EM62" s="42">
        <v>-0.63072209999999995</v>
      </c>
      <c r="EN62" s="42">
        <v>-7.7299699999999999E-2</v>
      </c>
      <c r="EO62" s="42">
        <v>-452.49020000000002</v>
      </c>
      <c r="EP62">
        <v>-451.99400000000003</v>
      </c>
      <c r="EQ62">
        <v>-274.71379999999999</v>
      </c>
      <c r="ER62" s="42">
        <v>-274.71960000000001</v>
      </c>
      <c r="ES62" s="42">
        <v>-0.6309418</v>
      </c>
      <c r="ET62" s="42">
        <v>2.1885700000000001E-4</v>
      </c>
      <c r="EU62" s="42">
        <v>5.8755499999999997E-5</v>
      </c>
      <c r="EV62" s="42">
        <v>-7.7299699999999999E-2</v>
      </c>
      <c r="EW62" s="42">
        <v>-84.537459999999996</v>
      </c>
      <c r="EX62">
        <v>-82.175120000000007</v>
      </c>
      <c r="EY62">
        <v>-12.093310000000001</v>
      </c>
      <c r="EZ62">
        <v>-794.88340000000005</v>
      </c>
      <c r="FA62">
        <v>-796.97730000000001</v>
      </c>
      <c r="FB62">
        <v>-1844.0609999999999</v>
      </c>
      <c r="FC62">
        <v>-1848.925</v>
      </c>
      <c r="FD62" s="42">
        <v>-22.11027</v>
      </c>
      <c r="FE62" s="42">
        <v>-22.168600000000001</v>
      </c>
      <c r="FF62" s="42">
        <v>-5.7482170000000004</v>
      </c>
      <c r="FG62" s="42">
        <v>-5.763382</v>
      </c>
      <c r="FH62">
        <v>-219.36420000000001</v>
      </c>
      <c r="FI62">
        <v>-219.94309999999999</v>
      </c>
      <c r="FJ62" s="42">
        <v>-219.36420000000001</v>
      </c>
      <c r="FK62" s="42">
        <v>-219.94309999999999</v>
      </c>
      <c r="FL62" s="42">
        <v>-5.8662999999999996E-3</v>
      </c>
      <c r="FM62" s="42">
        <v>-5.8818000000000004E-3</v>
      </c>
      <c r="FN62" s="42">
        <v>-187.3263</v>
      </c>
      <c r="FO62" s="42">
        <v>-187.82249999999999</v>
      </c>
      <c r="FP62" s="42">
        <v>-993.63890000000004</v>
      </c>
      <c r="FQ62">
        <v>-996.27009999999996</v>
      </c>
      <c r="FR62">
        <v>-428.69670000000002</v>
      </c>
      <c r="FS62">
        <v>-429.83120000000002</v>
      </c>
      <c r="FT62">
        <v>-430.9794</v>
      </c>
      <c r="FU62">
        <v>-432.12079999999997</v>
      </c>
      <c r="FV62">
        <v>-0.3851098</v>
      </c>
      <c r="FW62">
        <v>-0.31193900000000002</v>
      </c>
      <c r="FX62">
        <v>-7.3170799999999994E-2</v>
      </c>
      <c r="FY62">
        <v>-0.31566379999999999</v>
      </c>
      <c r="FZ62">
        <v>-22.628740000000001</v>
      </c>
      <c r="GA62">
        <v>-26.175979999999999</v>
      </c>
      <c r="GB62">
        <v>-15.146739999999999</v>
      </c>
      <c r="GC62">
        <v>-17.509080000000001</v>
      </c>
      <c r="GD62">
        <v>105.26300000000001</v>
      </c>
      <c r="GE62">
        <v>115.0343</v>
      </c>
      <c r="GF62">
        <v>57.517150000000001</v>
      </c>
      <c r="GG62">
        <v>53.072749999999999</v>
      </c>
      <c r="GH62">
        <v>57.517150000000001</v>
      </c>
      <c r="GI62">
        <v>52.190190000000001</v>
      </c>
      <c r="GJ62" s="2">
        <v>-0.97135800000000005</v>
      </c>
      <c r="GK62" s="2">
        <v>-251.745</v>
      </c>
      <c r="GL62" s="2" t="s">
        <v>140</v>
      </c>
      <c r="GM62" s="3">
        <v>-5.2319290000000001</v>
      </c>
      <c r="GN62" s="2">
        <v>-14.320180000000001</v>
      </c>
      <c r="GO62" s="3">
        <v>-250.77369999999999</v>
      </c>
      <c r="GP62" s="2">
        <v>-32.22166</v>
      </c>
      <c r="GQ62" s="2">
        <v>-29.947710000000001</v>
      </c>
      <c r="GR62" s="2">
        <v>-0.37055870000000002</v>
      </c>
      <c r="GS62" s="3">
        <v>-450.30970000000002</v>
      </c>
      <c r="GT62" s="2">
        <v>-51.422840000000001</v>
      </c>
      <c r="GU62" s="3">
        <v>-7.0070999999999996E-3</v>
      </c>
      <c r="GV62" s="3">
        <v>-398.8691</v>
      </c>
      <c r="GW62" s="2">
        <v>-52.16554</v>
      </c>
      <c r="GX62" s="3">
        <v>-1.4298099999999999E-2</v>
      </c>
      <c r="GY62" s="3">
        <v>-373.14249999999998</v>
      </c>
      <c r="GZ62" s="3">
        <v>-26.207550000000001</v>
      </c>
      <c r="HA62" s="3">
        <v>-1.5657399999999998E-2</v>
      </c>
      <c r="HB62" s="3">
        <v>-355.7919</v>
      </c>
      <c r="HC62" s="3">
        <v>-17.618079999999999</v>
      </c>
      <c r="HD62" s="3">
        <v>-1.0567E-3</v>
      </c>
      <c r="HE62" s="3">
        <v>-520.6345</v>
      </c>
      <c r="HF62" s="3">
        <v>-8.7470199999999991</v>
      </c>
      <c r="HG62" s="3">
        <v>-8.3693000000000005E-4</v>
      </c>
      <c r="HH62" s="3">
        <v>-347.23110000000003</v>
      </c>
      <c r="HI62" s="3">
        <v>-2.7537E-3</v>
      </c>
      <c r="HJ62" s="2">
        <v>-347.22829999999999</v>
      </c>
      <c r="HK62" s="3">
        <v>-342.59649999999999</v>
      </c>
      <c r="HL62" s="3" t="s">
        <v>140</v>
      </c>
      <c r="HM62" s="3">
        <v>-296.57040000000001</v>
      </c>
      <c r="HN62" s="3">
        <v>-28.895230000000002</v>
      </c>
      <c r="HO62" s="2">
        <v>-267.67509999999999</v>
      </c>
      <c r="HP62" s="2" t="s">
        <v>140</v>
      </c>
      <c r="HQ62" s="2" t="s">
        <v>140</v>
      </c>
      <c r="HR62" s="2">
        <v>-28.895230000000002</v>
      </c>
      <c r="HS62" s="2" t="s">
        <v>140</v>
      </c>
      <c r="HT62" s="2">
        <v>-29.083939999999998</v>
      </c>
      <c r="HU62" s="2">
        <v>-28.895230000000002</v>
      </c>
      <c r="HV62" s="2">
        <v>-53.091169999999998</v>
      </c>
      <c r="HW62" s="2">
        <v>-29.032419999999998</v>
      </c>
      <c r="HX62" s="2" t="s">
        <v>140</v>
      </c>
      <c r="HY62" s="2">
        <v>-18.19183</v>
      </c>
      <c r="HZ62" s="2" t="s">
        <v>140</v>
      </c>
      <c r="IA62" s="2">
        <v>-18.207139999999999</v>
      </c>
      <c r="IB62" s="2">
        <v>-173.63509999999999</v>
      </c>
      <c r="IC62" s="2">
        <v>-274.3553</v>
      </c>
      <c r="ID62" s="2">
        <v>-81.986410000000006</v>
      </c>
      <c r="IK62" s="3"/>
      <c r="IL62" s="3"/>
    </row>
    <row r="63" spans="2:254" ht="12" customHeight="1" x14ac:dyDescent="0.15">
      <c r="B63" t="s">
        <v>542</v>
      </c>
      <c r="C63" s="42">
        <v>-34.171869999999998</v>
      </c>
      <c r="D63">
        <v>-9.8746480000000005</v>
      </c>
      <c r="E63">
        <v>-34.919629999999998</v>
      </c>
      <c r="F63">
        <v>-2.5670820000000001</v>
      </c>
      <c r="G63">
        <v>-37.509599999999999</v>
      </c>
      <c r="H63">
        <v>-37.509599999999999</v>
      </c>
      <c r="I63">
        <v>-37.515810000000002</v>
      </c>
      <c r="J63">
        <v>-6.1845439999999998</v>
      </c>
      <c r="K63" t="s">
        <v>140</v>
      </c>
      <c r="L63" s="42">
        <v>-37.509599999999999</v>
      </c>
      <c r="M63" s="42">
        <v>-68.217320000000001</v>
      </c>
      <c r="N63">
        <v>-68.217389999999995</v>
      </c>
      <c r="O63">
        <v>-37.255650000000003</v>
      </c>
      <c r="P63">
        <v>-68.217389999999995</v>
      </c>
      <c r="Q63">
        <v>-5.2176580000000001</v>
      </c>
      <c r="R63">
        <v>-68.250060000000005</v>
      </c>
      <c r="S63">
        <v>-37.51549</v>
      </c>
      <c r="T63">
        <v>-37.512920000000001</v>
      </c>
      <c r="U63">
        <v>-4.4972209999999997</v>
      </c>
      <c r="V63">
        <v>3.7437870000000002</v>
      </c>
      <c r="W63" s="42">
        <v>-29.30864</v>
      </c>
      <c r="X63" s="42">
        <v>-4.0247630000000001</v>
      </c>
      <c r="Y63" s="42">
        <v>1.6132629999999999</v>
      </c>
      <c r="Z63">
        <v>-37.253349999999998</v>
      </c>
      <c r="AA63">
        <v>-37.256189999999997</v>
      </c>
      <c r="AB63" s="42">
        <v>-37.252940000000002</v>
      </c>
      <c r="AC63">
        <v>-38.14029</v>
      </c>
      <c r="AD63" s="42">
        <v>-37.252940000000002</v>
      </c>
      <c r="AE63">
        <v>-37.252940000000002</v>
      </c>
      <c r="AF63" s="42">
        <v>-37.252940000000002</v>
      </c>
      <c r="AG63">
        <v>-38.14029</v>
      </c>
      <c r="AH63" s="42">
        <v>-38.14029</v>
      </c>
      <c r="AI63">
        <v>-38.14029</v>
      </c>
      <c r="AJ63" s="42">
        <v>-38.14029</v>
      </c>
      <c r="AK63">
        <v>-37.252940000000002</v>
      </c>
      <c r="AL63">
        <v>-53.941940000000002</v>
      </c>
      <c r="AM63">
        <v>-652.87009999999998</v>
      </c>
      <c r="AN63" t="s">
        <v>140</v>
      </c>
      <c r="AO63" s="42">
        <v>-38.493749999999999</v>
      </c>
      <c r="AP63">
        <v>-57.218040000000002</v>
      </c>
      <c r="AQ63" s="42">
        <v>-35.10736</v>
      </c>
      <c r="AR63" s="42">
        <v>-57.218040000000002</v>
      </c>
      <c r="AS63">
        <v>-57.217750000000002</v>
      </c>
      <c r="AT63" s="42">
        <v>-57.225569999999998</v>
      </c>
      <c r="AU63">
        <v>-38.36871</v>
      </c>
      <c r="AV63" s="42">
        <v>1.9559200000000001</v>
      </c>
      <c r="AW63">
        <v>0.74480820000000003</v>
      </c>
      <c r="AX63" s="42">
        <v>0.98086739999999994</v>
      </c>
      <c r="AY63" s="42">
        <v>-57.161900000000003</v>
      </c>
      <c r="AZ63" s="42">
        <v>-57.160710000000002</v>
      </c>
      <c r="BA63">
        <v>-56.364829999999998</v>
      </c>
      <c r="BB63" s="42">
        <v>-54.967799999999997</v>
      </c>
      <c r="BC63">
        <v>-52.893009999999997</v>
      </c>
      <c r="BD63">
        <v>-49.458779999999997</v>
      </c>
      <c r="BE63">
        <v>-43.28566</v>
      </c>
      <c r="BF63" s="42">
        <v>-35.992069999999998</v>
      </c>
      <c r="BG63" s="42">
        <v>-27.8674</v>
      </c>
      <c r="BH63">
        <v>-8.7246120000000005</v>
      </c>
      <c r="BI63">
        <v>-15.999980000000001</v>
      </c>
      <c r="BJ63">
        <v>-14.22282</v>
      </c>
      <c r="BK63">
        <v>-27.721520000000002</v>
      </c>
      <c r="BL63" s="42">
        <v>-38.947749999999999</v>
      </c>
      <c r="BM63">
        <v>-14.588430000000001</v>
      </c>
      <c r="BN63">
        <v>-15.02173</v>
      </c>
      <c r="BO63">
        <v>-54.488199999999999</v>
      </c>
      <c r="BP63" s="42" t="s">
        <v>140</v>
      </c>
      <c r="BQ63">
        <v>-13.75436</v>
      </c>
      <c r="BR63" s="42">
        <v>-14.01299</v>
      </c>
      <c r="BS63" s="42">
        <v>-60.544159999999998</v>
      </c>
      <c r="BT63" t="s">
        <v>140</v>
      </c>
      <c r="BU63">
        <v>-12.79189</v>
      </c>
      <c r="BV63" s="42">
        <v>-64.339380000000006</v>
      </c>
      <c r="BW63">
        <v>-11.75794</v>
      </c>
      <c r="BX63">
        <v>-66.419870000000003</v>
      </c>
      <c r="BY63">
        <v>-11.16722</v>
      </c>
      <c r="BZ63">
        <v>-36.219140000000003</v>
      </c>
      <c r="CA63">
        <v>-66.419839999999994</v>
      </c>
      <c r="CB63">
        <v>-11.14278</v>
      </c>
      <c r="CC63">
        <v>-11.132619999999999</v>
      </c>
      <c r="CD63">
        <v>-32.60548</v>
      </c>
      <c r="CE63">
        <v>0.35886770000000001</v>
      </c>
      <c r="CF63" s="42">
        <v>-11.747339999999999</v>
      </c>
      <c r="CG63" t="s">
        <v>140</v>
      </c>
      <c r="CH63">
        <v>-31.9176</v>
      </c>
      <c r="CI63" s="42">
        <v>-11.754720000000001</v>
      </c>
      <c r="CJ63" s="42">
        <v>-30.784179999999999</v>
      </c>
      <c r="CK63">
        <v>-12.68404</v>
      </c>
      <c r="CL63">
        <v>-31.92052</v>
      </c>
      <c r="CM63">
        <v>-11.747339999999999</v>
      </c>
      <c r="CN63">
        <v>-12.684060000000001</v>
      </c>
      <c r="CO63" t="s">
        <v>140</v>
      </c>
      <c r="CP63" s="42">
        <v>-30.783580000000001</v>
      </c>
      <c r="CQ63">
        <v>-12.75742</v>
      </c>
      <c r="CR63">
        <v>-29.470659999999999</v>
      </c>
      <c r="CS63">
        <v>-28.1067</v>
      </c>
      <c r="CT63">
        <v>-32.614370000000001</v>
      </c>
      <c r="CU63" s="42">
        <v>-11.124879999999999</v>
      </c>
      <c r="CV63">
        <v>-32.614370000000001</v>
      </c>
      <c r="CW63">
        <v>-32.614370000000001</v>
      </c>
      <c r="CX63">
        <v>-32.91545</v>
      </c>
      <c r="CY63">
        <v>-32.766979999999997</v>
      </c>
      <c r="CZ63" s="42" t="s">
        <v>140</v>
      </c>
      <c r="DA63">
        <v>-5.2493220000000003</v>
      </c>
      <c r="DB63" s="42">
        <v>-4.0247630000000001</v>
      </c>
      <c r="DC63" s="42">
        <v>-1.993805</v>
      </c>
      <c r="DD63">
        <v>-8.8995160000000002</v>
      </c>
      <c r="DE63" s="42">
        <v>-34.93282</v>
      </c>
      <c r="DF63">
        <v>-34.491459999999996</v>
      </c>
      <c r="DG63">
        <v>-10.923</v>
      </c>
      <c r="DH63">
        <v>-1.9961409999999999</v>
      </c>
      <c r="DI63">
        <v>-4.0247630000000001</v>
      </c>
      <c r="DJ63" s="42">
        <v>-34.93647</v>
      </c>
      <c r="DK63" s="42">
        <v>-32.678939999999997</v>
      </c>
      <c r="DL63" s="42">
        <v>-32.673070000000003</v>
      </c>
      <c r="DM63" s="42" t="s">
        <v>140</v>
      </c>
      <c r="DN63">
        <v>-32.670180000000002</v>
      </c>
      <c r="DO63">
        <v>-32.67257</v>
      </c>
      <c r="DP63">
        <v>-35.156109999999998</v>
      </c>
      <c r="DQ63">
        <v>-32.670180000000002</v>
      </c>
      <c r="DR63">
        <v>-32.670189999999998</v>
      </c>
      <c r="DS63">
        <v>-32.91433</v>
      </c>
      <c r="DT63">
        <v>-32.669069999999998</v>
      </c>
      <c r="DU63">
        <v>-1.996178</v>
      </c>
      <c r="DV63">
        <v>-1.996178</v>
      </c>
      <c r="DW63" t="s">
        <v>140</v>
      </c>
      <c r="DX63">
        <v>-36.967739999999999</v>
      </c>
      <c r="DY63" t="s">
        <v>140</v>
      </c>
      <c r="DZ63">
        <v>-1.822365</v>
      </c>
      <c r="EA63">
        <v>-38.36871</v>
      </c>
      <c r="EB63" s="42">
        <v>-1.993805</v>
      </c>
      <c r="EC63" s="42" t="s">
        <v>140</v>
      </c>
      <c r="ED63">
        <v>-2.4072249999999999</v>
      </c>
      <c r="EE63" s="42">
        <v>-37.852159999999998</v>
      </c>
      <c r="EF63" s="42">
        <v>-36.600709999999999</v>
      </c>
      <c r="EG63" s="42">
        <v>-36.603639999999999</v>
      </c>
      <c r="EH63" s="42">
        <v>-36.60398</v>
      </c>
      <c r="EI63" s="42">
        <v>-35.671149999999997</v>
      </c>
      <c r="EJ63" s="42">
        <v>0.48713869999999998</v>
      </c>
      <c r="EK63" s="42">
        <v>-35.673310000000001</v>
      </c>
      <c r="EL63" s="42">
        <v>0.49956099999999998</v>
      </c>
      <c r="EM63">
        <v>0.50216780000000005</v>
      </c>
      <c r="EN63" s="42">
        <v>-8.6534309999999994</v>
      </c>
      <c r="EO63" s="42">
        <v>-35.131070000000001</v>
      </c>
      <c r="EP63">
        <v>-34.933480000000003</v>
      </c>
      <c r="EQ63" s="42">
        <v>-32.841290000000001</v>
      </c>
      <c r="ER63" s="42">
        <v>-32.842610000000001</v>
      </c>
      <c r="ES63">
        <v>0.50258639999999999</v>
      </c>
      <c r="ET63" s="42">
        <v>0.2358809</v>
      </c>
      <c r="EU63">
        <v>-4.0247630000000001</v>
      </c>
      <c r="EV63">
        <v>-8.6534309999999994</v>
      </c>
      <c r="EW63" s="42">
        <v>-38.370159999999998</v>
      </c>
      <c r="EX63">
        <v>-33.060389999999998</v>
      </c>
      <c r="EY63">
        <v>-38.36871</v>
      </c>
      <c r="EZ63" s="42">
        <v>-37.796669999999999</v>
      </c>
      <c r="FA63">
        <v>-38.36797</v>
      </c>
      <c r="FB63">
        <v>-37.795969999999997</v>
      </c>
      <c r="FC63">
        <v>-38.36797</v>
      </c>
      <c r="FD63" s="42">
        <v>-37.795870000000001</v>
      </c>
      <c r="FE63" s="42">
        <v>-38.36797</v>
      </c>
      <c r="FF63">
        <v>-37.7958</v>
      </c>
      <c r="FG63">
        <v>-38.36797</v>
      </c>
      <c r="FH63">
        <v>-37.795639999999999</v>
      </c>
      <c r="FI63">
        <v>-38.36797</v>
      </c>
      <c r="FJ63">
        <v>-37.795639999999999</v>
      </c>
      <c r="FK63">
        <v>-38.36797</v>
      </c>
      <c r="FL63">
        <v>-37.79665</v>
      </c>
      <c r="FM63">
        <v>-38.36797</v>
      </c>
      <c r="FN63">
        <v>-37.79495</v>
      </c>
      <c r="FO63">
        <v>-38.369410000000002</v>
      </c>
      <c r="FP63">
        <v>-37.795929999999998</v>
      </c>
      <c r="FQ63">
        <v>-38.370159999999998</v>
      </c>
      <c r="FR63" s="42">
        <v>-37.795490000000001</v>
      </c>
      <c r="FS63">
        <v>-38.369410000000002</v>
      </c>
      <c r="FT63">
        <v>-37.795110000000001</v>
      </c>
      <c r="FU63" s="42">
        <v>-38.369489999999999</v>
      </c>
      <c r="FV63">
        <v>-11.480779999999999</v>
      </c>
      <c r="FW63">
        <v>-11.480779999999999</v>
      </c>
      <c r="FX63">
        <v>-11.480779999999999</v>
      </c>
      <c r="FY63">
        <v>-11.480779999999999</v>
      </c>
      <c r="FZ63" s="42">
        <v>-11.45383</v>
      </c>
      <c r="GA63" s="42">
        <v>-32.08437</v>
      </c>
      <c r="GB63">
        <v>-11.45383</v>
      </c>
      <c r="GC63" s="42">
        <v>-31.97973</v>
      </c>
      <c r="GD63" s="42">
        <v>-169.2516</v>
      </c>
      <c r="GE63" s="42">
        <v>-164.33080000000001</v>
      </c>
      <c r="GF63" s="42">
        <v>-164.33080000000001</v>
      </c>
      <c r="GG63">
        <v>-168.7989</v>
      </c>
      <c r="GH63">
        <v>-164.33080000000001</v>
      </c>
      <c r="GI63">
        <v>-169.70580000000001</v>
      </c>
      <c r="GJ63" s="2">
        <v>-130.2919</v>
      </c>
      <c r="GK63" s="2">
        <v>-37.503909999999998</v>
      </c>
      <c r="GL63" s="2" t="s">
        <v>140</v>
      </c>
      <c r="GM63" s="2">
        <v>-68.272289999999998</v>
      </c>
      <c r="GN63" s="2">
        <v>-34.918410000000002</v>
      </c>
      <c r="GO63" s="2">
        <v>-37.226599999999998</v>
      </c>
      <c r="GP63" s="2">
        <v>-37.515909999999998</v>
      </c>
      <c r="GQ63" s="2">
        <v>-37.503909999999998</v>
      </c>
      <c r="GR63" s="2">
        <v>-34.220080000000003</v>
      </c>
      <c r="GS63" s="2">
        <v>-29.49812</v>
      </c>
      <c r="GT63" s="2">
        <v>-14.585419999999999</v>
      </c>
      <c r="GU63" s="2">
        <v>-92.530339999999995</v>
      </c>
      <c r="GV63" s="2">
        <v>-32.15578</v>
      </c>
      <c r="GW63" s="2">
        <v>-13.70445</v>
      </c>
      <c r="GX63" s="2">
        <v>-94.89179</v>
      </c>
      <c r="GY63" s="2">
        <v>-33.96293</v>
      </c>
      <c r="GZ63" s="2">
        <v>-12.682639999999999</v>
      </c>
      <c r="HA63" s="2">
        <v>-96.997579999999999</v>
      </c>
      <c r="HB63" s="2">
        <v>-35.389220000000002</v>
      </c>
      <c r="HC63" s="2">
        <v>-11.747030000000001</v>
      </c>
      <c r="HD63" s="2">
        <v>-98.644459999999995</v>
      </c>
      <c r="HE63" s="2">
        <v>-66.344530000000006</v>
      </c>
      <c r="HF63" s="2">
        <v>-11.14977</v>
      </c>
      <c r="HG63" s="2">
        <v>-99.551519999999996</v>
      </c>
      <c r="HH63" s="2">
        <v>-66.419870000000003</v>
      </c>
      <c r="HI63" s="2">
        <v>-66.422359999999998</v>
      </c>
      <c r="HJ63" s="2">
        <v>-66.41986</v>
      </c>
      <c r="HK63" s="2">
        <v>-33.894710000000003</v>
      </c>
      <c r="HL63" s="2" t="s">
        <v>140</v>
      </c>
      <c r="HM63" s="2">
        <v>-32.670180000000002</v>
      </c>
      <c r="HN63" s="2">
        <v>-32.670180000000002</v>
      </c>
      <c r="HO63" s="2">
        <v>-32.670180000000002</v>
      </c>
      <c r="HP63" s="2" t="s">
        <v>140</v>
      </c>
      <c r="HQ63" s="2" t="s">
        <v>140</v>
      </c>
      <c r="HR63" s="2">
        <v>-32.670180000000002</v>
      </c>
      <c r="HS63" s="2" t="s">
        <v>140</v>
      </c>
      <c r="HT63" s="2">
        <v>-33.060389999999998</v>
      </c>
      <c r="HU63" s="2">
        <v>-32.670180000000002</v>
      </c>
      <c r="HV63" s="2">
        <v>-33.060389999999998</v>
      </c>
      <c r="HW63" s="2">
        <v>-32.770029999999998</v>
      </c>
      <c r="HX63" s="2" t="s">
        <v>140</v>
      </c>
      <c r="HY63" s="2">
        <v>-2.4072249999999999</v>
      </c>
      <c r="HZ63" s="2" t="s">
        <v>140</v>
      </c>
      <c r="IA63" s="2">
        <v>-34.801430000000003</v>
      </c>
      <c r="IB63" s="2">
        <v>-35.644289999999998</v>
      </c>
      <c r="IC63" s="2">
        <v>-32.760100000000001</v>
      </c>
      <c r="ID63" s="2">
        <v>-32.91433</v>
      </c>
    </row>
    <row r="64" spans="2:254" ht="12" customHeight="1" x14ac:dyDescent="0.15">
      <c r="B64" t="s">
        <v>543</v>
      </c>
      <c r="C64">
        <v>-1.886498</v>
      </c>
      <c r="D64">
        <v>-0.54806960000000005</v>
      </c>
      <c r="E64">
        <v>-1.938153</v>
      </c>
      <c r="F64">
        <v>-0.11346009999999999</v>
      </c>
      <c r="G64">
        <v>-2.0707610000000001</v>
      </c>
      <c r="H64">
        <v>-2.0707610000000001</v>
      </c>
      <c r="I64">
        <v>-2.0823610000000001</v>
      </c>
      <c r="J64">
        <v>-0.34328059999999999</v>
      </c>
      <c r="K64" t="s">
        <v>140</v>
      </c>
      <c r="L64">
        <v>-2.0707610000000001</v>
      </c>
      <c r="M64">
        <v>-1.305574</v>
      </c>
      <c r="N64">
        <v>-1.3055760000000001</v>
      </c>
      <c r="O64">
        <v>-2.064324</v>
      </c>
      <c r="P64">
        <v>-1.3055760000000001</v>
      </c>
      <c r="Q64">
        <v>-0.28012500000000001</v>
      </c>
      <c r="R64">
        <v>-1.3062009999999999</v>
      </c>
      <c r="S64">
        <v>-2.0824229999999999</v>
      </c>
      <c r="T64">
        <v>-2.0709439999999999</v>
      </c>
      <c r="U64">
        <v>-0.22461719999999999</v>
      </c>
      <c r="V64">
        <v>0.13364229999999999</v>
      </c>
      <c r="W64">
        <v>-1.463843</v>
      </c>
      <c r="X64">
        <v>-0.14367240000000001</v>
      </c>
      <c r="Y64">
        <v>6.3844999999999999E-2</v>
      </c>
      <c r="Z64">
        <v>-2.0641929999999999</v>
      </c>
      <c r="AA64">
        <v>-2.0643509999999998</v>
      </c>
      <c r="AB64">
        <v>-2.064171</v>
      </c>
      <c r="AC64">
        <v>-2.1133389999999999</v>
      </c>
      <c r="AD64">
        <v>-2.064171</v>
      </c>
      <c r="AE64">
        <v>-2.064171</v>
      </c>
      <c r="AF64">
        <v>-2.064171</v>
      </c>
      <c r="AG64">
        <v>-2.1133389999999999</v>
      </c>
      <c r="AH64">
        <v>-2.1133389999999999</v>
      </c>
      <c r="AI64">
        <v>-2.1133389999999999</v>
      </c>
      <c r="AJ64">
        <v>-2.1133389999999999</v>
      </c>
      <c r="AK64">
        <v>-2.064171</v>
      </c>
      <c r="AL64">
        <v>-0.98208499999999999</v>
      </c>
      <c r="AM64">
        <v>-3.93241</v>
      </c>
      <c r="AN64" t="s">
        <v>140</v>
      </c>
      <c r="AO64">
        <v>-2.1356190000000002</v>
      </c>
      <c r="AP64">
        <v>-2.4398909999999998</v>
      </c>
      <c r="AQ64">
        <v>-1.944183</v>
      </c>
      <c r="AR64">
        <v>-2.4398909999999998</v>
      </c>
      <c r="AS64">
        <v>-2.4398909999999998</v>
      </c>
      <c r="AT64">
        <v>-2.4402119999999998</v>
      </c>
      <c r="AU64">
        <v>-2.1297869999999999</v>
      </c>
      <c r="AV64">
        <v>6.8842E-2</v>
      </c>
      <c r="AW64">
        <v>2.8194E-2</v>
      </c>
      <c r="AX64">
        <v>3.5181799999999999E-2</v>
      </c>
      <c r="AY64">
        <v>-2.4375089999999999</v>
      </c>
      <c r="AZ64">
        <v>-2.4374579999999999</v>
      </c>
      <c r="BA64">
        <v>-2.4035199999999999</v>
      </c>
      <c r="BB64">
        <v>-2.3439480000000001</v>
      </c>
      <c r="BC64">
        <v>-2.255474</v>
      </c>
      <c r="BD64">
        <v>-2.1090309999999999</v>
      </c>
      <c r="BE64">
        <v>-1.8457950000000001</v>
      </c>
      <c r="BF64">
        <v>-1.534781</v>
      </c>
      <c r="BG64">
        <v>-1.1883269999999999</v>
      </c>
      <c r="BH64">
        <v>-4.2029189999999996</v>
      </c>
      <c r="BI64">
        <v>-0.88813359999999997</v>
      </c>
      <c r="BJ64">
        <v>-0.83958659999999996</v>
      </c>
      <c r="BK64">
        <v>-1.1856869999999999</v>
      </c>
      <c r="BL64">
        <v>-1.614328</v>
      </c>
      <c r="BM64">
        <v>-0.81165370000000003</v>
      </c>
      <c r="BN64">
        <v>-0.83309529999999998</v>
      </c>
      <c r="BO64">
        <v>-2.169683</v>
      </c>
      <c r="BP64" t="s">
        <v>140</v>
      </c>
      <c r="BQ64">
        <v>-0.76262039999999998</v>
      </c>
      <c r="BR64">
        <v>-0.77694110000000005</v>
      </c>
      <c r="BS64">
        <v>-2.3522759999999998</v>
      </c>
      <c r="BT64" t="s">
        <v>140</v>
      </c>
      <c r="BU64">
        <v>-0.70879599999999998</v>
      </c>
      <c r="BV64">
        <v>-2.4535339999999999</v>
      </c>
      <c r="BW64">
        <v>-0.65245330000000001</v>
      </c>
      <c r="BX64">
        <v>-2.5075669999999999</v>
      </c>
      <c r="BY64">
        <v>-0.61964459999999999</v>
      </c>
      <c r="BZ64">
        <v>-1.367391</v>
      </c>
      <c r="CA64">
        <v>-2.5075669999999999</v>
      </c>
      <c r="CB64">
        <v>-0.61836559999999996</v>
      </c>
      <c r="CC64">
        <v>-0.61780179999999996</v>
      </c>
      <c r="CD64">
        <v>-1.8094330000000001</v>
      </c>
      <c r="CE64">
        <v>4.6548399999999997E-2</v>
      </c>
      <c r="CF64">
        <v>-0.65205060000000004</v>
      </c>
      <c r="CG64" t="s">
        <v>140</v>
      </c>
      <c r="CH64">
        <v>-1.771274</v>
      </c>
      <c r="CI64">
        <v>-0.65233059999999998</v>
      </c>
      <c r="CJ64">
        <v>-1.706777</v>
      </c>
      <c r="CK64">
        <v>-0.70401709999999995</v>
      </c>
      <c r="CL64">
        <v>-1.7699590000000001</v>
      </c>
      <c r="CM64">
        <v>-0.65205060000000004</v>
      </c>
      <c r="CN64">
        <v>-0.70401809999999998</v>
      </c>
      <c r="CO64" t="s">
        <v>140</v>
      </c>
      <c r="CP64">
        <v>-1.706636</v>
      </c>
      <c r="CQ64">
        <v>-0.70726869999999997</v>
      </c>
      <c r="CR64">
        <v>-1.633982</v>
      </c>
      <c r="CS64">
        <v>-1.5587789999999999</v>
      </c>
      <c r="CT64">
        <v>-1.8083670000000001</v>
      </c>
      <c r="CU64">
        <v>-0.61751160000000005</v>
      </c>
      <c r="CV64">
        <v>-1.8083670000000001</v>
      </c>
      <c r="CW64">
        <v>-1.8083670000000001</v>
      </c>
      <c r="CX64">
        <v>-1.824176</v>
      </c>
      <c r="CY64">
        <v>-1.8089299999999999</v>
      </c>
      <c r="CZ64" t="s">
        <v>140</v>
      </c>
      <c r="DA64">
        <v>-0.26454889999999998</v>
      </c>
      <c r="DB64">
        <v>-0.14367240000000001</v>
      </c>
      <c r="DC64">
        <v>-7.2294700000000003E-2</v>
      </c>
      <c r="DD64">
        <v>-0.49398350000000002</v>
      </c>
      <c r="DE64">
        <v>-1.939049</v>
      </c>
      <c r="DF64">
        <v>-1.9145350000000001</v>
      </c>
      <c r="DG64">
        <v>-0.43453429999999998</v>
      </c>
      <c r="DH64">
        <v>-7.9409599999999997E-2</v>
      </c>
      <c r="DI64">
        <v>-0.14367240000000001</v>
      </c>
      <c r="DJ64">
        <v>-1.9347160000000001</v>
      </c>
      <c r="DK64">
        <v>-1.805796</v>
      </c>
      <c r="DL64">
        <v>-1.805472</v>
      </c>
      <c r="DM64" t="s">
        <v>140</v>
      </c>
      <c r="DN64">
        <v>-1.805312</v>
      </c>
      <c r="DO64">
        <v>-1.805444</v>
      </c>
      <c r="DP64">
        <v>-1.9514590000000001</v>
      </c>
      <c r="DQ64">
        <v>-1.805312</v>
      </c>
      <c r="DR64">
        <v>-1.805312</v>
      </c>
      <c r="DS64">
        <v>-1.824114</v>
      </c>
      <c r="DT64">
        <v>-1.8052509999999999</v>
      </c>
      <c r="DU64">
        <v>-7.9411899999999994E-2</v>
      </c>
      <c r="DV64">
        <v>-7.9411899999999994E-2</v>
      </c>
      <c r="DW64" t="s">
        <v>140</v>
      </c>
      <c r="DX64">
        <v>-2.0519780000000001</v>
      </c>
      <c r="DY64" t="s">
        <v>140</v>
      </c>
      <c r="DZ64">
        <v>-6.6078399999999995E-2</v>
      </c>
      <c r="EA64">
        <v>-2.1297869999999999</v>
      </c>
      <c r="EB64">
        <v>-7.2294700000000003E-2</v>
      </c>
      <c r="EC64" t="s">
        <v>140</v>
      </c>
      <c r="ED64">
        <v>-0.1108895</v>
      </c>
      <c r="EE64">
        <v>-2.1011069999999998</v>
      </c>
      <c r="EF64">
        <v>-2.031641</v>
      </c>
      <c r="EG64">
        <v>-2.031803</v>
      </c>
      <c r="EH64">
        <v>-2.031822</v>
      </c>
      <c r="EI64">
        <v>-1.9716050000000001</v>
      </c>
      <c r="EJ64">
        <v>1.7747300000000001E-2</v>
      </c>
      <c r="EK64">
        <v>-1.9717249999999999</v>
      </c>
      <c r="EL64">
        <v>1.8199900000000001E-2</v>
      </c>
      <c r="EM64">
        <v>1.82948E-2</v>
      </c>
      <c r="EN64" s="42">
        <v>-0.4783618</v>
      </c>
      <c r="EO64">
        <v>-1.945492</v>
      </c>
      <c r="EP64">
        <v>-1.93455</v>
      </c>
      <c r="EQ64">
        <v>-1.8130409999999999</v>
      </c>
      <c r="ER64" s="42">
        <v>-1.813113</v>
      </c>
      <c r="ES64">
        <v>1.8314899999999999E-2</v>
      </c>
      <c r="ET64" s="42">
        <v>8.4202600000000006E-3</v>
      </c>
      <c r="EU64">
        <v>-0.14367240000000001</v>
      </c>
      <c r="EV64">
        <v>-0.4783618</v>
      </c>
      <c r="EW64">
        <v>-2.1298680000000001</v>
      </c>
      <c r="EX64">
        <v>-1.8351299999999999</v>
      </c>
      <c r="EY64">
        <v>-2.1297869999999999</v>
      </c>
      <c r="EZ64">
        <v>-2.0980340000000002</v>
      </c>
      <c r="FA64">
        <v>-2.1297459999999999</v>
      </c>
      <c r="FB64">
        <v>-2.0979950000000001</v>
      </c>
      <c r="FC64">
        <v>-2.1297459999999999</v>
      </c>
      <c r="FD64">
        <v>-2.0979899999999998</v>
      </c>
      <c r="FE64">
        <v>-2.1297459999999999</v>
      </c>
      <c r="FF64">
        <v>-2.0979860000000001</v>
      </c>
      <c r="FG64">
        <v>-2.1297459999999999</v>
      </c>
      <c r="FH64">
        <v>-2.0979770000000002</v>
      </c>
      <c r="FI64">
        <v>-2.1297459999999999</v>
      </c>
      <c r="FJ64">
        <v>-2.0979770000000002</v>
      </c>
      <c r="FK64">
        <v>-2.1297459999999999</v>
      </c>
      <c r="FL64">
        <v>-2.098033</v>
      </c>
      <c r="FM64">
        <v>-2.1297459999999999</v>
      </c>
      <c r="FN64">
        <v>-2.0979380000000001</v>
      </c>
      <c r="FO64">
        <v>-2.129826</v>
      </c>
      <c r="FP64">
        <v>-2.0979930000000002</v>
      </c>
      <c r="FQ64">
        <v>-2.1298680000000001</v>
      </c>
      <c r="FR64">
        <v>-2.097969</v>
      </c>
      <c r="FS64">
        <v>-2.129826</v>
      </c>
      <c r="FT64">
        <v>-2.097947</v>
      </c>
      <c r="FU64">
        <v>-2.1298300000000001</v>
      </c>
      <c r="FV64">
        <v>-0.63728030000000002</v>
      </c>
      <c r="FW64">
        <v>-0.63728030000000002</v>
      </c>
      <c r="FX64">
        <v>-0.63728030000000002</v>
      </c>
      <c r="FY64">
        <v>-0.63728030000000002</v>
      </c>
      <c r="FZ64">
        <v>-0.63578420000000002</v>
      </c>
      <c r="GA64">
        <v>-1.780953</v>
      </c>
      <c r="GB64">
        <v>-0.63578420000000002</v>
      </c>
      <c r="GC64">
        <v>-1.775145</v>
      </c>
      <c r="GD64">
        <v>-0.71608510000000003</v>
      </c>
      <c r="GE64">
        <v>-0.69526569999999999</v>
      </c>
      <c r="GF64">
        <v>-0.69526569999999999</v>
      </c>
      <c r="GG64">
        <v>-0.71416990000000002</v>
      </c>
      <c r="GH64">
        <v>-0.69526569999999999</v>
      </c>
      <c r="GI64">
        <v>-0.7180069</v>
      </c>
      <c r="GJ64" s="2">
        <v>-3.0672830000000002</v>
      </c>
      <c r="GK64" s="2">
        <v>-2.0704470000000001</v>
      </c>
      <c r="GL64" s="2" t="s">
        <v>140</v>
      </c>
      <c r="GM64" s="2">
        <v>-1.3066260000000001</v>
      </c>
      <c r="GN64" s="2">
        <v>-1.9380660000000001</v>
      </c>
      <c r="GO64" s="2">
        <v>-2.0636220000000001</v>
      </c>
      <c r="GP64" s="2">
        <v>-2.0823659999999999</v>
      </c>
      <c r="GQ64" s="2">
        <v>-2.0704470000000001</v>
      </c>
      <c r="GR64" s="2">
        <v>-1.8372040000000001</v>
      </c>
      <c r="GS64" s="2">
        <v>-1.222696</v>
      </c>
      <c r="GT64" s="2">
        <v>-0.81176789999999999</v>
      </c>
      <c r="GU64" s="2">
        <v>-0.55696460000000003</v>
      </c>
      <c r="GV64" s="2">
        <v>-1.280519</v>
      </c>
      <c r="GW64" s="2">
        <v>-0.76037809999999995</v>
      </c>
      <c r="GX64" s="2">
        <v>-0.57117879999999999</v>
      </c>
      <c r="GY64" s="2">
        <v>-1.319652</v>
      </c>
      <c r="GZ64" s="2">
        <v>-0.70379400000000003</v>
      </c>
      <c r="HA64" s="2">
        <v>-0.58385419999999999</v>
      </c>
      <c r="HB64" s="2">
        <v>-1.34955</v>
      </c>
      <c r="HC64" s="2">
        <v>-0.65194549999999996</v>
      </c>
      <c r="HD64" s="2">
        <v>-0.59376720000000005</v>
      </c>
      <c r="HE64" s="2">
        <v>-2.504715</v>
      </c>
      <c r="HF64" s="2">
        <v>-0.61882349999999997</v>
      </c>
      <c r="HG64" s="2">
        <v>-0.59922699999999995</v>
      </c>
      <c r="HH64" s="2">
        <v>-2.5075669999999999</v>
      </c>
      <c r="HI64" s="2">
        <v>-2.5075669999999999</v>
      </c>
      <c r="HJ64" s="2">
        <v>-2.5075669999999999</v>
      </c>
      <c r="HK64" s="2">
        <v>-1.279636</v>
      </c>
      <c r="HL64" s="2" t="s">
        <v>140</v>
      </c>
      <c r="HM64" s="2">
        <v>-1.805312</v>
      </c>
      <c r="HN64" s="2">
        <v>-1.805312</v>
      </c>
      <c r="HO64" s="2">
        <v>-1.805312</v>
      </c>
      <c r="HP64" s="2" t="s">
        <v>140</v>
      </c>
      <c r="HQ64" s="2" t="s">
        <v>140</v>
      </c>
      <c r="HR64" s="2">
        <v>-1.805312</v>
      </c>
      <c r="HS64" s="2" t="s">
        <v>140</v>
      </c>
      <c r="HT64" s="2">
        <v>-1.8351299999999999</v>
      </c>
      <c r="HU64" s="2">
        <v>-1.805312</v>
      </c>
      <c r="HV64" s="2">
        <v>-1.8351299999999999</v>
      </c>
      <c r="HW64" s="2">
        <v>-1.819013</v>
      </c>
      <c r="HX64" s="2" t="s">
        <v>140</v>
      </c>
      <c r="HY64" s="2">
        <v>-0.1108895</v>
      </c>
      <c r="HZ64" s="2" t="s">
        <v>140</v>
      </c>
      <c r="IA64" s="2">
        <v>-1.9317150000000001</v>
      </c>
      <c r="IB64" s="2">
        <v>-1.9785539999999999</v>
      </c>
      <c r="IC64" s="2">
        <v>-1.8104739999999999</v>
      </c>
      <c r="ID64" s="2">
        <v>-1.824114</v>
      </c>
    </row>
    <row r="65" spans="2:251" ht="12" customHeight="1" x14ac:dyDescent="0.15">
      <c r="B65" t="s">
        <v>544</v>
      </c>
      <c r="C65">
        <v>5.2144500000000003E-2</v>
      </c>
      <c r="D65" s="42">
        <v>6.1463800000000006E-5</v>
      </c>
      <c r="E65">
        <v>5.3178799999999998E-2</v>
      </c>
      <c r="F65" s="42">
        <v>6.0946400000000003E-5</v>
      </c>
      <c r="G65">
        <v>5.4499499999999999E-2</v>
      </c>
      <c r="H65">
        <v>5.4499499999999999E-2</v>
      </c>
      <c r="I65">
        <v>5.48429E-2</v>
      </c>
      <c r="J65" s="42">
        <v>5.8696499999999998E-6</v>
      </c>
      <c r="K65" t="s">
        <v>140</v>
      </c>
      <c r="L65">
        <v>5.4499499999999999E-2</v>
      </c>
      <c r="M65">
        <v>1.9586599999999999E-2</v>
      </c>
      <c r="N65">
        <v>1.9586599999999999E-2</v>
      </c>
      <c r="O65">
        <v>5.4626099999999997E-2</v>
      </c>
      <c r="P65">
        <v>1.9586599999999999E-2</v>
      </c>
      <c r="Q65" s="42">
        <v>1.49001E-5</v>
      </c>
      <c r="R65">
        <v>1.9594500000000001E-2</v>
      </c>
      <c r="S65">
        <v>5.48441E-2</v>
      </c>
      <c r="T65">
        <v>5.45017E-2</v>
      </c>
      <c r="U65" s="42">
        <v>3.2523900000000002E-5</v>
      </c>
      <c r="V65" s="42">
        <v>6.3813999999999996E-6</v>
      </c>
      <c r="W65" s="42">
        <v>1.7934900000000001E-4</v>
      </c>
      <c r="X65" s="42">
        <v>3.1737900000000001E-4</v>
      </c>
      <c r="Y65" s="42">
        <v>1.6762600000000001E-5</v>
      </c>
      <c r="Z65">
        <v>5.46233E-2</v>
      </c>
      <c r="AA65">
        <v>5.4625100000000003E-2</v>
      </c>
      <c r="AB65">
        <v>5.4623100000000001E-2</v>
      </c>
      <c r="AC65">
        <v>5.5003200000000002E-2</v>
      </c>
      <c r="AD65">
        <v>5.4623100000000001E-2</v>
      </c>
      <c r="AE65">
        <v>5.4623100000000001E-2</v>
      </c>
      <c r="AF65">
        <v>5.4623100000000001E-2</v>
      </c>
      <c r="AG65">
        <v>5.5003200000000002E-2</v>
      </c>
      <c r="AH65">
        <v>5.5003200000000002E-2</v>
      </c>
      <c r="AI65">
        <v>5.5003200000000002E-2</v>
      </c>
      <c r="AJ65">
        <v>5.5003200000000002E-2</v>
      </c>
      <c r="AK65">
        <v>5.4623100000000001E-2</v>
      </c>
      <c r="AL65" s="42">
        <v>1.77381E-2</v>
      </c>
      <c r="AM65" s="42">
        <v>9.0532300000000007E-3</v>
      </c>
      <c r="AN65" t="s">
        <v>140</v>
      </c>
      <c r="AO65">
        <v>5.5190700000000002E-2</v>
      </c>
      <c r="AP65">
        <v>4.5329599999999998E-2</v>
      </c>
      <c r="AQ65">
        <v>5.32556E-2</v>
      </c>
      <c r="AR65">
        <v>4.5329599999999998E-2</v>
      </c>
      <c r="AS65">
        <v>4.5329800000000003E-2</v>
      </c>
      <c r="AT65">
        <v>4.5334899999999997E-2</v>
      </c>
      <c r="AU65" s="42">
        <v>5.5178699999999997E-2</v>
      </c>
      <c r="AV65" s="42">
        <v>3.4105500000000001E-5</v>
      </c>
      <c r="AW65" s="42">
        <v>3.6995800000000002E-5</v>
      </c>
      <c r="AX65" s="42">
        <v>3.9807E-5</v>
      </c>
      <c r="AY65">
        <v>4.5290900000000002E-2</v>
      </c>
      <c r="AZ65">
        <v>4.5290499999999997E-2</v>
      </c>
      <c r="BA65">
        <v>4.4874299999999999E-2</v>
      </c>
      <c r="BB65">
        <v>4.4034200000000003E-2</v>
      </c>
      <c r="BC65">
        <v>4.2653799999999999E-2</v>
      </c>
      <c r="BD65">
        <v>4.0731999999999997E-2</v>
      </c>
      <c r="BE65">
        <v>3.90531E-2</v>
      </c>
      <c r="BF65">
        <v>3.8038599999999999E-2</v>
      </c>
      <c r="BG65" s="42">
        <v>3.6661899999999997E-2</v>
      </c>
      <c r="BH65" s="42">
        <v>3.2568200000000001E-3</v>
      </c>
      <c r="BI65" s="42">
        <v>3.2568200000000001E-3</v>
      </c>
      <c r="BJ65" s="42">
        <v>1.9633099999999998E-3</v>
      </c>
      <c r="BK65">
        <v>3.3319799999999997E-2</v>
      </c>
      <c r="BL65" s="42">
        <v>3.7506900000000003E-2</v>
      </c>
      <c r="BM65" s="42">
        <v>1.2665700000000001E-3</v>
      </c>
      <c r="BN65" s="42">
        <v>1.2968599999999999E-3</v>
      </c>
      <c r="BO65" s="42">
        <v>3.86127E-2</v>
      </c>
      <c r="BP65" s="42" t="s">
        <v>140</v>
      </c>
      <c r="BQ65" s="42">
        <v>6.9692300000000001E-4</v>
      </c>
      <c r="BR65" s="42">
        <v>7.1045799999999997E-4</v>
      </c>
      <c r="BS65" s="42">
        <v>3.9480599999999998E-2</v>
      </c>
      <c r="BT65" s="42" t="s">
        <v>140</v>
      </c>
      <c r="BU65" s="42">
        <v>3.7126100000000001E-4</v>
      </c>
      <c r="BV65">
        <v>4.0013199999999999E-2</v>
      </c>
      <c r="BW65" s="42">
        <v>2.0511100000000001E-4</v>
      </c>
      <c r="BX65" s="42">
        <v>4.0302400000000002E-2</v>
      </c>
      <c r="BY65" s="42">
        <v>1.39782E-4</v>
      </c>
      <c r="BZ65" s="42">
        <v>4.1644800000000003E-2</v>
      </c>
      <c r="CA65" s="42">
        <v>4.0302499999999998E-2</v>
      </c>
      <c r="CB65" s="42">
        <v>1.3966599999999999E-4</v>
      </c>
      <c r="CC65" s="42">
        <v>1.3951100000000001E-4</v>
      </c>
      <c r="CD65" s="42">
        <v>5.0869999999999999E-2</v>
      </c>
      <c r="CE65" s="42">
        <v>1.35468E-4</v>
      </c>
      <c r="CF65" s="42">
        <v>2.0512300000000001E-4</v>
      </c>
      <c r="CG65" s="42" t="s">
        <v>140</v>
      </c>
      <c r="CH65" s="42">
        <v>5.0016199999999997E-2</v>
      </c>
      <c r="CI65" s="42">
        <v>2.0511300000000001E-4</v>
      </c>
      <c r="CJ65" s="42">
        <v>4.8378600000000001E-2</v>
      </c>
      <c r="CK65" s="42">
        <v>3.7125599999999998E-4</v>
      </c>
      <c r="CL65" s="42">
        <v>4.9989100000000002E-2</v>
      </c>
      <c r="CM65" s="42">
        <v>2.0512300000000001E-4</v>
      </c>
      <c r="CN65" s="42">
        <v>3.7125599999999998E-4</v>
      </c>
      <c r="CO65" s="42" t="s">
        <v>140</v>
      </c>
      <c r="CP65" s="42">
        <v>4.8381800000000003E-2</v>
      </c>
      <c r="CQ65" s="42">
        <v>3.7125E-4</v>
      </c>
      <c r="CR65">
        <v>4.6176599999999998E-2</v>
      </c>
      <c r="CS65" s="42">
        <v>4.3421599999999998E-2</v>
      </c>
      <c r="CT65" s="42">
        <v>5.0843199999999998E-2</v>
      </c>
      <c r="CU65" s="42">
        <v>1.4192999999999999E-4</v>
      </c>
      <c r="CV65" s="42">
        <v>5.0843199999999998E-2</v>
      </c>
      <c r="CW65" s="42">
        <v>5.0843199999999998E-2</v>
      </c>
      <c r="CX65" s="42">
        <v>5.1170800000000002E-2</v>
      </c>
      <c r="CY65" s="42">
        <v>5.0856600000000002E-2</v>
      </c>
      <c r="CZ65" s="42" t="s">
        <v>140</v>
      </c>
      <c r="DA65" s="42">
        <v>3.4183000000000001E-5</v>
      </c>
      <c r="DB65" s="42">
        <v>3.1737900000000001E-4</v>
      </c>
      <c r="DC65" s="42">
        <v>1.6609599999999999E-4</v>
      </c>
      <c r="DD65" s="42">
        <v>3.2837599999999999E-5</v>
      </c>
      <c r="DE65" s="42">
        <v>5.3195100000000002E-2</v>
      </c>
      <c r="DF65" s="42">
        <v>5.2815000000000001E-2</v>
      </c>
      <c r="DG65" s="42">
        <v>2.2280800000000001E-4</v>
      </c>
      <c r="DH65" s="42">
        <v>1.5183899999999999E-4</v>
      </c>
      <c r="DI65" s="42">
        <v>3.1737900000000001E-4</v>
      </c>
      <c r="DJ65">
        <v>5.3119E-2</v>
      </c>
      <c r="DK65">
        <v>5.0782300000000002E-2</v>
      </c>
      <c r="DL65" s="42">
        <v>5.0777099999999999E-2</v>
      </c>
      <c r="DM65" s="42" t="s">
        <v>140</v>
      </c>
      <c r="DN65" s="42">
        <v>5.0773800000000001E-2</v>
      </c>
      <c r="DO65" s="42">
        <v>5.07752E-2</v>
      </c>
      <c r="DP65" s="42">
        <v>5.3374699999999997E-2</v>
      </c>
      <c r="DQ65" s="42">
        <v>5.0773800000000001E-2</v>
      </c>
      <c r="DR65" s="42">
        <v>5.0773800000000001E-2</v>
      </c>
      <c r="DS65" s="42">
        <v>5.1170100000000003E-2</v>
      </c>
      <c r="DT65" s="42">
        <v>5.0772999999999999E-2</v>
      </c>
      <c r="DU65" s="42">
        <v>1.5183699999999999E-4</v>
      </c>
      <c r="DV65" s="42">
        <v>1.5183699999999999E-4</v>
      </c>
      <c r="DW65" s="42" t="s">
        <v>140</v>
      </c>
      <c r="DX65" s="42">
        <v>5.45671E-2</v>
      </c>
      <c r="DY65" t="s">
        <v>140</v>
      </c>
      <c r="DZ65" s="42">
        <v>1.9120699999999999E-4</v>
      </c>
      <c r="EA65" s="42">
        <v>5.5178699999999997E-2</v>
      </c>
      <c r="EB65" s="42">
        <v>1.6609599999999999E-4</v>
      </c>
      <c r="EC65" t="s">
        <v>140</v>
      </c>
      <c r="ED65" s="42">
        <v>3.3477199999999999E-5</v>
      </c>
      <c r="EE65" s="42">
        <v>5.4988099999999998E-2</v>
      </c>
      <c r="EF65" s="42">
        <v>5.4365499999999997E-2</v>
      </c>
      <c r="EG65" s="42">
        <v>5.4367800000000001E-2</v>
      </c>
      <c r="EH65" s="42">
        <v>5.4368100000000003E-2</v>
      </c>
      <c r="EI65">
        <v>5.3629700000000002E-2</v>
      </c>
      <c r="EJ65" s="42">
        <v>3.9771799999999998E-5</v>
      </c>
      <c r="EK65" s="42">
        <v>5.3631900000000003E-2</v>
      </c>
      <c r="EL65" s="42">
        <v>4.0256000000000002E-5</v>
      </c>
      <c r="EM65" s="42">
        <v>4.0241000000000003E-5</v>
      </c>
      <c r="EN65" s="42">
        <v>3.28537E-5</v>
      </c>
      <c r="EO65" s="42">
        <v>5.3274099999999998E-2</v>
      </c>
      <c r="EP65" s="42">
        <v>5.3114700000000001E-2</v>
      </c>
      <c r="EQ65" s="42">
        <v>5.08488E-2</v>
      </c>
      <c r="ER65" s="42">
        <v>5.0851100000000003E-2</v>
      </c>
      <c r="ES65" s="42">
        <v>4.0241199999999997E-5</v>
      </c>
      <c r="ET65" s="42">
        <v>4.0226399999999998E-5</v>
      </c>
      <c r="EU65" s="42">
        <v>3.1737900000000001E-4</v>
      </c>
      <c r="EV65" s="42">
        <v>3.28537E-5</v>
      </c>
      <c r="EW65" s="42">
        <v>5.5178699999999997E-2</v>
      </c>
      <c r="EX65" s="42">
        <v>5.1391899999999997E-2</v>
      </c>
      <c r="EY65">
        <v>5.5178699999999997E-2</v>
      </c>
      <c r="EZ65">
        <v>5.4966399999999999E-2</v>
      </c>
      <c r="FA65">
        <v>5.5178699999999997E-2</v>
      </c>
      <c r="FB65">
        <v>5.4966099999999997E-2</v>
      </c>
      <c r="FC65">
        <v>5.5178699999999997E-2</v>
      </c>
      <c r="FD65">
        <v>5.4966099999999997E-2</v>
      </c>
      <c r="FE65">
        <v>5.5178699999999997E-2</v>
      </c>
      <c r="FF65">
        <v>5.4966099999999997E-2</v>
      </c>
      <c r="FG65">
        <v>5.5178699999999997E-2</v>
      </c>
      <c r="FH65">
        <v>5.4966000000000001E-2</v>
      </c>
      <c r="FI65">
        <v>5.5178699999999997E-2</v>
      </c>
      <c r="FJ65">
        <v>5.4966000000000001E-2</v>
      </c>
      <c r="FK65">
        <v>5.5178699999999997E-2</v>
      </c>
      <c r="FL65">
        <v>5.4966399999999999E-2</v>
      </c>
      <c r="FM65">
        <v>5.5178699999999997E-2</v>
      </c>
      <c r="FN65" s="42">
        <v>5.4966300000000003E-2</v>
      </c>
      <c r="FO65" s="42">
        <v>5.5178699999999997E-2</v>
      </c>
      <c r="FP65" s="42">
        <v>5.4966300000000003E-2</v>
      </c>
      <c r="FQ65" s="42">
        <v>5.5178699999999997E-2</v>
      </c>
      <c r="FR65" s="42">
        <v>5.4966500000000001E-2</v>
      </c>
      <c r="FS65" s="42">
        <v>5.5178699999999997E-2</v>
      </c>
      <c r="FT65" s="42">
        <v>5.4966300000000003E-2</v>
      </c>
      <c r="FU65" s="42">
        <v>5.5178699999999997E-2</v>
      </c>
      <c r="FV65" s="42">
        <v>6.3813999999999996E-6</v>
      </c>
      <c r="FW65" s="42">
        <v>6.3813999999999996E-6</v>
      </c>
      <c r="FX65" s="42">
        <v>6.3813999999999996E-6</v>
      </c>
      <c r="FY65" s="42">
        <v>3.2846899999999999E-5</v>
      </c>
      <c r="FZ65" s="42">
        <v>1.7587000000000001E-4</v>
      </c>
      <c r="GA65" s="42">
        <v>1.6782999999999999E-2</v>
      </c>
      <c r="GB65" s="42">
        <v>1.7587000000000001E-4</v>
      </c>
      <c r="GC65" s="42">
        <v>1.1348E-2</v>
      </c>
      <c r="GD65" s="42">
        <v>3.4625900000000002E-3</v>
      </c>
      <c r="GE65" s="42">
        <v>3.3849800000000001E-3</v>
      </c>
      <c r="GF65" s="42">
        <v>3.3849800000000001E-3</v>
      </c>
      <c r="GG65" s="42">
        <v>3.45561E-3</v>
      </c>
      <c r="GH65" s="42">
        <v>3.3849800000000001E-3</v>
      </c>
      <c r="GI65" s="42">
        <v>3.4695699999999999E-3</v>
      </c>
      <c r="GJ65" s="3">
        <v>2.9225999999999999E-2</v>
      </c>
      <c r="GK65" s="3">
        <v>5.4497200000000003E-2</v>
      </c>
      <c r="GL65" s="3" t="s">
        <v>140</v>
      </c>
      <c r="GM65" s="3">
        <v>1.9599399999999999E-2</v>
      </c>
      <c r="GN65" s="3">
        <v>5.1459699999999997E-2</v>
      </c>
      <c r="GO65" s="3">
        <v>5.4641700000000001E-2</v>
      </c>
      <c r="GP65" s="3">
        <v>5.48429E-2</v>
      </c>
      <c r="GQ65" s="3">
        <v>5.4497200000000003E-2</v>
      </c>
      <c r="GR65" s="3">
        <v>1.9837300000000001E-4</v>
      </c>
      <c r="GS65" s="3">
        <v>3.7694400000000003E-2</v>
      </c>
      <c r="GT65" s="3">
        <v>1.2662400000000001E-3</v>
      </c>
      <c r="GU65" s="3">
        <v>9.7320500000000008E-3</v>
      </c>
      <c r="GV65" s="3">
        <v>3.9243800000000002E-2</v>
      </c>
      <c r="GW65" s="3">
        <v>6.9684399999999996E-4</v>
      </c>
      <c r="GX65" s="3">
        <v>9.9707300000000006E-3</v>
      </c>
      <c r="GY65" s="3">
        <v>4.0439900000000001E-2</v>
      </c>
      <c r="GZ65" s="3">
        <v>3.7118200000000001E-4</v>
      </c>
      <c r="HA65" s="3">
        <v>1.01893E-2</v>
      </c>
      <c r="HB65" s="3">
        <v>4.12374E-2</v>
      </c>
      <c r="HC65" s="3">
        <v>2.05107E-4</v>
      </c>
      <c r="HD65" s="3">
        <v>1.03683E-2</v>
      </c>
      <c r="HE65" s="3">
        <v>4.0264399999999999E-2</v>
      </c>
      <c r="HF65" s="3">
        <v>1.39777E-4</v>
      </c>
      <c r="HG65" s="3">
        <v>1.0471899999999999E-2</v>
      </c>
      <c r="HH65" s="3">
        <v>4.0302400000000002E-2</v>
      </c>
      <c r="HI65" s="2">
        <v>4.0300900000000001E-2</v>
      </c>
      <c r="HJ65" s="3">
        <v>4.0302400000000002E-2</v>
      </c>
      <c r="HK65" s="3">
        <v>4.0303199999999997E-2</v>
      </c>
      <c r="HL65" s="2" t="s">
        <v>140</v>
      </c>
      <c r="HM65" s="2">
        <v>5.0773800000000001E-2</v>
      </c>
      <c r="HN65" s="3">
        <v>5.0773800000000001E-2</v>
      </c>
      <c r="HO65" s="3">
        <v>5.0773800000000001E-2</v>
      </c>
      <c r="HP65" s="3" t="s">
        <v>140</v>
      </c>
      <c r="HQ65" s="2" t="s">
        <v>140</v>
      </c>
      <c r="HR65" s="3">
        <v>5.0773800000000001E-2</v>
      </c>
      <c r="HS65" s="2" t="s">
        <v>140</v>
      </c>
      <c r="HT65" s="3">
        <v>5.1391899999999997E-2</v>
      </c>
      <c r="HU65" s="2">
        <v>5.0773800000000001E-2</v>
      </c>
      <c r="HV65" s="3">
        <v>5.1391899999999997E-2</v>
      </c>
      <c r="HW65" s="3">
        <v>5.1069999999999997E-2</v>
      </c>
      <c r="HX65" s="2" t="s">
        <v>140</v>
      </c>
      <c r="HY65" s="3">
        <v>3.3477199999999999E-5</v>
      </c>
      <c r="HZ65" s="2" t="s">
        <v>140</v>
      </c>
      <c r="IA65" s="3">
        <v>5.8515499999999996E-3</v>
      </c>
      <c r="IB65" s="3">
        <v>5.3740799999999998E-2</v>
      </c>
      <c r="IC65" s="3">
        <v>5.0881999999999997E-2</v>
      </c>
      <c r="ID65" s="2">
        <v>5.1170100000000003E-2</v>
      </c>
      <c r="IE65" s="3"/>
      <c r="IF65" s="3"/>
      <c r="IJ65" s="3"/>
      <c r="IK65" s="3"/>
      <c r="IL65" s="3"/>
      <c r="IM65" s="3"/>
      <c r="IN65" s="3"/>
      <c r="IO65" s="3"/>
      <c r="IP65" s="3"/>
      <c r="IQ65" s="3"/>
    </row>
    <row r="66" spans="2:251" ht="12" customHeight="1" x14ac:dyDescent="0.15">
      <c r="B66" t="s">
        <v>165</v>
      </c>
      <c r="C66">
        <v>944.54269999999997</v>
      </c>
      <c r="D66">
        <v>1.1074010000000001</v>
      </c>
      <c r="E66">
        <v>958.12090000000001</v>
      </c>
      <c r="F66">
        <v>1.3789370000000001</v>
      </c>
      <c r="G66">
        <v>987.20119999999997</v>
      </c>
      <c r="H66">
        <v>987.20119999999997</v>
      </c>
      <c r="I66">
        <v>988.05050000000006</v>
      </c>
      <c r="J66">
        <v>0.1057476</v>
      </c>
      <c r="K66" t="s">
        <v>140</v>
      </c>
      <c r="L66">
        <v>987.20119999999997</v>
      </c>
      <c r="M66">
        <v>1023.4160000000001</v>
      </c>
      <c r="N66">
        <v>1023.4160000000001</v>
      </c>
      <c r="O66">
        <v>985.85929999999996</v>
      </c>
      <c r="P66">
        <v>1023.4160000000001</v>
      </c>
      <c r="Q66">
        <v>0.2775318</v>
      </c>
      <c r="R66">
        <v>1023.83</v>
      </c>
      <c r="S66">
        <v>988.03459999999995</v>
      </c>
      <c r="T66">
        <v>987.24080000000004</v>
      </c>
      <c r="U66">
        <v>0.65118469999999995</v>
      </c>
      <c r="V66">
        <v>0.17876529999999999</v>
      </c>
      <c r="W66">
        <v>3.590875</v>
      </c>
      <c r="X66">
        <v>8.8909029999999998</v>
      </c>
      <c r="Y66">
        <v>0.42356359999999998</v>
      </c>
      <c r="Z66">
        <v>985.80939999999998</v>
      </c>
      <c r="AA66">
        <v>985.8424</v>
      </c>
      <c r="AB66">
        <v>985.80640000000005</v>
      </c>
      <c r="AC66">
        <v>992.66700000000003</v>
      </c>
      <c r="AD66">
        <v>985.80640000000005</v>
      </c>
      <c r="AE66">
        <v>985.80640000000005</v>
      </c>
      <c r="AF66">
        <v>985.80640000000005</v>
      </c>
      <c r="AG66">
        <v>992.66700000000003</v>
      </c>
      <c r="AH66">
        <v>992.66700000000003</v>
      </c>
      <c r="AI66">
        <v>992.66700000000003</v>
      </c>
      <c r="AJ66">
        <v>992.66700000000003</v>
      </c>
      <c r="AK66">
        <v>985.80640000000005</v>
      </c>
      <c r="AL66">
        <v>974.28430000000003</v>
      </c>
      <c r="AM66">
        <v>1503.0429999999999</v>
      </c>
      <c r="AN66" t="s">
        <v>140</v>
      </c>
      <c r="AO66">
        <v>994.79240000000004</v>
      </c>
      <c r="AP66">
        <v>1063.027</v>
      </c>
      <c r="AQ66">
        <v>961.67229999999995</v>
      </c>
      <c r="AR66" s="42">
        <v>1063.027</v>
      </c>
      <c r="AS66">
        <v>1063.027</v>
      </c>
      <c r="AT66">
        <v>1063.152</v>
      </c>
      <c r="AU66">
        <v>994.06050000000005</v>
      </c>
      <c r="AV66">
        <v>0.96899440000000003</v>
      </c>
      <c r="AW66">
        <v>0.97732600000000003</v>
      </c>
      <c r="AX66">
        <v>1.1098190000000001</v>
      </c>
      <c r="AY66">
        <v>1062.117</v>
      </c>
      <c r="AZ66">
        <v>1062.107</v>
      </c>
      <c r="BA66">
        <v>1052.346</v>
      </c>
      <c r="BB66">
        <v>1032.646</v>
      </c>
      <c r="BC66">
        <v>1000.273</v>
      </c>
      <c r="BD66">
        <v>955.20600000000002</v>
      </c>
      <c r="BE66">
        <v>915.8329</v>
      </c>
      <c r="BF66">
        <v>892.04160000000002</v>
      </c>
      <c r="BG66">
        <v>859.75829999999996</v>
      </c>
      <c r="BH66">
        <v>6.7606570000000001</v>
      </c>
      <c r="BI66">
        <v>58.672530000000002</v>
      </c>
      <c r="BJ66">
        <v>33.259030000000003</v>
      </c>
      <c r="BK66">
        <v>779.0231</v>
      </c>
      <c r="BL66">
        <v>904.90329999999994</v>
      </c>
      <c r="BM66">
        <v>22.765029999999999</v>
      </c>
      <c r="BN66">
        <v>23.384</v>
      </c>
      <c r="BO66">
        <v>969.69780000000003</v>
      </c>
      <c r="BP66" t="s">
        <v>140</v>
      </c>
      <c r="BQ66">
        <v>12.569459999999999</v>
      </c>
      <c r="BR66">
        <v>12.813890000000001</v>
      </c>
      <c r="BS66">
        <v>1016.175</v>
      </c>
      <c r="BT66" t="s">
        <v>140</v>
      </c>
      <c r="BU66">
        <v>6.7002870000000003</v>
      </c>
      <c r="BV66" s="42">
        <v>1049.2729999999999</v>
      </c>
      <c r="BW66">
        <v>3.6963360000000001</v>
      </c>
      <c r="BX66">
        <v>1067.5229999999999</v>
      </c>
      <c r="BY66">
        <v>2.5191409999999999</v>
      </c>
      <c r="BZ66">
        <v>1103.08</v>
      </c>
      <c r="CA66">
        <v>1067.5229999999999</v>
      </c>
      <c r="CB66">
        <v>2.516734</v>
      </c>
      <c r="CC66">
        <v>2.5139399999999998</v>
      </c>
      <c r="CD66">
        <v>916.66390000000001</v>
      </c>
      <c r="CE66">
        <v>1.044397</v>
      </c>
      <c r="CF66">
        <v>3.6954859999999998</v>
      </c>
      <c r="CG66" t="s">
        <v>140</v>
      </c>
      <c r="CH66">
        <v>901.27089999999998</v>
      </c>
      <c r="CI66">
        <v>3.6960500000000001</v>
      </c>
      <c r="CJ66">
        <v>872.57849999999996</v>
      </c>
      <c r="CK66">
        <v>6.6887920000000003</v>
      </c>
      <c r="CL66">
        <v>901.53560000000004</v>
      </c>
      <c r="CM66">
        <v>3.6954859999999998</v>
      </c>
      <c r="CN66">
        <v>6.6887939999999997</v>
      </c>
      <c r="CO66" t="s">
        <v>140</v>
      </c>
      <c r="CP66">
        <v>872.69079999999997</v>
      </c>
      <c r="CQ66">
        <v>6.6964499999999996</v>
      </c>
      <c r="CR66">
        <v>832.84609999999998</v>
      </c>
      <c r="CS66">
        <v>782.94600000000003</v>
      </c>
      <c r="CT66">
        <v>916.97140000000002</v>
      </c>
      <c r="CU66">
        <v>2.556953</v>
      </c>
      <c r="CV66">
        <v>916.97140000000002</v>
      </c>
      <c r="CW66">
        <v>916.97140000000002</v>
      </c>
      <c r="CX66">
        <v>923.32770000000005</v>
      </c>
      <c r="CY66">
        <v>921.21770000000004</v>
      </c>
      <c r="CZ66" t="s">
        <v>140</v>
      </c>
      <c r="DA66">
        <v>0.67827680000000001</v>
      </c>
      <c r="DB66">
        <v>8.8909029999999998</v>
      </c>
      <c r="DC66">
        <v>4.5807229999999999</v>
      </c>
      <c r="DD66">
        <v>0.59159530000000005</v>
      </c>
      <c r="DE66">
        <v>958.33399999999995</v>
      </c>
      <c r="DF66">
        <v>951.4932</v>
      </c>
      <c r="DG66">
        <v>5.6007689999999997</v>
      </c>
      <c r="DH66">
        <v>3.8168069999999998</v>
      </c>
      <c r="DI66">
        <v>8.8909029999999998</v>
      </c>
      <c r="DJ66">
        <v>959.20619999999997</v>
      </c>
      <c r="DK66">
        <v>918.99180000000001</v>
      </c>
      <c r="DL66">
        <v>918.89859999999999</v>
      </c>
      <c r="DM66" t="s">
        <v>140</v>
      </c>
      <c r="DN66">
        <v>918.83799999999997</v>
      </c>
      <c r="DO66">
        <v>918.86419999999998</v>
      </c>
      <c r="DP66">
        <v>961.56110000000001</v>
      </c>
      <c r="DQ66">
        <v>918.83799999999997</v>
      </c>
      <c r="DR66">
        <v>918.83799999999997</v>
      </c>
      <c r="DS66">
        <v>923.3143</v>
      </c>
      <c r="DT66">
        <v>918.82460000000003</v>
      </c>
      <c r="DU66">
        <v>3.816729</v>
      </c>
      <c r="DV66">
        <v>3.816729</v>
      </c>
      <c r="DW66" t="s">
        <v>140</v>
      </c>
      <c r="DX66">
        <v>983.06280000000004</v>
      </c>
      <c r="DY66" t="s">
        <v>140</v>
      </c>
      <c r="DZ66">
        <v>5.2732760000000001</v>
      </c>
      <c r="EA66">
        <v>994.06050000000005</v>
      </c>
      <c r="EB66">
        <v>4.5807229999999999</v>
      </c>
      <c r="EC66" t="s">
        <v>140</v>
      </c>
      <c r="ED66">
        <v>0.7267344</v>
      </c>
      <c r="EE66">
        <v>990.63030000000003</v>
      </c>
      <c r="EF66">
        <v>979.41420000000005</v>
      </c>
      <c r="EG66">
        <v>979.45569999999998</v>
      </c>
      <c r="EH66">
        <v>979.46069999999997</v>
      </c>
      <c r="EI66">
        <v>970.29319999999996</v>
      </c>
      <c r="EJ66">
        <v>1.0916779999999999</v>
      </c>
      <c r="EK66">
        <v>970.33280000000002</v>
      </c>
      <c r="EL66">
        <v>1.104968</v>
      </c>
      <c r="EM66">
        <v>1.104557</v>
      </c>
      <c r="EN66">
        <v>0.59431330000000004</v>
      </c>
      <c r="EO66" s="42">
        <v>962.00800000000004</v>
      </c>
      <c r="EP66">
        <v>959.12969999999996</v>
      </c>
      <c r="EQ66">
        <v>921.072</v>
      </c>
      <c r="ER66" s="42">
        <v>921.11339999999996</v>
      </c>
      <c r="ES66">
        <v>1.1042730000000001</v>
      </c>
      <c r="ET66">
        <v>1.1268800000000001</v>
      </c>
      <c r="EU66" s="42">
        <v>8.8909029999999998</v>
      </c>
      <c r="EV66">
        <v>0.59431330000000004</v>
      </c>
      <c r="EW66">
        <v>994.06050000000005</v>
      </c>
      <c r="EX66" s="42">
        <v>925.84019999999998</v>
      </c>
      <c r="EY66">
        <v>994.06050000000005</v>
      </c>
      <c r="EZ66">
        <v>990.23609999999996</v>
      </c>
      <c r="FA66" s="42">
        <v>994.06050000000005</v>
      </c>
      <c r="FB66">
        <v>990.23090000000002</v>
      </c>
      <c r="FC66" s="42">
        <v>994.06050000000005</v>
      </c>
      <c r="FD66">
        <v>990.23019999999997</v>
      </c>
      <c r="FE66">
        <v>994.06050000000005</v>
      </c>
      <c r="FF66">
        <v>990.2296</v>
      </c>
      <c r="FG66">
        <v>994.06050000000005</v>
      </c>
      <c r="FH66">
        <v>990.22839999999997</v>
      </c>
      <c r="FI66">
        <v>994.06050000000005</v>
      </c>
      <c r="FJ66">
        <v>990.22839999999997</v>
      </c>
      <c r="FK66">
        <v>994.06050000000005</v>
      </c>
      <c r="FL66">
        <v>990.23599999999999</v>
      </c>
      <c r="FM66">
        <v>994.06050000000005</v>
      </c>
      <c r="FN66">
        <v>990.23440000000005</v>
      </c>
      <c r="FO66">
        <v>994.06050000000005</v>
      </c>
      <c r="FP66">
        <v>990.23490000000004</v>
      </c>
      <c r="FQ66">
        <v>994.06050000000005</v>
      </c>
      <c r="FR66">
        <v>990.23850000000004</v>
      </c>
      <c r="FS66">
        <v>994.06050000000005</v>
      </c>
      <c r="FT66">
        <v>990.23490000000004</v>
      </c>
      <c r="FU66">
        <v>994.06050000000005</v>
      </c>
      <c r="FV66">
        <v>0.1149627</v>
      </c>
      <c r="FW66">
        <v>0.1149627</v>
      </c>
      <c r="FX66">
        <v>0.1149627</v>
      </c>
      <c r="FY66">
        <v>0.59174579999999999</v>
      </c>
      <c r="FZ66">
        <v>3.1683409999999999</v>
      </c>
      <c r="GA66" s="42">
        <v>302.35140000000001</v>
      </c>
      <c r="GB66">
        <v>3.1683409999999999</v>
      </c>
      <c r="GC66">
        <v>204.43790000000001</v>
      </c>
      <c r="GD66">
        <v>818.40719999999999</v>
      </c>
      <c r="GE66">
        <v>800.0625</v>
      </c>
      <c r="GF66">
        <v>800.0625</v>
      </c>
      <c r="GG66">
        <v>816.75739999999996</v>
      </c>
      <c r="GH66">
        <v>800.0625</v>
      </c>
      <c r="GI66">
        <v>820.05589999999995</v>
      </c>
      <c r="GJ66" s="2">
        <v>1241.461</v>
      </c>
      <c r="GK66" s="2">
        <v>987.15970000000004</v>
      </c>
      <c r="GL66" s="2" t="s">
        <v>140</v>
      </c>
      <c r="GM66" s="2">
        <v>1024.087</v>
      </c>
      <c r="GN66" s="2">
        <v>927.15809999999999</v>
      </c>
      <c r="GO66" s="2">
        <v>985.70630000000006</v>
      </c>
      <c r="GP66" s="2">
        <v>988.05129999999997</v>
      </c>
      <c r="GQ66" s="2">
        <v>987.15970000000004</v>
      </c>
      <c r="GR66" s="2">
        <v>3.694931</v>
      </c>
      <c r="GS66" s="2">
        <v>909.39750000000004</v>
      </c>
      <c r="GT66" s="2">
        <v>22.751059999999999</v>
      </c>
      <c r="GU66" s="2">
        <v>1616.818</v>
      </c>
      <c r="GV66" s="2">
        <v>985.47180000000003</v>
      </c>
      <c r="GW66" s="2">
        <v>12.55935</v>
      </c>
      <c r="GX66" s="2">
        <v>1656.47</v>
      </c>
      <c r="GY66" s="2">
        <v>1040.7729999999999</v>
      </c>
      <c r="GZ66" s="2">
        <v>6.6888350000000001</v>
      </c>
      <c r="HA66" s="2">
        <v>1692.79</v>
      </c>
      <c r="HB66" s="2">
        <v>1081.3679999999999</v>
      </c>
      <c r="HC66" s="2">
        <v>3.6957100000000001</v>
      </c>
      <c r="HD66" s="2">
        <v>1722.5260000000001</v>
      </c>
      <c r="HE66" s="2">
        <v>1066.518</v>
      </c>
      <c r="HF66" s="2">
        <v>2.5184660000000001</v>
      </c>
      <c r="HG66" s="2">
        <v>1739.7370000000001</v>
      </c>
      <c r="HH66" s="2">
        <v>1067.5229999999999</v>
      </c>
      <c r="HI66" s="2">
        <v>1067.5229999999999</v>
      </c>
      <c r="HJ66" s="2">
        <v>1067.5229999999999</v>
      </c>
      <c r="HK66" s="2">
        <v>1067.5440000000001</v>
      </c>
      <c r="HL66" s="2" t="s">
        <v>140</v>
      </c>
      <c r="HM66" s="2">
        <v>918.83799999999997</v>
      </c>
      <c r="HN66" s="2">
        <v>918.83799999999997</v>
      </c>
      <c r="HO66" s="2">
        <v>918.83799999999997</v>
      </c>
      <c r="HP66" s="2" t="s">
        <v>140</v>
      </c>
      <c r="HQ66" s="2" t="s">
        <v>140</v>
      </c>
      <c r="HR66" s="2">
        <v>918.83799999999997</v>
      </c>
      <c r="HS66" s="2" t="s">
        <v>140</v>
      </c>
      <c r="HT66" s="2">
        <v>925.84019999999998</v>
      </c>
      <c r="HU66" s="2">
        <v>918.83799999999997</v>
      </c>
      <c r="HV66" s="2">
        <v>925.84019999999998</v>
      </c>
      <c r="HW66" s="2">
        <v>920.0403</v>
      </c>
      <c r="HX66" s="2" t="s">
        <v>140</v>
      </c>
      <c r="HY66" s="2">
        <v>0.7267344</v>
      </c>
      <c r="HZ66" s="2" t="s">
        <v>140</v>
      </c>
      <c r="IA66" s="2">
        <v>105.4205</v>
      </c>
      <c r="IB66" s="2">
        <v>968.15790000000004</v>
      </c>
      <c r="IC66" s="2">
        <v>920.69960000000003</v>
      </c>
      <c r="ID66" s="2">
        <v>923.3143</v>
      </c>
    </row>
    <row r="67" spans="2:251" ht="12" customHeight="1" x14ac:dyDescent="0.15">
      <c r="B67" t="s">
        <v>166</v>
      </c>
      <c r="C67">
        <v>18.11392</v>
      </c>
      <c r="D67">
        <v>18.017140000000001</v>
      </c>
      <c r="E67">
        <v>18.016960000000001</v>
      </c>
      <c r="F67">
        <v>22.625419999999998</v>
      </c>
      <c r="G67">
        <v>18.11392</v>
      </c>
      <c r="H67">
        <v>18.11392</v>
      </c>
      <c r="I67">
        <v>18.015999999999998</v>
      </c>
      <c r="J67">
        <v>18.015999999999998</v>
      </c>
      <c r="K67" t="s">
        <v>140</v>
      </c>
      <c r="L67">
        <v>18.11392</v>
      </c>
      <c r="M67">
        <v>52.250819999999997</v>
      </c>
      <c r="N67">
        <v>52.250819999999997</v>
      </c>
      <c r="O67">
        <v>18.04739</v>
      </c>
      <c r="P67">
        <v>52.250819999999997</v>
      </c>
      <c r="Q67">
        <v>18.626180000000002</v>
      </c>
      <c r="R67">
        <v>52.250819999999997</v>
      </c>
      <c r="S67">
        <v>18.015309999999999</v>
      </c>
      <c r="T67">
        <v>18.11392</v>
      </c>
      <c r="U67">
        <v>20.021709999999999</v>
      </c>
      <c r="V67">
        <v>28.013480000000001</v>
      </c>
      <c r="W67">
        <v>20.021709999999999</v>
      </c>
      <c r="X67">
        <v>28.013480000000001</v>
      </c>
      <c r="Y67">
        <v>25.268429999999999</v>
      </c>
      <c r="Z67">
        <v>18.047409999999999</v>
      </c>
      <c r="AA67">
        <v>18.047409999999999</v>
      </c>
      <c r="AB67">
        <v>18.047409999999999</v>
      </c>
      <c r="AC67">
        <v>18.047409999999999</v>
      </c>
      <c r="AD67">
        <v>18.047409999999999</v>
      </c>
      <c r="AE67">
        <v>18.047409999999999</v>
      </c>
      <c r="AF67">
        <v>18.047409999999999</v>
      </c>
      <c r="AG67">
        <v>18.047409999999999</v>
      </c>
      <c r="AH67">
        <v>18.047409999999999</v>
      </c>
      <c r="AI67">
        <v>18.047409999999999</v>
      </c>
      <c r="AJ67">
        <v>18.047409999999999</v>
      </c>
      <c r="AK67">
        <v>18.047409999999999</v>
      </c>
      <c r="AL67">
        <v>54.925939999999997</v>
      </c>
      <c r="AM67">
        <v>166.02289999999999</v>
      </c>
      <c r="AN67" t="s">
        <v>140</v>
      </c>
      <c r="AO67">
        <v>18.024629999999998</v>
      </c>
      <c r="AP67">
        <v>23.451070000000001</v>
      </c>
      <c r="AQ67">
        <v>18.057649999999999</v>
      </c>
      <c r="AR67">
        <v>23.451070000000001</v>
      </c>
      <c r="AS67">
        <v>23.450949999999999</v>
      </c>
      <c r="AT67">
        <v>23.451070000000001</v>
      </c>
      <c r="AU67">
        <v>18.015280000000001</v>
      </c>
      <c r="AV67">
        <v>28.41169</v>
      </c>
      <c r="AW67">
        <v>26.41724</v>
      </c>
      <c r="AX67">
        <v>27.87997</v>
      </c>
      <c r="AY67">
        <v>23.450949999999999</v>
      </c>
      <c r="AZ67">
        <v>23.450949999999999</v>
      </c>
      <c r="BA67">
        <v>23.450949999999999</v>
      </c>
      <c r="BB67">
        <v>23.450949999999999</v>
      </c>
      <c r="BC67">
        <v>23.450949999999999</v>
      </c>
      <c r="BD67">
        <v>23.450949999999999</v>
      </c>
      <c r="BE67">
        <v>23.450949999999999</v>
      </c>
      <c r="BF67">
        <v>23.450949999999999</v>
      </c>
      <c r="BG67">
        <v>23.450949999999999</v>
      </c>
      <c r="BH67">
        <v>2.0758459999999999</v>
      </c>
      <c r="BI67">
        <v>18.015280000000001</v>
      </c>
      <c r="BJ67">
        <v>16.940270000000002</v>
      </c>
      <c r="BK67">
        <v>23.380130000000001</v>
      </c>
      <c r="BL67">
        <v>24.126300000000001</v>
      </c>
      <c r="BM67">
        <v>17.973710000000001</v>
      </c>
      <c r="BN67">
        <v>18.031230000000001</v>
      </c>
      <c r="BO67">
        <v>25.113440000000001</v>
      </c>
      <c r="BP67">
        <v>2.2278020000000001</v>
      </c>
      <c r="BQ67">
        <v>18.03566</v>
      </c>
      <c r="BR67">
        <v>18.036100000000001</v>
      </c>
      <c r="BS67">
        <v>25.73855</v>
      </c>
      <c r="BT67">
        <v>2.1936789999999999</v>
      </c>
      <c r="BU67">
        <v>18.047350000000002</v>
      </c>
      <c r="BV67">
        <v>26.223140000000001</v>
      </c>
      <c r="BW67">
        <v>18.02112</v>
      </c>
      <c r="BX67">
        <v>26.487770000000001</v>
      </c>
      <c r="BY67">
        <v>18.021979999999999</v>
      </c>
      <c r="BZ67">
        <v>26.487770000000001</v>
      </c>
      <c r="CA67">
        <v>26.487760000000002</v>
      </c>
      <c r="CB67">
        <v>18.019729999999999</v>
      </c>
      <c r="CC67">
        <v>18.019729999999999</v>
      </c>
      <c r="CD67">
        <v>18.019729999999999</v>
      </c>
      <c r="CE67">
        <v>7.7095500000000001</v>
      </c>
      <c r="CF67">
        <v>18.015999999999998</v>
      </c>
      <c r="CG67">
        <v>3.1105559999999999</v>
      </c>
      <c r="CH67">
        <v>18.019580000000001</v>
      </c>
      <c r="CI67">
        <v>18.019580000000001</v>
      </c>
      <c r="CJ67">
        <v>18.036439999999999</v>
      </c>
      <c r="CK67">
        <v>18.016660000000002</v>
      </c>
      <c r="CL67">
        <v>18.034610000000001</v>
      </c>
      <c r="CM67">
        <v>18.015999999999998</v>
      </c>
      <c r="CN67">
        <v>18.016660000000002</v>
      </c>
      <c r="CO67">
        <v>2.3190599999999999</v>
      </c>
      <c r="CP67">
        <v>18.037579999999998</v>
      </c>
      <c r="CQ67">
        <v>18.037579999999998</v>
      </c>
      <c r="CR67">
        <v>18.036100000000001</v>
      </c>
      <c r="CS67">
        <v>18.031230000000001</v>
      </c>
      <c r="CT67">
        <v>18.035260000000001</v>
      </c>
      <c r="CU67">
        <v>18.015650000000001</v>
      </c>
      <c r="CV67">
        <v>18.035260000000001</v>
      </c>
      <c r="CW67">
        <v>18.035260000000001</v>
      </c>
      <c r="CX67">
        <v>18.04401</v>
      </c>
      <c r="CY67">
        <v>18.11401</v>
      </c>
      <c r="CZ67" t="s">
        <v>140</v>
      </c>
      <c r="DA67">
        <v>19.84254</v>
      </c>
      <c r="DB67">
        <v>28.013480000000001</v>
      </c>
      <c r="DC67">
        <v>27.57883</v>
      </c>
      <c r="DD67">
        <v>18.015820000000001</v>
      </c>
      <c r="DE67">
        <v>18.015440000000002</v>
      </c>
      <c r="DF67">
        <v>18.01558</v>
      </c>
      <c r="DG67">
        <v>25.137250000000002</v>
      </c>
      <c r="DH67">
        <v>25.137250000000002</v>
      </c>
      <c r="DI67">
        <v>28.013480000000001</v>
      </c>
      <c r="DJ67">
        <v>18.057680000000001</v>
      </c>
      <c r="DK67">
        <v>18.096689999999999</v>
      </c>
      <c r="DL67">
        <v>18.096689999999999</v>
      </c>
      <c r="DM67" t="s">
        <v>140</v>
      </c>
      <c r="DN67">
        <v>18.096689999999999</v>
      </c>
      <c r="DO67">
        <v>18.096689999999999</v>
      </c>
      <c r="DP67">
        <v>18.0153</v>
      </c>
      <c r="DQ67">
        <v>18.096689999999999</v>
      </c>
      <c r="DR67">
        <v>18.096689999999999</v>
      </c>
      <c r="DS67">
        <v>18.04401</v>
      </c>
      <c r="DT67">
        <v>18.096689999999999</v>
      </c>
      <c r="DU67">
        <v>25.136990000000001</v>
      </c>
      <c r="DV67">
        <v>25.136990000000001</v>
      </c>
      <c r="DW67" t="s">
        <v>140</v>
      </c>
      <c r="DX67">
        <v>18.01566</v>
      </c>
      <c r="DY67" t="s">
        <v>140</v>
      </c>
      <c r="DZ67">
        <v>27.57883</v>
      </c>
      <c r="EA67">
        <v>18.015280000000001</v>
      </c>
      <c r="EB67">
        <v>27.57883</v>
      </c>
      <c r="EC67" t="s">
        <v>140</v>
      </c>
      <c r="ED67">
        <v>21.70833</v>
      </c>
      <c r="EE67">
        <v>18.015350000000002</v>
      </c>
      <c r="EF67">
        <v>18.015350000000002</v>
      </c>
      <c r="EG67">
        <v>18.015350000000002</v>
      </c>
      <c r="EH67">
        <v>18.015350000000002</v>
      </c>
      <c r="EI67">
        <v>18.09244</v>
      </c>
      <c r="EJ67">
        <v>27.448530000000002</v>
      </c>
      <c r="EK67">
        <v>18.09244</v>
      </c>
      <c r="EL67">
        <v>27.448530000000002</v>
      </c>
      <c r="EM67">
        <v>27.448530000000002</v>
      </c>
      <c r="EN67">
        <v>18.08972</v>
      </c>
      <c r="EO67">
        <v>18.057680000000001</v>
      </c>
      <c r="EP67">
        <v>18.057680000000001</v>
      </c>
      <c r="EQ67">
        <v>18.11393</v>
      </c>
      <c r="ER67">
        <v>18.11393</v>
      </c>
      <c r="ES67">
        <v>27.441330000000001</v>
      </c>
      <c r="ET67">
        <v>28.013480000000001</v>
      </c>
      <c r="EU67">
        <v>28.013480000000001</v>
      </c>
      <c r="EV67">
        <v>18.08972</v>
      </c>
      <c r="EW67">
        <v>18.015280000000001</v>
      </c>
      <c r="EX67">
        <v>18.015280000000001</v>
      </c>
      <c r="EY67">
        <v>18.015280000000001</v>
      </c>
      <c r="EZ67">
        <v>18.015280000000001</v>
      </c>
      <c r="FA67">
        <v>18.015280000000001</v>
      </c>
      <c r="FB67">
        <v>18.015280000000001</v>
      </c>
      <c r="FC67">
        <v>18.015280000000001</v>
      </c>
      <c r="FD67">
        <v>18.015280000000001</v>
      </c>
      <c r="FE67">
        <v>18.015280000000001</v>
      </c>
      <c r="FF67">
        <v>18.015280000000001</v>
      </c>
      <c r="FG67">
        <v>18.015280000000001</v>
      </c>
      <c r="FH67">
        <v>18.015280000000001</v>
      </c>
      <c r="FI67">
        <v>18.015280000000001</v>
      </c>
      <c r="FJ67">
        <v>18.015280000000001</v>
      </c>
      <c r="FK67">
        <v>18.015280000000001</v>
      </c>
      <c r="FL67">
        <v>18.015280000000001</v>
      </c>
      <c r="FM67">
        <v>18.015280000000001</v>
      </c>
      <c r="FN67">
        <v>18.015280000000001</v>
      </c>
      <c r="FO67">
        <v>18.015280000000001</v>
      </c>
      <c r="FP67">
        <v>18.015280000000001</v>
      </c>
      <c r="FQ67">
        <v>18.015280000000001</v>
      </c>
      <c r="FR67">
        <v>18.015280000000001</v>
      </c>
      <c r="FS67">
        <v>18.015280000000001</v>
      </c>
      <c r="FT67">
        <v>18.015280000000001</v>
      </c>
      <c r="FU67">
        <v>18.015280000000001</v>
      </c>
      <c r="FV67">
        <v>18.015280000000001</v>
      </c>
      <c r="FW67">
        <v>18.015280000000001</v>
      </c>
      <c r="FX67">
        <v>18.015280000000001</v>
      </c>
      <c r="FY67">
        <v>18.015280000000001</v>
      </c>
      <c r="FZ67">
        <v>18.015280000000001</v>
      </c>
      <c r="GA67">
        <v>18.015280000000001</v>
      </c>
      <c r="GB67">
        <v>18.015280000000001</v>
      </c>
      <c r="GC67">
        <v>18.015280000000001</v>
      </c>
      <c r="GD67">
        <v>236.35679999999999</v>
      </c>
      <c r="GE67">
        <v>236.35679999999999</v>
      </c>
      <c r="GF67">
        <v>236.35679999999999</v>
      </c>
      <c r="GG67">
        <v>236.35679999999999</v>
      </c>
      <c r="GH67">
        <v>236.35679999999999</v>
      </c>
      <c r="GI67">
        <v>236.35679999999999</v>
      </c>
      <c r="GJ67" s="2">
        <v>42.477939999999997</v>
      </c>
      <c r="GK67" s="2">
        <v>18.11392</v>
      </c>
      <c r="GL67" s="2" t="s">
        <v>140</v>
      </c>
      <c r="GM67" s="2">
        <v>52.250819999999997</v>
      </c>
      <c r="GN67" s="2">
        <v>18.017140000000001</v>
      </c>
      <c r="GO67" s="2">
        <v>18.039449999999999</v>
      </c>
      <c r="GP67" s="2">
        <v>18.015999999999998</v>
      </c>
      <c r="GQ67" s="2">
        <v>18.11392</v>
      </c>
      <c r="GR67" s="2">
        <v>18.626180000000002</v>
      </c>
      <c r="GS67" s="2">
        <v>24.12548</v>
      </c>
      <c r="GT67" s="2">
        <v>17.967469999999999</v>
      </c>
      <c r="GU67" s="2">
        <v>166.13319999999999</v>
      </c>
      <c r="GV67" s="2">
        <v>25.111519999999999</v>
      </c>
      <c r="GW67" s="2">
        <v>18.023199999999999</v>
      </c>
      <c r="GX67" s="2">
        <v>166.13319999999999</v>
      </c>
      <c r="GY67" s="2">
        <v>25.73629</v>
      </c>
      <c r="GZ67" s="2">
        <v>18.020389999999999</v>
      </c>
      <c r="HA67" s="2">
        <v>166.13319999999999</v>
      </c>
      <c r="HB67" s="2">
        <v>26.22298</v>
      </c>
      <c r="HC67" s="2">
        <v>18.018429999999999</v>
      </c>
      <c r="HD67" s="2">
        <v>166.13319999999999</v>
      </c>
      <c r="HE67" s="2">
        <v>26.487860000000001</v>
      </c>
      <c r="HF67" s="2">
        <v>18.017690000000002</v>
      </c>
      <c r="HG67" s="2">
        <v>166.13319999999999</v>
      </c>
      <c r="HH67" s="2">
        <v>26.487770000000001</v>
      </c>
      <c r="HI67" s="2">
        <v>26.488759999999999</v>
      </c>
      <c r="HJ67" s="2">
        <v>26.487770000000001</v>
      </c>
      <c r="HK67" s="2">
        <v>26.487770000000001</v>
      </c>
      <c r="HL67" s="2" t="s">
        <v>140</v>
      </c>
      <c r="HM67" s="2">
        <v>18.096689999999999</v>
      </c>
      <c r="HN67" s="2">
        <v>18.096689999999999</v>
      </c>
      <c r="HO67" s="2">
        <v>18.096689999999999</v>
      </c>
      <c r="HP67" s="2" t="s">
        <v>140</v>
      </c>
      <c r="HQ67" s="2" t="s">
        <v>140</v>
      </c>
      <c r="HR67" s="2">
        <v>18.096689999999999</v>
      </c>
      <c r="HS67" s="2" t="s">
        <v>140</v>
      </c>
      <c r="HT67" s="2">
        <v>18.015280000000001</v>
      </c>
      <c r="HU67" s="2">
        <v>18.096689999999999</v>
      </c>
      <c r="HV67" s="2">
        <v>18.015280000000001</v>
      </c>
      <c r="HW67" s="2">
        <v>18.015280000000001</v>
      </c>
      <c r="HX67" s="2" t="s">
        <v>140</v>
      </c>
      <c r="HY67" s="2">
        <v>21.70833</v>
      </c>
      <c r="HZ67" s="2" t="s">
        <v>140</v>
      </c>
      <c r="IA67" s="2">
        <v>18.015820000000001</v>
      </c>
      <c r="IB67" s="2">
        <v>18.015319999999999</v>
      </c>
      <c r="IC67" s="2">
        <v>18.09477</v>
      </c>
      <c r="ID67" s="2">
        <v>18.04401</v>
      </c>
    </row>
    <row r="68" spans="2:251" ht="12" customHeight="1" x14ac:dyDescent="0.15">
      <c r="B68" t="s">
        <v>545</v>
      </c>
      <c r="C68">
        <v>75.333600000000004</v>
      </c>
      <c r="D68">
        <v>3.8633410000000001</v>
      </c>
      <c r="E68">
        <v>3.86307</v>
      </c>
      <c r="F68" s="42">
        <v>2.8236800000000002E-4</v>
      </c>
      <c r="G68">
        <v>75.333439999999996</v>
      </c>
      <c r="H68">
        <v>75.334190000000007</v>
      </c>
      <c r="I68">
        <v>8.5760210000000008</v>
      </c>
      <c r="J68">
        <v>8.5761869999999991</v>
      </c>
      <c r="K68">
        <v>0</v>
      </c>
      <c r="L68" s="42">
        <v>7.5333500000000005E-4</v>
      </c>
      <c r="M68">
        <v>2.58948</v>
      </c>
      <c r="N68">
        <v>3.9298350000000002</v>
      </c>
      <c r="O68">
        <v>74.927400000000006</v>
      </c>
      <c r="P68" s="42">
        <v>1.3403560000000001</v>
      </c>
      <c r="Q68">
        <v>0.118129</v>
      </c>
      <c r="R68">
        <v>3.9298350000000002</v>
      </c>
      <c r="S68">
        <v>9.65728E-2</v>
      </c>
      <c r="T68">
        <v>75.334190000000007</v>
      </c>
      <c r="U68">
        <v>4.4780800000000003E-2</v>
      </c>
      <c r="V68">
        <v>1.91185E-2</v>
      </c>
      <c r="W68">
        <v>4.4780800000000003E-2</v>
      </c>
      <c r="X68">
        <v>1.91185E-2</v>
      </c>
      <c r="Y68">
        <v>2.1556100000000002E-2</v>
      </c>
      <c r="Z68">
        <v>75.050190000000001</v>
      </c>
      <c r="AA68">
        <v>75.050190000000001</v>
      </c>
      <c r="AB68" s="42">
        <v>1.0017100000000001E-3</v>
      </c>
      <c r="AC68">
        <v>75.050190000000001</v>
      </c>
      <c r="AD68">
        <v>37.524590000000003</v>
      </c>
      <c r="AE68">
        <v>75.050190000000001</v>
      </c>
      <c r="AF68">
        <v>37.524590000000003</v>
      </c>
      <c r="AG68" s="42">
        <v>37.524590000000003</v>
      </c>
      <c r="AH68" s="42">
        <v>1.0017100000000001E-3</v>
      </c>
      <c r="AI68">
        <v>37.524590000000003</v>
      </c>
      <c r="AJ68">
        <v>37.525599999999997</v>
      </c>
      <c r="AK68">
        <v>75.049189999999996</v>
      </c>
      <c r="AL68">
        <v>2.18344</v>
      </c>
      <c r="AM68">
        <v>31.69941</v>
      </c>
      <c r="AN68">
        <v>0</v>
      </c>
      <c r="AO68">
        <v>7.3038239999999996</v>
      </c>
      <c r="AP68">
        <v>241.74940000000001</v>
      </c>
      <c r="AQ68">
        <v>122.17100000000001</v>
      </c>
      <c r="AR68">
        <v>80.57508</v>
      </c>
      <c r="AS68">
        <v>161.1772</v>
      </c>
      <c r="AT68">
        <v>241.74940000000001</v>
      </c>
      <c r="AU68">
        <v>7.410253</v>
      </c>
      <c r="AV68">
        <v>6.4071670000000003</v>
      </c>
      <c r="AW68">
        <v>1.85601E-2</v>
      </c>
      <c r="AX68">
        <v>6.5135959999999997</v>
      </c>
      <c r="AY68">
        <v>161.1772</v>
      </c>
      <c r="AZ68">
        <v>161.1772</v>
      </c>
      <c r="BA68">
        <v>161.1772</v>
      </c>
      <c r="BB68">
        <v>161.1772</v>
      </c>
      <c r="BC68">
        <v>161.1772</v>
      </c>
      <c r="BD68">
        <v>161.1772</v>
      </c>
      <c r="BE68">
        <v>161.1772</v>
      </c>
      <c r="BF68">
        <v>161.1772</v>
      </c>
      <c r="BG68">
        <v>161.1772</v>
      </c>
      <c r="BH68">
        <v>0.30960559999999998</v>
      </c>
      <c r="BI68">
        <v>1.4427749999999999</v>
      </c>
      <c r="BJ68">
        <v>1.752381</v>
      </c>
      <c r="BK68">
        <v>162.84880000000001</v>
      </c>
      <c r="BL68">
        <v>146.2843</v>
      </c>
      <c r="BM68">
        <v>16.569859999999998</v>
      </c>
      <c r="BN68">
        <v>16.392320000000002</v>
      </c>
      <c r="BO68">
        <v>129.6549</v>
      </c>
      <c r="BP68">
        <v>0.17753530000000001</v>
      </c>
      <c r="BQ68">
        <v>16.634</v>
      </c>
      <c r="BR68">
        <v>16.632639999999999</v>
      </c>
      <c r="BS68">
        <v>121.30549999999999</v>
      </c>
      <c r="BT68" s="42">
        <v>1.3655900000000001E-3</v>
      </c>
      <c r="BU68">
        <v>8.3501849999999997</v>
      </c>
      <c r="BV68">
        <v>115.6994</v>
      </c>
      <c r="BW68">
        <v>5.5968780000000002</v>
      </c>
      <c r="BX68">
        <v>169.37710000000001</v>
      </c>
      <c r="BY68">
        <v>2.7751260000000002</v>
      </c>
      <c r="BZ68" s="42">
        <v>169.37710000000001</v>
      </c>
      <c r="CA68" s="42">
        <v>56.453429999999997</v>
      </c>
      <c r="CB68" s="42">
        <v>4.3132460000000004</v>
      </c>
      <c r="CC68">
        <v>4.3132460000000004</v>
      </c>
      <c r="CD68">
        <v>4.3132460000000004</v>
      </c>
      <c r="CE68" s="42">
        <v>7.0214000000000004E-11</v>
      </c>
      <c r="CF68">
        <v>2.4181659999999998</v>
      </c>
      <c r="CG68" s="42">
        <v>2.0520199999999999E-8</v>
      </c>
      <c r="CH68">
        <v>8.0150439999999996</v>
      </c>
      <c r="CI68">
        <v>8.0150439999999996</v>
      </c>
      <c r="CJ68">
        <v>41.375140000000002</v>
      </c>
      <c r="CK68">
        <v>3.8972220000000002</v>
      </c>
      <c r="CL68">
        <v>46.972009999999997</v>
      </c>
      <c r="CM68" s="42">
        <v>2.4181659999999998</v>
      </c>
      <c r="CN68">
        <v>3.8972180000000001</v>
      </c>
      <c r="CO68" s="42">
        <v>4.04243E-6</v>
      </c>
      <c r="CP68">
        <v>12.247400000000001</v>
      </c>
      <c r="CQ68">
        <v>12.247400000000001</v>
      </c>
      <c r="CR68">
        <v>16.632639999999999</v>
      </c>
      <c r="CS68">
        <v>16.392320000000002</v>
      </c>
      <c r="CT68">
        <v>45.433889999999998</v>
      </c>
      <c r="CU68">
        <v>1.5381199999999999</v>
      </c>
      <c r="CV68">
        <v>45.361899999999999</v>
      </c>
      <c r="CW68">
        <v>7.1988200000000002E-2</v>
      </c>
      <c r="CX68">
        <v>22.405080000000002</v>
      </c>
      <c r="CY68" s="42">
        <v>75.261880000000005</v>
      </c>
      <c r="CZ68">
        <v>0</v>
      </c>
      <c r="DA68">
        <v>0.95991530000000003</v>
      </c>
      <c r="DB68" s="42">
        <v>0.38237159999999998</v>
      </c>
      <c r="DC68" s="42">
        <v>14.983610000000001</v>
      </c>
      <c r="DD68">
        <v>4.9149339999999997</v>
      </c>
      <c r="DE68">
        <v>4.8897069999999996</v>
      </c>
      <c r="DF68" s="42">
        <v>6.1500779999999997</v>
      </c>
      <c r="DG68" s="42">
        <v>16.767679999999999</v>
      </c>
      <c r="DH68">
        <v>16.767679999999999</v>
      </c>
      <c r="DI68" s="42">
        <v>1.8769399999999999E-3</v>
      </c>
      <c r="DJ68">
        <v>122.07080000000001</v>
      </c>
      <c r="DK68">
        <v>81.346969999999999</v>
      </c>
      <c r="DL68">
        <v>162.6927</v>
      </c>
      <c r="DM68">
        <v>0</v>
      </c>
      <c r="DN68">
        <v>81.346329999999995</v>
      </c>
      <c r="DO68">
        <v>162.6927</v>
      </c>
      <c r="DP68">
        <v>5.5725350000000002</v>
      </c>
      <c r="DQ68">
        <v>73.415819999999997</v>
      </c>
      <c r="DR68">
        <v>81.340969999999999</v>
      </c>
      <c r="DS68">
        <v>22.405080000000002</v>
      </c>
      <c r="DT68">
        <v>73.415819999999997</v>
      </c>
      <c r="DU68">
        <v>16.765799999999999</v>
      </c>
      <c r="DV68">
        <v>16.765799999999999</v>
      </c>
      <c r="DW68">
        <v>0</v>
      </c>
      <c r="DX68">
        <v>1.7829140000000001</v>
      </c>
      <c r="DY68">
        <v>0</v>
      </c>
      <c r="DZ68">
        <v>14.983610000000001</v>
      </c>
      <c r="EA68">
        <v>41.079009999999997</v>
      </c>
      <c r="EB68">
        <v>14.983610000000001</v>
      </c>
      <c r="EC68">
        <v>0</v>
      </c>
      <c r="ED68">
        <v>15.81185</v>
      </c>
      <c r="EE68">
        <v>50.096829999999997</v>
      </c>
      <c r="EF68">
        <v>50.096829999999997</v>
      </c>
      <c r="EG68">
        <v>50.096829999999997</v>
      </c>
      <c r="EH68">
        <v>50.096829999999997</v>
      </c>
      <c r="EI68">
        <v>46.809640000000002</v>
      </c>
      <c r="EJ68">
        <v>10.239319999999999</v>
      </c>
      <c r="EK68">
        <v>46.809640000000002</v>
      </c>
      <c r="EL68">
        <v>10.239319999999999</v>
      </c>
      <c r="EM68">
        <v>10.239319999999999</v>
      </c>
      <c r="EN68">
        <v>2.49324E-2</v>
      </c>
      <c r="EO68">
        <v>122.07080000000001</v>
      </c>
      <c r="EP68">
        <v>122.07080000000001</v>
      </c>
      <c r="EQ68">
        <v>75.333870000000005</v>
      </c>
      <c r="ER68">
        <v>75.333870000000005</v>
      </c>
      <c r="ES68">
        <v>10.10549</v>
      </c>
      <c r="ET68">
        <v>0.13383010000000001</v>
      </c>
      <c r="EU68">
        <v>0.13383010000000001</v>
      </c>
      <c r="EV68">
        <v>2.49324E-2</v>
      </c>
      <c r="EW68">
        <v>22.412189999999999</v>
      </c>
      <c r="EX68">
        <v>22.412189999999999</v>
      </c>
      <c r="EY68">
        <v>3.2061670000000002</v>
      </c>
      <c r="EZ68">
        <v>211.28790000000001</v>
      </c>
      <c r="FA68">
        <v>211.28790000000001</v>
      </c>
      <c r="FB68">
        <v>490.1712</v>
      </c>
      <c r="FC68">
        <v>490.1712</v>
      </c>
      <c r="FD68" s="42">
        <v>5.8771509999999996</v>
      </c>
      <c r="FE68" s="42">
        <v>5.8771509999999996</v>
      </c>
      <c r="FF68" s="42">
        <v>1.5279389999999999</v>
      </c>
      <c r="FG68" s="42">
        <v>1.5279389999999999</v>
      </c>
      <c r="FH68">
        <v>58.309440000000002</v>
      </c>
      <c r="FI68">
        <v>58.309440000000002</v>
      </c>
      <c r="FJ68" s="42">
        <v>58.309440000000002</v>
      </c>
      <c r="FK68" s="42">
        <v>58.309440000000002</v>
      </c>
      <c r="FL68" s="42">
        <v>1.55933E-3</v>
      </c>
      <c r="FM68" s="42">
        <v>1.55933E-3</v>
      </c>
      <c r="FN68" s="42">
        <v>49.793239999999997</v>
      </c>
      <c r="FO68" s="42">
        <v>49.793239999999997</v>
      </c>
      <c r="FP68" s="42">
        <v>264.1266</v>
      </c>
      <c r="FQ68">
        <v>264.1266</v>
      </c>
      <c r="FR68">
        <v>113.9517</v>
      </c>
      <c r="FS68">
        <v>113.9517</v>
      </c>
      <c r="FT68">
        <v>114.559</v>
      </c>
      <c r="FU68">
        <v>114.559</v>
      </c>
      <c r="FV68">
        <v>0.1222351</v>
      </c>
      <c r="FW68">
        <v>9.9010399999999998E-2</v>
      </c>
      <c r="FX68">
        <v>2.3224600000000001E-2</v>
      </c>
      <c r="FY68">
        <v>0.1001927</v>
      </c>
      <c r="FZ68">
        <v>7.1838179999999996</v>
      </c>
      <c r="GA68">
        <v>7.1838179999999996</v>
      </c>
      <c r="GB68">
        <v>4.8085509999999996</v>
      </c>
      <c r="GC68">
        <v>4.8085509999999996</v>
      </c>
      <c r="GD68" t="s">
        <v>140</v>
      </c>
      <c r="GE68" t="s">
        <v>140</v>
      </c>
      <c r="GF68" t="s">
        <v>140</v>
      </c>
      <c r="GG68" t="s">
        <v>140</v>
      </c>
      <c r="GH68" t="s">
        <v>140</v>
      </c>
      <c r="GI68" t="s">
        <v>140</v>
      </c>
      <c r="GJ68" s="2">
        <v>0.4060377</v>
      </c>
      <c r="GK68" s="2">
        <v>67.324479999999994</v>
      </c>
      <c r="GL68" s="2">
        <v>0</v>
      </c>
      <c r="GM68" s="3">
        <v>2.5894789999999999</v>
      </c>
      <c r="GN68" s="2">
        <v>3.8633410000000001</v>
      </c>
      <c r="GO68" s="3">
        <v>66.918450000000007</v>
      </c>
      <c r="GP68" s="3">
        <v>8.5761869999999991</v>
      </c>
      <c r="GQ68" s="2">
        <v>8.008953</v>
      </c>
      <c r="GR68" s="3">
        <v>0.118129</v>
      </c>
      <c r="GS68" s="3">
        <v>146.2799</v>
      </c>
      <c r="GT68" s="2">
        <v>16.565370000000001</v>
      </c>
      <c r="GU68" s="3">
        <v>4.4862499999999998E-3</v>
      </c>
      <c r="GV68" s="3">
        <v>129.64580000000001</v>
      </c>
      <c r="GW68" s="2">
        <v>16.624939999999999</v>
      </c>
      <c r="GX68" s="3">
        <v>9.0648299999999994E-3</v>
      </c>
      <c r="GY68" s="3">
        <v>121.2957</v>
      </c>
      <c r="GZ68" s="3">
        <v>8.3403430000000007</v>
      </c>
      <c r="HA68" s="3">
        <v>9.8425700000000001E-3</v>
      </c>
      <c r="HB68" s="3">
        <v>115.69880000000001</v>
      </c>
      <c r="HC68" s="3">
        <v>5.5962180000000004</v>
      </c>
      <c r="HD68" s="3">
        <v>6.5991300000000004E-4</v>
      </c>
      <c r="HE68" s="3">
        <v>169.3776</v>
      </c>
      <c r="HF68" s="3">
        <v>2.7746050000000002</v>
      </c>
      <c r="HG68" s="3">
        <v>5.2076300000000004E-4</v>
      </c>
      <c r="HH68" s="3">
        <v>112.9237</v>
      </c>
      <c r="HI68" s="3">
        <v>8.9555699999999995E-4</v>
      </c>
      <c r="HJ68" s="2">
        <v>112.9228</v>
      </c>
      <c r="HK68" s="3">
        <v>112.9228</v>
      </c>
      <c r="HL68" s="3">
        <v>0</v>
      </c>
      <c r="HM68" s="3">
        <v>81.340969999999999</v>
      </c>
      <c r="HN68" s="3">
        <v>7.9251560000000003</v>
      </c>
      <c r="HO68" s="2">
        <v>73.415819999999997</v>
      </c>
      <c r="HP68" s="2">
        <v>0</v>
      </c>
      <c r="HQ68" s="2">
        <v>0</v>
      </c>
      <c r="HR68" s="2">
        <v>7.9251560000000003</v>
      </c>
      <c r="HS68" s="2">
        <v>0</v>
      </c>
      <c r="HT68" s="2">
        <v>7.9322650000000001</v>
      </c>
      <c r="HU68" s="2">
        <v>7.9251560000000003</v>
      </c>
      <c r="HV68" s="2">
        <v>14.47992</v>
      </c>
      <c r="HW68" s="2">
        <v>7.9322650000000001</v>
      </c>
      <c r="HX68" s="2">
        <v>0</v>
      </c>
      <c r="HY68" s="2">
        <v>15.81185</v>
      </c>
      <c r="HZ68" s="2">
        <v>0</v>
      </c>
      <c r="IA68" s="2">
        <v>4.9149339999999997</v>
      </c>
      <c r="IB68" s="2">
        <v>46.652079999999998</v>
      </c>
      <c r="IC68" s="2">
        <v>75.198729999999998</v>
      </c>
      <c r="ID68" s="2">
        <v>22.405080000000002</v>
      </c>
      <c r="IK68" s="3"/>
      <c r="IL68" s="3"/>
    </row>
    <row r="69" spans="2:251" ht="12" customHeight="1" x14ac:dyDescent="0.15">
      <c r="B69" t="s">
        <v>167</v>
      </c>
      <c r="C69" t="s">
        <v>140</v>
      </c>
      <c r="D69" t="s">
        <v>140</v>
      </c>
      <c r="E69" t="s">
        <v>140</v>
      </c>
      <c r="F69" t="s">
        <v>140</v>
      </c>
      <c r="G69" t="s">
        <v>140</v>
      </c>
      <c r="H69" t="s">
        <v>140</v>
      </c>
      <c r="I69" t="s">
        <v>140</v>
      </c>
      <c r="J69" t="s">
        <v>140</v>
      </c>
      <c r="K69" t="s">
        <v>140</v>
      </c>
      <c r="L69" t="s">
        <v>140</v>
      </c>
      <c r="M69" t="s">
        <v>140</v>
      </c>
      <c r="N69" t="s">
        <v>140</v>
      </c>
      <c r="O69" t="s">
        <v>140</v>
      </c>
      <c r="P69" t="s">
        <v>140</v>
      </c>
      <c r="Q69" t="s">
        <v>140</v>
      </c>
      <c r="R69" t="s">
        <v>140</v>
      </c>
      <c r="S69" t="s">
        <v>140</v>
      </c>
      <c r="T69" t="s">
        <v>140</v>
      </c>
      <c r="U69" t="s">
        <v>140</v>
      </c>
      <c r="V69" t="s">
        <v>140</v>
      </c>
      <c r="W69" t="s">
        <v>140</v>
      </c>
      <c r="X69" t="s">
        <v>140</v>
      </c>
      <c r="Y69" t="s">
        <v>140</v>
      </c>
      <c r="Z69" t="s">
        <v>140</v>
      </c>
      <c r="AA69" t="s">
        <v>140</v>
      </c>
      <c r="AB69" t="s">
        <v>140</v>
      </c>
      <c r="AC69" t="s">
        <v>140</v>
      </c>
      <c r="AD69" t="s">
        <v>140</v>
      </c>
      <c r="AE69" t="s">
        <v>140</v>
      </c>
      <c r="AF69" t="s">
        <v>140</v>
      </c>
      <c r="AG69" t="s">
        <v>140</v>
      </c>
      <c r="AH69" t="s">
        <v>140</v>
      </c>
      <c r="AI69" t="s">
        <v>140</v>
      </c>
      <c r="AJ69" t="s">
        <v>140</v>
      </c>
      <c r="AK69" t="s">
        <v>140</v>
      </c>
      <c r="AL69" t="s">
        <v>140</v>
      </c>
      <c r="AM69" t="s">
        <v>140</v>
      </c>
      <c r="AN69" t="s">
        <v>140</v>
      </c>
      <c r="AO69" t="s">
        <v>140</v>
      </c>
      <c r="AP69" t="s">
        <v>140</v>
      </c>
      <c r="AQ69" t="s">
        <v>140</v>
      </c>
      <c r="AR69" t="s">
        <v>140</v>
      </c>
      <c r="AS69" t="s">
        <v>140</v>
      </c>
      <c r="AT69" t="s">
        <v>140</v>
      </c>
      <c r="AU69" t="s">
        <v>140</v>
      </c>
      <c r="AV69" t="s">
        <v>140</v>
      </c>
      <c r="AW69" t="s">
        <v>140</v>
      </c>
      <c r="AX69" t="s">
        <v>140</v>
      </c>
      <c r="AY69" t="s">
        <v>140</v>
      </c>
      <c r="AZ69" t="s">
        <v>140</v>
      </c>
      <c r="BA69" t="s">
        <v>140</v>
      </c>
      <c r="BB69" t="s">
        <v>140</v>
      </c>
      <c r="BC69" t="s">
        <v>140</v>
      </c>
      <c r="BD69" t="s">
        <v>140</v>
      </c>
      <c r="BE69" t="s">
        <v>140</v>
      </c>
      <c r="BF69" t="s">
        <v>140</v>
      </c>
      <c r="BG69" t="s">
        <v>140</v>
      </c>
      <c r="BH69" t="s">
        <v>140</v>
      </c>
      <c r="BI69" t="s">
        <v>140</v>
      </c>
      <c r="BJ69" t="s">
        <v>140</v>
      </c>
      <c r="BK69" t="s">
        <v>140</v>
      </c>
      <c r="BL69" t="s">
        <v>140</v>
      </c>
      <c r="BM69" t="s">
        <v>140</v>
      </c>
      <c r="BN69" t="s">
        <v>140</v>
      </c>
      <c r="BO69" t="s">
        <v>140</v>
      </c>
      <c r="BP69" t="s">
        <v>140</v>
      </c>
      <c r="BQ69" t="s">
        <v>140</v>
      </c>
      <c r="BR69" t="s">
        <v>140</v>
      </c>
      <c r="BS69" t="s">
        <v>140</v>
      </c>
      <c r="BT69" t="s">
        <v>140</v>
      </c>
      <c r="BU69" t="s">
        <v>140</v>
      </c>
      <c r="BV69" t="s">
        <v>140</v>
      </c>
      <c r="BW69" t="s">
        <v>140</v>
      </c>
      <c r="BX69" t="s">
        <v>140</v>
      </c>
      <c r="BY69" t="s">
        <v>140</v>
      </c>
      <c r="BZ69" t="s">
        <v>140</v>
      </c>
      <c r="CA69" t="s">
        <v>140</v>
      </c>
      <c r="CB69" t="s">
        <v>140</v>
      </c>
      <c r="CC69" t="s">
        <v>140</v>
      </c>
      <c r="CD69" t="s">
        <v>140</v>
      </c>
      <c r="CE69" t="s">
        <v>140</v>
      </c>
      <c r="CF69" t="s">
        <v>140</v>
      </c>
      <c r="CG69" t="s">
        <v>140</v>
      </c>
      <c r="CH69" t="s">
        <v>140</v>
      </c>
      <c r="CI69" t="s">
        <v>140</v>
      </c>
      <c r="CJ69" t="s">
        <v>140</v>
      </c>
      <c r="CK69" t="s">
        <v>140</v>
      </c>
      <c r="CL69" t="s">
        <v>140</v>
      </c>
      <c r="CM69" t="s">
        <v>140</v>
      </c>
      <c r="CN69" t="s">
        <v>140</v>
      </c>
      <c r="CO69" t="s">
        <v>140</v>
      </c>
      <c r="CP69" t="s">
        <v>140</v>
      </c>
      <c r="CQ69" t="s">
        <v>140</v>
      </c>
      <c r="CR69" t="s">
        <v>140</v>
      </c>
      <c r="CS69" t="s">
        <v>140</v>
      </c>
      <c r="CT69" t="s">
        <v>140</v>
      </c>
      <c r="CU69" t="s">
        <v>140</v>
      </c>
      <c r="CV69" t="s">
        <v>140</v>
      </c>
      <c r="CW69" t="s">
        <v>140</v>
      </c>
      <c r="CX69" t="s">
        <v>140</v>
      </c>
      <c r="CY69" t="s">
        <v>140</v>
      </c>
      <c r="CZ69" t="s">
        <v>140</v>
      </c>
      <c r="DA69" t="s">
        <v>140</v>
      </c>
      <c r="DB69" t="s">
        <v>140</v>
      </c>
      <c r="DC69" t="s">
        <v>140</v>
      </c>
      <c r="DD69" t="s">
        <v>140</v>
      </c>
      <c r="DE69" t="s">
        <v>140</v>
      </c>
      <c r="DF69" t="s">
        <v>140</v>
      </c>
      <c r="DG69" t="s">
        <v>140</v>
      </c>
      <c r="DH69" t="s">
        <v>140</v>
      </c>
      <c r="DI69" t="s">
        <v>140</v>
      </c>
      <c r="DJ69" t="s">
        <v>140</v>
      </c>
      <c r="DK69" t="s">
        <v>140</v>
      </c>
      <c r="DL69" t="s">
        <v>140</v>
      </c>
      <c r="DM69" t="s">
        <v>140</v>
      </c>
      <c r="DN69" t="s">
        <v>140</v>
      </c>
      <c r="DO69" t="s">
        <v>140</v>
      </c>
      <c r="DP69" t="s">
        <v>140</v>
      </c>
      <c r="DQ69" t="s">
        <v>140</v>
      </c>
      <c r="DR69" t="s">
        <v>140</v>
      </c>
      <c r="DS69" t="s">
        <v>140</v>
      </c>
      <c r="DT69" t="s">
        <v>140</v>
      </c>
      <c r="DU69" t="s">
        <v>140</v>
      </c>
      <c r="DV69" t="s">
        <v>140</v>
      </c>
      <c r="DW69" t="s">
        <v>140</v>
      </c>
      <c r="DX69" t="s">
        <v>140</v>
      </c>
      <c r="DY69" t="s">
        <v>140</v>
      </c>
      <c r="DZ69" t="s">
        <v>140</v>
      </c>
      <c r="EA69" t="s">
        <v>140</v>
      </c>
      <c r="EB69" t="s">
        <v>140</v>
      </c>
      <c r="EC69" t="s">
        <v>140</v>
      </c>
      <c r="ED69" t="s">
        <v>140</v>
      </c>
      <c r="EE69" t="s">
        <v>140</v>
      </c>
      <c r="EF69" t="s">
        <v>140</v>
      </c>
      <c r="EG69" t="s">
        <v>140</v>
      </c>
      <c r="EH69" t="s">
        <v>140</v>
      </c>
      <c r="EI69" t="s">
        <v>140</v>
      </c>
      <c r="EJ69" t="s">
        <v>140</v>
      </c>
      <c r="EK69" t="s">
        <v>140</v>
      </c>
      <c r="EL69" t="s">
        <v>140</v>
      </c>
      <c r="EM69" t="s">
        <v>140</v>
      </c>
      <c r="EN69" t="s">
        <v>140</v>
      </c>
      <c r="EO69" t="s">
        <v>140</v>
      </c>
      <c r="EP69" t="s">
        <v>140</v>
      </c>
      <c r="EQ69" t="s">
        <v>140</v>
      </c>
      <c r="ER69" t="s">
        <v>140</v>
      </c>
      <c r="ES69" t="s">
        <v>140</v>
      </c>
      <c r="ET69" t="s">
        <v>140</v>
      </c>
      <c r="EU69" t="s">
        <v>140</v>
      </c>
      <c r="EV69" t="s">
        <v>140</v>
      </c>
      <c r="EW69" t="s">
        <v>140</v>
      </c>
      <c r="EX69" t="s">
        <v>140</v>
      </c>
      <c r="EY69" t="s">
        <v>140</v>
      </c>
      <c r="EZ69" t="s">
        <v>140</v>
      </c>
      <c r="FA69" t="s">
        <v>140</v>
      </c>
      <c r="FB69" t="s">
        <v>140</v>
      </c>
      <c r="FC69" t="s">
        <v>140</v>
      </c>
      <c r="FD69" t="s">
        <v>140</v>
      </c>
      <c r="FE69" t="s">
        <v>140</v>
      </c>
      <c r="FF69" t="s">
        <v>140</v>
      </c>
      <c r="FG69" t="s">
        <v>140</v>
      </c>
      <c r="FH69" t="s">
        <v>140</v>
      </c>
      <c r="FI69" t="s">
        <v>140</v>
      </c>
      <c r="FJ69" t="s">
        <v>140</v>
      </c>
      <c r="FK69" t="s">
        <v>140</v>
      </c>
      <c r="FL69" t="s">
        <v>140</v>
      </c>
      <c r="FM69" t="s">
        <v>140</v>
      </c>
      <c r="FN69" t="s">
        <v>140</v>
      </c>
      <c r="FO69" t="s">
        <v>140</v>
      </c>
      <c r="FP69" t="s">
        <v>140</v>
      </c>
      <c r="FQ69" t="s">
        <v>140</v>
      </c>
      <c r="FR69" t="s">
        <v>140</v>
      </c>
      <c r="FS69" t="s">
        <v>140</v>
      </c>
      <c r="FT69" t="s">
        <v>140</v>
      </c>
      <c r="FU69" t="s">
        <v>140</v>
      </c>
      <c r="FV69" t="s">
        <v>140</v>
      </c>
      <c r="FW69" t="s">
        <v>140</v>
      </c>
      <c r="FX69" t="s">
        <v>140</v>
      </c>
      <c r="FY69" t="s">
        <v>140</v>
      </c>
      <c r="FZ69" t="s">
        <v>140</v>
      </c>
      <c r="GA69" t="s">
        <v>140</v>
      </c>
      <c r="GB69" t="s">
        <v>140</v>
      </c>
      <c r="GC69" t="s">
        <v>140</v>
      </c>
      <c r="GD69" t="s">
        <v>140</v>
      </c>
      <c r="GE69" t="s">
        <v>140</v>
      </c>
      <c r="GF69" t="s">
        <v>140</v>
      </c>
      <c r="GG69" t="s">
        <v>140</v>
      </c>
      <c r="GH69" t="s">
        <v>140</v>
      </c>
      <c r="GI69" t="s">
        <v>140</v>
      </c>
      <c r="GJ69" s="2" t="s">
        <v>140</v>
      </c>
      <c r="GK69" s="2" t="s">
        <v>140</v>
      </c>
      <c r="GL69" s="2" t="s">
        <v>140</v>
      </c>
      <c r="GM69" s="2" t="s">
        <v>140</v>
      </c>
      <c r="GN69" s="2" t="s">
        <v>140</v>
      </c>
      <c r="GO69" s="2" t="s">
        <v>140</v>
      </c>
      <c r="GP69" s="2" t="s">
        <v>140</v>
      </c>
      <c r="GQ69" s="2" t="s">
        <v>140</v>
      </c>
      <c r="GR69" s="2" t="s">
        <v>140</v>
      </c>
      <c r="GS69" s="2" t="s">
        <v>140</v>
      </c>
      <c r="GT69" s="2" t="s">
        <v>140</v>
      </c>
      <c r="GU69" s="2" t="s">
        <v>140</v>
      </c>
      <c r="GV69" s="2" t="s">
        <v>140</v>
      </c>
      <c r="GW69" s="2" t="s">
        <v>140</v>
      </c>
      <c r="GX69" s="2" t="s">
        <v>140</v>
      </c>
      <c r="GY69" s="2" t="s">
        <v>140</v>
      </c>
      <c r="GZ69" s="2" t="s">
        <v>140</v>
      </c>
      <c r="HA69" s="2" t="s">
        <v>140</v>
      </c>
      <c r="HB69" s="2" t="s">
        <v>140</v>
      </c>
      <c r="HC69" s="2" t="s">
        <v>140</v>
      </c>
      <c r="HD69" s="2" t="s">
        <v>140</v>
      </c>
      <c r="HE69" s="2" t="s">
        <v>140</v>
      </c>
      <c r="HF69" s="2" t="s">
        <v>140</v>
      </c>
      <c r="HG69" s="2" t="s">
        <v>140</v>
      </c>
      <c r="HH69" s="2" t="s">
        <v>140</v>
      </c>
      <c r="HI69" s="2" t="s">
        <v>140</v>
      </c>
      <c r="HJ69" s="2" t="s">
        <v>140</v>
      </c>
      <c r="HK69" s="2" t="s">
        <v>140</v>
      </c>
      <c r="HL69" s="2" t="s">
        <v>140</v>
      </c>
      <c r="HM69" s="2" t="s">
        <v>140</v>
      </c>
      <c r="HN69" s="2" t="s">
        <v>140</v>
      </c>
      <c r="HO69" s="2" t="s">
        <v>140</v>
      </c>
      <c r="HP69" s="2" t="s">
        <v>140</v>
      </c>
      <c r="HQ69" s="2" t="s">
        <v>140</v>
      </c>
      <c r="HR69" s="2" t="s">
        <v>140</v>
      </c>
      <c r="HS69" s="2" t="s">
        <v>140</v>
      </c>
      <c r="HT69" s="2" t="s">
        <v>140</v>
      </c>
      <c r="HU69" s="2" t="s">
        <v>140</v>
      </c>
      <c r="HV69" s="2" t="s">
        <v>140</v>
      </c>
      <c r="HW69" s="2" t="s">
        <v>140</v>
      </c>
      <c r="HX69" s="2" t="s">
        <v>140</v>
      </c>
      <c r="HY69" s="2" t="s">
        <v>140</v>
      </c>
      <c r="HZ69" s="2" t="s">
        <v>140</v>
      </c>
      <c r="IA69" s="2" t="s">
        <v>140</v>
      </c>
      <c r="IB69" s="2" t="s">
        <v>140</v>
      </c>
      <c r="IC69" s="2" t="s">
        <v>140</v>
      </c>
      <c r="ID69" s="2" t="s">
        <v>140</v>
      </c>
    </row>
    <row r="70" spans="2:251" ht="12" customHeight="1" x14ac:dyDescent="0.15">
      <c r="B70" t="s">
        <v>620</v>
      </c>
      <c r="C70" t="s">
        <v>140</v>
      </c>
      <c r="D70">
        <v>2.112574</v>
      </c>
      <c r="E70" t="s">
        <v>140</v>
      </c>
      <c r="F70">
        <v>1.4630749999999999</v>
      </c>
      <c r="G70" t="s">
        <v>140</v>
      </c>
      <c r="H70" t="s">
        <v>140</v>
      </c>
      <c r="I70" t="s">
        <v>140</v>
      </c>
      <c r="J70">
        <v>1.891192</v>
      </c>
      <c r="K70" t="s">
        <v>140</v>
      </c>
      <c r="L70" t="s">
        <v>140</v>
      </c>
      <c r="M70" t="s">
        <v>140</v>
      </c>
      <c r="N70" t="s">
        <v>140</v>
      </c>
      <c r="O70" t="s">
        <v>140</v>
      </c>
      <c r="P70" t="s">
        <v>140</v>
      </c>
      <c r="Q70">
        <v>1.858792</v>
      </c>
      <c r="R70" t="s">
        <v>140</v>
      </c>
      <c r="S70" t="s">
        <v>140</v>
      </c>
      <c r="T70" t="s">
        <v>140</v>
      </c>
      <c r="U70">
        <v>1.7194179999999999</v>
      </c>
      <c r="V70">
        <v>1.040071</v>
      </c>
      <c r="W70" s="42">
        <v>1.0921320000000001</v>
      </c>
      <c r="X70">
        <v>1.0543</v>
      </c>
      <c r="Y70">
        <v>1.2050160000000001</v>
      </c>
      <c r="Z70" t="s">
        <v>140</v>
      </c>
      <c r="AA70" t="s">
        <v>140</v>
      </c>
      <c r="AB70" t="s">
        <v>140</v>
      </c>
      <c r="AC70" t="s">
        <v>140</v>
      </c>
      <c r="AD70" t="s">
        <v>140</v>
      </c>
      <c r="AE70" t="s">
        <v>140</v>
      </c>
      <c r="AF70" t="s">
        <v>140</v>
      </c>
      <c r="AG70" t="s">
        <v>140</v>
      </c>
      <c r="AH70" t="s">
        <v>140</v>
      </c>
      <c r="AI70" t="s">
        <v>140</v>
      </c>
      <c r="AJ70" t="s">
        <v>140</v>
      </c>
      <c r="AK70" t="s">
        <v>140</v>
      </c>
      <c r="AL70" t="s">
        <v>140</v>
      </c>
      <c r="AM70">
        <v>1.092991</v>
      </c>
      <c r="AN70" t="s">
        <v>140</v>
      </c>
      <c r="AO70">
        <v>1.057048</v>
      </c>
      <c r="AP70" t="s">
        <v>140</v>
      </c>
      <c r="AQ70" t="s">
        <v>140</v>
      </c>
      <c r="AR70" t="s">
        <v>140</v>
      </c>
      <c r="AS70" t="s">
        <v>140</v>
      </c>
      <c r="AT70" t="s">
        <v>140</v>
      </c>
      <c r="AU70" t="s">
        <v>140</v>
      </c>
      <c r="AV70">
        <v>1.038454</v>
      </c>
      <c r="AW70">
        <v>1.133656</v>
      </c>
      <c r="AX70">
        <v>1.0610310000000001</v>
      </c>
      <c r="AY70" t="s">
        <v>140</v>
      </c>
      <c r="AZ70" t="s">
        <v>140</v>
      </c>
      <c r="BA70" t="s">
        <v>140</v>
      </c>
      <c r="BB70" t="s">
        <v>140</v>
      </c>
      <c r="BC70" t="s">
        <v>140</v>
      </c>
      <c r="BD70" t="s">
        <v>140</v>
      </c>
      <c r="BE70" t="s">
        <v>140</v>
      </c>
      <c r="BF70" t="s">
        <v>140</v>
      </c>
      <c r="BG70" t="s">
        <v>140</v>
      </c>
      <c r="BH70">
        <v>14.090389999999999</v>
      </c>
      <c r="BI70">
        <v>5.5478040000000002</v>
      </c>
      <c r="BJ70">
        <v>3.2989269999999999</v>
      </c>
      <c r="BK70">
        <v>4.8506869999999997</v>
      </c>
      <c r="BL70" t="s">
        <v>140</v>
      </c>
      <c r="BM70">
        <v>4.0130059999999999</v>
      </c>
      <c r="BN70">
        <v>4.049493</v>
      </c>
      <c r="BO70" t="s">
        <v>140</v>
      </c>
      <c r="BP70" t="s">
        <v>140</v>
      </c>
      <c r="BQ70">
        <v>3.2423920000000002</v>
      </c>
      <c r="BR70">
        <v>3.243268</v>
      </c>
      <c r="BS70" t="s">
        <v>140</v>
      </c>
      <c r="BT70" t="s">
        <v>140</v>
      </c>
      <c r="BU70">
        <v>2.747369</v>
      </c>
      <c r="BV70" t="s">
        <v>140</v>
      </c>
      <c r="BW70">
        <v>2.4468969999999999</v>
      </c>
      <c r="BX70" t="s">
        <v>140</v>
      </c>
      <c r="BY70">
        <v>2.3093979999999998</v>
      </c>
      <c r="BZ70" t="s">
        <v>140</v>
      </c>
      <c r="CA70" t="s">
        <v>140</v>
      </c>
      <c r="CB70">
        <v>2.3079649999999998</v>
      </c>
      <c r="CC70">
        <v>2.3059280000000002</v>
      </c>
      <c r="CD70" t="s">
        <v>140</v>
      </c>
      <c r="CE70">
        <v>4.0320660000000004</v>
      </c>
      <c r="CF70">
        <v>2.4472839999999998</v>
      </c>
      <c r="CG70">
        <v>9.529935</v>
      </c>
      <c r="CH70" t="s">
        <v>140</v>
      </c>
      <c r="CI70">
        <v>2.4469759999999998</v>
      </c>
      <c r="CJ70" t="s">
        <v>140</v>
      </c>
      <c r="CK70">
        <v>2.7485889999999999</v>
      </c>
      <c r="CL70" t="s">
        <v>140</v>
      </c>
      <c r="CM70">
        <v>2.4472839999999998</v>
      </c>
      <c r="CN70">
        <v>2.7485889999999999</v>
      </c>
      <c r="CO70" t="s">
        <v>140</v>
      </c>
      <c r="CP70" t="s">
        <v>140</v>
      </c>
      <c r="CQ70">
        <v>2.7475209999999999</v>
      </c>
      <c r="CR70" t="s">
        <v>140</v>
      </c>
      <c r="CS70" t="s">
        <v>140</v>
      </c>
      <c r="CT70" t="s">
        <v>140</v>
      </c>
      <c r="CU70">
        <v>2.298546</v>
      </c>
      <c r="CV70" t="s">
        <v>140</v>
      </c>
      <c r="CW70" t="s">
        <v>140</v>
      </c>
      <c r="CX70" t="s">
        <v>140</v>
      </c>
      <c r="CY70" t="s">
        <v>140</v>
      </c>
      <c r="CZ70" t="s">
        <v>140</v>
      </c>
      <c r="DA70">
        <v>1.7552570000000001</v>
      </c>
      <c r="DB70">
        <v>1.0543</v>
      </c>
      <c r="DC70">
        <v>1.0701970000000001</v>
      </c>
      <c r="DD70">
        <v>2.0210149999999998</v>
      </c>
      <c r="DE70" t="s">
        <v>140</v>
      </c>
      <c r="DF70" t="s">
        <v>140</v>
      </c>
      <c r="DG70">
        <v>1.0701970000000001</v>
      </c>
      <c r="DH70">
        <v>1.2457069999999999</v>
      </c>
      <c r="DI70">
        <v>1.0543</v>
      </c>
      <c r="DJ70" t="s">
        <v>140</v>
      </c>
      <c r="DK70" t="s">
        <v>140</v>
      </c>
      <c r="DL70" t="s">
        <v>140</v>
      </c>
      <c r="DM70" t="s">
        <v>140</v>
      </c>
      <c r="DN70" t="s">
        <v>140</v>
      </c>
      <c r="DO70" t="s">
        <v>140</v>
      </c>
      <c r="DP70" t="s">
        <v>140</v>
      </c>
      <c r="DQ70" t="s">
        <v>140</v>
      </c>
      <c r="DR70" t="s">
        <v>140</v>
      </c>
      <c r="DS70" t="s">
        <v>140</v>
      </c>
      <c r="DT70" t="s">
        <v>140</v>
      </c>
      <c r="DU70">
        <v>1.245733</v>
      </c>
      <c r="DV70">
        <v>1.245733</v>
      </c>
      <c r="DW70" t="s">
        <v>140</v>
      </c>
      <c r="DX70" t="s">
        <v>140</v>
      </c>
      <c r="DY70" t="s">
        <v>140</v>
      </c>
      <c r="DZ70">
        <v>1.0730599999999999</v>
      </c>
      <c r="EA70" t="s">
        <v>140</v>
      </c>
      <c r="EB70">
        <v>1.0701970000000001</v>
      </c>
      <c r="EC70" t="s">
        <v>140</v>
      </c>
      <c r="ED70">
        <v>1.5281</v>
      </c>
      <c r="EE70" t="s">
        <v>140</v>
      </c>
      <c r="EF70" t="s">
        <v>140</v>
      </c>
      <c r="EG70" t="s">
        <v>140</v>
      </c>
      <c r="EH70" t="s">
        <v>140</v>
      </c>
      <c r="EI70" t="s">
        <v>140</v>
      </c>
      <c r="EJ70">
        <v>1.0720970000000001</v>
      </c>
      <c r="EK70" t="s">
        <v>140</v>
      </c>
      <c r="EL70">
        <v>1.0725579999999999</v>
      </c>
      <c r="EM70">
        <v>1.07256</v>
      </c>
      <c r="EN70">
        <v>2.0090050000000002</v>
      </c>
      <c r="EO70" t="s">
        <v>140</v>
      </c>
      <c r="EP70" t="s">
        <v>140</v>
      </c>
      <c r="EQ70" t="s">
        <v>140</v>
      </c>
      <c r="ER70" t="s">
        <v>140</v>
      </c>
      <c r="ES70">
        <v>1.0729679999999999</v>
      </c>
      <c r="ET70">
        <v>1.0417559999999999</v>
      </c>
      <c r="EU70">
        <v>1.0543</v>
      </c>
      <c r="EV70">
        <v>2.0090050000000002</v>
      </c>
      <c r="EW70" t="s">
        <v>140</v>
      </c>
      <c r="EX70" t="s">
        <v>140</v>
      </c>
      <c r="EY70" t="s">
        <v>140</v>
      </c>
      <c r="EZ70" t="s">
        <v>140</v>
      </c>
      <c r="FA70" t="s">
        <v>140</v>
      </c>
      <c r="FB70" t="s">
        <v>140</v>
      </c>
      <c r="FC70" t="s">
        <v>140</v>
      </c>
      <c r="FD70" t="s">
        <v>140</v>
      </c>
      <c r="FE70" t="s">
        <v>140</v>
      </c>
      <c r="FF70" t="s">
        <v>140</v>
      </c>
      <c r="FG70" t="s">
        <v>140</v>
      </c>
      <c r="FH70" t="s">
        <v>140</v>
      </c>
      <c r="FI70" t="s">
        <v>140</v>
      </c>
      <c r="FJ70" t="s">
        <v>140</v>
      </c>
      <c r="FK70" t="s">
        <v>140</v>
      </c>
      <c r="FL70" t="s">
        <v>140</v>
      </c>
      <c r="FM70" t="s">
        <v>140</v>
      </c>
      <c r="FN70" t="s">
        <v>140</v>
      </c>
      <c r="FO70" t="s">
        <v>140</v>
      </c>
      <c r="FP70" t="s">
        <v>140</v>
      </c>
      <c r="FQ70" t="s">
        <v>140</v>
      </c>
      <c r="FR70" t="s">
        <v>140</v>
      </c>
      <c r="FS70" t="s">
        <v>140</v>
      </c>
      <c r="FT70" t="s">
        <v>140</v>
      </c>
      <c r="FU70" t="s">
        <v>140</v>
      </c>
      <c r="FV70">
        <v>2.3814860000000002</v>
      </c>
      <c r="FW70">
        <v>2.3814860000000002</v>
      </c>
      <c r="FX70">
        <v>2.3814860000000002</v>
      </c>
      <c r="FY70">
        <v>2.3814860000000002</v>
      </c>
      <c r="FZ70">
        <v>2.3632439999999999</v>
      </c>
      <c r="GA70">
        <v>2.3632140000000001</v>
      </c>
      <c r="GB70">
        <v>2.3632439999999999</v>
      </c>
      <c r="GC70">
        <v>2.3632140000000001</v>
      </c>
      <c r="GD70" t="s">
        <v>140</v>
      </c>
      <c r="GE70" t="s">
        <v>140</v>
      </c>
      <c r="GF70" t="s">
        <v>140</v>
      </c>
      <c r="GG70" t="s">
        <v>140</v>
      </c>
      <c r="GH70" t="s">
        <v>140</v>
      </c>
      <c r="GI70" t="s">
        <v>140</v>
      </c>
      <c r="GJ70" s="2" t="s">
        <v>140</v>
      </c>
      <c r="GK70" s="2" t="s">
        <v>140</v>
      </c>
      <c r="GL70" s="2" t="s">
        <v>140</v>
      </c>
      <c r="GM70" s="2" t="s">
        <v>140</v>
      </c>
      <c r="GN70" s="2">
        <v>1.463066</v>
      </c>
      <c r="GO70" s="2" t="s">
        <v>140</v>
      </c>
      <c r="GP70" s="2" t="s">
        <v>140</v>
      </c>
      <c r="GQ70" s="2" t="s">
        <v>140</v>
      </c>
      <c r="GR70" s="2">
        <v>1.2050110000000001</v>
      </c>
      <c r="GS70" s="2" t="s">
        <v>140</v>
      </c>
      <c r="GT70" s="2">
        <v>4.0111569999999999</v>
      </c>
      <c r="GU70" s="2" t="s">
        <v>140</v>
      </c>
      <c r="GV70" s="2" t="s">
        <v>140</v>
      </c>
      <c r="GW70" s="2">
        <v>3.2423299999999999</v>
      </c>
      <c r="GX70" s="2" t="s">
        <v>140</v>
      </c>
      <c r="GY70" s="2" t="s">
        <v>140</v>
      </c>
      <c r="GZ70" s="2">
        <v>2.7473640000000001</v>
      </c>
      <c r="HA70" s="2" t="s">
        <v>140</v>
      </c>
      <c r="HB70" s="2" t="s">
        <v>140</v>
      </c>
      <c r="HC70" s="2">
        <v>2.4468969999999999</v>
      </c>
      <c r="HD70" s="2" t="s">
        <v>140</v>
      </c>
      <c r="HE70" s="2" t="s">
        <v>140</v>
      </c>
      <c r="HF70" s="2">
        <v>2.3093979999999998</v>
      </c>
      <c r="HG70" s="2" t="s">
        <v>140</v>
      </c>
      <c r="HH70" s="2" t="s">
        <v>140</v>
      </c>
      <c r="HI70" s="2" t="s">
        <v>140</v>
      </c>
      <c r="HJ70" s="2" t="s">
        <v>140</v>
      </c>
      <c r="HK70" s="2" t="s">
        <v>140</v>
      </c>
      <c r="HL70" s="2" t="s">
        <v>140</v>
      </c>
      <c r="HM70" s="2" t="s">
        <v>140</v>
      </c>
      <c r="HN70" s="2" t="s">
        <v>140</v>
      </c>
      <c r="HO70" s="2" t="s">
        <v>140</v>
      </c>
      <c r="HP70" s="2" t="s">
        <v>140</v>
      </c>
      <c r="HQ70" s="2" t="s">
        <v>140</v>
      </c>
      <c r="HR70" s="2" t="s">
        <v>140</v>
      </c>
      <c r="HS70" s="2" t="s">
        <v>140</v>
      </c>
      <c r="HT70" s="2" t="s">
        <v>140</v>
      </c>
      <c r="HU70" s="2" t="s">
        <v>140</v>
      </c>
      <c r="HV70" s="2" t="s">
        <v>140</v>
      </c>
      <c r="HW70" s="2" t="s">
        <v>140</v>
      </c>
      <c r="HX70" s="2" t="s">
        <v>140</v>
      </c>
      <c r="HY70" s="2">
        <v>1.5281</v>
      </c>
      <c r="HZ70" s="2" t="s">
        <v>140</v>
      </c>
      <c r="IA70" s="2">
        <v>2.0090050000000002</v>
      </c>
      <c r="IB70" s="2">
        <v>1.4612000000000001</v>
      </c>
      <c r="IC70" s="2" t="s">
        <v>140</v>
      </c>
      <c r="ID70" s="2" t="s">
        <v>140</v>
      </c>
    </row>
    <row r="71" spans="2:251" ht="12" customHeight="1" x14ac:dyDescent="0.15">
      <c r="B71" t="s">
        <v>546</v>
      </c>
      <c r="C71" t="s">
        <v>140</v>
      </c>
      <c r="D71">
        <v>2.6148000000000001E-2</v>
      </c>
      <c r="E71" t="s">
        <v>140</v>
      </c>
      <c r="F71">
        <v>2.7355299999999999E-2</v>
      </c>
      <c r="G71" t="s">
        <v>140</v>
      </c>
      <c r="H71" t="s">
        <v>140</v>
      </c>
      <c r="I71" t="s">
        <v>140</v>
      </c>
      <c r="J71">
        <v>2.0909799999999999E-2</v>
      </c>
      <c r="K71" t="s">
        <v>140</v>
      </c>
      <c r="L71" t="s">
        <v>140</v>
      </c>
      <c r="M71" t="s">
        <v>140</v>
      </c>
      <c r="N71" t="s">
        <v>140</v>
      </c>
      <c r="O71" t="s">
        <v>140</v>
      </c>
      <c r="P71" t="s">
        <v>140</v>
      </c>
      <c r="Q71">
        <v>2.7524699999999999E-2</v>
      </c>
      <c r="R71" t="s">
        <v>140</v>
      </c>
      <c r="S71" t="s">
        <v>140</v>
      </c>
      <c r="T71" t="s">
        <v>140</v>
      </c>
      <c r="U71">
        <v>2.7136799999999999E-2</v>
      </c>
      <c r="V71">
        <v>2.5726700000000002E-2</v>
      </c>
      <c r="W71">
        <v>2.62563E-2</v>
      </c>
      <c r="X71">
        <v>2.58391E-2</v>
      </c>
      <c r="Y71">
        <v>2.5352300000000001E-2</v>
      </c>
      <c r="Z71" t="s">
        <v>140</v>
      </c>
      <c r="AA71" t="s">
        <v>140</v>
      </c>
      <c r="AB71" t="s">
        <v>140</v>
      </c>
      <c r="AC71" t="s">
        <v>140</v>
      </c>
      <c r="AD71" t="s">
        <v>140</v>
      </c>
      <c r="AE71" t="s">
        <v>140</v>
      </c>
      <c r="AF71" t="s">
        <v>140</v>
      </c>
      <c r="AG71" t="s">
        <v>140</v>
      </c>
      <c r="AH71" t="s">
        <v>140</v>
      </c>
      <c r="AI71" t="s">
        <v>140</v>
      </c>
      <c r="AJ71" t="s">
        <v>140</v>
      </c>
      <c r="AK71" t="s">
        <v>140</v>
      </c>
      <c r="AL71" t="s">
        <v>140</v>
      </c>
      <c r="AM71">
        <v>2.9355099999999999E-2</v>
      </c>
      <c r="AN71" t="s">
        <v>140</v>
      </c>
      <c r="AO71">
        <v>2.5541500000000002E-2</v>
      </c>
      <c r="AP71" t="s">
        <v>140</v>
      </c>
      <c r="AQ71" t="s">
        <v>140</v>
      </c>
      <c r="AR71" t="s">
        <v>140</v>
      </c>
      <c r="AS71" t="s">
        <v>140</v>
      </c>
      <c r="AT71" t="s">
        <v>140</v>
      </c>
      <c r="AU71" t="s">
        <v>140</v>
      </c>
      <c r="AV71">
        <v>2.9796799999999998E-2</v>
      </c>
      <c r="AW71">
        <v>2.65308E-2</v>
      </c>
      <c r="AX71">
        <v>2.56552E-2</v>
      </c>
      <c r="AY71" t="s">
        <v>140</v>
      </c>
      <c r="AZ71" t="s">
        <v>140</v>
      </c>
      <c r="BA71" t="s">
        <v>140</v>
      </c>
      <c r="BB71" t="s">
        <v>140</v>
      </c>
      <c r="BC71" t="s">
        <v>140</v>
      </c>
      <c r="BD71" t="s">
        <v>140</v>
      </c>
      <c r="BE71" t="s">
        <v>140</v>
      </c>
      <c r="BF71" t="s">
        <v>140</v>
      </c>
      <c r="BG71" t="s">
        <v>140</v>
      </c>
      <c r="BH71">
        <v>0.1799288</v>
      </c>
      <c r="BI71">
        <v>4.3634199999999998E-2</v>
      </c>
      <c r="BJ71">
        <v>5.1177E-2</v>
      </c>
      <c r="BK71">
        <v>5.0374299999999997E-2</v>
      </c>
      <c r="BL71" t="s">
        <v>140</v>
      </c>
      <c r="BM71">
        <v>4.00574E-2</v>
      </c>
      <c r="BN71">
        <v>3.9523700000000002E-2</v>
      </c>
      <c r="BO71" t="s">
        <v>140</v>
      </c>
      <c r="BP71" t="s">
        <v>140</v>
      </c>
      <c r="BQ71">
        <v>3.6034099999999999E-2</v>
      </c>
      <c r="BR71">
        <v>3.6026599999999999E-2</v>
      </c>
      <c r="BS71" t="s">
        <v>140</v>
      </c>
      <c r="BT71" t="s">
        <v>140</v>
      </c>
      <c r="BU71">
        <v>3.2827599999999998E-2</v>
      </c>
      <c r="BV71" t="s">
        <v>140</v>
      </c>
      <c r="BW71">
        <v>3.0266100000000001E-2</v>
      </c>
      <c r="BX71" t="s">
        <v>140</v>
      </c>
      <c r="BY71">
        <v>2.88127E-2</v>
      </c>
      <c r="BZ71" t="s">
        <v>140</v>
      </c>
      <c r="CA71" t="s">
        <v>140</v>
      </c>
      <c r="CB71">
        <v>2.8841200000000001E-2</v>
      </c>
      <c r="CC71">
        <v>2.8880300000000001E-2</v>
      </c>
      <c r="CD71" t="s">
        <v>140</v>
      </c>
      <c r="CE71">
        <v>0.18299360000000001</v>
      </c>
      <c r="CF71">
        <v>3.0264099999999999E-2</v>
      </c>
      <c r="CG71">
        <v>0.2298627</v>
      </c>
      <c r="CH71" t="s">
        <v>140</v>
      </c>
      <c r="CI71">
        <v>3.0266000000000001E-2</v>
      </c>
      <c r="CJ71" t="s">
        <v>140</v>
      </c>
      <c r="CK71">
        <v>3.2821299999999998E-2</v>
      </c>
      <c r="CL71" t="s">
        <v>140</v>
      </c>
      <c r="CM71">
        <v>3.0264099999999999E-2</v>
      </c>
      <c r="CN71">
        <v>3.2821200000000002E-2</v>
      </c>
      <c r="CO71" t="s">
        <v>140</v>
      </c>
      <c r="CP71" t="s">
        <v>140</v>
      </c>
      <c r="CQ71">
        <v>3.2827700000000001E-2</v>
      </c>
      <c r="CR71" t="s">
        <v>140</v>
      </c>
      <c r="CS71" t="s">
        <v>140</v>
      </c>
      <c r="CT71" t="s">
        <v>140</v>
      </c>
      <c r="CU71">
        <v>3.1618300000000002E-2</v>
      </c>
      <c r="CV71" t="s">
        <v>140</v>
      </c>
      <c r="CW71" t="s">
        <v>140</v>
      </c>
      <c r="CX71" t="s">
        <v>140</v>
      </c>
      <c r="CY71" t="s">
        <v>140</v>
      </c>
      <c r="CZ71" t="s">
        <v>140</v>
      </c>
      <c r="DA71">
        <v>2.5222700000000001E-2</v>
      </c>
      <c r="DB71">
        <v>2.58391E-2</v>
      </c>
      <c r="DC71">
        <v>2.7642699999999999E-2</v>
      </c>
      <c r="DD71">
        <v>2.44564E-2</v>
      </c>
      <c r="DE71" t="s">
        <v>140</v>
      </c>
      <c r="DF71" t="s">
        <v>140</v>
      </c>
      <c r="DG71">
        <v>2.7642699999999999E-2</v>
      </c>
      <c r="DH71">
        <v>2.95605E-2</v>
      </c>
      <c r="DI71">
        <v>2.58391E-2</v>
      </c>
      <c r="DJ71" t="s">
        <v>140</v>
      </c>
      <c r="DK71" t="s">
        <v>140</v>
      </c>
      <c r="DL71" t="s">
        <v>140</v>
      </c>
      <c r="DM71" t="s">
        <v>140</v>
      </c>
      <c r="DN71" t="s">
        <v>140</v>
      </c>
      <c r="DO71" t="s">
        <v>140</v>
      </c>
      <c r="DP71" t="s">
        <v>140</v>
      </c>
      <c r="DQ71" t="s">
        <v>140</v>
      </c>
      <c r="DR71" t="s">
        <v>140</v>
      </c>
      <c r="DS71" t="s">
        <v>140</v>
      </c>
      <c r="DT71" t="s">
        <v>140</v>
      </c>
      <c r="DU71">
        <v>2.95605E-2</v>
      </c>
      <c r="DV71">
        <v>2.95605E-2</v>
      </c>
      <c r="DW71" t="s">
        <v>140</v>
      </c>
      <c r="DX71" t="s">
        <v>140</v>
      </c>
      <c r="DY71" t="s">
        <v>140</v>
      </c>
      <c r="DZ71">
        <v>2.9814899999999998E-2</v>
      </c>
      <c r="EA71" t="s">
        <v>140</v>
      </c>
      <c r="EB71">
        <v>2.7642699999999999E-2</v>
      </c>
      <c r="EC71" t="s">
        <v>140</v>
      </c>
      <c r="ED71">
        <v>2.6941400000000001E-2</v>
      </c>
      <c r="EE71" t="s">
        <v>140</v>
      </c>
      <c r="EF71" t="s">
        <v>140</v>
      </c>
      <c r="EG71" t="s">
        <v>140</v>
      </c>
      <c r="EH71" t="s">
        <v>140</v>
      </c>
      <c r="EI71" t="s">
        <v>140</v>
      </c>
      <c r="EJ71">
        <v>2.5821400000000001E-2</v>
      </c>
      <c r="EK71" t="s">
        <v>140</v>
      </c>
      <c r="EL71">
        <v>2.59817E-2</v>
      </c>
      <c r="EM71">
        <v>2.59898E-2</v>
      </c>
      <c r="EN71">
        <v>2.4485400000000001E-2</v>
      </c>
      <c r="EO71" t="s">
        <v>140</v>
      </c>
      <c r="EP71" t="s">
        <v>140</v>
      </c>
      <c r="EQ71" t="s">
        <v>140</v>
      </c>
      <c r="ER71" t="s">
        <v>140</v>
      </c>
      <c r="ES71">
        <v>2.5984799999999999E-2</v>
      </c>
      <c r="ET71">
        <v>2.63889E-2</v>
      </c>
      <c r="EU71">
        <v>2.58391E-2</v>
      </c>
      <c r="EV71">
        <v>2.4485400000000001E-2</v>
      </c>
      <c r="EW71" t="s">
        <v>140</v>
      </c>
      <c r="EX71" t="s">
        <v>140</v>
      </c>
      <c r="EY71" t="s">
        <v>140</v>
      </c>
      <c r="EZ71" t="s">
        <v>140</v>
      </c>
      <c r="FA71" t="s">
        <v>140</v>
      </c>
      <c r="FB71" t="s">
        <v>140</v>
      </c>
      <c r="FC71" t="s">
        <v>140</v>
      </c>
      <c r="FD71" t="s">
        <v>140</v>
      </c>
      <c r="FE71" t="s">
        <v>140</v>
      </c>
      <c r="FF71" t="s">
        <v>140</v>
      </c>
      <c r="FG71" t="s">
        <v>140</v>
      </c>
      <c r="FH71" t="s">
        <v>140</v>
      </c>
      <c r="FI71" t="s">
        <v>140</v>
      </c>
      <c r="FJ71" t="s">
        <v>140</v>
      </c>
      <c r="FK71" t="s">
        <v>140</v>
      </c>
      <c r="FL71" t="s">
        <v>140</v>
      </c>
      <c r="FM71" t="s">
        <v>140</v>
      </c>
      <c r="FN71" t="s">
        <v>140</v>
      </c>
      <c r="FO71" t="s">
        <v>140</v>
      </c>
      <c r="FP71" t="s">
        <v>140</v>
      </c>
      <c r="FQ71" t="s">
        <v>140</v>
      </c>
      <c r="FR71" t="s">
        <v>140</v>
      </c>
      <c r="FS71" t="s">
        <v>140</v>
      </c>
      <c r="FT71" t="s">
        <v>140</v>
      </c>
      <c r="FU71" t="s">
        <v>140</v>
      </c>
      <c r="FV71">
        <v>2.9597999999999999E-2</v>
      </c>
      <c r="FW71">
        <v>2.9597999999999999E-2</v>
      </c>
      <c r="FX71">
        <v>2.9597999999999999E-2</v>
      </c>
      <c r="FY71">
        <v>2.9597999999999999E-2</v>
      </c>
      <c r="FZ71">
        <v>3.2947299999999999E-2</v>
      </c>
      <c r="GA71">
        <v>3.2947499999999998E-2</v>
      </c>
      <c r="GB71">
        <v>3.2947299999999999E-2</v>
      </c>
      <c r="GC71">
        <v>3.2947499999999998E-2</v>
      </c>
      <c r="GD71" t="s">
        <v>140</v>
      </c>
      <c r="GE71" t="s">
        <v>140</v>
      </c>
      <c r="GF71" t="s">
        <v>140</v>
      </c>
      <c r="GG71" t="s">
        <v>140</v>
      </c>
      <c r="GH71" t="s">
        <v>140</v>
      </c>
      <c r="GI71" t="s">
        <v>140</v>
      </c>
      <c r="GJ71" s="2" t="s">
        <v>140</v>
      </c>
      <c r="GK71" s="2" t="s">
        <v>140</v>
      </c>
      <c r="GL71" s="2" t="s">
        <v>140</v>
      </c>
      <c r="GM71" s="2" t="s">
        <v>140</v>
      </c>
      <c r="GN71" s="2">
        <v>2.7355299999999999E-2</v>
      </c>
      <c r="GO71" s="2" t="s">
        <v>140</v>
      </c>
      <c r="GP71" s="2" t="s">
        <v>140</v>
      </c>
      <c r="GQ71" s="2" t="s">
        <v>140</v>
      </c>
      <c r="GR71" s="2">
        <v>2.5352300000000001E-2</v>
      </c>
      <c r="GS71" s="2" t="s">
        <v>140</v>
      </c>
      <c r="GT71" s="2">
        <v>4.0063000000000001E-2</v>
      </c>
      <c r="GU71" s="2" t="s">
        <v>140</v>
      </c>
      <c r="GV71" s="2" t="s">
        <v>140</v>
      </c>
      <c r="GW71" s="2">
        <v>3.6034400000000001E-2</v>
      </c>
      <c r="GX71" s="2" t="s">
        <v>140</v>
      </c>
      <c r="GY71" s="2" t="s">
        <v>140</v>
      </c>
      <c r="GZ71" s="2">
        <v>3.2827700000000001E-2</v>
      </c>
      <c r="HA71" s="2" t="s">
        <v>140</v>
      </c>
      <c r="HB71" s="2" t="s">
        <v>140</v>
      </c>
      <c r="HC71" s="2">
        <v>3.0266100000000001E-2</v>
      </c>
      <c r="HD71" s="2" t="s">
        <v>140</v>
      </c>
      <c r="HE71" s="2" t="s">
        <v>140</v>
      </c>
      <c r="HF71" s="2">
        <v>2.88127E-2</v>
      </c>
      <c r="HG71" s="2" t="s">
        <v>140</v>
      </c>
      <c r="HH71" s="2" t="s">
        <v>140</v>
      </c>
      <c r="HI71" s="2" t="s">
        <v>140</v>
      </c>
      <c r="HJ71" s="2" t="s">
        <v>140</v>
      </c>
      <c r="HK71" s="2" t="s">
        <v>140</v>
      </c>
      <c r="HL71" s="2" t="s">
        <v>140</v>
      </c>
      <c r="HM71" s="2" t="s">
        <v>140</v>
      </c>
      <c r="HN71" s="2" t="s">
        <v>140</v>
      </c>
      <c r="HO71" s="2" t="s">
        <v>140</v>
      </c>
      <c r="HP71" s="2" t="s">
        <v>140</v>
      </c>
      <c r="HQ71" s="2" t="s">
        <v>140</v>
      </c>
      <c r="HR71" s="2" t="s">
        <v>140</v>
      </c>
      <c r="HS71" s="2" t="s">
        <v>140</v>
      </c>
      <c r="HT71" s="2" t="s">
        <v>140</v>
      </c>
      <c r="HU71" s="2" t="s">
        <v>140</v>
      </c>
      <c r="HV71" s="2" t="s">
        <v>140</v>
      </c>
      <c r="HW71" s="2" t="s">
        <v>140</v>
      </c>
      <c r="HX71" s="2" t="s">
        <v>140</v>
      </c>
      <c r="HY71" s="2">
        <v>2.6941400000000001E-2</v>
      </c>
      <c r="HZ71" s="2" t="s">
        <v>140</v>
      </c>
      <c r="IA71" s="2">
        <v>2.4485400000000001E-2</v>
      </c>
      <c r="IB71" s="2">
        <v>2.60669E-2</v>
      </c>
      <c r="IC71" s="2" t="s">
        <v>140</v>
      </c>
      <c r="ID71" s="2" t="s">
        <v>140</v>
      </c>
    </row>
    <row r="72" spans="2:251" ht="12" customHeight="1" x14ac:dyDescent="0.15">
      <c r="B72" t="s">
        <v>547</v>
      </c>
      <c r="C72" t="s">
        <v>140</v>
      </c>
      <c r="D72">
        <v>1.32777E-2</v>
      </c>
      <c r="E72" t="s">
        <v>140</v>
      </c>
      <c r="F72">
        <v>1.8296300000000001E-2</v>
      </c>
      <c r="G72" t="s">
        <v>140</v>
      </c>
      <c r="H72" t="s">
        <v>140</v>
      </c>
      <c r="I72" t="s">
        <v>140</v>
      </c>
      <c r="J72">
        <v>1.0852000000000001E-2</v>
      </c>
      <c r="K72" t="s">
        <v>140</v>
      </c>
      <c r="L72" t="s">
        <v>140</v>
      </c>
      <c r="M72" t="s">
        <v>140</v>
      </c>
      <c r="N72" t="s">
        <v>140</v>
      </c>
      <c r="O72" t="s">
        <v>140</v>
      </c>
      <c r="P72" t="s">
        <v>140</v>
      </c>
      <c r="Q72">
        <v>1.46818E-2</v>
      </c>
      <c r="R72" t="s">
        <v>140</v>
      </c>
      <c r="S72" t="s">
        <v>140</v>
      </c>
      <c r="T72" t="s">
        <v>140</v>
      </c>
      <c r="U72">
        <v>1.61087E-2</v>
      </c>
      <c r="V72">
        <v>1.7873199999999999E-2</v>
      </c>
      <c r="W72">
        <v>1.8458599999999999E-2</v>
      </c>
      <c r="X72">
        <v>1.8056900000000001E-2</v>
      </c>
      <c r="Y72">
        <v>1.7941800000000001E-2</v>
      </c>
      <c r="Z72" t="s">
        <v>140</v>
      </c>
      <c r="AA72" t="s">
        <v>140</v>
      </c>
      <c r="AB72" t="s">
        <v>140</v>
      </c>
      <c r="AC72" t="s">
        <v>140</v>
      </c>
      <c r="AD72" t="s">
        <v>140</v>
      </c>
      <c r="AE72" t="s">
        <v>140</v>
      </c>
      <c r="AF72" t="s">
        <v>140</v>
      </c>
      <c r="AG72" t="s">
        <v>140</v>
      </c>
      <c r="AH72" t="s">
        <v>140</v>
      </c>
      <c r="AI72" t="s">
        <v>140</v>
      </c>
      <c r="AJ72" t="s">
        <v>140</v>
      </c>
      <c r="AK72" t="s">
        <v>140</v>
      </c>
      <c r="AL72" t="s">
        <v>140</v>
      </c>
      <c r="AM72">
        <v>2.04049E-2</v>
      </c>
      <c r="AN72" t="s">
        <v>140</v>
      </c>
      <c r="AO72">
        <v>1.80669E-2</v>
      </c>
      <c r="AP72" t="s">
        <v>140</v>
      </c>
      <c r="AQ72" t="s">
        <v>140</v>
      </c>
      <c r="AR72" t="s">
        <v>140</v>
      </c>
      <c r="AS72" t="s">
        <v>140</v>
      </c>
      <c r="AT72" t="s">
        <v>140</v>
      </c>
      <c r="AU72" t="s">
        <v>140</v>
      </c>
      <c r="AV72">
        <v>2.06321E-2</v>
      </c>
      <c r="AW72">
        <v>1.8718100000000001E-2</v>
      </c>
      <c r="AX72">
        <v>1.8154799999999999E-2</v>
      </c>
      <c r="AY72" t="s">
        <v>140</v>
      </c>
      <c r="AZ72" t="s">
        <v>140</v>
      </c>
      <c r="BA72" t="s">
        <v>140</v>
      </c>
      <c r="BB72" t="s">
        <v>140</v>
      </c>
      <c r="BC72" t="s">
        <v>140</v>
      </c>
      <c r="BD72" t="s">
        <v>140</v>
      </c>
      <c r="BE72" t="s">
        <v>140</v>
      </c>
      <c r="BF72" t="s">
        <v>140</v>
      </c>
      <c r="BG72" s="42" t="s">
        <v>140</v>
      </c>
      <c r="BH72" s="42">
        <v>9.2942300000000005E-3</v>
      </c>
      <c r="BI72">
        <v>2.2272500000000001E-2</v>
      </c>
      <c r="BJ72">
        <v>2.09669E-2</v>
      </c>
      <c r="BK72">
        <v>2.0984099999999999E-2</v>
      </c>
      <c r="BL72" t="s">
        <v>140</v>
      </c>
      <c r="BM72">
        <v>1.9458400000000001E-2</v>
      </c>
      <c r="BN72">
        <v>1.9412599999999999E-2</v>
      </c>
      <c r="BO72" t="s">
        <v>140</v>
      </c>
      <c r="BP72" t="s">
        <v>140</v>
      </c>
      <c r="BQ72">
        <v>1.7726700000000001E-2</v>
      </c>
      <c r="BR72">
        <v>1.7724899999999998E-2</v>
      </c>
      <c r="BS72" t="s">
        <v>140</v>
      </c>
      <c r="BT72" t="s">
        <v>140</v>
      </c>
      <c r="BU72">
        <v>1.6265399999999999E-2</v>
      </c>
      <c r="BV72" t="s">
        <v>140</v>
      </c>
      <c r="BW72">
        <v>1.51197E-2</v>
      </c>
      <c r="BX72" t="s">
        <v>140</v>
      </c>
      <c r="BY72">
        <v>1.44718E-2</v>
      </c>
      <c r="BZ72" t="s">
        <v>140</v>
      </c>
      <c r="CA72" t="s">
        <v>140</v>
      </c>
      <c r="CB72">
        <v>1.44838E-2</v>
      </c>
      <c r="CC72">
        <v>1.45005E-2</v>
      </c>
      <c r="CD72" t="s">
        <v>140</v>
      </c>
      <c r="CE72">
        <v>1.6496899999999998E-2</v>
      </c>
      <c r="CF72">
        <v>1.5118599999999999E-2</v>
      </c>
      <c r="CG72">
        <v>1.30805E-2</v>
      </c>
      <c r="CH72" t="s">
        <v>140</v>
      </c>
      <c r="CI72">
        <v>1.51196E-2</v>
      </c>
      <c r="CJ72" t="s">
        <v>140</v>
      </c>
      <c r="CK72">
        <v>1.62624E-2</v>
      </c>
      <c r="CL72" t="s">
        <v>140</v>
      </c>
      <c r="CM72">
        <v>1.5118599999999999E-2</v>
      </c>
      <c r="CN72">
        <v>1.62624E-2</v>
      </c>
      <c r="CO72" t="s">
        <v>140</v>
      </c>
      <c r="CP72" t="s">
        <v>140</v>
      </c>
      <c r="CQ72">
        <v>1.62653E-2</v>
      </c>
      <c r="CR72" t="s">
        <v>140</v>
      </c>
      <c r="CS72" t="s">
        <v>140</v>
      </c>
      <c r="CT72" t="s">
        <v>140</v>
      </c>
      <c r="CU72">
        <v>1.39972E-2</v>
      </c>
      <c r="CV72" t="s">
        <v>140</v>
      </c>
      <c r="CW72" t="s">
        <v>140</v>
      </c>
      <c r="CX72" t="s">
        <v>140</v>
      </c>
      <c r="CY72" t="s">
        <v>140</v>
      </c>
      <c r="CZ72" t="s">
        <v>140</v>
      </c>
      <c r="DA72">
        <v>1.49547E-2</v>
      </c>
      <c r="DB72">
        <v>1.8056900000000001E-2</v>
      </c>
      <c r="DC72">
        <v>1.9274900000000001E-2</v>
      </c>
      <c r="DD72">
        <v>1.25094E-2</v>
      </c>
      <c r="DE72" t="s">
        <v>140</v>
      </c>
      <c r="DF72" t="s">
        <v>140</v>
      </c>
      <c r="DG72">
        <v>1.9274900000000001E-2</v>
      </c>
      <c r="DH72">
        <v>2.0573999999999999E-2</v>
      </c>
      <c r="DI72">
        <v>1.8056900000000001E-2</v>
      </c>
      <c r="DJ72" t="s">
        <v>140</v>
      </c>
      <c r="DK72" t="s">
        <v>140</v>
      </c>
      <c r="DL72" t="s">
        <v>140</v>
      </c>
      <c r="DM72" t="s">
        <v>140</v>
      </c>
      <c r="DN72" t="s">
        <v>140</v>
      </c>
      <c r="DO72" t="s">
        <v>140</v>
      </c>
      <c r="DP72" t="s">
        <v>140</v>
      </c>
      <c r="DQ72" t="s">
        <v>140</v>
      </c>
      <c r="DR72" t="s">
        <v>140</v>
      </c>
      <c r="DS72" t="s">
        <v>140</v>
      </c>
      <c r="DT72" t="s">
        <v>140</v>
      </c>
      <c r="DU72">
        <v>2.0573999999999999E-2</v>
      </c>
      <c r="DV72">
        <v>2.0573999999999999E-2</v>
      </c>
      <c r="DW72" t="s">
        <v>140</v>
      </c>
      <c r="DX72" t="s">
        <v>140</v>
      </c>
      <c r="DY72" t="s">
        <v>140</v>
      </c>
      <c r="DZ72">
        <v>2.0636399999999999E-2</v>
      </c>
      <c r="EA72" t="s">
        <v>140</v>
      </c>
      <c r="EB72">
        <v>1.9274900000000001E-2</v>
      </c>
      <c r="EC72" t="s">
        <v>140</v>
      </c>
      <c r="ED72">
        <v>1.74618E-2</v>
      </c>
      <c r="EE72" t="s">
        <v>140</v>
      </c>
      <c r="EF72" t="s">
        <v>140</v>
      </c>
      <c r="EG72" t="s">
        <v>140</v>
      </c>
      <c r="EH72" t="s">
        <v>140</v>
      </c>
      <c r="EI72" t="s">
        <v>140</v>
      </c>
      <c r="EJ72">
        <v>1.8107399999999999E-2</v>
      </c>
      <c r="EK72" t="s">
        <v>140</v>
      </c>
      <c r="EL72">
        <v>1.8209800000000002E-2</v>
      </c>
      <c r="EM72">
        <v>1.8214999999999999E-2</v>
      </c>
      <c r="EN72">
        <v>1.26173E-2</v>
      </c>
      <c r="EO72" t="s">
        <v>140</v>
      </c>
      <c r="EP72" t="s">
        <v>140</v>
      </c>
      <c r="EQ72" t="s">
        <v>140</v>
      </c>
      <c r="ER72" t="s">
        <v>140</v>
      </c>
      <c r="ES72">
        <v>1.8213500000000001E-2</v>
      </c>
      <c r="ET72">
        <v>1.8305399999999999E-2</v>
      </c>
      <c r="EU72">
        <v>1.8056900000000001E-2</v>
      </c>
      <c r="EV72">
        <v>1.26173E-2</v>
      </c>
      <c r="EW72" t="s">
        <v>140</v>
      </c>
      <c r="EX72" t="s">
        <v>140</v>
      </c>
      <c r="EY72" t="s">
        <v>140</v>
      </c>
      <c r="EZ72" t="s">
        <v>140</v>
      </c>
      <c r="FA72" t="s">
        <v>140</v>
      </c>
      <c r="FB72" t="s">
        <v>140</v>
      </c>
      <c r="FC72" t="s">
        <v>140</v>
      </c>
      <c r="FD72" t="s">
        <v>140</v>
      </c>
      <c r="FE72" t="s">
        <v>140</v>
      </c>
      <c r="FF72" t="s">
        <v>140</v>
      </c>
      <c r="FG72" t="s">
        <v>140</v>
      </c>
      <c r="FH72" t="s">
        <v>140</v>
      </c>
      <c r="FI72" t="s">
        <v>140</v>
      </c>
      <c r="FJ72" t="s">
        <v>140</v>
      </c>
      <c r="FK72" t="s">
        <v>140</v>
      </c>
      <c r="FL72" t="s">
        <v>140</v>
      </c>
      <c r="FM72" t="s">
        <v>140</v>
      </c>
      <c r="FN72" t="s">
        <v>140</v>
      </c>
      <c r="FO72" t="s">
        <v>140</v>
      </c>
      <c r="FP72" t="s">
        <v>140</v>
      </c>
      <c r="FQ72" t="s">
        <v>140</v>
      </c>
      <c r="FR72" t="s">
        <v>140</v>
      </c>
      <c r="FS72" t="s">
        <v>140</v>
      </c>
      <c r="FT72" t="s">
        <v>140</v>
      </c>
      <c r="FU72" t="s">
        <v>140</v>
      </c>
      <c r="FV72">
        <v>1.4756500000000001E-2</v>
      </c>
      <c r="FW72">
        <v>1.4756500000000001E-2</v>
      </c>
      <c r="FX72">
        <v>1.4756500000000001E-2</v>
      </c>
      <c r="FY72">
        <v>1.4756500000000001E-2</v>
      </c>
      <c r="FZ72">
        <v>1.42963E-2</v>
      </c>
      <c r="GA72">
        <v>1.42965E-2</v>
      </c>
      <c r="GB72">
        <v>1.42963E-2</v>
      </c>
      <c r="GC72">
        <v>1.42965E-2</v>
      </c>
      <c r="GD72" t="s">
        <v>140</v>
      </c>
      <c r="GE72" t="s">
        <v>140</v>
      </c>
      <c r="GF72" t="s">
        <v>140</v>
      </c>
      <c r="GG72" t="s">
        <v>140</v>
      </c>
      <c r="GH72" t="s">
        <v>140</v>
      </c>
      <c r="GI72" t="s">
        <v>140</v>
      </c>
      <c r="GJ72" s="2" t="s">
        <v>140</v>
      </c>
      <c r="GK72" s="2" t="s">
        <v>140</v>
      </c>
      <c r="GL72" s="2" t="s">
        <v>140</v>
      </c>
      <c r="GM72" s="2" t="s">
        <v>140</v>
      </c>
      <c r="GN72" s="2">
        <v>1.8296400000000001E-2</v>
      </c>
      <c r="GO72" s="2" t="s">
        <v>140</v>
      </c>
      <c r="GP72" s="2" t="s">
        <v>140</v>
      </c>
      <c r="GQ72" s="2" t="s">
        <v>140</v>
      </c>
      <c r="GR72" s="2">
        <v>1.7941800000000001E-2</v>
      </c>
      <c r="GS72" s="2" t="s">
        <v>140</v>
      </c>
      <c r="GT72" s="2">
        <v>1.9460399999999999E-2</v>
      </c>
      <c r="GU72" s="2" t="s">
        <v>140</v>
      </c>
      <c r="GV72" s="2" t="s">
        <v>140</v>
      </c>
      <c r="GW72" s="2">
        <v>1.7726800000000001E-2</v>
      </c>
      <c r="GX72" s="2" t="s">
        <v>140</v>
      </c>
      <c r="GY72" s="2" t="s">
        <v>140</v>
      </c>
      <c r="GZ72" s="2">
        <v>1.6265499999999999E-2</v>
      </c>
      <c r="HA72" s="2" t="s">
        <v>140</v>
      </c>
      <c r="HB72" s="2" t="s">
        <v>140</v>
      </c>
      <c r="HC72" s="2">
        <v>1.51197E-2</v>
      </c>
      <c r="HD72" s="2" t="s">
        <v>140</v>
      </c>
      <c r="HE72" s="2" t="s">
        <v>140</v>
      </c>
      <c r="HF72" s="2">
        <v>1.44718E-2</v>
      </c>
      <c r="HG72" s="2" t="s">
        <v>140</v>
      </c>
      <c r="HH72" s="2" t="s">
        <v>140</v>
      </c>
      <c r="HI72" s="2" t="s">
        <v>140</v>
      </c>
      <c r="HJ72" s="2" t="s">
        <v>140</v>
      </c>
      <c r="HK72" s="2" t="s">
        <v>140</v>
      </c>
      <c r="HL72" s="2" t="s">
        <v>140</v>
      </c>
      <c r="HM72" s="2" t="s">
        <v>140</v>
      </c>
      <c r="HN72" s="2" t="s">
        <v>140</v>
      </c>
      <c r="HO72" s="2" t="s">
        <v>140</v>
      </c>
      <c r="HP72" s="2" t="s">
        <v>140</v>
      </c>
      <c r="HQ72" s="2" t="s">
        <v>140</v>
      </c>
      <c r="HR72" s="2" t="s">
        <v>140</v>
      </c>
      <c r="HS72" s="2" t="s">
        <v>140</v>
      </c>
      <c r="HT72" s="2" t="s">
        <v>140</v>
      </c>
      <c r="HU72" s="2" t="s">
        <v>140</v>
      </c>
      <c r="HV72" s="2" t="s">
        <v>140</v>
      </c>
      <c r="HW72" s="2" t="s">
        <v>140</v>
      </c>
      <c r="HX72" s="2" t="s">
        <v>140</v>
      </c>
      <c r="HY72" s="2">
        <v>1.74618E-2</v>
      </c>
      <c r="HZ72" s="2" t="s">
        <v>140</v>
      </c>
      <c r="IA72" s="2">
        <v>1.26173E-2</v>
      </c>
      <c r="IB72" s="2">
        <v>1.73986E-2</v>
      </c>
      <c r="IC72" s="2" t="s">
        <v>140</v>
      </c>
      <c r="ID72" s="2" t="s">
        <v>140</v>
      </c>
    </row>
    <row r="73" spans="2:251" ht="12" customHeight="1" x14ac:dyDescent="0.15">
      <c r="B73" t="s">
        <v>168</v>
      </c>
      <c r="C73" t="s">
        <v>140</v>
      </c>
      <c r="D73" t="s">
        <v>140</v>
      </c>
      <c r="E73" t="s">
        <v>140</v>
      </c>
      <c r="F73" t="s">
        <v>140</v>
      </c>
      <c r="G73" t="s">
        <v>140</v>
      </c>
      <c r="H73" t="s">
        <v>140</v>
      </c>
      <c r="I73" t="s">
        <v>140</v>
      </c>
      <c r="J73" t="s">
        <v>140</v>
      </c>
      <c r="K73" t="s">
        <v>140</v>
      </c>
      <c r="L73" t="s">
        <v>140</v>
      </c>
      <c r="M73" t="s">
        <v>140</v>
      </c>
      <c r="N73" t="s">
        <v>140</v>
      </c>
      <c r="O73" t="s">
        <v>140</v>
      </c>
      <c r="P73" t="s">
        <v>140</v>
      </c>
      <c r="Q73" t="s">
        <v>140</v>
      </c>
      <c r="R73" t="s">
        <v>140</v>
      </c>
      <c r="S73" t="s">
        <v>140</v>
      </c>
      <c r="T73" t="s">
        <v>140</v>
      </c>
      <c r="U73" t="s">
        <v>140</v>
      </c>
      <c r="V73" t="s">
        <v>140</v>
      </c>
      <c r="W73" t="s">
        <v>140</v>
      </c>
      <c r="X73" t="s">
        <v>140</v>
      </c>
      <c r="Y73" t="s">
        <v>140</v>
      </c>
      <c r="Z73" t="s">
        <v>140</v>
      </c>
      <c r="AA73" t="s">
        <v>140</v>
      </c>
      <c r="AB73" t="s">
        <v>140</v>
      </c>
      <c r="AC73" t="s">
        <v>140</v>
      </c>
      <c r="AD73" t="s">
        <v>140</v>
      </c>
      <c r="AE73" t="s">
        <v>140</v>
      </c>
      <c r="AF73" t="s">
        <v>140</v>
      </c>
      <c r="AG73" t="s">
        <v>140</v>
      </c>
      <c r="AH73" t="s">
        <v>140</v>
      </c>
      <c r="AI73" t="s">
        <v>140</v>
      </c>
      <c r="AJ73" t="s">
        <v>140</v>
      </c>
      <c r="AK73" t="s">
        <v>140</v>
      </c>
      <c r="AL73" t="s">
        <v>140</v>
      </c>
      <c r="AM73" t="s">
        <v>140</v>
      </c>
      <c r="AN73" t="s">
        <v>140</v>
      </c>
      <c r="AO73" t="s">
        <v>140</v>
      </c>
      <c r="AP73" t="s">
        <v>140</v>
      </c>
      <c r="AQ73" t="s">
        <v>140</v>
      </c>
      <c r="AR73" t="s">
        <v>140</v>
      </c>
      <c r="AS73" t="s">
        <v>140</v>
      </c>
      <c r="AT73" t="s">
        <v>140</v>
      </c>
      <c r="AU73" t="s">
        <v>140</v>
      </c>
      <c r="AV73" t="s">
        <v>140</v>
      </c>
      <c r="AW73" t="s">
        <v>140</v>
      </c>
      <c r="AX73" t="s">
        <v>140</v>
      </c>
      <c r="AY73" t="s">
        <v>140</v>
      </c>
      <c r="AZ73" t="s">
        <v>140</v>
      </c>
      <c r="BA73" t="s">
        <v>140</v>
      </c>
      <c r="BB73" t="s">
        <v>140</v>
      </c>
      <c r="BC73" t="s">
        <v>140</v>
      </c>
      <c r="BD73" t="s">
        <v>140</v>
      </c>
      <c r="BE73" t="s">
        <v>140</v>
      </c>
      <c r="BF73" t="s">
        <v>140</v>
      </c>
      <c r="BG73" t="s">
        <v>140</v>
      </c>
      <c r="BH73" t="s">
        <v>140</v>
      </c>
      <c r="BI73" t="s">
        <v>140</v>
      </c>
      <c r="BJ73" t="s">
        <v>140</v>
      </c>
      <c r="BK73" t="s">
        <v>140</v>
      </c>
      <c r="BL73" t="s">
        <v>140</v>
      </c>
      <c r="BM73" t="s">
        <v>140</v>
      </c>
      <c r="BN73" t="s">
        <v>140</v>
      </c>
      <c r="BO73" t="s">
        <v>140</v>
      </c>
      <c r="BP73" t="s">
        <v>140</v>
      </c>
      <c r="BQ73" t="s">
        <v>140</v>
      </c>
      <c r="BR73" t="s">
        <v>140</v>
      </c>
      <c r="BS73" t="s">
        <v>140</v>
      </c>
      <c r="BT73" t="s">
        <v>140</v>
      </c>
      <c r="BU73" t="s">
        <v>140</v>
      </c>
      <c r="BV73" t="s">
        <v>140</v>
      </c>
      <c r="BW73" t="s">
        <v>140</v>
      </c>
      <c r="BX73" t="s">
        <v>140</v>
      </c>
      <c r="BY73" t="s">
        <v>140</v>
      </c>
      <c r="BZ73" t="s">
        <v>140</v>
      </c>
      <c r="CA73" t="s">
        <v>140</v>
      </c>
      <c r="CB73" t="s">
        <v>140</v>
      </c>
      <c r="CC73" t="s">
        <v>140</v>
      </c>
      <c r="CD73" t="s">
        <v>140</v>
      </c>
      <c r="CE73" t="s">
        <v>140</v>
      </c>
      <c r="CF73" t="s">
        <v>140</v>
      </c>
      <c r="CG73" t="s">
        <v>140</v>
      </c>
      <c r="CH73" t="s">
        <v>140</v>
      </c>
      <c r="CI73" t="s">
        <v>140</v>
      </c>
      <c r="CJ73" t="s">
        <v>140</v>
      </c>
      <c r="CK73" t="s">
        <v>140</v>
      </c>
      <c r="CL73" t="s">
        <v>140</v>
      </c>
      <c r="CM73" t="s">
        <v>140</v>
      </c>
      <c r="CN73" t="s">
        <v>140</v>
      </c>
      <c r="CO73" t="s">
        <v>140</v>
      </c>
      <c r="CP73" t="s">
        <v>140</v>
      </c>
      <c r="CQ73" t="s">
        <v>140</v>
      </c>
      <c r="CR73" t="s">
        <v>140</v>
      </c>
      <c r="CS73" t="s">
        <v>140</v>
      </c>
      <c r="CT73" t="s">
        <v>140</v>
      </c>
      <c r="CU73" t="s">
        <v>140</v>
      </c>
      <c r="CV73" t="s">
        <v>140</v>
      </c>
      <c r="CW73" t="s">
        <v>140</v>
      </c>
      <c r="CX73" t="s">
        <v>140</v>
      </c>
      <c r="CY73" t="s">
        <v>140</v>
      </c>
      <c r="CZ73" t="s">
        <v>140</v>
      </c>
      <c r="DA73" t="s">
        <v>140</v>
      </c>
      <c r="DB73" t="s">
        <v>140</v>
      </c>
      <c r="DC73" t="s">
        <v>140</v>
      </c>
      <c r="DD73" t="s">
        <v>140</v>
      </c>
      <c r="DE73" t="s">
        <v>140</v>
      </c>
      <c r="DF73" t="s">
        <v>140</v>
      </c>
      <c r="DG73" t="s">
        <v>140</v>
      </c>
      <c r="DH73" t="s">
        <v>140</v>
      </c>
      <c r="DI73" t="s">
        <v>140</v>
      </c>
      <c r="DJ73" t="s">
        <v>140</v>
      </c>
      <c r="DK73" t="s">
        <v>140</v>
      </c>
      <c r="DL73" t="s">
        <v>140</v>
      </c>
      <c r="DM73" t="s">
        <v>140</v>
      </c>
      <c r="DN73" t="s">
        <v>140</v>
      </c>
      <c r="DO73" t="s">
        <v>140</v>
      </c>
      <c r="DP73" t="s">
        <v>140</v>
      </c>
      <c r="DQ73" t="s">
        <v>140</v>
      </c>
      <c r="DR73" t="s">
        <v>140</v>
      </c>
      <c r="DS73" t="s">
        <v>140</v>
      </c>
      <c r="DT73" t="s">
        <v>140</v>
      </c>
      <c r="DU73" t="s">
        <v>140</v>
      </c>
      <c r="DV73" t="s">
        <v>140</v>
      </c>
      <c r="DW73" t="s">
        <v>140</v>
      </c>
      <c r="DX73" t="s">
        <v>140</v>
      </c>
      <c r="DY73" t="s">
        <v>140</v>
      </c>
      <c r="DZ73" t="s">
        <v>140</v>
      </c>
      <c r="EA73" t="s">
        <v>140</v>
      </c>
      <c r="EB73" t="s">
        <v>140</v>
      </c>
      <c r="EC73" t="s">
        <v>140</v>
      </c>
      <c r="ED73" t="s">
        <v>140</v>
      </c>
      <c r="EE73" t="s">
        <v>140</v>
      </c>
      <c r="EF73" t="s">
        <v>140</v>
      </c>
      <c r="EG73" t="s">
        <v>140</v>
      </c>
      <c r="EH73" t="s">
        <v>140</v>
      </c>
      <c r="EI73" t="s">
        <v>140</v>
      </c>
      <c r="EJ73" t="s">
        <v>140</v>
      </c>
      <c r="EK73" t="s">
        <v>140</v>
      </c>
      <c r="EL73" t="s">
        <v>140</v>
      </c>
      <c r="EM73" t="s">
        <v>140</v>
      </c>
      <c r="EN73" t="s">
        <v>140</v>
      </c>
      <c r="EO73" t="s">
        <v>140</v>
      </c>
      <c r="EP73" t="s">
        <v>140</v>
      </c>
      <c r="EQ73" t="s">
        <v>140</v>
      </c>
      <c r="ER73" t="s">
        <v>140</v>
      </c>
      <c r="ES73" t="s">
        <v>140</v>
      </c>
      <c r="ET73" t="s">
        <v>140</v>
      </c>
      <c r="EU73" t="s">
        <v>140</v>
      </c>
      <c r="EV73" t="s">
        <v>140</v>
      </c>
      <c r="EW73" t="s">
        <v>140</v>
      </c>
      <c r="EX73" t="s">
        <v>140</v>
      </c>
      <c r="EY73" t="s">
        <v>140</v>
      </c>
      <c r="EZ73" t="s">
        <v>140</v>
      </c>
      <c r="FA73" t="s">
        <v>140</v>
      </c>
      <c r="FB73" t="s">
        <v>140</v>
      </c>
      <c r="FC73" t="s">
        <v>140</v>
      </c>
      <c r="FD73" t="s">
        <v>140</v>
      </c>
      <c r="FE73" t="s">
        <v>140</v>
      </c>
      <c r="FF73" t="s">
        <v>140</v>
      </c>
      <c r="FG73" t="s">
        <v>140</v>
      </c>
      <c r="FH73" t="s">
        <v>140</v>
      </c>
      <c r="FI73" t="s">
        <v>140</v>
      </c>
      <c r="FJ73" t="s">
        <v>140</v>
      </c>
      <c r="FK73" t="s">
        <v>140</v>
      </c>
      <c r="FL73" t="s">
        <v>140</v>
      </c>
      <c r="FM73" t="s">
        <v>140</v>
      </c>
      <c r="FN73" t="s">
        <v>140</v>
      </c>
      <c r="FO73" t="s">
        <v>140</v>
      </c>
      <c r="FP73" t="s">
        <v>140</v>
      </c>
      <c r="FQ73" t="s">
        <v>140</v>
      </c>
      <c r="FR73" t="s">
        <v>140</v>
      </c>
      <c r="FS73" t="s">
        <v>140</v>
      </c>
      <c r="FT73" t="s">
        <v>140</v>
      </c>
      <c r="FU73" t="s">
        <v>140</v>
      </c>
      <c r="FV73" t="s">
        <v>140</v>
      </c>
      <c r="FW73" t="s">
        <v>140</v>
      </c>
      <c r="FX73" t="s">
        <v>140</v>
      </c>
      <c r="FY73" t="s">
        <v>140</v>
      </c>
      <c r="FZ73" t="s">
        <v>140</v>
      </c>
      <c r="GA73" t="s">
        <v>140</v>
      </c>
      <c r="GB73" t="s">
        <v>140</v>
      </c>
      <c r="GC73" t="s">
        <v>140</v>
      </c>
      <c r="GD73" t="s">
        <v>140</v>
      </c>
      <c r="GE73" t="s">
        <v>140</v>
      </c>
      <c r="GF73" t="s">
        <v>140</v>
      </c>
      <c r="GG73" t="s">
        <v>140</v>
      </c>
      <c r="GH73" t="s">
        <v>140</v>
      </c>
      <c r="GI73" t="s">
        <v>140</v>
      </c>
      <c r="GJ73" s="2" t="s">
        <v>140</v>
      </c>
      <c r="GK73" s="2" t="s">
        <v>140</v>
      </c>
      <c r="GL73" s="2" t="s">
        <v>140</v>
      </c>
      <c r="GM73" s="2" t="s">
        <v>140</v>
      </c>
      <c r="GN73" s="2" t="s">
        <v>140</v>
      </c>
      <c r="GO73" s="2" t="s">
        <v>140</v>
      </c>
      <c r="GP73" s="2" t="s">
        <v>140</v>
      </c>
      <c r="GQ73" s="2" t="s">
        <v>140</v>
      </c>
      <c r="GR73" s="2" t="s">
        <v>140</v>
      </c>
      <c r="GS73" s="2" t="s">
        <v>140</v>
      </c>
      <c r="GT73" s="2" t="s">
        <v>140</v>
      </c>
      <c r="GU73" s="2" t="s">
        <v>140</v>
      </c>
      <c r="GV73" s="2" t="s">
        <v>140</v>
      </c>
      <c r="GW73" s="2" t="s">
        <v>140</v>
      </c>
      <c r="GX73" s="2" t="s">
        <v>140</v>
      </c>
      <c r="GY73" s="2" t="s">
        <v>140</v>
      </c>
      <c r="GZ73" s="2" t="s">
        <v>140</v>
      </c>
      <c r="HA73" s="2" t="s">
        <v>140</v>
      </c>
      <c r="HB73" s="2" t="s">
        <v>140</v>
      </c>
      <c r="HC73" s="2" t="s">
        <v>140</v>
      </c>
      <c r="HD73" s="2" t="s">
        <v>140</v>
      </c>
      <c r="HE73" s="2" t="s">
        <v>140</v>
      </c>
      <c r="HF73" s="2" t="s">
        <v>140</v>
      </c>
      <c r="HG73" s="2" t="s">
        <v>140</v>
      </c>
      <c r="HH73" s="2" t="s">
        <v>140</v>
      </c>
      <c r="HI73" s="2" t="s">
        <v>140</v>
      </c>
      <c r="HJ73" s="2" t="s">
        <v>140</v>
      </c>
      <c r="HK73" s="2" t="s">
        <v>140</v>
      </c>
      <c r="HL73" s="2" t="s">
        <v>140</v>
      </c>
      <c r="HM73" s="2" t="s">
        <v>140</v>
      </c>
      <c r="HN73" s="2" t="s">
        <v>140</v>
      </c>
      <c r="HO73" s="2" t="s">
        <v>140</v>
      </c>
      <c r="HP73" s="2" t="s">
        <v>140</v>
      </c>
      <c r="HQ73" s="2" t="s">
        <v>140</v>
      </c>
      <c r="HR73" s="2" t="s">
        <v>140</v>
      </c>
      <c r="HS73" s="2" t="s">
        <v>140</v>
      </c>
      <c r="HT73" s="2" t="s">
        <v>140</v>
      </c>
      <c r="HU73" s="2" t="s">
        <v>140</v>
      </c>
      <c r="HV73" s="2" t="s">
        <v>140</v>
      </c>
      <c r="HW73" s="2" t="s">
        <v>140</v>
      </c>
      <c r="HX73" s="2" t="s">
        <v>140</v>
      </c>
      <c r="HY73" s="2" t="s">
        <v>140</v>
      </c>
      <c r="HZ73" s="2" t="s">
        <v>140</v>
      </c>
      <c r="IA73" s="2" t="s">
        <v>140</v>
      </c>
      <c r="IB73" s="2" t="s">
        <v>140</v>
      </c>
      <c r="IC73" s="2" t="s">
        <v>140</v>
      </c>
      <c r="ID73" s="2" t="s">
        <v>140</v>
      </c>
    </row>
    <row r="74" spans="2:251" ht="12" customHeight="1" x14ac:dyDescent="0.15">
      <c r="B74" t="s">
        <v>620</v>
      </c>
      <c r="C74">
        <v>4.2488469999999996</v>
      </c>
      <c r="D74" t="s">
        <v>140</v>
      </c>
      <c r="E74">
        <v>4.2191289999999997</v>
      </c>
      <c r="F74" t="s">
        <v>140</v>
      </c>
      <c r="G74">
        <v>4.183859</v>
      </c>
      <c r="H74">
        <v>4.183859</v>
      </c>
      <c r="I74">
        <v>4.1789800000000001</v>
      </c>
      <c r="J74" t="s">
        <v>140</v>
      </c>
      <c r="K74" t="s">
        <v>140</v>
      </c>
      <c r="L74">
        <v>4.183859</v>
      </c>
      <c r="M74">
        <v>1.3899919999999999</v>
      </c>
      <c r="N74">
        <v>1.3899919999999999</v>
      </c>
      <c r="O74">
        <v>4.1848869999999998</v>
      </c>
      <c r="P74">
        <v>1.3899919999999999</v>
      </c>
      <c r="Q74" t="s">
        <v>140</v>
      </c>
      <c r="R74">
        <v>1.3899379999999999</v>
      </c>
      <c r="S74">
        <v>4.1788540000000003</v>
      </c>
      <c r="T74">
        <v>4.1849850000000002</v>
      </c>
      <c r="U74" t="s">
        <v>140</v>
      </c>
      <c r="V74" t="s">
        <v>140</v>
      </c>
      <c r="W74">
        <v>4.1701680000000003</v>
      </c>
      <c r="X74" t="s">
        <v>140</v>
      </c>
      <c r="Y74" t="s">
        <v>140</v>
      </c>
      <c r="Z74">
        <v>4.1840099999999998</v>
      </c>
      <c r="AA74">
        <v>4.1849499999999997</v>
      </c>
      <c r="AB74">
        <v>4.1840830000000002</v>
      </c>
      <c r="AC74">
        <v>4.1619109999999999</v>
      </c>
      <c r="AD74">
        <v>4.1840830000000002</v>
      </c>
      <c r="AE74">
        <v>4.1840830000000002</v>
      </c>
      <c r="AF74">
        <v>4.1840830000000002</v>
      </c>
      <c r="AG74">
        <v>4.1619109999999999</v>
      </c>
      <c r="AH74">
        <v>4.1619109999999999</v>
      </c>
      <c r="AI74">
        <v>4.1619109999999999</v>
      </c>
      <c r="AJ74">
        <v>4.1619109999999999</v>
      </c>
      <c r="AK74">
        <v>4.1840830000000002</v>
      </c>
      <c r="AL74">
        <v>1.18729</v>
      </c>
      <c r="AM74">
        <v>1.915597</v>
      </c>
      <c r="AN74" t="s">
        <v>140</v>
      </c>
      <c r="AO74">
        <v>4.1571899999999999</v>
      </c>
      <c r="AP74">
        <v>4.2058859999999996</v>
      </c>
      <c r="AQ74">
        <v>4.206582</v>
      </c>
      <c r="AR74">
        <v>4.2058859999999996</v>
      </c>
      <c r="AS74">
        <v>4.2058859999999996</v>
      </c>
      <c r="AT74">
        <v>4.2080399999999996</v>
      </c>
      <c r="AU74">
        <v>4.155475</v>
      </c>
      <c r="AV74" t="s">
        <v>140</v>
      </c>
      <c r="AW74" t="s">
        <v>140</v>
      </c>
      <c r="AX74" t="s">
        <v>140</v>
      </c>
      <c r="AY74">
        <v>4.1912570000000002</v>
      </c>
      <c r="AZ74">
        <v>4.191497</v>
      </c>
      <c r="BA74">
        <v>4.2111070000000002</v>
      </c>
      <c r="BB74">
        <v>4.2593610000000002</v>
      </c>
      <c r="BC74">
        <v>4.3445819999999999</v>
      </c>
      <c r="BD74">
        <v>4.4814689999999997</v>
      </c>
      <c r="BE74">
        <v>4.5286790000000003</v>
      </c>
      <c r="BF74">
        <v>4.4663909999999998</v>
      </c>
      <c r="BG74">
        <v>4.5029089999999998</v>
      </c>
      <c r="BH74" t="s">
        <v>140</v>
      </c>
      <c r="BI74" t="s">
        <v>140</v>
      </c>
      <c r="BJ74">
        <v>5.3202150000000001</v>
      </c>
      <c r="BK74">
        <v>4.5329119999999996</v>
      </c>
      <c r="BL74">
        <v>4.5075560000000001</v>
      </c>
      <c r="BM74" t="s">
        <v>140</v>
      </c>
      <c r="BN74">
        <v>4.9433090000000002</v>
      </c>
      <c r="BO74">
        <v>4.5583809999999998</v>
      </c>
      <c r="BP74" t="s">
        <v>140</v>
      </c>
      <c r="BQ74">
        <v>4.5430609999999998</v>
      </c>
      <c r="BR74">
        <v>4.5599920000000003</v>
      </c>
      <c r="BS74">
        <v>4.4422569999999997</v>
      </c>
      <c r="BT74" t="s">
        <v>140</v>
      </c>
      <c r="BU74">
        <v>4.4407589999999999</v>
      </c>
      <c r="BV74">
        <v>4.3559910000000004</v>
      </c>
      <c r="BW74">
        <v>4.3559960000000002</v>
      </c>
      <c r="BX74">
        <v>4.3093969999999997</v>
      </c>
      <c r="BY74">
        <v>4.3138759999999996</v>
      </c>
      <c r="BZ74">
        <v>3.1546910000000001</v>
      </c>
      <c r="CA74">
        <v>4.3093959999999996</v>
      </c>
      <c r="CB74" t="s">
        <v>140</v>
      </c>
      <c r="CC74" t="s">
        <v>140</v>
      </c>
      <c r="CD74">
        <v>4.3155150000000004</v>
      </c>
      <c r="CE74" t="s">
        <v>140</v>
      </c>
      <c r="CF74" t="s">
        <v>140</v>
      </c>
      <c r="CG74" t="s">
        <v>140</v>
      </c>
      <c r="CH74">
        <v>4.3603560000000003</v>
      </c>
      <c r="CI74">
        <v>4.3544890000000001</v>
      </c>
      <c r="CJ74">
        <v>4.460661</v>
      </c>
      <c r="CK74" t="s">
        <v>140</v>
      </c>
      <c r="CL74">
        <v>4.3584339999999999</v>
      </c>
      <c r="CM74" t="s">
        <v>140</v>
      </c>
      <c r="CN74" t="s">
        <v>140</v>
      </c>
      <c r="CO74" t="s">
        <v>140</v>
      </c>
      <c r="CP74">
        <v>4.4605030000000001</v>
      </c>
      <c r="CQ74">
        <v>4.4381620000000002</v>
      </c>
      <c r="CR74">
        <v>4.6550450000000003</v>
      </c>
      <c r="CS74">
        <v>4.9980960000000003</v>
      </c>
      <c r="CT74">
        <v>4.309393</v>
      </c>
      <c r="CU74" t="s">
        <v>140</v>
      </c>
      <c r="CV74">
        <v>4.3134410000000001</v>
      </c>
      <c r="CW74">
        <v>4.3134410000000001</v>
      </c>
      <c r="CX74">
        <v>4.2973229999999996</v>
      </c>
      <c r="CY74">
        <v>4.3013690000000002</v>
      </c>
      <c r="CZ74" t="s">
        <v>140</v>
      </c>
      <c r="DA74" t="s">
        <v>140</v>
      </c>
      <c r="DB74" t="s">
        <v>140</v>
      </c>
      <c r="DC74" t="s">
        <v>140</v>
      </c>
      <c r="DD74" t="s">
        <v>140</v>
      </c>
      <c r="DE74">
        <v>4.2189509999999997</v>
      </c>
      <c r="DF74">
        <v>4.2313409999999996</v>
      </c>
      <c r="DG74">
        <v>4.1894010000000002</v>
      </c>
      <c r="DH74">
        <v>4.2313359999999998</v>
      </c>
      <c r="DI74" t="s">
        <v>140</v>
      </c>
      <c r="DJ74">
        <v>4.2123470000000003</v>
      </c>
      <c r="DK74">
        <v>4.3087629999999999</v>
      </c>
      <c r="DL74">
        <v>4.3100370000000003</v>
      </c>
      <c r="DM74" t="s">
        <v>140</v>
      </c>
      <c r="DN74">
        <v>4.3102090000000004</v>
      </c>
      <c r="DO74">
        <v>4.3093269999999997</v>
      </c>
      <c r="DP74">
        <v>4.2128059999999996</v>
      </c>
      <c r="DQ74">
        <v>4.3102090000000004</v>
      </c>
      <c r="DR74">
        <v>4.3102090000000004</v>
      </c>
      <c r="DS74">
        <v>4.2976919999999996</v>
      </c>
      <c r="DT74">
        <v>4.3105830000000003</v>
      </c>
      <c r="DU74" t="s">
        <v>140</v>
      </c>
      <c r="DV74" t="s">
        <v>140</v>
      </c>
      <c r="DW74" t="s">
        <v>140</v>
      </c>
      <c r="DX74">
        <v>4.1894010000000002</v>
      </c>
      <c r="DY74" t="s">
        <v>140</v>
      </c>
      <c r="DZ74" t="s">
        <v>140</v>
      </c>
      <c r="EA74">
        <v>4.155475</v>
      </c>
      <c r="EB74" t="s">
        <v>140</v>
      </c>
      <c r="EC74" t="s">
        <v>140</v>
      </c>
      <c r="ED74" t="s">
        <v>140</v>
      </c>
      <c r="EE74">
        <v>4.16798</v>
      </c>
      <c r="EF74">
        <v>4.1931450000000003</v>
      </c>
      <c r="EG74">
        <v>4.1939010000000003</v>
      </c>
      <c r="EH74">
        <v>4.1939909999999996</v>
      </c>
      <c r="EI74">
        <v>4.184456</v>
      </c>
      <c r="EJ74" t="s">
        <v>140</v>
      </c>
      <c r="EK74">
        <v>4.185009</v>
      </c>
      <c r="EL74" t="s">
        <v>140</v>
      </c>
      <c r="EM74" t="s">
        <v>140</v>
      </c>
      <c r="EN74" t="s">
        <v>140</v>
      </c>
      <c r="EO74">
        <v>4.2057320000000002</v>
      </c>
      <c r="EP74">
        <v>4.2109220000000001</v>
      </c>
      <c r="EQ74">
        <v>4.3049160000000004</v>
      </c>
      <c r="ER74">
        <v>4.3054819999999996</v>
      </c>
      <c r="ES74" t="s">
        <v>140</v>
      </c>
      <c r="ET74" t="s">
        <v>140</v>
      </c>
      <c r="EU74" t="s">
        <v>140</v>
      </c>
      <c r="EV74" t="s">
        <v>140</v>
      </c>
      <c r="EW74">
        <v>4.1801630000000003</v>
      </c>
      <c r="EX74">
        <v>4.2865690000000001</v>
      </c>
      <c r="EY74">
        <v>4.155475</v>
      </c>
      <c r="EZ74">
        <v>4.16899</v>
      </c>
      <c r="FA74">
        <v>4.1567069999999999</v>
      </c>
      <c r="FB74">
        <v>4.169009</v>
      </c>
      <c r="FC74">
        <v>4.1567069999999999</v>
      </c>
      <c r="FD74">
        <v>4.1690120000000004</v>
      </c>
      <c r="FE74">
        <v>4.1567069999999999</v>
      </c>
      <c r="FF74">
        <v>4.1690139999999998</v>
      </c>
      <c r="FG74">
        <v>4.1567069999999999</v>
      </c>
      <c r="FH74">
        <v>4.1690180000000003</v>
      </c>
      <c r="FI74">
        <v>4.1567069999999999</v>
      </c>
      <c r="FJ74">
        <v>4.1690180000000003</v>
      </c>
      <c r="FK74">
        <v>4.1567069999999999</v>
      </c>
      <c r="FL74">
        <v>4.16899</v>
      </c>
      <c r="FM74">
        <v>4.1567069999999999</v>
      </c>
      <c r="FN74">
        <v>4.1804589999999999</v>
      </c>
      <c r="FO74">
        <v>4.1814229999999997</v>
      </c>
      <c r="FP74">
        <v>4.1792939999999996</v>
      </c>
      <c r="FQ74">
        <v>4.1801630000000003</v>
      </c>
      <c r="FR74">
        <v>4.1804600000000001</v>
      </c>
      <c r="FS74">
        <v>4.1814229999999997</v>
      </c>
      <c r="FT74">
        <v>4.1803419999999996</v>
      </c>
      <c r="FU74">
        <v>4.1812969999999998</v>
      </c>
      <c r="FV74" t="s">
        <v>140</v>
      </c>
      <c r="FW74" t="s">
        <v>140</v>
      </c>
      <c r="FX74" t="s">
        <v>140</v>
      </c>
      <c r="FY74" t="s">
        <v>140</v>
      </c>
      <c r="FZ74" t="s">
        <v>140</v>
      </c>
      <c r="GA74">
        <v>4.3358030000000003</v>
      </c>
      <c r="GB74" t="s">
        <v>140</v>
      </c>
      <c r="GC74">
        <v>4.3358030000000003</v>
      </c>
      <c r="GD74">
        <v>2.4081570000000001</v>
      </c>
      <c r="GE74">
        <v>2.4462100000000002</v>
      </c>
      <c r="GF74">
        <v>2.4462100000000002</v>
      </c>
      <c r="GG74">
        <v>2.4116360000000001</v>
      </c>
      <c r="GH74">
        <v>2.4462100000000002</v>
      </c>
      <c r="GI74">
        <v>2.404671</v>
      </c>
      <c r="GJ74" s="2">
        <v>4.1837679999999997</v>
      </c>
      <c r="GK74" s="2">
        <v>4.1848809999999999</v>
      </c>
      <c r="GL74" s="2" t="s">
        <v>140</v>
      </c>
      <c r="GM74" s="2">
        <v>1.3896550000000001</v>
      </c>
      <c r="GN74" s="2">
        <v>4.2191280000000004</v>
      </c>
      <c r="GO74" s="2">
        <v>4.1848840000000003</v>
      </c>
      <c r="GP74" s="2">
        <v>4.1789769999999997</v>
      </c>
      <c r="GQ74" s="2">
        <v>4.1848809999999999</v>
      </c>
      <c r="GR74" s="2">
        <v>4.1788530000000002</v>
      </c>
      <c r="GS74" s="2">
        <v>4.1048049999999998</v>
      </c>
      <c r="GT74" s="2" t="s">
        <v>140</v>
      </c>
      <c r="GU74" s="2">
        <v>1.2979130000000001</v>
      </c>
      <c r="GV74" s="2">
        <v>3.6158700000000001</v>
      </c>
      <c r="GW74" s="2" t="s">
        <v>140</v>
      </c>
      <c r="GX74" s="2">
        <v>1.226694</v>
      </c>
      <c r="GY74" s="2">
        <v>3.3703959999999999</v>
      </c>
      <c r="GZ74" s="2" t="s">
        <v>140</v>
      </c>
      <c r="HA74" s="2">
        <v>1.1551180000000001</v>
      </c>
      <c r="HB74" s="2">
        <v>3.2251129999999999</v>
      </c>
      <c r="HC74" s="2" t="s">
        <v>140</v>
      </c>
      <c r="HD74" s="2">
        <v>1.092273</v>
      </c>
      <c r="HE74" s="2">
        <v>4.3138639999999997</v>
      </c>
      <c r="HF74" s="2" t="s">
        <v>140</v>
      </c>
      <c r="HG74" s="2">
        <v>1.0543210000000001</v>
      </c>
      <c r="HH74" s="2">
        <v>4.3093969999999997</v>
      </c>
      <c r="HI74" s="2">
        <v>4.3093969999999997</v>
      </c>
      <c r="HJ74" s="2">
        <v>4.3093959999999996</v>
      </c>
      <c r="HK74" s="2">
        <v>3.7619889999999998</v>
      </c>
      <c r="HL74" s="2" t="s">
        <v>140</v>
      </c>
      <c r="HM74" s="2">
        <v>4.3102090000000004</v>
      </c>
      <c r="HN74" s="2">
        <v>4.3102090000000004</v>
      </c>
      <c r="HO74" s="2">
        <v>4.3102090000000004</v>
      </c>
      <c r="HP74" s="2" t="s">
        <v>140</v>
      </c>
      <c r="HQ74" s="2" t="s">
        <v>140</v>
      </c>
      <c r="HR74" s="2">
        <v>4.3102090000000004</v>
      </c>
      <c r="HS74" s="2" t="s">
        <v>140</v>
      </c>
      <c r="HT74" s="2">
        <v>4.2888019999999996</v>
      </c>
      <c r="HU74" s="2">
        <v>4.3102090000000004</v>
      </c>
      <c r="HV74" s="2">
        <v>4.2888019999999996</v>
      </c>
      <c r="HW74" s="2">
        <v>4.3060520000000002</v>
      </c>
      <c r="HX74" s="2" t="s">
        <v>140</v>
      </c>
      <c r="HY74" s="2" t="s">
        <v>140</v>
      </c>
      <c r="HZ74" s="2" t="s">
        <v>140</v>
      </c>
      <c r="IA74" s="2">
        <v>4.2189509999999997</v>
      </c>
      <c r="IB74" s="2">
        <v>4.2008239999999999</v>
      </c>
      <c r="IC74" s="2">
        <v>4.305256</v>
      </c>
      <c r="ID74" s="2">
        <v>4.2976919999999996</v>
      </c>
    </row>
    <row r="75" spans="2:251" ht="12" customHeight="1" x14ac:dyDescent="0.15">
      <c r="B75" t="s">
        <v>546</v>
      </c>
      <c r="C75">
        <v>0.66115789999999997</v>
      </c>
      <c r="D75" t="s">
        <v>140</v>
      </c>
      <c r="E75">
        <v>0.67511220000000005</v>
      </c>
      <c r="F75" t="s">
        <v>140</v>
      </c>
      <c r="G75">
        <v>0.63602769999999997</v>
      </c>
      <c r="H75">
        <v>0.63602769999999997</v>
      </c>
      <c r="I75">
        <v>0.63723110000000005</v>
      </c>
      <c r="J75" t="s">
        <v>140</v>
      </c>
      <c r="K75" t="s">
        <v>140</v>
      </c>
      <c r="L75">
        <v>0.63602769999999997</v>
      </c>
      <c r="M75">
        <v>0.15837119999999999</v>
      </c>
      <c r="N75">
        <v>0.15837119999999999</v>
      </c>
      <c r="O75">
        <v>0.63609009999999999</v>
      </c>
      <c r="P75">
        <v>0.15837119999999999</v>
      </c>
      <c r="Q75" t="s">
        <v>140</v>
      </c>
      <c r="R75">
        <v>0.15844610000000001</v>
      </c>
      <c r="S75">
        <v>0.63723790000000002</v>
      </c>
      <c r="T75">
        <v>0.63596739999999996</v>
      </c>
      <c r="U75" t="s">
        <v>140</v>
      </c>
      <c r="V75" t="s">
        <v>140</v>
      </c>
      <c r="W75">
        <v>0.63124449999999999</v>
      </c>
      <c r="X75" t="s">
        <v>140</v>
      </c>
      <c r="Y75" t="s">
        <v>140</v>
      </c>
      <c r="Z75">
        <v>0.63561299999999998</v>
      </c>
      <c r="AA75">
        <v>0.63556299999999999</v>
      </c>
      <c r="AB75">
        <v>0.63561749999999995</v>
      </c>
      <c r="AC75">
        <v>0.62132849999999995</v>
      </c>
      <c r="AD75">
        <v>0.63561749999999995</v>
      </c>
      <c r="AE75">
        <v>0.63561749999999995</v>
      </c>
      <c r="AF75">
        <v>0.63561749999999995</v>
      </c>
      <c r="AG75">
        <v>0.62132849999999995</v>
      </c>
      <c r="AH75">
        <v>0.62132849999999995</v>
      </c>
      <c r="AI75">
        <v>0.62132849999999995</v>
      </c>
      <c r="AJ75">
        <v>0.62132849999999995</v>
      </c>
      <c r="AK75">
        <v>0.63561749999999995</v>
      </c>
      <c r="AL75">
        <v>0.15068300000000001</v>
      </c>
      <c r="AM75">
        <v>0.155498</v>
      </c>
      <c r="AN75" t="s">
        <v>140</v>
      </c>
      <c r="AO75">
        <v>0.613622</v>
      </c>
      <c r="AP75">
        <v>0.66193539999999995</v>
      </c>
      <c r="AQ75">
        <v>0.65673440000000005</v>
      </c>
      <c r="AR75">
        <v>0.66193539999999995</v>
      </c>
      <c r="AS75">
        <v>0.66193590000000002</v>
      </c>
      <c r="AT75">
        <v>0.66184889999999996</v>
      </c>
      <c r="AU75">
        <v>0.61970919999999996</v>
      </c>
      <c r="AV75" t="s">
        <v>140</v>
      </c>
      <c r="AW75" t="s">
        <v>140</v>
      </c>
      <c r="AX75" t="s">
        <v>140</v>
      </c>
      <c r="AY75">
        <v>0.66254500000000005</v>
      </c>
      <c r="AZ75">
        <v>0.66255160000000002</v>
      </c>
      <c r="BA75">
        <v>0.66680530000000005</v>
      </c>
      <c r="BB75">
        <v>0.66375759999999995</v>
      </c>
      <c r="BC75">
        <v>0.62326420000000005</v>
      </c>
      <c r="BD75">
        <v>0.49055349999999998</v>
      </c>
      <c r="BE75">
        <v>0.3380205</v>
      </c>
      <c r="BF75">
        <v>0.26535409999999998</v>
      </c>
      <c r="BG75">
        <v>0.22510179999999999</v>
      </c>
      <c r="BH75" t="s">
        <v>140</v>
      </c>
      <c r="BI75" t="s">
        <v>140</v>
      </c>
      <c r="BJ75">
        <v>0.57470359999999998</v>
      </c>
      <c r="BK75">
        <v>0.22504350000000001</v>
      </c>
      <c r="BL75">
        <v>0.2670727</v>
      </c>
      <c r="BM75" t="s">
        <v>140</v>
      </c>
      <c r="BN75">
        <v>0.49826670000000001</v>
      </c>
      <c r="BO75">
        <v>0.43755539999999998</v>
      </c>
      <c r="BP75" t="s">
        <v>140</v>
      </c>
      <c r="BQ75">
        <v>0.43876890000000002</v>
      </c>
      <c r="BR75">
        <v>0.45796759999999997</v>
      </c>
      <c r="BS75">
        <v>0.56681320000000002</v>
      </c>
      <c r="BT75" t="s">
        <v>140</v>
      </c>
      <c r="BU75">
        <v>0.56714719999999996</v>
      </c>
      <c r="BV75">
        <v>0.62786330000000001</v>
      </c>
      <c r="BW75">
        <v>0.62788730000000004</v>
      </c>
      <c r="BX75">
        <v>0.64774010000000004</v>
      </c>
      <c r="BY75">
        <v>0.64667569999999996</v>
      </c>
      <c r="BZ75">
        <v>0.22075130000000001</v>
      </c>
      <c r="CA75">
        <v>0.64773979999999998</v>
      </c>
      <c r="CB75" t="s">
        <v>140</v>
      </c>
      <c r="CC75" t="s">
        <v>140</v>
      </c>
      <c r="CD75">
        <v>0.68308709999999995</v>
      </c>
      <c r="CE75" t="s">
        <v>140</v>
      </c>
      <c r="CF75" t="s">
        <v>140</v>
      </c>
      <c r="CG75" t="s">
        <v>140</v>
      </c>
      <c r="CH75">
        <v>0.67986829999999998</v>
      </c>
      <c r="CI75">
        <v>0.63193540000000004</v>
      </c>
      <c r="CJ75">
        <v>0.6591842</v>
      </c>
      <c r="CK75" t="s">
        <v>140</v>
      </c>
      <c r="CL75">
        <v>0.67235299999999998</v>
      </c>
      <c r="CM75" t="s">
        <v>140</v>
      </c>
      <c r="CN75" t="s">
        <v>140</v>
      </c>
      <c r="CO75" t="s">
        <v>140</v>
      </c>
      <c r="CP75">
        <v>0.65865649999999998</v>
      </c>
      <c r="CQ75">
        <v>0.57033160000000005</v>
      </c>
      <c r="CR75">
        <v>0.63440719999999995</v>
      </c>
      <c r="CS75">
        <v>0.59812149999999997</v>
      </c>
      <c r="CT75">
        <v>0.68116580000000004</v>
      </c>
      <c r="CU75" t="s">
        <v>140</v>
      </c>
      <c r="CV75">
        <v>0.67551830000000002</v>
      </c>
      <c r="CW75">
        <v>0.67551830000000002</v>
      </c>
      <c r="CX75">
        <v>0.67210720000000002</v>
      </c>
      <c r="CY75">
        <v>0.64118350000000002</v>
      </c>
      <c r="CZ75" t="s">
        <v>140</v>
      </c>
      <c r="DA75" t="s">
        <v>140</v>
      </c>
      <c r="DB75" t="s">
        <v>140</v>
      </c>
      <c r="DC75" t="s">
        <v>140</v>
      </c>
      <c r="DD75" t="s">
        <v>140</v>
      </c>
      <c r="DE75">
        <v>0.67617079999999996</v>
      </c>
      <c r="DF75">
        <v>0.67763039999999997</v>
      </c>
      <c r="DG75">
        <v>0.64493100000000003</v>
      </c>
      <c r="DH75">
        <v>0.67762929999999999</v>
      </c>
      <c r="DI75" t="s">
        <v>140</v>
      </c>
      <c r="DJ75">
        <v>0.65819320000000003</v>
      </c>
      <c r="DK75">
        <v>0.64827029999999997</v>
      </c>
      <c r="DL75">
        <v>0.64825310000000003</v>
      </c>
      <c r="DM75" t="s">
        <v>140</v>
      </c>
      <c r="DN75">
        <v>0.64824210000000004</v>
      </c>
      <c r="DO75">
        <v>0.64824689999999996</v>
      </c>
      <c r="DP75">
        <v>0.67380390000000001</v>
      </c>
      <c r="DQ75">
        <v>0.64824110000000001</v>
      </c>
      <c r="DR75">
        <v>0.64824110000000001</v>
      </c>
      <c r="DS75">
        <v>0.67210619999999999</v>
      </c>
      <c r="DT75">
        <v>0.64823869999999995</v>
      </c>
      <c r="DU75" t="s">
        <v>140</v>
      </c>
      <c r="DV75" t="s">
        <v>140</v>
      </c>
      <c r="DW75" t="s">
        <v>140</v>
      </c>
      <c r="DX75">
        <v>0.64493100000000003</v>
      </c>
      <c r="DY75" t="s">
        <v>140</v>
      </c>
      <c r="DZ75" t="s">
        <v>140</v>
      </c>
      <c r="EA75">
        <v>0.61970919999999996</v>
      </c>
      <c r="EB75" t="s">
        <v>140</v>
      </c>
      <c r="EC75" t="s">
        <v>140</v>
      </c>
      <c r="ED75" t="s">
        <v>140</v>
      </c>
      <c r="EE75">
        <v>0.63024829999999998</v>
      </c>
      <c r="EF75">
        <v>0.65353839999999996</v>
      </c>
      <c r="EG75">
        <v>0.65347370000000005</v>
      </c>
      <c r="EH75">
        <v>0.65346649999999995</v>
      </c>
      <c r="EI75">
        <v>0.63728669999999998</v>
      </c>
      <c r="EJ75" t="s">
        <v>140</v>
      </c>
      <c r="EK75">
        <v>0.63725540000000003</v>
      </c>
      <c r="EL75" t="s">
        <v>140</v>
      </c>
      <c r="EM75" t="s">
        <v>140</v>
      </c>
      <c r="EN75" t="s">
        <v>140</v>
      </c>
      <c r="EO75">
        <v>0.65650719999999996</v>
      </c>
      <c r="EP75">
        <v>0.6582363</v>
      </c>
      <c r="EQ75">
        <v>0.65012979999999998</v>
      </c>
      <c r="ER75">
        <v>0.6501654</v>
      </c>
      <c r="ES75" t="s">
        <v>140</v>
      </c>
      <c r="ET75" t="s">
        <v>140</v>
      </c>
      <c r="EU75" t="s">
        <v>140</v>
      </c>
      <c r="EV75" t="s">
        <v>140</v>
      </c>
      <c r="EW75">
        <v>0.62329449999999997</v>
      </c>
      <c r="EX75">
        <v>0.68290729999999999</v>
      </c>
      <c r="EY75">
        <v>0.61970919999999996</v>
      </c>
      <c r="EZ75">
        <v>0.63184070000000003</v>
      </c>
      <c r="FA75">
        <v>0.61970919999999996</v>
      </c>
      <c r="FB75">
        <v>0.6318551</v>
      </c>
      <c r="FC75">
        <v>0.61970919999999996</v>
      </c>
      <c r="FD75">
        <v>0.631857</v>
      </c>
      <c r="FE75">
        <v>0.61970919999999996</v>
      </c>
      <c r="FF75">
        <v>0.63185849999999999</v>
      </c>
      <c r="FG75">
        <v>0.61970919999999996</v>
      </c>
      <c r="FH75">
        <v>0.63186180000000003</v>
      </c>
      <c r="FI75">
        <v>0.61970919999999996</v>
      </c>
      <c r="FJ75">
        <v>0.63186180000000003</v>
      </c>
      <c r="FK75">
        <v>0.61970919999999996</v>
      </c>
      <c r="FL75">
        <v>0.63184119999999999</v>
      </c>
      <c r="FM75">
        <v>0.61970919999999996</v>
      </c>
      <c r="FN75">
        <v>0.63708989999999999</v>
      </c>
      <c r="FO75">
        <v>0.62306919999999999</v>
      </c>
      <c r="FP75">
        <v>0.6373183</v>
      </c>
      <c r="FQ75">
        <v>0.62329449999999997</v>
      </c>
      <c r="FR75">
        <v>0.63707740000000002</v>
      </c>
      <c r="FS75">
        <v>0.62306919999999999</v>
      </c>
      <c r="FT75">
        <v>0.63711130000000005</v>
      </c>
      <c r="FU75">
        <v>0.62309170000000003</v>
      </c>
      <c r="FV75" t="s">
        <v>140</v>
      </c>
      <c r="FW75" t="s">
        <v>140</v>
      </c>
      <c r="FX75" t="s">
        <v>140</v>
      </c>
      <c r="FY75" t="s">
        <v>140</v>
      </c>
      <c r="FZ75" t="s">
        <v>140</v>
      </c>
      <c r="GA75">
        <v>0.67943330000000002</v>
      </c>
      <c r="GB75" t="s">
        <v>140</v>
      </c>
      <c r="GC75">
        <v>0.67943330000000002</v>
      </c>
      <c r="GD75">
        <v>8.9345400000000005E-2</v>
      </c>
      <c r="GE75">
        <v>8.6762400000000003E-2</v>
      </c>
      <c r="GF75">
        <v>8.6762400000000003E-2</v>
      </c>
      <c r="GG75">
        <v>8.9108599999999996E-2</v>
      </c>
      <c r="GH75">
        <v>8.6762400000000003E-2</v>
      </c>
      <c r="GI75">
        <v>8.9582899999999993E-2</v>
      </c>
      <c r="GJ75" s="2">
        <v>0.63794399999999996</v>
      </c>
      <c r="GK75" s="2">
        <v>0.63609070000000001</v>
      </c>
      <c r="GL75" s="2" t="s">
        <v>140</v>
      </c>
      <c r="GM75" s="2">
        <v>0.15849279999999999</v>
      </c>
      <c r="GN75" s="2">
        <v>0.67511200000000005</v>
      </c>
      <c r="GO75" s="2">
        <v>0.63608609999999999</v>
      </c>
      <c r="GP75" s="2">
        <v>0.63722889999999999</v>
      </c>
      <c r="GQ75" s="2">
        <v>0.63609070000000001</v>
      </c>
      <c r="GR75" s="2">
        <v>0.63723719999999995</v>
      </c>
      <c r="GS75" s="2">
        <v>0.22153829999999999</v>
      </c>
      <c r="GT75" s="2" t="s">
        <v>140</v>
      </c>
      <c r="GU75" s="2">
        <v>0.1242538</v>
      </c>
      <c r="GV75" s="2">
        <v>0.21873219999999999</v>
      </c>
      <c r="GW75" s="2" t="s">
        <v>140</v>
      </c>
      <c r="GX75" s="2">
        <v>0.12832170000000001</v>
      </c>
      <c r="GY75" s="2">
        <v>0.21936800000000001</v>
      </c>
      <c r="GZ75" s="2" t="s">
        <v>140</v>
      </c>
      <c r="HA75" s="2">
        <v>0.13204150000000001</v>
      </c>
      <c r="HB75" s="2">
        <v>0.22015460000000001</v>
      </c>
      <c r="HC75" s="2" t="s">
        <v>140</v>
      </c>
      <c r="HD75" s="2">
        <v>0.1350817</v>
      </c>
      <c r="HE75" s="2">
        <v>0.64664659999999996</v>
      </c>
      <c r="HF75" s="2" t="s">
        <v>140</v>
      </c>
      <c r="HG75" s="2">
        <v>0.13683890000000001</v>
      </c>
      <c r="HH75" s="2">
        <v>0.64774010000000004</v>
      </c>
      <c r="HI75" s="2">
        <v>0.64773820000000004</v>
      </c>
      <c r="HJ75" s="2">
        <v>0.64773959999999997</v>
      </c>
      <c r="HK75" s="2">
        <v>0.22096099999999999</v>
      </c>
      <c r="HL75" s="2" t="s">
        <v>140</v>
      </c>
      <c r="HM75" s="2">
        <v>0.64824110000000001</v>
      </c>
      <c r="HN75" s="2">
        <v>0.64824110000000001</v>
      </c>
      <c r="HO75" s="2">
        <v>0.64824110000000001</v>
      </c>
      <c r="HP75" s="2" t="s">
        <v>140</v>
      </c>
      <c r="HQ75" s="2" t="s">
        <v>140</v>
      </c>
      <c r="HR75" s="2">
        <v>0.64824119999999996</v>
      </c>
      <c r="HS75" s="2" t="s">
        <v>140</v>
      </c>
      <c r="HT75" s="2">
        <v>0.68587390000000004</v>
      </c>
      <c r="HU75" s="2">
        <v>0.64824119999999996</v>
      </c>
      <c r="HV75" s="2">
        <v>0.68587390000000004</v>
      </c>
      <c r="HW75" s="2">
        <v>0.68565569999999998</v>
      </c>
      <c r="HX75" s="2" t="s">
        <v>140</v>
      </c>
      <c r="HY75" s="2" t="s">
        <v>140</v>
      </c>
      <c r="HZ75" s="2" t="s">
        <v>140</v>
      </c>
      <c r="IA75" s="2">
        <v>0.67617070000000001</v>
      </c>
      <c r="IB75" s="2">
        <v>0.66783420000000004</v>
      </c>
      <c r="IC75" s="2">
        <v>0.64931150000000004</v>
      </c>
      <c r="ID75" s="2">
        <v>0.67210619999999999</v>
      </c>
    </row>
    <row r="76" spans="2:251" ht="12" customHeight="1" x14ac:dyDescent="0.15">
      <c r="B76" t="s">
        <v>621</v>
      </c>
      <c r="C76">
        <v>54.302860000000003</v>
      </c>
      <c r="D76" t="s">
        <v>140</v>
      </c>
      <c r="E76">
        <v>58.211460000000002</v>
      </c>
      <c r="F76" t="s">
        <v>140</v>
      </c>
      <c r="G76">
        <v>66.833209999999994</v>
      </c>
      <c r="H76">
        <v>66.833209999999994</v>
      </c>
      <c r="I76">
        <v>67.88767</v>
      </c>
      <c r="J76" t="s">
        <v>140</v>
      </c>
      <c r="K76" t="s">
        <v>140</v>
      </c>
      <c r="L76">
        <v>66.833209999999994</v>
      </c>
      <c r="M76">
        <v>33.814639999999997</v>
      </c>
      <c r="N76">
        <v>33.814639999999997</v>
      </c>
      <c r="O76">
        <v>66.815849999999998</v>
      </c>
      <c r="P76">
        <v>33.814639999999997</v>
      </c>
      <c r="Q76" t="s">
        <v>140</v>
      </c>
      <c r="R76">
        <v>33.86253</v>
      </c>
      <c r="S76">
        <v>67.887860000000003</v>
      </c>
      <c r="T76">
        <v>66.848889999999997</v>
      </c>
      <c r="U76" t="s">
        <v>140</v>
      </c>
      <c r="V76" t="s">
        <v>140</v>
      </c>
      <c r="W76">
        <v>68.863609999999994</v>
      </c>
      <c r="X76" t="s">
        <v>140</v>
      </c>
      <c r="Y76" t="s">
        <v>140</v>
      </c>
      <c r="Z76">
        <v>66.805670000000006</v>
      </c>
      <c r="AA76">
        <v>66.818709999999996</v>
      </c>
      <c r="AB76">
        <v>66.804490000000001</v>
      </c>
      <c r="AC76">
        <v>69.840609999999998</v>
      </c>
      <c r="AD76">
        <v>66.804490000000001</v>
      </c>
      <c r="AE76">
        <v>66.804490000000001</v>
      </c>
      <c r="AF76">
        <v>66.804490000000001</v>
      </c>
      <c r="AG76">
        <v>69.840609999999998</v>
      </c>
      <c r="AH76">
        <v>69.840609999999998</v>
      </c>
      <c r="AI76">
        <v>69.840609999999998</v>
      </c>
      <c r="AJ76">
        <v>69.840609999999998</v>
      </c>
      <c r="AK76">
        <v>66.804490000000001</v>
      </c>
      <c r="AL76">
        <v>25.70674</v>
      </c>
      <c r="AM76">
        <v>37.718339999999998</v>
      </c>
      <c r="AN76" t="s">
        <v>140</v>
      </c>
      <c r="AO76">
        <v>71.239949999999993</v>
      </c>
      <c r="AP76">
        <v>59.565040000000003</v>
      </c>
      <c r="AQ76">
        <v>58.894889999999997</v>
      </c>
      <c r="AR76">
        <v>59.565040000000003</v>
      </c>
      <c r="AS76">
        <v>59.565040000000003</v>
      </c>
      <c r="AT76">
        <v>59.603839999999998</v>
      </c>
      <c r="AU76">
        <v>70.829390000000004</v>
      </c>
      <c r="AV76" t="s">
        <v>140</v>
      </c>
      <c r="AW76" t="s">
        <v>140</v>
      </c>
      <c r="AX76" t="s">
        <v>140</v>
      </c>
      <c r="AY76">
        <v>59.283439999999999</v>
      </c>
      <c r="AZ76">
        <v>59.280320000000003</v>
      </c>
      <c r="BA76">
        <v>56.395600000000002</v>
      </c>
      <c r="BB76">
        <v>51.173650000000002</v>
      </c>
      <c r="BC76">
        <v>43.553159999999998</v>
      </c>
      <c r="BD76">
        <v>34.323399999999999</v>
      </c>
      <c r="BE76">
        <v>27.381730000000001</v>
      </c>
      <c r="BF76">
        <v>23.805800000000001</v>
      </c>
      <c r="BG76">
        <v>19.51379</v>
      </c>
      <c r="BH76" t="s">
        <v>140</v>
      </c>
      <c r="BI76" t="s">
        <v>140</v>
      </c>
      <c r="BJ76">
        <v>18.68197</v>
      </c>
      <c r="BK76">
        <v>19.126609999999999</v>
      </c>
      <c r="BL76">
        <v>23.958909999999999</v>
      </c>
      <c r="BM76" t="s">
        <v>140</v>
      </c>
      <c r="BN76">
        <v>23.775829999999999</v>
      </c>
      <c r="BO76">
        <v>31.83991</v>
      </c>
      <c r="BP76" t="s">
        <v>140</v>
      </c>
      <c r="BQ76">
        <v>31.84103</v>
      </c>
      <c r="BR76">
        <v>31.84028</v>
      </c>
      <c r="BS76">
        <v>39.130629999999996</v>
      </c>
      <c r="BT76" t="s">
        <v>140</v>
      </c>
      <c r="BU76">
        <v>39.130760000000002</v>
      </c>
      <c r="BV76">
        <v>44.944650000000003</v>
      </c>
      <c r="BW76">
        <v>44.94462</v>
      </c>
      <c r="BX76">
        <v>48.491160000000001</v>
      </c>
      <c r="BY76">
        <v>48.236840000000001</v>
      </c>
      <c r="BZ76">
        <v>48.447290000000002</v>
      </c>
      <c r="CA76">
        <v>48.491160000000001</v>
      </c>
      <c r="CB76" t="s">
        <v>140</v>
      </c>
      <c r="CC76" t="s">
        <v>140</v>
      </c>
      <c r="CD76">
        <v>48.245480000000001</v>
      </c>
      <c r="CE76" t="s">
        <v>140</v>
      </c>
      <c r="CF76" t="s">
        <v>140</v>
      </c>
      <c r="CG76" t="s">
        <v>140</v>
      </c>
      <c r="CH76">
        <v>44.95337</v>
      </c>
      <c r="CI76">
        <v>44.946429999999999</v>
      </c>
      <c r="CJ76">
        <v>39.138759999999998</v>
      </c>
      <c r="CK76" t="s">
        <v>140</v>
      </c>
      <c r="CL76">
        <v>44.952219999999997</v>
      </c>
      <c r="CM76" t="s">
        <v>140</v>
      </c>
      <c r="CN76" t="s">
        <v>140</v>
      </c>
      <c r="CO76" t="s">
        <v>140</v>
      </c>
      <c r="CP76">
        <v>39.144640000000003</v>
      </c>
      <c r="CQ76">
        <v>39.132359999999998</v>
      </c>
      <c r="CR76">
        <v>31.844609999999999</v>
      </c>
      <c r="CS76">
        <v>23.776979999999998</v>
      </c>
      <c r="CT76">
        <v>48.697929999999999</v>
      </c>
      <c r="CU76" t="s">
        <v>140</v>
      </c>
      <c r="CV76">
        <v>48.254199999999997</v>
      </c>
      <c r="CW76">
        <v>48.254199999999997</v>
      </c>
      <c r="CX76">
        <v>49.64425</v>
      </c>
      <c r="CY76">
        <v>48.87706</v>
      </c>
      <c r="CZ76" t="s">
        <v>140</v>
      </c>
      <c r="DA76" t="s">
        <v>140</v>
      </c>
      <c r="DB76" t="s">
        <v>140</v>
      </c>
      <c r="DC76" t="s">
        <v>140</v>
      </c>
      <c r="DD76" t="s">
        <v>140</v>
      </c>
      <c r="DE76">
        <v>58.266979999999997</v>
      </c>
      <c r="DF76">
        <v>56.4818</v>
      </c>
      <c r="DG76">
        <v>65.943299999999994</v>
      </c>
      <c r="DH76">
        <v>56.482370000000003</v>
      </c>
      <c r="DI76" t="s">
        <v>140</v>
      </c>
      <c r="DJ76">
        <v>58.22372</v>
      </c>
      <c r="DK76">
        <v>48.491309999999999</v>
      </c>
      <c r="DL76">
        <v>48.470739999999999</v>
      </c>
      <c r="DM76" t="s">
        <v>140</v>
      </c>
      <c r="DN76">
        <v>48.457389999999997</v>
      </c>
      <c r="DO76">
        <v>48.463160000000002</v>
      </c>
      <c r="DP76">
        <v>59.151249999999997</v>
      </c>
      <c r="DQ76">
        <v>48.4574</v>
      </c>
      <c r="DR76">
        <v>48.457389999999997</v>
      </c>
      <c r="DS76">
        <v>49.641219999999997</v>
      </c>
      <c r="DT76">
        <v>48.454439999999998</v>
      </c>
      <c r="DU76" t="s">
        <v>140</v>
      </c>
      <c r="DV76" t="s">
        <v>140</v>
      </c>
      <c r="DW76" t="s">
        <v>140</v>
      </c>
      <c r="DX76">
        <v>65.943299999999994</v>
      </c>
      <c r="DY76" t="s">
        <v>140</v>
      </c>
      <c r="DZ76" t="s">
        <v>140</v>
      </c>
      <c r="EA76">
        <v>70.829390000000004</v>
      </c>
      <c r="EB76" t="s">
        <v>140</v>
      </c>
      <c r="EC76" t="s">
        <v>140</v>
      </c>
      <c r="ED76" t="s">
        <v>140</v>
      </c>
      <c r="EE76">
        <v>69.059449999999998</v>
      </c>
      <c r="EF76">
        <v>64.612769999999998</v>
      </c>
      <c r="EG76">
        <v>64.627049999999997</v>
      </c>
      <c r="EH76">
        <v>64.628630000000001</v>
      </c>
      <c r="EI76">
        <v>61.032040000000002</v>
      </c>
      <c r="EJ76" t="s">
        <v>140</v>
      </c>
      <c r="EK76">
        <v>61.04372</v>
      </c>
      <c r="EL76" t="s">
        <v>140</v>
      </c>
      <c r="EM76" t="s">
        <v>140</v>
      </c>
      <c r="EN76" t="s">
        <v>140</v>
      </c>
      <c r="EO76">
        <v>58.98706</v>
      </c>
      <c r="EP76">
        <v>58.203069999999997</v>
      </c>
      <c r="EQ76">
        <v>48.864379999999997</v>
      </c>
      <c r="ER76">
        <v>48.873579999999997</v>
      </c>
      <c r="ES76" t="s">
        <v>140</v>
      </c>
      <c r="ET76" t="s">
        <v>140</v>
      </c>
      <c r="EU76" t="s">
        <v>140</v>
      </c>
      <c r="EV76" t="s">
        <v>140</v>
      </c>
      <c r="EW76">
        <v>70.399910000000006</v>
      </c>
      <c r="EX76">
        <v>50.851959999999998</v>
      </c>
      <c r="EY76">
        <v>70.829390000000004</v>
      </c>
      <c r="EZ76">
        <v>68.865300000000005</v>
      </c>
      <c r="FA76">
        <v>70.829390000000004</v>
      </c>
      <c r="FB76">
        <v>68.862870000000001</v>
      </c>
      <c r="FC76">
        <v>70.829390000000004</v>
      </c>
      <c r="FD76">
        <v>68.862539999999996</v>
      </c>
      <c r="FE76">
        <v>70.829390000000004</v>
      </c>
      <c r="FF76">
        <v>68.862279999999998</v>
      </c>
      <c r="FG76">
        <v>70.829390000000004</v>
      </c>
      <c r="FH76">
        <v>68.861720000000005</v>
      </c>
      <c r="FI76">
        <v>70.829390000000004</v>
      </c>
      <c r="FJ76">
        <v>68.861720000000005</v>
      </c>
      <c r="FK76">
        <v>70.829390000000004</v>
      </c>
      <c r="FL76">
        <v>68.865219999999994</v>
      </c>
      <c r="FM76">
        <v>70.829390000000004</v>
      </c>
      <c r="FN76">
        <v>68.774709999999999</v>
      </c>
      <c r="FO76">
        <v>70.399910000000006</v>
      </c>
      <c r="FP76">
        <v>68.774889999999999</v>
      </c>
      <c r="FQ76">
        <v>70.399910000000006</v>
      </c>
      <c r="FR76">
        <v>68.776300000000006</v>
      </c>
      <c r="FS76">
        <v>70.399910000000006</v>
      </c>
      <c r="FT76">
        <v>68.774910000000006</v>
      </c>
      <c r="FU76">
        <v>70.399910000000006</v>
      </c>
      <c r="FV76" t="s">
        <v>140</v>
      </c>
      <c r="FW76" t="s">
        <v>140</v>
      </c>
      <c r="FX76" t="s">
        <v>140</v>
      </c>
      <c r="FY76" t="s">
        <v>140</v>
      </c>
      <c r="FZ76" t="s">
        <v>140</v>
      </c>
      <c r="GA76">
        <v>46.832810000000002</v>
      </c>
      <c r="GB76" t="s">
        <v>140</v>
      </c>
      <c r="GC76">
        <v>46.832810000000002</v>
      </c>
      <c r="GD76">
        <v>16.005749999999999</v>
      </c>
      <c r="GE76">
        <v>14.54585</v>
      </c>
      <c r="GF76">
        <v>14.54585</v>
      </c>
      <c r="GG76">
        <v>15.8718</v>
      </c>
      <c r="GH76">
        <v>14.54585</v>
      </c>
      <c r="GI76">
        <v>16.140129999999999</v>
      </c>
      <c r="GJ76" s="2">
        <v>66.818269999999998</v>
      </c>
      <c r="GK76" s="2">
        <v>66.816760000000002</v>
      </c>
      <c r="GL76" s="2" t="s">
        <v>140</v>
      </c>
      <c r="GM76" s="2">
        <v>33.89235</v>
      </c>
      <c r="GN76" s="2">
        <v>58.211559999999999</v>
      </c>
      <c r="GO76" s="2">
        <v>66.816760000000002</v>
      </c>
      <c r="GP76" s="2">
        <v>67.888019999999997</v>
      </c>
      <c r="GQ76" s="2">
        <v>66.816760000000002</v>
      </c>
      <c r="GR76" s="2">
        <v>67.888000000000005</v>
      </c>
      <c r="GS76" s="2">
        <v>24.274010000000001</v>
      </c>
      <c r="GT76" s="2" t="s">
        <v>140</v>
      </c>
      <c r="GU76" s="2">
        <v>41.286000000000001</v>
      </c>
      <c r="GV76" s="2">
        <v>32.384799999999998</v>
      </c>
      <c r="GW76" s="2" t="s">
        <v>140</v>
      </c>
      <c r="GX76" s="2">
        <v>44.602409999999999</v>
      </c>
      <c r="GY76" s="2">
        <v>39.565249999999999</v>
      </c>
      <c r="GZ76" s="2" t="s">
        <v>140</v>
      </c>
      <c r="HA76" s="2">
        <v>47.744300000000003</v>
      </c>
      <c r="HB76" s="2">
        <v>45.24221</v>
      </c>
      <c r="HC76" s="2" t="s">
        <v>140</v>
      </c>
      <c r="HD76" s="2">
        <v>50.389719999999997</v>
      </c>
      <c r="HE76" s="2">
        <v>48.236870000000003</v>
      </c>
      <c r="HF76" s="2" t="s">
        <v>140</v>
      </c>
      <c r="HG76" s="2">
        <v>51.950530000000001</v>
      </c>
      <c r="HH76" s="2">
        <v>48.491160000000001</v>
      </c>
      <c r="HI76" s="2">
        <v>48.491160000000001</v>
      </c>
      <c r="HJ76" s="2">
        <v>48.491160000000001</v>
      </c>
      <c r="HK76" s="2">
        <v>48.694159999999997</v>
      </c>
      <c r="HL76" s="2" t="s">
        <v>140</v>
      </c>
      <c r="HM76" s="2">
        <v>48.457389999999997</v>
      </c>
      <c r="HN76" s="2">
        <v>48.457389999999997</v>
      </c>
      <c r="HO76" s="2">
        <v>48.457389999999997</v>
      </c>
      <c r="HP76" s="2" t="s">
        <v>140</v>
      </c>
      <c r="HQ76" s="2" t="s">
        <v>140</v>
      </c>
      <c r="HR76" s="2">
        <v>48.4574</v>
      </c>
      <c r="HS76" s="2" t="s">
        <v>140</v>
      </c>
      <c r="HT76" s="2">
        <v>50.319319999999998</v>
      </c>
      <c r="HU76" s="2">
        <v>48.4574</v>
      </c>
      <c r="HV76" s="2">
        <v>50.319319999999998</v>
      </c>
      <c r="HW76" s="2">
        <v>49.009070000000001</v>
      </c>
      <c r="HX76" s="2" t="s">
        <v>140</v>
      </c>
      <c r="HY76" s="2" t="s">
        <v>140</v>
      </c>
      <c r="HZ76" s="2" t="s">
        <v>140</v>
      </c>
      <c r="IA76" s="2">
        <v>58.266979999999997</v>
      </c>
      <c r="IB76" s="2">
        <v>61.045090000000002</v>
      </c>
      <c r="IC76" s="2">
        <v>48.876620000000003</v>
      </c>
      <c r="ID76" s="2">
        <v>49.641219999999997</v>
      </c>
    </row>
    <row r="77" spans="2:251" ht="12" customHeight="1" x14ac:dyDescent="0.15">
      <c r="B77" t="s">
        <v>547</v>
      </c>
      <c r="C77">
        <v>0.22893430000000001</v>
      </c>
      <c r="D77" t="s">
        <v>140</v>
      </c>
      <c r="E77">
        <v>0.27949770000000002</v>
      </c>
      <c r="F77" t="s">
        <v>140</v>
      </c>
      <c r="G77">
        <v>0.51103679999999996</v>
      </c>
      <c r="H77">
        <v>0.51103679999999996</v>
      </c>
      <c r="I77">
        <v>0.55955469999999996</v>
      </c>
      <c r="J77" t="s">
        <v>140</v>
      </c>
      <c r="K77" t="s">
        <v>140</v>
      </c>
      <c r="L77">
        <v>0.51103679999999996</v>
      </c>
      <c r="M77">
        <v>0.52841550000000004</v>
      </c>
      <c r="N77">
        <v>0.52841530000000003</v>
      </c>
      <c r="O77">
        <v>0.51028600000000002</v>
      </c>
      <c r="P77">
        <v>0.52841570000000004</v>
      </c>
      <c r="Q77" t="s">
        <v>140</v>
      </c>
      <c r="R77">
        <v>0.53076749999999995</v>
      </c>
      <c r="S77">
        <v>0.55954110000000001</v>
      </c>
      <c r="T77">
        <v>0.51171670000000002</v>
      </c>
      <c r="U77" t="s">
        <v>140</v>
      </c>
      <c r="V77" t="s">
        <v>140</v>
      </c>
      <c r="W77">
        <v>0.6114598</v>
      </c>
      <c r="X77" t="s">
        <v>140</v>
      </c>
      <c r="Y77" t="s">
        <v>140</v>
      </c>
      <c r="Z77">
        <v>0.50984850000000004</v>
      </c>
      <c r="AA77">
        <v>0.51041210000000004</v>
      </c>
      <c r="AB77">
        <v>0.50979759999999996</v>
      </c>
      <c r="AC77">
        <v>0.67141200000000001</v>
      </c>
      <c r="AD77">
        <v>0.50979759999999996</v>
      </c>
      <c r="AE77">
        <v>0.50979759999999996</v>
      </c>
      <c r="AF77">
        <v>0.50979759999999996</v>
      </c>
      <c r="AG77">
        <v>0.67141189999999995</v>
      </c>
      <c r="AH77">
        <v>0.67141189999999995</v>
      </c>
      <c r="AI77">
        <v>0.67141189999999995</v>
      </c>
      <c r="AJ77">
        <v>0.67141189999999995</v>
      </c>
      <c r="AK77">
        <v>0.50979759999999996</v>
      </c>
      <c r="AL77">
        <v>0.48757479999999997</v>
      </c>
      <c r="AM77">
        <v>5.1066580000000004</v>
      </c>
      <c r="AN77" t="s">
        <v>140</v>
      </c>
      <c r="AO77">
        <v>0.77214280000000002</v>
      </c>
      <c r="AP77">
        <v>0.30255339999999997</v>
      </c>
      <c r="AQ77">
        <v>0.29087940000000001</v>
      </c>
      <c r="AR77">
        <v>0.30255339999999997</v>
      </c>
      <c r="AS77">
        <v>0.30255339999999997</v>
      </c>
      <c r="AT77">
        <v>0.30326259999999999</v>
      </c>
      <c r="AU77">
        <v>0.73988900000000002</v>
      </c>
      <c r="AV77" t="s">
        <v>140</v>
      </c>
      <c r="AW77" t="s">
        <v>140</v>
      </c>
      <c r="AX77" t="s">
        <v>140</v>
      </c>
      <c r="AY77">
        <v>0.29749609999999999</v>
      </c>
      <c r="AZ77">
        <v>0.29744080000000001</v>
      </c>
      <c r="BA77">
        <v>0.25348609999999999</v>
      </c>
      <c r="BB77">
        <v>0.199936</v>
      </c>
      <c r="BC77">
        <v>0.1552045</v>
      </c>
      <c r="BD77">
        <v>0.12614520000000001</v>
      </c>
      <c r="BE77">
        <v>0.1139701</v>
      </c>
      <c r="BF77">
        <v>0.1109768</v>
      </c>
      <c r="BG77">
        <v>0.1068967</v>
      </c>
      <c r="BH77" t="s">
        <v>140</v>
      </c>
      <c r="BI77" t="s">
        <v>140</v>
      </c>
      <c r="BJ77">
        <v>9.4317200000000004E-2</v>
      </c>
      <c r="BK77">
        <v>0.10595590000000001</v>
      </c>
      <c r="BL77">
        <v>0.1111216</v>
      </c>
      <c r="BM77" t="s">
        <v>140</v>
      </c>
      <c r="BN77">
        <v>0.1040518</v>
      </c>
      <c r="BO77">
        <v>0.12096079999999999</v>
      </c>
      <c r="BP77" t="s">
        <v>140</v>
      </c>
      <c r="BQ77">
        <v>0.12096</v>
      </c>
      <c r="BR77">
        <v>0.12066209999999999</v>
      </c>
      <c r="BS77">
        <v>0.1390642</v>
      </c>
      <c r="BT77" t="s">
        <v>140</v>
      </c>
      <c r="BU77">
        <v>0.13906370000000001</v>
      </c>
      <c r="BV77">
        <v>0.16154099999999999</v>
      </c>
      <c r="BW77">
        <v>0.16154080000000001</v>
      </c>
      <c r="BX77">
        <v>0.18100369999999999</v>
      </c>
      <c r="BY77">
        <v>0.17941360000000001</v>
      </c>
      <c r="BZ77">
        <v>0.20928649999999999</v>
      </c>
      <c r="CA77">
        <v>0.18100369999999999</v>
      </c>
      <c r="CB77" t="s">
        <v>140</v>
      </c>
      <c r="CC77" t="s">
        <v>140</v>
      </c>
      <c r="CD77">
        <v>0.17921029999999999</v>
      </c>
      <c r="CE77" t="s">
        <v>140</v>
      </c>
      <c r="CF77" t="s">
        <v>140</v>
      </c>
      <c r="CG77" t="s">
        <v>140</v>
      </c>
      <c r="CH77">
        <v>0.16126070000000001</v>
      </c>
      <c r="CI77">
        <v>0.16152349999999999</v>
      </c>
      <c r="CJ77">
        <v>0.13849649999999999</v>
      </c>
      <c r="CK77" t="s">
        <v>140</v>
      </c>
      <c r="CL77">
        <v>0.16129760000000001</v>
      </c>
      <c r="CM77" t="s">
        <v>140</v>
      </c>
      <c r="CN77" t="s">
        <v>140</v>
      </c>
      <c r="CO77" t="s">
        <v>140</v>
      </c>
      <c r="CP77">
        <v>0.13852110000000001</v>
      </c>
      <c r="CQ77">
        <v>0.13905139999999999</v>
      </c>
      <c r="CR77">
        <v>0.11916649999999999</v>
      </c>
      <c r="CS77">
        <v>0.1033853</v>
      </c>
      <c r="CT77">
        <v>0.18213750000000001</v>
      </c>
      <c r="CU77" t="s">
        <v>140</v>
      </c>
      <c r="CV77">
        <v>0.17931420000000001</v>
      </c>
      <c r="CW77">
        <v>0.17931420000000001</v>
      </c>
      <c r="CX77">
        <v>0.1884971</v>
      </c>
      <c r="CY77">
        <v>0.1835417</v>
      </c>
      <c r="CZ77" t="s">
        <v>140</v>
      </c>
      <c r="DA77" t="s">
        <v>140</v>
      </c>
      <c r="DB77" t="s">
        <v>140</v>
      </c>
      <c r="DC77" t="s">
        <v>140</v>
      </c>
      <c r="DD77" t="s">
        <v>140</v>
      </c>
      <c r="DE77">
        <v>0.28036680000000003</v>
      </c>
      <c r="DF77">
        <v>0.25450640000000002</v>
      </c>
      <c r="DG77">
        <v>0.47411490000000001</v>
      </c>
      <c r="DH77">
        <v>0.25451400000000002</v>
      </c>
      <c r="DI77" t="s">
        <v>140</v>
      </c>
      <c r="DJ77">
        <v>0.27988550000000001</v>
      </c>
      <c r="DK77">
        <v>0.18100050000000001</v>
      </c>
      <c r="DL77">
        <v>0.18087020000000001</v>
      </c>
      <c r="DM77" t="s">
        <v>140</v>
      </c>
      <c r="DN77">
        <v>0.18078569999999999</v>
      </c>
      <c r="DO77">
        <v>0.18082219999999999</v>
      </c>
      <c r="DP77">
        <v>0.29507499999999998</v>
      </c>
      <c r="DQ77">
        <v>0.1807858</v>
      </c>
      <c r="DR77">
        <v>0.18078569999999999</v>
      </c>
      <c r="DS77">
        <v>0.1884759</v>
      </c>
      <c r="DT77">
        <v>0.18076709999999999</v>
      </c>
      <c r="DU77" t="s">
        <v>140</v>
      </c>
      <c r="DV77" t="s">
        <v>140</v>
      </c>
      <c r="DW77" t="s">
        <v>140</v>
      </c>
      <c r="DX77">
        <v>0.47411490000000001</v>
      </c>
      <c r="DY77" t="s">
        <v>140</v>
      </c>
      <c r="DZ77" t="s">
        <v>140</v>
      </c>
      <c r="EA77">
        <v>0.73988900000000002</v>
      </c>
      <c r="EB77" t="s">
        <v>140</v>
      </c>
      <c r="EC77" t="s">
        <v>140</v>
      </c>
      <c r="ED77" t="s">
        <v>140</v>
      </c>
      <c r="EE77">
        <v>0.62273369999999995</v>
      </c>
      <c r="EF77">
        <v>0.4267666</v>
      </c>
      <c r="EG77">
        <v>0.42723420000000001</v>
      </c>
      <c r="EH77">
        <v>0.4272861</v>
      </c>
      <c r="EI77">
        <v>0.33187949999999999</v>
      </c>
      <c r="EJ77" t="s">
        <v>140</v>
      </c>
      <c r="EK77">
        <v>0.33213039999999999</v>
      </c>
      <c r="EL77" t="s">
        <v>140</v>
      </c>
      <c r="EM77" t="s">
        <v>140</v>
      </c>
      <c r="EN77" t="s">
        <v>140</v>
      </c>
      <c r="EO77">
        <v>0.29245189999999999</v>
      </c>
      <c r="EP77">
        <v>0.27955950000000002</v>
      </c>
      <c r="EQ77">
        <v>0.1833912</v>
      </c>
      <c r="ER77">
        <v>0.18345120000000001</v>
      </c>
      <c r="ES77" t="s">
        <v>140</v>
      </c>
      <c r="ET77" t="s">
        <v>140</v>
      </c>
      <c r="EU77" t="s">
        <v>140</v>
      </c>
      <c r="EV77" t="s">
        <v>140</v>
      </c>
      <c r="EW77">
        <v>0.71962269999999995</v>
      </c>
      <c r="EX77">
        <v>0.1966408</v>
      </c>
      <c r="EY77">
        <v>0.73988900000000002</v>
      </c>
      <c r="EZ77">
        <v>0.61154909999999996</v>
      </c>
      <c r="FA77">
        <v>0.73988900000000002</v>
      </c>
      <c r="FB77">
        <v>0.61141060000000003</v>
      </c>
      <c r="FC77">
        <v>0.73988900000000002</v>
      </c>
      <c r="FD77">
        <v>0.61139220000000005</v>
      </c>
      <c r="FE77">
        <v>0.73988900000000002</v>
      </c>
      <c r="FF77">
        <v>0.61137719999999995</v>
      </c>
      <c r="FG77">
        <v>0.73988900000000002</v>
      </c>
      <c r="FH77">
        <v>0.61134569999999999</v>
      </c>
      <c r="FI77">
        <v>0.73988900000000002</v>
      </c>
      <c r="FJ77">
        <v>0.61134569999999999</v>
      </c>
      <c r="FK77">
        <v>0.73988900000000002</v>
      </c>
      <c r="FL77">
        <v>0.61154430000000004</v>
      </c>
      <c r="FM77">
        <v>0.73988900000000002</v>
      </c>
      <c r="FN77">
        <v>0.59638789999999997</v>
      </c>
      <c r="FO77">
        <v>0.71961929999999996</v>
      </c>
      <c r="FP77">
        <v>0.59646690000000002</v>
      </c>
      <c r="FQ77">
        <v>0.71962269999999995</v>
      </c>
      <c r="FR77">
        <v>0.59648970000000001</v>
      </c>
      <c r="FS77">
        <v>0.71961929999999996</v>
      </c>
      <c r="FT77">
        <v>0.59640749999999998</v>
      </c>
      <c r="FU77">
        <v>0.71961960000000003</v>
      </c>
      <c r="FV77" t="s">
        <v>140</v>
      </c>
      <c r="FW77" t="s">
        <v>140</v>
      </c>
      <c r="FX77" t="s">
        <v>140</v>
      </c>
      <c r="FY77" t="s">
        <v>140</v>
      </c>
      <c r="FZ77" t="s">
        <v>140</v>
      </c>
      <c r="GA77">
        <v>0.17147950000000001</v>
      </c>
      <c r="GB77" t="s">
        <v>140</v>
      </c>
      <c r="GC77">
        <v>0.17147950000000001</v>
      </c>
      <c r="GD77">
        <v>0.34458240000000001</v>
      </c>
      <c r="GE77">
        <v>0.29918339999999999</v>
      </c>
      <c r="GF77">
        <v>0.29918339999999999</v>
      </c>
      <c r="GG77">
        <v>0.34005580000000002</v>
      </c>
      <c r="GH77">
        <v>0.29918339999999999</v>
      </c>
      <c r="GI77">
        <v>0.34920410000000002</v>
      </c>
      <c r="GJ77" s="2">
        <v>0.51019499999999995</v>
      </c>
      <c r="GK77" s="2">
        <v>0.51032500000000003</v>
      </c>
      <c r="GL77" s="2" t="s">
        <v>140</v>
      </c>
      <c r="GM77" s="2">
        <v>0.53224130000000003</v>
      </c>
      <c r="GN77" s="2">
        <v>0.27949930000000001</v>
      </c>
      <c r="GO77" s="2">
        <v>0.51032540000000004</v>
      </c>
      <c r="GP77" s="2">
        <v>0.55957199999999996</v>
      </c>
      <c r="GQ77" s="2">
        <v>0.51032500000000003</v>
      </c>
      <c r="GR77" s="2">
        <v>0.55954780000000004</v>
      </c>
      <c r="GS77" s="2">
        <v>0.1177737</v>
      </c>
      <c r="GT77" s="2" t="s">
        <v>140</v>
      </c>
      <c r="GU77" s="2">
        <v>2.7182819999999999</v>
      </c>
      <c r="GV77" s="2">
        <v>0.13815050000000001</v>
      </c>
      <c r="GW77" s="2" t="s">
        <v>140</v>
      </c>
      <c r="GX77" s="2">
        <v>2.7182819999999999</v>
      </c>
      <c r="GY77" s="2">
        <v>0.16156970000000001</v>
      </c>
      <c r="GZ77" s="2" t="s">
        <v>140</v>
      </c>
      <c r="HA77" s="2">
        <v>2.7182819999999999</v>
      </c>
      <c r="HB77" s="2">
        <v>0.18848690000000001</v>
      </c>
      <c r="HC77" s="2" t="s">
        <v>140</v>
      </c>
      <c r="HD77" s="2">
        <v>2.7182819999999999</v>
      </c>
      <c r="HE77" s="2">
        <v>0.17941389999999999</v>
      </c>
      <c r="HF77" s="2" t="s">
        <v>140</v>
      </c>
      <c r="HG77" s="2">
        <v>2.7182819999999999</v>
      </c>
      <c r="HH77" s="2">
        <v>0.18100369999999999</v>
      </c>
      <c r="HI77" s="2">
        <v>0.18100369999999999</v>
      </c>
      <c r="HJ77" s="2">
        <v>0.18100369999999999</v>
      </c>
      <c r="HK77" s="2">
        <v>0.21104290000000001</v>
      </c>
      <c r="HL77" s="2" t="s">
        <v>140</v>
      </c>
      <c r="HM77" s="2">
        <v>0.18078569999999999</v>
      </c>
      <c r="HN77" s="2">
        <v>0.18078569999999999</v>
      </c>
      <c r="HO77" s="2">
        <v>0.18078569999999999</v>
      </c>
      <c r="HP77" s="2" t="s">
        <v>140</v>
      </c>
      <c r="HQ77" s="2" t="s">
        <v>140</v>
      </c>
      <c r="HR77" s="2">
        <v>0.1807858</v>
      </c>
      <c r="HS77" s="2" t="s">
        <v>140</v>
      </c>
      <c r="HT77" s="2">
        <v>0.193246</v>
      </c>
      <c r="HU77" s="2">
        <v>0.1807858</v>
      </c>
      <c r="HV77" s="2">
        <v>0.193246</v>
      </c>
      <c r="HW77" s="2">
        <v>0.1840852</v>
      </c>
      <c r="HX77" s="2" t="s">
        <v>140</v>
      </c>
      <c r="HY77" s="2" t="s">
        <v>140</v>
      </c>
      <c r="HZ77" s="2" t="s">
        <v>140</v>
      </c>
      <c r="IA77" s="2">
        <v>0.28036680000000003</v>
      </c>
      <c r="IB77" s="2">
        <v>0.33176689999999998</v>
      </c>
      <c r="IC77" s="2">
        <v>0.18347740000000001</v>
      </c>
      <c r="ID77" s="2">
        <v>0.1884759</v>
      </c>
    </row>
    <row r="78" spans="2:251" ht="12" customHeight="1" x14ac:dyDescent="0.15">
      <c r="B78" t="s">
        <v>173</v>
      </c>
      <c r="C78" s="42" t="s">
        <v>140</v>
      </c>
      <c r="D78" s="42" t="s">
        <v>140</v>
      </c>
      <c r="E78" s="42" t="s">
        <v>140</v>
      </c>
      <c r="F78" s="42" t="s">
        <v>140</v>
      </c>
      <c r="G78" s="42" t="s">
        <v>140</v>
      </c>
      <c r="H78" s="42" t="s">
        <v>140</v>
      </c>
      <c r="I78" t="s">
        <v>140</v>
      </c>
      <c r="J78" s="42" t="s">
        <v>140</v>
      </c>
      <c r="K78" s="42" t="s">
        <v>140</v>
      </c>
      <c r="L78" s="42" t="s">
        <v>140</v>
      </c>
      <c r="M78" s="42" t="s">
        <v>140</v>
      </c>
      <c r="N78" s="42" t="s">
        <v>140</v>
      </c>
      <c r="O78" s="42" t="s">
        <v>140</v>
      </c>
      <c r="P78" s="42" t="s">
        <v>140</v>
      </c>
      <c r="Q78" s="42" t="s">
        <v>140</v>
      </c>
      <c r="R78" s="42" t="s">
        <v>140</v>
      </c>
      <c r="S78" s="42" t="s">
        <v>140</v>
      </c>
      <c r="T78" s="42" t="s">
        <v>140</v>
      </c>
      <c r="U78" s="42" t="s">
        <v>140</v>
      </c>
      <c r="V78" s="42" t="s">
        <v>140</v>
      </c>
      <c r="W78" s="42" t="s">
        <v>140</v>
      </c>
      <c r="X78" s="42" t="s">
        <v>140</v>
      </c>
      <c r="Y78" t="s">
        <v>140</v>
      </c>
      <c r="Z78" s="42" t="s">
        <v>140</v>
      </c>
      <c r="AA78" s="42" t="s">
        <v>140</v>
      </c>
      <c r="AB78" s="42" t="s">
        <v>140</v>
      </c>
      <c r="AC78" s="42" t="s">
        <v>140</v>
      </c>
      <c r="AD78" t="s">
        <v>140</v>
      </c>
      <c r="AE78" s="42" t="s">
        <v>140</v>
      </c>
      <c r="AF78" s="42" t="s">
        <v>140</v>
      </c>
      <c r="AG78" s="42" t="s">
        <v>140</v>
      </c>
      <c r="AH78" s="42" t="s">
        <v>140</v>
      </c>
      <c r="AI78" t="s">
        <v>140</v>
      </c>
      <c r="AJ78" s="42" t="s">
        <v>140</v>
      </c>
      <c r="AK78" t="s">
        <v>140</v>
      </c>
      <c r="AL78" s="42" t="s">
        <v>140</v>
      </c>
      <c r="AM78" s="42" t="s">
        <v>140</v>
      </c>
      <c r="AN78" t="s">
        <v>140</v>
      </c>
      <c r="AO78" s="42" t="s">
        <v>140</v>
      </c>
      <c r="AP78" s="42" t="s">
        <v>140</v>
      </c>
      <c r="AQ78" t="s">
        <v>140</v>
      </c>
      <c r="AR78" s="42" t="s">
        <v>140</v>
      </c>
      <c r="AS78" s="42" t="s">
        <v>140</v>
      </c>
      <c r="AT78" s="42" t="s">
        <v>140</v>
      </c>
      <c r="AU78" s="42" t="s">
        <v>140</v>
      </c>
      <c r="AV78" t="s">
        <v>140</v>
      </c>
      <c r="AW78" s="42" t="s">
        <v>140</v>
      </c>
      <c r="AX78" s="42" t="s">
        <v>140</v>
      </c>
      <c r="AY78" s="42" t="s">
        <v>140</v>
      </c>
      <c r="AZ78" s="42" t="s">
        <v>140</v>
      </c>
      <c r="BA78" s="42" t="s">
        <v>140</v>
      </c>
      <c r="BB78" s="42" t="s">
        <v>140</v>
      </c>
      <c r="BC78" s="42" t="s">
        <v>140</v>
      </c>
      <c r="BD78" s="42" t="s">
        <v>140</v>
      </c>
      <c r="BE78" t="s">
        <v>140</v>
      </c>
      <c r="BF78" t="s">
        <v>140</v>
      </c>
      <c r="BG78" t="s">
        <v>140</v>
      </c>
      <c r="BH78" t="s">
        <v>140</v>
      </c>
      <c r="BI78" t="s">
        <v>140</v>
      </c>
      <c r="BJ78" t="s">
        <v>140</v>
      </c>
      <c r="BK78" t="s">
        <v>140</v>
      </c>
      <c r="BL78" t="s">
        <v>140</v>
      </c>
      <c r="BM78" t="s">
        <v>140</v>
      </c>
      <c r="BN78" t="s">
        <v>140</v>
      </c>
      <c r="BO78" t="s">
        <v>140</v>
      </c>
      <c r="BP78" t="s">
        <v>140</v>
      </c>
      <c r="BQ78" t="s">
        <v>140</v>
      </c>
      <c r="BR78" t="s">
        <v>140</v>
      </c>
      <c r="BS78" t="s">
        <v>140</v>
      </c>
      <c r="BT78" t="s">
        <v>140</v>
      </c>
      <c r="BU78" t="s">
        <v>140</v>
      </c>
      <c r="BV78" t="s">
        <v>140</v>
      </c>
      <c r="BW78" t="s">
        <v>140</v>
      </c>
      <c r="BX78" s="42" t="s">
        <v>140</v>
      </c>
      <c r="BY78" t="s">
        <v>140</v>
      </c>
      <c r="BZ78" t="s">
        <v>140</v>
      </c>
      <c r="CA78" t="s">
        <v>140</v>
      </c>
      <c r="CB78" t="s">
        <v>140</v>
      </c>
      <c r="CC78" t="s">
        <v>140</v>
      </c>
      <c r="CD78" t="s">
        <v>140</v>
      </c>
      <c r="CE78" t="s">
        <v>140</v>
      </c>
      <c r="CF78" t="s">
        <v>140</v>
      </c>
      <c r="CG78" t="s">
        <v>140</v>
      </c>
      <c r="CH78" t="s">
        <v>140</v>
      </c>
      <c r="CI78" t="s">
        <v>140</v>
      </c>
      <c r="CJ78" t="s">
        <v>140</v>
      </c>
      <c r="CK78" t="s">
        <v>140</v>
      </c>
      <c r="CL78" t="s">
        <v>140</v>
      </c>
      <c r="CM78" t="s">
        <v>140</v>
      </c>
      <c r="CN78" t="s">
        <v>140</v>
      </c>
      <c r="CO78" t="s">
        <v>140</v>
      </c>
      <c r="CP78" t="s">
        <v>140</v>
      </c>
      <c r="CQ78" t="s">
        <v>140</v>
      </c>
      <c r="CR78" t="s">
        <v>140</v>
      </c>
      <c r="CS78" t="s">
        <v>140</v>
      </c>
      <c r="CT78" t="s">
        <v>140</v>
      </c>
      <c r="CU78" t="s">
        <v>140</v>
      </c>
      <c r="CV78" t="s">
        <v>140</v>
      </c>
      <c r="CW78" t="s">
        <v>140</v>
      </c>
      <c r="CX78" t="s">
        <v>140</v>
      </c>
      <c r="CY78" t="s">
        <v>140</v>
      </c>
      <c r="CZ78" t="s">
        <v>140</v>
      </c>
      <c r="DA78" t="s">
        <v>140</v>
      </c>
      <c r="DB78" t="s">
        <v>140</v>
      </c>
      <c r="DC78" t="s">
        <v>140</v>
      </c>
      <c r="DD78" t="s">
        <v>140</v>
      </c>
      <c r="DE78" t="s">
        <v>140</v>
      </c>
      <c r="DF78" s="42" t="s">
        <v>140</v>
      </c>
      <c r="DG78" s="42" t="s">
        <v>140</v>
      </c>
      <c r="DH78" t="s">
        <v>140</v>
      </c>
      <c r="DI78" t="s">
        <v>140</v>
      </c>
      <c r="DJ78" t="s">
        <v>140</v>
      </c>
      <c r="DK78" t="s">
        <v>140</v>
      </c>
      <c r="DL78" t="s">
        <v>140</v>
      </c>
      <c r="DM78" t="s">
        <v>140</v>
      </c>
      <c r="DN78" t="s">
        <v>140</v>
      </c>
      <c r="DO78" t="s">
        <v>140</v>
      </c>
      <c r="DP78" t="s">
        <v>140</v>
      </c>
      <c r="DQ78" t="s">
        <v>140</v>
      </c>
      <c r="DR78" s="42" t="s">
        <v>140</v>
      </c>
      <c r="DS78" s="42" t="s">
        <v>140</v>
      </c>
      <c r="DT78" t="s">
        <v>140</v>
      </c>
      <c r="DU78" t="s">
        <v>140</v>
      </c>
      <c r="DV78" t="s">
        <v>140</v>
      </c>
      <c r="DW78" t="s">
        <v>140</v>
      </c>
      <c r="DX78" t="s">
        <v>140</v>
      </c>
      <c r="DY78" t="s">
        <v>140</v>
      </c>
      <c r="DZ78" t="s">
        <v>140</v>
      </c>
      <c r="EA78" t="s">
        <v>140</v>
      </c>
      <c r="EB78" t="s">
        <v>140</v>
      </c>
      <c r="EC78" t="s">
        <v>140</v>
      </c>
      <c r="ED78" t="s">
        <v>140</v>
      </c>
      <c r="EE78" t="s">
        <v>140</v>
      </c>
      <c r="EF78" t="s">
        <v>140</v>
      </c>
      <c r="EG78" s="42" t="s">
        <v>140</v>
      </c>
      <c r="EH78" s="42" t="s">
        <v>140</v>
      </c>
      <c r="EI78" s="42" t="s">
        <v>140</v>
      </c>
      <c r="EJ78" s="42" t="s">
        <v>140</v>
      </c>
      <c r="EK78" t="s">
        <v>140</v>
      </c>
      <c r="EL78" s="42" t="s">
        <v>140</v>
      </c>
      <c r="EM78" s="42" t="s">
        <v>140</v>
      </c>
      <c r="EN78" s="42" t="s">
        <v>140</v>
      </c>
      <c r="EO78" s="42" t="s">
        <v>140</v>
      </c>
      <c r="EP78" s="42" t="s">
        <v>140</v>
      </c>
      <c r="EQ78" t="s">
        <v>140</v>
      </c>
      <c r="ER78" s="42" t="s">
        <v>140</v>
      </c>
      <c r="ES78" s="42" t="s">
        <v>140</v>
      </c>
      <c r="ET78" s="42" t="s">
        <v>140</v>
      </c>
      <c r="EU78" s="42" t="s">
        <v>140</v>
      </c>
      <c r="EV78" s="42" t="s">
        <v>140</v>
      </c>
      <c r="EW78" s="42" t="s">
        <v>140</v>
      </c>
      <c r="EX78" s="42" t="s">
        <v>140</v>
      </c>
      <c r="EY78" s="42" t="s">
        <v>140</v>
      </c>
      <c r="EZ78" t="s">
        <v>140</v>
      </c>
      <c r="FA78" t="s">
        <v>140</v>
      </c>
      <c r="FB78" s="42" t="s">
        <v>140</v>
      </c>
      <c r="FC78" s="42" t="s">
        <v>140</v>
      </c>
      <c r="FD78" t="s">
        <v>140</v>
      </c>
      <c r="FE78" t="s">
        <v>140</v>
      </c>
      <c r="FF78" t="s">
        <v>140</v>
      </c>
      <c r="FG78" t="s">
        <v>140</v>
      </c>
      <c r="FH78" s="42" t="s">
        <v>140</v>
      </c>
      <c r="FI78" t="s">
        <v>140</v>
      </c>
      <c r="FJ78" t="s">
        <v>140</v>
      </c>
      <c r="FK78" t="s">
        <v>140</v>
      </c>
      <c r="FL78" t="s">
        <v>140</v>
      </c>
      <c r="FM78" t="s">
        <v>140</v>
      </c>
      <c r="FN78" t="s">
        <v>140</v>
      </c>
      <c r="FO78" t="s">
        <v>140</v>
      </c>
      <c r="FP78" t="s">
        <v>140</v>
      </c>
      <c r="FQ78" t="s">
        <v>140</v>
      </c>
      <c r="FR78" t="s">
        <v>140</v>
      </c>
      <c r="FS78" t="s">
        <v>140</v>
      </c>
      <c r="FT78" t="s">
        <v>140</v>
      </c>
      <c r="FU78" t="s">
        <v>140</v>
      </c>
      <c r="FV78" t="s">
        <v>140</v>
      </c>
      <c r="FW78" t="s">
        <v>140</v>
      </c>
      <c r="FX78" t="s">
        <v>140</v>
      </c>
      <c r="FY78" t="s">
        <v>140</v>
      </c>
      <c r="FZ78" t="s">
        <v>140</v>
      </c>
      <c r="GA78" t="s">
        <v>140</v>
      </c>
      <c r="GB78" t="s">
        <v>140</v>
      </c>
      <c r="GC78" t="s">
        <v>140</v>
      </c>
      <c r="GD78" t="s">
        <v>140</v>
      </c>
      <c r="GE78" t="s">
        <v>140</v>
      </c>
      <c r="GF78" t="s">
        <v>140</v>
      </c>
      <c r="GG78" t="s">
        <v>140</v>
      </c>
      <c r="GH78" t="s">
        <v>140</v>
      </c>
      <c r="GI78" t="s">
        <v>140</v>
      </c>
      <c r="GJ78" s="2" t="s">
        <v>140</v>
      </c>
      <c r="GK78" s="2" t="s">
        <v>140</v>
      </c>
      <c r="GL78" s="2" t="s">
        <v>140</v>
      </c>
      <c r="GM78" s="2" t="s">
        <v>140</v>
      </c>
      <c r="GN78" s="2" t="s">
        <v>140</v>
      </c>
      <c r="GO78" s="2" t="s">
        <v>140</v>
      </c>
      <c r="GP78" s="2" t="s">
        <v>140</v>
      </c>
      <c r="GQ78" s="2" t="s">
        <v>140</v>
      </c>
      <c r="GR78" s="2" t="s">
        <v>140</v>
      </c>
      <c r="GS78" s="2" t="s">
        <v>140</v>
      </c>
      <c r="GT78" s="2" t="s">
        <v>140</v>
      </c>
      <c r="GU78" s="2" t="s">
        <v>140</v>
      </c>
      <c r="GV78" s="2" t="s">
        <v>140</v>
      </c>
      <c r="GW78" s="2" t="s">
        <v>140</v>
      </c>
      <c r="GX78" s="2" t="s">
        <v>140</v>
      </c>
      <c r="GY78" s="2" t="s">
        <v>140</v>
      </c>
      <c r="GZ78" s="2" t="s">
        <v>140</v>
      </c>
      <c r="HA78" s="2" t="s">
        <v>140</v>
      </c>
      <c r="HB78" s="2" t="s">
        <v>140</v>
      </c>
      <c r="HC78" s="2" t="s">
        <v>140</v>
      </c>
      <c r="HD78" s="2" t="s">
        <v>140</v>
      </c>
      <c r="HE78" s="2" t="s">
        <v>140</v>
      </c>
      <c r="HF78" s="2" t="s">
        <v>140</v>
      </c>
      <c r="HG78" s="2" t="s">
        <v>140</v>
      </c>
      <c r="HH78" s="2" t="s">
        <v>140</v>
      </c>
      <c r="HI78" s="2" t="s">
        <v>140</v>
      </c>
      <c r="HJ78" s="2" t="s">
        <v>140</v>
      </c>
      <c r="HK78" s="2" t="s">
        <v>140</v>
      </c>
      <c r="HL78" s="2" t="s">
        <v>140</v>
      </c>
      <c r="HM78" s="2" t="s">
        <v>140</v>
      </c>
      <c r="HN78" s="2" t="s">
        <v>140</v>
      </c>
      <c r="HO78" s="2" t="s">
        <v>140</v>
      </c>
      <c r="HP78" s="2" t="s">
        <v>140</v>
      </c>
      <c r="HQ78" s="2" t="s">
        <v>140</v>
      </c>
      <c r="HR78" s="2" t="s">
        <v>140</v>
      </c>
      <c r="HS78" s="2" t="s">
        <v>140</v>
      </c>
      <c r="HT78" s="2" t="s">
        <v>140</v>
      </c>
      <c r="HU78" s="2" t="s">
        <v>140</v>
      </c>
      <c r="HV78" s="2" t="s">
        <v>140</v>
      </c>
      <c r="HW78" s="2" t="s">
        <v>140</v>
      </c>
      <c r="HX78" s="2" t="s">
        <v>140</v>
      </c>
      <c r="HY78" s="2" t="s">
        <v>140</v>
      </c>
      <c r="HZ78" s="2" t="s">
        <v>140</v>
      </c>
      <c r="IA78" s="2" t="s">
        <v>140</v>
      </c>
      <c r="IB78" s="2" t="s">
        <v>140</v>
      </c>
      <c r="IC78" s="2" t="s">
        <v>140</v>
      </c>
      <c r="ID78" s="2" t="s">
        <v>140</v>
      </c>
    </row>
    <row r="79" spans="2:251" ht="12" customHeight="1" x14ac:dyDescent="0.15">
      <c r="B79" t="s">
        <v>141</v>
      </c>
      <c r="C79" t="s">
        <v>140</v>
      </c>
      <c r="D79" t="s">
        <v>140</v>
      </c>
      <c r="E79" t="s">
        <v>140</v>
      </c>
      <c r="F79" t="s">
        <v>140</v>
      </c>
      <c r="G79" t="s">
        <v>140</v>
      </c>
      <c r="H79" t="s">
        <v>140</v>
      </c>
      <c r="I79" t="s">
        <v>140</v>
      </c>
      <c r="J79" t="s">
        <v>140</v>
      </c>
      <c r="K79" t="s">
        <v>140</v>
      </c>
      <c r="L79" t="s">
        <v>140</v>
      </c>
      <c r="M79" t="s">
        <v>140</v>
      </c>
      <c r="N79" t="s">
        <v>140</v>
      </c>
      <c r="O79" t="s">
        <v>140</v>
      </c>
      <c r="P79" t="s">
        <v>140</v>
      </c>
      <c r="Q79" t="s">
        <v>140</v>
      </c>
      <c r="R79" t="s">
        <v>140</v>
      </c>
      <c r="S79" t="s">
        <v>140</v>
      </c>
      <c r="T79" t="s">
        <v>140</v>
      </c>
      <c r="U79" t="s">
        <v>140</v>
      </c>
      <c r="V79" t="s">
        <v>140</v>
      </c>
      <c r="W79" t="s">
        <v>140</v>
      </c>
      <c r="X79" t="s">
        <v>140</v>
      </c>
      <c r="Y79" t="s">
        <v>140</v>
      </c>
      <c r="Z79" t="s">
        <v>140</v>
      </c>
      <c r="AA79" t="s">
        <v>140</v>
      </c>
      <c r="AB79" t="s">
        <v>140</v>
      </c>
      <c r="AC79" t="s">
        <v>140</v>
      </c>
      <c r="AD79" t="s">
        <v>140</v>
      </c>
      <c r="AE79" t="s">
        <v>140</v>
      </c>
      <c r="AF79" t="s">
        <v>140</v>
      </c>
      <c r="AG79" t="s">
        <v>140</v>
      </c>
      <c r="AH79" t="s">
        <v>140</v>
      </c>
      <c r="AI79" t="s">
        <v>140</v>
      </c>
      <c r="AJ79" t="s">
        <v>140</v>
      </c>
      <c r="AK79" t="s">
        <v>140</v>
      </c>
      <c r="AL79" t="s">
        <v>140</v>
      </c>
      <c r="AM79" t="s">
        <v>140</v>
      </c>
      <c r="AN79" t="s">
        <v>140</v>
      </c>
      <c r="AO79" t="s">
        <v>140</v>
      </c>
      <c r="AP79" t="s">
        <v>140</v>
      </c>
      <c r="AQ79" t="s">
        <v>140</v>
      </c>
      <c r="AR79" t="s">
        <v>140</v>
      </c>
      <c r="AS79" t="s">
        <v>140</v>
      </c>
      <c r="AT79" t="s">
        <v>140</v>
      </c>
      <c r="AU79" t="s">
        <v>140</v>
      </c>
      <c r="AV79" t="s">
        <v>140</v>
      </c>
      <c r="AW79" t="s">
        <v>140</v>
      </c>
      <c r="AX79" t="s">
        <v>140</v>
      </c>
      <c r="AY79" t="s">
        <v>140</v>
      </c>
      <c r="AZ79" t="s">
        <v>140</v>
      </c>
      <c r="BA79" t="s">
        <v>140</v>
      </c>
      <c r="BB79" t="s">
        <v>140</v>
      </c>
      <c r="BC79" t="s">
        <v>140</v>
      </c>
      <c r="BD79" t="s">
        <v>140</v>
      </c>
      <c r="BE79" t="s">
        <v>140</v>
      </c>
      <c r="BF79" t="s">
        <v>140</v>
      </c>
      <c r="BG79" t="s">
        <v>140</v>
      </c>
      <c r="BH79" t="s">
        <v>140</v>
      </c>
      <c r="BI79" t="s">
        <v>140</v>
      </c>
      <c r="BJ79" t="s">
        <v>140</v>
      </c>
      <c r="BK79" t="s">
        <v>140</v>
      </c>
      <c r="BL79" t="s">
        <v>140</v>
      </c>
      <c r="BM79" t="s">
        <v>140</v>
      </c>
      <c r="BN79" t="s">
        <v>140</v>
      </c>
      <c r="BO79" t="s">
        <v>140</v>
      </c>
      <c r="BP79" t="s">
        <v>140</v>
      </c>
      <c r="BQ79" t="s">
        <v>140</v>
      </c>
      <c r="BR79" t="s">
        <v>140</v>
      </c>
      <c r="BS79" t="s">
        <v>140</v>
      </c>
      <c r="BT79" t="s">
        <v>140</v>
      </c>
      <c r="BU79" t="s">
        <v>140</v>
      </c>
      <c r="BV79" t="s">
        <v>140</v>
      </c>
      <c r="BW79" t="s">
        <v>140</v>
      </c>
      <c r="BX79" t="s">
        <v>140</v>
      </c>
      <c r="BY79" t="s">
        <v>140</v>
      </c>
      <c r="BZ79" t="s">
        <v>140</v>
      </c>
      <c r="CA79" t="s">
        <v>140</v>
      </c>
      <c r="CB79" t="s">
        <v>140</v>
      </c>
      <c r="CC79" t="s">
        <v>140</v>
      </c>
      <c r="CD79" t="s">
        <v>140</v>
      </c>
      <c r="CE79" t="s">
        <v>140</v>
      </c>
      <c r="CF79" t="s">
        <v>140</v>
      </c>
      <c r="CG79" t="s">
        <v>140</v>
      </c>
      <c r="CH79" t="s">
        <v>140</v>
      </c>
      <c r="CI79" t="s">
        <v>140</v>
      </c>
      <c r="CJ79" t="s">
        <v>140</v>
      </c>
      <c r="CK79" t="s">
        <v>140</v>
      </c>
      <c r="CL79" t="s">
        <v>140</v>
      </c>
      <c r="CM79" t="s">
        <v>140</v>
      </c>
      <c r="CN79" t="s">
        <v>140</v>
      </c>
      <c r="CO79" t="s">
        <v>140</v>
      </c>
      <c r="CP79" t="s">
        <v>140</v>
      </c>
      <c r="CQ79" t="s">
        <v>140</v>
      </c>
      <c r="CR79" t="s">
        <v>140</v>
      </c>
      <c r="CS79" t="s">
        <v>140</v>
      </c>
      <c r="CT79" t="s">
        <v>140</v>
      </c>
      <c r="CU79" t="s">
        <v>140</v>
      </c>
      <c r="CV79" t="s">
        <v>140</v>
      </c>
      <c r="CW79" t="s">
        <v>140</v>
      </c>
      <c r="CX79" t="s">
        <v>140</v>
      </c>
      <c r="CY79" t="s">
        <v>140</v>
      </c>
      <c r="CZ79" t="s">
        <v>140</v>
      </c>
      <c r="DA79" t="s">
        <v>140</v>
      </c>
      <c r="DB79" t="s">
        <v>140</v>
      </c>
      <c r="DC79" t="s">
        <v>140</v>
      </c>
      <c r="DD79" t="s">
        <v>140</v>
      </c>
      <c r="DE79" t="s">
        <v>140</v>
      </c>
      <c r="DF79" t="s">
        <v>140</v>
      </c>
      <c r="DG79" t="s">
        <v>140</v>
      </c>
      <c r="DH79" t="s">
        <v>140</v>
      </c>
      <c r="DI79" t="s">
        <v>140</v>
      </c>
      <c r="DJ79" t="s">
        <v>140</v>
      </c>
      <c r="DK79" t="s">
        <v>140</v>
      </c>
      <c r="DL79" t="s">
        <v>140</v>
      </c>
      <c r="DM79" t="s">
        <v>140</v>
      </c>
      <c r="DN79" t="s">
        <v>140</v>
      </c>
      <c r="DO79" t="s">
        <v>140</v>
      </c>
      <c r="DP79" t="s">
        <v>140</v>
      </c>
      <c r="DQ79" t="s">
        <v>140</v>
      </c>
      <c r="DR79" t="s">
        <v>140</v>
      </c>
      <c r="DS79" t="s">
        <v>140</v>
      </c>
      <c r="DT79" t="s">
        <v>140</v>
      </c>
      <c r="DU79" t="s">
        <v>140</v>
      </c>
      <c r="DV79" t="s">
        <v>140</v>
      </c>
      <c r="DW79" t="s">
        <v>140</v>
      </c>
      <c r="DX79" t="s">
        <v>140</v>
      </c>
      <c r="DY79" t="s">
        <v>140</v>
      </c>
      <c r="DZ79" t="s">
        <v>140</v>
      </c>
      <c r="EA79" t="s">
        <v>140</v>
      </c>
      <c r="EB79" t="s">
        <v>140</v>
      </c>
      <c r="EC79" t="s">
        <v>140</v>
      </c>
      <c r="ED79" t="s">
        <v>140</v>
      </c>
      <c r="EE79" t="s">
        <v>140</v>
      </c>
      <c r="EF79" t="s">
        <v>140</v>
      </c>
      <c r="EG79" t="s">
        <v>140</v>
      </c>
      <c r="EH79" t="s">
        <v>140</v>
      </c>
      <c r="EI79" t="s">
        <v>140</v>
      </c>
      <c r="EJ79" t="s">
        <v>140</v>
      </c>
      <c r="EK79" t="s">
        <v>140</v>
      </c>
      <c r="EL79" t="s">
        <v>140</v>
      </c>
      <c r="EM79" t="s">
        <v>140</v>
      </c>
      <c r="EN79" t="s">
        <v>140</v>
      </c>
      <c r="EO79" t="s">
        <v>140</v>
      </c>
      <c r="EP79" t="s">
        <v>140</v>
      </c>
      <c r="EQ79" t="s">
        <v>140</v>
      </c>
      <c r="ER79" t="s">
        <v>140</v>
      </c>
      <c r="ES79" t="s">
        <v>140</v>
      </c>
      <c r="ET79" t="s">
        <v>140</v>
      </c>
      <c r="EU79" t="s">
        <v>140</v>
      </c>
      <c r="EV79" t="s">
        <v>140</v>
      </c>
      <c r="EW79" t="s">
        <v>140</v>
      </c>
      <c r="EX79" t="s">
        <v>140</v>
      </c>
      <c r="EY79" t="s">
        <v>140</v>
      </c>
      <c r="EZ79" t="s">
        <v>140</v>
      </c>
      <c r="FA79" t="s">
        <v>140</v>
      </c>
      <c r="FB79" t="s">
        <v>140</v>
      </c>
      <c r="FC79" t="s">
        <v>140</v>
      </c>
      <c r="FD79" t="s">
        <v>140</v>
      </c>
      <c r="FE79" t="s">
        <v>140</v>
      </c>
      <c r="FF79" t="s">
        <v>140</v>
      </c>
      <c r="FG79" t="s">
        <v>140</v>
      </c>
      <c r="FH79" t="s">
        <v>140</v>
      </c>
      <c r="FI79" t="s">
        <v>140</v>
      </c>
      <c r="FJ79" t="s">
        <v>140</v>
      </c>
      <c r="FK79" t="s">
        <v>140</v>
      </c>
      <c r="FL79" t="s">
        <v>140</v>
      </c>
      <c r="FM79" t="s">
        <v>140</v>
      </c>
      <c r="FN79" t="s">
        <v>140</v>
      </c>
      <c r="FO79" t="s">
        <v>140</v>
      </c>
      <c r="FP79" t="s">
        <v>140</v>
      </c>
      <c r="FQ79" t="s">
        <v>140</v>
      </c>
      <c r="FR79" t="s">
        <v>140</v>
      </c>
      <c r="FS79" t="s">
        <v>140</v>
      </c>
      <c r="FT79" t="s">
        <v>140</v>
      </c>
      <c r="FU79" t="s">
        <v>140</v>
      </c>
      <c r="FV79" t="s">
        <v>140</v>
      </c>
      <c r="FW79" t="s">
        <v>140</v>
      </c>
      <c r="FX79" t="s">
        <v>140</v>
      </c>
      <c r="FY79" t="s">
        <v>140</v>
      </c>
      <c r="FZ79" t="s">
        <v>140</v>
      </c>
      <c r="GA79" t="s">
        <v>140</v>
      </c>
      <c r="GB79" t="s">
        <v>140</v>
      </c>
      <c r="GC79" t="s">
        <v>140</v>
      </c>
      <c r="GD79" t="s">
        <v>140</v>
      </c>
      <c r="GE79" t="s">
        <v>140</v>
      </c>
      <c r="GF79" t="s">
        <v>140</v>
      </c>
      <c r="GG79" t="s">
        <v>140</v>
      </c>
      <c r="GH79" t="s">
        <v>140</v>
      </c>
      <c r="GI79" t="s">
        <v>140</v>
      </c>
      <c r="GJ79" s="2" t="s">
        <v>140</v>
      </c>
      <c r="GK79" s="2" t="s">
        <v>140</v>
      </c>
      <c r="GL79" s="2" t="s">
        <v>140</v>
      </c>
      <c r="GM79" s="2" t="s">
        <v>140</v>
      </c>
      <c r="GN79" s="2" t="s">
        <v>140</v>
      </c>
      <c r="GO79" s="2" t="s">
        <v>140</v>
      </c>
      <c r="GP79" s="2" t="s">
        <v>140</v>
      </c>
      <c r="GQ79" s="2" t="s">
        <v>140</v>
      </c>
      <c r="GR79" s="2" t="s">
        <v>140</v>
      </c>
      <c r="GS79" s="2" t="s">
        <v>140</v>
      </c>
      <c r="GT79" s="2" t="s">
        <v>140</v>
      </c>
      <c r="GU79" s="2" t="s">
        <v>140</v>
      </c>
      <c r="GV79" s="2" t="s">
        <v>140</v>
      </c>
      <c r="GW79" s="2" t="s">
        <v>140</v>
      </c>
      <c r="GX79" s="2" t="s">
        <v>140</v>
      </c>
      <c r="GY79" s="2" t="s">
        <v>140</v>
      </c>
      <c r="GZ79" s="2" t="s">
        <v>140</v>
      </c>
      <c r="HA79" s="2" t="s">
        <v>140</v>
      </c>
      <c r="HB79" s="2" t="s">
        <v>140</v>
      </c>
      <c r="HC79" s="2" t="s">
        <v>140</v>
      </c>
      <c r="HD79" s="2" t="s">
        <v>140</v>
      </c>
      <c r="HE79" s="2" t="s">
        <v>140</v>
      </c>
      <c r="HF79" s="2" t="s">
        <v>140</v>
      </c>
      <c r="HG79" s="2" t="s">
        <v>140</v>
      </c>
      <c r="HH79" s="2" t="s">
        <v>140</v>
      </c>
      <c r="HI79" s="2" t="s">
        <v>140</v>
      </c>
      <c r="HJ79" s="2" t="s">
        <v>140</v>
      </c>
      <c r="HK79" s="2" t="s">
        <v>140</v>
      </c>
      <c r="HL79" s="2" t="s">
        <v>140</v>
      </c>
      <c r="HM79" s="2" t="s">
        <v>140</v>
      </c>
      <c r="HN79" s="2" t="s">
        <v>140</v>
      </c>
      <c r="HO79" s="2" t="s">
        <v>140</v>
      </c>
      <c r="HP79" s="2" t="s">
        <v>140</v>
      </c>
      <c r="HQ79" s="2" t="s">
        <v>140</v>
      </c>
      <c r="HR79" s="2" t="s">
        <v>140</v>
      </c>
      <c r="HS79" s="2" t="s">
        <v>140</v>
      </c>
      <c r="HT79" s="2" t="s">
        <v>140</v>
      </c>
      <c r="HU79" s="2" t="s">
        <v>140</v>
      </c>
      <c r="HV79" s="2" t="s">
        <v>140</v>
      </c>
      <c r="HW79" s="2" t="s">
        <v>140</v>
      </c>
      <c r="HX79" s="2" t="s">
        <v>140</v>
      </c>
      <c r="HY79" s="2" t="s">
        <v>140</v>
      </c>
      <c r="HZ79" s="2" t="s">
        <v>140</v>
      </c>
      <c r="IA79" s="2" t="s">
        <v>140</v>
      </c>
      <c r="IB79" s="2" t="s">
        <v>140</v>
      </c>
      <c r="IC79" s="2" t="s">
        <v>140</v>
      </c>
      <c r="ID79" s="2" t="s">
        <v>140</v>
      </c>
    </row>
    <row r="80" spans="2:251" ht="12" customHeight="1" x14ac:dyDescent="0.15">
      <c r="B80" t="s">
        <v>142</v>
      </c>
      <c r="C80">
        <v>0</v>
      </c>
      <c r="D80">
        <v>0</v>
      </c>
      <c r="E80">
        <v>0</v>
      </c>
      <c r="F80">
        <v>0</v>
      </c>
      <c r="G80">
        <v>0</v>
      </c>
      <c r="H80">
        <v>0</v>
      </c>
      <c r="I80">
        <v>0</v>
      </c>
      <c r="J80">
        <v>0</v>
      </c>
      <c r="K80">
        <v>0</v>
      </c>
      <c r="L80">
        <v>0</v>
      </c>
      <c r="M80">
        <v>0</v>
      </c>
      <c r="N80">
        <v>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c r="BH80">
        <v>0</v>
      </c>
      <c r="BI80">
        <v>0</v>
      </c>
      <c r="BJ80">
        <v>0</v>
      </c>
      <c r="BK80">
        <v>0</v>
      </c>
      <c r="BL80">
        <v>0</v>
      </c>
      <c r="BM80">
        <v>0</v>
      </c>
      <c r="BN80">
        <v>0</v>
      </c>
      <c r="BO80">
        <v>0</v>
      </c>
      <c r="BP80">
        <v>0</v>
      </c>
      <c r="BQ80">
        <v>0</v>
      </c>
      <c r="BR80">
        <v>0</v>
      </c>
      <c r="BS80">
        <v>0</v>
      </c>
      <c r="BT80">
        <v>0</v>
      </c>
      <c r="BU80">
        <v>0</v>
      </c>
      <c r="BV80">
        <v>0</v>
      </c>
      <c r="BW80">
        <v>0</v>
      </c>
      <c r="BX80">
        <v>0</v>
      </c>
      <c r="BY80">
        <v>0</v>
      </c>
      <c r="BZ80">
        <v>0</v>
      </c>
      <c r="CA80">
        <v>0</v>
      </c>
      <c r="CB80">
        <v>0</v>
      </c>
      <c r="CC80">
        <v>0</v>
      </c>
      <c r="CD80">
        <v>0</v>
      </c>
      <c r="CE80">
        <v>0</v>
      </c>
      <c r="CF80">
        <v>0</v>
      </c>
      <c r="CG80">
        <v>0</v>
      </c>
      <c r="CH80">
        <v>0</v>
      </c>
      <c r="CI80">
        <v>0</v>
      </c>
      <c r="CJ80">
        <v>0</v>
      </c>
      <c r="CK80">
        <v>0</v>
      </c>
      <c r="CL80">
        <v>0</v>
      </c>
      <c r="CM80">
        <v>0</v>
      </c>
      <c r="CN80">
        <v>0</v>
      </c>
      <c r="CO80">
        <v>0</v>
      </c>
      <c r="CP80">
        <v>0</v>
      </c>
      <c r="CQ80">
        <v>0</v>
      </c>
      <c r="CR80">
        <v>0</v>
      </c>
      <c r="CS80">
        <v>0</v>
      </c>
      <c r="CT80">
        <v>0</v>
      </c>
      <c r="CU80">
        <v>0</v>
      </c>
      <c r="CV80">
        <v>0</v>
      </c>
      <c r="CW80">
        <v>0</v>
      </c>
      <c r="CX80">
        <v>0</v>
      </c>
      <c r="CY80">
        <v>0</v>
      </c>
      <c r="CZ80">
        <v>0</v>
      </c>
      <c r="DA80">
        <v>0</v>
      </c>
      <c r="DB80">
        <v>0</v>
      </c>
      <c r="DC80">
        <v>0</v>
      </c>
      <c r="DD80">
        <v>0</v>
      </c>
      <c r="DE80">
        <v>0</v>
      </c>
      <c r="DF80">
        <v>0</v>
      </c>
      <c r="DG80">
        <v>0</v>
      </c>
      <c r="DH80">
        <v>0</v>
      </c>
      <c r="DI80">
        <v>0</v>
      </c>
      <c r="DJ80">
        <v>0</v>
      </c>
      <c r="DK80">
        <v>0</v>
      </c>
      <c r="DL80">
        <v>0</v>
      </c>
      <c r="DM80">
        <v>0</v>
      </c>
      <c r="DN80">
        <v>0</v>
      </c>
      <c r="DO80">
        <v>0</v>
      </c>
      <c r="DP80">
        <v>0</v>
      </c>
      <c r="DQ80">
        <v>0</v>
      </c>
      <c r="DR80">
        <v>0</v>
      </c>
      <c r="DS80">
        <v>0</v>
      </c>
      <c r="DT80">
        <v>0</v>
      </c>
      <c r="DU80">
        <v>0</v>
      </c>
      <c r="DV80">
        <v>0</v>
      </c>
      <c r="DW80">
        <v>0</v>
      </c>
      <c r="DX80">
        <v>0</v>
      </c>
      <c r="DY80">
        <v>0</v>
      </c>
      <c r="DZ80">
        <v>0</v>
      </c>
      <c r="EA80">
        <v>0</v>
      </c>
      <c r="EB80">
        <v>0</v>
      </c>
      <c r="EC80">
        <v>0</v>
      </c>
      <c r="ED80">
        <v>0</v>
      </c>
      <c r="EE80">
        <v>0</v>
      </c>
      <c r="EF80">
        <v>0</v>
      </c>
      <c r="EG80">
        <v>0</v>
      </c>
      <c r="EH80">
        <v>0</v>
      </c>
      <c r="EI80">
        <v>0</v>
      </c>
      <c r="EJ80">
        <v>0</v>
      </c>
      <c r="EK80">
        <v>0</v>
      </c>
      <c r="EL80">
        <v>0</v>
      </c>
      <c r="EM80">
        <v>0</v>
      </c>
      <c r="EN80">
        <v>0</v>
      </c>
      <c r="EO80">
        <v>0</v>
      </c>
      <c r="EP80">
        <v>0</v>
      </c>
      <c r="EQ80">
        <v>0</v>
      </c>
      <c r="ER80">
        <v>0</v>
      </c>
      <c r="ES80">
        <v>0</v>
      </c>
      <c r="ET80">
        <v>0</v>
      </c>
      <c r="EU80">
        <v>0</v>
      </c>
      <c r="EV80">
        <v>0</v>
      </c>
      <c r="EW80">
        <v>0</v>
      </c>
      <c r="EX80">
        <v>0</v>
      </c>
      <c r="EY80">
        <v>0</v>
      </c>
      <c r="EZ80">
        <v>0</v>
      </c>
      <c r="FA80">
        <v>0</v>
      </c>
      <c r="FB80">
        <v>0</v>
      </c>
      <c r="FC80">
        <v>0</v>
      </c>
      <c r="FD80">
        <v>0</v>
      </c>
      <c r="FE80">
        <v>0</v>
      </c>
      <c r="FF80">
        <v>0</v>
      </c>
      <c r="FG80">
        <v>0</v>
      </c>
      <c r="FH80">
        <v>0</v>
      </c>
      <c r="FI80">
        <v>0</v>
      </c>
      <c r="FJ80">
        <v>0</v>
      </c>
      <c r="FK80">
        <v>0</v>
      </c>
      <c r="FL80">
        <v>0</v>
      </c>
      <c r="FM80">
        <v>0</v>
      </c>
      <c r="FN80">
        <v>0</v>
      </c>
      <c r="FO80">
        <v>0</v>
      </c>
      <c r="FP80">
        <v>0</v>
      </c>
      <c r="FQ80">
        <v>0</v>
      </c>
      <c r="FR80">
        <v>0</v>
      </c>
      <c r="FS80">
        <v>0</v>
      </c>
      <c r="FT80">
        <v>0</v>
      </c>
      <c r="FU80">
        <v>0</v>
      </c>
      <c r="FV80">
        <v>0</v>
      </c>
      <c r="FW80">
        <v>0</v>
      </c>
      <c r="FX80">
        <v>0</v>
      </c>
      <c r="FY80">
        <v>0</v>
      </c>
      <c r="FZ80">
        <v>0</v>
      </c>
      <c r="GA80">
        <v>0</v>
      </c>
      <c r="GB80">
        <v>0</v>
      </c>
      <c r="GC80">
        <v>0</v>
      </c>
      <c r="GD80">
        <v>0</v>
      </c>
      <c r="GE80">
        <v>0</v>
      </c>
      <c r="GF80">
        <v>0</v>
      </c>
      <c r="GG80">
        <v>0</v>
      </c>
      <c r="GH80">
        <v>0</v>
      </c>
      <c r="GI80">
        <v>0</v>
      </c>
      <c r="GJ80" s="2">
        <v>0</v>
      </c>
      <c r="GK80" s="2">
        <v>0</v>
      </c>
      <c r="GL80" s="2">
        <v>0</v>
      </c>
      <c r="GM80" s="2">
        <v>0</v>
      </c>
      <c r="GN80" s="2">
        <v>0</v>
      </c>
      <c r="GO80" s="2">
        <v>0</v>
      </c>
      <c r="GP80" s="2">
        <v>0</v>
      </c>
      <c r="GQ80" s="2">
        <v>0</v>
      </c>
      <c r="GR80" s="2">
        <v>0</v>
      </c>
      <c r="GS80" s="2">
        <v>0</v>
      </c>
      <c r="GT80" s="2">
        <v>0</v>
      </c>
      <c r="GU80" s="2">
        <v>0</v>
      </c>
      <c r="GV80" s="2">
        <v>0</v>
      </c>
      <c r="GW80" s="2">
        <v>0</v>
      </c>
      <c r="GX80" s="2">
        <v>0</v>
      </c>
      <c r="GY80" s="2">
        <v>0</v>
      </c>
      <c r="GZ80" s="2">
        <v>0</v>
      </c>
      <c r="HA80" s="2">
        <v>0</v>
      </c>
      <c r="HB80" s="2">
        <v>0</v>
      </c>
      <c r="HC80" s="2">
        <v>0</v>
      </c>
      <c r="HD80" s="2">
        <v>0</v>
      </c>
      <c r="HE80" s="2">
        <v>0</v>
      </c>
      <c r="HF80" s="2">
        <v>0</v>
      </c>
      <c r="HG80" s="2">
        <v>0</v>
      </c>
      <c r="HH80" s="2">
        <v>0</v>
      </c>
      <c r="HI80" s="2">
        <v>0</v>
      </c>
      <c r="HJ80" s="2">
        <v>0</v>
      </c>
      <c r="HK80" s="2">
        <v>0</v>
      </c>
      <c r="HL80" s="2">
        <v>0</v>
      </c>
      <c r="HM80" s="2">
        <v>0</v>
      </c>
      <c r="HN80" s="2">
        <v>0</v>
      </c>
      <c r="HO80" s="2">
        <v>0</v>
      </c>
      <c r="HP80" s="2">
        <v>0</v>
      </c>
      <c r="HQ80" s="2">
        <v>0</v>
      </c>
      <c r="HR80" s="2">
        <v>0</v>
      </c>
      <c r="HS80" s="2">
        <v>0</v>
      </c>
      <c r="HT80" s="2">
        <v>0</v>
      </c>
      <c r="HU80" s="2">
        <v>0</v>
      </c>
      <c r="HV80" s="2">
        <v>0</v>
      </c>
      <c r="HW80" s="2">
        <v>0</v>
      </c>
      <c r="HX80" s="2">
        <v>0</v>
      </c>
      <c r="HY80" s="2">
        <v>0</v>
      </c>
      <c r="HZ80" s="2">
        <v>0</v>
      </c>
      <c r="IA80" s="2">
        <v>0</v>
      </c>
      <c r="IB80" s="2">
        <v>0</v>
      </c>
      <c r="IC80" s="2">
        <v>0</v>
      </c>
      <c r="ID80" s="2">
        <v>0</v>
      </c>
    </row>
    <row r="81" spans="2:254" ht="12" customHeight="1" x14ac:dyDescent="0.15">
      <c r="B81" t="s">
        <v>143</v>
      </c>
      <c r="C81">
        <v>0</v>
      </c>
      <c r="D81">
        <v>0</v>
      </c>
      <c r="E81">
        <v>0</v>
      </c>
      <c r="F81">
        <v>0</v>
      </c>
      <c r="G81">
        <v>0</v>
      </c>
      <c r="H81">
        <v>0</v>
      </c>
      <c r="I81">
        <v>0</v>
      </c>
      <c r="J81">
        <v>0</v>
      </c>
      <c r="K81">
        <v>0</v>
      </c>
      <c r="L81">
        <v>0</v>
      </c>
      <c r="M81">
        <v>0</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c r="BH81">
        <v>0</v>
      </c>
      <c r="BI81">
        <v>0</v>
      </c>
      <c r="BJ81">
        <v>0</v>
      </c>
      <c r="BK81" s="42">
        <v>0</v>
      </c>
      <c r="BL81">
        <v>0</v>
      </c>
      <c r="BM81">
        <v>0</v>
      </c>
      <c r="BN81">
        <v>0</v>
      </c>
      <c r="BO81">
        <v>0</v>
      </c>
      <c r="BP81">
        <v>0</v>
      </c>
      <c r="BQ81">
        <v>0</v>
      </c>
      <c r="BR81">
        <v>0</v>
      </c>
      <c r="BS81">
        <v>0</v>
      </c>
      <c r="BT81">
        <v>0</v>
      </c>
      <c r="BU81">
        <v>0</v>
      </c>
      <c r="BV81">
        <v>0</v>
      </c>
      <c r="BW81">
        <v>0</v>
      </c>
      <c r="BX81">
        <v>0</v>
      </c>
      <c r="BY81">
        <v>0</v>
      </c>
      <c r="BZ81">
        <v>0</v>
      </c>
      <c r="CA81">
        <v>0</v>
      </c>
      <c r="CB81">
        <v>0</v>
      </c>
      <c r="CC81">
        <v>0</v>
      </c>
      <c r="CD81">
        <v>0</v>
      </c>
      <c r="CE81">
        <v>0</v>
      </c>
      <c r="CF81" s="42">
        <v>0</v>
      </c>
      <c r="CG81">
        <v>0</v>
      </c>
      <c r="CH81" s="42">
        <v>0</v>
      </c>
      <c r="CI81">
        <v>0</v>
      </c>
      <c r="CJ81">
        <v>0</v>
      </c>
      <c r="CK81">
        <v>0</v>
      </c>
      <c r="CL81">
        <v>0</v>
      </c>
      <c r="CM81">
        <v>0</v>
      </c>
      <c r="CN81">
        <v>0</v>
      </c>
      <c r="CO81">
        <v>0</v>
      </c>
      <c r="CP81">
        <v>0</v>
      </c>
      <c r="CQ81">
        <v>0</v>
      </c>
      <c r="CR81">
        <v>0</v>
      </c>
      <c r="CS81">
        <v>0</v>
      </c>
      <c r="CT81">
        <v>0</v>
      </c>
      <c r="CU81" s="42">
        <v>0</v>
      </c>
      <c r="CV81">
        <v>0</v>
      </c>
      <c r="CW81">
        <v>0</v>
      </c>
      <c r="CX81">
        <v>0</v>
      </c>
      <c r="CY81">
        <v>0</v>
      </c>
      <c r="CZ81">
        <v>0</v>
      </c>
      <c r="DA81" s="42">
        <v>0</v>
      </c>
      <c r="DB81">
        <v>0</v>
      </c>
      <c r="DC81">
        <v>0</v>
      </c>
      <c r="DD81">
        <v>0</v>
      </c>
      <c r="DE81">
        <v>0</v>
      </c>
      <c r="DF81">
        <v>44731.38</v>
      </c>
      <c r="DG81">
        <v>0</v>
      </c>
      <c r="DH81" s="42">
        <v>0</v>
      </c>
      <c r="DI81" s="42">
        <v>0</v>
      </c>
      <c r="DJ81">
        <v>0</v>
      </c>
      <c r="DK81">
        <v>44820.9</v>
      </c>
      <c r="DL81">
        <v>89641.82</v>
      </c>
      <c r="DM81">
        <v>0</v>
      </c>
      <c r="DN81">
        <v>44820.91</v>
      </c>
      <c r="DO81">
        <v>89641.82</v>
      </c>
      <c r="DP81">
        <v>44731.38</v>
      </c>
      <c r="DQ81">
        <v>89.642039999999994</v>
      </c>
      <c r="DR81">
        <v>44821.02</v>
      </c>
      <c r="DS81">
        <v>0</v>
      </c>
      <c r="DT81">
        <v>89.642039999999994</v>
      </c>
      <c r="DU81">
        <v>0</v>
      </c>
      <c r="DV81">
        <v>0</v>
      </c>
      <c r="DW81">
        <v>0</v>
      </c>
      <c r="DX81">
        <v>0</v>
      </c>
      <c r="DY81">
        <v>0</v>
      </c>
      <c r="DZ81">
        <v>0</v>
      </c>
      <c r="EA81">
        <v>0</v>
      </c>
      <c r="EB81">
        <v>0</v>
      </c>
      <c r="EC81">
        <v>44507.72</v>
      </c>
      <c r="ED81">
        <v>223.65690000000001</v>
      </c>
      <c r="EE81">
        <v>0</v>
      </c>
      <c r="EF81">
        <v>0</v>
      </c>
      <c r="EG81">
        <v>0</v>
      </c>
      <c r="EH81">
        <v>0</v>
      </c>
      <c r="EI81">
        <v>0</v>
      </c>
      <c r="EJ81">
        <v>0</v>
      </c>
      <c r="EK81">
        <v>0</v>
      </c>
      <c r="EL81">
        <v>0</v>
      </c>
      <c r="EM81">
        <v>0</v>
      </c>
      <c r="EN81">
        <v>0</v>
      </c>
      <c r="EO81">
        <v>0</v>
      </c>
      <c r="EP81">
        <v>0</v>
      </c>
      <c r="EQ81">
        <v>0</v>
      </c>
      <c r="ER81">
        <v>0</v>
      </c>
      <c r="ES81">
        <v>0</v>
      </c>
      <c r="ET81">
        <v>0</v>
      </c>
      <c r="EU81">
        <v>0</v>
      </c>
      <c r="EV81">
        <v>0</v>
      </c>
      <c r="EW81">
        <v>0</v>
      </c>
      <c r="EX81">
        <v>0</v>
      </c>
      <c r="EY81">
        <v>0</v>
      </c>
      <c r="EZ81">
        <v>0</v>
      </c>
      <c r="FA81">
        <v>0</v>
      </c>
      <c r="FB81">
        <v>0</v>
      </c>
      <c r="FC81">
        <v>0</v>
      </c>
      <c r="FD81">
        <v>0</v>
      </c>
      <c r="FE81">
        <v>0</v>
      </c>
      <c r="FF81">
        <v>0</v>
      </c>
      <c r="FG81">
        <v>0</v>
      </c>
      <c r="FH81">
        <v>0</v>
      </c>
      <c r="FI81">
        <v>0</v>
      </c>
      <c r="FJ81">
        <v>0</v>
      </c>
      <c r="FK81">
        <v>0</v>
      </c>
      <c r="FL81" s="42">
        <v>0</v>
      </c>
      <c r="FM81" s="42">
        <v>0</v>
      </c>
      <c r="FN81">
        <v>0</v>
      </c>
      <c r="FO81">
        <v>0</v>
      </c>
      <c r="FP81" s="42">
        <v>0</v>
      </c>
      <c r="FQ81">
        <v>0</v>
      </c>
      <c r="FR81">
        <v>0</v>
      </c>
      <c r="FS81" s="42">
        <v>0</v>
      </c>
      <c r="FT81">
        <v>0</v>
      </c>
      <c r="FU81">
        <v>0</v>
      </c>
      <c r="FV81">
        <v>0</v>
      </c>
      <c r="FW81">
        <v>0</v>
      </c>
      <c r="FX81" s="42">
        <v>0</v>
      </c>
      <c r="FY81">
        <v>0</v>
      </c>
      <c r="FZ81" s="42">
        <v>0</v>
      </c>
      <c r="GA81">
        <v>0</v>
      </c>
      <c r="GB81" s="42">
        <v>0</v>
      </c>
      <c r="GC81">
        <v>0</v>
      </c>
      <c r="GD81">
        <v>0</v>
      </c>
      <c r="GE81">
        <v>0</v>
      </c>
      <c r="GF81">
        <v>0</v>
      </c>
      <c r="GG81">
        <v>0</v>
      </c>
      <c r="GH81" s="42">
        <v>0</v>
      </c>
      <c r="GI81" s="42">
        <v>0</v>
      </c>
      <c r="GJ81" s="2">
        <v>0</v>
      </c>
      <c r="GK81" s="2">
        <v>0</v>
      </c>
      <c r="GL81" s="2">
        <v>0</v>
      </c>
      <c r="GM81" s="2">
        <v>0</v>
      </c>
      <c r="GN81" s="2">
        <v>0</v>
      </c>
      <c r="GO81" s="2">
        <v>0</v>
      </c>
      <c r="GP81" s="2">
        <v>0</v>
      </c>
      <c r="GQ81" s="2">
        <v>0</v>
      </c>
      <c r="GR81" s="2">
        <v>0</v>
      </c>
      <c r="GS81" s="2">
        <v>0</v>
      </c>
      <c r="GT81" s="2">
        <v>0</v>
      </c>
      <c r="GU81" s="2">
        <v>0</v>
      </c>
      <c r="GV81" s="2">
        <v>0</v>
      </c>
      <c r="GW81" s="2">
        <v>0</v>
      </c>
      <c r="GX81" s="2">
        <v>0</v>
      </c>
      <c r="GY81" s="2">
        <v>0</v>
      </c>
      <c r="GZ81" s="2">
        <v>0</v>
      </c>
      <c r="HA81" s="2">
        <v>0</v>
      </c>
      <c r="HB81" s="2">
        <v>0</v>
      </c>
      <c r="HC81" s="2">
        <v>0</v>
      </c>
      <c r="HD81" s="2">
        <v>0</v>
      </c>
      <c r="HE81" s="2">
        <v>0</v>
      </c>
      <c r="HF81" s="2">
        <v>0</v>
      </c>
      <c r="HG81" s="2">
        <v>0</v>
      </c>
      <c r="HH81" s="2">
        <v>0</v>
      </c>
      <c r="HI81" s="2">
        <v>0</v>
      </c>
      <c r="HJ81" s="2">
        <v>0</v>
      </c>
      <c r="HK81" s="2">
        <v>0</v>
      </c>
      <c r="HL81" s="2">
        <v>44821.02</v>
      </c>
      <c r="HM81" s="2">
        <v>0</v>
      </c>
      <c r="HN81" s="2">
        <v>0</v>
      </c>
      <c r="HO81" s="2">
        <v>0</v>
      </c>
      <c r="HP81" s="2">
        <v>89.642039999999994</v>
      </c>
      <c r="HQ81" s="2">
        <v>44731.38</v>
      </c>
      <c r="HR81" s="2">
        <v>44731.38</v>
      </c>
      <c r="HS81" s="2">
        <v>44731.38</v>
      </c>
      <c r="HT81" s="2">
        <v>0</v>
      </c>
      <c r="HU81" s="2">
        <v>0</v>
      </c>
      <c r="HV81" s="2">
        <v>0</v>
      </c>
      <c r="HW81" s="2">
        <v>44731.38</v>
      </c>
      <c r="HX81" s="2">
        <v>44507.72</v>
      </c>
      <c r="HY81" s="2">
        <v>223.65690000000001</v>
      </c>
      <c r="HZ81" s="2">
        <v>0</v>
      </c>
      <c r="IA81" s="2">
        <v>0</v>
      </c>
      <c r="IB81" s="2">
        <v>223.65690000000001</v>
      </c>
      <c r="IC81" s="2">
        <v>89.642039999999994</v>
      </c>
      <c r="ID81" s="2">
        <v>0</v>
      </c>
    </row>
    <row r="82" spans="2:254" ht="12" customHeight="1" x14ac:dyDescent="0.15">
      <c r="B82" t="s">
        <v>144</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0</v>
      </c>
      <c r="BH82">
        <v>0</v>
      </c>
      <c r="BI82">
        <v>0</v>
      </c>
      <c r="BJ82">
        <v>0</v>
      </c>
      <c r="BK82">
        <v>0</v>
      </c>
      <c r="BL82">
        <v>0</v>
      </c>
      <c r="BM82">
        <v>0</v>
      </c>
      <c r="BN82">
        <v>0</v>
      </c>
      <c r="BO82">
        <v>0</v>
      </c>
      <c r="BP82">
        <v>0</v>
      </c>
      <c r="BQ82">
        <v>0</v>
      </c>
      <c r="BR82">
        <v>0</v>
      </c>
      <c r="BS82">
        <v>0</v>
      </c>
      <c r="BT82">
        <v>0</v>
      </c>
      <c r="BU82">
        <v>0</v>
      </c>
      <c r="BV82">
        <v>0</v>
      </c>
      <c r="BW82">
        <v>0</v>
      </c>
      <c r="BX82">
        <v>0</v>
      </c>
      <c r="BY82">
        <v>0</v>
      </c>
      <c r="BZ82">
        <v>0</v>
      </c>
      <c r="CA82">
        <v>0</v>
      </c>
      <c r="CB82">
        <v>0</v>
      </c>
      <c r="CC82">
        <v>0</v>
      </c>
      <c r="CD82">
        <v>0</v>
      </c>
      <c r="CE82">
        <v>0</v>
      </c>
      <c r="CF82">
        <v>0</v>
      </c>
      <c r="CG82">
        <v>0</v>
      </c>
      <c r="CH82">
        <v>0</v>
      </c>
      <c r="CI82">
        <v>0</v>
      </c>
      <c r="CJ82">
        <v>0</v>
      </c>
      <c r="CK82">
        <v>0</v>
      </c>
      <c r="CL82">
        <v>0</v>
      </c>
      <c r="CM82">
        <v>0</v>
      </c>
      <c r="CN82">
        <v>0</v>
      </c>
      <c r="CO82">
        <v>0</v>
      </c>
      <c r="CP82">
        <v>0</v>
      </c>
      <c r="CQ82">
        <v>0</v>
      </c>
      <c r="CR82">
        <v>0</v>
      </c>
      <c r="CS82">
        <v>0</v>
      </c>
      <c r="CT82">
        <v>0</v>
      </c>
      <c r="CU82">
        <v>0</v>
      </c>
      <c r="CV82">
        <v>0</v>
      </c>
      <c r="CW82">
        <v>0</v>
      </c>
      <c r="CX82">
        <v>0</v>
      </c>
      <c r="CY82">
        <v>0</v>
      </c>
      <c r="CZ82">
        <v>0</v>
      </c>
      <c r="DA82">
        <v>0</v>
      </c>
      <c r="DB82">
        <v>0</v>
      </c>
      <c r="DC82">
        <v>0</v>
      </c>
      <c r="DD82">
        <v>0</v>
      </c>
      <c r="DE82">
        <v>0</v>
      </c>
      <c r="DF82">
        <v>0</v>
      </c>
      <c r="DG82">
        <v>0</v>
      </c>
      <c r="DH82">
        <v>0</v>
      </c>
      <c r="DI82">
        <v>0</v>
      </c>
      <c r="DJ82">
        <v>0</v>
      </c>
      <c r="DK82">
        <v>0</v>
      </c>
      <c r="DL82">
        <v>0</v>
      </c>
      <c r="DM82">
        <v>0</v>
      </c>
      <c r="DN82">
        <v>0</v>
      </c>
      <c r="DO82">
        <v>0</v>
      </c>
      <c r="DP82">
        <v>0</v>
      </c>
      <c r="DQ82">
        <v>0</v>
      </c>
      <c r="DR82">
        <v>0</v>
      </c>
      <c r="DS82">
        <v>0</v>
      </c>
      <c r="DT82">
        <v>0</v>
      </c>
      <c r="DU82">
        <v>0</v>
      </c>
      <c r="DV82">
        <v>0</v>
      </c>
      <c r="DW82">
        <v>0</v>
      </c>
      <c r="DX82">
        <v>0</v>
      </c>
      <c r="DY82">
        <v>0</v>
      </c>
      <c r="DZ82">
        <v>0</v>
      </c>
      <c r="EA82">
        <v>0</v>
      </c>
      <c r="EB82">
        <v>0</v>
      </c>
      <c r="EC82">
        <v>0</v>
      </c>
      <c r="ED82">
        <v>0</v>
      </c>
      <c r="EE82">
        <v>0</v>
      </c>
      <c r="EF82">
        <v>0</v>
      </c>
      <c r="EG82">
        <v>0</v>
      </c>
      <c r="EH82">
        <v>0</v>
      </c>
      <c r="EI82">
        <v>0</v>
      </c>
      <c r="EJ82">
        <v>0</v>
      </c>
      <c r="EK82">
        <v>0</v>
      </c>
      <c r="EL82">
        <v>0</v>
      </c>
      <c r="EM82">
        <v>0</v>
      </c>
      <c r="EN82">
        <v>0</v>
      </c>
      <c r="EO82">
        <v>0</v>
      </c>
      <c r="EP82">
        <v>0</v>
      </c>
      <c r="EQ82">
        <v>0</v>
      </c>
      <c r="ER82">
        <v>0</v>
      </c>
      <c r="ES82">
        <v>0</v>
      </c>
      <c r="ET82">
        <v>0</v>
      </c>
      <c r="EU82">
        <v>0</v>
      </c>
      <c r="EV82">
        <v>0</v>
      </c>
      <c r="EW82">
        <v>0</v>
      </c>
      <c r="EX82">
        <v>0</v>
      </c>
      <c r="EY82">
        <v>0</v>
      </c>
      <c r="EZ82">
        <v>0</v>
      </c>
      <c r="FA82">
        <v>0</v>
      </c>
      <c r="FB82">
        <v>0</v>
      </c>
      <c r="FC82">
        <v>0</v>
      </c>
      <c r="FD82">
        <v>0</v>
      </c>
      <c r="FE82">
        <v>0</v>
      </c>
      <c r="FF82">
        <v>0</v>
      </c>
      <c r="FG82">
        <v>0</v>
      </c>
      <c r="FH82">
        <v>0</v>
      </c>
      <c r="FI82">
        <v>0</v>
      </c>
      <c r="FJ82">
        <v>0</v>
      </c>
      <c r="FK82">
        <v>0</v>
      </c>
      <c r="FL82">
        <v>0</v>
      </c>
      <c r="FM82">
        <v>0</v>
      </c>
      <c r="FN82">
        <v>0</v>
      </c>
      <c r="FO82">
        <v>0</v>
      </c>
      <c r="FP82">
        <v>0</v>
      </c>
      <c r="FQ82">
        <v>0</v>
      </c>
      <c r="FR82">
        <v>0</v>
      </c>
      <c r="FS82">
        <v>0</v>
      </c>
      <c r="FT82">
        <v>0</v>
      </c>
      <c r="FU82">
        <v>0</v>
      </c>
      <c r="FV82">
        <v>0</v>
      </c>
      <c r="FW82">
        <v>0</v>
      </c>
      <c r="FX82">
        <v>0</v>
      </c>
      <c r="FY82">
        <v>0</v>
      </c>
      <c r="FZ82">
        <v>0</v>
      </c>
      <c r="GA82">
        <v>0</v>
      </c>
      <c r="GB82">
        <v>0</v>
      </c>
      <c r="GC82">
        <v>0</v>
      </c>
      <c r="GD82">
        <v>0</v>
      </c>
      <c r="GE82">
        <v>0</v>
      </c>
      <c r="GF82">
        <v>0</v>
      </c>
      <c r="GG82">
        <v>0</v>
      </c>
      <c r="GH82">
        <v>0</v>
      </c>
      <c r="GI82">
        <v>0</v>
      </c>
      <c r="GJ82" s="2">
        <v>0</v>
      </c>
      <c r="GK82" s="2">
        <v>0</v>
      </c>
      <c r="GL82" s="2">
        <v>0</v>
      </c>
      <c r="GM82" s="2">
        <v>0</v>
      </c>
      <c r="GN82" s="2">
        <v>0</v>
      </c>
      <c r="GO82" s="2">
        <v>0</v>
      </c>
      <c r="GP82" s="2">
        <v>0</v>
      </c>
      <c r="GQ82" s="2">
        <v>0</v>
      </c>
      <c r="GR82" s="2">
        <v>0</v>
      </c>
      <c r="GS82" s="2">
        <v>0</v>
      </c>
      <c r="GT82" s="2">
        <v>0</v>
      </c>
      <c r="GU82" s="2">
        <v>0</v>
      </c>
      <c r="GV82" s="2">
        <v>0</v>
      </c>
      <c r="GW82" s="2">
        <v>0</v>
      </c>
      <c r="GX82" s="2">
        <v>0</v>
      </c>
      <c r="GY82" s="2">
        <v>0</v>
      </c>
      <c r="GZ82" s="2">
        <v>0</v>
      </c>
      <c r="HA82" s="2">
        <v>0</v>
      </c>
      <c r="HB82" s="2">
        <v>0</v>
      </c>
      <c r="HC82" s="2">
        <v>0</v>
      </c>
      <c r="HD82" s="2">
        <v>0</v>
      </c>
      <c r="HE82" s="2">
        <v>0</v>
      </c>
      <c r="HF82" s="2">
        <v>0</v>
      </c>
      <c r="HG82" s="2">
        <v>0</v>
      </c>
      <c r="HH82" s="2">
        <v>0</v>
      </c>
      <c r="HI82" s="2">
        <v>0</v>
      </c>
      <c r="HJ82" s="2">
        <v>0</v>
      </c>
      <c r="HK82" s="2">
        <v>0</v>
      </c>
      <c r="HL82" s="2">
        <v>0</v>
      </c>
      <c r="HM82" s="2">
        <v>0</v>
      </c>
      <c r="HN82" s="2">
        <v>0</v>
      </c>
      <c r="HO82" s="2">
        <v>0</v>
      </c>
      <c r="HP82" s="2">
        <v>0</v>
      </c>
      <c r="HQ82" s="2">
        <v>0</v>
      </c>
      <c r="HR82" s="2">
        <v>0</v>
      </c>
      <c r="HS82" s="2">
        <v>0</v>
      </c>
      <c r="HT82" s="2">
        <v>0</v>
      </c>
      <c r="HU82" s="2">
        <v>0</v>
      </c>
      <c r="HV82" s="2">
        <v>0</v>
      </c>
      <c r="HW82" s="2">
        <v>0</v>
      </c>
      <c r="HX82" s="2">
        <v>0</v>
      </c>
      <c r="HY82" s="2">
        <v>0</v>
      </c>
      <c r="HZ82" s="2">
        <v>0</v>
      </c>
      <c r="IA82" s="2">
        <v>0</v>
      </c>
      <c r="IB82" s="2">
        <v>0</v>
      </c>
      <c r="IC82" s="2">
        <v>0</v>
      </c>
      <c r="ID82" s="2">
        <v>0</v>
      </c>
    </row>
    <row r="83" spans="2:254" ht="12" customHeight="1" x14ac:dyDescent="0.15">
      <c r="B83" t="s">
        <v>145</v>
      </c>
      <c r="C83">
        <v>0</v>
      </c>
      <c r="D83">
        <v>0</v>
      </c>
      <c r="E83">
        <v>0</v>
      </c>
      <c r="F83">
        <v>0</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0</v>
      </c>
      <c r="BI83">
        <v>0</v>
      </c>
      <c r="BJ83">
        <v>0</v>
      </c>
      <c r="BK83" s="42">
        <v>0</v>
      </c>
      <c r="BL83">
        <v>0</v>
      </c>
      <c r="BM83">
        <v>0</v>
      </c>
      <c r="BN83">
        <v>0</v>
      </c>
      <c r="BO83">
        <v>0</v>
      </c>
      <c r="BP83">
        <v>0</v>
      </c>
      <c r="BQ83">
        <v>0</v>
      </c>
      <c r="BR83">
        <v>0</v>
      </c>
      <c r="BS83">
        <v>0</v>
      </c>
      <c r="BT83">
        <v>0</v>
      </c>
      <c r="BU83">
        <v>0</v>
      </c>
      <c r="BV83">
        <v>0</v>
      </c>
      <c r="BW83">
        <v>0</v>
      </c>
      <c r="BX83">
        <v>0</v>
      </c>
      <c r="BY83">
        <v>0</v>
      </c>
      <c r="BZ83">
        <v>0</v>
      </c>
      <c r="CA83">
        <v>0</v>
      </c>
      <c r="CB83">
        <v>0</v>
      </c>
      <c r="CC83">
        <v>0</v>
      </c>
      <c r="CD83">
        <v>0</v>
      </c>
      <c r="CE83">
        <v>0</v>
      </c>
      <c r="CF83" s="42">
        <v>0</v>
      </c>
      <c r="CG83">
        <v>0</v>
      </c>
      <c r="CH83" s="42">
        <v>0</v>
      </c>
      <c r="CI83">
        <v>0</v>
      </c>
      <c r="CJ83">
        <v>0</v>
      </c>
      <c r="CK83">
        <v>0</v>
      </c>
      <c r="CL83">
        <v>0</v>
      </c>
      <c r="CM83">
        <v>0</v>
      </c>
      <c r="CN83">
        <v>0</v>
      </c>
      <c r="CO83">
        <v>0</v>
      </c>
      <c r="CP83">
        <v>0</v>
      </c>
      <c r="CQ83">
        <v>0</v>
      </c>
      <c r="CR83" s="42">
        <v>0</v>
      </c>
      <c r="CS83" s="42">
        <v>0</v>
      </c>
      <c r="CT83">
        <v>0</v>
      </c>
      <c r="CU83" s="42">
        <v>0</v>
      </c>
      <c r="CV83">
        <v>0</v>
      </c>
      <c r="CW83">
        <v>0</v>
      </c>
      <c r="CX83">
        <v>0</v>
      </c>
      <c r="CY83">
        <v>0</v>
      </c>
      <c r="CZ83">
        <v>0</v>
      </c>
      <c r="DA83" s="42">
        <v>0</v>
      </c>
      <c r="DB83">
        <v>0</v>
      </c>
      <c r="DC83">
        <v>0</v>
      </c>
      <c r="DD83">
        <v>0</v>
      </c>
      <c r="DE83">
        <v>0</v>
      </c>
      <c r="DF83">
        <v>0.4781145</v>
      </c>
      <c r="DG83">
        <v>0</v>
      </c>
      <c r="DH83" s="42">
        <v>0</v>
      </c>
      <c r="DI83" s="42">
        <v>0</v>
      </c>
      <c r="DJ83" s="42">
        <v>0</v>
      </c>
      <c r="DK83" s="42">
        <v>0.47907270000000002</v>
      </c>
      <c r="DL83">
        <v>0.95814529999999998</v>
      </c>
      <c r="DM83" s="42">
        <v>0</v>
      </c>
      <c r="DN83" s="42">
        <v>0.47907270000000002</v>
      </c>
      <c r="DO83" s="42">
        <v>0.95814529999999998</v>
      </c>
      <c r="DP83" s="42">
        <v>0.4781145</v>
      </c>
      <c r="DQ83" s="42">
        <v>9.5814499999999998E-4</v>
      </c>
      <c r="DR83" s="42">
        <v>0.47907270000000002</v>
      </c>
      <c r="DS83" s="42">
        <v>0</v>
      </c>
      <c r="DT83" s="42">
        <v>9.5814499999999998E-4</v>
      </c>
      <c r="DU83" s="42">
        <v>0</v>
      </c>
      <c r="DV83">
        <v>0</v>
      </c>
      <c r="DW83" s="42">
        <v>0</v>
      </c>
      <c r="DX83" s="42">
        <v>0</v>
      </c>
      <c r="DY83">
        <v>0</v>
      </c>
      <c r="DZ83">
        <v>0</v>
      </c>
      <c r="EA83" s="42">
        <v>0</v>
      </c>
      <c r="EB83" s="42">
        <v>0</v>
      </c>
      <c r="EC83" s="42">
        <v>0.47572389999999998</v>
      </c>
      <c r="ED83" s="42">
        <v>2.3905699999999998E-3</v>
      </c>
      <c r="EE83" s="42">
        <v>0</v>
      </c>
      <c r="EF83" s="42">
        <v>0</v>
      </c>
      <c r="EG83">
        <v>0</v>
      </c>
      <c r="EH83">
        <v>0</v>
      </c>
      <c r="EI83">
        <v>0</v>
      </c>
      <c r="EJ83" s="42">
        <v>0</v>
      </c>
      <c r="EK83" s="42">
        <v>0</v>
      </c>
      <c r="EL83" s="42">
        <v>0</v>
      </c>
      <c r="EM83">
        <v>0</v>
      </c>
      <c r="EN83">
        <v>0</v>
      </c>
      <c r="EO83">
        <v>0</v>
      </c>
      <c r="EP83">
        <v>0</v>
      </c>
      <c r="EQ83">
        <v>0</v>
      </c>
      <c r="ER83">
        <v>0</v>
      </c>
      <c r="ES83" s="42">
        <v>0</v>
      </c>
      <c r="ET83" s="42">
        <v>0</v>
      </c>
      <c r="EU83">
        <v>0</v>
      </c>
      <c r="EV83">
        <v>0</v>
      </c>
      <c r="EW83">
        <v>0</v>
      </c>
      <c r="EX83">
        <v>0</v>
      </c>
      <c r="EY83">
        <v>0</v>
      </c>
      <c r="EZ83">
        <v>0</v>
      </c>
      <c r="FA83">
        <v>0</v>
      </c>
      <c r="FB83">
        <v>0</v>
      </c>
      <c r="FC83">
        <v>0</v>
      </c>
      <c r="FD83">
        <v>0</v>
      </c>
      <c r="FE83">
        <v>0</v>
      </c>
      <c r="FF83">
        <v>0</v>
      </c>
      <c r="FG83">
        <v>0</v>
      </c>
      <c r="FH83">
        <v>0</v>
      </c>
      <c r="FI83">
        <v>0</v>
      </c>
      <c r="FJ83">
        <v>0</v>
      </c>
      <c r="FK83">
        <v>0</v>
      </c>
      <c r="FL83" s="42">
        <v>0</v>
      </c>
      <c r="FM83" s="42">
        <v>0</v>
      </c>
      <c r="FN83">
        <v>0</v>
      </c>
      <c r="FO83">
        <v>0</v>
      </c>
      <c r="FP83" s="42">
        <v>0</v>
      </c>
      <c r="FQ83">
        <v>0</v>
      </c>
      <c r="FR83">
        <v>0</v>
      </c>
      <c r="FS83" s="42">
        <v>0</v>
      </c>
      <c r="FT83">
        <v>0</v>
      </c>
      <c r="FU83">
        <v>0</v>
      </c>
      <c r="FV83">
        <v>0</v>
      </c>
      <c r="FW83">
        <v>0</v>
      </c>
      <c r="FX83" s="42">
        <v>0</v>
      </c>
      <c r="FY83">
        <v>0</v>
      </c>
      <c r="FZ83" s="42">
        <v>0</v>
      </c>
      <c r="GA83">
        <v>0</v>
      </c>
      <c r="GB83" s="42">
        <v>0</v>
      </c>
      <c r="GC83">
        <v>0</v>
      </c>
      <c r="GD83">
        <v>0</v>
      </c>
      <c r="GE83">
        <v>0</v>
      </c>
      <c r="GF83">
        <v>0</v>
      </c>
      <c r="GG83">
        <v>0</v>
      </c>
      <c r="GH83" s="42">
        <v>0</v>
      </c>
      <c r="GI83" s="42">
        <v>0</v>
      </c>
      <c r="GJ83" s="2">
        <v>0</v>
      </c>
      <c r="GK83" s="2">
        <v>0</v>
      </c>
      <c r="GL83" s="2">
        <v>0</v>
      </c>
      <c r="GM83" s="2">
        <v>0</v>
      </c>
      <c r="GN83" s="2">
        <v>0</v>
      </c>
      <c r="GO83" s="2">
        <v>0</v>
      </c>
      <c r="GP83" s="2">
        <v>0</v>
      </c>
      <c r="GQ83" s="2">
        <v>0</v>
      </c>
      <c r="GR83" s="2">
        <v>0</v>
      </c>
      <c r="GS83" s="2">
        <v>0</v>
      </c>
      <c r="GT83" s="2">
        <v>0</v>
      </c>
      <c r="GU83" s="2">
        <v>0</v>
      </c>
      <c r="GV83" s="2">
        <v>0</v>
      </c>
      <c r="GW83" s="2">
        <v>0</v>
      </c>
      <c r="GX83" s="2">
        <v>0</v>
      </c>
      <c r="GY83" s="2">
        <v>0</v>
      </c>
      <c r="GZ83" s="2">
        <v>0</v>
      </c>
      <c r="HA83" s="2">
        <v>0</v>
      </c>
      <c r="HB83" s="2">
        <v>0</v>
      </c>
      <c r="HC83" s="2">
        <v>0</v>
      </c>
      <c r="HD83" s="2">
        <v>0</v>
      </c>
      <c r="HE83" s="2">
        <v>0</v>
      </c>
      <c r="HF83" s="2">
        <v>0</v>
      </c>
      <c r="HG83" s="2">
        <v>0</v>
      </c>
      <c r="HH83" s="3">
        <v>0</v>
      </c>
      <c r="HI83" s="2">
        <v>0</v>
      </c>
      <c r="HJ83" s="3">
        <v>0</v>
      </c>
      <c r="HK83" s="2">
        <v>0</v>
      </c>
      <c r="HL83" s="2">
        <v>0.47907270000000002</v>
      </c>
      <c r="HM83" s="2">
        <v>0</v>
      </c>
      <c r="HN83" s="3">
        <v>0</v>
      </c>
      <c r="HO83" s="2">
        <v>0</v>
      </c>
      <c r="HP83" s="3">
        <v>9.5814499999999998E-4</v>
      </c>
      <c r="HQ83" s="2">
        <v>0.4781145</v>
      </c>
      <c r="HR83" s="3">
        <v>0.4781145</v>
      </c>
      <c r="HS83" s="2">
        <v>0.4781145</v>
      </c>
      <c r="HT83" s="3">
        <v>0</v>
      </c>
      <c r="HU83" s="3">
        <v>0</v>
      </c>
      <c r="HV83" s="3">
        <v>0</v>
      </c>
      <c r="HW83" s="3">
        <v>0.4781145</v>
      </c>
      <c r="HX83" s="3">
        <v>0.47572389999999998</v>
      </c>
      <c r="HY83" s="3">
        <v>2.3905699999999998E-3</v>
      </c>
      <c r="HZ83" s="3">
        <v>0</v>
      </c>
      <c r="IA83" s="3">
        <v>0</v>
      </c>
      <c r="IB83" s="3">
        <v>2.3905699999999998E-3</v>
      </c>
      <c r="IC83" s="3">
        <v>9.5814499999999998E-4</v>
      </c>
      <c r="ID83" s="3">
        <v>0</v>
      </c>
      <c r="IH83" s="3"/>
      <c r="II83" s="3"/>
      <c r="IJ83" s="3"/>
      <c r="IK83" s="3"/>
      <c r="IL83" s="3"/>
      <c r="IM83" s="3"/>
      <c r="IR83" s="3"/>
      <c r="IS83" s="3"/>
      <c r="IT83" s="3"/>
    </row>
    <row r="84" spans="2:254" ht="12" customHeight="1" x14ac:dyDescent="0.15">
      <c r="B84" t="s">
        <v>146</v>
      </c>
      <c r="C84">
        <v>0</v>
      </c>
      <c r="D84">
        <v>0</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c r="BH84">
        <v>0</v>
      </c>
      <c r="BI84">
        <v>0</v>
      </c>
      <c r="BJ84">
        <v>0</v>
      </c>
      <c r="BK84">
        <v>0</v>
      </c>
      <c r="BL84">
        <v>0</v>
      </c>
      <c r="BM84">
        <v>0</v>
      </c>
      <c r="BN84">
        <v>0</v>
      </c>
      <c r="BO84">
        <v>0</v>
      </c>
      <c r="BP84">
        <v>0</v>
      </c>
      <c r="BQ84">
        <v>0</v>
      </c>
      <c r="BR84">
        <v>0</v>
      </c>
      <c r="BS84">
        <v>0</v>
      </c>
      <c r="BT84">
        <v>0</v>
      </c>
      <c r="BU84">
        <v>0</v>
      </c>
      <c r="BV84">
        <v>0</v>
      </c>
      <c r="BW84">
        <v>0</v>
      </c>
      <c r="BX84">
        <v>0</v>
      </c>
      <c r="BY84">
        <v>0</v>
      </c>
      <c r="BZ84">
        <v>0</v>
      </c>
      <c r="CA84">
        <v>0</v>
      </c>
      <c r="CB84">
        <v>0</v>
      </c>
      <c r="CC84">
        <v>0</v>
      </c>
      <c r="CD84">
        <v>0</v>
      </c>
      <c r="CE84">
        <v>0</v>
      </c>
      <c r="CF84">
        <v>0</v>
      </c>
      <c r="CG84">
        <v>0</v>
      </c>
      <c r="CH84">
        <v>0</v>
      </c>
      <c r="CI84">
        <v>0</v>
      </c>
      <c r="CJ84">
        <v>0</v>
      </c>
      <c r="CK84">
        <v>0</v>
      </c>
      <c r="CL84">
        <v>0</v>
      </c>
      <c r="CM84">
        <v>0</v>
      </c>
      <c r="CN84">
        <v>0</v>
      </c>
      <c r="CO84">
        <v>0</v>
      </c>
      <c r="CP84">
        <v>0</v>
      </c>
      <c r="CQ84">
        <v>0</v>
      </c>
      <c r="CR84">
        <v>0</v>
      </c>
      <c r="CS84">
        <v>0</v>
      </c>
      <c r="CT84">
        <v>0</v>
      </c>
      <c r="CU84">
        <v>0</v>
      </c>
      <c r="CV84">
        <v>0</v>
      </c>
      <c r="CW84">
        <v>0</v>
      </c>
      <c r="CX84">
        <v>0</v>
      </c>
      <c r="CY84">
        <v>0</v>
      </c>
      <c r="CZ84">
        <v>0</v>
      </c>
      <c r="DA84">
        <v>0</v>
      </c>
      <c r="DB84">
        <v>0</v>
      </c>
      <c r="DC84">
        <v>0</v>
      </c>
      <c r="DD84">
        <v>0</v>
      </c>
      <c r="DE84">
        <v>0</v>
      </c>
      <c r="DF84">
        <v>0</v>
      </c>
      <c r="DG84">
        <v>0</v>
      </c>
      <c r="DH84">
        <v>0</v>
      </c>
      <c r="DI84">
        <v>0</v>
      </c>
      <c r="DJ84">
        <v>0</v>
      </c>
      <c r="DK84">
        <v>0</v>
      </c>
      <c r="DL84">
        <v>0</v>
      </c>
      <c r="DM84">
        <v>0</v>
      </c>
      <c r="DN84">
        <v>0</v>
      </c>
      <c r="DO84">
        <v>0</v>
      </c>
      <c r="DP84">
        <v>0</v>
      </c>
      <c r="DQ84">
        <v>0</v>
      </c>
      <c r="DR84">
        <v>0</v>
      </c>
      <c r="DS84">
        <v>0</v>
      </c>
      <c r="DT84">
        <v>0</v>
      </c>
      <c r="DU84">
        <v>0</v>
      </c>
      <c r="DV84">
        <v>0</v>
      </c>
      <c r="DW84">
        <v>0</v>
      </c>
      <c r="DX84">
        <v>0</v>
      </c>
      <c r="DY84">
        <v>0</v>
      </c>
      <c r="DZ84">
        <v>0</v>
      </c>
      <c r="EA84">
        <v>0</v>
      </c>
      <c r="EB84">
        <v>0</v>
      </c>
      <c r="EC84">
        <v>0</v>
      </c>
      <c r="ED84">
        <v>0</v>
      </c>
      <c r="EE84">
        <v>0</v>
      </c>
      <c r="EF84">
        <v>0</v>
      </c>
      <c r="EG84">
        <v>0</v>
      </c>
      <c r="EH84">
        <v>0</v>
      </c>
      <c r="EI84">
        <v>0</v>
      </c>
      <c r="EJ84">
        <v>0</v>
      </c>
      <c r="EK84">
        <v>0</v>
      </c>
      <c r="EL84">
        <v>0</v>
      </c>
      <c r="EM84">
        <v>0</v>
      </c>
      <c r="EN84">
        <v>0</v>
      </c>
      <c r="EO84">
        <v>0</v>
      </c>
      <c r="EP84">
        <v>0</v>
      </c>
      <c r="EQ84">
        <v>0</v>
      </c>
      <c r="ER84">
        <v>0</v>
      </c>
      <c r="ES84">
        <v>0</v>
      </c>
      <c r="ET84">
        <v>0</v>
      </c>
      <c r="EU84">
        <v>0</v>
      </c>
      <c r="EV84">
        <v>0</v>
      </c>
      <c r="EW84">
        <v>0</v>
      </c>
      <c r="EX84">
        <v>0</v>
      </c>
      <c r="EY84">
        <v>0</v>
      </c>
      <c r="EZ84">
        <v>0</v>
      </c>
      <c r="FA84">
        <v>0</v>
      </c>
      <c r="FB84">
        <v>0</v>
      </c>
      <c r="FC84">
        <v>0</v>
      </c>
      <c r="FD84">
        <v>0</v>
      </c>
      <c r="FE84">
        <v>0</v>
      </c>
      <c r="FF84">
        <v>0</v>
      </c>
      <c r="FG84">
        <v>0</v>
      </c>
      <c r="FH84">
        <v>0</v>
      </c>
      <c r="FI84">
        <v>0</v>
      </c>
      <c r="FJ84">
        <v>0</v>
      </c>
      <c r="FK84">
        <v>0</v>
      </c>
      <c r="FL84">
        <v>0</v>
      </c>
      <c r="FM84">
        <v>0</v>
      </c>
      <c r="FN84">
        <v>0</v>
      </c>
      <c r="FO84">
        <v>0</v>
      </c>
      <c r="FP84">
        <v>0</v>
      </c>
      <c r="FQ84">
        <v>0</v>
      </c>
      <c r="FR84">
        <v>0</v>
      </c>
      <c r="FS84">
        <v>0</v>
      </c>
      <c r="FT84">
        <v>0</v>
      </c>
      <c r="FU84">
        <v>0</v>
      </c>
      <c r="FV84">
        <v>0</v>
      </c>
      <c r="FW84">
        <v>0</v>
      </c>
      <c r="FX84">
        <v>0</v>
      </c>
      <c r="FY84">
        <v>0</v>
      </c>
      <c r="FZ84">
        <v>0</v>
      </c>
      <c r="GA84">
        <v>0</v>
      </c>
      <c r="GB84">
        <v>0</v>
      </c>
      <c r="GC84">
        <v>0</v>
      </c>
      <c r="GD84">
        <v>0</v>
      </c>
      <c r="GE84">
        <v>0</v>
      </c>
      <c r="GF84">
        <v>0</v>
      </c>
      <c r="GG84">
        <v>0</v>
      </c>
      <c r="GH84">
        <v>0</v>
      </c>
      <c r="GI84">
        <v>0</v>
      </c>
      <c r="GJ84" s="2">
        <v>0</v>
      </c>
      <c r="GK84" s="2">
        <v>0</v>
      </c>
      <c r="GL84" s="2">
        <v>0</v>
      </c>
      <c r="GM84" s="2">
        <v>0</v>
      </c>
      <c r="GN84" s="2">
        <v>0</v>
      </c>
      <c r="GO84" s="2">
        <v>0</v>
      </c>
      <c r="GP84" s="2">
        <v>0</v>
      </c>
      <c r="GQ84" s="2">
        <v>0</v>
      </c>
      <c r="GR84" s="2">
        <v>0</v>
      </c>
      <c r="GS84" s="2">
        <v>0</v>
      </c>
      <c r="GT84" s="2">
        <v>0</v>
      </c>
      <c r="GU84" s="2">
        <v>0</v>
      </c>
      <c r="GV84" s="2">
        <v>0</v>
      </c>
      <c r="GW84" s="2">
        <v>0</v>
      </c>
      <c r="GX84" s="2">
        <v>0</v>
      </c>
      <c r="GY84" s="2">
        <v>0</v>
      </c>
      <c r="GZ84" s="2">
        <v>0</v>
      </c>
      <c r="HA84" s="2">
        <v>0</v>
      </c>
      <c r="HB84" s="2">
        <v>0</v>
      </c>
      <c r="HC84" s="2">
        <v>0</v>
      </c>
      <c r="HD84" s="2">
        <v>0</v>
      </c>
      <c r="HE84" s="2">
        <v>0</v>
      </c>
      <c r="HF84" s="2">
        <v>0</v>
      </c>
      <c r="HG84" s="2">
        <v>0</v>
      </c>
      <c r="HH84" s="2">
        <v>0</v>
      </c>
      <c r="HI84" s="2">
        <v>0</v>
      </c>
      <c r="HJ84" s="2">
        <v>0</v>
      </c>
      <c r="HK84" s="2">
        <v>0</v>
      </c>
      <c r="HL84" s="2">
        <v>0</v>
      </c>
      <c r="HM84" s="2">
        <v>0</v>
      </c>
      <c r="HN84" s="2">
        <v>0</v>
      </c>
      <c r="HO84" s="2">
        <v>0</v>
      </c>
      <c r="HP84" s="2">
        <v>0</v>
      </c>
      <c r="HQ84" s="2">
        <v>0</v>
      </c>
      <c r="HR84" s="2">
        <v>0</v>
      </c>
      <c r="HS84" s="2">
        <v>0</v>
      </c>
      <c r="HT84" s="2">
        <v>0</v>
      </c>
      <c r="HU84" s="2">
        <v>0</v>
      </c>
      <c r="HV84" s="2">
        <v>0</v>
      </c>
      <c r="HW84" s="2">
        <v>0</v>
      </c>
      <c r="HX84" s="2">
        <v>0</v>
      </c>
      <c r="HY84" s="2">
        <v>0</v>
      </c>
      <c r="HZ84" s="2">
        <v>0</v>
      </c>
      <c r="IA84" s="2">
        <v>0</v>
      </c>
      <c r="IB84" s="2">
        <v>0</v>
      </c>
      <c r="IC84" s="2">
        <v>0</v>
      </c>
      <c r="ID84" s="2">
        <v>0</v>
      </c>
    </row>
    <row r="85" spans="2:254" ht="12" customHeight="1" x14ac:dyDescent="0.15">
      <c r="B85" t="s">
        <v>147</v>
      </c>
      <c r="C85">
        <v>0</v>
      </c>
      <c r="D85">
        <v>0</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c r="BH85">
        <v>0</v>
      </c>
      <c r="BI85">
        <v>0</v>
      </c>
      <c r="BJ85">
        <v>0</v>
      </c>
      <c r="BK85" s="42">
        <v>0</v>
      </c>
      <c r="BL85">
        <v>0</v>
      </c>
      <c r="BM85">
        <v>0</v>
      </c>
      <c r="BN85">
        <v>0</v>
      </c>
      <c r="BO85">
        <v>0</v>
      </c>
      <c r="BP85">
        <v>0</v>
      </c>
      <c r="BQ85">
        <v>0</v>
      </c>
      <c r="BR85">
        <v>0</v>
      </c>
      <c r="BS85">
        <v>0</v>
      </c>
      <c r="BT85">
        <v>0</v>
      </c>
      <c r="BU85">
        <v>0</v>
      </c>
      <c r="BV85">
        <v>0</v>
      </c>
      <c r="BW85">
        <v>0</v>
      </c>
      <c r="BX85">
        <v>0</v>
      </c>
      <c r="BY85">
        <v>0</v>
      </c>
      <c r="BZ85">
        <v>0</v>
      </c>
      <c r="CA85">
        <v>0</v>
      </c>
      <c r="CB85">
        <v>0</v>
      </c>
      <c r="CC85">
        <v>0</v>
      </c>
      <c r="CD85">
        <v>0</v>
      </c>
      <c r="CE85">
        <v>0</v>
      </c>
      <c r="CF85" s="42">
        <v>0</v>
      </c>
      <c r="CG85">
        <v>0</v>
      </c>
      <c r="CH85" s="42">
        <v>0</v>
      </c>
      <c r="CI85">
        <v>0</v>
      </c>
      <c r="CJ85">
        <v>0</v>
      </c>
      <c r="CK85">
        <v>0</v>
      </c>
      <c r="CL85">
        <v>0</v>
      </c>
      <c r="CM85">
        <v>0</v>
      </c>
      <c r="CN85">
        <v>0</v>
      </c>
      <c r="CO85">
        <v>0</v>
      </c>
      <c r="CP85">
        <v>0</v>
      </c>
      <c r="CQ85">
        <v>0</v>
      </c>
      <c r="CR85" s="42">
        <v>0</v>
      </c>
      <c r="CS85" s="42">
        <v>0</v>
      </c>
      <c r="CT85">
        <v>0</v>
      </c>
      <c r="CU85" s="42">
        <v>0</v>
      </c>
      <c r="CV85">
        <v>0</v>
      </c>
      <c r="CW85">
        <v>0</v>
      </c>
      <c r="CX85">
        <v>0</v>
      </c>
      <c r="CY85">
        <v>0</v>
      </c>
      <c r="CZ85">
        <v>0</v>
      </c>
      <c r="DA85">
        <v>0</v>
      </c>
      <c r="DB85">
        <v>0</v>
      </c>
      <c r="DC85">
        <v>0</v>
      </c>
      <c r="DD85">
        <v>0</v>
      </c>
      <c r="DE85">
        <v>0</v>
      </c>
      <c r="DF85">
        <v>2.672625</v>
      </c>
      <c r="DG85">
        <v>0</v>
      </c>
      <c r="DH85" s="42">
        <v>0</v>
      </c>
      <c r="DI85" s="42">
        <v>0</v>
      </c>
      <c r="DJ85" s="42">
        <v>0</v>
      </c>
      <c r="DK85" s="42">
        <v>2.677991</v>
      </c>
      <c r="DL85">
        <v>5.3559809999999999</v>
      </c>
      <c r="DM85" s="42">
        <v>0</v>
      </c>
      <c r="DN85" s="42">
        <v>2.6779899999999999</v>
      </c>
      <c r="DO85" s="42">
        <v>5.3559809999999999</v>
      </c>
      <c r="DP85" s="42">
        <v>2.672625</v>
      </c>
      <c r="DQ85" s="42">
        <v>5.3559599999999999E-3</v>
      </c>
      <c r="DR85" s="42">
        <v>2.6779809999999999</v>
      </c>
      <c r="DS85" s="42">
        <v>0</v>
      </c>
      <c r="DT85" s="42">
        <v>5.3559599999999999E-3</v>
      </c>
      <c r="DU85">
        <v>0</v>
      </c>
      <c r="DV85">
        <v>0</v>
      </c>
      <c r="DW85">
        <v>0</v>
      </c>
      <c r="DX85">
        <v>0</v>
      </c>
      <c r="DY85">
        <v>0</v>
      </c>
      <c r="DZ85">
        <v>0</v>
      </c>
      <c r="EA85">
        <v>0</v>
      </c>
      <c r="EB85">
        <v>0</v>
      </c>
      <c r="EC85">
        <v>2.659262</v>
      </c>
      <c r="ED85">
        <v>1.3363099999999999E-2</v>
      </c>
      <c r="EE85">
        <v>0</v>
      </c>
      <c r="EF85">
        <v>0</v>
      </c>
      <c r="EG85">
        <v>0</v>
      </c>
      <c r="EH85">
        <v>0</v>
      </c>
      <c r="EI85">
        <v>0</v>
      </c>
      <c r="EJ85" s="42">
        <v>0</v>
      </c>
      <c r="EK85">
        <v>0</v>
      </c>
      <c r="EL85" s="42">
        <v>0</v>
      </c>
      <c r="EM85">
        <v>0</v>
      </c>
      <c r="EN85">
        <v>0</v>
      </c>
      <c r="EO85">
        <v>0</v>
      </c>
      <c r="EP85">
        <v>0</v>
      </c>
      <c r="EQ85">
        <v>0</v>
      </c>
      <c r="ER85">
        <v>0</v>
      </c>
      <c r="ES85" s="42">
        <v>0</v>
      </c>
      <c r="ET85" s="42">
        <v>0</v>
      </c>
      <c r="EU85">
        <v>0</v>
      </c>
      <c r="EV85">
        <v>0</v>
      </c>
      <c r="EW85">
        <v>0</v>
      </c>
      <c r="EX85">
        <v>0</v>
      </c>
      <c r="EY85">
        <v>0</v>
      </c>
      <c r="EZ85">
        <v>0</v>
      </c>
      <c r="FA85">
        <v>0</v>
      </c>
      <c r="FB85">
        <v>0</v>
      </c>
      <c r="FC85">
        <v>0</v>
      </c>
      <c r="FD85">
        <v>0</v>
      </c>
      <c r="FE85">
        <v>0</v>
      </c>
      <c r="FF85">
        <v>0</v>
      </c>
      <c r="FG85">
        <v>0</v>
      </c>
      <c r="FH85">
        <v>0</v>
      </c>
      <c r="FI85">
        <v>0</v>
      </c>
      <c r="FJ85">
        <v>0</v>
      </c>
      <c r="FK85">
        <v>0</v>
      </c>
      <c r="FL85" s="42">
        <v>0</v>
      </c>
      <c r="FM85" s="42">
        <v>0</v>
      </c>
      <c r="FN85">
        <v>0</v>
      </c>
      <c r="FO85">
        <v>0</v>
      </c>
      <c r="FP85" s="42">
        <v>0</v>
      </c>
      <c r="FQ85">
        <v>0</v>
      </c>
      <c r="FR85">
        <v>0</v>
      </c>
      <c r="FS85" s="42">
        <v>0</v>
      </c>
      <c r="FT85">
        <v>0</v>
      </c>
      <c r="FU85">
        <v>0</v>
      </c>
      <c r="FV85">
        <v>0</v>
      </c>
      <c r="FW85">
        <v>0</v>
      </c>
      <c r="FX85" s="42">
        <v>0</v>
      </c>
      <c r="FY85">
        <v>0</v>
      </c>
      <c r="FZ85">
        <v>0</v>
      </c>
      <c r="GA85">
        <v>0</v>
      </c>
      <c r="GB85">
        <v>0</v>
      </c>
      <c r="GC85">
        <v>0</v>
      </c>
      <c r="GD85">
        <v>0</v>
      </c>
      <c r="GE85">
        <v>0</v>
      </c>
      <c r="GF85">
        <v>0</v>
      </c>
      <c r="GG85">
        <v>0</v>
      </c>
      <c r="GH85">
        <v>0</v>
      </c>
      <c r="GI85" s="42">
        <v>0</v>
      </c>
      <c r="GJ85" s="2">
        <v>0</v>
      </c>
      <c r="GK85" s="2">
        <v>0</v>
      </c>
      <c r="GL85" s="2">
        <v>0</v>
      </c>
      <c r="GM85" s="2">
        <v>0</v>
      </c>
      <c r="GN85" s="2">
        <v>0</v>
      </c>
      <c r="GO85" s="2">
        <v>0</v>
      </c>
      <c r="GP85" s="2">
        <v>0</v>
      </c>
      <c r="GQ85" s="2">
        <v>0</v>
      </c>
      <c r="GR85" s="2">
        <v>0</v>
      </c>
      <c r="GS85" s="2">
        <v>0</v>
      </c>
      <c r="GT85" s="2">
        <v>0</v>
      </c>
      <c r="GU85" s="2">
        <v>0</v>
      </c>
      <c r="GV85" s="2">
        <v>0</v>
      </c>
      <c r="GW85" s="2">
        <v>0</v>
      </c>
      <c r="GX85" s="2">
        <v>0</v>
      </c>
      <c r="GY85" s="2">
        <v>0</v>
      </c>
      <c r="GZ85" s="2">
        <v>0</v>
      </c>
      <c r="HA85" s="2">
        <v>0</v>
      </c>
      <c r="HB85" s="2">
        <v>0</v>
      </c>
      <c r="HC85" s="2">
        <v>0</v>
      </c>
      <c r="HD85" s="2">
        <v>0</v>
      </c>
      <c r="HE85" s="2">
        <v>0</v>
      </c>
      <c r="HF85" s="2">
        <v>0</v>
      </c>
      <c r="HG85" s="2">
        <v>0</v>
      </c>
      <c r="HH85" s="3">
        <v>0</v>
      </c>
      <c r="HI85" s="2">
        <v>0</v>
      </c>
      <c r="HJ85" s="3">
        <v>0</v>
      </c>
      <c r="HK85" s="2">
        <v>0</v>
      </c>
      <c r="HL85" s="2">
        <v>2.6779809999999999</v>
      </c>
      <c r="HM85" s="2">
        <v>0</v>
      </c>
      <c r="HN85" s="3">
        <v>0</v>
      </c>
      <c r="HO85" s="2">
        <v>0</v>
      </c>
      <c r="HP85" s="3">
        <v>5.3559599999999999E-3</v>
      </c>
      <c r="HQ85" s="2">
        <v>2.672625</v>
      </c>
      <c r="HR85" s="2">
        <v>2.672625</v>
      </c>
      <c r="HS85" s="2">
        <v>2.672625</v>
      </c>
      <c r="HT85" s="2">
        <v>0</v>
      </c>
      <c r="HU85" s="2">
        <v>0</v>
      </c>
      <c r="HV85" s="3">
        <v>0</v>
      </c>
      <c r="HW85" s="3">
        <v>2.672625</v>
      </c>
      <c r="HX85" s="3">
        <v>2.659262</v>
      </c>
      <c r="HY85" s="2">
        <v>1.3363099999999999E-2</v>
      </c>
      <c r="HZ85" s="3">
        <v>0</v>
      </c>
      <c r="IA85" s="3">
        <v>0</v>
      </c>
      <c r="IB85" s="2">
        <v>1.3363099999999999E-2</v>
      </c>
      <c r="IC85" s="3">
        <v>5.3559599999999999E-3</v>
      </c>
      <c r="ID85" s="3">
        <v>0</v>
      </c>
      <c r="IH85" s="3"/>
      <c r="II85" s="3"/>
      <c r="IS85" s="3"/>
      <c r="IT85" s="3"/>
    </row>
    <row r="86" spans="2:254" ht="12" customHeight="1" x14ac:dyDescent="0.15">
      <c r="B86" t="s">
        <v>148</v>
      </c>
      <c r="C86">
        <v>0</v>
      </c>
      <c r="D86">
        <v>0</v>
      </c>
      <c r="E86">
        <v>0</v>
      </c>
      <c r="F86">
        <v>0</v>
      </c>
      <c r="G86">
        <v>0</v>
      </c>
      <c r="H86">
        <v>0</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0</v>
      </c>
      <c r="BH86">
        <v>0</v>
      </c>
      <c r="BI86">
        <v>0</v>
      </c>
      <c r="BJ86">
        <v>0</v>
      </c>
      <c r="BK86">
        <v>0</v>
      </c>
      <c r="BL86">
        <v>0</v>
      </c>
      <c r="BM86">
        <v>0</v>
      </c>
      <c r="BN86">
        <v>0</v>
      </c>
      <c r="BO86">
        <v>0</v>
      </c>
      <c r="BP86">
        <v>0</v>
      </c>
      <c r="BQ86">
        <v>0</v>
      </c>
      <c r="BR86">
        <v>0</v>
      </c>
      <c r="BS86">
        <v>0</v>
      </c>
      <c r="BT86">
        <v>0</v>
      </c>
      <c r="BU86">
        <v>0</v>
      </c>
      <c r="BV86">
        <v>0</v>
      </c>
      <c r="BW86">
        <v>0</v>
      </c>
      <c r="BX86">
        <v>0</v>
      </c>
      <c r="BY86">
        <v>0</v>
      </c>
      <c r="BZ86">
        <v>0</v>
      </c>
      <c r="CA86">
        <v>0</v>
      </c>
      <c r="CB86">
        <v>0</v>
      </c>
      <c r="CC86">
        <v>0</v>
      </c>
      <c r="CD86">
        <v>0</v>
      </c>
      <c r="CE86">
        <v>0</v>
      </c>
      <c r="CF86">
        <v>0</v>
      </c>
      <c r="CG86">
        <v>0</v>
      </c>
      <c r="CH86">
        <v>0</v>
      </c>
      <c r="CI86">
        <v>0</v>
      </c>
      <c r="CJ86">
        <v>0</v>
      </c>
      <c r="CK86">
        <v>0</v>
      </c>
      <c r="CL86">
        <v>0</v>
      </c>
      <c r="CM86">
        <v>0</v>
      </c>
      <c r="CN86">
        <v>0</v>
      </c>
      <c r="CO86">
        <v>0</v>
      </c>
      <c r="CP86">
        <v>0</v>
      </c>
      <c r="CQ86">
        <v>0</v>
      </c>
      <c r="CR86">
        <v>0</v>
      </c>
      <c r="CS86">
        <v>0</v>
      </c>
      <c r="CT86">
        <v>0</v>
      </c>
      <c r="CU86">
        <v>0</v>
      </c>
      <c r="CV86">
        <v>0</v>
      </c>
      <c r="CW86">
        <v>0</v>
      </c>
      <c r="CX86">
        <v>0</v>
      </c>
      <c r="CY86">
        <v>0</v>
      </c>
      <c r="CZ86">
        <v>0</v>
      </c>
      <c r="DA86">
        <v>0</v>
      </c>
      <c r="DB86">
        <v>0</v>
      </c>
      <c r="DC86">
        <v>0</v>
      </c>
      <c r="DD86">
        <v>0</v>
      </c>
      <c r="DE86">
        <v>0</v>
      </c>
      <c r="DF86">
        <v>0</v>
      </c>
      <c r="DG86">
        <v>0</v>
      </c>
      <c r="DH86">
        <v>0</v>
      </c>
      <c r="DI86">
        <v>0</v>
      </c>
      <c r="DJ86">
        <v>0</v>
      </c>
      <c r="DK86">
        <v>0</v>
      </c>
      <c r="DL86">
        <v>0</v>
      </c>
      <c r="DM86">
        <v>0</v>
      </c>
      <c r="DN86">
        <v>0</v>
      </c>
      <c r="DO86">
        <v>0</v>
      </c>
      <c r="DP86">
        <v>0</v>
      </c>
      <c r="DQ86">
        <v>0</v>
      </c>
      <c r="DR86">
        <v>0</v>
      </c>
      <c r="DS86">
        <v>0</v>
      </c>
      <c r="DT86">
        <v>0</v>
      </c>
      <c r="DU86">
        <v>0</v>
      </c>
      <c r="DV86">
        <v>0</v>
      </c>
      <c r="DW86">
        <v>0</v>
      </c>
      <c r="DX86">
        <v>0</v>
      </c>
      <c r="DY86">
        <v>0</v>
      </c>
      <c r="DZ86">
        <v>0</v>
      </c>
      <c r="EA86">
        <v>0</v>
      </c>
      <c r="EB86">
        <v>0</v>
      </c>
      <c r="EC86">
        <v>0</v>
      </c>
      <c r="ED86">
        <v>0</v>
      </c>
      <c r="EE86">
        <v>0</v>
      </c>
      <c r="EF86">
        <v>0</v>
      </c>
      <c r="EG86">
        <v>0</v>
      </c>
      <c r="EH86">
        <v>0</v>
      </c>
      <c r="EI86">
        <v>0</v>
      </c>
      <c r="EJ86">
        <v>0</v>
      </c>
      <c r="EK86">
        <v>0</v>
      </c>
      <c r="EL86">
        <v>0</v>
      </c>
      <c r="EM86">
        <v>0</v>
      </c>
      <c r="EN86">
        <v>0</v>
      </c>
      <c r="EO86">
        <v>0</v>
      </c>
      <c r="EP86">
        <v>0</v>
      </c>
      <c r="EQ86">
        <v>0</v>
      </c>
      <c r="ER86">
        <v>0</v>
      </c>
      <c r="ES86">
        <v>0</v>
      </c>
      <c r="ET86">
        <v>0</v>
      </c>
      <c r="EU86">
        <v>0</v>
      </c>
      <c r="EV86">
        <v>0</v>
      </c>
      <c r="EW86">
        <v>0</v>
      </c>
      <c r="EX86">
        <v>0</v>
      </c>
      <c r="EY86">
        <v>0</v>
      </c>
      <c r="EZ86">
        <v>0</v>
      </c>
      <c r="FA86">
        <v>0</v>
      </c>
      <c r="FB86">
        <v>0</v>
      </c>
      <c r="FC86">
        <v>0</v>
      </c>
      <c r="FD86">
        <v>0</v>
      </c>
      <c r="FE86">
        <v>0</v>
      </c>
      <c r="FF86">
        <v>0</v>
      </c>
      <c r="FG86">
        <v>0</v>
      </c>
      <c r="FH86">
        <v>0</v>
      </c>
      <c r="FI86">
        <v>0</v>
      </c>
      <c r="FJ86">
        <v>0</v>
      </c>
      <c r="FK86">
        <v>0</v>
      </c>
      <c r="FL86">
        <v>0</v>
      </c>
      <c r="FM86">
        <v>0</v>
      </c>
      <c r="FN86">
        <v>0</v>
      </c>
      <c r="FO86">
        <v>0</v>
      </c>
      <c r="FP86">
        <v>0</v>
      </c>
      <c r="FQ86">
        <v>0</v>
      </c>
      <c r="FR86">
        <v>0</v>
      </c>
      <c r="FS86">
        <v>0</v>
      </c>
      <c r="FT86">
        <v>0</v>
      </c>
      <c r="FU86">
        <v>0</v>
      </c>
      <c r="FV86">
        <v>0</v>
      </c>
      <c r="FW86">
        <v>0</v>
      </c>
      <c r="FX86">
        <v>0</v>
      </c>
      <c r="FY86">
        <v>0</v>
      </c>
      <c r="FZ86">
        <v>0</v>
      </c>
      <c r="GA86">
        <v>0</v>
      </c>
      <c r="GB86">
        <v>0</v>
      </c>
      <c r="GC86">
        <v>0</v>
      </c>
      <c r="GD86">
        <v>0</v>
      </c>
      <c r="GE86">
        <v>0</v>
      </c>
      <c r="GF86">
        <v>0</v>
      </c>
      <c r="GG86">
        <v>0</v>
      </c>
      <c r="GH86">
        <v>0</v>
      </c>
      <c r="GI86">
        <v>0</v>
      </c>
      <c r="GJ86" s="2">
        <v>0</v>
      </c>
      <c r="GK86" s="2">
        <v>0</v>
      </c>
      <c r="GL86" s="2">
        <v>0</v>
      </c>
      <c r="GM86" s="2">
        <v>0</v>
      </c>
      <c r="GN86" s="2">
        <v>0</v>
      </c>
      <c r="GO86" s="2">
        <v>0</v>
      </c>
      <c r="GP86" s="2">
        <v>0</v>
      </c>
      <c r="GQ86" s="2">
        <v>0</v>
      </c>
      <c r="GR86" s="2">
        <v>0</v>
      </c>
      <c r="GS86" s="2">
        <v>0</v>
      </c>
      <c r="GT86" s="2">
        <v>0</v>
      </c>
      <c r="GU86" s="2">
        <v>0</v>
      </c>
      <c r="GV86" s="2">
        <v>0</v>
      </c>
      <c r="GW86" s="2">
        <v>0</v>
      </c>
      <c r="GX86" s="2">
        <v>0</v>
      </c>
      <c r="GY86" s="2">
        <v>0</v>
      </c>
      <c r="GZ86" s="2">
        <v>0</v>
      </c>
      <c r="HA86" s="2">
        <v>0</v>
      </c>
      <c r="HB86" s="2">
        <v>0</v>
      </c>
      <c r="HC86" s="2">
        <v>0</v>
      </c>
      <c r="HD86" s="2">
        <v>0</v>
      </c>
      <c r="HE86" s="2">
        <v>0</v>
      </c>
      <c r="HF86" s="2">
        <v>0</v>
      </c>
      <c r="HG86" s="2">
        <v>0</v>
      </c>
      <c r="HH86" s="2">
        <v>0</v>
      </c>
      <c r="HI86" s="2">
        <v>0</v>
      </c>
      <c r="HJ86" s="2">
        <v>0</v>
      </c>
      <c r="HK86" s="2">
        <v>0</v>
      </c>
      <c r="HL86" s="2">
        <v>0</v>
      </c>
      <c r="HM86" s="2">
        <v>0</v>
      </c>
      <c r="HN86" s="2">
        <v>0</v>
      </c>
      <c r="HO86" s="2">
        <v>0</v>
      </c>
      <c r="HP86" s="2">
        <v>0</v>
      </c>
      <c r="HQ86" s="2">
        <v>0</v>
      </c>
      <c r="HR86" s="2">
        <v>0</v>
      </c>
      <c r="HS86" s="2">
        <v>0</v>
      </c>
      <c r="HT86" s="2">
        <v>0</v>
      </c>
      <c r="HU86" s="2">
        <v>0</v>
      </c>
      <c r="HV86" s="2">
        <v>0</v>
      </c>
      <c r="HW86" s="2">
        <v>0</v>
      </c>
      <c r="HX86" s="2">
        <v>0</v>
      </c>
      <c r="HY86" s="2">
        <v>0</v>
      </c>
      <c r="HZ86" s="2">
        <v>0</v>
      </c>
      <c r="IA86" s="2">
        <v>0</v>
      </c>
      <c r="IB86" s="2">
        <v>0</v>
      </c>
      <c r="IC86" s="2">
        <v>0</v>
      </c>
      <c r="ID86" s="2">
        <v>0</v>
      </c>
    </row>
    <row r="87" spans="2:254" ht="12" customHeight="1" x14ac:dyDescent="0.15">
      <c r="B87" t="s">
        <v>149</v>
      </c>
      <c r="C87">
        <v>0</v>
      </c>
      <c r="D87">
        <v>0</v>
      </c>
      <c r="E87">
        <v>0</v>
      </c>
      <c r="F87">
        <v>0</v>
      </c>
      <c r="G87">
        <v>0</v>
      </c>
      <c r="H87">
        <v>0</v>
      </c>
      <c r="I87">
        <v>0</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c r="BH87">
        <v>0</v>
      </c>
      <c r="BI87">
        <v>0</v>
      </c>
      <c r="BJ87">
        <v>0</v>
      </c>
      <c r="BK87" s="42">
        <v>0</v>
      </c>
      <c r="BL87">
        <v>0</v>
      </c>
      <c r="BM87">
        <v>0</v>
      </c>
      <c r="BN87">
        <v>0</v>
      </c>
      <c r="BO87">
        <v>0</v>
      </c>
      <c r="BP87">
        <v>0</v>
      </c>
      <c r="BQ87">
        <v>0</v>
      </c>
      <c r="BR87">
        <v>0</v>
      </c>
      <c r="BS87">
        <v>0</v>
      </c>
      <c r="BT87">
        <v>0</v>
      </c>
      <c r="BU87">
        <v>0</v>
      </c>
      <c r="BV87">
        <v>0</v>
      </c>
      <c r="BW87">
        <v>0</v>
      </c>
      <c r="BX87">
        <v>0</v>
      </c>
      <c r="BY87">
        <v>0</v>
      </c>
      <c r="BZ87">
        <v>0</v>
      </c>
      <c r="CA87">
        <v>0</v>
      </c>
      <c r="CB87">
        <v>0</v>
      </c>
      <c r="CC87">
        <v>0</v>
      </c>
      <c r="CD87">
        <v>0</v>
      </c>
      <c r="CE87">
        <v>0</v>
      </c>
      <c r="CF87" s="42">
        <v>0</v>
      </c>
      <c r="CG87">
        <v>0</v>
      </c>
      <c r="CH87" s="42">
        <v>0</v>
      </c>
      <c r="CI87">
        <v>0</v>
      </c>
      <c r="CJ87">
        <v>0</v>
      </c>
      <c r="CK87">
        <v>0</v>
      </c>
      <c r="CL87">
        <v>0</v>
      </c>
      <c r="CM87">
        <v>0</v>
      </c>
      <c r="CN87">
        <v>0</v>
      </c>
      <c r="CO87">
        <v>0</v>
      </c>
      <c r="CP87">
        <v>0</v>
      </c>
      <c r="CQ87">
        <v>0</v>
      </c>
      <c r="CR87" s="42">
        <v>0</v>
      </c>
      <c r="CS87" s="42">
        <v>0</v>
      </c>
      <c r="CT87">
        <v>0</v>
      </c>
      <c r="CU87" s="42">
        <v>0</v>
      </c>
      <c r="CV87">
        <v>0</v>
      </c>
      <c r="CW87">
        <v>0</v>
      </c>
      <c r="CX87">
        <v>0</v>
      </c>
      <c r="CY87">
        <v>0</v>
      </c>
      <c r="CZ87">
        <v>0</v>
      </c>
      <c r="DA87">
        <v>0</v>
      </c>
      <c r="DB87">
        <v>0</v>
      </c>
      <c r="DC87">
        <v>0</v>
      </c>
      <c r="DD87">
        <v>0</v>
      </c>
      <c r="DE87">
        <v>0</v>
      </c>
      <c r="DF87">
        <v>3.6309209999999998</v>
      </c>
      <c r="DG87">
        <v>0</v>
      </c>
      <c r="DH87" s="42">
        <v>0</v>
      </c>
      <c r="DI87" s="42">
        <v>0</v>
      </c>
      <c r="DJ87" s="42">
        <v>0</v>
      </c>
      <c r="DK87" s="42">
        <v>3.6383139999999998</v>
      </c>
      <c r="DL87">
        <v>7.2766250000000001</v>
      </c>
      <c r="DM87" s="42">
        <v>0</v>
      </c>
      <c r="DN87" s="42">
        <v>3.6383130000000001</v>
      </c>
      <c r="DO87" s="42">
        <v>7.2766250000000001</v>
      </c>
      <c r="DP87" s="42">
        <v>3.6309209999999998</v>
      </c>
      <c r="DQ87" s="42">
        <v>7.2763999999999997E-3</v>
      </c>
      <c r="DR87" s="42">
        <v>3.638198</v>
      </c>
      <c r="DS87" s="42">
        <v>0</v>
      </c>
      <c r="DT87" s="42">
        <v>7.2763999999999997E-3</v>
      </c>
      <c r="DU87">
        <v>0</v>
      </c>
      <c r="DV87">
        <v>0</v>
      </c>
      <c r="DW87">
        <v>0</v>
      </c>
      <c r="DX87">
        <v>0</v>
      </c>
      <c r="DY87">
        <v>0</v>
      </c>
      <c r="DZ87">
        <v>0</v>
      </c>
      <c r="EA87">
        <v>0</v>
      </c>
      <c r="EB87">
        <v>0</v>
      </c>
      <c r="EC87">
        <v>3.6127669999999998</v>
      </c>
      <c r="ED87">
        <v>1.81546E-2</v>
      </c>
      <c r="EE87">
        <v>0</v>
      </c>
      <c r="EF87">
        <v>0</v>
      </c>
      <c r="EG87">
        <v>0</v>
      </c>
      <c r="EH87">
        <v>0</v>
      </c>
      <c r="EI87">
        <v>0</v>
      </c>
      <c r="EJ87" s="42">
        <v>0</v>
      </c>
      <c r="EK87">
        <v>0</v>
      </c>
      <c r="EL87" s="42">
        <v>0</v>
      </c>
      <c r="EM87">
        <v>0</v>
      </c>
      <c r="EN87">
        <v>0</v>
      </c>
      <c r="EO87">
        <v>0</v>
      </c>
      <c r="EP87">
        <v>0</v>
      </c>
      <c r="EQ87">
        <v>0</v>
      </c>
      <c r="ER87">
        <v>0</v>
      </c>
      <c r="ES87" s="42">
        <v>0</v>
      </c>
      <c r="ET87" s="42">
        <v>0</v>
      </c>
      <c r="EU87">
        <v>0</v>
      </c>
      <c r="EV87">
        <v>0</v>
      </c>
      <c r="EW87">
        <v>0</v>
      </c>
      <c r="EX87">
        <v>0</v>
      </c>
      <c r="EY87">
        <v>0</v>
      </c>
      <c r="EZ87">
        <v>0</v>
      </c>
      <c r="FA87">
        <v>0</v>
      </c>
      <c r="FB87">
        <v>0</v>
      </c>
      <c r="FC87">
        <v>0</v>
      </c>
      <c r="FD87">
        <v>0</v>
      </c>
      <c r="FE87">
        <v>0</v>
      </c>
      <c r="FF87">
        <v>0</v>
      </c>
      <c r="FG87">
        <v>0</v>
      </c>
      <c r="FH87">
        <v>0</v>
      </c>
      <c r="FI87">
        <v>0</v>
      </c>
      <c r="FJ87">
        <v>0</v>
      </c>
      <c r="FK87">
        <v>0</v>
      </c>
      <c r="FL87" s="42">
        <v>0</v>
      </c>
      <c r="FM87" s="42">
        <v>0</v>
      </c>
      <c r="FN87">
        <v>0</v>
      </c>
      <c r="FO87">
        <v>0</v>
      </c>
      <c r="FP87" s="42">
        <v>0</v>
      </c>
      <c r="FQ87">
        <v>0</v>
      </c>
      <c r="FR87">
        <v>0</v>
      </c>
      <c r="FS87" s="42">
        <v>0</v>
      </c>
      <c r="FT87">
        <v>0</v>
      </c>
      <c r="FU87">
        <v>0</v>
      </c>
      <c r="FV87">
        <v>0</v>
      </c>
      <c r="FW87">
        <v>0</v>
      </c>
      <c r="FX87" s="42">
        <v>0</v>
      </c>
      <c r="FY87">
        <v>0</v>
      </c>
      <c r="FZ87">
        <v>0</v>
      </c>
      <c r="GA87">
        <v>0</v>
      </c>
      <c r="GB87">
        <v>0</v>
      </c>
      <c r="GC87">
        <v>0</v>
      </c>
      <c r="GD87">
        <v>0</v>
      </c>
      <c r="GE87">
        <v>0</v>
      </c>
      <c r="GF87">
        <v>0</v>
      </c>
      <c r="GG87">
        <v>0</v>
      </c>
      <c r="GH87">
        <v>0</v>
      </c>
      <c r="GI87" s="42">
        <v>0</v>
      </c>
      <c r="GJ87" s="2">
        <v>0</v>
      </c>
      <c r="GK87" s="2">
        <v>0</v>
      </c>
      <c r="GL87" s="2">
        <v>0</v>
      </c>
      <c r="GM87" s="2">
        <v>0</v>
      </c>
      <c r="GN87" s="2">
        <v>0</v>
      </c>
      <c r="GO87" s="2">
        <v>0</v>
      </c>
      <c r="GP87" s="2">
        <v>0</v>
      </c>
      <c r="GQ87" s="2">
        <v>0</v>
      </c>
      <c r="GR87" s="2">
        <v>0</v>
      </c>
      <c r="GS87" s="2">
        <v>0</v>
      </c>
      <c r="GT87" s="2">
        <v>0</v>
      </c>
      <c r="GU87" s="2">
        <v>0</v>
      </c>
      <c r="GV87" s="2">
        <v>0</v>
      </c>
      <c r="GW87" s="2">
        <v>0</v>
      </c>
      <c r="GX87" s="2">
        <v>0</v>
      </c>
      <c r="GY87" s="2">
        <v>0</v>
      </c>
      <c r="GZ87" s="2">
        <v>0</v>
      </c>
      <c r="HA87" s="2">
        <v>0</v>
      </c>
      <c r="HB87" s="2">
        <v>0</v>
      </c>
      <c r="HC87" s="2">
        <v>0</v>
      </c>
      <c r="HD87" s="2">
        <v>0</v>
      </c>
      <c r="HE87" s="2">
        <v>0</v>
      </c>
      <c r="HF87" s="2">
        <v>0</v>
      </c>
      <c r="HG87" s="2">
        <v>0</v>
      </c>
      <c r="HH87" s="3">
        <v>0</v>
      </c>
      <c r="HI87" s="2">
        <v>0</v>
      </c>
      <c r="HJ87" s="3">
        <v>0</v>
      </c>
      <c r="HK87" s="2">
        <v>0</v>
      </c>
      <c r="HL87" s="2">
        <v>3.638198</v>
      </c>
      <c r="HM87" s="2">
        <v>0</v>
      </c>
      <c r="HN87" s="3">
        <v>0</v>
      </c>
      <c r="HO87" s="2">
        <v>0</v>
      </c>
      <c r="HP87" s="3">
        <v>7.2763999999999997E-3</v>
      </c>
      <c r="HQ87" s="2">
        <v>3.6309209999999998</v>
      </c>
      <c r="HR87" s="2">
        <v>3.6309209999999998</v>
      </c>
      <c r="HS87" s="2">
        <v>3.6309209999999998</v>
      </c>
      <c r="HT87" s="2">
        <v>0</v>
      </c>
      <c r="HU87" s="2">
        <v>0</v>
      </c>
      <c r="HV87" s="3">
        <v>0</v>
      </c>
      <c r="HW87" s="3">
        <v>3.6309209999999998</v>
      </c>
      <c r="HX87" s="3">
        <v>3.6127669999999998</v>
      </c>
      <c r="HY87" s="2">
        <v>1.81546E-2</v>
      </c>
      <c r="HZ87" s="3">
        <v>0</v>
      </c>
      <c r="IA87" s="3">
        <v>0</v>
      </c>
      <c r="IB87" s="2">
        <v>1.81546E-2</v>
      </c>
      <c r="IC87" s="3">
        <v>7.2763999999999997E-3</v>
      </c>
      <c r="ID87" s="3">
        <v>0</v>
      </c>
      <c r="IH87" s="3"/>
      <c r="II87" s="3"/>
      <c r="IS87" s="3"/>
      <c r="IT87" s="3"/>
    </row>
    <row r="88" spans="2:254" ht="12" customHeight="1" x14ac:dyDescent="0.15">
      <c r="B88" t="s">
        <v>150</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c r="BH88">
        <v>0</v>
      </c>
      <c r="BI88">
        <v>0</v>
      </c>
      <c r="BJ88">
        <v>0</v>
      </c>
      <c r="BK88">
        <v>0</v>
      </c>
      <c r="BL88">
        <v>0</v>
      </c>
      <c r="BM88">
        <v>0</v>
      </c>
      <c r="BN88">
        <v>0</v>
      </c>
      <c r="BO88">
        <v>0</v>
      </c>
      <c r="BP88">
        <v>0</v>
      </c>
      <c r="BQ88">
        <v>0</v>
      </c>
      <c r="BR88">
        <v>0</v>
      </c>
      <c r="BS88">
        <v>0</v>
      </c>
      <c r="BT88">
        <v>0</v>
      </c>
      <c r="BU88">
        <v>0</v>
      </c>
      <c r="BV88">
        <v>0</v>
      </c>
      <c r="BW88">
        <v>0</v>
      </c>
      <c r="BX88">
        <v>0</v>
      </c>
      <c r="BY88">
        <v>0</v>
      </c>
      <c r="BZ88">
        <v>0</v>
      </c>
      <c r="CA88">
        <v>0</v>
      </c>
      <c r="CB88">
        <v>0</v>
      </c>
      <c r="CC88">
        <v>0</v>
      </c>
      <c r="CD88">
        <v>0</v>
      </c>
      <c r="CE88">
        <v>0</v>
      </c>
      <c r="CF88">
        <v>0</v>
      </c>
      <c r="CG88">
        <v>0</v>
      </c>
      <c r="CH88">
        <v>0</v>
      </c>
      <c r="CI88">
        <v>0</v>
      </c>
      <c r="CJ88">
        <v>0</v>
      </c>
      <c r="CK88">
        <v>0</v>
      </c>
      <c r="CL88">
        <v>0</v>
      </c>
      <c r="CM88">
        <v>0</v>
      </c>
      <c r="CN88">
        <v>0</v>
      </c>
      <c r="CO88">
        <v>0</v>
      </c>
      <c r="CP88">
        <v>0</v>
      </c>
      <c r="CQ88">
        <v>0</v>
      </c>
      <c r="CR88">
        <v>0</v>
      </c>
      <c r="CS88">
        <v>0</v>
      </c>
      <c r="CT88">
        <v>0</v>
      </c>
      <c r="CU88">
        <v>0</v>
      </c>
      <c r="CV88">
        <v>0</v>
      </c>
      <c r="CW88">
        <v>0</v>
      </c>
      <c r="CX88">
        <v>0</v>
      </c>
      <c r="CY88">
        <v>0</v>
      </c>
      <c r="CZ88">
        <v>0</v>
      </c>
      <c r="DA88">
        <v>0</v>
      </c>
      <c r="DB88">
        <v>0</v>
      </c>
      <c r="DC88">
        <v>0</v>
      </c>
      <c r="DD88">
        <v>0</v>
      </c>
      <c r="DE88">
        <v>0</v>
      </c>
      <c r="DF88">
        <v>0</v>
      </c>
      <c r="DG88">
        <v>0</v>
      </c>
      <c r="DH88">
        <v>0</v>
      </c>
      <c r="DI88">
        <v>0</v>
      </c>
      <c r="DJ88">
        <v>0</v>
      </c>
      <c r="DK88">
        <v>0</v>
      </c>
      <c r="DL88">
        <v>0</v>
      </c>
      <c r="DM88">
        <v>0</v>
      </c>
      <c r="DN88">
        <v>0</v>
      </c>
      <c r="DO88">
        <v>0</v>
      </c>
      <c r="DP88">
        <v>0</v>
      </c>
      <c r="DQ88">
        <v>0</v>
      </c>
      <c r="DR88">
        <v>0</v>
      </c>
      <c r="DS88">
        <v>0</v>
      </c>
      <c r="DT88">
        <v>0</v>
      </c>
      <c r="DU88">
        <v>0</v>
      </c>
      <c r="DV88">
        <v>0</v>
      </c>
      <c r="DW88">
        <v>0</v>
      </c>
      <c r="DX88">
        <v>0</v>
      </c>
      <c r="DY88">
        <v>0</v>
      </c>
      <c r="DZ88">
        <v>0</v>
      </c>
      <c r="EA88">
        <v>0</v>
      </c>
      <c r="EB88">
        <v>0</v>
      </c>
      <c r="EC88">
        <v>0</v>
      </c>
      <c r="ED88">
        <v>0</v>
      </c>
      <c r="EE88">
        <v>0</v>
      </c>
      <c r="EF88">
        <v>0</v>
      </c>
      <c r="EG88">
        <v>0</v>
      </c>
      <c r="EH88">
        <v>0</v>
      </c>
      <c r="EI88">
        <v>0</v>
      </c>
      <c r="EJ88">
        <v>0</v>
      </c>
      <c r="EK88">
        <v>0</v>
      </c>
      <c r="EL88">
        <v>0</v>
      </c>
      <c r="EM88">
        <v>0</v>
      </c>
      <c r="EN88">
        <v>0</v>
      </c>
      <c r="EO88">
        <v>0</v>
      </c>
      <c r="EP88">
        <v>0</v>
      </c>
      <c r="EQ88">
        <v>0</v>
      </c>
      <c r="ER88">
        <v>0</v>
      </c>
      <c r="ES88">
        <v>0</v>
      </c>
      <c r="ET88">
        <v>0</v>
      </c>
      <c r="EU88">
        <v>0</v>
      </c>
      <c r="EV88">
        <v>0</v>
      </c>
      <c r="EW88">
        <v>0</v>
      </c>
      <c r="EX88">
        <v>0</v>
      </c>
      <c r="EY88">
        <v>0</v>
      </c>
      <c r="EZ88">
        <v>0</v>
      </c>
      <c r="FA88">
        <v>0</v>
      </c>
      <c r="FB88">
        <v>0</v>
      </c>
      <c r="FC88">
        <v>0</v>
      </c>
      <c r="FD88">
        <v>0</v>
      </c>
      <c r="FE88">
        <v>0</v>
      </c>
      <c r="FF88">
        <v>0</v>
      </c>
      <c r="FG88">
        <v>0</v>
      </c>
      <c r="FH88">
        <v>0</v>
      </c>
      <c r="FI88">
        <v>0</v>
      </c>
      <c r="FJ88">
        <v>0</v>
      </c>
      <c r="FK88">
        <v>0</v>
      </c>
      <c r="FL88">
        <v>0</v>
      </c>
      <c r="FM88">
        <v>0</v>
      </c>
      <c r="FN88">
        <v>0</v>
      </c>
      <c r="FO88">
        <v>0</v>
      </c>
      <c r="FP88">
        <v>0</v>
      </c>
      <c r="FQ88">
        <v>0</v>
      </c>
      <c r="FR88">
        <v>0</v>
      </c>
      <c r="FS88">
        <v>0</v>
      </c>
      <c r="FT88">
        <v>0</v>
      </c>
      <c r="FU88">
        <v>0</v>
      </c>
      <c r="FV88">
        <v>0</v>
      </c>
      <c r="FW88">
        <v>0</v>
      </c>
      <c r="FX88">
        <v>0</v>
      </c>
      <c r="FY88">
        <v>0</v>
      </c>
      <c r="FZ88">
        <v>0</v>
      </c>
      <c r="GA88">
        <v>0</v>
      </c>
      <c r="GB88">
        <v>0</v>
      </c>
      <c r="GC88">
        <v>0</v>
      </c>
      <c r="GD88">
        <v>0</v>
      </c>
      <c r="GE88">
        <v>0</v>
      </c>
      <c r="GF88">
        <v>0</v>
      </c>
      <c r="GG88">
        <v>0</v>
      </c>
      <c r="GH88">
        <v>0</v>
      </c>
      <c r="GI88">
        <v>0</v>
      </c>
      <c r="GJ88" s="2">
        <v>0</v>
      </c>
      <c r="GK88" s="2">
        <v>0</v>
      </c>
      <c r="GL88" s="2">
        <v>0</v>
      </c>
      <c r="GM88" s="2">
        <v>0</v>
      </c>
      <c r="GN88" s="2">
        <v>0</v>
      </c>
      <c r="GO88" s="2">
        <v>0</v>
      </c>
      <c r="GP88" s="2">
        <v>0</v>
      </c>
      <c r="GQ88" s="2">
        <v>0</v>
      </c>
      <c r="GR88" s="2">
        <v>0</v>
      </c>
      <c r="GS88" s="2">
        <v>0</v>
      </c>
      <c r="GT88" s="2">
        <v>0</v>
      </c>
      <c r="GU88" s="2">
        <v>0</v>
      </c>
      <c r="GV88" s="2">
        <v>0</v>
      </c>
      <c r="GW88" s="2">
        <v>0</v>
      </c>
      <c r="GX88" s="2">
        <v>0</v>
      </c>
      <c r="GY88" s="2">
        <v>0</v>
      </c>
      <c r="GZ88" s="2">
        <v>0</v>
      </c>
      <c r="HA88" s="2">
        <v>0</v>
      </c>
      <c r="HB88" s="2">
        <v>0</v>
      </c>
      <c r="HC88" s="2">
        <v>0</v>
      </c>
      <c r="HD88" s="2">
        <v>0</v>
      </c>
      <c r="HE88" s="2">
        <v>0</v>
      </c>
      <c r="HF88" s="2">
        <v>0</v>
      </c>
      <c r="HG88" s="2">
        <v>0</v>
      </c>
      <c r="HH88" s="2">
        <v>0</v>
      </c>
      <c r="HI88" s="2">
        <v>0</v>
      </c>
      <c r="HJ88" s="2">
        <v>0</v>
      </c>
      <c r="HK88" s="2">
        <v>0</v>
      </c>
      <c r="HL88" s="2">
        <v>0</v>
      </c>
      <c r="HM88" s="2">
        <v>0</v>
      </c>
      <c r="HN88" s="2">
        <v>0</v>
      </c>
      <c r="HO88" s="2">
        <v>0</v>
      </c>
      <c r="HP88" s="2">
        <v>0</v>
      </c>
      <c r="HQ88" s="2">
        <v>0</v>
      </c>
      <c r="HR88" s="2">
        <v>0</v>
      </c>
      <c r="HS88" s="2">
        <v>0</v>
      </c>
      <c r="HT88" s="2">
        <v>0</v>
      </c>
      <c r="HU88" s="2">
        <v>0</v>
      </c>
      <c r="HV88" s="2">
        <v>0</v>
      </c>
      <c r="HW88" s="2">
        <v>0</v>
      </c>
      <c r="HX88" s="2">
        <v>0</v>
      </c>
      <c r="HY88" s="2">
        <v>0</v>
      </c>
      <c r="HZ88" s="2">
        <v>0</v>
      </c>
      <c r="IA88" s="2">
        <v>0</v>
      </c>
      <c r="IB88" s="2">
        <v>0</v>
      </c>
      <c r="IC88" s="2">
        <v>0</v>
      </c>
      <c r="ID88" s="2">
        <v>0</v>
      </c>
    </row>
    <row r="89" spans="2:254" ht="12" customHeight="1" x14ac:dyDescent="0.15">
      <c r="B89" t="s">
        <v>151</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c r="BH89">
        <v>0</v>
      </c>
      <c r="BI89">
        <v>0</v>
      </c>
      <c r="BJ89">
        <v>0</v>
      </c>
      <c r="BK89">
        <v>0</v>
      </c>
      <c r="BL89">
        <v>0</v>
      </c>
      <c r="BM89">
        <v>0</v>
      </c>
      <c r="BN89">
        <v>0</v>
      </c>
      <c r="BO89">
        <v>0</v>
      </c>
      <c r="BP89">
        <v>0</v>
      </c>
      <c r="BQ89">
        <v>0</v>
      </c>
      <c r="BR89">
        <v>0</v>
      </c>
      <c r="BS89">
        <v>0</v>
      </c>
      <c r="BT89">
        <v>0</v>
      </c>
      <c r="BU89">
        <v>0</v>
      </c>
      <c r="BV89">
        <v>0</v>
      </c>
      <c r="BW89">
        <v>0</v>
      </c>
      <c r="BX89">
        <v>0</v>
      </c>
      <c r="BY89">
        <v>0</v>
      </c>
      <c r="BZ89">
        <v>0</v>
      </c>
      <c r="CA89">
        <v>0</v>
      </c>
      <c r="CB89">
        <v>0</v>
      </c>
      <c r="CC89">
        <v>0</v>
      </c>
      <c r="CD89">
        <v>0</v>
      </c>
      <c r="CE89">
        <v>0</v>
      </c>
      <c r="CF89">
        <v>0</v>
      </c>
      <c r="CG89">
        <v>0</v>
      </c>
      <c r="CH89">
        <v>0</v>
      </c>
      <c r="CI89">
        <v>0</v>
      </c>
      <c r="CJ89">
        <v>0</v>
      </c>
      <c r="CK89">
        <v>0</v>
      </c>
      <c r="CL89">
        <v>0</v>
      </c>
      <c r="CM89">
        <v>0</v>
      </c>
      <c r="CN89">
        <v>0</v>
      </c>
      <c r="CO89">
        <v>0</v>
      </c>
      <c r="CP89">
        <v>0</v>
      </c>
      <c r="CQ89">
        <v>0</v>
      </c>
      <c r="CR89">
        <v>0</v>
      </c>
      <c r="CS89">
        <v>0</v>
      </c>
      <c r="CT89">
        <v>0</v>
      </c>
      <c r="CU89">
        <v>0</v>
      </c>
      <c r="CV89">
        <v>0</v>
      </c>
      <c r="CW89">
        <v>0</v>
      </c>
      <c r="CX89">
        <v>0</v>
      </c>
      <c r="CY89">
        <v>0</v>
      </c>
      <c r="CZ89">
        <v>0</v>
      </c>
      <c r="DA89">
        <v>0</v>
      </c>
      <c r="DB89">
        <v>0</v>
      </c>
      <c r="DC89">
        <v>0</v>
      </c>
      <c r="DD89">
        <v>0</v>
      </c>
      <c r="DE89">
        <v>0</v>
      </c>
      <c r="DF89">
        <v>0</v>
      </c>
      <c r="DG89">
        <v>0</v>
      </c>
      <c r="DH89">
        <v>0</v>
      </c>
      <c r="DI89">
        <v>0</v>
      </c>
      <c r="DJ89">
        <v>0</v>
      </c>
      <c r="DK89">
        <v>0</v>
      </c>
      <c r="DL89">
        <v>0</v>
      </c>
      <c r="DM89">
        <v>0</v>
      </c>
      <c r="DN89">
        <v>0</v>
      </c>
      <c r="DO89">
        <v>0</v>
      </c>
      <c r="DP89">
        <v>0</v>
      </c>
      <c r="DQ89">
        <v>0</v>
      </c>
      <c r="DR89">
        <v>0</v>
      </c>
      <c r="DS89">
        <v>0</v>
      </c>
      <c r="DT89">
        <v>0</v>
      </c>
      <c r="DU89">
        <v>0</v>
      </c>
      <c r="DV89">
        <v>0</v>
      </c>
      <c r="DW89">
        <v>0</v>
      </c>
      <c r="DX89">
        <v>0</v>
      </c>
      <c r="DY89">
        <v>0</v>
      </c>
      <c r="DZ89">
        <v>0</v>
      </c>
      <c r="EA89">
        <v>0</v>
      </c>
      <c r="EB89">
        <v>0</v>
      </c>
      <c r="EC89">
        <v>0</v>
      </c>
      <c r="ED89">
        <v>0</v>
      </c>
      <c r="EE89">
        <v>0</v>
      </c>
      <c r="EF89">
        <v>0</v>
      </c>
      <c r="EG89">
        <v>0</v>
      </c>
      <c r="EH89">
        <v>0</v>
      </c>
      <c r="EI89">
        <v>0</v>
      </c>
      <c r="EJ89">
        <v>0</v>
      </c>
      <c r="EK89">
        <v>0</v>
      </c>
      <c r="EL89">
        <v>0</v>
      </c>
      <c r="EM89">
        <v>0</v>
      </c>
      <c r="EN89">
        <v>0</v>
      </c>
      <c r="EO89">
        <v>0</v>
      </c>
      <c r="EP89">
        <v>0</v>
      </c>
      <c r="EQ89">
        <v>0</v>
      </c>
      <c r="ER89">
        <v>0</v>
      </c>
      <c r="ES89">
        <v>0</v>
      </c>
      <c r="ET89">
        <v>0</v>
      </c>
      <c r="EU89">
        <v>0</v>
      </c>
      <c r="EV89">
        <v>0</v>
      </c>
      <c r="EW89">
        <v>0</v>
      </c>
      <c r="EX89">
        <v>0</v>
      </c>
      <c r="EY89">
        <v>0</v>
      </c>
      <c r="EZ89">
        <v>0</v>
      </c>
      <c r="FA89">
        <v>0</v>
      </c>
      <c r="FB89">
        <v>0</v>
      </c>
      <c r="FC89">
        <v>0</v>
      </c>
      <c r="FD89">
        <v>0</v>
      </c>
      <c r="FE89">
        <v>0</v>
      </c>
      <c r="FF89">
        <v>0</v>
      </c>
      <c r="FG89">
        <v>0</v>
      </c>
      <c r="FH89">
        <v>0</v>
      </c>
      <c r="FI89">
        <v>0</v>
      </c>
      <c r="FJ89">
        <v>0</v>
      </c>
      <c r="FK89">
        <v>0</v>
      </c>
      <c r="FL89">
        <v>0</v>
      </c>
      <c r="FM89">
        <v>0</v>
      </c>
      <c r="FN89">
        <v>0</v>
      </c>
      <c r="FO89">
        <v>0</v>
      </c>
      <c r="FP89">
        <v>0</v>
      </c>
      <c r="FQ89">
        <v>0</v>
      </c>
      <c r="FR89">
        <v>0</v>
      </c>
      <c r="FS89">
        <v>0</v>
      </c>
      <c r="FT89">
        <v>0</v>
      </c>
      <c r="FU89">
        <v>0</v>
      </c>
      <c r="FV89">
        <v>0</v>
      </c>
      <c r="FW89">
        <v>0</v>
      </c>
      <c r="FX89">
        <v>0</v>
      </c>
      <c r="FY89">
        <v>0</v>
      </c>
      <c r="FZ89">
        <v>0</v>
      </c>
      <c r="GA89">
        <v>0</v>
      </c>
      <c r="GB89">
        <v>0</v>
      </c>
      <c r="GC89">
        <v>0</v>
      </c>
      <c r="GD89">
        <v>0</v>
      </c>
      <c r="GE89">
        <v>0</v>
      </c>
      <c r="GF89">
        <v>0</v>
      </c>
      <c r="GG89">
        <v>0</v>
      </c>
      <c r="GH89">
        <v>0</v>
      </c>
      <c r="GI89">
        <v>0</v>
      </c>
      <c r="GJ89" s="2">
        <v>0</v>
      </c>
      <c r="GK89" s="2">
        <v>0</v>
      </c>
      <c r="GL89" s="2">
        <v>0</v>
      </c>
      <c r="GM89" s="2">
        <v>0</v>
      </c>
      <c r="GN89" s="2">
        <v>0</v>
      </c>
      <c r="GO89" s="2">
        <v>0</v>
      </c>
      <c r="GP89" s="2">
        <v>0</v>
      </c>
      <c r="GQ89" s="2">
        <v>0</v>
      </c>
      <c r="GR89" s="2">
        <v>0</v>
      </c>
      <c r="GS89" s="2">
        <v>0</v>
      </c>
      <c r="GT89" s="2">
        <v>0</v>
      </c>
      <c r="GU89" s="2">
        <v>0</v>
      </c>
      <c r="GV89" s="2">
        <v>0</v>
      </c>
      <c r="GW89" s="2">
        <v>0</v>
      </c>
      <c r="GX89" s="2">
        <v>0</v>
      </c>
      <c r="GY89" s="2">
        <v>0</v>
      </c>
      <c r="GZ89" s="2">
        <v>0</v>
      </c>
      <c r="HA89" s="2">
        <v>0</v>
      </c>
      <c r="HB89" s="2">
        <v>0</v>
      </c>
      <c r="HC89" s="2">
        <v>0</v>
      </c>
      <c r="HD89" s="2">
        <v>0</v>
      </c>
      <c r="HE89" s="2">
        <v>0</v>
      </c>
      <c r="HF89" s="2">
        <v>0</v>
      </c>
      <c r="HG89" s="2">
        <v>0</v>
      </c>
      <c r="HH89" s="2">
        <v>0</v>
      </c>
      <c r="HI89" s="2">
        <v>0</v>
      </c>
      <c r="HJ89" s="2">
        <v>0</v>
      </c>
      <c r="HK89" s="2">
        <v>0</v>
      </c>
      <c r="HL89" s="2">
        <v>0</v>
      </c>
      <c r="HM89" s="2">
        <v>0</v>
      </c>
      <c r="HN89" s="2">
        <v>0</v>
      </c>
      <c r="HO89" s="2">
        <v>0</v>
      </c>
      <c r="HP89" s="2">
        <v>0</v>
      </c>
      <c r="HQ89" s="2">
        <v>0</v>
      </c>
      <c r="HR89" s="2">
        <v>0</v>
      </c>
      <c r="HS89" s="2">
        <v>0</v>
      </c>
      <c r="HT89" s="2">
        <v>0</v>
      </c>
      <c r="HU89" s="2">
        <v>0</v>
      </c>
      <c r="HV89" s="2">
        <v>0</v>
      </c>
      <c r="HW89" s="2">
        <v>0</v>
      </c>
      <c r="HX89" s="2">
        <v>0</v>
      </c>
      <c r="HY89" s="2">
        <v>0</v>
      </c>
      <c r="HZ89" s="2">
        <v>0</v>
      </c>
      <c r="IA89" s="2">
        <v>0</v>
      </c>
      <c r="IB89" s="2">
        <v>0</v>
      </c>
      <c r="IC89" s="2">
        <v>0</v>
      </c>
      <c r="ID89" s="2">
        <v>0</v>
      </c>
    </row>
    <row r="90" spans="2:254" ht="12" customHeight="1" x14ac:dyDescent="0.15">
      <c r="B90" t="s">
        <v>152</v>
      </c>
      <c r="C90">
        <v>0</v>
      </c>
      <c r="D90">
        <v>0</v>
      </c>
      <c r="E90">
        <v>0</v>
      </c>
      <c r="F90">
        <v>0</v>
      </c>
      <c r="G90">
        <v>0</v>
      </c>
      <c r="H90">
        <v>0</v>
      </c>
      <c r="I90">
        <v>0</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c r="BD90">
        <v>0</v>
      </c>
      <c r="BE90">
        <v>0</v>
      </c>
      <c r="BF90">
        <v>0</v>
      </c>
      <c r="BG90">
        <v>0</v>
      </c>
      <c r="BH90">
        <v>0</v>
      </c>
      <c r="BI90">
        <v>0</v>
      </c>
      <c r="BJ90">
        <v>0</v>
      </c>
      <c r="BK90">
        <v>0</v>
      </c>
      <c r="BL90">
        <v>0</v>
      </c>
      <c r="BM90">
        <v>0</v>
      </c>
      <c r="BN90">
        <v>0</v>
      </c>
      <c r="BO90">
        <v>0</v>
      </c>
      <c r="BP90">
        <v>0</v>
      </c>
      <c r="BQ90">
        <v>0</v>
      </c>
      <c r="BR90">
        <v>0</v>
      </c>
      <c r="BS90">
        <v>0</v>
      </c>
      <c r="BT90">
        <v>0</v>
      </c>
      <c r="BU90">
        <v>0</v>
      </c>
      <c r="BV90">
        <v>0</v>
      </c>
      <c r="BW90">
        <v>0</v>
      </c>
      <c r="BX90">
        <v>0</v>
      </c>
      <c r="BY90">
        <v>0</v>
      </c>
      <c r="BZ90">
        <v>0</v>
      </c>
      <c r="CA90">
        <v>0</v>
      </c>
      <c r="CB90">
        <v>0</v>
      </c>
      <c r="CC90">
        <v>0</v>
      </c>
      <c r="CD90">
        <v>0</v>
      </c>
      <c r="CE90">
        <v>0</v>
      </c>
      <c r="CF90">
        <v>0</v>
      </c>
      <c r="CG90">
        <v>0</v>
      </c>
      <c r="CH90">
        <v>0</v>
      </c>
      <c r="CI90">
        <v>0</v>
      </c>
      <c r="CJ90">
        <v>0</v>
      </c>
      <c r="CK90">
        <v>0</v>
      </c>
      <c r="CL90">
        <v>0</v>
      </c>
      <c r="CM90">
        <v>0</v>
      </c>
      <c r="CN90">
        <v>0</v>
      </c>
      <c r="CO90">
        <v>0</v>
      </c>
      <c r="CP90">
        <v>0</v>
      </c>
      <c r="CQ90">
        <v>0</v>
      </c>
      <c r="CR90">
        <v>0</v>
      </c>
      <c r="CS90">
        <v>0</v>
      </c>
      <c r="CT90">
        <v>0</v>
      </c>
      <c r="CU90">
        <v>0</v>
      </c>
      <c r="CV90">
        <v>0</v>
      </c>
      <c r="CW90">
        <v>0</v>
      </c>
      <c r="CX90">
        <v>0</v>
      </c>
      <c r="CY90">
        <v>0</v>
      </c>
      <c r="CZ90">
        <v>0</v>
      </c>
      <c r="DA90">
        <v>0</v>
      </c>
      <c r="DB90">
        <v>0</v>
      </c>
      <c r="DC90">
        <v>0</v>
      </c>
      <c r="DD90">
        <v>0</v>
      </c>
      <c r="DE90">
        <v>0</v>
      </c>
      <c r="DF90">
        <v>0</v>
      </c>
      <c r="DG90">
        <v>0</v>
      </c>
      <c r="DH90">
        <v>0</v>
      </c>
      <c r="DI90">
        <v>0</v>
      </c>
      <c r="DJ90">
        <v>0</v>
      </c>
      <c r="DK90">
        <v>0</v>
      </c>
      <c r="DL90">
        <v>0</v>
      </c>
      <c r="DM90">
        <v>0</v>
      </c>
      <c r="DN90">
        <v>0</v>
      </c>
      <c r="DO90">
        <v>0</v>
      </c>
      <c r="DP90">
        <v>0</v>
      </c>
      <c r="DQ90">
        <v>0</v>
      </c>
      <c r="DR90">
        <v>0</v>
      </c>
      <c r="DS90">
        <v>0</v>
      </c>
      <c r="DT90">
        <v>0</v>
      </c>
      <c r="DU90">
        <v>0</v>
      </c>
      <c r="DV90">
        <v>0</v>
      </c>
      <c r="DW90">
        <v>0</v>
      </c>
      <c r="DX90">
        <v>0</v>
      </c>
      <c r="DY90">
        <v>0</v>
      </c>
      <c r="DZ90">
        <v>0</v>
      </c>
      <c r="EA90">
        <v>0</v>
      </c>
      <c r="EB90">
        <v>0</v>
      </c>
      <c r="EC90">
        <v>0</v>
      </c>
      <c r="ED90">
        <v>0</v>
      </c>
      <c r="EE90">
        <v>0</v>
      </c>
      <c r="EF90">
        <v>0</v>
      </c>
      <c r="EG90">
        <v>0</v>
      </c>
      <c r="EH90">
        <v>0</v>
      </c>
      <c r="EI90">
        <v>0</v>
      </c>
      <c r="EJ90">
        <v>0</v>
      </c>
      <c r="EK90">
        <v>0</v>
      </c>
      <c r="EL90">
        <v>0</v>
      </c>
      <c r="EM90">
        <v>0</v>
      </c>
      <c r="EN90">
        <v>0</v>
      </c>
      <c r="EO90">
        <v>0</v>
      </c>
      <c r="EP90">
        <v>0</v>
      </c>
      <c r="EQ90">
        <v>0</v>
      </c>
      <c r="ER90">
        <v>0</v>
      </c>
      <c r="ES90">
        <v>0</v>
      </c>
      <c r="ET90">
        <v>0</v>
      </c>
      <c r="EU90">
        <v>0</v>
      </c>
      <c r="EV90">
        <v>0</v>
      </c>
      <c r="EW90">
        <v>0</v>
      </c>
      <c r="EX90">
        <v>0</v>
      </c>
      <c r="EY90">
        <v>0</v>
      </c>
      <c r="EZ90">
        <v>0</v>
      </c>
      <c r="FA90">
        <v>0</v>
      </c>
      <c r="FB90">
        <v>0</v>
      </c>
      <c r="FC90">
        <v>0</v>
      </c>
      <c r="FD90">
        <v>0</v>
      </c>
      <c r="FE90">
        <v>0</v>
      </c>
      <c r="FF90">
        <v>0</v>
      </c>
      <c r="FG90">
        <v>0</v>
      </c>
      <c r="FH90">
        <v>0</v>
      </c>
      <c r="FI90">
        <v>0</v>
      </c>
      <c r="FJ90">
        <v>0</v>
      </c>
      <c r="FK90">
        <v>0</v>
      </c>
      <c r="FL90">
        <v>0</v>
      </c>
      <c r="FM90">
        <v>0</v>
      </c>
      <c r="FN90">
        <v>0</v>
      </c>
      <c r="FO90">
        <v>0</v>
      </c>
      <c r="FP90">
        <v>0</v>
      </c>
      <c r="FQ90">
        <v>0</v>
      </c>
      <c r="FR90">
        <v>0</v>
      </c>
      <c r="FS90">
        <v>0</v>
      </c>
      <c r="FT90">
        <v>0</v>
      </c>
      <c r="FU90">
        <v>0</v>
      </c>
      <c r="FV90">
        <v>0</v>
      </c>
      <c r="FW90">
        <v>0</v>
      </c>
      <c r="FX90">
        <v>0</v>
      </c>
      <c r="FY90">
        <v>0</v>
      </c>
      <c r="FZ90">
        <v>0</v>
      </c>
      <c r="GA90">
        <v>0</v>
      </c>
      <c r="GB90">
        <v>0</v>
      </c>
      <c r="GC90">
        <v>0</v>
      </c>
      <c r="GD90">
        <v>0</v>
      </c>
      <c r="GE90">
        <v>0</v>
      </c>
      <c r="GF90">
        <v>0</v>
      </c>
      <c r="GG90">
        <v>0</v>
      </c>
      <c r="GH90">
        <v>0</v>
      </c>
      <c r="GI90">
        <v>0</v>
      </c>
      <c r="GJ90" s="2">
        <v>0</v>
      </c>
      <c r="GK90" s="2">
        <v>0</v>
      </c>
      <c r="GL90" s="2">
        <v>0</v>
      </c>
      <c r="GM90" s="2">
        <v>0</v>
      </c>
      <c r="GN90" s="2">
        <v>0</v>
      </c>
      <c r="GO90" s="2">
        <v>0</v>
      </c>
      <c r="GP90" s="2">
        <v>0</v>
      </c>
      <c r="GQ90" s="2">
        <v>0</v>
      </c>
      <c r="GR90" s="2">
        <v>0</v>
      </c>
      <c r="GS90" s="2">
        <v>0</v>
      </c>
      <c r="GT90" s="2">
        <v>0</v>
      </c>
      <c r="GU90" s="2">
        <v>0</v>
      </c>
      <c r="GV90" s="2">
        <v>0</v>
      </c>
      <c r="GW90" s="2">
        <v>0</v>
      </c>
      <c r="GX90" s="2">
        <v>0</v>
      </c>
      <c r="GY90" s="2">
        <v>0</v>
      </c>
      <c r="GZ90" s="2">
        <v>0</v>
      </c>
      <c r="HA90" s="2">
        <v>0</v>
      </c>
      <c r="HB90" s="2">
        <v>0</v>
      </c>
      <c r="HC90" s="2">
        <v>0</v>
      </c>
      <c r="HD90" s="2">
        <v>0</v>
      </c>
      <c r="HE90" s="2">
        <v>0</v>
      </c>
      <c r="HF90" s="2">
        <v>0</v>
      </c>
      <c r="HG90" s="2">
        <v>0</v>
      </c>
      <c r="HH90" s="2">
        <v>0</v>
      </c>
      <c r="HI90" s="2">
        <v>0</v>
      </c>
      <c r="HJ90" s="2">
        <v>0</v>
      </c>
      <c r="HK90" s="2">
        <v>0</v>
      </c>
      <c r="HL90" s="2">
        <v>0</v>
      </c>
      <c r="HM90" s="2">
        <v>0</v>
      </c>
      <c r="HN90" s="2">
        <v>0</v>
      </c>
      <c r="HO90" s="2">
        <v>0</v>
      </c>
      <c r="HP90" s="2">
        <v>0</v>
      </c>
      <c r="HQ90" s="2">
        <v>0</v>
      </c>
      <c r="HR90" s="2">
        <v>0</v>
      </c>
      <c r="HS90" s="2">
        <v>0</v>
      </c>
      <c r="HT90" s="2">
        <v>0</v>
      </c>
      <c r="HU90" s="2">
        <v>0</v>
      </c>
      <c r="HV90" s="2">
        <v>0</v>
      </c>
      <c r="HW90" s="2">
        <v>0</v>
      </c>
      <c r="HX90" s="2">
        <v>0</v>
      </c>
      <c r="HY90" s="2">
        <v>0</v>
      </c>
      <c r="HZ90" s="2">
        <v>0</v>
      </c>
      <c r="IA90" s="2">
        <v>0</v>
      </c>
      <c r="IB90" s="2">
        <v>0</v>
      </c>
      <c r="IC90" s="2">
        <v>0</v>
      </c>
      <c r="ID90" s="2">
        <v>0</v>
      </c>
    </row>
    <row r="91" spans="2:254" ht="12" customHeight="1" x14ac:dyDescent="0.15">
      <c r="B91" t="s">
        <v>153</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c r="BH91">
        <v>0</v>
      </c>
      <c r="BI91">
        <v>0</v>
      </c>
      <c r="BJ91">
        <v>0</v>
      </c>
      <c r="BK91">
        <v>0</v>
      </c>
      <c r="BL91">
        <v>0</v>
      </c>
      <c r="BM91">
        <v>0</v>
      </c>
      <c r="BN91">
        <v>0</v>
      </c>
      <c r="BO91">
        <v>0</v>
      </c>
      <c r="BP91">
        <v>0</v>
      </c>
      <c r="BQ91">
        <v>0</v>
      </c>
      <c r="BR91">
        <v>0</v>
      </c>
      <c r="BS91">
        <v>0</v>
      </c>
      <c r="BT91">
        <v>0</v>
      </c>
      <c r="BU91">
        <v>0</v>
      </c>
      <c r="BV91">
        <v>0</v>
      </c>
      <c r="BW91">
        <v>0</v>
      </c>
      <c r="BX91">
        <v>0</v>
      </c>
      <c r="BY91">
        <v>0</v>
      </c>
      <c r="BZ91">
        <v>0</v>
      </c>
      <c r="CA91">
        <v>0</v>
      </c>
      <c r="CB91">
        <v>0</v>
      </c>
      <c r="CC91">
        <v>0</v>
      </c>
      <c r="CD91">
        <v>0</v>
      </c>
      <c r="CE91">
        <v>0</v>
      </c>
      <c r="CF91">
        <v>0</v>
      </c>
      <c r="CG91">
        <v>0</v>
      </c>
      <c r="CH91">
        <v>0</v>
      </c>
      <c r="CI91">
        <v>0</v>
      </c>
      <c r="CJ91">
        <v>0</v>
      </c>
      <c r="CK91">
        <v>0</v>
      </c>
      <c r="CL91">
        <v>0</v>
      </c>
      <c r="CM91">
        <v>0</v>
      </c>
      <c r="CN91">
        <v>0</v>
      </c>
      <c r="CO91">
        <v>0</v>
      </c>
      <c r="CP91">
        <v>0</v>
      </c>
      <c r="CQ91">
        <v>0</v>
      </c>
      <c r="CR91">
        <v>0</v>
      </c>
      <c r="CS91">
        <v>0</v>
      </c>
      <c r="CT91">
        <v>0</v>
      </c>
      <c r="CU91">
        <v>0</v>
      </c>
      <c r="CV91">
        <v>0</v>
      </c>
      <c r="CW91">
        <v>0</v>
      </c>
      <c r="CX91">
        <v>0</v>
      </c>
      <c r="CY91">
        <v>0</v>
      </c>
      <c r="CZ91">
        <v>0</v>
      </c>
      <c r="DA91">
        <v>0</v>
      </c>
      <c r="DB91">
        <v>0</v>
      </c>
      <c r="DC91">
        <v>0</v>
      </c>
      <c r="DD91">
        <v>0</v>
      </c>
      <c r="DE91">
        <v>0</v>
      </c>
      <c r="DF91">
        <v>0</v>
      </c>
      <c r="DG91">
        <v>0</v>
      </c>
      <c r="DH91">
        <v>0</v>
      </c>
      <c r="DI91">
        <v>0</v>
      </c>
      <c r="DJ91">
        <v>0</v>
      </c>
      <c r="DK91">
        <v>0</v>
      </c>
      <c r="DL91">
        <v>0</v>
      </c>
      <c r="DM91">
        <v>0</v>
      </c>
      <c r="DN91">
        <v>0</v>
      </c>
      <c r="DO91">
        <v>0</v>
      </c>
      <c r="DP91">
        <v>0</v>
      </c>
      <c r="DQ91">
        <v>0</v>
      </c>
      <c r="DR91">
        <v>0</v>
      </c>
      <c r="DS91">
        <v>0</v>
      </c>
      <c r="DT91">
        <v>0</v>
      </c>
      <c r="DU91">
        <v>0</v>
      </c>
      <c r="DV91">
        <v>0</v>
      </c>
      <c r="DW91">
        <v>0</v>
      </c>
      <c r="DX91">
        <v>0</v>
      </c>
      <c r="DY91">
        <v>0</v>
      </c>
      <c r="DZ91">
        <v>0</v>
      </c>
      <c r="EA91">
        <v>0</v>
      </c>
      <c r="EB91">
        <v>0</v>
      </c>
      <c r="EC91">
        <v>0</v>
      </c>
      <c r="ED91">
        <v>0</v>
      </c>
      <c r="EE91">
        <v>0</v>
      </c>
      <c r="EF91">
        <v>0</v>
      </c>
      <c r="EG91">
        <v>0</v>
      </c>
      <c r="EH91">
        <v>0</v>
      </c>
      <c r="EI91">
        <v>0</v>
      </c>
      <c r="EJ91">
        <v>0</v>
      </c>
      <c r="EK91">
        <v>0</v>
      </c>
      <c r="EL91">
        <v>0</v>
      </c>
      <c r="EM91">
        <v>0</v>
      </c>
      <c r="EN91">
        <v>0</v>
      </c>
      <c r="EO91">
        <v>0</v>
      </c>
      <c r="EP91">
        <v>0</v>
      </c>
      <c r="EQ91">
        <v>0</v>
      </c>
      <c r="ER91">
        <v>0</v>
      </c>
      <c r="ES91">
        <v>0</v>
      </c>
      <c r="ET91">
        <v>0</v>
      </c>
      <c r="EU91">
        <v>0</v>
      </c>
      <c r="EV91">
        <v>0</v>
      </c>
      <c r="EW91">
        <v>0</v>
      </c>
      <c r="EX91">
        <v>0</v>
      </c>
      <c r="EY91">
        <v>0</v>
      </c>
      <c r="EZ91">
        <v>0</v>
      </c>
      <c r="FA91">
        <v>0</v>
      </c>
      <c r="FB91">
        <v>0</v>
      </c>
      <c r="FC91">
        <v>0</v>
      </c>
      <c r="FD91">
        <v>0</v>
      </c>
      <c r="FE91">
        <v>0</v>
      </c>
      <c r="FF91">
        <v>0</v>
      </c>
      <c r="FG91">
        <v>0</v>
      </c>
      <c r="FH91">
        <v>0</v>
      </c>
      <c r="FI91">
        <v>0</v>
      </c>
      <c r="FJ91">
        <v>0</v>
      </c>
      <c r="FK91">
        <v>0</v>
      </c>
      <c r="FL91">
        <v>0</v>
      </c>
      <c r="FM91">
        <v>0</v>
      </c>
      <c r="FN91">
        <v>0</v>
      </c>
      <c r="FO91">
        <v>0</v>
      </c>
      <c r="FP91">
        <v>0</v>
      </c>
      <c r="FQ91">
        <v>0</v>
      </c>
      <c r="FR91">
        <v>0</v>
      </c>
      <c r="FS91">
        <v>0</v>
      </c>
      <c r="FT91">
        <v>0</v>
      </c>
      <c r="FU91">
        <v>0</v>
      </c>
      <c r="FV91">
        <v>0</v>
      </c>
      <c r="FW91">
        <v>0</v>
      </c>
      <c r="FX91">
        <v>0</v>
      </c>
      <c r="FY91">
        <v>0</v>
      </c>
      <c r="FZ91">
        <v>0</v>
      </c>
      <c r="GA91">
        <v>0</v>
      </c>
      <c r="GB91">
        <v>0</v>
      </c>
      <c r="GC91">
        <v>0</v>
      </c>
      <c r="GD91">
        <v>0</v>
      </c>
      <c r="GE91">
        <v>0</v>
      </c>
      <c r="GF91">
        <v>0</v>
      </c>
      <c r="GG91">
        <v>0</v>
      </c>
      <c r="GH91">
        <v>0</v>
      </c>
      <c r="GI91">
        <v>0</v>
      </c>
      <c r="GJ91" s="2">
        <v>0</v>
      </c>
      <c r="GK91" s="2">
        <v>0</v>
      </c>
      <c r="GL91" s="2">
        <v>0</v>
      </c>
      <c r="GM91" s="2">
        <v>0</v>
      </c>
      <c r="GN91" s="2">
        <v>0</v>
      </c>
      <c r="GO91" s="2">
        <v>0</v>
      </c>
      <c r="GP91" s="2">
        <v>0</v>
      </c>
      <c r="GQ91" s="2">
        <v>0</v>
      </c>
      <c r="GR91" s="2">
        <v>0</v>
      </c>
      <c r="GS91" s="2">
        <v>0</v>
      </c>
      <c r="GT91" s="2">
        <v>0</v>
      </c>
      <c r="GU91" s="2">
        <v>0</v>
      </c>
      <c r="GV91" s="2">
        <v>0</v>
      </c>
      <c r="GW91" s="2">
        <v>0</v>
      </c>
      <c r="GX91" s="2">
        <v>0</v>
      </c>
      <c r="GY91" s="2">
        <v>0</v>
      </c>
      <c r="GZ91" s="2">
        <v>0</v>
      </c>
      <c r="HA91" s="2">
        <v>0</v>
      </c>
      <c r="HB91" s="2">
        <v>0</v>
      </c>
      <c r="HC91" s="2">
        <v>0</v>
      </c>
      <c r="HD91" s="2">
        <v>0</v>
      </c>
      <c r="HE91" s="2">
        <v>0</v>
      </c>
      <c r="HF91" s="2">
        <v>0</v>
      </c>
      <c r="HG91" s="2">
        <v>0</v>
      </c>
      <c r="HH91" s="2">
        <v>0</v>
      </c>
      <c r="HI91" s="2">
        <v>0</v>
      </c>
      <c r="HJ91" s="2">
        <v>0</v>
      </c>
      <c r="HK91" s="2">
        <v>0</v>
      </c>
      <c r="HL91" s="2">
        <v>0</v>
      </c>
      <c r="HM91" s="2">
        <v>0</v>
      </c>
      <c r="HN91" s="2">
        <v>0</v>
      </c>
      <c r="HO91" s="2">
        <v>0</v>
      </c>
      <c r="HP91" s="2">
        <v>0</v>
      </c>
      <c r="HQ91" s="2">
        <v>0</v>
      </c>
      <c r="HR91" s="2">
        <v>0</v>
      </c>
      <c r="HS91" s="2">
        <v>0</v>
      </c>
      <c r="HT91" s="2">
        <v>0</v>
      </c>
      <c r="HU91" s="2">
        <v>0</v>
      </c>
      <c r="HV91" s="2">
        <v>0</v>
      </c>
      <c r="HW91" s="2">
        <v>0</v>
      </c>
      <c r="HX91" s="2">
        <v>0</v>
      </c>
      <c r="HY91" s="2">
        <v>0</v>
      </c>
      <c r="HZ91" s="2">
        <v>0</v>
      </c>
      <c r="IA91" s="2">
        <v>0</v>
      </c>
      <c r="IB91" s="2">
        <v>0</v>
      </c>
      <c r="IC91" s="2">
        <v>0</v>
      </c>
      <c r="ID91" s="2">
        <v>0</v>
      </c>
    </row>
    <row r="92" spans="2:254" ht="12" customHeight="1" x14ac:dyDescent="0.15">
      <c r="B92" t="s">
        <v>154</v>
      </c>
      <c r="C92">
        <v>0</v>
      </c>
      <c r="D92">
        <v>0</v>
      </c>
      <c r="E92">
        <v>0</v>
      </c>
      <c r="F92">
        <v>0</v>
      </c>
      <c r="G92">
        <v>0</v>
      </c>
      <c r="H92">
        <v>0</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c r="BH92">
        <v>0</v>
      </c>
      <c r="BI92">
        <v>0</v>
      </c>
      <c r="BJ92">
        <v>0</v>
      </c>
      <c r="BK92">
        <v>0</v>
      </c>
      <c r="BL92">
        <v>0</v>
      </c>
      <c r="BM92">
        <v>0</v>
      </c>
      <c r="BN92">
        <v>0</v>
      </c>
      <c r="BO92">
        <v>0</v>
      </c>
      <c r="BP92">
        <v>0</v>
      </c>
      <c r="BQ92">
        <v>0</v>
      </c>
      <c r="BR92">
        <v>0</v>
      </c>
      <c r="BS92">
        <v>0</v>
      </c>
      <c r="BT92">
        <v>0</v>
      </c>
      <c r="BU92">
        <v>0</v>
      </c>
      <c r="BV92">
        <v>0</v>
      </c>
      <c r="BW92">
        <v>0</v>
      </c>
      <c r="BX92">
        <v>0</v>
      </c>
      <c r="BY92">
        <v>0</v>
      </c>
      <c r="BZ92">
        <v>0</v>
      </c>
      <c r="CA92">
        <v>0</v>
      </c>
      <c r="CB92">
        <v>0</v>
      </c>
      <c r="CC92">
        <v>0</v>
      </c>
      <c r="CD92">
        <v>0</v>
      </c>
      <c r="CE92">
        <v>0</v>
      </c>
      <c r="CF92">
        <v>0</v>
      </c>
      <c r="CG92">
        <v>0</v>
      </c>
      <c r="CH92">
        <v>0</v>
      </c>
      <c r="CI92">
        <v>0</v>
      </c>
      <c r="CJ92">
        <v>0</v>
      </c>
      <c r="CK92">
        <v>0</v>
      </c>
      <c r="CL92">
        <v>0</v>
      </c>
      <c r="CM92">
        <v>0</v>
      </c>
      <c r="CN92">
        <v>0</v>
      </c>
      <c r="CO92">
        <v>0</v>
      </c>
      <c r="CP92">
        <v>0</v>
      </c>
      <c r="CQ92">
        <v>0</v>
      </c>
      <c r="CR92">
        <v>0</v>
      </c>
      <c r="CS92">
        <v>0</v>
      </c>
      <c r="CT92">
        <v>0</v>
      </c>
      <c r="CU92">
        <v>0</v>
      </c>
      <c r="CV92">
        <v>0</v>
      </c>
      <c r="CW92">
        <v>0</v>
      </c>
      <c r="CX92">
        <v>0</v>
      </c>
      <c r="CY92">
        <v>0</v>
      </c>
      <c r="CZ92">
        <v>0</v>
      </c>
      <c r="DA92">
        <v>0</v>
      </c>
      <c r="DB92">
        <v>0</v>
      </c>
      <c r="DC92">
        <v>0</v>
      </c>
      <c r="DD92">
        <v>0</v>
      </c>
      <c r="DE92">
        <v>0</v>
      </c>
      <c r="DF92">
        <v>0</v>
      </c>
      <c r="DG92">
        <v>0</v>
      </c>
      <c r="DH92">
        <v>0</v>
      </c>
      <c r="DI92">
        <v>0</v>
      </c>
      <c r="DJ92">
        <v>0</v>
      </c>
      <c r="DK92">
        <v>0</v>
      </c>
      <c r="DL92">
        <v>0</v>
      </c>
      <c r="DM92">
        <v>0</v>
      </c>
      <c r="DN92">
        <v>0</v>
      </c>
      <c r="DO92">
        <v>0</v>
      </c>
      <c r="DP92">
        <v>0</v>
      </c>
      <c r="DQ92">
        <v>0</v>
      </c>
      <c r="DR92">
        <v>0</v>
      </c>
      <c r="DS92">
        <v>0</v>
      </c>
      <c r="DT92">
        <v>0</v>
      </c>
      <c r="DU92">
        <v>0</v>
      </c>
      <c r="DV92">
        <v>0</v>
      </c>
      <c r="DW92">
        <v>0</v>
      </c>
      <c r="DX92">
        <v>0</v>
      </c>
      <c r="DY92">
        <v>0</v>
      </c>
      <c r="DZ92">
        <v>0</v>
      </c>
      <c r="EA92">
        <v>0</v>
      </c>
      <c r="EB92">
        <v>0</v>
      </c>
      <c r="EC92">
        <v>0</v>
      </c>
      <c r="ED92">
        <v>0</v>
      </c>
      <c r="EE92">
        <v>0</v>
      </c>
      <c r="EF92">
        <v>0</v>
      </c>
      <c r="EG92">
        <v>0</v>
      </c>
      <c r="EH92">
        <v>0</v>
      </c>
      <c r="EI92">
        <v>0</v>
      </c>
      <c r="EJ92">
        <v>0</v>
      </c>
      <c r="EK92">
        <v>0</v>
      </c>
      <c r="EL92">
        <v>0</v>
      </c>
      <c r="EM92">
        <v>0</v>
      </c>
      <c r="EN92">
        <v>0</v>
      </c>
      <c r="EO92">
        <v>0</v>
      </c>
      <c r="EP92">
        <v>0</v>
      </c>
      <c r="EQ92">
        <v>0</v>
      </c>
      <c r="ER92">
        <v>0</v>
      </c>
      <c r="ES92">
        <v>0</v>
      </c>
      <c r="ET92">
        <v>0</v>
      </c>
      <c r="EU92">
        <v>0</v>
      </c>
      <c r="EV92">
        <v>0</v>
      </c>
      <c r="EW92">
        <v>0</v>
      </c>
      <c r="EX92">
        <v>0</v>
      </c>
      <c r="EY92">
        <v>0</v>
      </c>
      <c r="EZ92">
        <v>0</v>
      </c>
      <c r="FA92">
        <v>0</v>
      </c>
      <c r="FB92">
        <v>0</v>
      </c>
      <c r="FC92">
        <v>0</v>
      </c>
      <c r="FD92">
        <v>0</v>
      </c>
      <c r="FE92">
        <v>0</v>
      </c>
      <c r="FF92">
        <v>0</v>
      </c>
      <c r="FG92">
        <v>0</v>
      </c>
      <c r="FH92">
        <v>0</v>
      </c>
      <c r="FI92">
        <v>0</v>
      </c>
      <c r="FJ92">
        <v>0</v>
      </c>
      <c r="FK92">
        <v>0</v>
      </c>
      <c r="FL92">
        <v>0</v>
      </c>
      <c r="FM92">
        <v>0</v>
      </c>
      <c r="FN92">
        <v>0</v>
      </c>
      <c r="FO92">
        <v>0</v>
      </c>
      <c r="FP92">
        <v>0</v>
      </c>
      <c r="FQ92">
        <v>0</v>
      </c>
      <c r="FR92">
        <v>0</v>
      </c>
      <c r="FS92">
        <v>0</v>
      </c>
      <c r="FT92">
        <v>0</v>
      </c>
      <c r="FU92">
        <v>0</v>
      </c>
      <c r="FV92">
        <v>0</v>
      </c>
      <c r="FW92">
        <v>0</v>
      </c>
      <c r="FX92">
        <v>0</v>
      </c>
      <c r="FY92">
        <v>0</v>
      </c>
      <c r="FZ92">
        <v>0</v>
      </c>
      <c r="GA92">
        <v>0</v>
      </c>
      <c r="GB92">
        <v>0</v>
      </c>
      <c r="GC92">
        <v>0</v>
      </c>
      <c r="GD92">
        <v>0</v>
      </c>
      <c r="GE92">
        <v>0</v>
      </c>
      <c r="GF92">
        <v>0</v>
      </c>
      <c r="GG92">
        <v>0</v>
      </c>
      <c r="GH92">
        <v>0</v>
      </c>
      <c r="GI92">
        <v>0</v>
      </c>
      <c r="GJ92" s="2">
        <v>0</v>
      </c>
      <c r="GK92" s="2">
        <v>0</v>
      </c>
      <c r="GL92" s="2">
        <v>0</v>
      </c>
      <c r="GM92" s="2">
        <v>0</v>
      </c>
      <c r="GN92" s="2">
        <v>0</v>
      </c>
      <c r="GO92" s="2">
        <v>0</v>
      </c>
      <c r="GP92" s="2">
        <v>0</v>
      </c>
      <c r="GQ92" s="2">
        <v>0</v>
      </c>
      <c r="GR92" s="2">
        <v>0</v>
      </c>
      <c r="GS92" s="2">
        <v>0</v>
      </c>
      <c r="GT92" s="2">
        <v>0</v>
      </c>
      <c r="GU92" s="2">
        <v>0</v>
      </c>
      <c r="GV92" s="2">
        <v>0</v>
      </c>
      <c r="GW92" s="2">
        <v>0</v>
      </c>
      <c r="GX92" s="2">
        <v>0</v>
      </c>
      <c r="GY92" s="2">
        <v>0</v>
      </c>
      <c r="GZ92" s="2">
        <v>0</v>
      </c>
      <c r="HA92" s="2">
        <v>0</v>
      </c>
      <c r="HB92" s="2">
        <v>0</v>
      </c>
      <c r="HC92" s="2">
        <v>0</v>
      </c>
      <c r="HD92" s="2">
        <v>0</v>
      </c>
      <c r="HE92" s="2">
        <v>0</v>
      </c>
      <c r="HF92" s="2">
        <v>0</v>
      </c>
      <c r="HG92" s="2">
        <v>0</v>
      </c>
      <c r="HH92" s="2">
        <v>0</v>
      </c>
      <c r="HI92" s="2">
        <v>0</v>
      </c>
      <c r="HJ92" s="2">
        <v>0</v>
      </c>
      <c r="HK92" s="2">
        <v>0</v>
      </c>
      <c r="HL92" s="2">
        <v>0</v>
      </c>
      <c r="HM92" s="2">
        <v>0</v>
      </c>
      <c r="HN92" s="2">
        <v>0</v>
      </c>
      <c r="HO92" s="2">
        <v>0</v>
      </c>
      <c r="HP92" s="2">
        <v>0</v>
      </c>
      <c r="HQ92" s="2">
        <v>0</v>
      </c>
      <c r="HR92" s="2">
        <v>0</v>
      </c>
      <c r="HS92" s="2">
        <v>0</v>
      </c>
      <c r="HT92" s="2">
        <v>0</v>
      </c>
      <c r="HU92" s="2">
        <v>0</v>
      </c>
      <c r="HV92" s="2">
        <v>0</v>
      </c>
      <c r="HW92" s="2">
        <v>0</v>
      </c>
      <c r="HX92" s="2">
        <v>0</v>
      </c>
      <c r="HY92" s="2">
        <v>0</v>
      </c>
      <c r="HZ92" s="2">
        <v>0</v>
      </c>
      <c r="IA92" s="2">
        <v>0</v>
      </c>
      <c r="IB92" s="2">
        <v>0</v>
      </c>
      <c r="IC92" s="2">
        <v>0</v>
      </c>
      <c r="ID92" s="2">
        <v>0</v>
      </c>
    </row>
    <row r="93" spans="2:254" ht="12" customHeight="1" x14ac:dyDescent="0.15">
      <c r="B93" t="s">
        <v>155</v>
      </c>
      <c r="C93">
        <v>0</v>
      </c>
      <c r="D93">
        <v>0</v>
      </c>
      <c r="E93">
        <v>0</v>
      </c>
      <c r="F93">
        <v>0</v>
      </c>
      <c r="G93">
        <v>0</v>
      </c>
      <c r="H93">
        <v>0</v>
      </c>
      <c r="I93">
        <v>0</v>
      </c>
      <c r="J93">
        <v>0</v>
      </c>
      <c r="K93">
        <v>0</v>
      </c>
      <c r="L93">
        <v>0</v>
      </c>
      <c r="M93">
        <v>0</v>
      </c>
      <c r="N93">
        <v>0</v>
      </c>
      <c r="O93">
        <v>0</v>
      </c>
      <c r="P93">
        <v>0</v>
      </c>
      <c r="Q93">
        <v>0</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0</v>
      </c>
      <c r="AR93">
        <v>0</v>
      </c>
      <c r="AS93">
        <v>0</v>
      </c>
      <c r="AT93">
        <v>0</v>
      </c>
      <c r="AU93">
        <v>0</v>
      </c>
      <c r="AV93">
        <v>0</v>
      </c>
      <c r="AW93">
        <v>0</v>
      </c>
      <c r="AX93">
        <v>0</v>
      </c>
      <c r="AY93">
        <v>0</v>
      </c>
      <c r="AZ93">
        <v>0</v>
      </c>
      <c r="BA93">
        <v>0</v>
      </c>
      <c r="BB93">
        <v>0</v>
      </c>
      <c r="BC93">
        <v>0</v>
      </c>
      <c r="BD93">
        <v>0</v>
      </c>
      <c r="BE93">
        <v>0</v>
      </c>
      <c r="BF93">
        <v>0</v>
      </c>
      <c r="BG93">
        <v>0</v>
      </c>
      <c r="BH93">
        <v>0</v>
      </c>
      <c r="BI93">
        <v>0</v>
      </c>
      <c r="BJ93">
        <v>0</v>
      </c>
      <c r="BK93">
        <v>0</v>
      </c>
      <c r="BL93">
        <v>0</v>
      </c>
      <c r="BM93">
        <v>0</v>
      </c>
      <c r="BN93">
        <v>0</v>
      </c>
      <c r="BO93">
        <v>0</v>
      </c>
      <c r="BP93">
        <v>0</v>
      </c>
      <c r="BQ93">
        <v>0</v>
      </c>
      <c r="BR93">
        <v>0</v>
      </c>
      <c r="BS93">
        <v>0</v>
      </c>
      <c r="BT93">
        <v>0</v>
      </c>
      <c r="BU93">
        <v>0</v>
      </c>
      <c r="BV93">
        <v>0</v>
      </c>
      <c r="BW93">
        <v>0</v>
      </c>
      <c r="BX93">
        <v>0</v>
      </c>
      <c r="BY93">
        <v>0</v>
      </c>
      <c r="BZ93">
        <v>0</v>
      </c>
      <c r="CA93">
        <v>0</v>
      </c>
      <c r="CB93">
        <v>0</v>
      </c>
      <c r="CC93">
        <v>0</v>
      </c>
      <c r="CD93">
        <v>0</v>
      </c>
      <c r="CE93">
        <v>0</v>
      </c>
      <c r="CF93">
        <v>0</v>
      </c>
      <c r="CG93">
        <v>0</v>
      </c>
      <c r="CH93">
        <v>0</v>
      </c>
      <c r="CI93">
        <v>0</v>
      </c>
      <c r="CJ93">
        <v>0</v>
      </c>
      <c r="CK93">
        <v>0</v>
      </c>
      <c r="CL93">
        <v>0</v>
      </c>
      <c r="CM93">
        <v>0</v>
      </c>
      <c r="CN93">
        <v>0</v>
      </c>
      <c r="CO93">
        <v>0</v>
      </c>
      <c r="CP93">
        <v>0</v>
      </c>
      <c r="CQ93">
        <v>0</v>
      </c>
      <c r="CR93">
        <v>0</v>
      </c>
      <c r="CS93">
        <v>0</v>
      </c>
      <c r="CT93">
        <v>0</v>
      </c>
      <c r="CU93">
        <v>0</v>
      </c>
      <c r="CV93">
        <v>0</v>
      </c>
      <c r="CW93">
        <v>0</v>
      </c>
      <c r="CX93">
        <v>0</v>
      </c>
      <c r="CY93">
        <v>0</v>
      </c>
      <c r="CZ93">
        <v>0</v>
      </c>
      <c r="DA93">
        <v>0</v>
      </c>
      <c r="DB93">
        <v>0</v>
      </c>
      <c r="DC93">
        <v>0</v>
      </c>
      <c r="DD93">
        <v>0</v>
      </c>
      <c r="DE93">
        <v>0</v>
      </c>
      <c r="DF93">
        <v>0</v>
      </c>
      <c r="DG93">
        <v>0</v>
      </c>
      <c r="DH93">
        <v>0</v>
      </c>
      <c r="DI93">
        <v>0</v>
      </c>
      <c r="DJ93">
        <v>0</v>
      </c>
      <c r="DK93">
        <v>0</v>
      </c>
      <c r="DL93">
        <v>0</v>
      </c>
      <c r="DM93">
        <v>0</v>
      </c>
      <c r="DN93">
        <v>0</v>
      </c>
      <c r="DO93">
        <v>0</v>
      </c>
      <c r="DP93">
        <v>0</v>
      </c>
      <c r="DQ93">
        <v>0</v>
      </c>
      <c r="DR93">
        <v>0</v>
      </c>
      <c r="DS93">
        <v>0</v>
      </c>
      <c r="DT93">
        <v>0</v>
      </c>
      <c r="DU93">
        <v>0</v>
      </c>
      <c r="DV93">
        <v>0</v>
      </c>
      <c r="DW93">
        <v>0</v>
      </c>
      <c r="DX93">
        <v>0</v>
      </c>
      <c r="DY93">
        <v>0</v>
      </c>
      <c r="DZ93">
        <v>0</v>
      </c>
      <c r="EA93">
        <v>0</v>
      </c>
      <c r="EB93">
        <v>0</v>
      </c>
      <c r="EC93">
        <v>0</v>
      </c>
      <c r="ED93">
        <v>0</v>
      </c>
      <c r="EE93">
        <v>0</v>
      </c>
      <c r="EF93">
        <v>0</v>
      </c>
      <c r="EG93">
        <v>0</v>
      </c>
      <c r="EH93">
        <v>0</v>
      </c>
      <c r="EI93">
        <v>0</v>
      </c>
      <c r="EJ93">
        <v>0</v>
      </c>
      <c r="EK93">
        <v>0</v>
      </c>
      <c r="EL93">
        <v>0</v>
      </c>
      <c r="EM93">
        <v>0</v>
      </c>
      <c r="EN93">
        <v>0</v>
      </c>
      <c r="EO93">
        <v>0</v>
      </c>
      <c r="EP93">
        <v>0</v>
      </c>
      <c r="EQ93">
        <v>0</v>
      </c>
      <c r="ER93">
        <v>0</v>
      </c>
      <c r="ES93">
        <v>0</v>
      </c>
      <c r="ET93">
        <v>0</v>
      </c>
      <c r="EU93">
        <v>0</v>
      </c>
      <c r="EV93">
        <v>0</v>
      </c>
      <c r="EW93">
        <v>0</v>
      </c>
      <c r="EX93">
        <v>0</v>
      </c>
      <c r="EY93">
        <v>0</v>
      </c>
      <c r="EZ93">
        <v>0</v>
      </c>
      <c r="FA93">
        <v>0</v>
      </c>
      <c r="FB93">
        <v>0</v>
      </c>
      <c r="FC93">
        <v>0</v>
      </c>
      <c r="FD93">
        <v>0</v>
      </c>
      <c r="FE93">
        <v>0</v>
      </c>
      <c r="FF93">
        <v>0</v>
      </c>
      <c r="FG93">
        <v>0</v>
      </c>
      <c r="FH93">
        <v>0</v>
      </c>
      <c r="FI93">
        <v>0</v>
      </c>
      <c r="FJ93">
        <v>0</v>
      </c>
      <c r="FK93">
        <v>0</v>
      </c>
      <c r="FL93">
        <v>0</v>
      </c>
      <c r="FM93">
        <v>0</v>
      </c>
      <c r="FN93">
        <v>0</v>
      </c>
      <c r="FO93">
        <v>0</v>
      </c>
      <c r="FP93">
        <v>0</v>
      </c>
      <c r="FQ93">
        <v>0</v>
      </c>
      <c r="FR93">
        <v>0</v>
      </c>
      <c r="FS93">
        <v>0</v>
      </c>
      <c r="FT93">
        <v>0</v>
      </c>
      <c r="FU93">
        <v>0</v>
      </c>
      <c r="FV93">
        <v>0</v>
      </c>
      <c r="FW93">
        <v>0</v>
      </c>
      <c r="FX93">
        <v>0</v>
      </c>
      <c r="FY93">
        <v>0</v>
      </c>
      <c r="FZ93">
        <v>0</v>
      </c>
      <c r="GA93">
        <v>0</v>
      </c>
      <c r="GB93">
        <v>0</v>
      </c>
      <c r="GC93">
        <v>0</v>
      </c>
      <c r="GD93">
        <v>0</v>
      </c>
      <c r="GE93">
        <v>0</v>
      </c>
      <c r="GF93">
        <v>0</v>
      </c>
      <c r="GG93">
        <v>0</v>
      </c>
      <c r="GH93">
        <v>0</v>
      </c>
      <c r="GI93">
        <v>0</v>
      </c>
      <c r="GJ93" s="2">
        <v>0</v>
      </c>
      <c r="GK93" s="2">
        <v>0</v>
      </c>
      <c r="GL93" s="2">
        <v>0</v>
      </c>
      <c r="GM93" s="2">
        <v>0</v>
      </c>
      <c r="GN93" s="2">
        <v>0</v>
      </c>
      <c r="GO93" s="2">
        <v>0</v>
      </c>
      <c r="GP93" s="2">
        <v>0</v>
      </c>
      <c r="GQ93" s="2">
        <v>0</v>
      </c>
      <c r="GR93" s="2">
        <v>0</v>
      </c>
      <c r="GS93" s="2">
        <v>0</v>
      </c>
      <c r="GT93" s="2">
        <v>0</v>
      </c>
      <c r="GU93" s="2">
        <v>0</v>
      </c>
      <c r="GV93" s="2">
        <v>0</v>
      </c>
      <c r="GW93" s="2">
        <v>0</v>
      </c>
      <c r="GX93" s="2">
        <v>0</v>
      </c>
      <c r="GY93" s="2">
        <v>0</v>
      </c>
      <c r="GZ93" s="2">
        <v>0</v>
      </c>
      <c r="HA93" s="2">
        <v>0</v>
      </c>
      <c r="HB93" s="2">
        <v>0</v>
      </c>
      <c r="HC93" s="2">
        <v>0</v>
      </c>
      <c r="HD93" s="2">
        <v>0</v>
      </c>
      <c r="HE93" s="2">
        <v>0</v>
      </c>
      <c r="HF93" s="2">
        <v>0</v>
      </c>
      <c r="HG93" s="2">
        <v>0</v>
      </c>
      <c r="HH93" s="2">
        <v>0</v>
      </c>
      <c r="HI93" s="2">
        <v>0</v>
      </c>
      <c r="HJ93" s="2">
        <v>0</v>
      </c>
      <c r="HK93" s="2">
        <v>0</v>
      </c>
      <c r="HL93" s="2">
        <v>0</v>
      </c>
      <c r="HM93" s="2">
        <v>0</v>
      </c>
      <c r="HN93" s="2">
        <v>0</v>
      </c>
      <c r="HO93" s="2">
        <v>0</v>
      </c>
      <c r="HP93" s="2">
        <v>0</v>
      </c>
      <c r="HQ93" s="2">
        <v>0</v>
      </c>
      <c r="HR93" s="2">
        <v>0</v>
      </c>
      <c r="HS93" s="2">
        <v>0</v>
      </c>
      <c r="HT93" s="2">
        <v>0</v>
      </c>
      <c r="HU93" s="2">
        <v>0</v>
      </c>
      <c r="HV93" s="2">
        <v>0</v>
      </c>
      <c r="HW93" s="2">
        <v>0</v>
      </c>
      <c r="HX93" s="2">
        <v>0</v>
      </c>
      <c r="HY93" s="2">
        <v>0</v>
      </c>
      <c r="HZ93" s="2">
        <v>0</v>
      </c>
      <c r="IA93" s="2">
        <v>0</v>
      </c>
      <c r="IB93" s="2">
        <v>0</v>
      </c>
      <c r="IC93" s="2">
        <v>0</v>
      </c>
      <c r="ID93" s="2">
        <v>0</v>
      </c>
    </row>
    <row r="94" spans="2:254" ht="12" customHeight="1" x14ac:dyDescent="0.15">
      <c r="B94" t="s">
        <v>156</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0</v>
      </c>
      <c r="AT94">
        <v>0</v>
      </c>
      <c r="AU94">
        <v>0</v>
      </c>
      <c r="AV94">
        <v>0</v>
      </c>
      <c r="AW94">
        <v>0</v>
      </c>
      <c r="AX94">
        <v>0</v>
      </c>
      <c r="AY94">
        <v>0</v>
      </c>
      <c r="AZ94">
        <v>0</v>
      </c>
      <c r="BA94">
        <v>0</v>
      </c>
      <c r="BB94">
        <v>0</v>
      </c>
      <c r="BC94">
        <v>0</v>
      </c>
      <c r="BD94">
        <v>0</v>
      </c>
      <c r="BE94">
        <v>0</v>
      </c>
      <c r="BF94">
        <v>0</v>
      </c>
      <c r="BG94">
        <v>0</v>
      </c>
      <c r="BH94">
        <v>0</v>
      </c>
      <c r="BI94">
        <v>0</v>
      </c>
      <c r="BJ94">
        <v>0</v>
      </c>
      <c r="BK94">
        <v>0</v>
      </c>
      <c r="BL94">
        <v>0</v>
      </c>
      <c r="BM94">
        <v>0</v>
      </c>
      <c r="BN94">
        <v>0</v>
      </c>
      <c r="BO94">
        <v>0</v>
      </c>
      <c r="BP94">
        <v>0</v>
      </c>
      <c r="BQ94">
        <v>0</v>
      </c>
      <c r="BR94">
        <v>0</v>
      </c>
      <c r="BS94">
        <v>0</v>
      </c>
      <c r="BT94">
        <v>0</v>
      </c>
      <c r="BU94">
        <v>0</v>
      </c>
      <c r="BV94">
        <v>0</v>
      </c>
      <c r="BW94">
        <v>0</v>
      </c>
      <c r="BX94">
        <v>0</v>
      </c>
      <c r="BY94">
        <v>0</v>
      </c>
      <c r="BZ94">
        <v>0</v>
      </c>
      <c r="CA94">
        <v>0</v>
      </c>
      <c r="CB94">
        <v>0</v>
      </c>
      <c r="CC94">
        <v>0</v>
      </c>
      <c r="CD94">
        <v>0</v>
      </c>
      <c r="CE94">
        <v>0</v>
      </c>
      <c r="CF94">
        <v>0</v>
      </c>
      <c r="CG94">
        <v>0</v>
      </c>
      <c r="CH94">
        <v>0</v>
      </c>
      <c r="CI94">
        <v>0</v>
      </c>
      <c r="CJ94">
        <v>0</v>
      </c>
      <c r="CK94">
        <v>0</v>
      </c>
      <c r="CL94">
        <v>0</v>
      </c>
      <c r="CM94">
        <v>0</v>
      </c>
      <c r="CN94">
        <v>0</v>
      </c>
      <c r="CO94">
        <v>0</v>
      </c>
      <c r="CP94">
        <v>0</v>
      </c>
      <c r="CQ94">
        <v>0</v>
      </c>
      <c r="CR94">
        <v>0</v>
      </c>
      <c r="CS94">
        <v>0</v>
      </c>
      <c r="CT94">
        <v>0</v>
      </c>
      <c r="CU94">
        <v>0</v>
      </c>
      <c r="CV94">
        <v>0</v>
      </c>
      <c r="CW94">
        <v>0</v>
      </c>
      <c r="CX94">
        <v>0</v>
      </c>
      <c r="CY94">
        <v>0</v>
      </c>
      <c r="CZ94">
        <v>0</v>
      </c>
      <c r="DA94">
        <v>0</v>
      </c>
      <c r="DB94">
        <v>0</v>
      </c>
      <c r="DC94">
        <v>0</v>
      </c>
      <c r="DD94">
        <v>0</v>
      </c>
      <c r="DE94">
        <v>0</v>
      </c>
      <c r="DF94">
        <v>0</v>
      </c>
      <c r="DG94">
        <v>0</v>
      </c>
      <c r="DH94">
        <v>0</v>
      </c>
      <c r="DI94">
        <v>0</v>
      </c>
      <c r="DJ94">
        <v>0</v>
      </c>
      <c r="DK94">
        <v>0</v>
      </c>
      <c r="DL94">
        <v>0</v>
      </c>
      <c r="DM94">
        <v>0</v>
      </c>
      <c r="DN94">
        <v>0</v>
      </c>
      <c r="DO94">
        <v>0</v>
      </c>
      <c r="DP94">
        <v>0</v>
      </c>
      <c r="DQ94">
        <v>0</v>
      </c>
      <c r="DR94">
        <v>0</v>
      </c>
      <c r="DS94">
        <v>0</v>
      </c>
      <c r="DT94">
        <v>0</v>
      </c>
      <c r="DU94">
        <v>0</v>
      </c>
      <c r="DV94">
        <v>0</v>
      </c>
      <c r="DW94">
        <v>0</v>
      </c>
      <c r="DX94">
        <v>0</v>
      </c>
      <c r="DY94">
        <v>0</v>
      </c>
      <c r="DZ94">
        <v>0</v>
      </c>
      <c r="EA94">
        <v>0</v>
      </c>
      <c r="EB94">
        <v>0</v>
      </c>
      <c r="EC94">
        <v>0</v>
      </c>
      <c r="ED94">
        <v>0</v>
      </c>
      <c r="EE94">
        <v>0</v>
      </c>
      <c r="EF94">
        <v>0</v>
      </c>
      <c r="EG94">
        <v>0</v>
      </c>
      <c r="EH94">
        <v>0</v>
      </c>
      <c r="EI94">
        <v>0</v>
      </c>
      <c r="EJ94">
        <v>0</v>
      </c>
      <c r="EK94">
        <v>0</v>
      </c>
      <c r="EL94">
        <v>0</v>
      </c>
      <c r="EM94">
        <v>0</v>
      </c>
      <c r="EN94">
        <v>0</v>
      </c>
      <c r="EO94">
        <v>0</v>
      </c>
      <c r="EP94">
        <v>0</v>
      </c>
      <c r="EQ94">
        <v>0</v>
      </c>
      <c r="ER94">
        <v>0</v>
      </c>
      <c r="ES94">
        <v>0</v>
      </c>
      <c r="ET94">
        <v>0</v>
      </c>
      <c r="EU94">
        <v>0</v>
      </c>
      <c r="EV94">
        <v>0</v>
      </c>
      <c r="EW94">
        <v>0</v>
      </c>
      <c r="EX94">
        <v>0</v>
      </c>
      <c r="EY94">
        <v>0</v>
      </c>
      <c r="EZ94">
        <v>0</v>
      </c>
      <c r="FA94">
        <v>0</v>
      </c>
      <c r="FB94">
        <v>0</v>
      </c>
      <c r="FC94">
        <v>0</v>
      </c>
      <c r="FD94">
        <v>0</v>
      </c>
      <c r="FE94">
        <v>0</v>
      </c>
      <c r="FF94">
        <v>0</v>
      </c>
      <c r="FG94">
        <v>0</v>
      </c>
      <c r="FH94">
        <v>0</v>
      </c>
      <c r="FI94">
        <v>0</v>
      </c>
      <c r="FJ94">
        <v>0</v>
      </c>
      <c r="FK94">
        <v>0</v>
      </c>
      <c r="FL94">
        <v>0</v>
      </c>
      <c r="FM94">
        <v>0</v>
      </c>
      <c r="FN94">
        <v>0</v>
      </c>
      <c r="FO94">
        <v>0</v>
      </c>
      <c r="FP94">
        <v>0</v>
      </c>
      <c r="FQ94">
        <v>0</v>
      </c>
      <c r="FR94">
        <v>0</v>
      </c>
      <c r="FS94">
        <v>0</v>
      </c>
      <c r="FT94">
        <v>0</v>
      </c>
      <c r="FU94">
        <v>0</v>
      </c>
      <c r="FV94">
        <v>0</v>
      </c>
      <c r="FW94">
        <v>0</v>
      </c>
      <c r="FX94">
        <v>0</v>
      </c>
      <c r="FY94">
        <v>0</v>
      </c>
      <c r="FZ94">
        <v>0</v>
      </c>
      <c r="GA94">
        <v>0</v>
      </c>
      <c r="GB94">
        <v>0</v>
      </c>
      <c r="GC94">
        <v>0</v>
      </c>
      <c r="GD94">
        <v>0</v>
      </c>
      <c r="GE94">
        <v>0</v>
      </c>
      <c r="GF94">
        <v>0</v>
      </c>
      <c r="GG94">
        <v>0</v>
      </c>
      <c r="GH94">
        <v>0</v>
      </c>
      <c r="GI94">
        <v>0</v>
      </c>
      <c r="GJ94" s="2">
        <v>0</v>
      </c>
      <c r="GK94" s="2">
        <v>0</v>
      </c>
      <c r="GL94" s="2">
        <v>0</v>
      </c>
      <c r="GM94" s="2">
        <v>0</v>
      </c>
      <c r="GN94" s="2">
        <v>0</v>
      </c>
      <c r="GO94" s="2">
        <v>0</v>
      </c>
      <c r="GP94" s="2">
        <v>0</v>
      </c>
      <c r="GQ94" s="2">
        <v>0</v>
      </c>
      <c r="GR94" s="2">
        <v>0</v>
      </c>
      <c r="GS94" s="2">
        <v>0</v>
      </c>
      <c r="GT94" s="2">
        <v>0</v>
      </c>
      <c r="GU94" s="2">
        <v>0</v>
      </c>
      <c r="GV94" s="2">
        <v>0</v>
      </c>
      <c r="GW94" s="2">
        <v>0</v>
      </c>
      <c r="GX94" s="2">
        <v>0</v>
      </c>
      <c r="GY94" s="2">
        <v>0</v>
      </c>
      <c r="GZ94" s="2">
        <v>0</v>
      </c>
      <c r="HA94" s="2">
        <v>0</v>
      </c>
      <c r="HB94" s="2">
        <v>0</v>
      </c>
      <c r="HC94" s="2">
        <v>0</v>
      </c>
      <c r="HD94" s="2">
        <v>0</v>
      </c>
      <c r="HE94" s="2">
        <v>0</v>
      </c>
      <c r="HF94" s="2">
        <v>0</v>
      </c>
      <c r="HG94" s="2">
        <v>0</v>
      </c>
      <c r="HH94" s="2">
        <v>0</v>
      </c>
      <c r="HI94" s="2">
        <v>0</v>
      </c>
      <c r="HJ94" s="2">
        <v>0</v>
      </c>
      <c r="HK94" s="2">
        <v>0</v>
      </c>
      <c r="HL94" s="2">
        <v>0</v>
      </c>
      <c r="HM94" s="2">
        <v>0</v>
      </c>
      <c r="HN94" s="2">
        <v>0</v>
      </c>
      <c r="HO94" s="2">
        <v>0</v>
      </c>
      <c r="HP94" s="2">
        <v>0</v>
      </c>
      <c r="HQ94" s="2">
        <v>0</v>
      </c>
      <c r="HR94" s="2">
        <v>0</v>
      </c>
      <c r="HS94" s="2">
        <v>0</v>
      </c>
      <c r="HT94" s="2">
        <v>0</v>
      </c>
      <c r="HU94" s="2">
        <v>0</v>
      </c>
      <c r="HV94" s="2">
        <v>0</v>
      </c>
      <c r="HW94" s="2">
        <v>0</v>
      </c>
      <c r="HX94" s="2">
        <v>0</v>
      </c>
      <c r="HY94" s="2">
        <v>0</v>
      </c>
      <c r="HZ94" s="2">
        <v>0</v>
      </c>
      <c r="IA94" s="2">
        <v>0</v>
      </c>
      <c r="IB94" s="2">
        <v>0</v>
      </c>
      <c r="IC94" s="2">
        <v>0</v>
      </c>
      <c r="ID94" s="2">
        <v>0</v>
      </c>
    </row>
    <row r="95" spans="2:254" ht="12" customHeight="1" x14ac:dyDescent="0.15">
      <c r="B95" t="s">
        <v>389</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c r="BH95">
        <v>0</v>
      </c>
      <c r="BI95">
        <v>0</v>
      </c>
      <c r="BJ95">
        <v>0</v>
      </c>
      <c r="BK95">
        <v>0</v>
      </c>
      <c r="BL95">
        <v>0</v>
      </c>
      <c r="BM95">
        <v>0</v>
      </c>
      <c r="BN95">
        <v>0</v>
      </c>
      <c r="BO95">
        <v>0</v>
      </c>
      <c r="BP95">
        <v>0</v>
      </c>
      <c r="BQ95">
        <v>0</v>
      </c>
      <c r="BR95">
        <v>0</v>
      </c>
      <c r="BS95">
        <v>0</v>
      </c>
      <c r="BT95">
        <v>0</v>
      </c>
      <c r="BU95">
        <v>0</v>
      </c>
      <c r="BV95">
        <v>0</v>
      </c>
      <c r="BW95">
        <v>0</v>
      </c>
      <c r="BX95">
        <v>0</v>
      </c>
      <c r="BY95">
        <v>0</v>
      </c>
      <c r="BZ95">
        <v>0</v>
      </c>
      <c r="CA95">
        <v>0</v>
      </c>
      <c r="CB95">
        <v>0</v>
      </c>
      <c r="CC95">
        <v>0</v>
      </c>
      <c r="CD95">
        <v>0</v>
      </c>
      <c r="CE95">
        <v>0</v>
      </c>
      <c r="CF95">
        <v>0</v>
      </c>
      <c r="CG95">
        <v>0</v>
      </c>
      <c r="CH95">
        <v>0</v>
      </c>
      <c r="CI95">
        <v>0</v>
      </c>
      <c r="CJ95">
        <v>0</v>
      </c>
      <c r="CK95">
        <v>0</v>
      </c>
      <c r="CL95">
        <v>0</v>
      </c>
      <c r="CM95">
        <v>0</v>
      </c>
      <c r="CN95">
        <v>0</v>
      </c>
      <c r="CO95">
        <v>0</v>
      </c>
      <c r="CP95">
        <v>0</v>
      </c>
      <c r="CQ95">
        <v>0</v>
      </c>
      <c r="CR95">
        <v>0</v>
      </c>
      <c r="CS95">
        <v>0</v>
      </c>
      <c r="CT95">
        <v>0</v>
      </c>
      <c r="CU95">
        <v>0</v>
      </c>
      <c r="CV95">
        <v>0</v>
      </c>
      <c r="CW95">
        <v>0</v>
      </c>
      <c r="CX95">
        <v>0</v>
      </c>
      <c r="CY95">
        <v>0</v>
      </c>
      <c r="CZ95">
        <v>0</v>
      </c>
      <c r="DA95">
        <v>0</v>
      </c>
      <c r="DB95">
        <v>0</v>
      </c>
      <c r="DC95">
        <v>0</v>
      </c>
      <c r="DD95">
        <v>0</v>
      </c>
      <c r="DE95">
        <v>0</v>
      </c>
      <c r="DF95">
        <v>0</v>
      </c>
      <c r="DG95">
        <v>0</v>
      </c>
      <c r="DH95">
        <v>0</v>
      </c>
      <c r="DI95">
        <v>0</v>
      </c>
      <c r="DJ95">
        <v>0</v>
      </c>
      <c r="DK95">
        <v>0</v>
      </c>
      <c r="DL95">
        <v>0</v>
      </c>
      <c r="DM95">
        <v>0</v>
      </c>
      <c r="DN95">
        <v>0</v>
      </c>
      <c r="DO95">
        <v>0</v>
      </c>
      <c r="DP95">
        <v>0</v>
      </c>
      <c r="DQ95">
        <v>0</v>
      </c>
      <c r="DR95">
        <v>0</v>
      </c>
      <c r="DS95">
        <v>0</v>
      </c>
      <c r="DT95">
        <v>0</v>
      </c>
      <c r="DU95">
        <v>0</v>
      </c>
      <c r="DV95">
        <v>0</v>
      </c>
      <c r="DW95">
        <v>0</v>
      </c>
      <c r="DX95">
        <v>0</v>
      </c>
      <c r="DY95">
        <v>0</v>
      </c>
      <c r="DZ95">
        <v>0</v>
      </c>
      <c r="EA95">
        <v>0</v>
      </c>
      <c r="EB95">
        <v>0</v>
      </c>
      <c r="EC95">
        <v>0</v>
      </c>
      <c r="ED95">
        <v>0</v>
      </c>
      <c r="EE95">
        <v>0</v>
      </c>
      <c r="EF95">
        <v>0</v>
      </c>
      <c r="EG95">
        <v>0</v>
      </c>
      <c r="EH95">
        <v>0</v>
      </c>
      <c r="EI95">
        <v>0</v>
      </c>
      <c r="EJ95">
        <v>0</v>
      </c>
      <c r="EK95">
        <v>0</v>
      </c>
      <c r="EL95">
        <v>0</v>
      </c>
      <c r="EM95">
        <v>0</v>
      </c>
      <c r="EN95">
        <v>0</v>
      </c>
      <c r="EO95">
        <v>0</v>
      </c>
      <c r="EP95">
        <v>0</v>
      </c>
      <c r="EQ95">
        <v>0</v>
      </c>
      <c r="ER95">
        <v>0</v>
      </c>
      <c r="ES95">
        <v>0</v>
      </c>
      <c r="ET95">
        <v>0</v>
      </c>
      <c r="EU95">
        <v>0</v>
      </c>
      <c r="EV95">
        <v>0</v>
      </c>
      <c r="EW95">
        <v>0</v>
      </c>
      <c r="EX95">
        <v>0</v>
      </c>
      <c r="EY95">
        <v>0</v>
      </c>
      <c r="EZ95">
        <v>0</v>
      </c>
      <c r="FA95">
        <v>0</v>
      </c>
      <c r="FB95">
        <v>0</v>
      </c>
      <c r="FC95">
        <v>0</v>
      </c>
      <c r="FD95">
        <v>0</v>
      </c>
      <c r="FE95">
        <v>0</v>
      </c>
      <c r="FF95">
        <v>0</v>
      </c>
      <c r="FG95">
        <v>0</v>
      </c>
      <c r="FH95">
        <v>0</v>
      </c>
      <c r="FI95">
        <v>0</v>
      </c>
      <c r="FJ95">
        <v>0</v>
      </c>
      <c r="FK95">
        <v>0</v>
      </c>
      <c r="FL95">
        <v>0</v>
      </c>
      <c r="FM95" s="42">
        <v>0</v>
      </c>
      <c r="FN95">
        <v>0</v>
      </c>
      <c r="FO95">
        <v>0</v>
      </c>
      <c r="FP95">
        <v>0</v>
      </c>
      <c r="FQ95">
        <v>0</v>
      </c>
      <c r="FR95">
        <v>0</v>
      </c>
      <c r="FS95">
        <v>0</v>
      </c>
      <c r="FT95">
        <v>0</v>
      </c>
      <c r="FU95">
        <v>0</v>
      </c>
      <c r="FV95">
        <v>0</v>
      </c>
      <c r="FW95">
        <v>0</v>
      </c>
      <c r="FX95">
        <v>0</v>
      </c>
      <c r="FY95">
        <v>0</v>
      </c>
      <c r="FZ95">
        <v>0</v>
      </c>
      <c r="GA95">
        <v>0</v>
      </c>
      <c r="GB95">
        <v>0</v>
      </c>
      <c r="GC95">
        <v>0</v>
      </c>
      <c r="GD95">
        <v>0</v>
      </c>
      <c r="GE95">
        <v>0</v>
      </c>
      <c r="GF95">
        <v>0</v>
      </c>
      <c r="GG95">
        <v>0</v>
      </c>
      <c r="GH95">
        <v>0</v>
      </c>
      <c r="GI95">
        <v>0</v>
      </c>
      <c r="GJ95" s="2">
        <v>0</v>
      </c>
      <c r="GK95" s="2">
        <v>0</v>
      </c>
      <c r="GL95" s="2">
        <v>0</v>
      </c>
      <c r="GM95" s="2">
        <v>0</v>
      </c>
      <c r="GN95" s="2">
        <v>0</v>
      </c>
      <c r="GO95" s="2">
        <v>0</v>
      </c>
      <c r="GP95" s="2">
        <v>0</v>
      </c>
      <c r="GQ95" s="2">
        <v>0</v>
      </c>
      <c r="GR95" s="2">
        <v>0</v>
      </c>
      <c r="GS95" s="2">
        <v>0</v>
      </c>
      <c r="GT95" s="2">
        <v>0</v>
      </c>
      <c r="GU95" s="2">
        <v>0</v>
      </c>
      <c r="GV95" s="2">
        <v>0</v>
      </c>
      <c r="GW95" s="2">
        <v>0</v>
      </c>
      <c r="GX95" s="2">
        <v>0</v>
      </c>
      <c r="GY95" s="2">
        <v>0</v>
      </c>
      <c r="GZ95" s="2">
        <v>0</v>
      </c>
      <c r="HA95" s="2">
        <v>0</v>
      </c>
      <c r="HB95" s="2">
        <v>0</v>
      </c>
      <c r="HC95" s="2">
        <v>0</v>
      </c>
      <c r="HD95" s="2">
        <v>0</v>
      </c>
      <c r="HE95" s="2">
        <v>0</v>
      </c>
      <c r="HF95" s="2">
        <v>0</v>
      </c>
      <c r="HG95" s="2">
        <v>0</v>
      </c>
      <c r="HH95" s="2">
        <v>0</v>
      </c>
      <c r="HI95" s="2">
        <v>0</v>
      </c>
      <c r="HJ95" s="2">
        <v>0</v>
      </c>
      <c r="HK95" s="2">
        <v>0</v>
      </c>
      <c r="HL95" s="2">
        <v>0</v>
      </c>
      <c r="HM95" s="2">
        <v>0</v>
      </c>
      <c r="HN95" s="2">
        <v>0</v>
      </c>
      <c r="HO95" s="2">
        <v>0</v>
      </c>
      <c r="HP95" s="2">
        <v>0</v>
      </c>
      <c r="HQ95" s="2">
        <v>0</v>
      </c>
      <c r="HR95" s="2">
        <v>0</v>
      </c>
      <c r="HS95" s="2">
        <v>0</v>
      </c>
      <c r="HT95" s="2">
        <v>0</v>
      </c>
      <c r="HU95" s="2">
        <v>0</v>
      </c>
      <c r="HV95" s="2">
        <v>0</v>
      </c>
      <c r="HW95" s="2">
        <v>0</v>
      </c>
      <c r="HX95" s="2">
        <v>0</v>
      </c>
      <c r="HY95" s="2">
        <v>0</v>
      </c>
      <c r="HZ95" s="2">
        <v>0</v>
      </c>
      <c r="IA95" s="2">
        <v>0</v>
      </c>
      <c r="IB95" s="2">
        <v>0</v>
      </c>
      <c r="IC95" s="2">
        <v>0</v>
      </c>
      <c r="ID95" s="2">
        <v>0</v>
      </c>
    </row>
    <row r="96" spans="2:254" ht="12" customHeight="1" x14ac:dyDescent="0.15">
      <c r="B96" t="s">
        <v>539</v>
      </c>
      <c r="C96">
        <v>0</v>
      </c>
      <c r="D96">
        <v>0</v>
      </c>
      <c r="E96">
        <v>0</v>
      </c>
      <c r="F96">
        <v>0</v>
      </c>
      <c r="G96">
        <v>0</v>
      </c>
      <c r="H96">
        <v>0</v>
      </c>
      <c r="I96">
        <v>0</v>
      </c>
      <c r="J96">
        <v>0</v>
      </c>
      <c r="K96">
        <v>0</v>
      </c>
      <c r="L96">
        <v>0</v>
      </c>
      <c r="M96">
        <v>0</v>
      </c>
      <c r="N9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c r="BH96">
        <v>0</v>
      </c>
      <c r="BI96">
        <v>0</v>
      </c>
      <c r="BJ96">
        <v>0</v>
      </c>
      <c r="BK96">
        <v>0</v>
      </c>
      <c r="BL96">
        <v>0</v>
      </c>
      <c r="BM96">
        <v>0</v>
      </c>
      <c r="BN96">
        <v>0</v>
      </c>
      <c r="BO96">
        <v>0</v>
      </c>
      <c r="BP96">
        <v>0</v>
      </c>
      <c r="BQ96">
        <v>0</v>
      </c>
      <c r="BR96">
        <v>0</v>
      </c>
      <c r="BS96">
        <v>0</v>
      </c>
      <c r="BT96">
        <v>0</v>
      </c>
      <c r="BU96">
        <v>0</v>
      </c>
      <c r="BV96">
        <v>0</v>
      </c>
      <c r="BW96">
        <v>0</v>
      </c>
      <c r="BX96">
        <v>0</v>
      </c>
      <c r="BY96">
        <v>0</v>
      </c>
      <c r="BZ96">
        <v>0</v>
      </c>
      <c r="CA96">
        <v>0</v>
      </c>
      <c r="CB96">
        <v>0</v>
      </c>
      <c r="CC96">
        <v>0</v>
      </c>
      <c r="CD96">
        <v>0</v>
      </c>
      <c r="CE96">
        <v>0</v>
      </c>
      <c r="CF96">
        <v>0</v>
      </c>
      <c r="CG96">
        <v>0</v>
      </c>
      <c r="CH96">
        <v>0</v>
      </c>
      <c r="CI96">
        <v>0</v>
      </c>
      <c r="CJ96">
        <v>0</v>
      </c>
      <c r="CK96">
        <v>0</v>
      </c>
      <c r="CL96">
        <v>0</v>
      </c>
      <c r="CM96">
        <v>0</v>
      </c>
      <c r="CN96">
        <v>0</v>
      </c>
      <c r="CO96">
        <v>0</v>
      </c>
      <c r="CP96">
        <v>0</v>
      </c>
      <c r="CQ96">
        <v>0</v>
      </c>
      <c r="CR96">
        <v>0</v>
      </c>
      <c r="CS96">
        <v>0</v>
      </c>
      <c r="CT96">
        <v>0</v>
      </c>
      <c r="CU96">
        <v>0</v>
      </c>
      <c r="CV96">
        <v>0</v>
      </c>
      <c r="CW96">
        <v>0</v>
      </c>
      <c r="CX96">
        <v>0</v>
      </c>
      <c r="CY96">
        <v>0</v>
      </c>
      <c r="CZ96">
        <v>0</v>
      </c>
      <c r="DA96">
        <v>0</v>
      </c>
      <c r="DB96">
        <v>0</v>
      </c>
      <c r="DC96">
        <v>0</v>
      </c>
      <c r="DD96">
        <v>0</v>
      </c>
      <c r="DE96">
        <v>0</v>
      </c>
      <c r="DF96">
        <v>269.30259999999998</v>
      </c>
      <c r="DG96">
        <v>0</v>
      </c>
      <c r="DH96">
        <v>0</v>
      </c>
      <c r="DI96">
        <v>0</v>
      </c>
      <c r="DJ96">
        <v>0</v>
      </c>
      <c r="DK96">
        <v>269.8415</v>
      </c>
      <c r="DL96">
        <v>539.68320000000006</v>
      </c>
      <c r="DM96">
        <v>0</v>
      </c>
      <c r="DN96">
        <v>269.84160000000003</v>
      </c>
      <c r="DO96">
        <v>539.68320000000006</v>
      </c>
      <c r="DP96">
        <v>269.30259999999998</v>
      </c>
      <c r="DQ96">
        <v>0.53968450000000001</v>
      </c>
      <c r="DR96">
        <v>269.84219999999999</v>
      </c>
      <c r="DS96">
        <v>0</v>
      </c>
      <c r="DT96">
        <v>0.53968450000000001</v>
      </c>
      <c r="DU96">
        <v>0</v>
      </c>
      <c r="DV96">
        <v>0</v>
      </c>
      <c r="DW96">
        <v>0</v>
      </c>
      <c r="DX96">
        <v>0</v>
      </c>
      <c r="DY96">
        <v>0</v>
      </c>
      <c r="DZ96">
        <v>0</v>
      </c>
      <c r="EA96">
        <v>0</v>
      </c>
      <c r="EB96">
        <v>0</v>
      </c>
      <c r="EC96">
        <v>267.95600000000002</v>
      </c>
      <c r="ED96">
        <v>1.3465130000000001</v>
      </c>
      <c r="EE96">
        <v>0</v>
      </c>
      <c r="EF96">
        <v>0</v>
      </c>
      <c r="EG96">
        <v>0</v>
      </c>
      <c r="EH96">
        <v>0</v>
      </c>
      <c r="EI96">
        <v>0</v>
      </c>
      <c r="EJ96">
        <v>0</v>
      </c>
      <c r="EK96">
        <v>0</v>
      </c>
      <c r="EL96">
        <v>0</v>
      </c>
      <c r="EM96">
        <v>0</v>
      </c>
      <c r="EN96">
        <v>0</v>
      </c>
      <c r="EO96">
        <v>0</v>
      </c>
      <c r="EP96">
        <v>0</v>
      </c>
      <c r="EQ96">
        <v>0</v>
      </c>
      <c r="ER96">
        <v>0</v>
      </c>
      <c r="ES96">
        <v>0</v>
      </c>
      <c r="ET96">
        <v>0</v>
      </c>
      <c r="EU96">
        <v>0</v>
      </c>
      <c r="EV96">
        <v>0</v>
      </c>
      <c r="EW96">
        <v>0</v>
      </c>
      <c r="EX96">
        <v>0</v>
      </c>
      <c r="EY96">
        <v>0</v>
      </c>
      <c r="EZ96">
        <v>0</v>
      </c>
      <c r="FA96">
        <v>0</v>
      </c>
      <c r="FB96">
        <v>0</v>
      </c>
      <c r="FC96">
        <v>0</v>
      </c>
      <c r="FD96">
        <v>0</v>
      </c>
      <c r="FE96">
        <v>0</v>
      </c>
      <c r="FF96">
        <v>0</v>
      </c>
      <c r="FG96">
        <v>0</v>
      </c>
      <c r="FH96">
        <v>0</v>
      </c>
      <c r="FI96">
        <v>0</v>
      </c>
      <c r="FJ96">
        <v>0</v>
      </c>
      <c r="FK96">
        <v>0</v>
      </c>
      <c r="FL96">
        <v>0</v>
      </c>
      <c r="FM96">
        <v>0</v>
      </c>
      <c r="FN96">
        <v>0</v>
      </c>
      <c r="FO96">
        <v>0</v>
      </c>
      <c r="FP96">
        <v>0</v>
      </c>
      <c r="FQ96">
        <v>0</v>
      </c>
      <c r="FR96">
        <v>0</v>
      </c>
      <c r="FS96">
        <v>0</v>
      </c>
      <c r="FT96">
        <v>0</v>
      </c>
      <c r="FU96">
        <v>0</v>
      </c>
      <c r="FV96">
        <v>0</v>
      </c>
      <c r="FW96">
        <v>0</v>
      </c>
      <c r="FX96">
        <v>0</v>
      </c>
      <c r="FY96">
        <v>0</v>
      </c>
      <c r="FZ96">
        <v>0</v>
      </c>
      <c r="GA96">
        <v>0</v>
      </c>
      <c r="GB96">
        <v>0</v>
      </c>
      <c r="GC96">
        <v>0</v>
      </c>
      <c r="GD96">
        <v>0</v>
      </c>
      <c r="GE96">
        <v>0</v>
      </c>
      <c r="GF96">
        <v>0</v>
      </c>
      <c r="GG96">
        <v>0</v>
      </c>
      <c r="GH96">
        <v>0</v>
      </c>
      <c r="GI96">
        <v>0</v>
      </c>
      <c r="GJ96" s="2">
        <v>0</v>
      </c>
      <c r="GK96" s="2">
        <v>0</v>
      </c>
      <c r="GL96" s="2">
        <v>0</v>
      </c>
      <c r="GM96" s="2">
        <v>0</v>
      </c>
      <c r="GN96" s="2">
        <v>0</v>
      </c>
      <c r="GO96" s="2">
        <v>0</v>
      </c>
      <c r="GP96" s="2">
        <v>0</v>
      </c>
      <c r="GQ96" s="2">
        <v>0</v>
      </c>
      <c r="GR96" s="2">
        <v>0</v>
      </c>
      <c r="GS96" s="2">
        <v>0</v>
      </c>
      <c r="GT96" s="2">
        <v>0</v>
      </c>
      <c r="GU96" s="2">
        <v>0</v>
      </c>
      <c r="GV96" s="2">
        <v>0</v>
      </c>
      <c r="GW96" s="2">
        <v>0</v>
      </c>
      <c r="GX96" s="2">
        <v>0</v>
      </c>
      <c r="GY96" s="2">
        <v>0</v>
      </c>
      <c r="GZ96" s="2">
        <v>0</v>
      </c>
      <c r="HA96" s="2">
        <v>0</v>
      </c>
      <c r="HB96" s="2">
        <v>0</v>
      </c>
      <c r="HC96" s="2">
        <v>0</v>
      </c>
      <c r="HD96" s="2">
        <v>0</v>
      </c>
      <c r="HE96" s="2">
        <v>0</v>
      </c>
      <c r="HF96" s="2">
        <v>0</v>
      </c>
      <c r="HG96" s="2">
        <v>0</v>
      </c>
      <c r="HH96" s="2">
        <v>0</v>
      </c>
      <c r="HI96" s="2">
        <v>0</v>
      </c>
      <c r="HJ96" s="2">
        <v>0</v>
      </c>
      <c r="HK96" s="2">
        <v>0</v>
      </c>
      <c r="HL96" s="2">
        <v>269.84219999999999</v>
      </c>
      <c r="HM96" s="2">
        <v>0</v>
      </c>
      <c r="HN96" s="2">
        <v>0</v>
      </c>
      <c r="HO96" s="2">
        <v>0</v>
      </c>
      <c r="HP96" s="2">
        <v>0.53968450000000001</v>
      </c>
      <c r="HQ96" s="2">
        <v>269.30259999999998</v>
      </c>
      <c r="HR96" s="2">
        <v>269.30259999999998</v>
      </c>
      <c r="HS96" s="2">
        <v>269.30259999999998</v>
      </c>
      <c r="HT96" s="2">
        <v>0</v>
      </c>
      <c r="HU96" s="2">
        <v>0</v>
      </c>
      <c r="HV96" s="2">
        <v>0</v>
      </c>
      <c r="HW96" s="2">
        <v>269.30259999999998</v>
      </c>
      <c r="HX96" s="2">
        <v>267.95600000000002</v>
      </c>
      <c r="HY96" s="2">
        <v>1.3465130000000001</v>
      </c>
      <c r="HZ96" s="2">
        <v>0</v>
      </c>
      <c r="IA96" s="2">
        <v>0</v>
      </c>
      <c r="IB96" s="2">
        <v>1.3465130000000001</v>
      </c>
      <c r="IC96" s="2">
        <v>0.53968450000000001</v>
      </c>
      <c r="ID96" s="2">
        <v>0</v>
      </c>
    </row>
    <row r="97" spans="2:254" ht="12" customHeight="1" x14ac:dyDescent="0.15">
      <c r="B97" t="s">
        <v>157</v>
      </c>
      <c r="C97">
        <v>0</v>
      </c>
      <c r="D97">
        <v>0</v>
      </c>
      <c r="E97">
        <v>0</v>
      </c>
      <c r="F97">
        <v>0</v>
      </c>
      <c r="G97">
        <v>0</v>
      </c>
      <c r="H97">
        <v>0</v>
      </c>
      <c r="I97">
        <v>0</v>
      </c>
      <c r="J97">
        <v>0</v>
      </c>
      <c r="K97">
        <v>0</v>
      </c>
      <c r="L97">
        <v>0</v>
      </c>
      <c r="M97">
        <v>0</v>
      </c>
      <c r="N97">
        <v>0</v>
      </c>
      <c r="O97">
        <v>0</v>
      </c>
      <c r="P97">
        <v>0</v>
      </c>
      <c r="Q97">
        <v>0</v>
      </c>
      <c r="R97">
        <v>0</v>
      </c>
      <c r="S97">
        <v>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c r="BH97">
        <v>0</v>
      </c>
      <c r="BI97">
        <v>0</v>
      </c>
      <c r="BJ97">
        <v>0</v>
      </c>
      <c r="BK97">
        <v>0</v>
      </c>
      <c r="BL97">
        <v>0</v>
      </c>
      <c r="BM97">
        <v>0</v>
      </c>
      <c r="BN97">
        <v>0</v>
      </c>
      <c r="BO97">
        <v>0</v>
      </c>
      <c r="BP97">
        <v>0</v>
      </c>
      <c r="BQ97">
        <v>0</v>
      </c>
      <c r="BR97">
        <v>0</v>
      </c>
      <c r="BS97">
        <v>0</v>
      </c>
      <c r="BT97">
        <v>0</v>
      </c>
      <c r="BU97">
        <v>0</v>
      </c>
      <c r="BV97">
        <v>0</v>
      </c>
      <c r="BW97">
        <v>0</v>
      </c>
      <c r="BX97">
        <v>0</v>
      </c>
      <c r="BY97">
        <v>0</v>
      </c>
      <c r="BZ97">
        <v>0</v>
      </c>
      <c r="CA97">
        <v>0</v>
      </c>
      <c r="CB97">
        <v>0</v>
      </c>
      <c r="CC97">
        <v>0</v>
      </c>
      <c r="CD97">
        <v>0</v>
      </c>
      <c r="CE97">
        <v>0</v>
      </c>
      <c r="CF97">
        <v>0</v>
      </c>
      <c r="CG97">
        <v>0</v>
      </c>
      <c r="CH97">
        <v>0</v>
      </c>
      <c r="CI97">
        <v>0</v>
      </c>
      <c r="CJ97">
        <v>0</v>
      </c>
      <c r="CK97">
        <v>0</v>
      </c>
      <c r="CL97">
        <v>0</v>
      </c>
      <c r="CM97">
        <v>0</v>
      </c>
      <c r="CN97">
        <v>0</v>
      </c>
      <c r="CO97">
        <v>0</v>
      </c>
      <c r="CP97">
        <v>0</v>
      </c>
      <c r="CQ97">
        <v>0</v>
      </c>
      <c r="CR97">
        <v>0</v>
      </c>
      <c r="CS97">
        <v>0</v>
      </c>
      <c r="CT97">
        <v>0</v>
      </c>
      <c r="CU97">
        <v>0</v>
      </c>
      <c r="CV97">
        <v>0</v>
      </c>
      <c r="CW97">
        <v>0</v>
      </c>
      <c r="CX97">
        <v>0</v>
      </c>
      <c r="CY97">
        <v>0</v>
      </c>
      <c r="CZ97">
        <v>0</v>
      </c>
      <c r="DA97">
        <v>0</v>
      </c>
      <c r="DB97">
        <v>0</v>
      </c>
      <c r="DC97">
        <v>0</v>
      </c>
      <c r="DD97">
        <v>0</v>
      </c>
      <c r="DE97">
        <v>0</v>
      </c>
      <c r="DF97">
        <v>44738.16</v>
      </c>
      <c r="DG97">
        <v>0</v>
      </c>
      <c r="DH97">
        <v>0</v>
      </c>
      <c r="DI97">
        <v>0</v>
      </c>
      <c r="DJ97">
        <v>0</v>
      </c>
      <c r="DK97">
        <v>44827.69</v>
      </c>
      <c r="DL97">
        <v>89655.41</v>
      </c>
      <c r="DM97">
        <v>0</v>
      </c>
      <c r="DN97">
        <v>44827.7</v>
      </c>
      <c r="DO97">
        <v>89655.41</v>
      </c>
      <c r="DP97">
        <v>44738.16</v>
      </c>
      <c r="DQ97">
        <v>89.655630000000002</v>
      </c>
      <c r="DR97">
        <v>44827.81</v>
      </c>
      <c r="DS97">
        <v>0</v>
      </c>
      <c r="DT97">
        <v>89.655630000000002</v>
      </c>
      <c r="DU97">
        <v>0</v>
      </c>
      <c r="DV97">
        <v>0</v>
      </c>
      <c r="DW97">
        <v>0</v>
      </c>
      <c r="DX97">
        <v>0</v>
      </c>
      <c r="DY97">
        <v>0</v>
      </c>
      <c r="DZ97">
        <v>0</v>
      </c>
      <c r="EA97">
        <v>0</v>
      </c>
      <c r="EB97">
        <v>0</v>
      </c>
      <c r="EC97">
        <v>44514.47</v>
      </c>
      <c r="ED97">
        <v>223.6908</v>
      </c>
      <c r="EE97">
        <v>0</v>
      </c>
      <c r="EF97">
        <v>0</v>
      </c>
      <c r="EG97">
        <v>0</v>
      </c>
      <c r="EH97">
        <v>0</v>
      </c>
      <c r="EI97">
        <v>0</v>
      </c>
      <c r="EJ97">
        <v>0</v>
      </c>
      <c r="EK97">
        <v>0</v>
      </c>
      <c r="EL97">
        <v>0</v>
      </c>
      <c r="EM97">
        <v>0</v>
      </c>
      <c r="EN97">
        <v>0</v>
      </c>
      <c r="EO97">
        <v>0</v>
      </c>
      <c r="EP97">
        <v>0</v>
      </c>
      <c r="EQ97">
        <v>0</v>
      </c>
      <c r="ER97">
        <v>0</v>
      </c>
      <c r="ES97">
        <v>0</v>
      </c>
      <c r="ET97">
        <v>0</v>
      </c>
      <c r="EU97">
        <v>0</v>
      </c>
      <c r="EV97">
        <v>0</v>
      </c>
      <c r="EW97">
        <v>0</v>
      </c>
      <c r="EX97">
        <v>0</v>
      </c>
      <c r="EY97">
        <v>0</v>
      </c>
      <c r="EZ97">
        <v>0</v>
      </c>
      <c r="FA97">
        <v>0</v>
      </c>
      <c r="FB97">
        <v>0</v>
      </c>
      <c r="FC97">
        <v>0</v>
      </c>
      <c r="FD97">
        <v>0</v>
      </c>
      <c r="FE97">
        <v>0</v>
      </c>
      <c r="FF97">
        <v>0</v>
      </c>
      <c r="FG97">
        <v>0</v>
      </c>
      <c r="FH97">
        <v>0</v>
      </c>
      <c r="FI97">
        <v>0</v>
      </c>
      <c r="FJ97">
        <v>0</v>
      </c>
      <c r="FK97">
        <v>0</v>
      </c>
      <c r="FL97">
        <v>0</v>
      </c>
      <c r="FM97" s="42">
        <v>0</v>
      </c>
      <c r="FN97">
        <v>0</v>
      </c>
      <c r="FO97">
        <v>0</v>
      </c>
      <c r="FP97">
        <v>0</v>
      </c>
      <c r="FQ97">
        <v>0</v>
      </c>
      <c r="FR97">
        <v>0</v>
      </c>
      <c r="FS97">
        <v>0</v>
      </c>
      <c r="FT97">
        <v>0</v>
      </c>
      <c r="FU97">
        <v>0</v>
      </c>
      <c r="FV97">
        <v>0</v>
      </c>
      <c r="FW97">
        <v>0</v>
      </c>
      <c r="FX97">
        <v>0</v>
      </c>
      <c r="FY97">
        <v>0</v>
      </c>
      <c r="FZ97">
        <v>0</v>
      </c>
      <c r="GA97">
        <v>0</v>
      </c>
      <c r="GB97">
        <v>0</v>
      </c>
      <c r="GC97">
        <v>0</v>
      </c>
      <c r="GD97">
        <v>0</v>
      </c>
      <c r="GE97">
        <v>0</v>
      </c>
      <c r="GF97">
        <v>0</v>
      </c>
      <c r="GG97">
        <v>0</v>
      </c>
      <c r="GH97">
        <v>0</v>
      </c>
      <c r="GI97">
        <v>0</v>
      </c>
      <c r="GJ97" s="2">
        <v>0</v>
      </c>
      <c r="GK97" s="2">
        <v>0</v>
      </c>
      <c r="GL97" s="2">
        <v>0</v>
      </c>
      <c r="GM97" s="2">
        <v>0</v>
      </c>
      <c r="GN97" s="2">
        <v>0</v>
      </c>
      <c r="GO97" s="2">
        <v>0</v>
      </c>
      <c r="GP97" s="2">
        <v>0</v>
      </c>
      <c r="GQ97" s="2">
        <v>0</v>
      </c>
      <c r="GR97" s="2">
        <v>0</v>
      </c>
      <c r="GS97" s="2">
        <v>0</v>
      </c>
      <c r="GT97" s="2">
        <v>0</v>
      </c>
      <c r="GU97" s="2">
        <v>0</v>
      </c>
      <c r="GV97" s="2">
        <v>0</v>
      </c>
      <c r="GW97" s="2">
        <v>0</v>
      </c>
      <c r="GX97" s="2">
        <v>0</v>
      </c>
      <c r="GY97" s="2">
        <v>0</v>
      </c>
      <c r="GZ97" s="2">
        <v>0</v>
      </c>
      <c r="HA97" s="2">
        <v>0</v>
      </c>
      <c r="HB97" s="2">
        <v>0</v>
      </c>
      <c r="HC97" s="2">
        <v>0</v>
      </c>
      <c r="HD97" s="2">
        <v>0</v>
      </c>
      <c r="HE97" s="2">
        <v>0</v>
      </c>
      <c r="HF97" s="2">
        <v>0</v>
      </c>
      <c r="HG97" s="2">
        <v>0</v>
      </c>
      <c r="HH97" s="2">
        <v>0</v>
      </c>
      <c r="HI97" s="2">
        <v>0</v>
      </c>
      <c r="HJ97" s="2">
        <v>0</v>
      </c>
      <c r="HK97" s="2">
        <v>0</v>
      </c>
      <c r="HL97" s="2">
        <v>44827.81</v>
      </c>
      <c r="HM97" s="2">
        <v>0</v>
      </c>
      <c r="HN97" s="2">
        <v>0</v>
      </c>
      <c r="HO97" s="2">
        <v>0</v>
      </c>
      <c r="HP97" s="2">
        <v>89.655630000000002</v>
      </c>
      <c r="HQ97" s="2">
        <v>44738.16</v>
      </c>
      <c r="HR97" s="2">
        <v>44738.16</v>
      </c>
      <c r="HS97" s="2">
        <v>44738.16</v>
      </c>
      <c r="HT97" s="2">
        <v>0</v>
      </c>
      <c r="HU97" s="2">
        <v>0</v>
      </c>
      <c r="HV97" s="2">
        <v>0</v>
      </c>
      <c r="HW97" s="2">
        <v>44738.16</v>
      </c>
      <c r="HX97" s="2">
        <v>44514.47</v>
      </c>
      <c r="HY97" s="2">
        <v>223.6908</v>
      </c>
      <c r="HZ97" s="2">
        <v>0</v>
      </c>
      <c r="IA97" s="2">
        <v>0</v>
      </c>
      <c r="IB97" s="2">
        <v>223.6908</v>
      </c>
      <c r="IC97" s="2">
        <v>89.655630000000002</v>
      </c>
      <c r="ID97" s="2">
        <v>0</v>
      </c>
    </row>
    <row r="98" spans="2:254" ht="12" customHeight="1" x14ac:dyDescent="0.15">
      <c r="B98" t="s">
        <v>158</v>
      </c>
      <c r="C98">
        <v>0</v>
      </c>
      <c r="D98">
        <v>0</v>
      </c>
      <c r="E98">
        <v>0</v>
      </c>
      <c r="F98">
        <v>0</v>
      </c>
      <c r="G98">
        <v>0</v>
      </c>
      <c r="H98">
        <v>0</v>
      </c>
      <c r="I98">
        <v>0</v>
      </c>
      <c r="J98">
        <v>0</v>
      </c>
      <c r="K98">
        <v>0</v>
      </c>
      <c r="L98">
        <v>0</v>
      </c>
      <c r="M98">
        <v>0</v>
      </c>
      <c r="N98">
        <v>0</v>
      </c>
      <c r="O98">
        <v>0</v>
      </c>
      <c r="P98">
        <v>0</v>
      </c>
      <c r="Q98">
        <v>0</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v>0</v>
      </c>
      <c r="BH98">
        <v>0</v>
      </c>
      <c r="BI98">
        <v>0</v>
      </c>
      <c r="BJ98">
        <v>0</v>
      </c>
      <c r="BK98">
        <v>0</v>
      </c>
      <c r="BL98">
        <v>0</v>
      </c>
      <c r="BM98">
        <v>0</v>
      </c>
      <c r="BN98">
        <v>0</v>
      </c>
      <c r="BO98">
        <v>0</v>
      </c>
      <c r="BP98">
        <v>0</v>
      </c>
      <c r="BQ98">
        <v>0</v>
      </c>
      <c r="BR98">
        <v>0</v>
      </c>
      <c r="BS98">
        <v>0</v>
      </c>
      <c r="BT98">
        <v>0</v>
      </c>
      <c r="BU98">
        <v>0</v>
      </c>
      <c r="BV98">
        <v>0</v>
      </c>
      <c r="BW98">
        <v>0</v>
      </c>
      <c r="BX98">
        <v>0</v>
      </c>
      <c r="BY98">
        <v>0</v>
      </c>
      <c r="BZ98">
        <v>0</v>
      </c>
      <c r="CA98">
        <v>0</v>
      </c>
      <c r="CB98">
        <v>0</v>
      </c>
      <c r="CC98">
        <v>0</v>
      </c>
      <c r="CD98">
        <v>0</v>
      </c>
      <c r="CE98">
        <v>0</v>
      </c>
      <c r="CF98">
        <v>0</v>
      </c>
      <c r="CG98">
        <v>0</v>
      </c>
      <c r="CH98">
        <v>0</v>
      </c>
      <c r="CI98">
        <v>0</v>
      </c>
      <c r="CJ98">
        <v>0</v>
      </c>
      <c r="CK98">
        <v>0</v>
      </c>
      <c r="CL98">
        <v>0</v>
      </c>
      <c r="CM98">
        <v>0</v>
      </c>
      <c r="CN98">
        <v>0</v>
      </c>
      <c r="CO98">
        <v>0</v>
      </c>
      <c r="CP98">
        <v>0</v>
      </c>
      <c r="CQ98">
        <v>0</v>
      </c>
      <c r="CR98">
        <v>0</v>
      </c>
      <c r="CS98">
        <v>0</v>
      </c>
      <c r="CT98">
        <v>0</v>
      </c>
      <c r="CU98">
        <v>0</v>
      </c>
      <c r="CV98">
        <v>0</v>
      </c>
      <c r="CW98">
        <v>0</v>
      </c>
      <c r="CX98">
        <v>0</v>
      </c>
      <c r="CY98">
        <v>0</v>
      </c>
      <c r="CZ98">
        <v>0</v>
      </c>
      <c r="DA98">
        <v>0</v>
      </c>
      <c r="DB98">
        <v>0</v>
      </c>
      <c r="DC98">
        <v>0</v>
      </c>
      <c r="DD98">
        <v>0</v>
      </c>
      <c r="DE98">
        <v>0</v>
      </c>
      <c r="DF98">
        <v>29.628640000000001</v>
      </c>
      <c r="DG98">
        <v>0</v>
      </c>
      <c r="DH98">
        <v>0</v>
      </c>
      <c r="DI98">
        <v>0</v>
      </c>
      <c r="DJ98">
        <v>0</v>
      </c>
      <c r="DK98">
        <v>29.68797</v>
      </c>
      <c r="DL98">
        <v>59.37594</v>
      </c>
      <c r="DM98">
        <v>0</v>
      </c>
      <c r="DN98">
        <v>29.68797</v>
      </c>
      <c r="DO98">
        <v>59.37594</v>
      </c>
      <c r="DP98">
        <v>29.628640000000001</v>
      </c>
      <c r="DQ98">
        <v>5.9375999999999998E-2</v>
      </c>
      <c r="DR98">
        <v>29.688040000000001</v>
      </c>
      <c r="DS98">
        <v>0</v>
      </c>
      <c r="DT98">
        <v>5.9375999999999998E-2</v>
      </c>
      <c r="DU98">
        <v>0</v>
      </c>
      <c r="DV98">
        <v>0</v>
      </c>
      <c r="DW98">
        <v>0</v>
      </c>
      <c r="DX98">
        <v>0</v>
      </c>
      <c r="DY98">
        <v>0</v>
      </c>
      <c r="DZ98">
        <v>0</v>
      </c>
      <c r="EA98">
        <v>0</v>
      </c>
      <c r="EB98">
        <v>0</v>
      </c>
      <c r="EC98">
        <v>29.480509999999999</v>
      </c>
      <c r="ED98">
        <v>0.1481432</v>
      </c>
      <c r="EE98">
        <v>0</v>
      </c>
      <c r="EF98">
        <v>0</v>
      </c>
      <c r="EG98">
        <v>0</v>
      </c>
      <c r="EH98">
        <v>0</v>
      </c>
      <c r="EI98">
        <v>0</v>
      </c>
      <c r="EJ98">
        <v>0</v>
      </c>
      <c r="EK98">
        <v>0</v>
      </c>
      <c r="EL98">
        <v>0</v>
      </c>
      <c r="EM98">
        <v>0</v>
      </c>
      <c r="EN98">
        <v>0</v>
      </c>
      <c r="EO98">
        <v>0</v>
      </c>
      <c r="EP98">
        <v>0</v>
      </c>
      <c r="EQ98">
        <v>0</v>
      </c>
      <c r="ER98">
        <v>0</v>
      </c>
      <c r="ES98">
        <v>0</v>
      </c>
      <c r="ET98">
        <v>0</v>
      </c>
      <c r="EU98">
        <v>0</v>
      </c>
      <c r="EV98">
        <v>0</v>
      </c>
      <c r="EW98">
        <v>0</v>
      </c>
      <c r="EX98">
        <v>0</v>
      </c>
      <c r="EY98">
        <v>0</v>
      </c>
      <c r="EZ98">
        <v>0</v>
      </c>
      <c r="FA98">
        <v>0</v>
      </c>
      <c r="FB98">
        <v>0</v>
      </c>
      <c r="FC98">
        <v>0</v>
      </c>
      <c r="FD98">
        <v>0</v>
      </c>
      <c r="FE98">
        <v>0</v>
      </c>
      <c r="FF98">
        <v>0</v>
      </c>
      <c r="FG98">
        <v>0</v>
      </c>
      <c r="FH98">
        <v>0</v>
      </c>
      <c r="FI98">
        <v>0</v>
      </c>
      <c r="FJ98">
        <v>0</v>
      </c>
      <c r="FK98">
        <v>0</v>
      </c>
      <c r="FL98">
        <v>0</v>
      </c>
      <c r="FM98">
        <v>0</v>
      </c>
      <c r="FN98">
        <v>0</v>
      </c>
      <c r="FO98">
        <v>0</v>
      </c>
      <c r="FP98">
        <v>0</v>
      </c>
      <c r="FQ98">
        <v>0</v>
      </c>
      <c r="FR98">
        <v>0</v>
      </c>
      <c r="FS98">
        <v>0</v>
      </c>
      <c r="FT98">
        <v>0</v>
      </c>
      <c r="FU98">
        <v>0</v>
      </c>
      <c r="FV98">
        <v>0</v>
      </c>
      <c r="FW98">
        <v>0</v>
      </c>
      <c r="FX98">
        <v>0</v>
      </c>
      <c r="FY98">
        <v>0</v>
      </c>
      <c r="FZ98">
        <v>0</v>
      </c>
      <c r="GA98">
        <v>0</v>
      </c>
      <c r="GB98">
        <v>0</v>
      </c>
      <c r="GC98">
        <v>0</v>
      </c>
      <c r="GD98">
        <v>0</v>
      </c>
      <c r="GE98">
        <v>0</v>
      </c>
      <c r="GF98">
        <v>0</v>
      </c>
      <c r="GG98">
        <v>0</v>
      </c>
      <c r="GH98">
        <v>0</v>
      </c>
      <c r="GI98">
        <v>0</v>
      </c>
      <c r="GJ98" s="2">
        <v>0</v>
      </c>
      <c r="GK98" s="2">
        <v>0</v>
      </c>
      <c r="GL98" s="2">
        <v>0</v>
      </c>
      <c r="GM98" s="2">
        <v>0</v>
      </c>
      <c r="GN98" s="2">
        <v>0</v>
      </c>
      <c r="GO98" s="2">
        <v>0</v>
      </c>
      <c r="GP98" s="2">
        <v>0</v>
      </c>
      <c r="GQ98" s="2">
        <v>0</v>
      </c>
      <c r="GR98" s="2">
        <v>0</v>
      </c>
      <c r="GS98" s="2">
        <v>0</v>
      </c>
      <c r="GT98" s="2">
        <v>0</v>
      </c>
      <c r="GU98" s="2">
        <v>0</v>
      </c>
      <c r="GV98" s="2">
        <v>0</v>
      </c>
      <c r="GW98" s="2">
        <v>0</v>
      </c>
      <c r="GX98" s="2">
        <v>0</v>
      </c>
      <c r="GY98" s="2">
        <v>0</v>
      </c>
      <c r="GZ98" s="2">
        <v>0</v>
      </c>
      <c r="HA98" s="2">
        <v>0</v>
      </c>
      <c r="HB98" s="2">
        <v>0</v>
      </c>
      <c r="HC98" s="2">
        <v>0</v>
      </c>
      <c r="HD98" s="2">
        <v>0</v>
      </c>
      <c r="HE98" s="2">
        <v>0</v>
      </c>
      <c r="HF98" s="2">
        <v>0</v>
      </c>
      <c r="HG98" s="2">
        <v>0</v>
      </c>
      <c r="HH98" s="2">
        <v>0</v>
      </c>
      <c r="HI98" s="2">
        <v>0</v>
      </c>
      <c r="HJ98" s="2">
        <v>0</v>
      </c>
      <c r="HK98" s="2">
        <v>0</v>
      </c>
      <c r="HL98" s="2">
        <v>29.688040000000001</v>
      </c>
      <c r="HM98" s="2">
        <v>0</v>
      </c>
      <c r="HN98" s="2">
        <v>0</v>
      </c>
      <c r="HO98" s="2">
        <v>0</v>
      </c>
      <c r="HP98" s="2">
        <v>5.9375999999999998E-2</v>
      </c>
      <c r="HQ98" s="2">
        <v>29.62867</v>
      </c>
      <c r="HR98" s="2">
        <v>29.62867</v>
      </c>
      <c r="HS98" s="2">
        <v>29.62867</v>
      </c>
      <c r="HT98" s="2">
        <v>0</v>
      </c>
      <c r="HU98" s="2">
        <v>0</v>
      </c>
      <c r="HV98" s="2">
        <v>0</v>
      </c>
      <c r="HW98" s="3">
        <v>29.62867</v>
      </c>
      <c r="HX98" s="3">
        <v>29.480499999999999</v>
      </c>
      <c r="HY98" s="2">
        <v>0.1481432</v>
      </c>
      <c r="HZ98" s="2">
        <v>0</v>
      </c>
      <c r="IA98" s="2">
        <v>0</v>
      </c>
      <c r="IB98" s="2">
        <v>0.1481431</v>
      </c>
      <c r="IC98" s="2">
        <v>5.9375999999999998E-2</v>
      </c>
      <c r="ID98" s="2">
        <v>0</v>
      </c>
    </row>
    <row r="99" spans="2:254" ht="12" customHeight="1" x14ac:dyDescent="0.15">
      <c r="B99" t="s">
        <v>159</v>
      </c>
      <c r="C99" t="s">
        <v>140</v>
      </c>
      <c r="D99" t="s">
        <v>140</v>
      </c>
      <c r="E99" t="s">
        <v>140</v>
      </c>
      <c r="F99" t="s">
        <v>140</v>
      </c>
      <c r="G99" t="s">
        <v>140</v>
      </c>
      <c r="H99" t="s">
        <v>140</v>
      </c>
      <c r="I99" t="s">
        <v>140</v>
      </c>
      <c r="J99" t="s">
        <v>140</v>
      </c>
      <c r="K99" t="s">
        <v>140</v>
      </c>
      <c r="L99" t="s">
        <v>140</v>
      </c>
      <c r="M99" t="s">
        <v>140</v>
      </c>
      <c r="N99" t="s">
        <v>140</v>
      </c>
      <c r="O99" t="s">
        <v>140</v>
      </c>
      <c r="P99" t="s">
        <v>140</v>
      </c>
      <c r="Q99" t="s">
        <v>140</v>
      </c>
      <c r="R99" t="s">
        <v>140</v>
      </c>
      <c r="S99" t="s">
        <v>140</v>
      </c>
      <c r="T99" t="s">
        <v>140</v>
      </c>
      <c r="U99" t="s">
        <v>140</v>
      </c>
      <c r="V99" t="s">
        <v>140</v>
      </c>
      <c r="W99" t="s">
        <v>140</v>
      </c>
      <c r="X99" t="s">
        <v>140</v>
      </c>
      <c r="Y99" t="s">
        <v>140</v>
      </c>
      <c r="Z99" t="s">
        <v>140</v>
      </c>
      <c r="AA99" t="s">
        <v>140</v>
      </c>
      <c r="AB99" t="s">
        <v>140</v>
      </c>
      <c r="AC99" t="s">
        <v>140</v>
      </c>
      <c r="AD99" t="s">
        <v>140</v>
      </c>
      <c r="AE99" t="s">
        <v>140</v>
      </c>
      <c r="AF99" t="s">
        <v>140</v>
      </c>
      <c r="AG99" t="s">
        <v>140</v>
      </c>
      <c r="AH99" t="s">
        <v>140</v>
      </c>
      <c r="AI99" t="s">
        <v>140</v>
      </c>
      <c r="AJ99" t="s">
        <v>140</v>
      </c>
      <c r="AK99" t="s">
        <v>140</v>
      </c>
      <c r="AL99" t="s">
        <v>140</v>
      </c>
      <c r="AM99" t="s">
        <v>140</v>
      </c>
      <c r="AN99" t="s">
        <v>140</v>
      </c>
      <c r="AO99" t="s">
        <v>140</v>
      </c>
      <c r="AP99" t="s">
        <v>140</v>
      </c>
      <c r="AQ99" t="s">
        <v>140</v>
      </c>
      <c r="AR99" t="s">
        <v>140</v>
      </c>
      <c r="AS99" t="s">
        <v>140</v>
      </c>
      <c r="AT99" t="s">
        <v>140</v>
      </c>
      <c r="AU99" t="s">
        <v>140</v>
      </c>
      <c r="AV99" t="s">
        <v>140</v>
      </c>
      <c r="AW99" t="s">
        <v>140</v>
      </c>
      <c r="AX99" t="s">
        <v>140</v>
      </c>
      <c r="AY99" t="s">
        <v>140</v>
      </c>
      <c r="AZ99" t="s">
        <v>140</v>
      </c>
      <c r="BA99" t="s">
        <v>140</v>
      </c>
      <c r="BB99" t="s">
        <v>140</v>
      </c>
      <c r="BC99" t="s">
        <v>140</v>
      </c>
      <c r="BD99" t="s">
        <v>140</v>
      </c>
      <c r="BE99" t="s">
        <v>140</v>
      </c>
      <c r="BF99" t="s">
        <v>140</v>
      </c>
      <c r="BG99" t="s">
        <v>140</v>
      </c>
      <c r="BH99" t="s">
        <v>140</v>
      </c>
      <c r="BI99" t="s">
        <v>140</v>
      </c>
      <c r="BJ99" t="s">
        <v>140</v>
      </c>
      <c r="BK99" t="s">
        <v>140</v>
      </c>
      <c r="BL99" t="s">
        <v>140</v>
      </c>
      <c r="BM99" t="s">
        <v>140</v>
      </c>
      <c r="BN99" t="s">
        <v>140</v>
      </c>
      <c r="BO99" t="s">
        <v>140</v>
      </c>
      <c r="BP99">
        <v>261.72210000000001</v>
      </c>
      <c r="BQ99" t="s">
        <v>140</v>
      </c>
      <c r="BR99" t="s">
        <v>140</v>
      </c>
      <c r="BS99" t="s">
        <v>140</v>
      </c>
      <c r="BT99">
        <v>226.44380000000001</v>
      </c>
      <c r="BU99" t="s">
        <v>140</v>
      </c>
      <c r="BV99" t="s">
        <v>140</v>
      </c>
      <c r="BW99" t="s">
        <v>140</v>
      </c>
      <c r="BX99" t="s">
        <v>140</v>
      </c>
      <c r="BY99" t="s">
        <v>140</v>
      </c>
      <c r="BZ99" t="s">
        <v>140</v>
      </c>
      <c r="CA99" t="s">
        <v>140</v>
      </c>
      <c r="CB99" t="s">
        <v>140</v>
      </c>
      <c r="CC99" t="s">
        <v>140</v>
      </c>
      <c r="CD99" t="s">
        <v>140</v>
      </c>
      <c r="CE99" t="s">
        <v>140</v>
      </c>
      <c r="CF99" t="s">
        <v>140</v>
      </c>
      <c r="CG99">
        <v>166.18469999999999</v>
      </c>
      <c r="CH99" t="s">
        <v>140</v>
      </c>
      <c r="CI99" t="s">
        <v>140</v>
      </c>
      <c r="CJ99" t="s">
        <v>140</v>
      </c>
      <c r="CK99" t="s">
        <v>140</v>
      </c>
      <c r="CL99" t="s">
        <v>140</v>
      </c>
      <c r="CM99" t="s">
        <v>140</v>
      </c>
      <c r="CN99" t="s">
        <v>140</v>
      </c>
      <c r="CO99">
        <v>193.4555</v>
      </c>
      <c r="CP99" t="s">
        <v>140</v>
      </c>
      <c r="CQ99" t="s">
        <v>140</v>
      </c>
      <c r="CR99" t="s">
        <v>140</v>
      </c>
      <c r="CS99" t="s">
        <v>140</v>
      </c>
      <c r="CT99" t="s">
        <v>140</v>
      </c>
      <c r="CU99" t="s">
        <v>140</v>
      </c>
      <c r="CV99" t="s">
        <v>140</v>
      </c>
      <c r="CW99" t="s">
        <v>140</v>
      </c>
      <c r="CX99" t="s">
        <v>140</v>
      </c>
      <c r="CY99" t="s">
        <v>140</v>
      </c>
      <c r="CZ99" t="s">
        <v>140</v>
      </c>
      <c r="DA99" t="s">
        <v>140</v>
      </c>
      <c r="DB99" t="s">
        <v>140</v>
      </c>
      <c r="DC99" t="s">
        <v>140</v>
      </c>
      <c r="DD99" t="s">
        <v>140</v>
      </c>
      <c r="DE99" t="s">
        <v>140</v>
      </c>
      <c r="DF99">
        <v>108.87820000000001</v>
      </c>
      <c r="DG99" t="s">
        <v>140</v>
      </c>
      <c r="DH99" t="s">
        <v>140</v>
      </c>
      <c r="DI99" t="s">
        <v>140</v>
      </c>
      <c r="DJ99" t="s">
        <v>140</v>
      </c>
      <c r="DK99">
        <v>149.00479999999999</v>
      </c>
      <c r="DL99">
        <v>149.10579999999999</v>
      </c>
      <c r="DM99" t="s">
        <v>140</v>
      </c>
      <c r="DN99">
        <v>149.1713</v>
      </c>
      <c r="DO99">
        <v>149.143</v>
      </c>
      <c r="DP99">
        <v>95.158810000000003</v>
      </c>
      <c r="DQ99">
        <v>149.1713</v>
      </c>
      <c r="DR99">
        <v>149.1713</v>
      </c>
      <c r="DS99" t="s">
        <v>140</v>
      </c>
      <c r="DT99">
        <v>149.1858</v>
      </c>
      <c r="DU99" t="s">
        <v>140</v>
      </c>
      <c r="DV99" t="s">
        <v>140</v>
      </c>
      <c r="DW99" t="s">
        <v>140</v>
      </c>
      <c r="DX99" t="s">
        <v>140</v>
      </c>
      <c r="DY99" t="s">
        <v>140</v>
      </c>
      <c r="DZ99" t="s">
        <v>140</v>
      </c>
      <c r="EA99" t="s">
        <v>140</v>
      </c>
      <c r="EB99" t="s">
        <v>140</v>
      </c>
      <c r="EC99">
        <v>120</v>
      </c>
      <c r="ED99">
        <v>102</v>
      </c>
      <c r="EE99" t="s">
        <v>140</v>
      </c>
      <c r="EF99" t="s">
        <v>140</v>
      </c>
      <c r="EG99" t="s">
        <v>140</v>
      </c>
      <c r="EH99" t="s">
        <v>140</v>
      </c>
      <c r="EI99" t="s">
        <v>140</v>
      </c>
      <c r="EJ99" t="s">
        <v>140</v>
      </c>
      <c r="EK99" t="s">
        <v>140</v>
      </c>
      <c r="EL99" t="s">
        <v>140</v>
      </c>
      <c r="EM99" t="s">
        <v>140</v>
      </c>
      <c r="EN99" t="s">
        <v>140</v>
      </c>
      <c r="EO99" t="s">
        <v>140</v>
      </c>
      <c r="EP99" t="s">
        <v>140</v>
      </c>
      <c r="EQ99" t="s">
        <v>140</v>
      </c>
      <c r="ER99" t="s">
        <v>140</v>
      </c>
      <c r="ES99" t="s">
        <v>140</v>
      </c>
      <c r="ET99" t="s">
        <v>140</v>
      </c>
      <c r="EU99" t="s">
        <v>140</v>
      </c>
      <c r="EV99" t="s">
        <v>140</v>
      </c>
      <c r="EW99" t="s">
        <v>140</v>
      </c>
      <c r="EX99" t="s">
        <v>140</v>
      </c>
      <c r="EY99" t="s">
        <v>140</v>
      </c>
      <c r="EZ99" t="s">
        <v>140</v>
      </c>
      <c r="FA99" t="s">
        <v>140</v>
      </c>
      <c r="FB99" t="s">
        <v>140</v>
      </c>
      <c r="FC99" t="s">
        <v>140</v>
      </c>
      <c r="FD99" t="s">
        <v>140</v>
      </c>
      <c r="FE99" t="s">
        <v>140</v>
      </c>
      <c r="FF99" t="s">
        <v>140</v>
      </c>
      <c r="FG99" t="s">
        <v>140</v>
      </c>
      <c r="FH99" t="s">
        <v>140</v>
      </c>
      <c r="FI99" t="s">
        <v>140</v>
      </c>
      <c r="FJ99" t="s">
        <v>140</v>
      </c>
      <c r="FK99" t="s">
        <v>140</v>
      </c>
      <c r="FL99" t="s">
        <v>140</v>
      </c>
      <c r="FM99" t="s">
        <v>140</v>
      </c>
      <c r="FN99" t="s">
        <v>140</v>
      </c>
      <c r="FO99" t="s">
        <v>140</v>
      </c>
      <c r="FP99" t="s">
        <v>140</v>
      </c>
      <c r="FQ99" t="s">
        <v>140</v>
      </c>
      <c r="FR99" t="s">
        <v>140</v>
      </c>
      <c r="FS99" t="s">
        <v>140</v>
      </c>
      <c r="FT99" t="s">
        <v>140</v>
      </c>
      <c r="FU99" t="s">
        <v>140</v>
      </c>
      <c r="FV99" t="s">
        <v>140</v>
      </c>
      <c r="FW99" t="s">
        <v>140</v>
      </c>
      <c r="FX99" t="s">
        <v>140</v>
      </c>
      <c r="FY99" t="s">
        <v>140</v>
      </c>
      <c r="FZ99" t="s">
        <v>140</v>
      </c>
      <c r="GA99" t="s">
        <v>140</v>
      </c>
      <c r="GB99" t="s">
        <v>140</v>
      </c>
      <c r="GC99" t="s">
        <v>140</v>
      </c>
      <c r="GD99" t="s">
        <v>140</v>
      </c>
      <c r="GE99" t="s">
        <v>140</v>
      </c>
      <c r="GF99" t="s">
        <v>140</v>
      </c>
      <c r="GG99" t="s">
        <v>140</v>
      </c>
      <c r="GH99" t="s">
        <v>140</v>
      </c>
      <c r="GI99" t="s">
        <v>140</v>
      </c>
      <c r="GJ99" s="2" t="s">
        <v>140</v>
      </c>
      <c r="GK99" s="2" t="s">
        <v>140</v>
      </c>
      <c r="GL99" s="2" t="s">
        <v>140</v>
      </c>
      <c r="GM99" s="2" t="s">
        <v>140</v>
      </c>
      <c r="GN99" s="2" t="s">
        <v>140</v>
      </c>
      <c r="GO99" s="2" t="s">
        <v>140</v>
      </c>
      <c r="GP99" s="2" t="s">
        <v>140</v>
      </c>
      <c r="GQ99" s="2" t="s">
        <v>140</v>
      </c>
      <c r="GR99" s="2" t="s">
        <v>140</v>
      </c>
      <c r="GS99" s="2" t="s">
        <v>140</v>
      </c>
      <c r="GT99" s="2" t="s">
        <v>140</v>
      </c>
      <c r="GU99" s="2" t="s">
        <v>140</v>
      </c>
      <c r="GV99" s="2" t="s">
        <v>140</v>
      </c>
      <c r="GW99" s="2" t="s">
        <v>140</v>
      </c>
      <c r="GX99" s="2" t="s">
        <v>140</v>
      </c>
      <c r="GY99" s="2" t="s">
        <v>140</v>
      </c>
      <c r="GZ99" s="2" t="s">
        <v>140</v>
      </c>
      <c r="HA99" s="2" t="s">
        <v>140</v>
      </c>
      <c r="HB99" s="2" t="s">
        <v>140</v>
      </c>
      <c r="HC99" s="2" t="s">
        <v>140</v>
      </c>
      <c r="HD99" s="2" t="s">
        <v>140</v>
      </c>
      <c r="HE99" s="2" t="s">
        <v>140</v>
      </c>
      <c r="HF99" s="2" t="s">
        <v>140</v>
      </c>
      <c r="HG99" s="2" t="s">
        <v>140</v>
      </c>
      <c r="HH99" s="2" t="s">
        <v>140</v>
      </c>
      <c r="HI99" s="2" t="s">
        <v>140</v>
      </c>
      <c r="HJ99" s="2" t="s">
        <v>140</v>
      </c>
      <c r="HK99" s="2" t="s">
        <v>140</v>
      </c>
      <c r="HL99" s="2">
        <v>149.1713</v>
      </c>
      <c r="HM99" s="2" t="s">
        <v>140</v>
      </c>
      <c r="HN99" s="2" t="s">
        <v>140</v>
      </c>
      <c r="HO99" s="2" t="s">
        <v>140</v>
      </c>
      <c r="HP99" s="2">
        <v>149.1713</v>
      </c>
      <c r="HQ99" s="2">
        <v>149.1713</v>
      </c>
      <c r="HR99" s="2">
        <v>149.1713</v>
      </c>
      <c r="HS99" s="2">
        <v>149.1713</v>
      </c>
      <c r="HT99" s="2" t="s">
        <v>140</v>
      </c>
      <c r="HU99" s="2" t="s">
        <v>140</v>
      </c>
      <c r="HV99" s="2" t="s">
        <v>140</v>
      </c>
      <c r="HW99" s="2">
        <v>146.47909999999999</v>
      </c>
      <c r="HX99" s="2">
        <v>102</v>
      </c>
      <c r="HY99" s="2">
        <v>102</v>
      </c>
      <c r="HZ99" s="2" t="s">
        <v>140</v>
      </c>
      <c r="IA99" s="2" t="s">
        <v>140</v>
      </c>
      <c r="IB99" s="2">
        <v>85.367140000000006</v>
      </c>
      <c r="IC99" s="2">
        <v>147.11109999999999</v>
      </c>
      <c r="ID99" s="2" t="s">
        <v>140</v>
      </c>
    </row>
    <row r="100" spans="2:254" ht="12" customHeight="1" x14ac:dyDescent="0.15">
      <c r="B100" t="s">
        <v>160</v>
      </c>
      <c r="C100">
        <v>1.98</v>
      </c>
      <c r="D100">
        <v>1.98</v>
      </c>
      <c r="E100" t="s">
        <v>140</v>
      </c>
      <c r="F100">
        <v>1.88</v>
      </c>
      <c r="G100">
        <v>5.3</v>
      </c>
      <c r="H100">
        <v>5.3</v>
      </c>
      <c r="I100" t="s">
        <v>140</v>
      </c>
      <c r="J100">
        <v>0.16</v>
      </c>
      <c r="K100">
        <v>0.16</v>
      </c>
      <c r="L100" t="s">
        <v>140</v>
      </c>
      <c r="M100">
        <v>3.5</v>
      </c>
      <c r="N100">
        <v>3.5</v>
      </c>
      <c r="O100">
        <v>1.1000000000000001</v>
      </c>
      <c r="P100" t="s">
        <v>140</v>
      </c>
      <c r="Q100">
        <v>0.5</v>
      </c>
      <c r="R100">
        <v>1.1000000000000001</v>
      </c>
      <c r="S100">
        <v>0.45</v>
      </c>
      <c r="T100">
        <v>0.16</v>
      </c>
      <c r="U100">
        <v>1.05</v>
      </c>
      <c r="V100">
        <v>0.16</v>
      </c>
      <c r="W100">
        <v>1.05</v>
      </c>
      <c r="X100">
        <v>8</v>
      </c>
      <c r="Y100">
        <v>0.45</v>
      </c>
      <c r="Z100">
        <v>5.3</v>
      </c>
      <c r="AA100">
        <v>1.01</v>
      </c>
      <c r="AB100">
        <v>5</v>
      </c>
      <c r="AC100">
        <v>4</v>
      </c>
      <c r="AD100">
        <v>5</v>
      </c>
      <c r="AE100">
        <v>5</v>
      </c>
      <c r="AF100">
        <v>5</v>
      </c>
      <c r="AG100">
        <v>4</v>
      </c>
      <c r="AH100">
        <v>4</v>
      </c>
      <c r="AI100">
        <v>4</v>
      </c>
      <c r="AJ100">
        <v>4</v>
      </c>
      <c r="AK100">
        <v>5</v>
      </c>
      <c r="AL100">
        <v>10</v>
      </c>
      <c r="AM100">
        <v>1</v>
      </c>
      <c r="AN100">
        <v>1</v>
      </c>
      <c r="AO100">
        <v>1.03</v>
      </c>
      <c r="AP100">
        <v>12</v>
      </c>
      <c r="AQ100">
        <v>6</v>
      </c>
      <c r="AR100">
        <v>12</v>
      </c>
      <c r="AS100" t="s">
        <v>140</v>
      </c>
      <c r="AT100">
        <v>1</v>
      </c>
      <c r="AU100">
        <v>11</v>
      </c>
      <c r="AV100">
        <v>1.03</v>
      </c>
      <c r="AW100">
        <v>1.01</v>
      </c>
      <c r="AX100" t="s">
        <v>140</v>
      </c>
      <c r="AY100">
        <v>87</v>
      </c>
      <c r="AZ100">
        <v>86</v>
      </c>
      <c r="BA100">
        <v>84</v>
      </c>
      <c r="BB100">
        <v>82</v>
      </c>
      <c r="BC100">
        <v>80</v>
      </c>
      <c r="BD100">
        <v>78</v>
      </c>
      <c r="BE100">
        <v>76</v>
      </c>
      <c r="BF100">
        <v>74</v>
      </c>
      <c r="BG100">
        <v>71.599999999999994</v>
      </c>
      <c r="BH100">
        <v>86</v>
      </c>
      <c r="BI100">
        <v>86</v>
      </c>
      <c r="BJ100">
        <v>71.599999999999994</v>
      </c>
      <c r="BK100">
        <v>71</v>
      </c>
      <c r="BL100">
        <v>47.5</v>
      </c>
      <c r="BM100">
        <v>47.5</v>
      </c>
      <c r="BN100">
        <v>47.5</v>
      </c>
      <c r="BO100">
        <v>26</v>
      </c>
      <c r="BP100">
        <v>47.5</v>
      </c>
      <c r="BQ100">
        <v>26</v>
      </c>
      <c r="BR100">
        <v>26</v>
      </c>
      <c r="BS100">
        <v>13.5</v>
      </c>
      <c r="BT100">
        <v>26</v>
      </c>
      <c r="BU100">
        <v>13.5</v>
      </c>
      <c r="BV100">
        <v>7.2</v>
      </c>
      <c r="BW100">
        <v>7.2</v>
      </c>
      <c r="BX100">
        <v>8.8000000000000007</v>
      </c>
      <c r="BY100">
        <v>4.78</v>
      </c>
      <c r="BZ100">
        <v>4.78</v>
      </c>
      <c r="CA100" t="s">
        <v>140</v>
      </c>
      <c r="CB100">
        <v>4.78</v>
      </c>
      <c r="CC100">
        <v>4.78</v>
      </c>
      <c r="CD100">
        <v>4.78</v>
      </c>
      <c r="CE100">
        <v>4.78</v>
      </c>
      <c r="CF100">
        <v>7.2</v>
      </c>
      <c r="CG100">
        <v>7.2</v>
      </c>
      <c r="CH100">
        <v>7.2</v>
      </c>
      <c r="CI100">
        <v>7.2</v>
      </c>
      <c r="CJ100">
        <v>13.5</v>
      </c>
      <c r="CK100">
        <v>13.5</v>
      </c>
      <c r="CL100">
        <v>7.2</v>
      </c>
      <c r="CM100">
        <v>7.2</v>
      </c>
      <c r="CN100">
        <v>13.5</v>
      </c>
      <c r="CO100">
        <v>13.5</v>
      </c>
      <c r="CP100">
        <v>13.5</v>
      </c>
      <c r="CQ100">
        <v>13.5</v>
      </c>
      <c r="CR100">
        <v>26</v>
      </c>
      <c r="CS100">
        <v>47.5</v>
      </c>
      <c r="CT100">
        <v>4.78</v>
      </c>
      <c r="CU100">
        <v>4.78</v>
      </c>
      <c r="CV100">
        <v>4.78</v>
      </c>
      <c r="CW100">
        <v>4.78</v>
      </c>
      <c r="CX100">
        <v>5.8</v>
      </c>
      <c r="CY100">
        <v>4.8</v>
      </c>
      <c r="CZ100">
        <v>4.78</v>
      </c>
      <c r="DA100">
        <v>1.04</v>
      </c>
      <c r="DB100">
        <v>8</v>
      </c>
      <c r="DC100" t="s">
        <v>140</v>
      </c>
      <c r="DD100">
        <v>1.01</v>
      </c>
      <c r="DE100" t="s">
        <v>140</v>
      </c>
      <c r="DF100">
        <v>4.8</v>
      </c>
      <c r="DG100">
        <v>4.5999999999999996</v>
      </c>
      <c r="DH100">
        <v>4.8</v>
      </c>
      <c r="DI100">
        <v>8</v>
      </c>
      <c r="DJ100">
        <v>1.01</v>
      </c>
      <c r="DK100">
        <v>8.8000000000000007</v>
      </c>
      <c r="DL100">
        <v>5.8</v>
      </c>
      <c r="DM100">
        <v>5.8</v>
      </c>
      <c r="DN100">
        <v>5.8</v>
      </c>
      <c r="DO100">
        <v>8.1999999999999993</v>
      </c>
      <c r="DP100">
        <v>1.04</v>
      </c>
      <c r="DQ100">
        <v>5.8</v>
      </c>
      <c r="DR100">
        <v>5.8</v>
      </c>
      <c r="DS100">
        <v>4.8</v>
      </c>
      <c r="DT100">
        <v>4.8</v>
      </c>
      <c r="DU100">
        <v>4.8</v>
      </c>
      <c r="DV100">
        <v>4.8</v>
      </c>
      <c r="DW100">
        <v>4.8</v>
      </c>
      <c r="DX100">
        <v>4.5999999999999996</v>
      </c>
      <c r="DY100">
        <v>4.8</v>
      </c>
      <c r="DZ100">
        <v>5.8</v>
      </c>
      <c r="EA100">
        <v>11</v>
      </c>
      <c r="EB100">
        <v>4.5999999999999996</v>
      </c>
      <c r="EC100">
        <v>1.04</v>
      </c>
      <c r="ED100">
        <v>1.04</v>
      </c>
      <c r="EE100">
        <v>4</v>
      </c>
      <c r="EF100">
        <v>5.4</v>
      </c>
      <c r="EG100">
        <v>1.5</v>
      </c>
      <c r="EH100" t="s">
        <v>140</v>
      </c>
      <c r="EI100">
        <v>4</v>
      </c>
      <c r="EJ100" t="s">
        <v>140</v>
      </c>
      <c r="EK100">
        <v>1.04</v>
      </c>
      <c r="EL100">
        <v>1.04</v>
      </c>
      <c r="EM100">
        <v>1.04</v>
      </c>
      <c r="EN100">
        <v>1.01</v>
      </c>
      <c r="EO100">
        <v>7</v>
      </c>
      <c r="EP100">
        <v>7.5</v>
      </c>
      <c r="EQ100">
        <v>6.8</v>
      </c>
      <c r="ER100">
        <v>4.78</v>
      </c>
      <c r="ES100">
        <v>1.04</v>
      </c>
      <c r="ET100">
        <v>1.04</v>
      </c>
      <c r="EU100">
        <v>8</v>
      </c>
      <c r="EV100">
        <v>1.01</v>
      </c>
      <c r="EW100">
        <v>11</v>
      </c>
      <c r="EX100">
        <v>11</v>
      </c>
      <c r="EY100">
        <v>11</v>
      </c>
      <c r="EZ100">
        <v>6</v>
      </c>
      <c r="FA100">
        <v>6</v>
      </c>
      <c r="FB100">
        <v>6</v>
      </c>
      <c r="FC100">
        <v>6</v>
      </c>
      <c r="FD100">
        <v>6</v>
      </c>
      <c r="FE100">
        <v>6</v>
      </c>
      <c r="FF100">
        <v>6</v>
      </c>
      <c r="FG100">
        <v>6</v>
      </c>
      <c r="FH100">
        <v>6</v>
      </c>
      <c r="FI100">
        <v>6</v>
      </c>
      <c r="FJ100">
        <v>6</v>
      </c>
      <c r="FK100">
        <v>6</v>
      </c>
      <c r="FL100">
        <v>6</v>
      </c>
      <c r="FM100">
        <v>6</v>
      </c>
      <c r="FN100">
        <v>6</v>
      </c>
      <c r="FO100">
        <v>6</v>
      </c>
      <c r="FP100">
        <v>11</v>
      </c>
      <c r="FQ100">
        <v>11</v>
      </c>
      <c r="FR100">
        <v>6</v>
      </c>
      <c r="FS100">
        <v>6</v>
      </c>
      <c r="FT100">
        <v>6.5</v>
      </c>
      <c r="FU100">
        <v>6.5</v>
      </c>
      <c r="FV100">
        <v>6</v>
      </c>
      <c r="FW100">
        <v>6</v>
      </c>
      <c r="FX100">
        <v>6</v>
      </c>
      <c r="FY100">
        <v>6</v>
      </c>
      <c r="FZ100">
        <v>6</v>
      </c>
      <c r="GA100">
        <v>6</v>
      </c>
      <c r="GB100">
        <v>6</v>
      </c>
      <c r="GC100">
        <v>6</v>
      </c>
      <c r="GD100">
        <v>7</v>
      </c>
      <c r="GE100">
        <v>8</v>
      </c>
      <c r="GF100">
        <v>8</v>
      </c>
      <c r="GG100">
        <v>7</v>
      </c>
      <c r="GH100">
        <v>8</v>
      </c>
      <c r="GI100">
        <v>7</v>
      </c>
      <c r="GJ100" s="2">
        <v>1.1000000000000001</v>
      </c>
      <c r="GK100" s="2">
        <v>1.1000000000000001</v>
      </c>
      <c r="GL100" s="2">
        <v>1.1000000000000001</v>
      </c>
      <c r="GM100" s="2" t="s">
        <v>140</v>
      </c>
      <c r="GN100" s="2">
        <v>1.88</v>
      </c>
      <c r="GO100" s="2">
        <v>1.1000000000000001</v>
      </c>
      <c r="GP100" s="2">
        <v>0.16</v>
      </c>
      <c r="GQ100" s="2">
        <v>1.1000000000000001</v>
      </c>
      <c r="GR100" s="2">
        <v>0.45</v>
      </c>
      <c r="GS100" s="2">
        <v>47.5</v>
      </c>
      <c r="GT100" s="2">
        <v>47.5</v>
      </c>
      <c r="GU100" s="2">
        <v>47.5</v>
      </c>
      <c r="GV100" s="2">
        <v>26</v>
      </c>
      <c r="GW100" s="2">
        <v>26</v>
      </c>
      <c r="GX100" s="2">
        <v>26</v>
      </c>
      <c r="GY100" s="2">
        <v>13.5</v>
      </c>
      <c r="GZ100" s="2">
        <v>13.5</v>
      </c>
      <c r="HA100" s="2">
        <v>13.5</v>
      </c>
      <c r="HB100" s="2">
        <v>7.2</v>
      </c>
      <c r="HC100" s="2">
        <v>7.2</v>
      </c>
      <c r="HD100" s="2">
        <v>7.2</v>
      </c>
      <c r="HE100" s="2">
        <v>4.78</v>
      </c>
      <c r="HF100" s="2">
        <v>4.78</v>
      </c>
      <c r="HG100" s="2">
        <v>4.78</v>
      </c>
      <c r="HH100" s="2">
        <v>8.8000000000000007</v>
      </c>
      <c r="HI100" s="2" t="s">
        <v>140</v>
      </c>
      <c r="HJ100" s="2">
        <v>8.8000000000000007</v>
      </c>
      <c r="HK100" s="2">
        <v>8.8000000000000007</v>
      </c>
      <c r="HL100" s="2">
        <v>5.8</v>
      </c>
      <c r="HM100" s="2">
        <v>5.8</v>
      </c>
      <c r="HN100" s="2">
        <v>5.8</v>
      </c>
      <c r="HO100" s="2">
        <v>5.8</v>
      </c>
      <c r="HP100" s="2">
        <v>5.8</v>
      </c>
      <c r="HQ100" s="2">
        <v>5.8</v>
      </c>
      <c r="HR100" s="2">
        <v>5.8</v>
      </c>
      <c r="HS100" s="2">
        <v>5.8</v>
      </c>
      <c r="HT100" s="2">
        <v>11</v>
      </c>
      <c r="HU100" s="2">
        <v>5.8</v>
      </c>
      <c r="HV100" s="2">
        <v>11</v>
      </c>
      <c r="HW100" s="2">
        <v>5.8</v>
      </c>
      <c r="HX100" s="2">
        <v>1.04</v>
      </c>
      <c r="HY100" s="2">
        <v>1.04</v>
      </c>
      <c r="HZ100" s="2">
        <v>1.04</v>
      </c>
      <c r="IA100" s="2">
        <v>1.01</v>
      </c>
      <c r="IB100" s="2">
        <v>1.04</v>
      </c>
      <c r="IC100" s="2">
        <v>4.8</v>
      </c>
      <c r="ID100" s="2">
        <v>4.8</v>
      </c>
    </row>
    <row r="101" spans="2:254" ht="12" customHeight="1" x14ac:dyDescent="0.15">
      <c r="B101" t="s">
        <v>549</v>
      </c>
      <c r="C101" t="s">
        <v>140</v>
      </c>
      <c r="D101" t="s">
        <v>140</v>
      </c>
      <c r="E101" t="s">
        <v>140</v>
      </c>
      <c r="F101" t="s">
        <v>140</v>
      </c>
      <c r="G101" t="s">
        <v>140</v>
      </c>
      <c r="H101" t="s">
        <v>140</v>
      </c>
      <c r="I101" t="s">
        <v>140</v>
      </c>
      <c r="J101" t="s">
        <v>140</v>
      </c>
      <c r="K101" t="s">
        <v>140</v>
      </c>
      <c r="L101" t="s">
        <v>140</v>
      </c>
      <c r="M101" t="s">
        <v>140</v>
      </c>
      <c r="N101" t="s">
        <v>140</v>
      </c>
      <c r="O101" t="s">
        <v>140</v>
      </c>
      <c r="P101" t="s">
        <v>140</v>
      </c>
      <c r="Q101" t="s">
        <v>140</v>
      </c>
      <c r="R101" t="s">
        <v>140</v>
      </c>
      <c r="S101" t="s">
        <v>140</v>
      </c>
      <c r="T101" t="s">
        <v>140</v>
      </c>
      <c r="U101" t="s">
        <v>140</v>
      </c>
      <c r="V101" t="s">
        <v>140</v>
      </c>
      <c r="W101" t="s">
        <v>140</v>
      </c>
      <c r="X101" t="s">
        <v>140</v>
      </c>
      <c r="Y101" t="s">
        <v>140</v>
      </c>
      <c r="Z101" t="s">
        <v>140</v>
      </c>
      <c r="AA101" t="s">
        <v>140</v>
      </c>
      <c r="AB101" t="s">
        <v>140</v>
      </c>
      <c r="AC101" t="s">
        <v>140</v>
      </c>
      <c r="AD101" t="s">
        <v>140</v>
      </c>
      <c r="AE101" t="s">
        <v>140</v>
      </c>
      <c r="AF101" t="s">
        <v>140</v>
      </c>
      <c r="AG101" t="s">
        <v>140</v>
      </c>
      <c r="AH101" t="s">
        <v>140</v>
      </c>
      <c r="AI101" t="s">
        <v>140</v>
      </c>
      <c r="AJ101" t="s">
        <v>140</v>
      </c>
      <c r="AK101" t="s">
        <v>140</v>
      </c>
      <c r="AL101" t="s">
        <v>140</v>
      </c>
      <c r="AM101" t="s">
        <v>140</v>
      </c>
      <c r="AN101" t="s">
        <v>140</v>
      </c>
      <c r="AO101" t="s">
        <v>140</v>
      </c>
      <c r="AP101" t="s">
        <v>140</v>
      </c>
      <c r="AQ101" t="s">
        <v>140</v>
      </c>
      <c r="AR101" t="s">
        <v>140</v>
      </c>
      <c r="AS101" t="s">
        <v>140</v>
      </c>
      <c r="AT101" t="s">
        <v>140</v>
      </c>
      <c r="AU101" t="s">
        <v>140</v>
      </c>
      <c r="AV101" t="s">
        <v>140</v>
      </c>
      <c r="AW101" t="s">
        <v>140</v>
      </c>
      <c r="AX101" t="s">
        <v>140</v>
      </c>
      <c r="AY101" t="s">
        <v>140</v>
      </c>
      <c r="AZ101" t="s">
        <v>140</v>
      </c>
      <c r="BA101" t="s">
        <v>140</v>
      </c>
      <c r="BB101" t="s">
        <v>140</v>
      </c>
      <c r="BC101" t="s">
        <v>140</v>
      </c>
      <c r="BD101" t="s">
        <v>140</v>
      </c>
      <c r="BE101" t="s">
        <v>140</v>
      </c>
      <c r="BF101" t="s">
        <v>140</v>
      </c>
      <c r="BG101" t="s">
        <v>140</v>
      </c>
      <c r="BH101" t="s">
        <v>140</v>
      </c>
      <c r="BI101" t="s">
        <v>140</v>
      </c>
      <c r="BJ101" t="s">
        <v>140</v>
      </c>
      <c r="BK101" t="s">
        <v>140</v>
      </c>
      <c r="BL101" t="s">
        <v>140</v>
      </c>
      <c r="BM101" t="s">
        <v>140</v>
      </c>
      <c r="BN101" t="s">
        <v>140</v>
      </c>
      <c r="BO101" t="s">
        <v>140</v>
      </c>
      <c r="BP101">
        <v>0</v>
      </c>
      <c r="BQ101" t="s">
        <v>140</v>
      </c>
      <c r="BR101" t="s">
        <v>140</v>
      </c>
      <c r="BS101" t="s">
        <v>140</v>
      </c>
      <c r="BT101">
        <v>0</v>
      </c>
      <c r="BU101" t="s">
        <v>140</v>
      </c>
      <c r="BV101" t="s">
        <v>140</v>
      </c>
      <c r="BW101" t="s">
        <v>140</v>
      </c>
      <c r="BX101" t="s">
        <v>140</v>
      </c>
      <c r="BY101" t="s">
        <v>140</v>
      </c>
      <c r="BZ101" t="s">
        <v>140</v>
      </c>
      <c r="CA101" t="s">
        <v>140</v>
      </c>
      <c r="CB101" t="s">
        <v>140</v>
      </c>
      <c r="CC101" t="s">
        <v>140</v>
      </c>
      <c r="CD101" t="s">
        <v>140</v>
      </c>
      <c r="CE101" t="s">
        <v>140</v>
      </c>
      <c r="CF101" t="s">
        <v>140</v>
      </c>
      <c r="CG101">
        <v>0</v>
      </c>
      <c r="CH101" t="s">
        <v>140</v>
      </c>
      <c r="CI101" t="s">
        <v>140</v>
      </c>
      <c r="CJ101" t="s">
        <v>140</v>
      </c>
      <c r="CK101" t="s">
        <v>140</v>
      </c>
      <c r="CL101" t="s">
        <v>140</v>
      </c>
      <c r="CM101" t="s">
        <v>140</v>
      </c>
      <c r="CN101" t="s">
        <v>140</v>
      </c>
      <c r="CO101">
        <v>0</v>
      </c>
      <c r="CP101" t="s">
        <v>140</v>
      </c>
      <c r="CQ101" t="s">
        <v>140</v>
      </c>
      <c r="CR101" t="s">
        <v>140</v>
      </c>
      <c r="CS101" t="s">
        <v>140</v>
      </c>
      <c r="CT101" t="s">
        <v>140</v>
      </c>
      <c r="CU101" t="s">
        <v>140</v>
      </c>
      <c r="CV101" t="s">
        <v>140</v>
      </c>
      <c r="CW101" t="s">
        <v>140</v>
      </c>
      <c r="CX101" t="s">
        <v>140</v>
      </c>
      <c r="CY101" t="s">
        <v>140</v>
      </c>
      <c r="CZ101" t="s">
        <v>140</v>
      </c>
      <c r="DA101" t="s">
        <v>140</v>
      </c>
      <c r="DB101" t="s">
        <v>140</v>
      </c>
      <c r="DC101" t="s">
        <v>140</v>
      </c>
      <c r="DD101" t="s">
        <v>140</v>
      </c>
      <c r="DE101" t="s">
        <v>140</v>
      </c>
      <c r="DF101">
        <v>0</v>
      </c>
      <c r="DG101" t="s">
        <v>140</v>
      </c>
      <c r="DH101" t="s">
        <v>140</v>
      </c>
      <c r="DI101" t="s">
        <v>140</v>
      </c>
      <c r="DJ101" t="s">
        <v>140</v>
      </c>
      <c r="DK101">
        <v>0</v>
      </c>
      <c r="DL101">
        <v>0</v>
      </c>
      <c r="DM101" t="s">
        <v>140</v>
      </c>
      <c r="DN101">
        <v>0</v>
      </c>
      <c r="DO101">
        <v>0</v>
      </c>
      <c r="DP101">
        <v>0</v>
      </c>
      <c r="DQ101">
        <v>0</v>
      </c>
      <c r="DR101">
        <v>0</v>
      </c>
      <c r="DS101" t="s">
        <v>140</v>
      </c>
      <c r="DT101">
        <v>0</v>
      </c>
      <c r="DU101" t="s">
        <v>140</v>
      </c>
      <c r="DV101" t="s">
        <v>140</v>
      </c>
      <c r="DW101" t="s">
        <v>140</v>
      </c>
      <c r="DX101" t="s">
        <v>140</v>
      </c>
      <c r="DY101" t="s">
        <v>140</v>
      </c>
      <c r="DZ101" t="s">
        <v>140</v>
      </c>
      <c r="EA101" t="s">
        <v>140</v>
      </c>
      <c r="EB101" t="s">
        <v>140</v>
      </c>
      <c r="EC101">
        <v>0</v>
      </c>
      <c r="ED101">
        <v>0</v>
      </c>
      <c r="EE101" t="s">
        <v>140</v>
      </c>
      <c r="EF101" t="s">
        <v>140</v>
      </c>
      <c r="EG101" t="s">
        <v>140</v>
      </c>
      <c r="EH101" t="s">
        <v>140</v>
      </c>
      <c r="EI101" t="s">
        <v>140</v>
      </c>
      <c r="EJ101" t="s">
        <v>140</v>
      </c>
      <c r="EK101" t="s">
        <v>140</v>
      </c>
      <c r="EL101" t="s">
        <v>140</v>
      </c>
      <c r="EM101" t="s">
        <v>140</v>
      </c>
      <c r="EN101" t="s">
        <v>140</v>
      </c>
      <c r="EO101" t="s">
        <v>140</v>
      </c>
      <c r="EP101" t="s">
        <v>140</v>
      </c>
      <c r="EQ101" t="s">
        <v>140</v>
      </c>
      <c r="ER101" t="s">
        <v>140</v>
      </c>
      <c r="ES101" t="s">
        <v>140</v>
      </c>
      <c r="ET101" t="s">
        <v>140</v>
      </c>
      <c r="EU101" t="s">
        <v>140</v>
      </c>
      <c r="EV101" t="s">
        <v>140</v>
      </c>
      <c r="EW101" t="s">
        <v>140</v>
      </c>
      <c r="EX101" t="s">
        <v>140</v>
      </c>
      <c r="EY101" t="s">
        <v>140</v>
      </c>
      <c r="EZ101" t="s">
        <v>140</v>
      </c>
      <c r="FA101" t="s">
        <v>140</v>
      </c>
      <c r="FB101" t="s">
        <v>140</v>
      </c>
      <c r="FC101" t="s">
        <v>140</v>
      </c>
      <c r="FD101" t="s">
        <v>140</v>
      </c>
      <c r="FE101" t="s">
        <v>140</v>
      </c>
      <c r="FF101" t="s">
        <v>140</v>
      </c>
      <c r="FG101" t="s">
        <v>140</v>
      </c>
      <c r="FH101" t="s">
        <v>140</v>
      </c>
      <c r="FI101" t="s">
        <v>140</v>
      </c>
      <c r="FJ101" t="s">
        <v>140</v>
      </c>
      <c r="FK101" t="s">
        <v>140</v>
      </c>
      <c r="FL101" t="s">
        <v>140</v>
      </c>
      <c r="FM101" t="s">
        <v>140</v>
      </c>
      <c r="FN101" t="s">
        <v>140</v>
      </c>
      <c r="FO101" t="s">
        <v>140</v>
      </c>
      <c r="FP101" t="s">
        <v>140</v>
      </c>
      <c r="FQ101" t="s">
        <v>140</v>
      </c>
      <c r="FR101" t="s">
        <v>140</v>
      </c>
      <c r="FS101" t="s">
        <v>140</v>
      </c>
      <c r="FT101" t="s">
        <v>140</v>
      </c>
      <c r="FU101" t="s">
        <v>140</v>
      </c>
      <c r="FV101" t="s">
        <v>140</v>
      </c>
      <c r="FW101" t="s">
        <v>140</v>
      </c>
      <c r="FX101" t="s">
        <v>140</v>
      </c>
      <c r="FY101" t="s">
        <v>140</v>
      </c>
      <c r="FZ101" t="s">
        <v>140</v>
      </c>
      <c r="GA101" t="s">
        <v>140</v>
      </c>
      <c r="GB101" t="s">
        <v>140</v>
      </c>
      <c r="GC101" t="s">
        <v>140</v>
      </c>
      <c r="GD101" t="s">
        <v>140</v>
      </c>
      <c r="GE101" t="s">
        <v>140</v>
      </c>
      <c r="GF101" t="s">
        <v>140</v>
      </c>
      <c r="GG101" t="s">
        <v>140</v>
      </c>
      <c r="GH101" t="s">
        <v>140</v>
      </c>
      <c r="GI101" t="s">
        <v>140</v>
      </c>
      <c r="GJ101" s="2" t="s">
        <v>140</v>
      </c>
      <c r="GK101" s="2" t="s">
        <v>140</v>
      </c>
      <c r="GL101" s="2" t="s">
        <v>140</v>
      </c>
      <c r="GM101" s="2" t="s">
        <v>140</v>
      </c>
      <c r="GN101" s="2" t="s">
        <v>140</v>
      </c>
      <c r="GO101" s="2" t="s">
        <v>140</v>
      </c>
      <c r="GP101" s="2" t="s">
        <v>140</v>
      </c>
      <c r="GQ101" s="2" t="s">
        <v>140</v>
      </c>
      <c r="GR101" s="2" t="s">
        <v>140</v>
      </c>
      <c r="GS101" s="2" t="s">
        <v>140</v>
      </c>
      <c r="GT101" s="2" t="s">
        <v>140</v>
      </c>
      <c r="GU101" s="2" t="s">
        <v>140</v>
      </c>
      <c r="GV101" s="2" t="s">
        <v>140</v>
      </c>
      <c r="GW101" s="2" t="s">
        <v>140</v>
      </c>
      <c r="GX101" s="2" t="s">
        <v>140</v>
      </c>
      <c r="GY101" s="2" t="s">
        <v>140</v>
      </c>
      <c r="GZ101" s="2" t="s">
        <v>140</v>
      </c>
      <c r="HA101" s="2" t="s">
        <v>140</v>
      </c>
      <c r="HB101" s="2" t="s">
        <v>140</v>
      </c>
      <c r="HC101" s="2" t="s">
        <v>140</v>
      </c>
      <c r="HD101" s="2" t="s">
        <v>140</v>
      </c>
      <c r="HE101" s="2" t="s">
        <v>140</v>
      </c>
      <c r="HF101" s="2" t="s">
        <v>140</v>
      </c>
      <c r="HG101" s="2" t="s">
        <v>140</v>
      </c>
      <c r="HH101" s="2" t="s">
        <v>140</v>
      </c>
      <c r="HI101" s="2" t="s">
        <v>140</v>
      </c>
      <c r="HJ101" s="2" t="s">
        <v>140</v>
      </c>
      <c r="HK101" s="2" t="s">
        <v>140</v>
      </c>
      <c r="HL101" s="2">
        <v>0</v>
      </c>
      <c r="HM101" s="2" t="s">
        <v>140</v>
      </c>
      <c r="HN101" s="2" t="s">
        <v>140</v>
      </c>
      <c r="HO101" s="2" t="s">
        <v>140</v>
      </c>
      <c r="HP101" s="2">
        <v>0</v>
      </c>
      <c r="HQ101" s="2">
        <v>0</v>
      </c>
      <c r="HR101" s="2">
        <v>0</v>
      </c>
      <c r="HS101" s="2">
        <v>0</v>
      </c>
      <c r="HT101" s="2" t="s">
        <v>140</v>
      </c>
      <c r="HU101" s="2" t="s">
        <v>140</v>
      </c>
      <c r="HV101" s="2" t="s">
        <v>140</v>
      </c>
      <c r="HW101" s="2">
        <v>0</v>
      </c>
      <c r="HX101" s="2">
        <v>0</v>
      </c>
      <c r="HY101" s="2">
        <v>0</v>
      </c>
      <c r="HZ101" s="2" t="s">
        <v>140</v>
      </c>
      <c r="IA101" s="2" t="s">
        <v>140</v>
      </c>
      <c r="IB101" s="2">
        <v>0</v>
      </c>
      <c r="IC101" s="2">
        <v>0</v>
      </c>
      <c r="ID101" s="2" t="s">
        <v>140</v>
      </c>
    </row>
    <row r="102" spans="2:254" ht="12" customHeight="1" x14ac:dyDescent="0.15">
      <c r="B102" t="s">
        <v>550</v>
      </c>
      <c r="C102" t="s">
        <v>140</v>
      </c>
      <c r="D102" t="s">
        <v>140</v>
      </c>
      <c r="E102" t="s">
        <v>140</v>
      </c>
      <c r="F102" t="s">
        <v>140</v>
      </c>
      <c r="G102" t="s">
        <v>140</v>
      </c>
      <c r="H102" t="s">
        <v>140</v>
      </c>
      <c r="I102" t="s">
        <v>140</v>
      </c>
      <c r="J102" t="s">
        <v>140</v>
      </c>
      <c r="K102" t="s">
        <v>140</v>
      </c>
      <c r="L102" t="s">
        <v>140</v>
      </c>
      <c r="M102" t="s">
        <v>140</v>
      </c>
      <c r="N102" t="s">
        <v>140</v>
      </c>
      <c r="O102" t="s">
        <v>140</v>
      </c>
      <c r="P102" t="s">
        <v>140</v>
      </c>
      <c r="Q102" t="s">
        <v>140</v>
      </c>
      <c r="R102" t="s">
        <v>140</v>
      </c>
      <c r="S102" t="s">
        <v>140</v>
      </c>
      <c r="T102" t="s">
        <v>140</v>
      </c>
      <c r="U102" t="s">
        <v>140</v>
      </c>
      <c r="V102" t="s">
        <v>140</v>
      </c>
      <c r="W102" t="s">
        <v>140</v>
      </c>
      <c r="X102" t="s">
        <v>140</v>
      </c>
      <c r="Y102" t="s">
        <v>140</v>
      </c>
      <c r="Z102" t="s">
        <v>140</v>
      </c>
      <c r="AA102" t="s">
        <v>140</v>
      </c>
      <c r="AB102" t="s">
        <v>140</v>
      </c>
      <c r="AC102" t="s">
        <v>140</v>
      </c>
      <c r="AD102" t="s">
        <v>140</v>
      </c>
      <c r="AE102" t="s">
        <v>140</v>
      </c>
      <c r="AF102" t="s">
        <v>140</v>
      </c>
      <c r="AG102" t="s">
        <v>140</v>
      </c>
      <c r="AH102" t="s">
        <v>140</v>
      </c>
      <c r="AI102" t="s">
        <v>140</v>
      </c>
      <c r="AJ102" t="s">
        <v>140</v>
      </c>
      <c r="AK102" t="s">
        <v>140</v>
      </c>
      <c r="AL102" t="s">
        <v>140</v>
      </c>
      <c r="AM102" t="s">
        <v>140</v>
      </c>
      <c r="AN102" t="s">
        <v>140</v>
      </c>
      <c r="AO102" t="s">
        <v>140</v>
      </c>
      <c r="AP102" t="s">
        <v>140</v>
      </c>
      <c r="AQ102" t="s">
        <v>140</v>
      </c>
      <c r="AR102" t="s">
        <v>140</v>
      </c>
      <c r="AS102" t="s">
        <v>140</v>
      </c>
      <c r="AT102" t="s">
        <v>140</v>
      </c>
      <c r="AU102" t="s">
        <v>140</v>
      </c>
      <c r="AV102" t="s">
        <v>140</v>
      </c>
      <c r="AW102" t="s">
        <v>140</v>
      </c>
      <c r="AX102" t="s">
        <v>140</v>
      </c>
      <c r="AY102" t="s">
        <v>140</v>
      </c>
      <c r="AZ102" t="s">
        <v>140</v>
      </c>
      <c r="BA102" t="s">
        <v>140</v>
      </c>
      <c r="BB102" t="s">
        <v>140</v>
      </c>
      <c r="BC102" t="s">
        <v>140</v>
      </c>
      <c r="BD102" t="s">
        <v>140</v>
      </c>
      <c r="BE102" t="s">
        <v>140</v>
      </c>
      <c r="BF102" t="s">
        <v>140</v>
      </c>
      <c r="BG102" t="s">
        <v>140</v>
      </c>
      <c r="BH102" t="s">
        <v>140</v>
      </c>
      <c r="BI102" t="s">
        <v>140</v>
      </c>
      <c r="BJ102" t="s">
        <v>140</v>
      </c>
      <c r="BK102" t="s">
        <v>140</v>
      </c>
      <c r="BL102" t="s">
        <v>140</v>
      </c>
      <c r="BM102" t="s">
        <v>140</v>
      </c>
      <c r="BN102" t="s">
        <v>140</v>
      </c>
      <c r="BO102" t="s">
        <v>140</v>
      </c>
      <c r="BP102">
        <v>0</v>
      </c>
      <c r="BQ102" t="s">
        <v>140</v>
      </c>
      <c r="BR102" t="s">
        <v>140</v>
      </c>
      <c r="BS102" t="s">
        <v>140</v>
      </c>
      <c r="BT102">
        <v>0</v>
      </c>
      <c r="BU102" t="s">
        <v>140</v>
      </c>
      <c r="BV102" t="s">
        <v>140</v>
      </c>
      <c r="BW102" t="s">
        <v>140</v>
      </c>
      <c r="BX102" t="s">
        <v>140</v>
      </c>
      <c r="BY102" t="s">
        <v>140</v>
      </c>
      <c r="BZ102" t="s">
        <v>140</v>
      </c>
      <c r="CA102" t="s">
        <v>140</v>
      </c>
      <c r="CB102" t="s">
        <v>140</v>
      </c>
      <c r="CC102" t="s">
        <v>140</v>
      </c>
      <c r="CD102" t="s">
        <v>140</v>
      </c>
      <c r="CE102" t="s">
        <v>140</v>
      </c>
      <c r="CF102" t="s">
        <v>140</v>
      </c>
      <c r="CG102">
        <v>0</v>
      </c>
      <c r="CH102" t="s">
        <v>140</v>
      </c>
      <c r="CI102" t="s">
        <v>140</v>
      </c>
      <c r="CJ102" t="s">
        <v>140</v>
      </c>
      <c r="CK102" t="s">
        <v>140</v>
      </c>
      <c r="CL102" t="s">
        <v>140</v>
      </c>
      <c r="CM102" t="s">
        <v>140</v>
      </c>
      <c r="CN102" t="s">
        <v>140</v>
      </c>
      <c r="CO102">
        <v>0</v>
      </c>
      <c r="CP102" t="s">
        <v>140</v>
      </c>
      <c r="CQ102" t="s">
        <v>140</v>
      </c>
      <c r="CR102" t="s">
        <v>140</v>
      </c>
      <c r="CS102" t="s">
        <v>140</v>
      </c>
      <c r="CT102" t="s">
        <v>140</v>
      </c>
      <c r="CU102" t="s">
        <v>140</v>
      </c>
      <c r="CV102" t="s">
        <v>140</v>
      </c>
      <c r="CW102" t="s">
        <v>140</v>
      </c>
      <c r="CX102" t="s">
        <v>140</v>
      </c>
      <c r="CY102" t="s">
        <v>140</v>
      </c>
      <c r="CZ102" t="s">
        <v>140</v>
      </c>
      <c r="DA102" t="s">
        <v>140</v>
      </c>
      <c r="DB102" t="s">
        <v>140</v>
      </c>
      <c r="DC102" t="s">
        <v>140</v>
      </c>
      <c r="DD102" t="s">
        <v>140</v>
      </c>
      <c r="DE102" t="s">
        <v>140</v>
      </c>
      <c r="DF102">
        <v>0</v>
      </c>
      <c r="DG102" t="s">
        <v>140</v>
      </c>
      <c r="DH102" t="s">
        <v>140</v>
      </c>
      <c r="DI102" t="s">
        <v>140</v>
      </c>
      <c r="DJ102" t="s">
        <v>140</v>
      </c>
      <c r="DK102">
        <v>0</v>
      </c>
      <c r="DL102">
        <v>0</v>
      </c>
      <c r="DM102" t="s">
        <v>140</v>
      </c>
      <c r="DN102">
        <v>0</v>
      </c>
      <c r="DO102">
        <v>0</v>
      </c>
      <c r="DP102">
        <v>0</v>
      </c>
      <c r="DQ102">
        <v>0</v>
      </c>
      <c r="DR102">
        <v>0</v>
      </c>
      <c r="DS102" t="s">
        <v>140</v>
      </c>
      <c r="DT102">
        <v>0</v>
      </c>
      <c r="DU102" t="s">
        <v>140</v>
      </c>
      <c r="DV102" t="s">
        <v>140</v>
      </c>
      <c r="DW102" t="s">
        <v>140</v>
      </c>
      <c r="DX102" t="s">
        <v>140</v>
      </c>
      <c r="DY102" t="s">
        <v>140</v>
      </c>
      <c r="DZ102" t="s">
        <v>140</v>
      </c>
      <c r="EA102" t="s">
        <v>140</v>
      </c>
      <c r="EB102" t="s">
        <v>140</v>
      </c>
      <c r="EC102">
        <v>0</v>
      </c>
      <c r="ED102">
        <v>0</v>
      </c>
      <c r="EE102" t="s">
        <v>140</v>
      </c>
      <c r="EF102" t="s">
        <v>140</v>
      </c>
      <c r="EG102" t="s">
        <v>140</v>
      </c>
      <c r="EH102" t="s">
        <v>140</v>
      </c>
      <c r="EI102" t="s">
        <v>140</v>
      </c>
      <c r="EJ102" t="s">
        <v>140</v>
      </c>
      <c r="EK102" t="s">
        <v>140</v>
      </c>
      <c r="EL102" t="s">
        <v>140</v>
      </c>
      <c r="EM102" t="s">
        <v>140</v>
      </c>
      <c r="EN102" t="s">
        <v>140</v>
      </c>
      <c r="EO102" t="s">
        <v>140</v>
      </c>
      <c r="EP102" t="s">
        <v>140</v>
      </c>
      <c r="EQ102" t="s">
        <v>140</v>
      </c>
      <c r="ER102" t="s">
        <v>140</v>
      </c>
      <c r="ES102" t="s">
        <v>140</v>
      </c>
      <c r="ET102" t="s">
        <v>140</v>
      </c>
      <c r="EU102" t="s">
        <v>140</v>
      </c>
      <c r="EV102" t="s">
        <v>140</v>
      </c>
      <c r="EW102" t="s">
        <v>140</v>
      </c>
      <c r="EX102" t="s">
        <v>140</v>
      </c>
      <c r="EY102" t="s">
        <v>140</v>
      </c>
      <c r="EZ102" t="s">
        <v>140</v>
      </c>
      <c r="FA102" t="s">
        <v>140</v>
      </c>
      <c r="FB102" t="s">
        <v>140</v>
      </c>
      <c r="FC102" t="s">
        <v>140</v>
      </c>
      <c r="FD102" t="s">
        <v>140</v>
      </c>
      <c r="FE102" t="s">
        <v>140</v>
      </c>
      <c r="FF102" t="s">
        <v>140</v>
      </c>
      <c r="FG102" t="s">
        <v>140</v>
      </c>
      <c r="FH102" t="s">
        <v>140</v>
      </c>
      <c r="FI102" t="s">
        <v>140</v>
      </c>
      <c r="FJ102" t="s">
        <v>140</v>
      </c>
      <c r="FK102" t="s">
        <v>140</v>
      </c>
      <c r="FL102" t="s">
        <v>140</v>
      </c>
      <c r="FM102" t="s">
        <v>140</v>
      </c>
      <c r="FN102" t="s">
        <v>140</v>
      </c>
      <c r="FO102" t="s">
        <v>140</v>
      </c>
      <c r="FP102" t="s">
        <v>140</v>
      </c>
      <c r="FQ102" t="s">
        <v>140</v>
      </c>
      <c r="FR102" t="s">
        <v>140</v>
      </c>
      <c r="FS102" t="s">
        <v>140</v>
      </c>
      <c r="FT102" t="s">
        <v>140</v>
      </c>
      <c r="FU102" t="s">
        <v>140</v>
      </c>
      <c r="FV102" t="s">
        <v>140</v>
      </c>
      <c r="FW102" t="s">
        <v>140</v>
      </c>
      <c r="FX102" t="s">
        <v>140</v>
      </c>
      <c r="FY102" t="s">
        <v>140</v>
      </c>
      <c r="FZ102" t="s">
        <v>140</v>
      </c>
      <c r="GA102" t="s">
        <v>140</v>
      </c>
      <c r="GB102" t="s">
        <v>140</v>
      </c>
      <c r="GC102" t="s">
        <v>140</v>
      </c>
      <c r="GD102" t="s">
        <v>140</v>
      </c>
      <c r="GE102" t="s">
        <v>140</v>
      </c>
      <c r="GF102" t="s">
        <v>140</v>
      </c>
      <c r="GG102" t="s">
        <v>140</v>
      </c>
      <c r="GH102" t="s">
        <v>140</v>
      </c>
      <c r="GI102" t="s">
        <v>140</v>
      </c>
      <c r="GJ102" s="2" t="s">
        <v>140</v>
      </c>
      <c r="GK102" s="2" t="s">
        <v>140</v>
      </c>
      <c r="GL102" s="2" t="s">
        <v>140</v>
      </c>
      <c r="GM102" s="2" t="s">
        <v>140</v>
      </c>
      <c r="GN102" s="2" t="s">
        <v>140</v>
      </c>
      <c r="GO102" s="2" t="s">
        <v>140</v>
      </c>
      <c r="GP102" s="2" t="s">
        <v>140</v>
      </c>
      <c r="GQ102" s="2" t="s">
        <v>140</v>
      </c>
      <c r="GR102" s="2" t="s">
        <v>140</v>
      </c>
      <c r="GS102" s="2" t="s">
        <v>140</v>
      </c>
      <c r="GT102" s="2" t="s">
        <v>140</v>
      </c>
      <c r="GU102" s="2" t="s">
        <v>140</v>
      </c>
      <c r="GV102" s="2" t="s">
        <v>140</v>
      </c>
      <c r="GW102" s="2" t="s">
        <v>140</v>
      </c>
      <c r="GX102" s="2" t="s">
        <v>140</v>
      </c>
      <c r="GY102" s="2" t="s">
        <v>140</v>
      </c>
      <c r="GZ102" s="2" t="s">
        <v>140</v>
      </c>
      <c r="HA102" s="2" t="s">
        <v>140</v>
      </c>
      <c r="HB102" s="2" t="s">
        <v>140</v>
      </c>
      <c r="HC102" s="2" t="s">
        <v>140</v>
      </c>
      <c r="HD102" s="2" t="s">
        <v>140</v>
      </c>
      <c r="HE102" s="2" t="s">
        <v>140</v>
      </c>
      <c r="HF102" s="2" t="s">
        <v>140</v>
      </c>
      <c r="HG102" s="2" t="s">
        <v>140</v>
      </c>
      <c r="HH102" s="2" t="s">
        <v>140</v>
      </c>
      <c r="HI102" s="2" t="s">
        <v>140</v>
      </c>
      <c r="HJ102" s="2" t="s">
        <v>140</v>
      </c>
      <c r="HK102" s="2" t="s">
        <v>140</v>
      </c>
      <c r="HL102" s="2">
        <v>0</v>
      </c>
      <c r="HM102" s="2" t="s">
        <v>140</v>
      </c>
      <c r="HN102" s="2" t="s">
        <v>140</v>
      </c>
      <c r="HO102" s="2" t="s">
        <v>140</v>
      </c>
      <c r="HP102" s="2">
        <v>0</v>
      </c>
      <c r="HQ102" s="2">
        <v>0</v>
      </c>
      <c r="HR102" s="2">
        <v>0</v>
      </c>
      <c r="HS102" s="2">
        <v>0</v>
      </c>
      <c r="HT102" s="2" t="s">
        <v>140</v>
      </c>
      <c r="HU102" s="2" t="s">
        <v>140</v>
      </c>
      <c r="HV102" s="2" t="s">
        <v>140</v>
      </c>
      <c r="HW102" s="2">
        <v>0</v>
      </c>
      <c r="HX102" s="2">
        <v>0</v>
      </c>
      <c r="HY102" s="2">
        <v>0</v>
      </c>
      <c r="HZ102" s="2" t="s">
        <v>140</v>
      </c>
      <c r="IA102" s="2" t="s">
        <v>140</v>
      </c>
      <c r="IB102" s="2">
        <v>0</v>
      </c>
      <c r="IC102" s="2">
        <v>0</v>
      </c>
      <c r="ID102" s="2" t="s">
        <v>140</v>
      </c>
    </row>
    <row r="103" spans="2:254" ht="12" customHeight="1" x14ac:dyDescent="0.15">
      <c r="B103" t="s">
        <v>551</v>
      </c>
      <c r="C103" t="s">
        <v>140</v>
      </c>
      <c r="D103" t="s">
        <v>140</v>
      </c>
      <c r="E103" t="s">
        <v>140</v>
      </c>
      <c r="F103" t="s">
        <v>140</v>
      </c>
      <c r="G103" t="s">
        <v>140</v>
      </c>
      <c r="H103" t="s">
        <v>140</v>
      </c>
      <c r="I103" t="s">
        <v>140</v>
      </c>
      <c r="J103" t="s">
        <v>140</v>
      </c>
      <c r="K103" t="s">
        <v>140</v>
      </c>
      <c r="L103" t="s">
        <v>140</v>
      </c>
      <c r="M103" t="s">
        <v>140</v>
      </c>
      <c r="N103" t="s">
        <v>140</v>
      </c>
      <c r="O103" t="s">
        <v>140</v>
      </c>
      <c r="P103" t="s">
        <v>140</v>
      </c>
      <c r="Q103" t="s">
        <v>140</v>
      </c>
      <c r="R103" t="s">
        <v>140</v>
      </c>
      <c r="S103" t="s">
        <v>140</v>
      </c>
      <c r="T103" t="s">
        <v>140</v>
      </c>
      <c r="U103" t="s">
        <v>140</v>
      </c>
      <c r="V103" t="s">
        <v>140</v>
      </c>
      <c r="W103" t="s">
        <v>140</v>
      </c>
      <c r="X103" t="s">
        <v>140</v>
      </c>
      <c r="Y103" t="s">
        <v>140</v>
      </c>
      <c r="Z103" t="s">
        <v>140</v>
      </c>
      <c r="AA103" t="s">
        <v>140</v>
      </c>
      <c r="AB103" t="s">
        <v>140</v>
      </c>
      <c r="AC103" t="s">
        <v>140</v>
      </c>
      <c r="AD103" t="s">
        <v>140</v>
      </c>
      <c r="AE103" t="s">
        <v>140</v>
      </c>
      <c r="AF103" t="s">
        <v>140</v>
      </c>
      <c r="AG103" t="s">
        <v>140</v>
      </c>
      <c r="AH103" t="s">
        <v>140</v>
      </c>
      <c r="AI103" t="s">
        <v>140</v>
      </c>
      <c r="AJ103" t="s">
        <v>140</v>
      </c>
      <c r="AK103" t="s">
        <v>140</v>
      </c>
      <c r="AL103" t="s">
        <v>140</v>
      </c>
      <c r="AM103" t="s">
        <v>140</v>
      </c>
      <c r="AN103" t="s">
        <v>140</v>
      </c>
      <c r="AO103" t="s">
        <v>140</v>
      </c>
      <c r="AP103" t="s">
        <v>140</v>
      </c>
      <c r="AQ103" t="s">
        <v>140</v>
      </c>
      <c r="AR103" t="s">
        <v>140</v>
      </c>
      <c r="AS103" t="s">
        <v>140</v>
      </c>
      <c r="AT103" t="s">
        <v>140</v>
      </c>
      <c r="AU103" t="s">
        <v>140</v>
      </c>
      <c r="AV103" t="s">
        <v>140</v>
      </c>
      <c r="AW103" t="s">
        <v>140</v>
      </c>
      <c r="AX103" t="s">
        <v>140</v>
      </c>
      <c r="AY103" t="s">
        <v>140</v>
      </c>
      <c r="AZ103" t="s">
        <v>140</v>
      </c>
      <c r="BA103" t="s">
        <v>140</v>
      </c>
      <c r="BB103" t="s">
        <v>140</v>
      </c>
      <c r="BC103" t="s">
        <v>140</v>
      </c>
      <c r="BD103" t="s">
        <v>140</v>
      </c>
      <c r="BE103" t="s">
        <v>140</v>
      </c>
      <c r="BF103" t="s">
        <v>140</v>
      </c>
      <c r="BG103" t="s">
        <v>140</v>
      </c>
      <c r="BH103" t="s">
        <v>140</v>
      </c>
      <c r="BI103" t="s">
        <v>140</v>
      </c>
      <c r="BJ103" t="s">
        <v>140</v>
      </c>
      <c r="BK103" t="s">
        <v>140</v>
      </c>
      <c r="BL103" t="s">
        <v>140</v>
      </c>
      <c r="BM103" t="s">
        <v>140</v>
      </c>
      <c r="BN103" t="s">
        <v>140</v>
      </c>
      <c r="BO103" t="s">
        <v>140</v>
      </c>
      <c r="BP103">
        <v>1</v>
      </c>
      <c r="BQ103" t="s">
        <v>140</v>
      </c>
      <c r="BR103" t="s">
        <v>140</v>
      </c>
      <c r="BS103" t="s">
        <v>140</v>
      </c>
      <c r="BT103">
        <v>1</v>
      </c>
      <c r="BU103" t="s">
        <v>140</v>
      </c>
      <c r="BV103" t="s">
        <v>140</v>
      </c>
      <c r="BW103" t="s">
        <v>140</v>
      </c>
      <c r="BX103" t="s">
        <v>140</v>
      </c>
      <c r="BY103" t="s">
        <v>140</v>
      </c>
      <c r="BZ103" t="s">
        <v>140</v>
      </c>
      <c r="CA103" t="s">
        <v>140</v>
      </c>
      <c r="CB103" t="s">
        <v>140</v>
      </c>
      <c r="CC103" t="s">
        <v>140</v>
      </c>
      <c r="CD103" t="s">
        <v>140</v>
      </c>
      <c r="CE103" t="s">
        <v>140</v>
      </c>
      <c r="CF103" t="s">
        <v>140</v>
      </c>
      <c r="CG103">
        <v>1</v>
      </c>
      <c r="CH103" t="s">
        <v>140</v>
      </c>
      <c r="CI103" t="s">
        <v>140</v>
      </c>
      <c r="CJ103" t="s">
        <v>140</v>
      </c>
      <c r="CK103" t="s">
        <v>140</v>
      </c>
      <c r="CL103" t="s">
        <v>140</v>
      </c>
      <c r="CM103" t="s">
        <v>140</v>
      </c>
      <c r="CN103" t="s">
        <v>140</v>
      </c>
      <c r="CO103">
        <v>1</v>
      </c>
      <c r="CP103" t="s">
        <v>140</v>
      </c>
      <c r="CQ103" t="s">
        <v>140</v>
      </c>
      <c r="CR103" t="s">
        <v>140</v>
      </c>
      <c r="CS103" t="s">
        <v>140</v>
      </c>
      <c r="CT103" t="s">
        <v>140</v>
      </c>
      <c r="CU103" t="s">
        <v>140</v>
      </c>
      <c r="CV103" t="s">
        <v>140</v>
      </c>
      <c r="CW103" t="s">
        <v>140</v>
      </c>
      <c r="CX103" t="s">
        <v>140</v>
      </c>
      <c r="CY103" t="s">
        <v>140</v>
      </c>
      <c r="CZ103" t="s">
        <v>140</v>
      </c>
      <c r="DA103" t="s">
        <v>140</v>
      </c>
      <c r="DB103" t="s">
        <v>140</v>
      </c>
      <c r="DC103" t="s">
        <v>140</v>
      </c>
      <c r="DD103" t="s">
        <v>140</v>
      </c>
      <c r="DE103" t="s">
        <v>140</v>
      </c>
      <c r="DF103">
        <v>1</v>
      </c>
      <c r="DG103" t="s">
        <v>140</v>
      </c>
      <c r="DH103" t="s">
        <v>140</v>
      </c>
      <c r="DI103" t="s">
        <v>140</v>
      </c>
      <c r="DJ103" t="s">
        <v>140</v>
      </c>
      <c r="DK103">
        <v>1</v>
      </c>
      <c r="DL103">
        <v>1</v>
      </c>
      <c r="DM103" t="s">
        <v>140</v>
      </c>
      <c r="DN103">
        <v>1</v>
      </c>
      <c r="DO103">
        <v>1</v>
      </c>
      <c r="DP103">
        <v>1</v>
      </c>
      <c r="DQ103">
        <v>1</v>
      </c>
      <c r="DR103">
        <v>1</v>
      </c>
      <c r="DS103" t="s">
        <v>140</v>
      </c>
      <c r="DT103">
        <v>1</v>
      </c>
      <c r="DU103" t="s">
        <v>140</v>
      </c>
      <c r="DV103" t="s">
        <v>140</v>
      </c>
      <c r="DW103" t="s">
        <v>140</v>
      </c>
      <c r="DX103" t="s">
        <v>140</v>
      </c>
      <c r="DY103" t="s">
        <v>140</v>
      </c>
      <c r="DZ103" t="s">
        <v>140</v>
      </c>
      <c r="EA103" t="s">
        <v>140</v>
      </c>
      <c r="EB103" t="s">
        <v>140</v>
      </c>
      <c r="EC103">
        <v>1</v>
      </c>
      <c r="ED103">
        <v>1</v>
      </c>
      <c r="EE103" t="s">
        <v>140</v>
      </c>
      <c r="EF103" t="s">
        <v>140</v>
      </c>
      <c r="EG103" t="s">
        <v>140</v>
      </c>
      <c r="EH103" t="s">
        <v>140</v>
      </c>
      <c r="EI103" t="s">
        <v>140</v>
      </c>
      <c r="EJ103" t="s">
        <v>140</v>
      </c>
      <c r="EK103" t="s">
        <v>140</v>
      </c>
      <c r="EL103" t="s">
        <v>140</v>
      </c>
      <c r="EM103" t="s">
        <v>140</v>
      </c>
      <c r="EN103" t="s">
        <v>140</v>
      </c>
      <c r="EO103" t="s">
        <v>140</v>
      </c>
      <c r="EP103" t="s">
        <v>140</v>
      </c>
      <c r="EQ103" t="s">
        <v>140</v>
      </c>
      <c r="ER103" t="s">
        <v>140</v>
      </c>
      <c r="ES103" t="s">
        <v>140</v>
      </c>
      <c r="ET103" t="s">
        <v>140</v>
      </c>
      <c r="EU103" t="s">
        <v>140</v>
      </c>
      <c r="EV103" t="s">
        <v>140</v>
      </c>
      <c r="EW103" t="s">
        <v>140</v>
      </c>
      <c r="EX103" t="s">
        <v>140</v>
      </c>
      <c r="EY103" t="s">
        <v>140</v>
      </c>
      <c r="EZ103" t="s">
        <v>140</v>
      </c>
      <c r="FA103" t="s">
        <v>140</v>
      </c>
      <c r="FB103" t="s">
        <v>140</v>
      </c>
      <c r="FC103" t="s">
        <v>140</v>
      </c>
      <c r="FD103" t="s">
        <v>140</v>
      </c>
      <c r="FE103" t="s">
        <v>140</v>
      </c>
      <c r="FF103" t="s">
        <v>140</v>
      </c>
      <c r="FG103" t="s">
        <v>140</v>
      </c>
      <c r="FH103" t="s">
        <v>140</v>
      </c>
      <c r="FI103" t="s">
        <v>140</v>
      </c>
      <c r="FJ103" t="s">
        <v>140</v>
      </c>
      <c r="FK103" t="s">
        <v>140</v>
      </c>
      <c r="FL103" t="s">
        <v>140</v>
      </c>
      <c r="FM103" s="42" t="s">
        <v>140</v>
      </c>
      <c r="FN103" t="s">
        <v>140</v>
      </c>
      <c r="FO103" t="s">
        <v>140</v>
      </c>
      <c r="FP103" t="s">
        <v>140</v>
      </c>
      <c r="FQ103" t="s">
        <v>140</v>
      </c>
      <c r="FR103" t="s">
        <v>140</v>
      </c>
      <c r="FS103" t="s">
        <v>140</v>
      </c>
      <c r="FT103" t="s">
        <v>140</v>
      </c>
      <c r="FU103" t="s">
        <v>140</v>
      </c>
      <c r="FV103" t="s">
        <v>140</v>
      </c>
      <c r="FW103" t="s">
        <v>140</v>
      </c>
      <c r="FX103" t="s">
        <v>140</v>
      </c>
      <c r="FY103" t="s">
        <v>140</v>
      </c>
      <c r="FZ103" t="s">
        <v>140</v>
      </c>
      <c r="GA103" t="s">
        <v>140</v>
      </c>
      <c r="GB103" t="s">
        <v>140</v>
      </c>
      <c r="GC103" t="s">
        <v>140</v>
      </c>
      <c r="GD103" t="s">
        <v>140</v>
      </c>
      <c r="GE103" t="s">
        <v>140</v>
      </c>
      <c r="GF103" t="s">
        <v>140</v>
      </c>
      <c r="GG103" t="s">
        <v>140</v>
      </c>
      <c r="GH103" t="s">
        <v>140</v>
      </c>
      <c r="GI103" t="s">
        <v>140</v>
      </c>
      <c r="GJ103" s="2" t="s">
        <v>140</v>
      </c>
      <c r="GK103" s="2" t="s">
        <v>140</v>
      </c>
      <c r="GL103" s="2" t="s">
        <v>140</v>
      </c>
      <c r="GM103" s="2" t="s">
        <v>140</v>
      </c>
      <c r="GN103" s="2" t="s">
        <v>140</v>
      </c>
      <c r="GO103" s="2" t="s">
        <v>140</v>
      </c>
      <c r="GP103" s="2" t="s">
        <v>140</v>
      </c>
      <c r="GQ103" s="2" t="s">
        <v>140</v>
      </c>
      <c r="GR103" s="2" t="s">
        <v>140</v>
      </c>
      <c r="GS103" s="2" t="s">
        <v>140</v>
      </c>
      <c r="GT103" s="2" t="s">
        <v>140</v>
      </c>
      <c r="GU103" s="2" t="s">
        <v>140</v>
      </c>
      <c r="GV103" s="2" t="s">
        <v>140</v>
      </c>
      <c r="GW103" s="2" t="s">
        <v>140</v>
      </c>
      <c r="GX103" s="2" t="s">
        <v>140</v>
      </c>
      <c r="GY103" s="2" t="s">
        <v>140</v>
      </c>
      <c r="GZ103" s="2" t="s">
        <v>140</v>
      </c>
      <c r="HA103" s="2" t="s">
        <v>140</v>
      </c>
      <c r="HB103" s="2" t="s">
        <v>140</v>
      </c>
      <c r="HC103" s="2" t="s">
        <v>140</v>
      </c>
      <c r="HD103" s="2" t="s">
        <v>140</v>
      </c>
      <c r="HE103" s="2" t="s">
        <v>140</v>
      </c>
      <c r="HF103" s="2" t="s">
        <v>140</v>
      </c>
      <c r="HG103" s="2" t="s">
        <v>140</v>
      </c>
      <c r="HH103" s="2" t="s">
        <v>140</v>
      </c>
      <c r="HI103" s="2" t="s">
        <v>140</v>
      </c>
      <c r="HJ103" s="2" t="s">
        <v>140</v>
      </c>
      <c r="HK103" s="2" t="s">
        <v>140</v>
      </c>
      <c r="HL103" s="2">
        <v>1</v>
      </c>
      <c r="HM103" s="2" t="s">
        <v>140</v>
      </c>
      <c r="HN103" s="2" t="s">
        <v>140</v>
      </c>
      <c r="HO103" s="2" t="s">
        <v>140</v>
      </c>
      <c r="HP103" s="2">
        <v>1</v>
      </c>
      <c r="HQ103" s="2">
        <v>1</v>
      </c>
      <c r="HR103" s="2">
        <v>1</v>
      </c>
      <c r="HS103" s="2">
        <v>1</v>
      </c>
      <c r="HT103" s="2" t="s">
        <v>140</v>
      </c>
      <c r="HU103" s="2" t="s">
        <v>140</v>
      </c>
      <c r="HV103" s="2" t="s">
        <v>140</v>
      </c>
      <c r="HW103" s="2">
        <v>1</v>
      </c>
      <c r="HX103" s="2">
        <v>1</v>
      </c>
      <c r="HY103" s="2">
        <v>1</v>
      </c>
      <c r="HZ103" s="2" t="s">
        <v>140</v>
      </c>
      <c r="IA103" s="2" t="s">
        <v>140</v>
      </c>
      <c r="IB103" s="2">
        <v>1</v>
      </c>
      <c r="IC103" s="2">
        <v>1</v>
      </c>
      <c r="ID103" s="2" t="s">
        <v>140</v>
      </c>
    </row>
    <row r="104" spans="2:254" ht="12" customHeight="1" x14ac:dyDescent="0.15">
      <c r="B104" t="s">
        <v>540</v>
      </c>
      <c r="C104" t="s">
        <v>140</v>
      </c>
      <c r="D104" t="s">
        <v>140</v>
      </c>
      <c r="E104" t="s">
        <v>140</v>
      </c>
      <c r="F104" t="s">
        <v>140</v>
      </c>
      <c r="G104" t="s">
        <v>140</v>
      </c>
      <c r="H104" t="s">
        <v>140</v>
      </c>
      <c r="I104" t="s">
        <v>140</v>
      </c>
      <c r="J104" t="s">
        <v>140</v>
      </c>
      <c r="K104" t="s">
        <v>140</v>
      </c>
      <c r="L104" t="s">
        <v>140</v>
      </c>
      <c r="M104" t="s">
        <v>140</v>
      </c>
      <c r="N104" t="s">
        <v>140</v>
      </c>
      <c r="O104" t="s">
        <v>140</v>
      </c>
      <c r="P104" t="s">
        <v>140</v>
      </c>
      <c r="Q104" t="s">
        <v>140</v>
      </c>
      <c r="R104" t="s">
        <v>140</v>
      </c>
      <c r="S104" t="s">
        <v>140</v>
      </c>
      <c r="T104" t="s">
        <v>140</v>
      </c>
      <c r="U104" t="s">
        <v>140</v>
      </c>
      <c r="V104" t="s">
        <v>140</v>
      </c>
      <c r="W104" t="s">
        <v>140</v>
      </c>
      <c r="X104" t="s">
        <v>140</v>
      </c>
      <c r="Y104" t="s">
        <v>140</v>
      </c>
      <c r="Z104" t="s">
        <v>140</v>
      </c>
      <c r="AA104" t="s">
        <v>140</v>
      </c>
      <c r="AB104" t="s">
        <v>140</v>
      </c>
      <c r="AC104" t="s">
        <v>140</v>
      </c>
      <c r="AD104" t="s">
        <v>140</v>
      </c>
      <c r="AE104" t="s">
        <v>140</v>
      </c>
      <c r="AF104" t="s">
        <v>140</v>
      </c>
      <c r="AG104" t="s">
        <v>140</v>
      </c>
      <c r="AH104" t="s">
        <v>140</v>
      </c>
      <c r="AI104" t="s">
        <v>140</v>
      </c>
      <c r="AJ104" t="s">
        <v>140</v>
      </c>
      <c r="AK104" t="s">
        <v>140</v>
      </c>
      <c r="AL104" t="s">
        <v>140</v>
      </c>
      <c r="AM104" t="s">
        <v>140</v>
      </c>
      <c r="AN104" t="s">
        <v>140</v>
      </c>
      <c r="AO104" t="s">
        <v>140</v>
      </c>
      <c r="AP104" t="s">
        <v>140</v>
      </c>
      <c r="AQ104" t="s">
        <v>140</v>
      </c>
      <c r="AR104" t="s">
        <v>140</v>
      </c>
      <c r="AS104" t="s">
        <v>140</v>
      </c>
      <c r="AT104" t="s">
        <v>140</v>
      </c>
      <c r="AU104" t="s">
        <v>140</v>
      </c>
      <c r="AV104" t="s">
        <v>140</v>
      </c>
      <c r="AW104" t="s">
        <v>140</v>
      </c>
      <c r="AX104" t="s">
        <v>140</v>
      </c>
      <c r="AY104" t="s">
        <v>140</v>
      </c>
      <c r="AZ104" t="s">
        <v>140</v>
      </c>
      <c r="BA104" t="s">
        <v>140</v>
      </c>
      <c r="BB104" t="s">
        <v>140</v>
      </c>
      <c r="BC104" t="s">
        <v>140</v>
      </c>
      <c r="BD104" t="s">
        <v>140</v>
      </c>
      <c r="BE104" t="s">
        <v>140</v>
      </c>
      <c r="BF104" t="s">
        <v>140</v>
      </c>
      <c r="BG104" t="s">
        <v>140</v>
      </c>
      <c r="BH104" t="s">
        <v>140</v>
      </c>
      <c r="BI104" t="s">
        <v>140</v>
      </c>
      <c r="BJ104" t="s">
        <v>140</v>
      </c>
      <c r="BK104" t="s">
        <v>140</v>
      </c>
      <c r="BL104" t="s">
        <v>140</v>
      </c>
      <c r="BM104" t="s">
        <v>140</v>
      </c>
      <c r="BN104" t="s">
        <v>140</v>
      </c>
      <c r="BO104" t="s">
        <v>140</v>
      </c>
      <c r="BP104" t="s">
        <v>140</v>
      </c>
      <c r="BQ104" t="s">
        <v>140</v>
      </c>
      <c r="BR104" t="s">
        <v>140</v>
      </c>
      <c r="BS104" t="s">
        <v>140</v>
      </c>
      <c r="BT104" t="s">
        <v>140</v>
      </c>
      <c r="BU104" t="s">
        <v>140</v>
      </c>
      <c r="BV104" t="s">
        <v>140</v>
      </c>
      <c r="BW104" t="s">
        <v>140</v>
      </c>
      <c r="BX104" t="s">
        <v>140</v>
      </c>
      <c r="BY104" t="s">
        <v>140</v>
      </c>
      <c r="BZ104" t="s">
        <v>140</v>
      </c>
      <c r="CA104" t="s">
        <v>140</v>
      </c>
      <c r="CB104" t="s">
        <v>140</v>
      </c>
      <c r="CC104" t="s">
        <v>140</v>
      </c>
      <c r="CD104" t="s">
        <v>140</v>
      </c>
      <c r="CE104" t="s">
        <v>140</v>
      </c>
      <c r="CF104" t="s">
        <v>140</v>
      </c>
      <c r="CG104" t="s">
        <v>140</v>
      </c>
      <c r="CH104" t="s">
        <v>140</v>
      </c>
      <c r="CI104" t="s">
        <v>140</v>
      </c>
      <c r="CJ104" t="s">
        <v>140</v>
      </c>
      <c r="CK104" t="s">
        <v>140</v>
      </c>
      <c r="CL104" t="s">
        <v>140</v>
      </c>
      <c r="CM104" t="s">
        <v>140</v>
      </c>
      <c r="CN104" t="s">
        <v>140</v>
      </c>
      <c r="CO104" t="s">
        <v>140</v>
      </c>
      <c r="CP104" t="s">
        <v>140</v>
      </c>
      <c r="CQ104" t="s">
        <v>140</v>
      </c>
      <c r="CR104" t="s">
        <v>140</v>
      </c>
      <c r="CS104" t="s">
        <v>140</v>
      </c>
      <c r="CT104" t="s">
        <v>140</v>
      </c>
      <c r="CU104" t="s">
        <v>140</v>
      </c>
      <c r="CV104" t="s">
        <v>140</v>
      </c>
      <c r="CW104" t="s">
        <v>140</v>
      </c>
      <c r="CX104" t="s">
        <v>140</v>
      </c>
      <c r="CY104" t="s">
        <v>140</v>
      </c>
      <c r="CZ104" t="s">
        <v>140</v>
      </c>
      <c r="DA104" t="s">
        <v>140</v>
      </c>
      <c r="DB104" t="s">
        <v>140</v>
      </c>
      <c r="DC104" t="s">
        <v>140</v>
      </c>
      <c r="DD104" t="s">
        <v>140</v>
      </c>
      <c r="DE104" t="s">
        <v>140</v>
      </c>
      <c r="DF104">
        <v>-190.32149999999999</v>
      </c>
      <c r="DG104" t="s">
        <v>140</v>
      </c>
      <c r="DH104" t="s">
        <v>140</v>
      </c>
      <c r="DI104" t="s">
        <v>140</v>
      </c>
      <c r="DJ104" t="s">
        <v>140</v>
      </c>
      <c r="DK104">
        <v>-187.61519999999999</v>
      </c>
      <c r="DL104">
        <v>-187.608</v>
      </c>
      <c r="DM104" t="s">
        <v>140</v>
      </c>
      <c r="DN104">
        <v>-187.60329999999999</v>
      </c>
      <c r="DO104">
        <v>-187.6053</v>
      </c>
      <c r="DP104">
        <v>-191.17599999999999</v>
      </c>
      <c r="DQ104">
        <v>-187.60329999999999</v>
      </c>
      <c r="DR104">
        <v>-187.60329999999999</v>
      </c>
      <c r="DS104" t="s">
        <v>140</v>
      </c>
      <c r="DT104">
        <v>-187.60230000000001</v>
      </c>
      <c r="DU104" t="s">
        <v>140</v>
      </c>
      <c r="DV104" t="s">
        <v>140</v>
      </c>
      <c r="DW104" t="s">
        <v>140</v>
      </c>
      <c r="DX104" t="s">
        <v>140</v>
      </c>
      <c r="DY104" t="s">
        <v>140</v>
      </c>
      <c r="DZ104" t="s">
        <v>140</v>
      </c>
      <c r="EA104" t="s">
        <v>140</v>
      </c>
      <c r="EB104" t="s">
        <v>140</v>
      </c>
      <c r="EC104">
        <v>-189.60230000000001</v>
      </c>
      <c r="ED104">
        <v>-190.7544</v>
      </c>
      <c r="EE104" t="s">
        <v>140</v>
      </c>
      <c r="EF104" t="s">
        <v>140</v>
      </c>
      <c r="EG104" t="s">
        <v>140</v>
      </c>
      <c r="EH104" t="s">
        <v>140</v>
      </c>
      <c r="EI104" t="s">
        <v>140</v>
      </c>
      <c r="EJ104" t="s">
        <v>140</v>
      </c>
      <c r="EK104" t="s">
        <v>140</v>
      </c>
      <c r="EL104" t="s">
        <v>140</v>
      </c>
      <c r="EM104" t="s">
        <v>140</v>
      </c>
      <c r="EN104" t="s">
        <v>140</v>
      </c>
      <c r="EO104" t="s">
        <v>140</v>
      </c>
      <c r="EP104" t="s">
        <v>140</v>
      </c>
      <c r="EQ104" t="s">
        <v>140</v>
      </c>
      <c r="ER104" t="s">
        <v>140</v>
      </c>
      <c r="ES104" t="s">
        <v>140</v>
      </c>
      <c r="ET104" t="s">
        <v>140</v>
      </c>
      <c r="EU104" t="s">
        <v>140</v>
      </c>
      <c r="EV104" t="s">
        <v>140</v>
      </c>
      <c r="EW104" t="s">
        <v>140</v>
      </c>
      <c r="EX104" t="s">
        <v>140</v>
      </c>
      <c r="EY104" t="s">
        <v>140</v>
      </c>
      <c r="EZ104" t="s">
        <v>140</v>
      </c>
      <c r="FA104" t="s">
        <v>140</v>
      </c>
      <c r="FB104" t="s">
        <v>140</v>
      </c>
      <c r="FC104" t="s">
        <v>140</v>
      </c>
      <c r="FD104" t="s">
        <v>140</v>
      </c>
      <c r="FE104" t="s">
        <v>140</v>
      </c>
      <c r="FF104" t="s">
        <v>140</v>
      </c>
      <c r="FG104" t="s">
        <v>140</v>
      </c>
      <c r="FH104" t="s">
        <v>140</v>
      </c>
      <c r="FI104" t="s">
        <v>140</v>
      </c>
      <c r="FJ104" t="s">
        <v>140</v>
      </c>
      <c r="FK104" t="s">
        <v>140</v>
      </c>
      <c r="FL104" t="s">
        <v>140</v>
      </c>
      <c r="FM104" t="s">
        <v>140</v>
      </c>
      <c r="FN104" t="s">
        <v>140</v>
      </c>
      <c r="FO104" t="s">
        <v>140</v>
      </c>
      <c r="FP104" t="s">
        <v>140</v>
      </c>
      <c r="FQ104" t="s">
        <v>140</v>
      </c>
      <c r="FR104" t="s">
        <v>140</v>
      </c>
      <c r="FS104" t="s">
        <v>140</v>
      </c>
      <c r="FT104" t="s">
        <v>140</v>
      </c>
      <c r="FU104" t="s">
        <v>140</v>
      </c>
      <c r="FV104" t="s">
        <v>140</v>
      </c>
      <c r="FW104" t="s">
        <v>140</v>
      </c>
      <c r="FX104" t="s">
        <v>140</v>
      </c>
      <c r="FY104" t="s">
        <v>140</v>
      </c>
      <c r="FZ104" t="s">
        <v>140</v>
      </c>
      <c r="GA104" t="s">
        <v>140</v>
      </c>
      <c r="GB104" t="s">
        <v>140</v>
      </c>
      <c r="GC104" t="s">
        <v>140</v>
      </c>
      <c r="GD104" t="s">
        <v>140</v>
      </c>
      <c r="GE104" t="s">
        <v>140</v>
      </c>
      <c r="GF104" t="s">
        <v>140</v>
      </c>
      <c r="GG104" t="s">
        <v>140</v>
      </c>
      <c r="GH104" t="s">
        <v>140</v>
      </c>
      <c r="GI104" t="s">
        <v>140</v>
      </c>
      <c r="GJ104" s="2" t="s">
        <v>140</v>
      </c>
      <c r="GK104" s="2" t="s">
        <v>140</v>
      </c>
      <c r="GL104" s="2" t="s">
        <v>140</v>
      </c>
      <c r="GM104" s="2" t="s">
        <v>140</v>
      </c>
      <c r="GN104" s="2" t="s">
        <v>140</v>
      </c>
      <c r="GO104" s="2" t="s">
        <v>140</v>
      </c>
      <c r="GP104" s="2" t="s">
        <v>140</v>
      </c>
      <c r="GQ104" s="2" t="s">
        <v>140</v>
      </c>
      <c r="GR104" s="2" t="s">
        <v>140</v>
      </c>
      <c r="GS104" s="2" t="s">
        <v>140</v>
      </c>
      <c r="GT104" s="2" t="s">
        <v>140</v>
      </c>
      <c r="GU104" s="2" t="s">
        <v>140</v>
      </c>
      <c r="GV104" s="2" t="s">
        <v>140</v>
      </c>
      <c r="GW104" s="2" t="s">
        <v>140</v>
      </c>
      <c r="GX104" s="2" t="s">
        <v>140</v>
      </c>
      <c r="GY104" s="2" t="s">
        <v>140</v>
      </c>
      <c r="GZ104" s="2" t="s">
        <v>140</v>
      </c>
      <c r="HA104" s="2" t="s">
        <v>140</v>
      </c>
      <c r="HB104" s="2" t="s">
        <v>140</v>
      </c>
      <c r="HC104" s="2" t="s">
        <v>140</v>
      </c>
      <c r="HD104" s="2" t="s">
        <v>140</v>
      </c>
      <c r="HE104" s="2" t="s">
        <v>140</v>
      </c>
      <c r="HF104" s="2" t="s">
        <v>140</v>
      </c>
      <c r="HG104" s="2" t="s">
        <v>140</v>
      </c>
      <c r="HH104" s="2" t="s">
        <v>140</v>
      </c>
      <c r="HI104" s="2" t="s">
        <v>140</v>
      </c>
      <c r="HJ104" s="2" t="s">
        <v>140</v>
      </c>
      <c r="HK104" s="2" t="s">
        <v>140</v>
      </c>
      <c r="HL104" s="2">
        <v>-187.60329999999999</v>
      </c>
      <c r="HM104" s="2" t="s">
        <v>140</v>
      </c>
      <c r="HN104" s="2" t="s">
        <v>140</v>
      </c>
      <c r="HO104" s="2" t="s">
        <v>140</v>
      </c>
      <c r="HP104" s="2">
        <v>-187.60329999999999</v>
      </c>
      <c r="HQ104" s="2">
        <v>-187.60329999999999</v>
      </c>
      <c r="HR104" s="2">
        <v>-187.60329999999999</v>
      </c>
      <c r="HS104" s="2">
        <v>-187.60329999999999</v>
      </c>
      <c r="HT104" s="2" t="s">
        <v>140</v>
      </c>
      <c r="HU104" s="2" t="s">
        <v>140</v>
      </c>
      <c r="HV104" s="2" t="s">
        <v>140</v>
      </c>
      <c r="HW104" s="2">
        <v>-187.7946</v>
      </c>
      <c r="HX104" s="2">
        <v>-190.7544</v>
      </c>
      <c r="HY104" s="2">
        <v>-190.7544</v>
      </c>
      <c r="HZ104" s="2" t="s">
        <v>140</v>
      </c>
      <c r="IA104" s="2" t="s">
        <v>140</v>
      </c>
      <c r="IB104" s="2">
        <v>-191.7638</v>
      </c>
      <c r="IC104" s="2">
        <v>-187.74979999999999</v>
      </c>
      <c r="ID104" s="2" t="s">
        <v>140</v>
      </c>
    </row>
    <row r="105" spans="2:254" ht="12" customHeight="1" x14ac:dyDescent="0.15">
      <c r="B105" t="s">
        <v>541</v>
      </c>
      <c r="C105" t="s">
        <v>140</v>
      </c>
      <c r="D105" t="s">
        <v>140</v>
      </c>
      <c r="E105" t="s">
        <v>140</v>
      </c>
      <c r="F105" t="s">
        <v>140</v>
      </c>
      <c r="G105" t="s">
        <v>140</v>
      </c>
      <c r="H105" t="s">
        <v>140</v>
      </c>
      <c r="I105" t="s">
        <v>140</v>
      </c>
      <c r="J105" t="s">
        <v>140</v>
      </c>
      <c r="K105" t="s">
        <v>140</v>
      </c>
      <c r="L105" t="s">
        <v>140</v>
      </c>
      <c r="M105" t="s">
        <v>140</v>
      </c>
      <c r="N105" t="s">
        <v>140</v>
      </c>
      <c r="O105" t="s">
        <v>140</v>
      </c>
      <c r="P105" t="s">
        <v>140</v>
      </c>
      <c r="Q105" t="s">
        <v>140</v>
      </c>
      <c r="R105" t="s">
        <v>140</v>
      </c>
      <c r="S105" t="s">
        <v>140</v>
      </c>
      <c r="T105" t="s">
        <v>140</v>
      </c>
      <c r="U105" t="s">
        <v>140</v>
      </c>
      <c r="V105" t="s">
        <v>140</v>
      </c>
      <c r="W105" t="s">
        <v>140</v>
      </c>
      <c r="X105" t="s">
        <v>140</v>
      </c>
      <c r="Y105" t="s">
        <v>140</v>
      </c>
      <c r="Z105" t="s">
        <v>140</v>
      </c>
      <c r="AA105" t="s">
        <v>140</v>
      </c>
      <c r="AB105" t="s">
        <v>140</v>
      </c>
      <c r="AC105" t="s">
        <v>140</v>
      </c>
      <c r="AD105" t="s">
        <v>140</v>
      </c>
      <c r="AE105" t="s">
        <v>140</v>
      </c>
      <c r="AF105" t="s">
        <v>140</v>
      </c>
      <c r="AG105" t="s">
        <v>140</v>
      </c>
      <c r="AH105" t="s">
        <v>140</v>
      </c>
      <c r="AI105" t="s">
        <v>140</v>
      </c>
      <c r="AJ105" t="s">
        <v>140</v>
      </c>
      <c r="AK105" t="s">
        <v>140</v>
      </c>
      <c r="AL105" t="s">
        <v>140</v>
      </c>
      <c r="AM105" t="s">
        <v>140</v>
      </c>
      <c r="AN105" t="s">
        <v>140</v>
      </c>
      <c r="AO105" t="s">
        <v>140</v>
      </c>
      <c r="AP105" t="s">
        <v>140</v>
      </c>
      <c r="AQ105" t="s">
        <v>140</v>
      </c>
      <c r="AR105" t="s">
        <v>140</v>
      </c>
      <c r="AS105" t="s">
        <v>140</v>
      </c>
      <c r="AT105" t="s">
        <v>140</v>
      </c>
      <c r="AU105" t="s">
        <v>140</v>
      </c>
      <c r="AV105" t="s">
        <v>140</v>
      </c>
      <c r="AW105" t="s">
        <v>140</v>
      </c>
      <c r="AX105" t="s">
        <v>140</v>
      </c>
      <c r="AY105" t="s">
        <v>140</v>
      </c>
      <c r="AZ105" t="s">
        <v>140</v>
      </c>
      <c r="BA105" t="s">
        <v>140</v>
      </c>
      <c r="BB105" t="s">
        <v>140</v>
      </c>
      <c r="BC105" t="s">
        <v>140</v>
      </c>
      <c r="BD105" t="s">
        <v>140</v>
      </c>
      <c r="BE105" t="s">
        <v>140</v>
      </c>
      <c r="BF105" t="s">
        <v>140</v>
      </c>
      <c r="BG105" t="s">
        <v>140</v>
      </c>
      <c r="BH105" t="s">
        <v>140</v>
      </c>
      <c r="BI105" t="s">
        <v>140</v>
      </c>
      <c r="BJ105" t="s">
        <v>140</v>
      </c>
      <c r="BK105" t="s">
        <v>140</v>
      </c>
      <c r="BL105" t="s">
        <v>140</v>
      </c>
      <c r="BM105" t="s">
        <v>140</v>
      </c>
      <c r="BN105" t="s">
        <v>140</v>
      </c>
      <c r="BO105" t="s">
        <v>140</v>
      </c>
      <c r="BP105" t="s">
        <v>140</v>
      </c>
      <c r="BQ105" t="s">
        <v>140</v>
      </c>
      <c r="BR105" t="s">
        <v>140</v>
      </c>
      <c r="BS105" t="s">
        <v>140</v>
      </c>
      <c r="BT105" t="s">
        <v>140</v>
      </c>
      <c r="BU105" t="s">
        <v>140</v>
      </c>
      <c r="BV105" t="s">
        <v>140</v>
      </c>
      <c r="BW105" t="s">
        <v>140</v>
      </c>
      <c r="BX105" t="s">
        <v>140</v>
      </c>
      <c r="BY105" t="s">
        <v>140</v>
      </c>
      <c r="BZ105" t="s">
        <v>140</v>
      </c>
      <c r="CA105" t="s">
        <v>140</v>
      </c>
      <c r="CB105" t="s">
        <v>140</v>
      </c>
      <c r="CC105" t="s">
        <v>140</v>
      </c>
      <c r="CD105" t="s">
        <v>140</v>
      </c>
      <c r="CE105" t="s">
        <v>140</v>
      </c>
      <c r="CF105" t="s">
        <v>140</v>
      </c>
      <c r="CG105" t="s">
        <v>140</v>
      </c>
      <c r="CH105" t="s">
        <v>140</v>
      </c>
      <c r="CI105" t="s">
        <v>140</v>
      </c>
      <c r="CJ105" t="s">
        <v>140</v>
      </c>
      <c r="CK105" t="s">
        <v>140</v>
      </c>
      <c r="CL105" t="s">
        <v>140</v>
      </c>
      <c r="CM105" t="s">
        <v>140</v>
      </c>
      <c r="CN105" t="s">
        <v>140</v>
      </c>
      <c r="CO105" t="s">
        <v>140</v>
      </c>
      <c r="CP105" t="s">
        <v>140</v>
      </c>
      <c r="CQ105" t="s">
        <v>140</v>
      </c>
      <c r="CR105" t="s">
        <v>140</v>
      </c>
      <c r="CS105" t="s">
        <v>140</v>
      </c>
      <c r="CT105" t="s">
        <v>140</v>
      </c>
      <c r="CU105" t="s">
        <v>140</v>
      </c>
      <c r="CV105" t="s">
        <v>140</v>
      </c>
      <c r="CW105" t="s">
        <v>140</v>
      </c>
      <c r="CX105" t="s">
        <v>140</v>
      </c>
      <c r="CY105" t="s">
        <v>140</v>
      </c>
      <c r="CZ105" t="s">
        <v>140</v>
      </c>
      <c r="DA105" t="s">
        <v>140</v>
      </c>
      <c r="DB105" t="s">
        <v>140</v>
      </c>
      <c r="DC105" t="s">
        <v>140</v>
      </c>
      <c r="DD105" t="s">
        <v>140</v>
      </c>
      <c r="DE105" t="s">
        <v>140</v>
      </c>
      <c r="DF105">
        <v>-1145.645</v>
      </c>
      <c r="DG105" t="s">
        <v>140</v>
      </c>
      <c r="DH105" t="s">
        <v>140</v>
      </c>
      <c r="DI105" t="s">
        <v>140</v>
      </c>
      <c r="DJ105" t="s">
        <v>140</v>
      </c>
      <c r="DK105">
        <v>-1129.355</v>
      </c>
      <c r="DL105">
        <v>-1129.3109999999999</v>
      </c>
      <c r="DM105" t="s">
        <v>140</v>
      </c>
      <c r="DN105">
        <v>-1129.2829999999999</v>
      </c>
      <c r="DO105">
        <v>-1129.2950000000001</v>
      </c>
      <c r="DP105">
        <v>-1150.789</v>
      </c>
      <c r="DQ105">
        <v>-1129.2829999999999</v>
      </c>
      <c r="DR105">
        <v>-1129.2829999999999</v>
      </c>
      <c r="DS105" t="s">
        <v>140</v>
      </c>
      <c r="DT105">
        <v>-1129.277</v>
      </c>
      <c r="DU105" t="s">
        <v>140</v>
      </c>
      <c r="DV105" t="s">
        <v>140</v>
      </c>
      <c r="DW105" t="s">
        <v>140</v>
      </c>
      <c r="DX105" t="s">
        <v>140</v>
      </c>
      <c r="DY105" t="s">
        <v>140</v>
      </c>
      <c r="DZ105" t="s">
        <v>140</v>
      </c>
      <c r="EA105" t="s">
        <v>140</v>
      </c>
      <c r="EB105" t="s">
        <v>140</v>
      </c>
      <c r="EC105">
        <v>-1141.316</v>
      </c>
      <c r="ED105">
        <v>-1148.251</v>
      </c>
      <c r="EE105" t="s">
        <v>140</v>
      </c>
      <c r="EF105" t="s">
        <v>140</v>
      </c>
      <c r="EG105" t="s">
        <v>140</v>
      </c>
      <c r="EH105" t="s">
        <v>140</v>
      </c>
      <c r="EI105" t="s">
        <v>140</v>
      </c>
      <c r="EJ105" t="s">
        <v>140</v>
      </c>
      <c r="EK105" t="s">
        <v>140</v>
      </c>
      <c r="EL105" t="s">
        <v>140</v>
      </c>
      <c r="EM105" t="s">
        <v>140</v>
      </c>
      <c r="EN105" t="s">
        <v>140</v>
      </c>
      <c r="EO105" t="s">
        <v>140</v>
      </c>
      <c r="EP105" t="s">
        <v>140</v>
      </c>
      <c r="EQ105" t="s">
        <v>140</v>
      </c>
      <c r="ER105" t="s">
        <v>140</v>
      </c>
      <c r="ES105" t="s">
        <v>140</v>
      </c>
      <c r="ET105" t="s">
        <v>140</v>
      </c>
      <c r="EU105" t="s">
        <v>140</v>
      </c>
      <c r="EV105" t="s">
        <v>140</v>
      </c>
      <c r="EW105" t="s">
        <v>140</v>
      </c>
      <c r="EX105" t="s">
        <v>140</v>
      </c>
      <c r="EY105" t="s">
        <v>140</v>
      </c>
      <c r="EZ105" t="s">
        <v>140</v>
      </c>
      <c r="FA105" t="s">
        <v>140</v>
      </c>
      <c r="FB105" t="s">
        <v>140</v>
      </c>
      <c r="FC105" t="s">
        <v>140</v>
      </c>
      <c r="FD105" t="s">
        <v>140</v>
      </c>
      <c r="FE105" t="s">
        <v>140</v>
      </c>
      <c r="FF105" t="s">
        <v>140</v>
      </c>
      <c r="FG105" t="s">
        <v>140</v>
      </c>
      <c r="FH105" t="s">
        <v>140</v>
      </c>
      <c r="FI105" t="s">
        <v>140</v>
      </c>
      <c r="FJ105" t="s">
        <v>140</v>
      </c>
      <c r="FK105" t="s">
        <v>140</v>
      </c>
      <c r="FL105" t="s">
        <v>140</v>
      </c>
      <c r="FM105" s="42" t="s">
        <v>140</v>
      </c>
      <c r="FN105" t="s">
        <v>140</v>
      </c>
      <c r="FO105" t="s">
        <v>140</v>
      </c>
      <c r="FP105" t="s">
        <v>140</v>
      </c>
      <c r="FQ105" t="s">
        <v>140</v>
      </c>
      <c r="FR105" t="s">
        <v>140</v>
      </c>
      <c r="FS105" t="s">
        <v>140</v>
      </c>
      <c r="FT105" t="s">
        <v>140</v>
      </c>
      <c r="FU105" t="s">
        <v>140</v>
      </c>
      <c r="FV105" t="s">
        <v>140</v>
      </c>
      <c r="FW105" t="s">
        <v>140</v>
      </c>
      <c r="FX105" t="s">
        <v>140</v>
      </c>
      <c r="FY105" t="s">
        <v>140</v>
      </c>
      <c r="FZ105" t="s">
        <v>140</v>
      </c>
      <c r="GA105" t="s">
        <v>140</v>
      </c>
      <c r="GB105" t="s">
        <v>140</v>
      </c>
      <c r="GC105" t="s">
        <v>140</v>
      </c>
      <c r="GD105" t="s">
        <v>140</v>
      </c>
      <c r="GE105" t="s">
        <v>140</v>
      </c>
      <c r="GF105" t="s">
        <v>140</v>
      </c>
      <c r="GG105" t="s">
        <v>140</v>
      </c>
      <c r="GH105" t="s">
        <v>140</v>
      </c>
      <c r="GI105" t="s">
        <v>140</v>
      </c>
      <c r="GJ105" s="2" t="s">
        <v>140</v>
      </c>
      <c r="GK105" s="2" t="s">
        <v>140</v>
      </c>
      <c r="GL105" s="2" t="s">
        <v>140</v>
      </c>
      <c r="GM105" s="2" t="s">
        <v>140</v>
      </c>
      <c r="GN105" s="2" t="s">
        <v>140</v>
      </c>
      <c r="GO105" s="2" t="s">
        <v>140</v>
      </c>
      <c r="GP105" s="2" t="s">
        <v>140</v>
      </c>
      <c r="GQ105" s="2" t="s">
        <v>140</v>
      </c>
      <c r="GR105" s="2" t="s">
        <v>140</v>
      </c>
      <c r="GS105" s="2" t="s">
        <v>140</v>
      </c>
      <c r="GT105" s="2" t="s">
        <v>140</v>
      </c>
      <c r="GU105" s="2" t="s">
        <v>140</v>
      </c>
      <c r="GV105" s="2" t="s">
        <v>140</v>
      </c>
      <c r="GW105" s="2" t="s">
        <v>140</v>
      </c>
      <c r="GX105" s="2" t="s">
        <v>140</v>
      </c>
      <c r="GY105" s="2" t="s">
        <v>140</v>
      </c>
      <c r="GZ105" s="2" t="s">
        <v>140</v>
      </c>
      <c r="HA105" s="2" t="s">
        <v>140</v>
      </c>
      <c r="HB105" s="2" t="s">
        <v>140</v>
      </c>
      <c r="HC105" s="2" t="s">
        <v>140</v>
      </c>
      <c r="HD105" s="2" t="s">
        <v>140</v>
      </c>
      <c r="HE105" s="2" t="s">
        <v>140</v>
      </c>
      <c r="HF105" s="2" t="s">
        <v>140</v>
      </c>
      <c r="HG105" s="2" t="s">
        <v>140</v>
      </c>
      <c r="HH105" s="2" t="s">
        <v>140</v>
      </c>
      <c r="HI105" s="2" t="s">
        <v>140</v>
      </c>
      <c r="HJ105" s="2" t="s">
        <v>140</v>
      </c>
      <c r="HK105" s="2" t="s">
        <v>140</v>
      </c>
      <c r="HL105" s="2">
        <v>-1129.2829999999999</v>
      </c>
      <c r="HM105" s="2" t="s">
        <v>140</v>
      </c>
      <c r="HN105" s="2" t="s">
        <v>140</v>
      </c>
      <c r="HO105" s="2" t="s">
        <v>140</v>
      </c>
      <c r="HP105" s="2">
        <v>-1129.2829999999999</v>
      </c>
      <c r="HQ105" s="2">
        <v>-1129.2829999999999</v>
      </c>
      <c r="HR105" s="2">
        <v>-1129.2829999999999</v>
      </c>
      <c r="HS105" s="2">
        <v>-1129.2829999999999</v>
      </c>
      <c r="HT105" s="2" t="s">
        <v>140</v>
      </c>
      <c r="HU105" s="2" t="s">
        <v>140</v>
      </c>
      <c r="HV105" s="2" t="s">
        <v>140</v>
      </c>
      <c r="HW105" s="2">
        <v>-1130.4349999999999</v>
      </c>
      <c r="HX105" s="2">
        <v>-1148.251</v>
      </c>
      <c r="HY105" s="2">
        <v>-1148.251</v>
      </c>
      <c r="HZ105" s="2" t="s">
        <v>140</v>
      </c>
      <c r="IA105" s="2" t="s">
        <v>140</v>
      </c>
      <c r="IB105" s="2">
        <v>-1154.327</v>
      </c>
      <c r="IC105" s="2">
        <v>-1130.165</v>
      </c>
      <c r="ID105" s="2" t="s">
        <v>140</v>
      </c>
    </row>
    <row r="106" spans="2:254" ht="12" customHeight="1" x14ac:dyDescent="0.15">
      <c r="B106" t="s">
        <v>164</v>
      </c>
      <c r="C106" t="s">
        <v>140</v>
      </c>
      <c r="D106" t="s">
        <v>140</v>
      </c>
      <c r="E106" t="s">
        <v>140</v>
      </c>
      <c r="F106" t="s">
        <v>140</v>
      </c>
      <c r="G106" t="s">
        <v>140</v>
      </c>
      <c r="H106" t="s">
        <v>140</v>
      </c>
      <c r="I106" t="s">
        <v>140</v>
      </c>
      <c r="J106" t="s">
        <v>140</v>
      </c>
      <c r="K106" t="s">
        <v>140</v>
      </c>
      <c r="L106" t="s">
        <v>140</v>
      </c>
      <c r="M106" t="s">
        <v>140</v>
      </c>
      <c r="N106" t="s">
        <v>140</v>
      </c>
      <c r="O106" t="s">
        <v>140</v>
      </c>
      <c r="P106" t="s">
        <v>140</v>
      </c>
      <c r="Q106" t="s">
        <v>140</v>
      </c>
      <c r="R106" t="s">
        <v>140</v>
      </c>
      <c r="S106" t="s">
        <v>140</v>
      </c>
      <c r="T106" t="s">
        <v>140</v>
      </c>
      <c r="U106" t="s">
        <v>140</v>
      </c>
      <c r="V106" t="s">
        <v>140</v>
      </c>
      <c r="W106" t="s">
        <v>140</v>
      </c>
      <c r="X106" t="s">
        <v>140</v>
      </c>
      <c r="Y106" t="s">
        <v>140</v>
      </c>
      <c r="Z106" t="s">
        <v>140</v>
      </c>
      <c r="AA106" t="s">
        <v>140</v>
      </c>
      <c r="AB106" t="s">
        <v>140</v>
      </c>
      <c r="AC106" t="s">
        <v>140</v>
      </c>
      <c r="AD106" t="s">
        <v>140</v>
      </c>
      <c r="AE106" t="s">
        <v>140</v>
      </c>
      <c r="AF106" t="s">
        <v>140</v>
      </c>
      <c r="AG106" t="s">
        <v>140</v>
      </c>
      <c r="AH106" t="s">
        <v>140</v>
      </c>
      <c r="AI106" t="s">
        <v>140</v>
      </c>
      <c r="AJ106" t="s">
        <v>140</v>
      </c>
      <c r="AK106" s="42" t="s">
        <v>140</v>
      </c>
      <c r="AL106" t="s">
        <v>140</v>
      </c>
      <c r="AM106" t="s">
        <v>140</v>
      </c>
      <c r="AN106" t="s">
        <v>140</v>
      </c>
      <c r="AO106" t="s">
        <v>140</v>
      </c>
      <c r="AP106" t="s">
        <v>140</v>
      </c>
      <c r="AQ106" t="s">
        <v>140</v>
      </c>
      <c r="AR106" t="s">
        <v>140</v>
      </c>
      <c r="AS106" t="s">
        <v>140</v>
      </c>
      <c r="AT106" t="s">
        <v>140</v>
      </c>
      <c r="AU106" t="s">
        <v>140</v>
      </c>
      <c r="AV106" t="s">
        <v>140</v>
      </c>
      <c r="AW106" t="s">
        <v>140</v>
      </c>
      <c r="AX106" t="s">
        <v>140</v>
      </c>
      <c r="AY106" t="s">
        <v>140</v>
      </c>
      <c r="AZ106" t="s">
        <v>140</v>
      </c>
      <c r="BA106" t="s">
        <v>140</v>
      </c>
      <c r="BB106" t="s">
        <v>140</v>
      </c>
      <c r="BC106" t="s">
        <v>140</v>
      </c>
      <c r="BD106" t="s">
        <v>140</v>
      </c>
      <c r="BE106" t="s">
        <v>140</v>
      </c>
      <c r="BF106" t="s">
        <v>140</v>
      </c>
      <c r="BG106" t="s">
        <v>140</v>
      </c>
      <c r="BH106" t="s">
        <v>140</v>
      </c>
      <c r="BI106" t="s">
        <v>140</v>
      </c>
      <c r="BJ106" s="42" t="s">
        <v>140</v>
      </c>
      <c r="BK106" s="42" t="s">
        <v>140</v>
      </c>
      <c r="BL106" t="s">
        <v>140</v>
      </c>
      <c r="BM106" t="s">
        <v>140</v>
      </c>
      <c r="BN106" s="42" t="s">
        <v>140</v>
      </c>
      <c r="BO106" t="s">
        <v>140</v>
      </c>
      <c r="BP106" t="s">
        <v>140</v>
      </c>
      <c r="BQ106" t="s">
        <v>140</v>
      </c>
      <c r="BR106" t="s">
        <v>140</v>
      </c>
      <c r="BS106" t="s">
        <v>140</v>
      </c>
      <c r="BT106" s="42" t="s">
        <v>140</v>
      </c>
      <c r="BU106" s="42" t="s">
        <v>140</v>
      </c>
      <c r="BV106" t="s">
        <v>140</v>
      </c>
      <c r="BW106" t="s">
        <v>140</v>
      </c>
      <c r="BX106" t="s">
        <v>140</v>
      </c>
      <c r="BY106" s="42" t="s">
        <v>140</v>
      </c>
      <c r="BZ106" s="42" t="s">
        <v>140</v>
      </c>
      <c r="CA106" s="42" t="s">
        <v>140</v>
      </c>
      <c r="CB106" t="s">
        <v>140</v>
      </c>
      <c r="CC106" s="42" t="s">
        <v>140</v>
      </c>
      <c r="CD106" s="42" t="s">
        <v>140</v>
      </c>
      <c r="CE106" s="42" t="s">
        <v>140</v>
      </c>
      <c r="CF106" s="42" t="s">
        <v>140</v>
      </c>
      <c r="CG106" s="42" t="s">
        <v>140</v>
      </c>
      <c r="CH106" s="42" t="s">
        <v>140</v>
      </c>
      <c r="CI106" t="s">
        <v>140</v>
      </c>
      <c r="CJ106" t="s">
        <v>140</v>
      </c>
      <c r="CK106" t="s">
        <v>140</v>
      </c>
      <c r="CL106" t="s">
        <v>140</v>
      </c>
      <c r="CM106" t="s">
        <v>140</v>
      </c>
      <c r="CN106" t="s">
        <v>140</v>
      </c>
      <c r="CO106" t="s">
        <v>140</v>
      </c>
      <c r="CP106" t="s">
        <v>140</v>
      </c>
      <c r="CQ106" t="s">
        <v>140</v>
      </c>
      <c r="CR106" t="s">
        <v>140</v>
      </c>
      <c r="CS106" t="s">
        <v>140</v>
      </c>
      <c r="CT106" s="42" t="s">
        <v>140</v>
      </c>
      <c r="CU106" s="42" t="s">
        <v>140</v>
      </c>
      <c r="CV106" t="s">
        <v>140</v>
      </c>
      <c r="CW106" t="s">
        <v>140</v>
      </c>
      <c r="CX106" t="s">
        <v>140</v>
      </c>
      <c r="CY106" t="s">
        <v>140</v>
      </c>
      <c r="CZ106" t="s">
        <v>140</v>
      </c>
      <c r="DA106" s="42" t="s">
        <v>140</v>
      </c>
      <c r="DB106" t="s">
        <v>140</v>
      </c>
      <c r="DC106" t="s">
        <v>140</v>
      </c>
      <c r="DD106" t="s">
        <v>140</v>
      </c>
      <c r="DE106" t="s">
        <v>140</v>
      </c>
      <c r="DF106">
        <v>-51.254800000000003</v>
      </c>
      <c r="DG106" t="s">
        <v>140</v>
      </c>
      <c r="DH106" s="42" t="s">
        <v>140</v>
      </c>
      <c r="DI106" s="42" t="s">
        <v>140</v>
      </c>
      <c r="DJ106" t="s">
        <v>140</v>
      </c>
      <c r="DK106">
        <v>-50.627090000000003</v>
      </c>
      <c r="DL106">
        <v>-101.2503</v>
      </c>
      <c r="DM106" t="s">
        <v>140</v>
      </c>
      <c r="DN106">
        <v>-50.623899999999999</v>
      </c>
      <c r="DO106">
        <v>-101.24890000000001</v>
      </c>
      <c r="DP106">
        <v>-51.484920000000002</v>
      </c>
      <c r="DQ106">
        <v>-0.101248</v>
      </c>
      <c r="DR106">
        <v>-50.624020000000002</v>
      </c>
      <c r="DS106" t="s">
        <v>140</v>
      </c>
      <c r="DT106">
        <v>-0.1012475</v>
      </c>
      <c r="DU106" t="s">
        <v>140</v>
      </c>
      <c r="DV106" t="s">
        <v>140</v>
      </c>
      <c r="DW106" t="s">
        <v>140</v>
      </c>
      <c r="DX106" t="s">
        <v>140</v>
      </c>
      <c r="DY106" t="s">
        <v>140</v>
      </c>
      <c r="DZ106" t="s">
        <v>140</v>
      </c>
      <c r="EA106" t="s">
        <v>140</v>
      </c>
      <c r="EB106" t="s">
        <v>140</v>
      </c>
      <c r="EC106">
        <v>-50.805810000000001</v>
      </c>
      <c r="ED106">
        <v>-0.2568569</v>
      </c>
      <c r="EE106" t="s">
        <v>140</v>
      </c>
      <c r="EF106" t="s">
        <v>140</v>
      </c>
      <c r="EG106" t="s">
        <v>140</v>
      </c>
      <c r="EH106" t="s">
        <v>140</v>
      </c>
      <c r="EI106" t="s">
        <v>140</v>
      </c>
      <c r="EJ106" t="s">
        <v>140</v>
      </c>
      <c r="EK106" t="s">
        <v>140</v>
      </c>
      <c r="EL106" t="s">
        <v>140</v>
      </c>
      <c r="EM106" t="s">
        <v>140</v>
      </c>
      <c r="EN106" t="s">
        <v>140</v>
      </c>
      <c r="EO106" t="s">
        <v>140</v>
      </c>
      <c r="EP106" t="s">
        <v>140</v>
      </c>
      <c r="EQ106" t="s">
        <v>140</v>
      </c>
      <c r="ER106" t="s">
        <v>140</v>
      </c>
      <c r="ES106" t="s">
        <v>140</v>
      </c>
      <c r="ET106" t="s">
        <v>140</v>
      </c>
      <c r="EU106" t="s">
        <v>140</v>
      </c>
      <c r="EV106" t="s">
        <v>140</v>
      </c>
      <c r="EW106" t="s">
        <v>140</v>
      </c>
      <c r="EX106" t="s">
        <v>140</v>
      </c>
      <c r="EY106" t="s">
        <v>140</v>
      </c>
      <c r="EZ106" t="s">
        <v>140</v>
      </c>
      <c r="FA106" t="s">
        <v>140</v>
      </c>
      <c r="FB106" t="s">
        <v>140</v>
      </c>
      <c r="FC106" t="s">
        <v>140</v>
      </c>
      <c r="FD106" t="s">
        <v>140</v>
      </c>
      <c r="FE106" t="s">
        <v>140</v>
      </c>
      <c r="FF106" t="s">
        <v>140</v>
      </c>
      <c r="FG106" t="s">
        <v>140</v>
      </c>
      <c r="FH106" t="s">
        <v>140</v>
      </c>
      <c r="FI106" t="s">
        <v>140</v>
      </c>
      <c r="FJ106" t="s">
        <v>140</v>
      </c>
      <c r="FK106" s="42" t="s">
        <v>140</v>
      </c>
      <c r="FL106" s="42" t="s">
        <v>140</v>
      </c>
      <c r="FM106" s="42" t="s">
        <v>140</v>
      </c>
      <c r="FN106" s="42" t="s">
        <v>140</v>
      </c>
      <c r="FO106" s="42" t="s">
        <v>140</v>
      </c>
      <c r="FP106" s="42" t="s">
        <v>140</v>
      </c>
      <c r="FQ106" t="s">
        <v>140</v>
      </c>
      <c r="FR106" t="s">
        <v>140</v>
      </c>
      <c r="FS106" s="42" t="s">
        <v>140</v>
      </c>
      <c r="FT106" s="42" t="s">
        <v>140</v>
      </c>
      <c r="FU106" t="s">
        <v>140</v>
      </c>
      <c r="FV106" t="s">
        <v>140</v>
      </c>
      <c r="FW106" t="s">
        <v>140</v>
      </c>
      <c r="FX106" s="42" t="s">
        <v>140</v>
      </c>
      <c r="FY106" s="42" t="s">
        <v>140</v>
      </c>
      <c r="FZ106" s="42" t="s">
        <v>140</v>
      </c>
      <c r="GA106" t="s">
        <v>140</v>
      </c>
      <c r="GB106" s="42" t="s">
        <v>140</v>
      </c>
      <c r="GC106" t="s">
        <v>140</v>
      </c>
      <c r="GD106" t="s">
        <v>140</v>
      </c>
      <c r="GE106" t="s">
        <v>140</v>
      </c>
      <c r="GF106" t="s">
        <v>140</v>
      </c>
      <c r="GG106" t="s">
        <v>140</v>
      </c>
      <c r="GH106" s="42" t="s">
        <v>140</v>
      </c>
      <c r="GI106" s="42" t="s">
        <v>140</v>
      </c>
      <c r="GJ106" s="2" t="s">
        <v>140</v>
      </c>
      <c r="GK106" s="2" t="s">
        <v>140</v>
      </c>
      <c r="GL106" s="2" t="s">
        <v>140</v>
      </c>
      <c r="GM106" s="2" t="s">
        <v>140</v>
      </c>
      <c r="GN106" s="2" t="s">
        <v>140</v>
      </c>
      <c r="GO106" s="2" t="s">
        <v>140</v>
      </c>
      <c r="GP106" s="2" t="s">
        <v>140</v>
      </c>
      <c r="GQ106" s="2" t="s">
        <v>140</v>
      </c>
      <c r="GR106" s="2" t="s">
        <v>140</v>
      </c>
      <c r="GS106" s="2" t="s">
        <v>140</v>
      </c>
      <c r="GT106" s="2" t="s">
        <v>140</v>
      </c>
      <c r="GU106" s="2" t="s">
        <v>140</v>
      </c>
      <c r="GV106" s="2" t="s">
        <v>140</v>
      </c>
      <c r="GW106" s="2" t="s">
        <v>140</v>
      </c>
      <c r="GX106" s="2" t="s">
        <v>140</v>
      </c>
      <c r="GY106" s="2" t="s">
        <v>140</v>
      </c>
      <c r="GZ106" s="2" t="s">
        <v>140</v>
      </c>
      <c r="HA106" s="2" t="s">
        <v>140</v>
      </c>
      <c r="HB106" s="2" t="s">
        <v>140</v>
      </c>
      <c r="HC106" s="2" t="s">
        <v>140</v>
      </c>
      <c r="HD106" s="2" t="s">
        <v>140</v>
      </c>
      <c r="HE106" s="2" t="s">
        <v>140</v>
      </c>
      <c r="HF106" s="2" t="s">
        <v>140</v>
      </c>
      <c r="HG106" s="2" t="s">
        <v>140</v>
      </c>
      <c r="HH106" s="2" t="s">
        <v>140</v>
      </c>
      <c r="HI106" s="2" t="s">
        <v>140</v>
      </c>
      <c r="HJ106" s="2" t="s">
        <v>140</v>
      </c>
      <c r="HK106" s="2" t="s">
        <v>140</v>
      </c>
      <c r="HL106" s="2">
        <v>-50.624020000000002</v>
      </c>
      <c r="HM106" s="2" t="s">
        <v>140</v>
      </c>
      <c r="HN106" s="2" t="s">
        <v>140</v>
      </c>
      <c r="HO106" s="2" t="s">
        <v>140</v>
      </c>
      <c r="HP106" s="2">
        <v>-0.101248</v>
      </c>
      <c r="HQ106" s="2">
        <v>-50.522770000000001</v>
      </c>
      <c r="HR106" s="2">
        <v>-50.522770000000001</v>
      </c>
      <c r="HS106" s="2">
        <v>-50.522770000000001</v>
      </c>
      <c r="HT106" s="2" t="s">
        <v>140</v>
      </c>
      <c r="HU106" s="2" t="s">
        <v>140</v>
      </c>
      <c r="HV106" s="2" t="s">
        <v>140</v>
      </c>
      <c r="HW106" s="3">
        <v>-50.574300000000001</v>
      </c>
      <c r="HX106" s="3">
        <v>-51.114530000000002</v>
      </c>
      <c r="HY106" s="2">
        <v>-0.2568569</v>
      </c>
      <c r="HZ106" s="2" t="s">
        <v>140</v>
      </c>
      <c r="IA106" s="2" t="s">
        <v>140</v>
      </c>
      <c r="IB106" s="2">
        <v>-0.2582161</v>
      </c>
      <c r="IC106" s="2">
        <v>-0.1013271</v>
      </c>
      <c r="ID106" s="2" t="s">
        <v>140</v>
      </c>
    </row>
    <row r="107" spans="2:254" ht="12" customHeight="1" x14ac:dyDescent="0.15">
      <c r="B107" t="s">
        <v>542</v>
      </c>
      <c r="C107" t="s">
        <v>140</v>
      </c>
      <c r="D107" t="s">
        <v>140</v>
      </c>
      <c r="E107" t="s">
        <v>140</v>
      </c>
      <c r="F107" t="s">
        <v>140</v>
      </c>
      <c r="G107" t="s">
        <v>140</v>
      </c>
      <c r="H107" t="s">
        <v>140</v>
      </c>
      <c r="I107" t="s">
        <v>140</v>
      </c>
      <c r="J107" t="s">
        <v>140</v>
      </c>
      <c r="K107" t="s">
        <v>140</v>
      </c>
      <c r="L107" t="s">
        <v>140</v>
      </c>
      <c r="M107" t="s">
        <v>140</v>
      </c>
      <c r="N107" t="s">
        <v>140</v>
      </c>
      <c r="O107" t="s">
        <v>140</v>
      </c>
      <c r="P107" t="s">
        <v>140</v>
      </c>
      <c r="Q107" t="s">
        <v>140</v>
      </c>
      <c r="R107" t="s">
        <v>140</v>
      </c>
      <c r="S107" t="s">
        <v>140</v>
      </c>
      <c r="T107" t="s">
        <v>140</v>
      </c>
      <c r="U107" t="s">
        <v>140</v>
      </c>
      <c r="V107" t="s">
        <v>140</v>
      </c>
      <c r="W107" t="s">
        <v>140</v>
      </c>
      <c r="X107" t="s">
        <v>140</v>
      </c>
      <c r="Y107" t="s">
        <v>140</v>
      </c>
      <c r="Z107" t="s">
        <v>140</v>
      </c>
      <c r="AA107" t="s">
        <v>140</v>
      </c>
      <c r="AB107" t="s">
        <v>140</v>
      </c>
      <c r="AC107" t="s">
        <v>140</v>
      </c>
      <c r="AD107" t="s">
        <v>140</v>
      </c>
      <c r="AE107" t="s">
        <v>140</v>
      </c>
      <c r="AF107" t="s">
        <v>140</v>
      </c>
      <c r="AG107" t="s">
        <v>140</v>
      </c>
      <c r="AH107" t="s">
        <v>140</v>
      </c>
      <c r="AI107" t="s">
        <v>140</v>
      </c>
      <c r="AJ107" t="s">
        <v>140</v>
      </c>
      <c r="AK107" t="s">
        <v>140</v>
      </c>
      <c r="AL107" t="s">
        <v>140</v>
      </c>
      <c r="AM107" t="s">
        <v>140</v>
      </c>
      <c r="AN107" t="s">
        <v>140</v>
      </c>
      <c r="AO107" t="s">
        <v>140</v>
      </c>
      <c r="AP107" t="s">
        <v>140</v>
      </c>
      <c r="AQ107" t="s">
        <v>140</v>
      </c>
      <c r="AR107" t="s">
        <v>140</v>
      </c>
      <c r="AS107" t="s">
        <v>140</v>
      </c>
      <c r="AT107" t="s">
        <v>140</v>
      </c>
      <c r="AU107" t="s">
        <v>140</v>
      </c>
      <c r="AV107" t="s">
        <v>140</v>
      </c>
      <c r="AW107" t="s">
        <v>140</v>
      </c>
      <c r="AX107" t="s">
        <v>140</v>
      </c>
      <c r="AY107" t="s">
        <v>140</v>
      </c>
      <c r="AZ107" t="s">
        <v>140</v>
      </c>
      <c r="BA107" t="s">
        <v>140</v>
      </c>
      <c r="BB107" t="s">
        <v>140</v>
      </c>
      <c r="BC107" t="s">
        <v>140</v>
      </c>
      <c r="BD107" t="s">
        <v>140</v>
      </c>
      <c r="BE107" t="s">
        <v>140</v>
      </c>
      <c r="BF107" t="s">
        <v>140</v>
      </c>
      <c r="BG107" t="s">
        <v>140</v>
      </c>
      <c r="BH107" t="s">
        <v>140</v>
      </c>
      <c r="BI107" t="s">
        <v>140</v>
      </c>
      <c r="BJ107" t="s">
        <v>140</v>
      </c>
      <c r="BK107" t="s">
        <v>140</v>
      </c>
      <c r="BL107" t="s">
        <v>140</v>
      </c>
      <c r="BM107" t="s">
        <v>140</v>
      </c>
      <c r="BN107" t="s">
        <v>140</v>
      </c>
      <c r="BO107" t="s">
        <v>140</v>
      </c>
      <c r="BP107" t="s">
        <v>140</v>
      </c>
      <c r="BQ107" t="s">
        <v>140</v>
      </c>
      <c r="BR107" t="s">
        <v>140</v>
      </c>
      <c r="BS107" t="s">
        <v>140</v>
      </c>
      <c r="BT107" t="s">
        <v>140</v>
      </c>
      <c r="BU107" t="s">
        <v>140</v>
      </c>
      <c r="BV107" t="s">
        <v>140</v>
      </c>
      <c r="BW107" t="s">
        <v>140</v>
      </c>
      <c r="BX107" t="s">
        <v>140</v>
      </c>
      <c r="BY107" t="s">
        <v>140</v>
      </c>
      <c r="BZ107" t="s">
        <v>140</v>
      </c>
      <c r="CA107" t="s">
        <v>140</v>
      </c>
      <c r="CB107" t="s">
        <v>140</v>
      </c>
      <c r="CC107" t="s">
        <v>140</v>
      </c>
      <c r="CD107" t="s">
        <v>140</v>
      </c>
      <c r="CE107" t="s">
        <v>140</v>
      </c>
      <c r="CF107" t="s">
        <v>140</v>
      </c>
      <c r="CG107" t="s">
        <v>140</v>
      </c>
      <c r="CH107" t="s">
        <v>140</v>
      </c>
      <c r="CI107" t="s">
        <v>140</v>
      </c>
      <c r="CJ107" t="s">
        <v>140</v>
      </c>
      <c r="CK107" t="s">
        <v>140</v>
      </c>
      <c r="CL107" t="s">
        <v>140</v>
      </c>
      <c r="CM107" t="s">
        <v>140</v>
      </c>
      <c r="CN107" t="s">
        <v>140</v>
      </c>
      <c r="CO107" t="s">
        <v>140</v>
      </c>
      <c r="CP107" t="s">
        <v>140</v>
      </c>
      <c r="CQ107" t="s">
        <v>140</v>
      </c>
      <c r="CR107" t="s">
        <v>140</v>
      </c>
      <c r="CS107" t="s">
        <v>140</v>
      </c>
      <c r="CT107" t="s">
        <v>140</v>
      </c>
      <c r="CU107" t="s">
        <v>140</v>
      </c>
      <c r="CV107" t="s">
        <v>140</v>
      </c>
      <c r="CW107" t="s">
        <v>140</v>
      </c>
      <c r="CX107" t="s">
        <v>140</v>
      </c>
      <c r="CY107" t="s">
        <v>140</v>
      </c>
      <c r="CZ107" t="s">
        <v>140</v>
      </c>
      <c r="DA107" t="s">
        <v>140</v>
      </c>
      <c r="DB107" t="s">
        <v>140</v>
      </c>
      <c r="DC107" t="s">
        <v>140</v>
      </c>
      <c r="DD107" t="s">
        <v>140</v>
      </c>
      <c r="DE107" t="s">
        <v>140</v>
      </c>
      <c r="DF107">
        <v>-640.27700000000004</v>
      </c>
      <c r="DG107" t="s">
        <v>140</v>
      </c>
      <c r="DH107" t="s">
        <v>140</v>
      </c>
      <c r="DI107" t="s">
        <v>140</v>
      </c>
      <c r="DJ107" t="s">
        <v>140</v>
      </c>
      <c r="DK107">
        <v>-633.54719999999998</v>
      </c>
      <c r="DL107">
        <v>-633.53020000000004</v>
      </c>
      <c r="DM107" t="s">
        <v>140</v>
      </c>
      <c r="DN107">
        <v>-633.51909999999998</v>
      </c>
      <c r="DO107">
        <v>-633.52390000000003</v>
      </c>
      <c r="DP107">
        <v>-642.55460000000005</v>
      </c>
      <c r="DQ107">
        <v>-633.51909999999998</v>
      </c>
      <c r="DR107">
        <v>-633.51909999999998</v>
      </c>
      <c r="DS107" t="s">
        <v>140</v>
      </c>
      <c r="DT107">
        <v>-633.51670000000001</v>
      </c>
      <c r="DU107" t="s">
        <v>140</v>
      </c>
      <c r="DV107" t="s">
        <v>140</v>
      </c>
      <c r="DW107" t="s">
        <v>140</v>
      </c>
      <c r="DX107" t="s">
        <v>140</v>
      </c>
      <c r="DY107" t="s">
        <v>140</v>
      </c>
      <c r="DZ107" t="s">
        <v>140</v>
      </c>
      <c r="EA107" t="s">
        <v>140</v>
      </c>
      <c r="EB107" t="s">
        <v>140</v>
      </c>
      <c r="EC107">
        <v>-638.42150000000004</v>
      </c>
      <c r="ED107">
        <v>-641.42049999999995</v>
      </c>
      <c r="EE107" t="s">
        <v>140</v>
      </c>
      <c r="EF107" t="s">
        <v>140</v>
      </c>
      <c r="EG107" t="s">
        <v>140</v>
      </c>
      <c r="EH107" t="s">
        <v>140</v>
      </c>
      <c r="EI107" t="s">
        <v>140</v>
      </c>
      <c r="EJ107" t="s">
        <v>140</v>
      </c>
      <c r="EK107" t="s">
        <v>140</v>
      </c>
      <c r="EL107" t="s">
        <v>140</v>
      </c>
      <c r="EM107" t="s">
        <v>140</v>
      </c>
      <c r="EN107" t="s">
        <v>140</v>
      </c>
      <c r="EO107" t="s">
        <v>140</v>
      </c>
      <c r="EP107" t="s">
        <v>140</v>
      </c>
      <c r="EQ107" t="s">
        <v>140</v>
      </c>
      <c r="ER107" t="s">
        <v>140</v>
      </c>
      <c r="ES107" t="s">
        <v>140</v>
      </c>
      <c r="ET107" t="s">
        <v>140</v>
      </c>
      <c r="EU107" t="s">
        <v>140</v>
      </c>
      <c r="EV107" t="s">
        <v>140</v>
      </c>
      <c r="EW107" t="s">
        <v>140</v>
      </c>
      <c r="EX107" t="s">
        <v>140</v>
      </c>
      <c r="EY107" t="s">
        <v>140</v>
      </c>
      <c r="EZ107" t="s">
        <v>140</v>
      </c>
      <c r="FA107" t="s">
        <v>140</v>
      </c>
      <c r="FB107" t="s">
        <v>140</v>
      </c>
      <c r="FC107" t="s">
        <v>140</v>
      </c>
      <c r="FD107" t="s">
        <v>140</v>
      </c>
      <c r="FE107" t="s">
        <v>140</v>
      </c>
      <c r="FF107" t="s">
        <v>140</v>
      </c>
      <c r="FG107" t="s">
        <v>140</v>
      </c>
      <c r="FH107" t="s">
        <v>140</v>
      </c>
      <c r="FI107" t="s">
        <v>140</v>
      </c>
      <c r="FJ107" t="s">
        <v>140</v>
      </c>
      <c r="FK107" t="s">
        <v>140</v>
      </c>
      <c r="FL107" t="s">
        <v>140</v>
      </c>
      <c r="FM107" t="s">
        <v>140</v>
      </c>
      <c r="FN107" t="s">
        <v>140</v>
      </c>
      <c r="FO107" t="s">
        <v>140</v>
      </c>
      <c r="FP107" t="s">
        <v>140</v>
      </c>
      <c r="FQ107" t="s">
        <v>140</v>
      </c>
      <c r="FR107" t="s">
        <v>140</v>
      </c>
      <c r="FS107" t="s">
        <v>140</v>
      </c>
      <c r="FT107" t="s">
        <v>140</v>
      </c>
      <c r="FU107" t="s">
        <v>140</v>
      </c>
      <c r="FV107" t="s">
        <v>140</v>
      </c>
      <c r="FW107" t="s">
        <v>140</v>
      </c>
      <c r="FX107" t="s">
        <v>140</v>
      </c>
      <c r="FY107" t="s">
        <v>140</v>
      </c>
      <c r="FZ107" t="s">
        <v>140</v>
      </c>
      <c r="GA107" t="s">
        <v>140</v>
      </c>
      <c r="GB107" t="s">
        <v>140</v>
      </c>
      <c r="GC107" t="s">
        <v>140</v>
      </c>
      <c r="GD107" t="s">
        <v>140</v>
      </c>
      <c r="GE107" t="s">
        <v>140</v>
      </c>
      <c r="GF107" t="s">
        <v>140</v>
      </c>
      <c r="GG107" t="s">
        <v>140</v>
      </c>
      <c r="GH107" t="s">
        <v>140</v>
      </c>
      <c r="GI107" t="s">
        <v>140</v>
      </c>
      <c r="GJ107" s="2" t="s">
        <v>140</v>
      </c>
      <c r="GK107" s="2" t="s">
        <v>140</v>
      </c>
      <c r="GL107" s="2" t="s">
        <v>140</v>
      </c>
      <c r="GM107" s="2" t="s">
        <v>140</v>
      </c>
      <c r="GN107" s="2" t="s">
        <v>140</v>
      </c>
      <c r="GO107" s="2" t="s">
        <v>140</v>
      </c>
      <c r="GP107" s="2" t="s">
        <v>140</v>
      </c>
      <c r="GQ107" s="2" t="s">
        <v>140</v>
      </c>
      <c r="GR107" s="2" t="s">
        <v>140</v>
      </c>
      <c r="GS107" s="2" t="s">
        <v>140</v>
      </c>
      <c r="GT107" s="2" t="s">
        <v>140</v>
      </c>
      <c r="GU107" s="2" t="s">
        <v>140</v>
      </c>
      <c r="GV107" s="2" t="s">
        <v>140</v>
      </c>
      <c r="GW107" s="2" t="s">
        <v>140</v>
      </c>
      <c r="GX107" s="2" t="s">
        <v>140</v>
      </c>
      <c r="GY107" s="2" t="s">
        <v>140</v>
      </c>
      <c r="GZ107" s="2" t="s">
        <v>140</v>
      </c>
      <c r="HA107" s="2" t="s">
        <v>140</v>
      </c>
      <c r="HB107" s="2" t="s">
        <v>140</v>
      </c>
      <c r="HC107" s="2" t="s">
        <v>140</v>
      </c>
      <c r="HD107" s="2" t="s">
        <v>140</v>
      </c>
      <c r="HE107" s="2" t="s">
        <v>140</v>
      </c>
      <c r="HF107" s="2" t="s">
        <v>140</v>
      </c>
      <c r="HG107" s="2" t="s">
        <v>140</v>
      </c>
      <c r="HH107" s="2" t="s">
        <v>140</v>
      </c>
      <c r="HI107" s="2" t="s">
        <v>140</v>
      </c>
      <c r="HJ107" s="2" t="s">
        <v>140</v>
      </c>
      <c r="HK107" s="2" t="s">
        <v>140</v>
      </c>
      <c r="HL107" s="2">
        <v>-633.51909999999998</v>
      </c>
      <c r="HM107" s="2" t="s">
        <v>140</v>
      </c>
      <c r="HN107" s="2" t="s">
        <v>140</v>
      </c>
      <c r="HO107" s="2" t="s">
        <v>140</v>
      </c>
      <c r="HP107" s="2">
        <v>-633.51909999999998</v>
      </c>
      <c r="HQ107" s="2">
        <v>-633.51909999999998</v>
      </c>
      <c r="HR107" s="2">
        <v>-633.51909999999998</v>
      </c>
      <c r="HS107" s="2">
        <v>-633.51909999999998</v>
      </c>
      <c r="HT107" s="2" t="s">
        <v>140</v>
      </c>
      <c r="HU107" s="2" t="s">
        <v>140</v>
      </c>
      <c r="HV107" s="2" t="s">
        <v>140</v>
      </c>
      <c r="HW107" s="2">
        <v>-633.97360000000003</v>
      </c>
      <c r="HX107" s="2">
        <v>-641.42049999999995</v>
      </c>
      <c r="HY107" s="2">
        <v>-641.42049999999995</v>
      </c>
      <c r="HZ107" s="2" t="s">
        <v>140</v>
      </c>
      <c r="IA107" s="2" t="s">
        <v>140</v>
      </c>
      <c r="IB107" s="2">
        <v>-644.17200000000003</v>
      </c>
      <c r="IC107" s="2">
        <v>-633.86689999999999</v>
      </c>
      <c r="ID107" s="2" t="s">
        <v>140</v>
      </c>
    </row>
    <row r="108" spans="2:254" ht="12" customHeight="1" x14ac:dyDescent="0.15">
      <c r="B108" t="s">
        <v>543</v>
      </c>
      <c r="C108" t="s">
        <v>140</v>
      </c>
      <c r="D108" t="s">
        <v>140</v>
      </c>
      <c r="E108" t="s">
        <v>140</v>
      </c>
      <c r="F108" t="s">
        <v>140</v>
      </c>
      <c r="G108" t="s">
        <v>140</v>
      </c>
      <c r="H108" t="s">
        <v>140</v>
      </c>
      <c r="I108" t="s">
        <v>140</v>
      </c>
      <c r="J108" t="s">
        <v>140</v>
      </c>
      <c r="K108" t="s">
        <v>140</v>
      </c>
      <c r="L108" t="s">
        <v>140</v>
      </c>
      <c r="M108" t="s">
        <v>140</v>
      </c>
      <c r="N108" t="s">
        <v>140</v>
      </c>
      <c r="O108" t="s">
        <v>140</v>
      </c>
      <c r="P108" t="s">
        <v>140</v>
      </c>
      <c r="Q108" t="s">
        <v>140</v>
      </c>
      <c r="R108" t="s">
        <v>140</v>
      </c>
      <c r="S108" t="s">
        <v>140</v>
      </c>
      <c r="T108" t="s">
        <v>140</v>
      </c>
      <c r="U108" t="s">
        <v>140</v>
      </c>
      <c r="V108" t="s">
        <v>140</v>
      </c>
      <c r="W108" t="s">
        <v>140</v>
      </c>
      <c r="X108" t="s">
        <v>140</v>
      </c>
      <c r="Y108" t="s">
        <v>140</v>
      </c>
      <c r="Z108" t="s">
        <v>140</v>
      </c>
      <c r="AA108" t="s">
        <v>140</v>
      </c>
      <c r="AB108" t="s">
        <v>140</v>
      </c>
      <c r="AC108" t="s">
        <v>140</v>
      </c>
      <c r="AD108" t="s">
        <v>140</v>
      </c>
      <c r="AE108" t="s">
        <v>140</v>
      </c>
      <c r="AF108" t="s">
        <v>140</v>
      </c>
      <c r="AG108" t="s">
        <v>140</v>
      </c>
      <c r="AH108" t="s">
        <v>140</v>
      </c>
      <c r="AI108" t="s">
        <v>140</v>
      </c>
      <c r="AJ108" t="s">
        <v>140</v>
      </c>
      <c r="AK108" s="42" t="s">
        <v>140</v>
      </c>
      <c r="AL108" t="s">
        <v>140</v>
      </c>
      <c r="AM108" t="s">
        <v>140</v>
      </c>
      <c r="AN108" t="s">
        <v>140</v>
      </c>
      <c r="AO108" t="s">
        <v>140</v>
      </c>
      <c r="AP108" t="s">
        <v>140</v>
      </c>
      <c r="AQ108" t="s">
        <v>140</v>
      </c>
      <c r="AR108" t="s">
        <v>140</v>
      </c>
      <c r="AS108" t="s">
        <v>140</v>
      </c>
      <c r="AT108" t="s">
        <v>140</v>
      </c>
      <c r="AU108" t="s">
        <v>140</v>
      </c>
      <c r="AV108" t="s">
        <v>140</v>
      </c>
      <c r="AW108" t="s">
        <v>140</v>
      </c>
      <c r="AX108" t="s">
        <v>140</v>
      </c>
      <c r="AY108" t="s">
        <v>140</v>
      </c>
      <c r="AZ108" t="s">
        <v>140</v>
      </c>
      <c r="BA108" t="s">
        <v>140</v>
      </c>
      <c r="BB108" t="s">
        <v>140</v>
      </c>
      <c r="BC108" t="s">
        <v>140</v>
      </c>
      <c r="BD108" t="s">
        <v>140</v>
      </c>
      <c r="BE108" t="s">
        <v>140</v>
      </c>
      <c r="BF108" t="s">
        <v>140</v>
      </c>
      <c r="BG108" t="s">
        <v>140</v>
      </c>
      <c r="BH108" t="s">
        <v>140</v>
      </c>
      <c r="BI108" t="s">
        <v>140</v>
      </c>
      <c r="BJ108" s="42" t="s">
        <v>140</v>
      </c>
      <c r="BK108" s="42" t="s">
        <v>140</v>
      </c>
      <c r="BL108" t="s">
        <v>140</v>
      </c>
      <c r="BM108" t="s">
        <v>140</v>
      </c>
      <c r="BN108" s="42" t="s">
        <v>140</v>
      </c>
      <c r="BO108" t="s">
        <v>140</v>
      </c>
      <c r="BP108" t="s">
        <v>140</v>
      </c>
      <c r="BQ108" t="s">
        <v>140</v>
      </c>
      <c r="BR108" t="s">
        <v>140</v>
      </c>
      <c r="BS108" t="s">
        <v>140</v>
      </c>
      <c r="BT108" s="42" t="s">
        <v>140</v>
      </c>
      <c r="BU108" s="42" t="s">
        <v>140</v>
      </c>
      <c r="BV108" t="s">
        <v>140</v>
      </c>
      <c r="BW108" t="s">
        <v>140</v>
      </c>
      <c r="BX108" t="s">
        <v>140</v>
      </c>
      <c r="BY108" s="42" t="s">
        <v>140</v>
      </c>
      <c r="BZ108" s="42" t="s">
        <v>140</v>
      </c>
      <c r="CA108" s="42" t="s">
        <v>140</v>
      </c>
      <c r="CB108" t="s">
        <v>140</v>
      </c>
      <c r="CC108" s="42" t="s">
        <v>140</v>
      </c>
      <c r="CD108" s="42" t="s">
        <v>140</v>
      </c>
      <c r="CE108" s="42" t="s">
        <v>140</v>
      </c>
      <c r="CF108" s="42" t="s">
        <v>140</v>
      </c>
      <c r="CG108" s="42" t="s">
        <v>140</v>
      </c>
      <c r="CH108" s="42" t="s">
        <v>140</v>
      </c>
      <c r="CI108" t="s">
        <v>140</v>
      </c>
      <c r="CJ108" t="s">
        <v>140</v>
      </c>
      <c r="CK108" t="s">
        <v>140</v>
      </c>
      <c r="CL108" t="s">
        <v>140</v>
      </c>
      <c r="CM108" t="s">
        <v>140</v>
      </c>
      <c r="CN108" t="s">
        <v>140</v>
      </c>
      <c r="CO108" t="s">
        <v>140</v>
      </c>
      <c r="CP108" t="s">
        <v>140</v>
      </c>
      <c r="CQ108" t="s">
        <v>140</v>
      </c>
      <c r="CR108" t="s">
        <v>140</v>
      </c>
      <c r="CS108" t="s">
        <v>140</v>
      </c>
      <c r="CT108" s="42" t="s">
        <v>140</v>
      </c>
      <c r="CU108" s="42" t="s">
        <v>140</v>
      </c>
      <c r="CV108" t="s">
        <v>140</v>
      </c>
      <c r="CW108" t="s">
        <v>140</v>
      </c>
      <c r="CX108" t="s">
        <v>140</v>
      </c>
      <c r="CY108" t="s">
        <v>140</v>
      </c>
      <c r="CZ108" t="s">
        <v>140</v>
      </c>
      <c r="DA108" s="42" t="s">
        <v>140</v>
      </c>
      <c r="DB108" t="s">
        <v>140</v>
      </c>
      <c r="DC108" t="s">
        <v>140</v>
      </c>
      <c r="DD108" t="s">
        <v>140</v>
      </c>
      <c r="DE108" t="s">
        <v>140</v>
      </c>
      <c r="DF108">
        <v>-3.8541650000000001</v>
      </c>
      <c r="DG108" t="s">
        <v>140</v>
      </c>
      <c r="DH108" s="42" t="s">
        <v>140</v>
      </c>
      <c r="DI108" s="42" t="s">
        <v>140</v>
      </c>
      <c r="DJ108" t="s">
        <v>140</v>
      </c>
      <c r="DK108">
        <v>-3.8136549999999998</v>
      </c>
      <c r="DL108">
        <v>-3.8135520000000001</v>
      </c>
      <c r="DM108" t="s">
        <v>140</v>
      </c>
      <c r="DN108">
        <v>-3.813485</v>
      </c>
      <c r="DO108">
        <v>-3.8135140000000001</v>
      </c>
      <c r="DP108">
        <v>-3.8678750000000002</v>
      </c>
      <c r="DQ108">
        <v>-3.813485</v>
      </c>
      <c r="DR108">
        <v>-3.813485</v>
      </c>
      <c r="DS108" t="s">
        <v>140</v>
      </c>
      <c r="DT108">
        <v>-3.8134709999999998</v>
      </c>
      <c r="DU108" t="s">
        <v>140</v>
      </c>
      <c r="DV108" t="s">
        <v>140</v>
      </c>
      <c r="DW108" t="s">
        <v>140</v>
      </c>
      <c r="DX108" t="s">
        <v>140</v>
      </c>
      <c r="DY108" t="s">
        <v>140</v>
      </c>
      <c r="DZ108" t="s">
        <v>140</v>
      </c>
      <c r="EA108" t="s">
        <v>140</v>
      </c>
      <c r="EB108" t="s">
        <v>140</v>
      </c>
      <c r="EC108">
        <v>-3.8429959999999999</v>
      </c>
      <c r="ED108">
        <v>-3.8610479999999998</v>
      </c>
      <c r="EE108" t="s">
        <v>140</v>
      </c>
      <c r="EF108" t="s">
        <v>140</v>
      </c>
      <c r="EG108" t="s">
        <v>140</v>
      </c>
      <c r="EH108" t="s">
        <v>140</v>
      </c>
      <c r="EI108" t="s">
        <v>140</v>
      </c>
      <c r="EJ108" t="s">
        <v>140</v>
      </c>
      <c r="EK108" t="s">
        <v>140</v>
      </c>
      <c r="EL108" t="s">
        <v>140</v>
      </c>
      <c r="EM108" t="s">
        <v>140</v>
      </c>
      <c r="EN108" t="s">
        <v>140</v>
      </c>
      <c r="EO108" t="s">
        <v>140</v>
      </c>
      <c r="EP108" t="s">
        <v>140</v>
      </c>
      <c r="EQ108" t="s">
        <v>140</v>
      </c>
      <c r="ER108" t="s">
        <v>140</v>
      </c>
      <c r="ES108" t="s">
        <v>140</v>
      </c>
      <c r="ET108" t="s">
        <v>140</v>
      </c>
      <c r="EU108" t="s">
        <v>140</v>
      </c>
      <c r="EV108" t="s">
        <v>140</v>
      </c>
      <c r="EW108" t="s">
        <v>140</v>
      </c>
      <c r="EX108" t="s">
        <v>140</v>
      </c>
      <c r="EY108" t="s">
        <v>140</v>
      </c>
      <c r="EZ108" t="s">
        <v>140</v>
      </c>
      <c r="FA108" t="s">
        <v>140</v>
      </c>
      <c r="FB108" t="s">
        <v>140</v>
      </c>
      <c r="FC108" t="s">
        <v>140</v>
      </c>
      <c r="FD108" t="s">
        <v>140</v>
      </c>
      <c r="FE108" t="s">
        <v>140</v>
      </c>
      <c r="FF108" t="s">
        <v>140</v>
      </c>
      <c r="FG108" t="s">
        <v>140</v>
      </c>
      <c r="FH108" t="s">
        <v>140</v>
      </c>
      <c r="FI108" t="s">
        <v>140</v>
      </c>
      <c r="FJ108" t="s">
        <v>140</v>
      </c>
      <c r="FK108" s="42" t="s">
        <v>140</v>
      </c>
      <c r="FL108" s="42" t="s">
        <v>140</v>
      </c>
      <c r="FM108" s="42" t="s">
        <v>140</v>
      </c>
      <c r="FN108" s="42" t="s">
        <v>140</v>
      </c>
      <c r="FO108" s="42" t="s">
        <v>140</v>
      </c>
      <c r="FP108" s="42" t="s">
        <v>140</v>
      </c>
      <c r="FQ108" t="s">
        <v>140</v>
      </c>
      <c r="FR108" t="s">
        <v>140</v>
      </c>
      <c r="FS108" s="42" t="s">
        <v>140</v>
      </c>
      <c r="FT108" s="42" t="s">
        <v>140</v>
      </c>
      <c r="FU108" t="s">
        <v>140</v>
      </c>
      <c r="FV108" t="s">
        <v>140</v>
      </c>
      <c r="FW108" t="s">
        <v>140</v>
      </c>
      <c r="FX108" s="42" t="s">
        <v>140</v>
      </c>
      <c r="FY108" s="42" t="s">
        <v>140</v>
      </c>
      <c r="FZ108" s="42" t="s">
        <v>140</v>
      </c>
      <c r="GA108" t="s">
        <v>140</v>
      </c>
      <c r="GB108" s="42" t="s">
        <v>140</v>
      </c>
      <c r="GC108" t="s">
        <v>140</v>
      </c>
      <c r="GD108" t="s">
        <v>140</v>
      </c>
      <c r="GE108" t="s">
        <v>140</v>
      </c>
      <c r="GF108" t="s">
        <v>140</v>
      </c>
      <c r="GG108" t="s">
        <v>140</v>
      </c>
      <c r="GH108" s="42" t="s">
        <v>140</v>
      </c>
      <c r="GI108" s="42" t="s">
        <v>140</v>
      </c>
      <c r="GJ108" s="2" t="s">
        <v>140</v>
      </c>
      <c r="GK108" s="2" t="s">
        <v>140</v>
      </c>
      <c r="GL108" s="2" t="s">
        <v>140</v>
      </c>
      <c r="GM108" s="2" t="s">
        <v>140</v>
      </c>
      <c r="GN108" s="2" t="s">
        <v>140</v>
      </c>
      <c r="GO108" s="2" t="s">
        <v>140</v>
      </c>
      <c r="GP108" s="2" t="s">
        <v>140</v>
      </c>
      <c r="GQ108" s="2" t="s">
        <v>140</v>
      </c>
      <c r="GR108" s="2" t="s">
        <v>140</v>
      </c>
      <c r="GS108" s="2" t="s">
        <v>140</v>
      </c>
      <c r="GT108" s="2" t="s">
        <v>140</v>
      </c>
      <c r="GU108" s="2" t="s">
        <v>140</v>
      </c>
      <c r="GV108" s="2" t="s">
        <v>140</v>
      </c>
      <c r="GW108" s="2" t="s">
        <v>140</v>
      </c>
      <c r="GX108" s="2" t="s">
        <v>140</v>
      </c>
      <c r="GY108" s="2" t="s">
        <v>140</v>
      </c>
      <c r="GZ108" s="2" t="s">
        <v>140</v>
      </c>
      <c r="HA108" s="2" t="s">
        <v>140</v>
      </c>
      <c r="HB108" s="2" t="s">
        <v>140</v>
      </c>
      <c r="HC108" s="2" t="s">
        <v>140</v>
      </c>
      <c r="HD108" s="2" t="s">
        <v>140</v>
      </c>
      <c r="HE108" s="2" t="s">
        <v>140</v>
      </c>
      <c r="HF108" s="2" t="s">
        <v>140</v>
      </c>
      <c r="HG108" s="2" t="s">
        <v>140</v>
      </c>
      <c r="HH108" s="2" t="s">
        <v>140</v>
      </c>
      <c r="HI108" s="2" t="s">
        <v>140</v>
      </c>
      <c r="HJ108" s="2" t="s">
        <v>140</v>
      </c>
      <c r="HK108" s="2" t="s">
        <v>140</v>
      </c>
      <c r="HL108" s="2">
        <v>-3.813485</v>
      </c>
      <c r="HM108" s="2" t="s">
        <v>140</v>
      </c>
      <c r="HN108" s="2" t="s">
        <v>140</v>
      </c>
      <c r="HO108" s="2" t="s">
        <v>140</v>
      </c>
      <c r="HP108" s="2">
        <v>-3.813485</v>
      </c>
      <c r="HQ108" s="2">
        <v>-3.813485</v>
      </c>
      <c r="HR108" s="2">
        <v>-3.813485</v>
      </c>
      <c r="HS108" s="2">
        <v>-3.813485</v>
      </c>
      <c r="HT108" s="2" t="s">
        <v>140</v>
      </c>
      <c r="HU108" s="2" t="s">
        <v>140</v>
      </c>
      <c r="HV108" s="2" t="s">
        <v>140</v>
      </c>
      <c r="HW108" s="2">
        <v>-3.8162210000000001</v>
      </c>
      <c r="HX108" s="2">
        <v>-3.8610479999999998</v>
      </c>
      <c r="HY108" s="2">
        <v>-3.8610479999999998</v>
      </c>
      <c r="HZ108" s="2" t="s">
        <v>140</v>
      </c>
      <c r="IA108" s="2" t="s">
        <v>140</v>
      </c>
      <c r="IB108" s="2">
        <v>-3.8776109999999999</v>
      </c>
      <c r="IC108" s="2">
        <v>-3.8155790000000001</v>
      </c>
      <c r="ID108" s="2" t="s">
        <v>140</v>
      </c>
    </row>
    <row r="109" spans="2:254" ht="12" customHeight="1" x14ac:dyDescent="0.15">
      <c r="B109" t="s">
        <v>544</v>
      </c>
      <c r="C109" t="s">
        <v>140</v>
      </c>
      <c r="D109" t="s">
        <v>140</v>
      </c>
      <c r="E109" t="s">
        <v>140</v>
      </c>
      <c r="F109" t="s">
        <v>140</v>
      </c>
      <c r="G109" t="s">
        <v>140</v>
      </c>
      <c r="H109" t="s">
        <v>140</v>
      </c>
      <c r="I109" t="s">
        <v>140</v>
      </c>
      <c r="J109" t="s">
        <v>140</v>
      </c>
      <c r="K109" t="s">
        <v>140</v>
      </c>
      <c r="L109" t="s">
        <v>140</v>
      </c>
      <c r="M109" t="s">
        <v>140</v>
      </c>
      <c r="N109" t="s">
        <v>140</v>
      </c>
      <c r="O109" t="s">
        <v>140</v>
      </c>
      <c r="P109" t="s">
        <v>140</v>
      </c>
      <c r="Q109" t="s">
        <v>140</v>
      </c>
      <c r="R109" t="s">
        <v>140</v>
      </c>
      <c r="S109" t="s">
        <v>140</v>
      </c>
      <c r="T109" t="s">
        <v>140</v>
      </c>
      <c r="U109" t="s">
        <v>140</v>
      </c>
      <c r="V109" t="s">
        <v>140</v>
      </c>
      <c r="W109" t="s">
        <v>140</v>
      </c>
      <c r="X109" t="s">
        <v>140</v>
      </c>
      <c r="Y109" t="s">
        <v>140</v>
      </c>
      <c r="Z109" t="s">
        <v>140</v>
      </c>
      <c r="AA109" t="s">
        <v>140</v>
      </c>
      <c r="AB109" t="s">
        <v>140</v>
      </c>
      <c r="AC109" t="s">
        <v>140</v>
      </c>
      <c r="AD109" t="s">
        <v>140</v>
      </c>
      <c r="AE109" t="s">
        <v>140</v>
      </c>
      <c r="AF109" t="s">
        <v>140</v>
      </c>
      <c r="AG109" t="s">
        <v>140</v>
      </c>
      <c r="AH109" t="s">
        <v>140</v>
      </c>
      <c r="AI109" t="s">
        <v>140</v>
      </c>
      <c r="AJ109" t="s">
        <v>140</v>
      </c>
      <c r="AK109" t="s">
        <v>140</v>
      </c>
      <c r="AL109" t="s">
        <v>140</v>
      </c>
      <c r="AM109" t="s">
        <v>140</v>
      </c>
      <c r="AN109" t="s">
        <v>140</v>
      </c>
      <c r="AO109" t="s">
        <v>140</v>
      </c>
      <c r="AP109" t="s">
        <v>140</v>
      </c>
      <c r="AQ109" t="s">
        <v>140</v>
      </c>
      <c r="AR109" t="s">
        <v>140</v>
      </c>
      <c r="AS109" t="s">
        <v>140</v>
      </c>
      <c r="AT109" t="s">
        <v>140</v>
      </c>
      <c r="AU109" t="s">
        <v>140</v>
      </c>
      <c r="AV109" t="s">
        <v>140</v>
      </c>
      <c r="AW109" t="s">
        <v>140</v>
      </c>
      <c r="AX109" t="s">
        <v>140</v>
      </c>
      <c r="AY109" t="s">
        <v>140</v>
      </c>
      <c r="AZ109" t="s">
        <v>140</v>
      </c>
      <c r="BA109" t="s">
        <v>140</v>
      </c>
      <c r="BB109" t="s">
        <v>140</v>
      </c>
      <c r="BC109" t="s">
        <v>140</v>
      </c>
      <c r="BD109" t="s">
        <v>140</v>
      </c>
      <c r="BE109" t="s">
        <v>140</v>
      </c>
      <c r="BF109" t="s">
        <v>140</v>
      </c>
      <c r="BG109" t="s">
        <v>140</v>
      </c>
      <c r="BH109" t="s">
        <v>140</v>
      </c>
      <c r="BI109" t="s">
        <v>140</v>
      </c>
      <c r="BJ109" t="s">
        <v>140</v>
      </c>
      <c r="BK109" t="s">
        <v>140</v>
      </c>
      <c r="BL109" t="s">
        <v>140</v>
      </c>
      <c r="BM109" t="s">
        <v>140</v>
      </c>
      <c r="BN109" t="s">
        <v>140</v>
      </c>
      <c r="BO109" t="s">
        <v>140</v>
      </c>
      <c r="BP109" t="s">
        <v>140</v>
      </c>
      <c r="BQ109" t="s">
        <v>140</v>
      </c>
      <c r="BR109" t="s">
        <v>140</v>
      </c>
      <c r="BS109" t="s">
        <v>140</v>
      </c>
      <c r="BT109" t="s">
        <v>140</v>
      </c>
      <c r="BU109" s="42" t="s">
        <v>140</v>
      </c>
      <c r="BV109" t="s">
        <v>140</v>
      </c>
      <c r="BW109" t="s">
        <v>140</v>
      </c>
      <c r="BX109" t="s">
        <v>140</v>
      </c>
      <c r="BY109" t="s">
        <v>140</v>
      </c>
      <c r="BZ109" t="s">
        <v>140</v>
      </c>
      <c r="CA109" t="s">
        <v>140</v>
      </c>
      <c r="CB109" t="s">
        <v>140</v>
      </c>
      <c r="CC109" t="s">
        <v>140</v>
      </c>
      <c r="CD109" t="s">
        <v>140</v>
      </c>
      <c r="CE109" t="s">
        <v>140</v>
      </c>
      <c r="CF109" t="s">
        <v>140</v>
      </c>
      <c r="CG109" t="s">
        <v>140</v>
      </c>
      <c r="CH109" t="s">
        <v>140</v>
      </c>
      <c r="CI109" t="s">
        <v>140</v>
      </c>
      <c r="CJ109" t="s">
        <v>140</v>
      </c>
      <c r="CK109" t="s">
        <v>140</v>
      </c>
      <c r="CL109" t="s">
        <v>140</v>
      </c>
      <c r="CM109" t="s">
        <v>140</v>
      </c>
      <c r="CN109" t="s">
        <v>140</v>
      </c>
      <c r="CO109" t="s">
        <v>140</v>
      </c>
      <c r="CP109" t="s">
        <v>140</v>
      </c>
      <c r="CQ109" t="s">
        <v>140</v>
      </c>
      <c r="CR109" s="42" t="s">
        <v>140</v>
      </c>
      <c r="CS109" s="42" t="s">
        <v>140</v>
      </c>
      <c r="CT109" s="42" t="s">
        <v>140</v>
      </c>
      <c r="CU109" s="42" t="s">
        <v>140</v>
      </c>
      <c r="CV109" s="42" t="s">
        <v>140</v>
      </c>
      <c r="CW109" t="s">
        <v>140</v>
      </c>
      <c r="CX109" s="42" t="s">
        <v>140</v>
      </c>
      <c r="CY109" s="42" t="s">
        <v>140</v>
      </c>
      <c r="CZ109" s="42" t="s">
        <v>140</v>
      </c>
      <c r="DA109" t="s">
        <v>140</v>
      </c>
      <c r="DB109" t="s">
        <v>140</v>
      </c>
      <c r="DC109" s="42" t="s">
        <v>140</v>
      </c>
      <c r="DD109" s="42" t="s">
        <v>140</v>
      </c>
      <c r="DE109" s="42" t="s">
        <v>140</v>
      </c>
      <c r="DF109" s="42">
        <v>9.08926E-3</v>
      </c>
      <c r="DG109" s="42" t="s">
        <v>140</v>
      </c>
      <c r="DH109" s="42" t="s">
        <v>140</v>
      </c>
      <c r="DI109" s="42" t="s">
        <v>140</v>
      </c>
      <c r="DJ109" s="42" t="s">
        <v>140</v>
      </c>
      <c r="DK109" s="42">
        <v>9.08926E-3</v>
      </c>
      <c r="DL109" s="42">
        <v>9.08926E-3</v>
      </c>
      <c r="DM109" s="42" t="s">
        <v>140</v>
      </c>
      <c r="DN109" s="42">
        <v>9.08926E-3</v>
      </c>
      <c r="DO109" s="42">
        <v>9.08926E-3</v>
      </c>
      <c r="DP109" s="42">
        <v>9.08927E-3</v>
      </c>
      <c r="DQ109" s="42">
        <v>9.08926E-3</v>
      </c>
      <c r="DR109" s="42">
        <v>9.08926E-3</v>
      </c>
      <c r="DS109" s="42" t="s">
        <v>140</v>
      </c>
      <c r="DT109" s="42">
        <v>9.08926E-3</v>
      </c>
      <c r="DU109" s="42" t="s">
        <v>140</v>
      </c>
      <c r="DV109" s="42" t="s">
        <v>140</v>
      </c>
      <c r="DW109" s="42" t="s">
        <v>140</v>
      </c>
      <c r="DX109" s="42" t="s">
        <v>140</v>
      </c>
      <c r="DY109" t="s">
        <v>140</v>
      </c>
      <c r="DZ109" t="s">
        <v>140</v>
      </c>
      <c r="EA109" s="42" t="s">
        <v>140</v>
      </c>
      <c r="EB109" s="42" t="s">
        <v>140</v>
      </c>
      <c r="EC109" s="42">
        <v>9.08926E-3</v>
      </c>
      <c r="ED109" s="42">
        <v>9.08926E-3</v>
      </c>
      <c r="EE109" s="42" t="s">
        <v>140</v>
      </c>
      <c r="EF109" s="42" t="s">
        <v>140</v>
      </c>
      <c r="EG109" t="s">
        <v>140</v>
      </c>
      <c r="EH109" t="s">
        <v>140</v>
      </c>
      <c r="EI109" t="s">
        <v>140</v>
      </c>
      <c r="EJ109" s="42" t="s">
        <v>140</v>
      </c>
      <c r="EK109" s="42" t="s">
        <v>140</v>
      </c>
      <c r="EL109" s="42" t="s">
        <v>140</v>
      </c>
      <c r="EM109" t="s">
        <v>140</v>
      </c>
      <c r="EN109" t="s">
        <v>140</v>
      </c>
      <c r="EO109" t="s">
        <v>140</v>
      </c>
      <c r="EP109" t="s">
        <v>140</v>
      </c>
      <c r="EQ109" t="s">
        <v>140</v>
      </c>
      <c r="ER109" t="s">
        <v>140</v>
      </c>
      <c r="ES109" s="42" t="s">
        <v>140</v>
      </c>
      <c r="ET109" s="42" t="s">
        <v>140</v>
      </c>
      <c r="EU109" t="s">
        <v>140</v>
      </c>
      <c r="EV109" t="s">
        <v>140</v>
      </c>
      <c r="EW109" t="s">
        <v>140</v>
      </c>
      <c r="EX109" t="s">
        <v>140</v>
      </c>
      <c r="EY109" t="s">
        <v>140</v>
      </c>
      <c r="EZ109" t="s">
        <v>140</v>
      </c>
      <c r="FA109" t="s">
        <v>140</v>
      </c>
      <c r="FB109" t="s">
        <v>140</v>
      </c>
      <c r="FC109" t="s">
        <v>140</v>
      </c>
      <c r="FD109" t="s">
        <v>140</v>
      </c>
      <c r="FE109" t="s">
        <v>140</v>
      </c>
      <c r="FF109" t="s">
        <v>140</v>
      </c>
      <c r="FG109" t="s">
        <v>140</v>
      </c>
      <c r="FH109" t="s">
        <v>140</v>
      </c>
      <c r="FI109" t="s">
        <v>140</v>
      </c>
      <c r="FJ109" t="s">
        <v>140</v>
      </c>
      <c r="FK109" t="s">
        <v>140</v>
      </c>
      <c r="FL109" t="s">
        <v>140</v>
      </c>
      <c r="FM109" t="s">
        <v>140</v>
      </c>
      <c r="FN109" t="s">
        <v>140</v>
      </c>
      <c r="FO109" t="s">
        <v>140</v>
      </c>
      <c r="FP109" t="s">
        <v>140</v>
      </c>
      <c r="FQ109" t="s">
        <v>140</v>
      </c>
      <c r="FR109" t="s">
        <v>140</v>
      </c>
      <c r="FS109" t="s">
        <v>140</v>
      </c>
      <c r="FT109" t="s">
        <v>140</v>
      </c>
      <c r="FU109" t="s">
        <v>140</v>
      </c>
      <c r="FV109" t="s">
        <v>140</v>
      </c>
      <c r="FW109" t="s">
        <v>140</v>
      </c>
      <c r="FX109" t="s">
        <v>140</v>
      </c>
      <c r="FY109" t="s">
        <v>140</v>
      </c>
      <c r="FZ109" t="s">
        <v>140</v>
      </c>
      <c r="GA109" t="s">
        <v>140</v>
      </c>
      <c r="GB109" t="s">
        <v>140</v>
      </c>
      <c r="GC109" t="s">
        <v>140</v>
      </c>
      <c r="GD109" t="s">
        <v>140</v>
      </c>
      <c r="GE109" t="s">
        <v>140</v>
      </c>
      <c r="GF109" t="s">
        <v>140</v>
      </c>
      <c r="GG109" t="s">
        <v>140</v>
      </c>
      <c r="GH109" t="s">
        <v>140</v>
      </c>
      <c r="GI109" t="s">
        <v>140</v>
      </c>
      <c r="GJ109" s="2" t="s">
        <v>140</v>
      </c>
      <c r="GK109" s="2" t="s">
        <v>140</v>
      </c>
      <c r="GL109" s="2" t="s">
        <v>140</v>
      </c>
      <c r="GM109" s="2" t="s">
        <v>140</v>
      </c>
      <c r="GN109" s="2" t="s">
        <v>140</v>
      </c>
      <c r="GO109" s="2" t="s">
        <v>140</v>
      </c>
      <c r="GP109" s="2" t="s">
        <v>140</v>
      </c>
      <c r="GQ109" s="2" t="s">
        <v>140</v>
      </c>
      <c r="GR109" s="2" t="s">
        <v>140</v>
      </c>
      <c r="GS109" s="2" t="s">
        <v>140</v>
      </c>
      <c r="GT109" s="2" t="s">
        <v>140</v>
      </c>
      <c r="GU109" s="2" t="s">
        <v>140</v>
      </c>
      <c r="GV109" s="2" t="s">
        <v>140</v>
      </c>
      <c r="GW109" s="2" t="s">
        <v>140</v>
      </c>
      <c r="GX109" s="2" t="s">
        <v>140</v>
      </c>
      <c r="GY109" s="2" t="s">
        <v>140</v>
      </c>
      <c r="GZ109" s="2" t="s">
        <v>140</v>
      </c>
      <c r="HA109" s="2" t="s">
        <v>140</v>
      </c>
      <c r="HB109" s="2" t="s">
        <v>140</v>
      </c>
      <c r="HC109" s="2" t="s">
        <v>140</v>
      </c>
      <c r="HD109" s="3" t="s">
        <v>140</v>
      </c>
      <c r="HE109" s="2" t="s">
        <v>140</v>
      </c>
      <c r="HF109" s="3" t="s">
        <v>140</v>
      </c>
      <c r="HG109" s="2" t="s">
        <v>140</v>
      </c>
      <c r="HH109" s="3" t="s">
        <v>140</v>
      </c>
      <c r="HI109" s="3" t="s">
        <v>140</v>
      </c>
      <c r="HJ109" s="3" t="s">
        <v>140</v>
      </c>
      <c r="HK109" s="3" t="s">
        <v>140</v>
      </c>
      <c r="HL109" s="3">
        <v>9.08926E-3</v>
      </c>
      <c r="HM109" s="3" t="s">
        <v>140</v>
      </c>
      <c r="HN109" s="3" t="s">
        <v>140</v>
      </c>
      <c r="HO109" s="3" t="s">
        <v>140</v>
      </c>
      <c r="HP109" s="3">
        <v>9.08926E-3</v>
      </c>
      <c r="HQ109" s="3">
        <v>9.08926E-3</v>
      </c>
      <c r="HR109" s="3">
        <v>9.08926E-3</v>
      </c>
      <c r="HS109" s="3">
        <v>9.08926E-3</v>
      </c>
      <c r="HT109" s="3" t="s">
        <v>140</v>
      </c>
      <c r="HU109" s="3" t="s">
        <v>140</v>
      </c>
      <c r="HV109" s="3" t="s">
        <v>140</v>
      </c>
      <c r="HW109" s="3">
        <v>9.08926E-3</v>
      </c>
      <c r="HX109" s="3">
        <v>9.08926E-3</v>
      </c>
      <c r="HY109" s="3">
        <v>9.08926E-3</v>
      </c>
      <c r="HZ109" s="3" t="s">
        <v>140</v>
      </c>
      <c r="IA109" s="3" t="s">
        <v>140</v>
      </c>
      <c r="IB109" s="3">
        <v>9.08927E-3</v>
      </c>
      <c r="IC109" s="3">
        <v>9.08926E-3</v>
      </c>
      <c r="ID109" s="3" t="s">
        <v>140</v>
      </c>
      <c r="IE109" s="3"/>
      <c r="IH109" s="3"/>
      <c r="II109" s="3"/>
      <c r="IJ109" s="3"/>
      <c r="IK109" s="3"/>
      <c r="IL109" s="3"/>
      <c r="IM109" s="3"/>
      <c r="IR109" s="3"/>
      <c r="IS109" s="3"/>
      <c r="IT109" s="3"/>
    </row>
    <row r="110" spans="2:254" ht="12" customHeight="1" x14ac:dyDescent="0.15">
      <c r="B110" t="s">
        <v>165</v>
      </c>
      <c r="C110" t="s">
        <v>140</v>
      </c>
      <c r="D110" t="s">
        <v>140</v>
      </c>
      <c r="E110" t="s">
        <v>140</v>
      </c>
      <c r="F110" t="s">
        <v>140</v>
      </c>
      <c r="G110" t="s">
        <v>140</v>
      </c>
      <c r="H110" t="s">
        <v>140</v>
      </c>
      <c r="I110" t="s">
        <v>140</v>
      </c>
      <c r="J110" t="s">
        <v>140</v>
      </c>
      <c r="K110" t="s">
        <v>140</v>
      </c>
      <c r="L110" t="s">
        <v>140</v>
      </c>
      <c r="M110" t="s">
        <v>140</v>
      </c>
      <c r="N110" t="s">
        <v>140</v>
      </c>
      <c r="O110" t="s">
        <v>140</v>
      </c>
      <c r="P110" t="s">
        <v>140</v>
      </c>
      <c r="Q110" t="s">
        <v>140</v>
      </c>
      <c r="R110" t="s">
        <v>140</v>
      </c>
      <c r="S110" t="s">
        <v>140</v>
      </c>
      <c r="T110" t="s">
        <v>140</v>
      </c>
      <c r="U110" t="s">
        <v>140</v>
      </c>
      <c r="V110" t="s">
        <v>140</v>
      </c>
      <c r="W110" t="s">
        <v>140</v>
      </c>
      <c r="X110" t="s">
        <v>140</v>
      </c>
      <c r="Y110" t="s">
        <v>140</v>
      </c>
      <c r="Z110" t="s">
        <v>140</v>
      </c>
      <c r="AA110" t="s">
        <v>140</v>
      </c>
      <c r="AB110" t="s">
        <v>140</v>
      </c>
      <c r="AC110" t="s">
        <v>140</v>
      </c>
      <c r="AD110" t="s">
        <v>140</v>
      </c>
      <c r="AE110" t="s">
        <v>140</v>
      </c>
      <c r="AF110" t="s">
        <v>140</v>
      </c>
      <c r="AG110" t="s">
        <v>140</v>
      </c>
      <c r="AH110" t="s">
        <v>140</v>
      </c>
      <c r="AI110" t="s">
        <v>140</v>
      </c>
      <c r="AJ110" t="s">
        <v>140</v>
      </c>
      <c r="AK110" t="s">
        <v>140</v>
      </c>
      <c r="AL110" t="s">
        <v>140</v>
      </c>
      <c r="AM110" t="s">
        <v>140</v>
      </c>
      <c r="AN110" t="s">
        <v>140</v>
      </c>
      <c r="AO110" t="s">
        <v>140</v>
      </c>
      <c r="AP110" t="s">
        <v>140</v>
      </c>
      <c r="AQ110" t="s">
        <v>140</v>
      </c>
      <c r="AR110" t="s">
        <v>140</v>
      </c>
      <c r="AS110" t="s">
        <v>140</v>
      </c>
      <c r="AT110" t="s">
        <v>140</v>
      </c>
      <c r="AU110" t="s">
        <v>140</v>
      </c>
      <c r="AV110" t="s">
        <v>140</v>
      </c>
      <c r="AW110" t="s">
        <v>140</v>
      </c>
      <c r="AX110" t="s">
        <v>140</v>
      </c>
      <c r="AY110" t="s">
        <v>140</v>
      </c>
      <c r="AZ110" t="s">
        <v>140</v>
      </c>
      <c r="BA110" t="s">
        <v>140</v>
      </c>
      <c r="BB110" t="s">
        <v>140</v>
      </c>
      <c r="BC110" t="s">
        <v>140</v>
      </c>
      <c r="BD110" t="s">
        <v>140</v>
      </c>
      <c r="BE110" t="s">
        <v>140</v>
      </c>
      <c r="BF110" t="s">
        <v>140</v>
      </c>
      <c r="BG110" t="s">
        <v>140</v>
      </c>
      <c r="BH110" t="s">
        <v>140</v>
      </c>
      <c r="BI110" t="s">
        <v>140</v>
      </c>
      <c r="BJ110" t="s">
        <v>140</v>
      </c>
      <c r="BK110" t="s">
        <v>140</v>
      </c>
      <c r="BL110" t="s">
        <v>140</v>
      </c>
      <c r="BM110" t="s">
        <v>140</v>
      </c>
      <c r="BN110" t="s">
        <v>140</v>
      </c>
      <c r="BO110" t="s">
        <v>140</v>
      </c>
      <c r="BP110" t="s">
        <v>140</v>
      </c>
      <c r="BQ110" t="s">
        <v>140</v>
      </c>
      <c r="BR110" t="s">
        <v>140</v>
      </c>
      <c r="BS110" t="s">
        <v>140</v>
      </c>
      <c r="BT110" t="s">
        <v>140</v>
      </c>
      <c r="BU110" t="s">
        <v>140</v>
      </c>
      <c r="BV110" t="s">
        <v>140</v>
      </c>
      <c r="BW110" t="s">
        <v>140</v>
      </c>
      <c r="BX110" t="s">
        <v>140</v>
      </c>
      <c r="BY110" t="s">
        <v>140</v>
      </c>
      <c r="BZ110" t="s">
        <v>140</v>
      </c>
      <c r="CA110" t="s">
        <v>140</v>
      </c>
      <c r="CB110" t="s">
        <v>140</v>
      </c>
      <c r="CC110" t="s">
        <v>140</v>
      </c>
      <c r="CD110" t="s">
        <v>140</v>
      </c>
      <c r="CE110" t="s">
        <v>140</v>
      </c>
      <c r="CF110" t="s">
        <v>140</v>
      </c>
      <c r="CG110" t="s">
        <v>140</v>
      </c>
      <c r="CH110" t="s">
        <v>140</v>
      </c>
      <c r="CI110" t="s">
        <v>140</v>
      </c>
      <c r="CJ110" t="s">
        <v>140</v>
      </c>
      <c r="CK110" t="s">
        <v>140</v>
      </c>
      <c r="CL110" t="s">
        <v>140</v>
      </c>
      <c r="CM110" t="s">
        <v>140</v>
      </c>
      <c r="CN110" t="s">
        <v>140</v>
      </c>
      <c r="CO110" t="s">
        <v>140</v>
      </c>
      <c r="CP110" t="s">
        <v>140</v>
      </c>
      <c r="CQ110" t="s">
        <v>140</v>
      </c>
      <c r="CR110" t="s">
        <v>140</v>
      </c>
      <c r="CS110" t="s">
        <v>140</v>
      </c>
      <c r="CT110" t="s">
        <v>140</v>
      </c>
      <c r="CU110" t="s">
        <v>140</v>
      </c>
      <c r="CV110" t="s">
        <v>140</v>
      </c>
      <c r="CW110" t="s">
        <v>140</v>
      </c>
      <c r="CX110" t="s">
        <v>140</v>
      </c>
      <c r="CY110" t="s">
        <v>140</v>
      </c>
      <c r="CZ110" t="s">
        <v>140</v>
      </c>
      <c r="DA110" t="s">
        <v>140</v>
      </c>
      <c r="DB110" t="s">
        <v>140</v>
      </c>
      <c r="DC110" t="s">
        <v>140</v>
      </c>
      <c r="DD110" t="s">
        <v>140</v>
      </c>
      <c r="DE110" t="s">
        <v>140</v>
      </c>
      <c r="DF110">
        <v>1509.963</v>
      </c>
      <c r="DG110" t="s">
        <v>140</v>
      </c>
      <c r="DH110" t="s">
        <v>140</v>
      </c>
      <c r="DI110" t="s">
        <v>140</v>
      </c>
      <c r="DJ110" t="s">
        <v>140</v>
      </c>
      <c r="DK110">
        <v>1509.962</v>
      </c>
      <c r="DL110">
        <v>1509.962</v>
      </c>
      <c r="DM110" t="s">
        <v>140</v>
      </c>
      <c r="DN110">
        <v>1509.962</v>
      </c>
      <c r="DO110">
        <v>1509.962</v>
      </c>
      <c r="DP110">
        <v>1509.963</v>
      </c>
      <c r="DQ110">
        <v>1509.962</v>
      </c>
      <c r="DR110">
        <v>1509.962</v>
      </c>
      <c r="DS110" t="s">
        <v>140</v>
      </c>
      <c r="DT110">
        <v>1509.962</v>
      </c>
      <c r="DU110" t="s">
        <v>140</v>
      </c>
      <c r="DV110" t="s">
        <v>140</v>
      </c>
      <c r="DW110" t="s">
        <v>140</v>
      </c>
      <c r="DX110" t="s">
        <v>140</v>
      </c>
      <c r="DY110" t="s">
        <v>140</v>
      </c>
      <c r="DZ110" t="s">
        <v>140</v>
      </c>
      <c r="EA110" t="s">
        <v>140</v>
      </c>
      <c r="EB110" t="s">
        <v>140</v>
      </c>
      <c r="EC110">
        <v>1509.963</v>
      </c>
      <c r="ED110">
        <v>1509.963</v>
      </c>
      <c r="EE110" t="s">
        <v>140</v>
      </c>
      <c r="EF110" t="s">
        <v>140</v>
      </c>
      <c r="EG110" t="s">
        <v>140</v>
      </c>
      <c r="EH110" t="s">
        <v>140</v>
      </c>
      <c r="EI110" t="s">
        <v>140</v>
      </c>
      <c r="EJ110" t="s">
        <v>140</v>
      </c>
      <c r="EK110" t="s">
        <v>140</v>
      </c>
      <c r="EL110" t="s">
        <v>140</v>
      </c>
      <c r="EM110" t="s">
        <v>140</v>
      </c>
      <c r="EN110" t="s">
        <v>140</v>
      </c>
      <c r="EO110" t="s">
        <v>140</v>
      </c>
      <c r="EP110" t="s">
        <v>140</v>
      </c>
      <c r="EQ110" t="s">
        <v>140</v>
      </c>
      <c r="ER110" t="s">
        <v>140</v>
      </c>
      <c r="ES110" t="s">
        <v>140</v>
      </c>
      <c r="ET110" t="s">
        <v>140</v>
      </c>
      <c r="EU110" t="s">
        <v>140</v>
      </c>
      <c r="EV110" t="s">
        <v>140</v>
      </c>
      <c r="EW110" t="s">
        <v>140</v>
      </c>
      <c r="EX110" t="s">
        <v>140</v>
      </c>
      <c r="EY110" t="s">
        <v>140</v>
      </c>
      <c r="EZ110" t="s">
        <v>140</v>
      </c>
      <c r="FA110" t="s">
        <v>140</v>
      </c>
      <c r="FB110" t="s">
        <v>140</v>
      </c>
      <c r="FC110" t="s">
        <v>140</v>
      </c>
      <c r="FD110" t="s">
        <v>140</v>
      </c>
      <c r="FE110" t="s">
        <v>140</v>
      </c>
      <c r="FF110" t="s">
        <v>140</v>
      </c>
      <c r="FG110" t="s">
        <v>140</v>
      </c>
      <c r="FH110" t="s">
        <v>140</v>
      </c>
      <c r="FI110" t="s">
        <v>140</v>
      </c>
      <c r="FJ110" t="s">
        <v>140</v>
      </c>
      <c r="FK110" t="s">
        <v>140</v>
      </c>
      <c r="FL110" t="s">
        <v>140</v>
      </c>
      <c r="FM110" t="s">
        <v>140</v>
      </c>
      <c r="FN110" t="s">
        <v>140</v>
      </c>
      <c r="FO110" t="s">
        <v>140</v>
      </c>
      <c r="FP110" t="s">
        <v>140</v>
      </c>
      <c r="FQ110" t="s">
        <v>140</v>
      </c>
      <c r="FR110" t="s">
        <v>140</v>
      </c>
      <c r="FS110" t="s">
        <v>140</v>
      </c>
      <c r="FT110" t="s">
        <v>140</v>
      </c>
      <c r="FU110" t="s">
        <v>140</v>
      </c>
      <c r="FV110" t="s">
        <v>140</v>
      </c>
      <c r="FW110" t="s">
        <v>140</v>
      </c>
      <c r="FX110" t="s">
        <v>140</v>
      </c>
      <c r="FY110" t="s">
        <v>140</v>
      </c>
      <c r="FZ110" t="s">
        <v>140</v>
      </c>
      <c r="GA110" t="s">
        <v>140</v>
      </c>
      <c r="GB110" t="s">
        <v>140</v>
      </c>
      <c r="GC110" t="s">
        <v>140</v>
      </c>
      <c r="GD110" t="s">
        <v>140</v>
      </c>
      <c r="GE110" t="s">
        <v>140</v>
      </c>
      <c r="GF110" t="s">
        <v>140</v>
      </c>
      <c r="GG110" t="s">
        <v>140</v>
      </c>
      <c r="GH110" t="s">
        <v>140</v>
      </c>
      <c r="GI110" t="s">
        <v>140</v>
      </c>
      <c r="GJ110" s="2" t="s">
        <v>140</v>
      </c>
      <c r="GK110" s="2" t="s">
        <v>140</v>
      </c>
      <c r="GL110" s="2" t="s">
        <v>140</v>
      </c>
      <c r="GM110" s="2" t="s">
        <v>140</v>
      </c>
      <c r="GN110" s="2" t="s">
        <v>140</v>
      </c>
      <c r="GO110" s="2" t="s">
        <v>140</v>
      </c>
      <c r="GP110" s="2" t="s">
        <v>140</v>
      </c>
      <c r="GQ110" s="2" t="s">
        <v>140</v>
      </c>
      <c r="GR110" s="2" t="s">
        <v>140</v>
      </c>
      <c r="GS110" s="2" t="s">
        <v>140</v>
      </c>
      <c r="GT110" s="2" t="s">
        <v>140</v>
      </c>
      <c r="GU110" s="2" t="s">
        <v>140</v>
      </c>
      <c r="GV110" s="2" t="s">
        <v>140</v>
      </c>
      <c r="GW110" s="2" t="s">
        <v>140</v>
      </c>
      <c r="GX110" s="2" t="s">
        <v>140</v>
      </c>
      <c r="GY110" s="2" t="s">
        <v>140</v>
      </c>
      <c r="GZ110" s="2" t="s">
        <v>140</v>
      </c>
      <c r="HA110" s="2" t="s">
        <v>140</v>
      </c>
      <c r="HB110" s="2" t="s">
        <v>140</v>
      </c>
      <c r="HC110" s="2" t="s">
        <v>140</v>
      </c>
      <c r="HD110" s="2" t="s">
        <v>140</v>
      </c>
      <c r="HE110" s="2" t="s">
        <v>140</v>
      </c>
      <c r="HF110" s="2" t="s">
        <v>140</v>
      </c>
      <c r="HG110" s="2" t="s">
        <v>140</v>
      </c>
      <c r="HH110" s="2" t="s">
        <v>140</v>
      </c>
      <c r="HI110" s="2" t="s">
        <v>140</v>
      </c>
      <c r="HJ110" s="2" t="s">
        <v>140</v>
      </c>
      <c r="HK110" s="2" t="s">
        <v>140</v>
      </c>
      <c r="HL110" s="2">
        <v>1509.962</v>
      </c>
      <c r="HM110" s="2" t="s">
        <v>140</v>
      </c>
      <c r="HN110" s="2" t="s">
        <v>140</v>
      </c>
      <c r="HO110" s="2" t="s">
        <v>140</v>
      </c>
      <c r="HP110" s="2">
        <v>1509.962</v>
      </c>
      <c r="HQ110" s="2">
        <v>1509.962</v>
      </c>
      <c r="HR110" s="2">
        <v>1509.962</v>
      </c>
      <c r="HS110" s="2">
        <v>1509.962</v>
      </c>
      <c r="HT110" s="2" t="s">
        <v>140</v>
      </c>
      <c r="HU110" s="2" t="s">
        <v>140</v>
      </c>
      <c r="HV110" s="2" t="s">
        <v>140</v>
      </c>
      <c r="HW110" s="2">
        <v>1509.962</v>
      </c>
      <c r="HX110" s="2">
        <v>1509.963</v>
      </c>
      <c r="HY110" s="2">
        <v>1509.963</v>
      </c>
      <c r="HZ110" s="2" t="s">
        <v>140</v>
      </c>
      <c r="IA110" s="2" t="s">
        <v>140</v>
      </c>
      <c r="IB110" s="2">
        <v>1509.9639999999999</v>
      </c>
      <c r="IC110" s="2">
        <v>1509.962</v>
      </c>
      <c r="ID110" s="2" t="s">
        <v>140</v>
      </c>
    </row>
    <row r="111" spans="2:254" ht="12" customHeight="1" x14ac:dyDescent="0.15">
      <c r="B111" t="s">
        <v>166</v>
      </c>
      <c r="C111" t="s">
        <v>140</v>
      </c>
      <c r="D111" t="s">
        <v>140</v>
      </c>
      <c r="E111" t="s">
        <v>140</v>
      </c>
      <c r="F111" t="s">
        <v>140</v>
      </c>
      <c r="G111" t="s">
        <v>140</v>
      </c>
      <c r="H111" t="s">
        <v>140</v>
      </c>
      <c r="I111" t="s">
        <v>140</v>
      </c>
      <c r="J111" t="s">
        <v>140</v>
      </c>
      <c r="K111" t="s">
        <v>140</v>
      </c>
      <c r="L111" t="s">
        <v>140</v>
      </c>
      <c r="M111" t="s">
        <v>140</v>
      </c>
      <c r="N111" t="s">
        <v>140</v>
      </c>
      <c r="O111" t="s">
        <v>140</v>
      </c>
      <c r="P111" t="s">
        <v>140</v>
      </c>
      <c r="Q111" t="s">
        <v>140</v>
      </c>
      <c r="R111" t="s">
        <v>140</v>
      </c>
      <c r="S111" t="s">
        <v>140</v>
      </c>
      <c r="T111" t="s">
        <v>140</v>
      </c>
      <c r="U111" t="s">
        <v>140</v>
      </c>
      <c r="V111" t="s">
        <v>140</v>
      </c>
      <c r="W111" t="s">
        <v>140</v>
      </c>
      <c r="X111" t="s">
        <v>140</v>
      </c>
      <c r="Y111" t="s">
        <v>140</v>
      </c>
      <c r="Z111" t="s">
        <v>140</v>
      </c>
      <c r="AA111" t="s">
        <v>140</v>
      </c>
      <c r="AB111" t="s">
        <v>140</v>
      </c>
      <c r="AC111" t="s">
        <v>140</v>
      </c>
      <c r="AD111" t="s">
        <v>140</v>
      </c>
      <c r="AE111" t="s">
        <v>140</v>
      </c>
      <c r="AF111" t="s">
        <v>140</v>
      </c>
      <c r="AG111" t="s">
        <v>140</v>
      </c>
      <c r="AH111" t="s">
        <v>140</v>
      </c>
      <c r="AI111" t="s">
        <v>140</v>
      </c>
      <c r="AJ111" t="s">
        <v>140</v>
      </c>
      <c r="AK111" t="s">
        <v>140</v>
      </c>
      <c r="AL111" t="s">
        <v>140</v>
      </c>
      <c r="AM111" t="s">
        <v>140</v>
      </c>
      <c r="AN111" t="s">
        <v>140</v>
      </c>
      <c r="AO111" t="s">
        <v>140</v>
      </c>
      <c r="AP111" t="s">
        <v>140</v>
      </c>
      <c r="AQ111" t="s">
        <v>140</v>
      </c>
      <c r="AR111" t="s">
        <v>140</v>
      </c>
      <c r="AS111" t="s">
        <v>140</v>
      </c>
      <c r="AT111" t="s">
        <v>140</v>
      </c>
      <c r="AU111" t="s">
        <v>140</v>
      </c>
      <c r="AV111" t="s">
        <v>140</v>
      </c>
      <c r="AW111" t="s">
        <v>140</v>
      </c>
      <c r="AX111" t="s">
        <v>140</v>
      </c>
      <c r="AY111" t="s">
        <v>140</v>
      </c>
      <c r="AZ111" t="s">
        <v>140</v>
      </c>
      <c r="BA111" t="s">
        <v>140</v>
      </c>
      <c r="BB111" t="s">
        <v>140</v>
      </c>
      <c r="BC111" t="s">
        <v>140</v>
      </c>
      <c r="BD111" t="s">
        <v>140</v>
      </c>
      <c r="BE111" t="s">
        <v>140</v>
      </c>
      <c r="BF111" t="s">
        <v>140</v>
      </c>
      <c r="BG111" t="s">
        <v>140</v>
      </c>
      <c r="BH111" t="s">
        <v>140</v>
      </c>
      <c r="BI111" t="s">
        <v>140</v>
      </c>
      <c r="BJ111" s="42" t="s">
        <v>140</v>
      </c>
      <c r="BK111" s="42" t="s">
        <v>140</v>
      </c>
      <c r="BL111" t="s">
        <v>140</v>
      </c>
      <c r="BM111" t="s">
        <v>140</v>
      </c>
      <c r="BN111" s="42" t="s">
        <v>140</v>
      </c>
      <c r="BO111" t="s">
        <v>140</v>
      </c>
      <c r="BP111" t="s">
        <v>140</v>
      </c>
      <c r="BQ111" t="s">
        <v>140</v>
      </c>
      <c r="BR111" t="s">
        <v>140</v>
      </c>
      <c r="BS111" t="s">
        <v>140</v>
      </c>
      <c r="BT111" s="42" t="s">
        <v>140</v>
      </c>
      <c r="BU111" s="42" t="s">
        <v>140</v>
      </c>
      <c r="BV111" t="s">
        <v>140</v>
      </c>
      <c r="BW111" t="s">
        <v>140</v>
      </c>
      <c r="BX111" t="s">
        <v>140</v>
      </c>
      <c r="BY111" s="42" t="s">
        <v>140</v>
      </c>
      <c r="BZ111" s="42" t="s">
        <v>140</v>
      </c>
      <c r="CA111" s="42" t="s">
        <v>140</v>
      </c>
      <c r="CB111" t="s">
        <v>140</v>
      </c>
      <c r="CC111" s="42" t="s">
        <v>140</v>
      </c>
      <c r="CD111" s="42" t="s">
        <v>140</v>
      </c>
      <c r="CE111" t="s">
        <v>140</v>
      </c>
      <c r="CF111" t="s">
        <v>140</v>
      </c>
      <c r="CG111" s="42" t="s">
        <v>140</v>
      </c>
      <c r="CH111" t="s">
        <v>140</v>
      </c>
      <c r="CI111" t="s">
        <v>140</v>
      </c>
      <c r="CJ111" t="s">
        <v>140</v>
      </c>
      <c r="CK111" t="s">
        <v>140</v>
      </c>
      <c r="CL111" t="s">
        <v>140</v>
      </c>
      <c r="CM111" t="s">
        <v>140</v>
      </c>
      <c r="CN111" t="s">
        <v>140</v>
      </c>
      <c r="CO111" t="s">
        <v>140</v>
      </c>
      <c r="CP111" t="s">
        <v>140</v>
      </c>
      <c r="CQ111" t="s">
        <v>140</v>
      </c>
      <c r="CR111" t="s">
        <v>140</v>
      </c>
      <c r="CS111" t="s">
        <v>140</v>
      </c>
      <c r="CT111" t="s">
        <v>140</v>
      </c>
      <c r="CU111" t="s">
        <v>140</v>
      </c>
      <c r="CV111" t="s">
        <v>140</v>
      </c>
      <c r="CW111" t="s">
        <v>140</v>
      </c>
      <c r="CX111" t="s">
        <v>140</v>
      </c>
      <c r="CY111" t="s">
        <v>140</v>
      </c>
      <c r="CZ111" t="s">
        <v>140</v>
      </c>
      <c r="DA111" t="s">
        <v>140</v>
      </c>
      <c r="DB111" t="s">
        <v>140</v>
      </c>
      <c r="DC111" t="s">
        <v>140</v>
      </c>
      <c r="DD111" t="s">
        <v>140</v>
      </c>
      <c r="DE111" t="s">
        <v>140</v>
      </c>
      <c r="DF111">
        <v>166.126</v>
      </c>
      <c r="DG111" t="s">
        <v>140</v>
      </c>
      <c r="DH111" s="42" t="s">
        <v>140</v>
      </c>
      <c r="DI111" s="42" t="s">
        <v>140</v>
      </c>
      <c r="DJ111" t="s">
        <v>140</v>
      </c>
      <c r="DK111">
        <v>166.126</v>
      </c>
      <c r="DL111">
        <v>166.126</v>
      </c>
      <c r="DM111" t="s">
        <v>140</v>
      </c>
      <c r="DN111">
        <v>166.126</v>
      </c>
      <c r="DO111">
        <v>166.126</v>
      </c>
      <c r="DP111">
        <v>166.126</v>
      </c>
      <c r="DQ111">
        <v>166.126</v>
      </c>
      <c r="DR111">
        <v>166.126</v>
      </c>
      <c r="DS111" t="s">
        <v>140</v>
      </c>
      <c r="DT111">
        <v>166.126</v>
      </c>
      <c r="DU111" t="s">
        <v>140</v>
      </c>
      <c r="DV111" t="s">
        <v>140</v>
      </c>
      <c r="DW111" t="s">
        <v>140</v>
      </c>
      <c r="DX111" t="s">
        <v>140</v>
      </c>
      <c r="DY111" t="s">
        <v>140</v>
      </c>
      <c r="DZ111" t="s">
        <v>140</v>
      </c>
      <c r="EA111" t="s">
        <v>140</v>
      </c>
      <c r="EB111" t="s">
        <v>140</v>
      </c>
      <c r="EC111">
        <v>166.126</v>
      </c>
      <c r="ED111">
        <v>166.126</v>
      </c>
      <c r="EE111" t="s">
        <v>140</v>
      </c>
      <c r="EF111" t="s">
        <v>140</v>
      </c>
      <c r="EG111" t="s">
        <v>140</v>
      </c>
      <c r="EH111" t="s">
        <v>140</v>
      </c>
      <c r="EI111" t="s">
        <v>140</v>
      </c>
      <c r="EJ111" t="s">
        <v>140</v>
      </c>
      <c r="EK111" t="s">
        <v>140</v>
      </c>
      <c r="EL111" t="s">
        <v>140</v>
      </c>
      <c r="EM111" t="s">
        <v>140</v>
      </c>
      <c r="EN111" t="s">
        <v>140</v>
      </c>
      <c r="EO111" t="s">
        <v>140</v>
      </c>
      <c r="EP111" t="s">
        <v>140</v>
      </c>
      <c r="EQ111" t="s">
        <v>140</v>
      </c>
      <c r="ER111" t="s">
        <v>140</v>
      </c>
      <c r="ES111" t="s">
        <v>140</v>
      </c>
      <c r="ET111" t="s">
        <v>140</v>
      </c>
      <c r="EU111" t="s">
        <v>140</v>
      </c>
      <c r="EV111" t="s">
        <v>140</v>
      </c>
      <c r="EW111" t="s">
        <v>140</v>
      </c>
      <c r="EX111" t="s">
        <v>140</v>
      </c>
      <c r="EY111" t="s">
        <v>140</v>
      </c>
      <c r="EZ111" t="s">
        <v>140</v>
      </c>
      <c r="FA111" t="s">
        <v>140</v>
      </c>
      <c r="FB111" t="s">
        <v>140</v>
      </c>
      <c r="FC111" t="s">
        <v>140</v>
      </c>
      <c r="FD111" t="s">
        <v>140</v>
      </c>
      <c r="FE111" t="s">
        <v>140</v>
      </c>
      <c r="FF111" t="s">
        <v>140</v>
      </c>
      <c r="FG111" t="s">
        <v>140</v>
      </c>
      <c r="FH111" t="s">
        <v>140</v>
      </c>
      <c r="FI111" t="s">
        <v>140</v>
      </c>
      <c r="FJ111" t="s">
        <v>140</v>
      </c>
      <c r="FK111" t="s">
        <v>140</v>
      </c>
      <c r="FL111" s="42" t="s">
        <v>140</v>
      </c>
      <c r="FM111" s="42" t="s">
        <v>140</v>
      </c>
      <c r="FN111" t="s">
        <v>140</v>
      </c>
      <c r="FO111" t="s">
        <v>140</v>
      </c>
      <c r="FP111" t="s">
        <v>140</v>
      </c>
      <c r="FQ111" t="s">
        <v>140</v>
      </c>
      <c r="FR111" t="s">
        <v>140</v>
      </c>
      <c r="FS111" t="s">
        <v>140</v>
      </c>
      <c r="FT111" t="s">
        <v>140</v>
      </c>
      <c r="FU111" t="s">
        <v>140</v>
      </c>
      <c r="FV111" t="s">
        <v>140</v>
      </c>
      <c r="FW111" t="s">
        <v>140</v>
      </c>
      <c r="FX111" s="42" t="s">
        <v>140</v>
      </c>
      <c r="FY111" t="s">
        <v>140</v>
      </c>
      <c r="FZ111" t="s">
        <v>140</v>
      </c>
      <c r="GA111" t="s">
        <v>140</v>
      </c>
      <c r="GB111" t="s">
        <v>140</v>
      </c>
      <c r="GC111" t="s">
        <v>140</v>
      </c>
      <c r="GD111" t="s">
        <v>140</v>
      </c>
      <c r="GE111" t="s">
        <v>140</v>
      </c>
      <c r="GF111" t="s">
        <v>140</v>
      </c>
      <c r="GG111" t="s">
        <v>140</v>
      </c>
      <c r="GH111" t="s">
        <v>140</v>
      </c>
      <c r="GI111" s="42" t="s">
        <v>140</v>
      </c>
      <c r="GJ111" s="2" t="s">
        <v>140</v>
      </c>
      <c r="GK111" s="2" t="s">
        <v>140</v>
      </c>
      <c r="GL111" s="2" t="s">
        <v>140</v>
      </c>
      <c r="GM111" s="2" t="s">
        <v>140</v>
      </c>
      <c r="GN111" s="2" t="s">
        <v>140</v>
      </c>
      <c r="GO111" s="2" t="s">
        <v>140</v>
      </c>
      <c r="GP111" s="2" t="s">
        <v>140</v>
      </c>
      <c r="GQ111" s="2" t="s">
        <v>140</v>
      </c>
      <c r="GR111" s="2" t="s">
        <v>140</v>
      </c>
      <c r="GS111" s="2" t="s">
        <v>140</v>
      </c>
      <c r="GT111" s="2" t="s">
        <v>140</v>
      </c>
      <c r="GU111" s="2" t="s">
        <v>140</v>
      </c>
      <c r="GV111" s="2" t="s">
        <v>140</v>
      </c>
      <c r="GW111" s="2" t="s">
        <v>140</v>
      </c>
      <c r="GX111" s="2" t="s">
        <v>140</v>
      </c>
      <c r="GY111" s="2" t="s">
        <v>140</v>
      </c>
      <c r="GZ111" s="2" t="s">
        <v>140</v>
      </c>
      <c r="HA111" s="2" t="s">
        <v>140</v>
      </c>
      <c r="HB111" s="2" t="s">
        <v>140</v>
      </c>
      <c r="HC111" s="2" t="s">
        <v>140</v>
      </c>
      <c r="HD111" s="2" t="s">
        <v>140</v>
      </c>
      <c r="HE111" s="2" t="s">
        <v>140</v>
      </c>
      <c r="HF111" s="2" t="s">
        <v>140</v>
      </c>
      <c r="HG111" s="2" t="s">
        <v>140</v>
      </c>
      <c r="HH111" s="2" t="s">
        <v>140</v>
      </c>
      <c r="HI111" s="2" t="s">
        <v>140</v>
      </c>
      <c r="HJ111" s="2" t="s">
        <v>140</v>
      </c>
      <c r="HK111" s="2" t="s">
        <v>140</v>
      </c>
      <c r="HL111" s="2">
        <v>166.126</v>
      </c>
      <c r="HM111" s="2" t="s">
        <v>140</v>
      </c>
      <c r="HN111" s="2" t="s">
        <v>140</v>
      </c>
      <c r="HO111" s="2" t="s">
        <v>140</v>
      </c>
      <c r="HP111" s="2">
        <v>166.126</v>
      </c>
      <c r="HQ111" s="2">
        <v>166.126</v>
      </c>
      <c r="HR111" s="2">
        <v>166.126</v>
      </c>
      <c r="HS111" s="2">
        <v>166.126</v>
      </c>
      <c r="HT111" s="2" t="s">
        <v>140</v>
      </c>
      <c r="HU111" s="2" t="s">
        <v>140</v>
      </c>
      <c r="HV111" s="2" t="s">
        <v>140</v>
      </c>
      <c r="HW111" s="2">
        <v>166.126</v>
      </c>
      <c r="HX111" s="2">
        <v>166.126</v>
      </c>
      <c r="HY111" s="2">
        <v>166.126</v>
      </c>
      <c r="HZ111" s="2" t="s">
        <v>140</v>
      </c>
      <c r="IA111" s="2" t="s">
        <v>140</v>
      </c>
      <c r="IB111" s="2">
        <v>166.126</v>
      </c>
      <c r="IC111" s="2">
        <v>166.126</v>
      </c>
      <c r="ID111" s="2" t="s">
        <v>140</v>
      </c>
    </row>
    <row r="112" spans="2:254" ht="12" customHeight="1" x14ac:dyDescent="0.15">
      <c r="B112" s="2" t="s">
        <v>552</v>
      </c>
      <c r="C112" s="2" t="s">
        <v>140</v>
      </c>
      <c r="D112" s="2" t="s">
        <v>140</v>
      </c>
      <c r="E112" s="2" t="s">
        <v>140</v>
      </c>
      <c r="F112" s="2" t="s">
        <v>140</v>
      </c>
      <c r="G112" s="2" t="s">
        <v>140</v>
      </c>
      <c r="H112" s="2" t="s">
        <v>140</v>
      </c>
      <c r="I112" s="2" t="s">
        <v>140</v>
      </c>
      <c r="J112" s="2" t="s">
        <v>140</v>
      </c>
      <c r="K112" s="2" t="s">
        <v>140</v>
      </c>
      <c r="L112" s="2" t="s">
        <v>140</v>
      </c>
      <c r="M112" s="2" t="s">
        <v>140</v>
      </c>
      <c r="N112" s="2" t="s">
        <v>140</v>
      </c>
      <c r="O112" s="2" t="s">
        <v>140</v>
      </c>
      <c r="P112" s="2" t="s">
        <v>140</v>
      </c>
      <c r="Q112" s="2" t="s">
        <v>140</v>
      </c>
      <c r="R112" s="2" t="s">
        <v>140</v>
      </c>
      <c r="S112" s="2" t="s">
        <v>140</v>
      </c>
      <c r="T112" s="2" t="s">
        <v>140</v>
      </c>
      <c r="U112" s="2" t="s">
        <v>140</v>
      </c>
      <c r="V112" s="2" t="s">
        <v>140</v>
      </c>
      <c r="W112" s="2" t="s">
        <v>140</v>
      </c>
      <c r="X112" s="2" t="s">
        <v>140</v>
      </c>
      <c r="Y112" s="2" t="s">
        <v>140</v>
      </c>
      <c r="Z112" s="2" t="s">
        <v>140</v>
      </c>
      <c r="AA112" s="2" t="s">
        <v>140</v>
      </c>
      <c r="AB112" s="2" t="s">
        <v>140</v>
      </c>
      <c r="AC112" s="2" t="s">
        <v>140</v>
      </c>
      <c r="AD112" s="2" t="s">
        <v>140</v>
      </c>
      <c r="AE112" s="2" t="s">
        <v>140</v>
      </c>
      <c r="AF112" s="2" t="s">
        <v>140</v>
      </c>
      <c r="AG112" s="2" t="s">
        <v>140</v>
      </c>
      <c r="AH112" s="2" t="s">
        <v>140</v>
      </c>
      <c r="AI112" s="2" t="s">
        <v>140</v>
      </c>
      <c r="AJ112" s="2" t="s">
        <v>140</v>
      </c>
      <c r="AK112" s="2" t="s">
        <v>140</v>
      </c>
      <c r="AL112" s="2" t="s">
        <v>140</v>
      </c>
      <c r="AM112" s="2" t="s">
        <v>140</v>
      </c>
      <c r="AN112" s="2" t="s">
        <v>140</v>
      </c>
      <c r="AO112" s="2" t="s">
        <v>140</v>
      </c>
      <c r="AP112" s="2" t="s">
        <v>140</v>
      </c>
      <c r="AQ112" s="2" t="s">
        <v>140</v>
      </c>
      <c r="AR112" s="2" t="s">
        <v>140</v>
      </c>
      <c r="AS112" s="2" t="s">
        <v>140</v>
      </c>
      <c r="AT112" s="2" t="s">
        <v>140</v>
      </c>
      <c r="AU112" s="2" t="s">
        <v>140</v>
      </c>
      <c r="AV112" s="2" t="s">
        <v>140</v>
      </c>
      <c r="AW112" s="2" t="s">
        <v>140</v>
      </c>
      <c r="AX112" s="2" t="s">
        <v>140</v>
      </c>
      <c r="AY112" s="2" t="s">
        <v>140</v>
      </c>
      <c r="AZ112" s="2" t="s">
        <v>140</v>
      </c>
      <c r="BA112" s="2" t="s">
        <v>140</v>
      </c>
      <c r="BB112" s="2" t="s">
        <v>140</v>
      </c>
      <c r="BC112" s="2" t="s">
        <v>140</v>
      </c>
      <c r="BD112" s="2" t="s">
        <v>140</v>
      </c>
      <c r="BE112" s="2" t="s">
        <v>140</v>
      </c>
      <c r="BF112" s="2" t="s">
        <v>140</v>
      </c>
      <c r="BG112" s="2" t="s">
        <v>140</v>
      </c>
      <c r="BH112" s="2" t="s">
        <v>140</v>
      </c>
      <c r="BI112" s="2" t="s">
        <v>140</v>
      </c>
      <c r="BJ112" s="2" t="s">
        <v>140</v>
      </c>
      <c r="BK112" s="2" t="s">
        <v>140</v>
      </c>
      <c r="BL112" s="2" t="s">
        <v>140</v>
      </c>
      <c r="BM112" s="2" t="s">
        <v>140</v>
      </c>
      <c r="BN112" s="2" t="s">
        <v>140</v>
      </c>
      <c r="BO112" s="2" t="s">
        <v>140</v>
      </c>
      <c r="BP112" s="2" t="s">
        <v>140</v>
      </c>
      <c r="BQ112" s="2" t="s">
        <v>140</v>
      </c>
      <c r="BR112" s="2" t="s">
        <v>140</v>
      </c>
      <c r="BS112" s="2" t="s">
        <v>140</v>
      </c>
      <c r="BT112" s="2" t="s">
        <v>140</v>
      </c>
      <c r="BU112" s="2" t="s">
        <v>140</v>
      </c>
      <c r="BV112" s="2" t="s">
        <v>140</v>
      </c>
      <c r="BW112" s="2" t="s">
        <v>140</v>
      </c>
      <c r="BX112" s="2" t="s">
        <v>140</v>
      </c>
      <c r="BY112" s="2" t="s">
        <v>140</v>
      </c>
      <c r="BZ112" s="2" t="s">
        <v>140</v>
      </c>
      <c r="CA112" s="2" t="s">
        <v>140</v>
      </c>
      <c r="CB112" s="2" t="s">
        <v>140</v>
      </c>
      <c r="CC112" s="2" t="s">
        <v>140</v>
      </c>
      <c r="CD112" s="2" t="s">
        <v>140</v>
      </c>
      <c r="CE112" s="2" t="s">
        <v>140</v>
      </c>
      <c r="CF112" s="2" t="s">
        <v>140</v>
      </c>
      <c r="CG112" s="2" t="s">
        <v>140</v>
      </c>
      <c r="CH112" s="2" t="s">
        <v>140</v>
      </c>
      <c r="CI112" s="2" t="s">
        <v>140</v>
      </c>
      <c r="CJ112" s="2" t="s">
        <v>140</v>
      </c>
      <c r="CK112" s="2" t="s">
        <v>140</v>
      </c>
      <c r="CL112" s="2" t="s">
        <v>140</v>
      </c>
      <c r="CM112" s="2" t="s">
        <v>140</v>
      </c>
      <c r="CN112" s="2" t="s">
        <v>140</v>
      </c>
      <c r="CO112" s="2" t="s">
        <v>140</v>
      </c>
      <c r="CP112" s="2" t="s">
        <v>140</v>
      </c>
      <c r="CQ112" s="2" t="s">
        <v>140</v>
      </c>
      <c r="CR112" s="2" t="s">
        <v>140</v>
      </c>
      <c r="CS112" s="2" t="s">
        <v>140</v>
      </c>
      <c r="CT112" s="2" t="s">
        <v>140</v>
      </c>
      <c r="CU112" s="2" t="s">
        <v>140</v>
      </c>
      <c r="CV112" s="2" t="s">
        <v>140</v>
      </c>
      <c r="CW112" s="2" t="s">
        <v>140</v>
      </c>
      <c r="CX112" s="2" t="s">
        <v>140</v>
      </c>
      <c r="CY112" s="2" t="s">
        <v>140</v>
      </c>
      <c r="CZ112" s="2" t="s">
        <v>140</v>
      </c>
      <c r="DA112" s="2" t="s">
        <v>140</v>
      </c>
      <c r="DB112" s="2" t="s">
        <v>140</v>
      </c>
      <c r="DC112" s="2" t="s">
        <v>140</v>
      </c>
      <c r="DD112" s="2" t="s">
        <v>140</v>
      </c>
      <c r="DE112" s="2" t="s">
        <v>140</v>
      </c>
      <c r="DF112" s="2" t="s">
        <v>140</v>
      </c>
      <c r="DG112" s="2" t="s">
        <v>140</v>
      </c>
      <c r="DH112" s="2" t="s">
        <v>140</v>
      </c>
      <c r="DI112" s="2" t="s">
        <v>140</v>
      </c>
      <c r="DJ112" s="2" t="s">
        <v>140</v>
      </c>
      <c r="DK112" s="2" t="s">
        <v>140</v>
      </c>
      <c r="DL112" s="2" t="s">
        <v>140</v>
      </c>
      <c r="DM112" s="2" t="s">
        <v>140</v>
      </c>
      <c r="DN112" s="2" t="s">
        <v>140</v>
      </c>
      <c r="DO112" s="2" t="s">
        <v>140</v>
      </c>
      <c r="DP112" s="2" t="s">
        <v>140</v>
      </c>
      <c r="DQ112" s="2" t="s">
        <v>140</v>
      </c>
      <c r="DR112" s="2" t="s">
        <v>140</v>
      </c>
      <c r="DS112" s="2" t="s">
        <v>140</v>
      </c>
      <c r="DT112" s="2" t="s">
        <v>140</v>
      </c>
      <c r="DU112" s="2" t="s">
        <v>140</v>
      </c>
      <c r="DV112" s="2" t="s">
        <v>140</v>
      </c>
      <c r="DW112" s="2" t="s">
        <v>140</v>
      </c>
      <c r="DX112" s="2" t="s">
        <v>140</v>
      </c>
      <c r="DY112" s="2" t="s">
        <v>140</v>
      </c>
      <c r="DZ112" s="2" t="s">
        <v>140</v>
      </c>
      <c r="EA112" s="2" t="s">
        <v>140</v>
      </c>
      <c r="EB112" s="2" t="s">
        <v>140</v>
      </c>
      <c r="EC112" s="2" t="s">
        <v>140</v>
      </c>
      <c r="ED112" s="2" t="s">
        <v>140</v>
      </c>
      <c r="EE112" s="2" t="s">
        <v>140</v>
      </c>
      <c r="EF112" s="2" t="s">
        <v>140</v>
      </c>
      <c r="EG112" s="2" t="s">
        <v>140</v>
      </c>
      <c r="EH112" s="2" t="s">
        <v>140</v>
      </c>
      <c r="EI112" s="2" t="s">
        <v>140</v>
      </c>
      <c r="EJ112" s="2" t="s">
        <v>140</v>
      </c>
      <c r="EK112" s="2" t="s">
        <v>140</v>
      </c>
      <c r="EL112" s="2" t="s">
        <v>140</v>
      </c>
      <c r="EM112" s="2" t="s">
        <v>140</v>
      </c>
      <c r="EN112" s="2" t="s">
        <v>140</v>
      </c>
      <c r="EO112" s="2" t="s">
        <v>140</v>
      </c>
      <c r="EP112" s="2" t="s">
        <v>140</v>
      </c>
      <c r="EQ112" s="2" t="s">
        <v>140</v>
      </c>
      <c r="ER112" s="2" t="s">
        <v>140</v>
      </c>
      <c r="ES112" s="2" t="s">
        <v>140</v>
      </c>
      <c r="ET112" s="2" t="s">
        <v>140</v>
      </c>
      <c r="EU112" s="2" t="s">
        <v>140</v>
      </c>
      <c r="EV112" s="2" t="s">
        <v>140</v>
      </c>
      <c r="EW112" s="2" t="s">
        <v>140</v>
      </c>
      <c r="EX112" s="2" t="s">
        <v>140</v>
      </c>
      <c r="EY112" s="2" t="s">
        <v>140</v>
      </c>
      <c r="EZ112" s="2" t="s">
        <v>140</v>
      </c>
      <c r="FA112" s="2" t="s">
        <v>140</v>
      </c>
      <c r="FB112" s="2" t="s">
        <v>140</v>
      </c>
      <c r="FC112" s="2" t="s">
        <v>140</v>
      </c>
      <c r="FD112" s="2" t="s">
        <v>140</v>
      </c>
      <c r="FE112" s="2" t="s">
        <v>140</v>
      </c>
      <c r="FF112" s="2" t="s">
        <v>140</v>
      </c>
      <c r="FG112" s="2" t="s">
        <v>140</v>
      </c>
      <c r="FH112" s="2" t="s">
        <v>140</v>
      </c>
      <c r="FI112" s="2" t="s">
        <v>140</v>
      </c>
      <c r="FJ112" s="2" t="s">
        <v>140</v>
      </c>
      <c r="FK112" s="2" t="s">
        <v>140</v>
      </c>
      <c r="FL112" s="2" t="s">
        <v>140</v>
      </c>
      <c r="FM112" s="2" t="s">
        <v>140</v>
      </c>
      <c r="FN112" s="2" t="s">
        <v>140</v>
      </c>
      <c r="FO112" s="2" t="s">
        <v>140</v>
      </c>
      <c r="FP112" s="2" t="s">
        <v>140</v>
      </c>
      <c r="FQ112" s="2" t="s">
        <v>140</v>
      </c>
      <c r="FR112" s="2" t="s">
        <v>140</v>
      </c>
      <c r="FS112" s="2" t="s">
        <v>140</v>
      </c>
      <c r="FT112" s="2" t="s">
        <v>140</v>
      </c>
      <c r="FU112" s="2" t="s">
        <v>140</v>
      </c>
      <c r="FV112" s="2" t="s">
        <v>140</v>
      </c>
      <c r="FW112" s="2" t="s">
        <v>140</v>
      </c>
      <c r="FX112" s="2" t="s">
        <v>140</v>
      </c>
      <c r="FY112" s="2" t="s">
        <v>140</v>
      </c>
      <c r="FZ112" s="2" t="s">
        <v>140</v>
      </c>
      <c r="GA112" s="2" t="s">
        <v>140</v>
      </c>
      <c r="GB112" s="2" t="s">
        <v>140</v>
      </c>
      <c r="GC112" s="2" t="s">
        <v>140</v>
      </c>
      <c r="GD112" s="2" t="s">
        <v>140</v>
      </c>
      <c r="GE112" s="2" t="s">
        <v>140</v>
      </c>
      <c r="GF112" s="2" t="s">
        <v>140</v>
      </c>
      <c r="GG112" s="2" t="s">
        <v>140</v>
      </c>
      <c r="GH112" s="2" t="s">
        <v>140</v>
      </c>
      <c r="GI112" s="2" t="s">
        <v>140</v>
      </c>
      <c r="GJ112" s="2" t="s">
        <v>140</v>
      </c>
      <c r="GK112" s="2" t="s">
        <v>140</v>
      </c>
      <c r="GL112" s="2" t="s">
        <v>140</v>
      </c>
      <c r="GM112" s="2" t="s">
        <v>140</v>
      </c>
      <c r="GN112" s="2" t="s">
        <v>140</v>
      </c>
      <c r="GO112" s="2" t="s">
        <v>140</v>
      </c>
      <c r="GP112" s="2" t="s">
        <v>140</v>
      </c>
      <c r="GQ112" s="2" t="s">
        <v>140</v>
      </c>
      <c r="GR112" s="2" t="s">
        <v>140</v>
      </c>
      <c r="GS112" s="2" t="s">
        <v>140</v>
      </c>
      <c r="GT112" s="2" t="s">
        <v>140</v>
      </c>
      <c r="GU112" s="2" t="s">
        <v>140</v>
      </c>
      <c r="GV112" s="2" t="s">
        <v>140</v>
      </c>
      <c r="GW112" s="2" t="s">
        <v>140</v>
      </c>
      <c r="GX112" s="2" t="s">
        <v>140</v>
      </c>
      <c r="GY112" s="2" t="s">
        <v>140</v>
      </c>
      <c r="GZ112" s="2" t="s">
        <v>140</v>
      </c>
      <c r="HA112" s="2" t="s">
        <v>140</v>
      </c>
      <c r="HB112" s="2" t="s">
        <v>140</v>
      </c>
      <c r="HC112" s="2" t="s">
        <v>140</v>
      </c>
      <c r="HD112" s="2" t="s">
        <v>140</v>
      </c>
      <c r="HE112" s="2" t="s">
        <v>140</v>
      </c>
      <c r="HF112" s="2" t="s">
        <v>140</v>
      </c>
      <c r="HG112" s="2" t="s">
        <v>140</v>
      </c>
      <c r="HH112" s="2" t="s">
        <v>140</v>
      </c>
      <c r="HI112" s="2" t="s">
        <v>140</v>
      </c>
      <c r="HJ112" s="2" t="s">
        <v>140</v>
      </c>
      <c r="HK112" s="2" t="s">
        <v>140</v>
      </c>
      <c r="HL112" s="2" t="s">
        <v>140</v>
      </c>
      <c r="HM112" s="2" t="s">
        <v>140</v>
      </c>
      <c r="HN112" s="2" t="s">
        <v>140</v>
      </c>
      <c r="HO112" s="2" t="s">
        <v>140</v>
      </c>
      <c r="HP112" s="2" t="s">
        <v>140</v>
      </c>
      <c r="HQ112" s="2" t="s">
        <v>140</v>
      </c>
      <c r="HR112" s="2" t="s">
        <v>140</v>
      </c>
      <c r="HS112" s="2" t="s">
        <v>140</v>
      </c>
      <c r="HT112" s="2" t="s">
        <v>140</v>
      </c>
      <c r="HU112" s="2" t="s">
        <v>140</v>
      </c>
      <c r="HV112" s="2" t="s">
        <v>140</v>
      </c>
      <c r="HW112" s="2" t="s">
        <v>140</v>
      </c>
      <c r="HX112" s="2" t="s">
        <v>140</v>
      </c>
      <c r="HY112" s="2" t="s">
        <v>140</v>
      </c>
      <c r="HZ112" s="2" t="s">
        <v>140</v>
      </c>
      <c r="IA112" s="2" t="s">
        <v>140</v>
      </c>
      <c r="IB112" s="2" t="s">
        <v>140</v>
      </c>
      <c r="IC112" s="2" t="s">
        <v>140</v>
      </c>
      <c r="ID112" s="2" t="s">
        <v>140</v>
      </c>
    </row>
    <row r="113" spans="2:254" ht="12" customHeight="1" x14ac:dyDescent="0.15">
      <c r="B113" s="2" t="s">
        <v>548</v>
      </c>
      <c r="C113" s="2" t="s">
        <v>140</v>
      </c>
      <c r="D113" s="2" t="s">
        <v>140</v>
      </c>
      <c r="E113" s="2" t="s">
        <v>140</v>
      </c>
      <c r="F113" s="2" t="s">
        <v>140</v>
      </c>
      <c r="G113" s="2" t="s">
        <v>140</v>
      </c>
      <c r="H113" s="2" t="s">
        <v>140</v>
      </c>
      <c r="I113" s="2" t="s">
        <v>140</v>
      </c>
      <c r="J113" s="2" t="s">
        <v>140</v>
      </c>
      <c r="K113" s="2" t="s">
        <v>140</v>
      </c>
      <c r="L113" s="2" t="s">
        <v>140</v>
      </c>
      <c r="M113" s="2" t="s">
        <v>140</v>
      </c>
      <c r="N113" s="2" t="s">
        <v>140</v>
      </c>
      <c r="O113" s="2" t="s">
        <v>140</v>
      </c>
      <c r="P113" s="2" t="s">
        <v>140</v>
      </c>
      <c r="Q113" s="2" t="s">
        <v>140</v>
      </c>
      <c r="R113" s="2" t="s">
        <v>140</v>
      </c>
      <c r="S113" s="2" t="s">
        <v>140</v>
      </c>
      <c r="T113" s="2" t="s">
        <v>140</v>
      </c>
      <c r="U113" s="2" t="s">
        <v>140</v>
      </c>
      <c r="V113" s="2" t="s">
        <v>140</v>
      </c>
      <c r="W113" s="2" t="s">
        <v>140</v>
      </c>
      <c r="X113" s="2" t="s">
        <v>140</v>
      </c>
      <c r="Y113" s="2" t="s">
        <v>140</v>
      </c>
      <c r="Z113" s="2" t="s">
        <v>140</v>
      </c>
      <c r="AA113" s="2" t="s">
        <v>140</v>
      </c>
      <c r="AB113" s="2" t="s">
        <v>140</v>
      </c>
      <c r="AC113" s="2" t="s">
        <v>140</v>
      </c>
      <c r="AD113" s="2" t="s">
        <v>140</v>
      </c>
      <c r="AE113" s="2" t="s">
        <v>140</v>
      </c>
      <c r="AF113" s="2" t="s">
        <v>140</v>
      </c>
      <c r="AG113" s="2" t="s">
        <v>140</v>
      </c>
      <c r="AH113" s="3" t="s">
        <v>140</v>
      </c>
      <c r="AI113" s="3" t="s">
        <v>140</v>
      </c>
      <c r="AJ113" s="2" t="s">
        <v>140</v>
      </c>
      <c r="AK113" s="3" t="s">
        <v>140</v>
      </c>
      <c r="AL113" s="2" t="s">
        <v>140</v>
      </c>
      <c r="AM113" s="2" t="s">
        <v>140</v>
      </c>
      <c r="AN113" s="2" t="s">
        <v>140</v>
      </c>
      <c r="AO113" s="2" t="s">
        <v>140</v>
      </c>
      <c r="AP113" s="2" t="s">
        <v>140</v>
      </c>
      <c r="AQ113" s="2" t="s">
        <v>140</v>
      </c>
      <c r="AR113" s="2" t="s">
        <v>140</v>
      </c>
      <c r="AS113" s="2" t="s">
        <v>140</v>
      </c>
      <c r="AT113" s="2" t="s">
        <v>140</v>
      </c>
      <c r="AU113" s="2" t="s">
        <v>140</v>
      </c>
      <c r="AV113" s="2" t="s">
        <v>140</v>
      </c>
      <c r="AW113" s="2" t="s">
        <v>140</v>
      </c>
      <c r="AX113" s="2" t="s">
        <v>140</v>
      </c>
      <c r="AY113" s="2" t="s">
        <v>140</v>
      </c>
      <c r="AZ113" s="2" t="s">
        <v>140</v>
      </c>
      <c r="BA113" s="2" t="s">
        <v>140</v>
      </c>
      <c r="BB113" s="2" t="s">
        <v>140</v>
      </c>
      <c r="BC113" s="2" t="s">
        <v>140</v>
      </c>
      <c r="BD113" s="2" t="s">
        <v>140</v>
      </c>
      <c r="BE113" s="2" t="s">
        <v>140</v>
      </c>
      <c r="BF113" s="3" t="s">
        <v>140</v>
      </c>
      <c r="BG113" s="3" t="s">
        <v>140</v>
      </c>
      <c r="BH113" s="3" t="s">
        <v>140</v>
      </c>
      <c r="BI113" s="2" t="s">
        <v>140</v>
      </c>
      <c r="BJ113" s="3" t="s">
        <v>140</v>
      </c>
      <c r="BK113" s="3" t="s">
        <v>140</v>
      </c>
      <c r="BL113" s="2" t="s">
        <v>140</v>
      </c>
      <c r="BM113" s="2" t="s">
        <v>140</v>
      </c>
      <c r="BN113" s="3" t="s">
        <v>140</v>
      </c>
      <c r="BO113" s="2" t="s">
        <v>140</v>
      </c>
      <c r="BP113" s="2" t="s">
        <v>140</v>
      </c>
      <c r="BQ113" s="2" t="s">
        <v>140</v>
      </c>
      <c r="BR113" s="2" t="s">
        <v>140</v>
      </c>
      <c r="BS113" s="3" t="s">
        <v>140</v>
      </c>
      <c r="BT113" s="3" t="s">
        <v>140</v>
      </c>
      <c r="BU113" s="3" t="s">
        <v>140</v>
      </c>
      <c r="BV113" s="3" t="s">
        <v>140</v>
      </c>
      <c r="BW113" s="3" t="s">
        <v>140</v>
      </c>
      <c r="BX113" s="3" t="s">
        <v>140</v>
      </c>
      <c r="BY113" s="3" t="s">
        <v>140</v>
      </c>
      <c r="BZ113" s="3" t="s">
        <v>140</v>
      </c>
      <c r="CA113" s="3" t="s">
        <v>140</v>
      </c>
      <c r="CB113" s="2" t="s">
        <v>140</v>
      </c>
      <c r="CC113" s="3" t="s">
        <v>140</v>
      </c>
      <c r="CD113" s="3" t="s">
        <v>140</v>
      </c>
      <c r="CE113" s="3" t="s">
        <v>140</v>
      </c>
      <c r="CF113" s="3" t="s">
        <v>140</v>
      </c>
      <c r="CG113" s="3" t="s">
        <v>140</v>
      </c>
      <c r="CH113" s="3" t="s">
        <v>140</v>
      </c>
      <c r="CI113" s="2" t="s">
        <v>140</v>
      </c>
      <c r="CJ113" s="2" t="s">
        <v>140</v>
      </c>
      <c r="CK113" s="2" t="s">
        <v>140</v>
      </c>
      <c r="CL113" s="3" t="s">
        <v>140</v>
      </c>
      <c r="CM113" s="3" t="s">
        <v>140</v>
      </c>
      <c r="CN113" s="3" t="s">
        <v>140</v>
      </c>
      <c r="CO113" s="2" t="s">
        <v>140</v>
      </c>
      <c r="CP113" s="2" t="s">
        <v>140</v>
      </c>
      <c r="CQ113" s="2" t="s">
        <v>140</v>
      </c>
      <c r="CR113" s="2" t="s">
        <v>140</v>
      </c>
      <c r="CS113" s="3" t="s">
        <v>140</v>
      </c>
      <c r="CT113" s="3" t="s">
        <v>140</v>
      </c>
      <c r="CU113" s="3" t="s">
        <v>140</v>
      </c>
      <c r="CV113" s="2" t="s">
        <v>140</v>
      </c>
      <c r="CW113" s="2" t="s">
        <v>140</v>
      </c>
      <c r="CX113" s="2" t="s">
        <v>140</v>
      </c>
      <c r="CY113" s="2" t="s">
        <v>140</v>
      </c>
      <c r="CZ113" s="3" t="s">
        <v>140</v>
      </c>
      <c r="DA113" s="3" t="s">
        <v>140</v>
      </c>
      <c r="DB113" s="3" t="s">
        <v>140</v>
      </c>
      <c r="DC113" s="2" t="s">
        <v>140</v>
      </c>
      <c r="DD113" s="2" t="s">
        <v>140</v>
      </c>
      <c r="DE113" s="2" t="s">
        <v>140</v>
      </c>
      <c r="DF113" s="2" t="s">
        <v>140</v>
      </c>
      <c r="DG113" s="2" t="s">
        <v>140</v>
      </c>
      <c r="DH113" s="3" t="s">
        <v>140</v>
      </c>
      <c r="DI113" s="3" t="s">
        <v>140</v>
      </c>
      <c r="DJ113" s="2" t="s">
        <v>140</v>
      </c>
      <c r="DK113" s="2" t="s">
        <v>140</v>
      </c>
      <c r="DL113" s="2" t="s">
        <v>140</v>
      </c>
      <c r="DM113" s="2" t="s">
        <v>140</v>
      </c>
      <c r="DN113" s="2" t="s">
        <v>140</v>
      </c>
      <c r="DO113" s="2" t="s">
        <v>140</v>
      </c>
      <c r="DP113" s="2" t="s">
        <v>140</v>
      </c>
      <c r="DQ113" s="2" t="s">
        <v>140</v>
      </c>
      <c r="DR113" s="2" t="s">
        <v>140</v>
      </c>
      <c r="DS113" s="2" t="s">
        <v>140</v>
      </c>
      <c r="DT113" s="2" t="s">
        <v>140</v>
      </c>
      <c r="DU113" s="2" t="s">
        <v>140</v>
      </c>
      <c r="DV113" s="2" t="s">
        <v>140</v>
      </c>
      <c r="DW113" s="2" t="s">
        <v>140</v>
      </c>
      <c r="DX113" s="2" t="s">
        <v>140</v>
      </c>
      <c r="DY113" s="2" t="s">
        <v>140</v>
      </c>
      <c r="DZ113" s="2" t="s">
        <v>140</v>
      </c>
      <c r="EA113" s="2" t="s">
        <v>140</v>
      </c>
      <c r="EB113" s="2" t="s">
        <v>140</v>
      </c>
      <c r="EC113" s="2" t="s">
        <v>140</v>
      </c>
      <c r="ED113" s="2" t="s">
        <v>140</v>
      </c>
      <c r="EE113" s="2" t="s">
        <v>140</v>
      </c>
      <c r="EF113" s="2" t="s">
        <v>140</v>
      </c>
      <c r="EG113" s="2" t="s">
        <v>140</v>
      </c>
      <c r="EH113" s="2" t="s">
        <v>140</v>
      </c>
      <c r="EI113" s="2" t="s">
        <v>140</v>
      </c>
      <c r="EJ113" s="2" t="s">
        <v>140</v>
      </c>
      <c r="EK113" s="2" t="s">
        <v>140</v>
      </c>
      <c r="EL113" s="2" t="s">
        <v>140</v>
      </c>
      <c r="EM113" s="2" t="s">
        <v>140</v>
      </c>
      <c r="EN113" s="2" t="s">
        <v>140</v>
      </c>
      <c r="EO113" s="2" t="s">
        <v>140</v>
      </c>
      <c r="EP113" s="2" t="s">
        <v>140</v>
      </c>
      <c r="EQ113" s="2" t="s">
        <v>140</v>
      </c>
      <c r="ER113" s="2" t="s">
        <v>140</v>
      </c>
      <c r="ES113" s="2" t="s">
        <v>140</v>
      </c>
      <c r="ET113" s="2" t="s">
        <v>140</v>
      </c>
      <c r="EU113" s="2" t="s">
        <v>140</v>
      </c>
      <c r="EV113" s="2" t="s">
        <v>140</v>
      </c>
      <c r="EW113" s="2" t="s">
        <v>140</v>
      </c>
      <c r="EX113" s="2" t="s">
        <v>140</v>
      </c>
      <c r="EY113" s="2" t="s">
        <v>140</v>
      </c>
      <c r="EZ113" s="2" t="s">
        <v>140</v>
      </c>
      <c r="FA113" s="3" t="s">
        <v>140</v>
      </c>
      <c r="FB113" s="3" t="s">
        <v>140</v>
      </c>
      <c r="FC113" s="3" t="s">
        <v>140</v>
      </c>
      <c r="FD113" s="3" t="s">
        <v>140</v>
      </c>
      <c r="FE113" s="3" t="s">
        <v>140</v>
      </c>
      <c r="FF113" s="3" t="s">
        <v>140</v>
      </c>
      <c r="FG113" s="3" t="s">
        <v>140</v>
      </c>
      <c r="FH113" s="2" t="s">
        <v>140</v>
      </c>
      <c r="FI113" s="3" t="s">
        <v>140</v>
      </c>
      <c r="FJ113" s="3" t="s">
        <v>140</v>
      </c>
      <c r="FK113" s="3" t="s">
        <v>140</v>
      </c>
      <c r="FL113" s="3" t="s">
        <v>140</v>
      </c>
      <c r="FM113" s="3" t="s">
        <v>140</v>
      </c>
      <c r="FN113" s="3" t="s">
        <v>140</v>
      </c>
      <c r="FO113" s="3" t="s">
        <v>140</v>
      </c>
      <c r="FP113" s="3" t="s">
        <v>140</v>
      </c>
      <c r="FQ113" s="3" t="s">
        <v>140</v>
      </c>
      <c r="FR113" s="3" t="s">
        <v>140</v>
      </c>
      <c r="FS113" s="3" t="s">
        <v>140</v>
      </c>
      <c r="FT113" s="3" t="s">
        <v>140</v>
      </c>
      <c r="FU113" s="2" t="s">
        <v>140</v>
      </c>
      <c r="FV113" s="2" t="s">
        <v>140</v>
      </c>
      <c r="FW113" s="2" t="s">
        <v>140</v>
      </c>
      <c r="FX113" s="3" t="s">
        <v>140</v>
      </c>
      <c r="FY113" s="3" t="s">
        <v>140</v>
      </c>
      <c r="FZ113" s="3" t="s">
        <v>140</v>
      </c>
      <c r="GA113" s="2" t="s">
        <v>140</v>
      </c>
      <c r="GB113" s="3" t="s">
        <v>140</v>
      </c>
      <c r="GC113" s="2" t="s">
        <v>140</v>
      </c>
      <c r="GD113" s="2" t="s">
        <v>140</v>
      </c>
      <c r="GE113" s="2" t="s">
        <v>140</v>
      </c>
      <c r="GF113" s="2" t="s">
        <v>140</v>
      </c>
      <c r="GG113" s="2" t="s">
        <v>140</v>
      </c>
      <c r="GH113" s="3" t="s">
        <v>140</v>
      </c>
      <c r="GI113" s="3" t="s">
        <v>140</v>
      </c>
      <c r="GJ113" s="2" t="s">
        <v>140</v>
      </c>
      <c r="GK113" s="2" t="s">
        <v>140</v>
      </c>
      <c r="GL113" s="2" t="s">
        <v>140</v>
      </c>
      <c r="GM113" s="2" t="s">
        <v>140</v>
      </c>
      <c r="GN113" s="2" t="s">
        <v>140</v>
      </c>
      <c r="GO113" s="2" t="s">
        <v>140</v>
      </c>
      <c r="GP113" s="2" t="s">
        <v>140</v>
      </c>
      <c r="GQ113" s="2" t="s">
        <v>140</v>
      </c>
      <c r="GR113" s="2" t="s">
        <v>140</v>
      </c>
      <c r="GS113" s="2" t="s">
        <v>140</v>
      </c>
      <c r="GT113" s="2" t="s">
        <v>140</v>
      </c>
      <c r="GU113" s="2" t="s">
        <v>140</v>
      </c>
      <c r="GV113" s="2" t="s">
        <v>140</v>
      </c>
      <c r="GW113" s="2" t="s">
        <v>140</v>
      </c>
      <c r="GX113" s="2" t="s">
        <v>140</v>
      </c>
      <c r="GY113" s="2" t="s">
        <v>140</v>
      </c>
      <c r="GZ113" s="2" t="s">
        <v>140</v>
      </c>
      <c r="HA113" s="2" t="s">
        <v>140</v>
      </c>
      <c r="HB113" s="2" t="s">
        <v>140</v>
      </c>
      <c r="HC113" s="2" t="s">
        <v>140</v>
      </c>
      <c r="HD113" s="2" t="s">
        <v>140</v>
      </c>
      <c r="HE113" s="2" t="s">
        <v>140</v>
      </c>
      <c r="HF113" s="2" t="s">
        <v>140</v>
      </c>
      <c r="HG113" s="2" t="s">
        <v>140</v>
      </c>
      <c r="HH113" s="2" t="s">
        <v>140</v>
      </c>
      <c r="HI113" s="2" t="s">
        <v>140</v>
      </c>
      <c r="HJ113" s="2" t="s">
        <v>140</v>
      </c>
      <c r="HK113" s="2" t="s">
        <v>140</v>
      </c>
      <c r="HL113" s="2" t="s">
        <v>140</v>
      </c>
      <c r="HM113" s="2" t="s">
        <v>140</v>
      </c>
      <c r="HN113" s="2" t="s">
        <v>140</v>
      </c>
      <c r="HO113" s="2" t="s">
        <v>140</v>
      </c>
      <c r="HP113" s="2" t="s">
        <v>140</v>
      </c>
      <c r="HQ113" s="2" t="s">
        <v>140</v>
      </c>
      <c r="HR113" s="2" t="s">
        <v>140</v>
      </c>
      <c r="HS113" s="2" t="s">
        <v>140</v>
      </c>
      <c r="HT113" s="2" t="s">
        <v>140</v>
      </c>
      <c r="HU113" s="2" t="s">
        <v>140</v>
      </c>
      <c r="HV113" s="2" t="s">
        <v>140</v>
      </c>
      <c r="HW113" s="2" t="s">
        <v>140</v>
      </c>
      <c r="HX113" s="2" t="s">
        <v>140</v>
      </c>
      <c r="HY113" s="2" t="s">
        <v>140</v>
      </c>
      <c r="HZ113" s="2" t="s">
        <v>140</v>
      </c>
      <c r="IA113" s="2" t="s">
        <v>140</v>
      </c>
      <c r="IB113" s="2" t="s">
        <v>140</v>
      </c>
      <c r="IC113" s="2" t="s">
        <v>140</v>
      </c>
      <c r="ID113" s="2" t="s">
        <v>140</v>
      </c>
    </row>
    <row r="114" spans="2:254" ht="12" customHeight="1" x14ac:dyDescent="0.15">
      <c r="B114" s="2" t="s">
        <v>620</v>
      </c>
      <c r="C114" s="2" t="s">
        <v>140</v>
      </c>
      <c r="D114" s="2" t="s">
        <v>140</v>
      </c>
      <c r="E114" s="2" t="s">
        <v>140</v>
      </c>
      <c r="F114" s="2" t="s">
        <v>140</v>
      </c>
      <c r="G114" s="2" t="s">
        <v>140</v>
      </c>
      <c r="H114" s="2" t="s">
        <v>140</v>
      </c>
      <c r="I114" s="2" t="s">
        <v>140</v>
      </c>
      <c r="J114" s="2" t="s">
        <v>140</v>
      </c>
      <c r="K114" s="2" t="s">
        <v>140</v>
      </c>
      <c r="L114" s="2" t="s">
        <v>140</v>
      </c>
      <c r="M114" s="2" t="s">
        <v>140</v>
      </c>
      <c r="N114" s="2" t="s">
        <v>140</v>
      </c>
      <c r="O114" s="2" t="s">
        <v>140</v>
      </c>
      <c r="P114" s="2" t="s">
        <v>140</v>
      </c>
      <c r="Q114" s="2" t="s">
        <v>140</v>
      </c>
      <c r="R114" s="2" t="s">
        <v>140</v>
      </c>
      <c r="S114" s="2" t="s">
        <v>140</v>
      </c>
      <c r="T114" s="2" t="s">
        <v>140</v>
      </c>
      <c r="U114" s="2" t="s">
        <v>140</v>
      </c>
      <c r="V114" s="2" t="s">
        <v>140</v>
      </c>
      <c r="W114" s="2" t="s">
        <v>140</v>
      </c>
      <c r="X114" s="2" t="s">
        <v>140</v>
      </c>
      <c r="Y114" s="2" t="s">
        <v>140</v>
      </c>
      <c r="Z114" s="2" t="s">
        <v>140</v>
      </c>
      <c r="AA114" s="2" t="s">
        <v>140</v>
      </c>
      <c r="AB114" s="2" t="s">
        <v>140</v>
      </c>
      <c r="AC114" s="2" t="s">
        <v>140</v>
      </c>
      <c r="AD114" s="2" t="s">
        <v>140</v>
      </c>
      <c r="AE114" s="2" t="s">
        <v>140</v>
      </c>
      <c r="AF114" s="2" t="s">
        <v>140</v>
      </c>
      <c r="AG114" s="2" t="s">
        <v>140</v>
      </c>
      <c r="AH114" s="2" t="s">
        <v>140</v>
      </c>
      <c r="AI114" s="2" t="s">
        <v>140</v>
      </c>
      <c r="AJ114" s="2" t="s">
        <v>140</v>
      </c>
      <c r="AK114" s="2" t="s">
        <v>140</v>
      </c>
      <c r="AL114" s="2" t="s">
        <v>140</v>
      </c>
      <c r="AM114" s="2" t="s">
        <v>140</v>
      </c>
      <c r="AN114" s="2" t="s">
        <v>140</v>
      </c>
      <c r="AO114" s="2" t="s">
        <v>140</v>
      </c>
      <c r="AP114" s="2" t="s">
        <v>140</v>
      </c>
      <c r="AQ114" s="2" t="s">
        <v>140</v>
      </c>
      <c r="AR114" s="2" t="s">
        <v>140</v>
      </c>
      <c r="AS114" s="2" t="s">
        <v>140</v>
      </c>
      <c r="AT114" s="2" t="s">
        <v>140</v>
      </c>
      <c r="AU114" s="2" t="s">
        <v>140</v>
      </c>
      <c r="AV114" s="2" t="s">
        <v>140</v>
      </c>
      <c r="AW114" s="2" t="s">
        <v>140</v>
      </c>
      <c r="AX114" s="2" t="s">
        <v>140</v>
      </c>
      <c r="AY114" s="2" t="s">
        <v>140</v>
      </c>
      <c r="AZ114" s="2" t="s">
        <v>140</v>
      </c>
      <c r="BA114" s="2" t="s">
        <v>140</v>
      </c>
      <c r="BB114" s="2" t="s">
        <v>140</v>
      </c>
      <c r="BC114" s="2" t="s">
        <v>140</v>
      </c>
      <c r="BD114" s="2" t="s">
        <v>140</v>
      </c>
      <c r="BE114" s="2" t="s">
        <v>140</v>
      </c>
      <c r="BF114" s="2" t="s">
        <v>140</v>
      </c>
      <c r="BG114" s="2" t="s">
        <v>140</v>
      </c>
      <c r="BH114" s="2" t="s">
        <v>140</v>
      </c>
      <c r="BI114" s="2" t="s">
        <v>140</v>
      </c>
      <c r="BJ114" s="2" t="s">
        <v>140</v>
      </c>
      <c r="BK114" s="2" t="s">
        <v>140</v>
      </c>
      <c r="BL114" s="2" t="s">
        <v>140</v>
      </c>
      <c r="BM114" s="2" t="s">
        <v>140</v>
      </c>
      <c r="BN114" s="2" t="s">
        <v>140</v>
      </c>
      <c r="BO114" s="2" t="s">
        <v>140</v>
      </c>
      <c r="BP114" s="2" t="s">
        <v>140</v>
      </c>
      <c r="BQ114" s="2" t="s">
        <v>140</v>
      </c>
      <c r="BR114" s="2" t="s">
        <v>140</v>
      </c>
      <c r="BS114" s="2" t="s">
        <v>140</v>
      </c>
      <c r="BT114" s="2" t="s">
        <v>140</v>
      </c>
      <c r="BU114" s="2" t="s">
        <v>140</v>
      </c>
      <c r="BV114" s="2" t="s">
        <v>140</v>
      </c>
      <c r="BW114" s="2" t="s">
        <v>140</v>
      </c>
      <c r="BX114" s="2" t="s">
        <v>140</v>
      </c>
      <c r="BY114" s="2" t="s">
        <v>140</v>
      </c>
      <c r="BZ114" s="2" t="s">
        <v>140</v>
      </c>
      <c r="CA114" s="2" t="s">
        <v>140</v>
      </c>
      <c r="CB114" s="2" t="s">
        <v>140</v>
      </c>
      <c r="CC114" s="2" t="s">
        <v>140</v>
      </c>
      <c r="CD114" s="2" t="s">
        <v>140</v>
      </c>
      <c r="CE114" s="2" t="s">
        <v>140</v>
      </c>
      <c r="CF114" s="2" t="s">
        <v>140</v>
      </c>
      <c r="CG114" s="2" t="s">
        <v>140</v>
      </c>
      <c r="CH114" s="2" t="s">
        <v>140</v>
      </c>
      <c r="CI114" s="2" t="s">
        <v>140</v>
      </c>
      <c r="CJ114" s="2" t="s">
        <v>140</v>
      </c>
      <c r="CK114" s="2" t="s">
        <v>140</v>
      </c>
      <c r="CL114" s="2" t="s">
        <v>140</v>
      </c>
      <c r="CM114" s="2" t="s">
        <v>140</v>
      </c>
      <c r="CN114" s="2" t="s">
        <v>140</v>
      </c>
      <c r="CO114" s="2" t="s">
        <v>140</v>
      </c>
      <c r="CP114" s="2" t="s">
        <v>140</v>
      </c>
      <c r="CQ114" s="2" t="s">
        <v>140</v>
      </c>
      <c r="CR114" s="2" t="s">
        <v>140</v>
      </c>
      <c r="CS114" s="2" t="s">
        <v>140</v>
      </c>
      <c r="CT114" s="3" t="s">
        <v>140</v>
      </c>
      <c r="CU114" s="3" t="s">
        <v>140</v>
      </c>
      <c r="CV114" s="2" t="s">
        <v>140</v>
      </c>
      <c r="CW114" s="2" t="s">
        <v>140</v>
      </c>
      <c r="CX114" s="3" t="s">
        <v>140</v>
      </c>
      <c r="CY114" s="2" t="s">
        <v>140</v>
      </c>
      <c r="CZ114" s="2" t="s">
        <v>140</v>
      </c>
      <c r="DA114" s="2" t="s">
        <v>140</v>
      </c>
      <c r="DB114" s="2" t="s">
        <v>140</v>
      </c>
      <c r="DC114" s="2" t="s">
        <v>140</v>
      </c>
      <c r="DD114" s="3" t="s">
        <v>140</v>
      </c>
      <c r="DE114" s="3" t="s">
        <v>140</v>
      </c>
      <c r="DF114" s="2">
        <v>1.6037669999999999</v>
      </c>
      <c r="DG114" s="2" t="s">
        <v>140</v>
      </c>
      <c r="DH114" s="2" t="s">
        <v>140</v>
      </c>
      <c r="DI114" s="3" t="s">
        <v>140</v>
      </c>
      <c r="DJ114" s="3" t="s">
        <v>140</v>
      </c>
      <c r="DK114" s="3">
        <v>1.797723</v>
      </c>
      <c r="DL114" s="2">
        <v>1.798211</v>
      </c>
      <c r="DM114" s="3" t="s">
        <v>140</v>
      </c>
      <c r="DN114" s="3">
        <v>1.798527</v>
      </c>
      <c r="DO114" s="2">
        <v>1.7983899999999999</v>
      </c>
      <c r="DP114" s="2">
        <v>1.537453</v>
      </c>
      <c r="DQ114" s="3">
        <v>1.798527</v>
      </c>
      <c r="DR114" s="3">
        <v>1.798527</v>
      </c>
      <c r="DS114" s="2" t="s">
        <v>140</v>
      </c>
      <c r="DT114" s="2">
        <v>1.798597</v>
      </c>
      <c r="DU114" s="2" t="s">
        <v>140</v>
      </c>
      <c r="DV114" s="2" t="s">
        <v>140</v>
      </c>
      <c r="DW114" s="2" t="s">
        <v>140</v>
      </c>
      <c r="DX114" s="2" t="s">
        <v>140</v>
      </c>
      <c r="DY114" s="2" t="s">
        <v>140</v>
      </c>
      <c r="DZ114" s="2" t="s">
        <v>140</v>
      </c>
      <c r="EA114" s="2" t="s">
        <v>140</v>
      </c>
      <c r="EB114" s="2" t="s">
        <v>140</v>
      </c>
      <c r="EC114" s="2">
        <v>1.6575249999999999</v>
      </c>
      <c r="ED114" s="2">
        <v>1.5705199999999999</v>
      </c>
      <c r="EE114" s="2" t="s">
        <v>140</v>
      </c>
      <c r="EF114" s="2" t="s">
        <v>140</v>
      </c>
      <c r="EG114" s="2" t="s">
        <v>140</v>
      </c>
      <c r="EH114" s="2" t="s">
        <v>140</v>
      </c>
      <c r="EI114" s="2" t="s">
        <v>140</v>
      </c>
      <c r="EJ114" s="3" t="s">
        <v>140</v>
      </c>
      <c r="EK114" s="2" t="s">
        <v>140</v>
      </c>
      <c r="EL114" s="3" t="s">
        <v>140</v>
      </c>
      <c r="EM114" s="2" t="s">
        <v>140</v>
      </c>
      <c r="EN114" s="2" t="s">
        <v>140</v>
      </c>
      <c r="EO114" s="2" t="s">
        <v>140</v>
      </c>
      <c r="EP114" s="2" t="s">
        <v>140</v>
      </c>
      <c r="EQ114" s="2" t="s">
        <v>140</v>
      </c>
      <c r="ER114" s="2" t="s">
        <v>140</v>
      </c>
      <c r="ES114" s="3" t="s">
        <v>140</v>
      </c>
      <c r="ET114" s="3" t="s">
        <v>140</v>
      </c>
      <c r="EU114" s="2" t="s">
        <v>140</v>
      </c>
      <c r="EV114" s="2" t="s">
        <v>140</v>
      </c>
      <c r="EW114" s="2" t="s">
        <v>140</v>
      </c>
      <c r="EX114" s="2" t="s">
        <v>140</v>
      </c>
      <c r="EY114" s="2" t="s">
        <v>140</v>
      </c>
      <c r="EZ114" s="2" t="s">
        <v>140</v>
      </c>
      <c r="FA114" s="2" t="s">
        <v>140</v>
      </c>
      <c r="FB114" s="2" t="s">
        <v>140</v>
      </c>
      <c r="FC114" s="2" t="s">
        <v>140</v>
      </c>
      <c r="FD114" s="2" t="s">
        <v>140</v>
      </c>
      <c r="FE114" s="2" t="s">
        <v>140</v>
      </c>
      <c r="FF114" s="2" t="s">
        <v>140</v>
      </c>
      <c r="FG114" s="2" t="s">
        <v>140</v>
      </c>
      <c r="FH114" s="2" t="s">
        <v>140</v>
      </c>
      <c r="FI114" s="2" t="s">
        <v>140</v>
      </c>
      <c r="FJ114" s="2" t="s">
        <v>140</v>
      </c>
      <c r="FK114" s="2" t="s">
        <v>140</v>
      </c>
      <c r="FL114" s="2" t="s">
        <v>140</v>
      </c>
      <c r="FM114" s="2" t="s">
        <v>140</v>
      </c>
      <c r="FN114" s="2" t="s">
        <v>140</v>
      </c>
      <c r="FO114" s="2" t="s">
        <v>140</v>
      </c>
      <c r="FP114" s="2" t="s">
        <v>140</v>
      </c>
      <c r="FQ114" s="2" t="s">
        <v>140</v>
      </c>
      <c r="FR114" s="2" t="s">
        <v>140</v>
      </c>
      <c r="FS114" s="2" t="s">
        <v>140</v>
      </c>
      <c r="FT114" s="2" t="s">
        <v>140</v>
      </c>
      <c r="FU114" s="2" t="s">
        <v>140</v>
      </c>
      <c r="FV114" s="2" t="s">
        <v>140</v>
      </c>
      <c r="FW114" s="2" t="s">
        <v>140</v>
      </c>
      <c r="FX114" s="2" t="s">
        <v>140</v>
      </c>
      <c r="FY114" s="2" t="s">
        <v>140</v>
      </c>
      <c r="FZ114" s="2" t="s">
        <v>140</v>
      </c>
      <c r="GA114" s="2" t="s">
        <v>140</v>
      </c>
      <c r="GB114" s="2" t="s">
        <v>140</v>
      </c>
      <c r="GC114" s="2" t="s">
        <v>140</v>
      </c>
      <c r="GD114" s="2" t="s">
        <v>140</v>
      </c>
      <c r="GE114" s="2" t="s">
        <v>140</v>
      </c>
      <c r="GF114" s="2" t="s">
        <v>140</v>
      </c>
      <c r="GG114" s="2" t="s">
        <v>140</v>
      </c>
      <c r="GH114" s="2" t="s">
        <v>140</v>
      </c>
      <c r="GI114" s="2" t="s">
        <v>140</v>
      </c>
      <c r="GJ114" s="2" t="s">
        <v>140</v>
      </c>
      <c r="GK114" s="2" t="s">
        <v>140</v>
      </c>
      <c r="GL114" s="2" t="s">
        <v>140</v>
      </c>
      <c r="GM114" s="2" t="s">
        <v>140</v>
      </c>
      <c r="GN114" s="2" t="s">
        <v>140</v>
      </c>
      <c r="GO114" s="2" t="s">
        <v>140</v>
      </c>
      <c r="GP114" s="2" t="s">
        <v>140</v>
      </c>
      <c r="GQ114" s="2" t="s">
        <v>140</v>
      </c>
      <c r="GR114" s="2" t="s">
        <v>140</v>
      </c>
      <c r="GS114" s="2" t="s">
        <v>140</v>
      </c>
      <c r="GT114" s="2" t="s">
        <v>140</v>
      </c>
      <c r="GU114" s="2" t="s">
        <v>140</v>
      </c>
      <c r="GV114" s="2" t="s">
        <v>140</v>
      </c>
      <c r="GW114" s="2" t="s">
        <v>140</v>
      </c>
      <c r="GX114" s="2" t="s">
        <v>140</v>
      </c>
      <c r="GY114" s="2" t="s">
        <v>140</v>
      </c>
      <c r="GZ114" s="2" t="s">
        <v>140</v>
      </c>
      <c r="HA114" s="2" t="s">
        <v>140</v>
      </c>
      <c r="HB114" s="2" t="s">
        <v>140</v>
      </c>
      <c r="HC114" s="2" t="s">
        <v>140</v>
      </c>
      <c r="HD114" s="2" t="s">
        <v>140</v>
      </c>
      <c r="HE114" s="2" t="s">
        <v>140</v>
      </c>
      <c r="HF114" s="2" t="s">
        <v>140</v>
      </c>
      <c r="HG114" s="2" t="s">
        <v>140</v>
      </c>
      <c r="HH114" s="2" t="s">
        <v>140</v>
      </c>
      <c r="HI114" s="2" t="s">
        <v>140</v>
      </c>
      <c r="HJ114" s="2" t="s">
        <v>140</v>
      </c>
      <c r="HK114" s="2" t="s">
        <v>140</v>
      </c>
      <c r="HL114" s="2">
        <v>1.798527</v>
      </c>
      <c r="HM114" s="2" t="s">
        <v>140</v>
      </c>
      <c r="HN114" s="2" t="s">
        <v>140</v>
      </c>
      <c r="HO114" s="2" t="s">
        <v>140</v>
      </c>
      <c r="HP114" s="2">
        <v>1.798527</v>
      </c>
      <c r="HQ114" s="2">
        <v>1.798527</v>
      </c>
      <c r="HR114" s="2">
        <v>1.798527</v>
      </c>
      <c r="HS114" s="2">
        <v>1.798527</v>
      </c>
      <c r="HT114" s="2" t="s">
        <v>140</v>
      </c>
      <c r="HU114" s="2" t="s">
        <v>140</v>
      </c>
      <c r="HV114" s="3" t="s">
        <v>140</v>
      </c>
      <c r="HW114" s="3">
        <v>1.785514</v>
      </c>
      <c r="HX114" s="3">
        <v>1.5705199999999999</v>
      </c>
      <c r="HY114" s="2">
        <v>1.5705199999999999</v>
      </c>
      <c r="HZ114" s="2" t="s">
        <v>140</v>
      </c>
      <c r="IA114" s="2" t="s">
        <v>140</v>
      </c>
      <c r="IB114" s="2">
        <v>1.4901230000000001</v>
      </c>
      <c r="IC114" s="2">
        <v>1.7885690000000001</v>
      </c>
      <c r="ID114" s="2" t="s">
        <v>140</v>
      </c>
      <c r="IH114" s="3"/>
      <c r="II114" s="3"/>
      <c r="IS114" s="3"/>
      <c r="IT114" s="3"/>
    </row>
    <row r="115" spans="2:254" ht="12" customHeight="1" x14ac:dyDescent="0.15">
      <c r="AH115" s="3"/>
      <c r="AI115" s="3"/>
      <c r="AK115" s="3"/>
      <c r="BF115" s="3"/>
      <c r="BG115" s="3"/>
      <c r="BH115" s="3"/>
      <c r="BJ115" s="3"/>
      <c r="BK115" s="3"/>
      <c r="BN115" s="3"/>
      <c r="BS115" s="3"/>
      <c r="BT115" s="3"/>
      <c r="BU115" s="3"/>
      <c r="BV115" s="3"/>
      <c r="BW115" s="3"/>
      <c r="BX115" s="3"/>
      <c r="BY115" s="3"/>
      <c r="BZ115" s="3"/>
      <c r="CA115" s="3"/>
      <c r="CC115" s="3"/>
      <c r="CD115" s="3"/>
      <c r="CE115" s="3"/>
      <c r="CF115" s="3"/>
      <c r="CG115" s="3"/>
      <c r="CH115" s="3"/>
      <c r="CL115" s="3"/>
      <c r="CM115" s="3"/>
      <c r="CN115" s="3"/>
      <c r="CS115" s="3"/>
      <c r="CT115" s="3"/>
      <c r="CU115" s="3"/>
      <c r="CZ115" s="3"/>
      <c r="DA115" s="3"/>
      <c r="DB115" s="3"/>
      <c r="DH115" s="3"/>
      <c r="DI115" s="3"/>
      <c r="FA115" s="3"/>
      <c r="FB115" s="3"/>
      <c r="FC115" s="3"/>
      <c r="FD115" s="3"/>
      <c r="FE115" s="3"/>
      <c r="FF115" s="3"/>
      <c r="FG115" s="3"/>
      <c r="FI115" s="3"/>
      <c r="FJ115" s="3"/>
      <c r="FK115" s="3"/>
      <c r="FL115" s="3"/>
      <c r="FM115" s="3"/>
      <c r="FN115" s="3"/>
      <c r="FO115" s="3"/>
      <c r="FP115" s="3"/>
      <c r="FQ115" s="3"/>
      <c r="FR115" s="3"/>
      <c r="FS115" s="3"/>
      <c r="FT115" s="3"/>
      <c r="FX115" s="3"/>
      <c r="FY115" s="3"/>
      <c r="FZ115" s="3"/>
      <c r="GB115" s="3"/>
      <c r="GH115" s="3"/>
      <c r="GI115" s="3"/>
    </row>
    <row r="125" spans="2:254" ht="12" customHeight="1" x14ac:dyDescent="0.15">
      <c r="FC125" s="3"/>
      <c r="FD125" s="3"/>
      <c r="FM125" s="3"/>
    </row>
    <row r="133" spans="34:191" ht="12" customHeight="1" x14ac:dyDescent="0.15">
      <c r="FC133" s="3"/>
      <c r="FD133" s="3"/>
      <c r="FM133" s="3"/>
    </row>
    <row r="136" spans="34:191" ht="12" customHeight="1" x14ac:dyDescent="0.15">
      <c r="AH136" s="3"/>
      <c r="AI136" s="3"/>
      <c r="AK136" s="3"/>
      <c r="BF136" s="3"/>
      <c r="BG136" s="3"/>
      <c r="BH136" s="3"/>
      <c r="BJ136" s="3"/>
      <c r="BK136" s="3"/>
      <c r="BN136" s="3"/>
      <c r="BS136" s="3"/>
      <c r="BT136" s="3"/>
      <c r="BU136" s="3"/>
      <c r="BV136" s="3"/>
      <c r="BW136" s="3"/>
      <c r="BX136" s="3"/>
      <c r="BY136" s="3"/>
      <c r="BZ136" s="3"/>
      <c r="CA136" s="3"/>
      <c r="CC136" s="3"/>
      <c r="CD136" s="3"/>
      <c r="CE136" s="3"/>
      <c r="CF136" s="3"/>
      <c r="CG136" s="3"/>
      <c r="CH136" s="3"/>
      <c r="CL136" s="3"/>
      <c r="CM136" s="3"/>
      <c r="CN136" s="3"/>
      <c r="CS136" s="3"/>
      <c r="CT136" s="3"/>
      <c r="CU136" s="3"/>
      <c r="CZ136" s="3"/>
      <c r="DA136" s="3"/>
      <c r="DB136" s="3"/>
      <c r="DH136" s="3"/>
      <c r="DI136" s="3"/>
      <c r="FA136" s="3"/>
      <c r="FB136" s="3"/>
      <c r="FC136" s="3"/>
      <c r="FD136" s="3"/>
      <c r="FE136" s="3"/>
      <c r="FF136" s="3"/>
      <c r="FG136" s="3"/>
      <c r="FI136" s="3"/>
      <c r="FJ136" s="3"/>
      <c r="FK136" s="3"/>
      <c r="FL136" s="3"/>
      <c r="FM136" s="3"/>
      <c r="FN136" s="3"/>
      <c r="FO136" s="3"/>
      <c r="FP136" s="3"/>
      <c r="FQ136" s="3"/>
      <c r="FR136" s="3"/>
      <c r="FS136" s="3"/>
      <c r="FT136" s="3"/>
      <c r="FX136" s="3"/>
      <c r="FY136" s="3"/>
      <c r="FZ136" s="3"/>
      <c r="GB136" s="3"/>
      <c r="GH136" s="3"/>
      <c r="GI136" s="3"/>
    </row>
    <row r="200" spans="1:254" s="7" customFormat="1" ht="24" customHeight="1" x14ac:dyDescent="0.15">
      <c r="A200" s="6" t="s">
        <v>174</v>
      </c>
      <c r="B200" s="6"/>
      <c r="C200" s="7">
        <f>C1</f>
        <v>114</v>
      </c>
      <c r="D200" s="7" t="str">
        <f t="shared" ref="D200:BO200" si="0">D1</f>
        <v>114S</v>
      </c>
      <c r="E200" s="7">
        <f t="shared" si="0"/>
        <v>115</v>
      </c>
      <c r="F200" s="7" t="str">
        <f t="shared" si="0"/>
        <v>115S</v>
      </c>
      <c r="G200" s="7">
        <f t="shared" si="0"/>
        <v>116</v>
      </c>
      <c r="H200" s="7" t="str">
        <f t="shared" si="0"/>
        <v>116S</v>
      </c>
      <c r="I200" s="7">
        <f t="shared" si="0"/>
        <v>117</v>
      </c>
      <c r="J200" s="7" t="str">
        <f t="shared" si="0"/>
        <v>117S</v>
      </c>
      <c r="K200" s="7">
        <f t="shared" si="0"/>
        <v>118</v>
      </c>
      <c r="L200" s="7" t="str">
        <f t="shared" si="0"/>
        <v>118S</v>
      </c>
      <c r="M200" s="7">
        <f t="shared" si="0"/>
        <v>119</v>
      </c>
      <c r="N200" s="7" t="str">
        <f t="shared" si="0"/>
        <v>119S</v>
      </c>
      <c r="O200" s="7">
        <f t="shared" si="0"/>
        <v>120</v>
      </c>
      <c r="P200" s="7" t="str">
        <f t="shared" si="0"/>
        <v>120S</v>
      </c>
      <c r="Q200" s="7">
        <f t="shared" si="0"/>
        <v>121</v>
      </c>
      <c r="R200" s="7" t="str">
        <f t="shared" si="0"/>
        <v>121S</v>
      </c>
      <c r="S200" s="7">
        <f t="shared" si="0"/>
        <v>122</v>
      </c>
      <c r="T200" s="7" t="str">
        <f t="shared" si="0"/>
        <v>122S</v>
      </c>
      <c r="U200" s="7">
        <f t="shared" si="0"/>
        <v>123</v>
      </c>
      <c r="V200" s="7" t="str">
        <f t="shared" si="0"/>
        <v>123S</v>
      </c>
      <c r="W200" s="7">
        <f t="shared" si="0"/>
        <v>124</v>
      </c>
      <c r="X200" s="7" t="str">
        <f t="shared" si="0"/>
        <v>124S</v>
      </c>
      <c r="Y200" s="7">
        <f t="shared" si="0"/>
        <v>125</v>
      </c>
      <c r="Z200" s="7">
        <f t="shared" si="0"/>
        <v>126</v>
      </c>
      <c r="AA200" s="7" t="str">
        <f t="shared" si="0"/>
        <v>126S</v>
      </c>
      <c r="AB200" s="7" t="str">
        <f t="shared" si="0"/>
        <v>127S</v>
      </c>
      <c r="AC200" s="7">
        <f t="shared" si="0"/>
        <v>128</v>
      </c>
      <c r="AD200" s="7" t="str">
        <f t="shared" si="0"/>
        <v>128S</v>
      </c>
      <c r="AE200" s="7" t="str">
        <f t="shared" si="0"/>
        <v>129S</v>
      </c>
      <c r="AF200" s="7" t="str">
        <f t="shared" si="0"/>
        <v>130S</v>
      </c>
      <c r="AG200" s="7" t="str">
        <f t="shared" si="0"/>
        <v>131S</v>
      </c>
      <c r="AH200" s="7" t="str">
        <f t="shared" si="0"/>
        <v>132S</v>
      </c>
      <c r="AI200" s="7" t="str">
        <f t="shared" si="0"/>
        <v>133S</v>
      </c>
      <c r="AJ200" s="7" t="str">
        <f t="shared" si="0"/>
        <v>134S</v>
      </c>
      <c r="AK200" s="7" t="str">
        <f t="shared" si="0"/>
        <v>135S</v>
      </c>
      <c r="AL200" s="7">
        <f t="shared" si="0"/>
        <v>136</v>
      </c>
      <c r="AM200" s="7">
        <f t="shared" si="0"/>
        <v>201</v>
      </c>
      <c r="AN200" s="7" t="str">
        <f t="shared" si="0"/>
        <v>201S</v>
      </c>
      <c r="AO200" s="7">
        <f t="shared" si="0"/>
        <v>202</v>
      </c>
      <c r="AP200" s="7" t="str">
        <f t="shared" si="0"/>
        <v>202S</v>
      </c>
      <c r="AQ200" s="7">
        <f t="shared" si="0"/>
        <v>203</v>
      </c>
      <c r="AR200" s="7" t="str">
        <f t="shared" si="0"/>
        <v>203S</v>
      </c>
      <c r="AS200" s="7">
        <f t="shared" si="0"/>
        <v>204</v>
      </c>
      <c r="AT200" s="7" t="str">
        <f t="shared" si="0"/>
        <v>204S</v>
      </c>
      <c r="AU200" s="7">
        <f t="shared" si="0"/>
        <v>205</v>
      </c>
      <c r="AV200" s="7">
        <f t="shared" si="0"/>
        <v>206</v>
      </c>
      <c r="AW200" s="7">
        <f t="shared" si="0"/>
        <v>207</v>
      </c>
      <c r="AX200" s="7">
        <f t="shared" si="0"/>
        <v>208</v>
      </c>
      <c r="AY200" s="7">
        <f t="shared" si="0"/>
        <v>209</v>
      </c>
      <c r="AZ200" s="7" t="str">
        <f t="shared" si="0"/>
        <v>209S</v>
      </c>
      <c r="BA200" s="7">
        <f t="shared" si="0"/>
        <v>210</v>
      </c>
      <c r="BB200" s="7">
        <f t="shared" si="0"/>
        <v>211</v>
      </c>
      <c r="BC200" s="7">
        <f t="shared" si="0"/>
        <v>212</v>
      </c>
      <c r="BD200" s="7">
        <f t="shared" si="0"/>
        <v>213</v>
      </c>
      <c r="BE200" s="7">
        <f t="shared" si="0"/>
        <v>214</v>
      </c>
      <c r="BF200" s="7">
        <f t="shared" si="0"/>
        <v>215</v>
      </c>
      <c r="BG200" s="7">
        <f t="shared" si="0"/>
        <v>216</v>
      </c>
      <c r="BH200" s="7">
        <f t="shared" si="0"/>
        <v>217</v>
      </c>
      <c r="BI200" s="7">
        <f t="shared" si="0"/>
        <v>218</v>
      </c>
      <c r="BJ200" s="7">
        <f t="shared" si="0"/>
        <v>219</v>
      </c>
      <c r="BK200" s="7">
        <f t="shared" si="0"/>
        <v>220</v>
      </c>
      <c r="BL200" s="7">
        <f t="shared" si="0"/>
        <v>221</v>
      </c>
      <c r="BM200" s="7">
        <f t="shared" si="0"/>
        <v>222</v>
      </c>
      <c r="BN200" s="7" t="str">
        <f t="shared" si="0"/>
        <v>222S</v>
      </c>
      <c r="BO200" s="7">
        <f t="shared" si="0"/>
        <v>223</v>
      </c>
      <c r="BP200" s="7" t="str">
        <f t="shared" ref="BP200:EA200" si="1">BP1</f>
        <v>223S</v>
      </c>
      <c r="BQ200" s="7">
        <f t="shared" si="1"/>
        <v>224</v>
      </c>
      <c r="BR200" s="7" t="str">
        <f t="shared" si="1"/>
        <v>224S</v>
      </c>
      <c r="BS200" s="7">
        <f t="shared" si="1"/>
        <v>225</v>
      </c>
      <c r="BT200" s="7" t="str">
        <f t="shared" si="1"/>
        <v>225S</v>
      </c>
      <c r="BU200" s="7">
        <f t="shared" si="1"/>
        <v>226</v>
      </c>
      <c r="BV200" s="7">
        <f t="shared" si="1"/>
        <v>227</v>
      </c>
      <c r="BW200" s="7">
        <f t="shared" si="1"/>
        <v>228</v>
      </c>
      <c r="BX200" s="7">
        <f t="shared" si="1"/>
        <v>229</v>
      </c>
      <c r="BY200" s="7">
        <f t="shared" si="1"/>
        <v>230</v>
      </c>
      <c r="BZ200" s="7" t="str">
        <f t="shared" si="1"/>
        <v>231S</v>
      </c>
      <c r="CA200" s="7">
        <f t="shared" si="1"/>
        <v>232</v>
      </c>
      <c r="CB200" s="7">
        <f t="shared" si="1"/>
        <v>234</v>
      </c>
      <c r="CC200" s="7" t="str">
        <f t="shared" si="1"/>
        <v>234S</v>
      </c>
      <c r="CD200" s="7">
        <f t="shared" si="1"/>
        <v>235</v>
      </c>
      <c r="CE200" s="7" t="str">
        <f t="shared" si="1"/>
        <v>235S</v>
      </c>
      <c r="CF200" s="7">
        <f t="shared" si="1"/>
        <v>236</v>
      </c>
      <c r="CG200" s="7" t="str">
        <f t="shared" si="1"/>
        <v>236S</v>
      </c>
      <c r="CH200" s="7">
        <f t="shared" si="1"/>
        <v>237</v>
      </c>
      <c r="CI200" s="7" t="str">
        <f t="shared" si="1"/>
        <v>237S</v>
      </c>
      <c r="CJ200" s="7">
        <f t="shared" si="1"/>
        <v>238</v>
      </c>
      <c r="CK200" s="7" t="str">
        <f t="shared" si="1"/>
        <v>238S</v>
      </c>
      <c r="CL200" s="7">
        <f t="shared" si="1"/>
        <v>239</v>
      </c>
      <c r="CM200" s="7" t="str">
        <f t="shared" si="1"/>
        <v>239S</v>
      </c>
      <c r="CN200" s="7">
        <f t="shared" si="1"/>
        <v>240</v>
      </c>
      <c r="CO200" s="7" t="str">
        <f t="shared" si="1"/>
        <v>240S</v>
      </c>
      <c r="CP200" s="7">
        <f t="shared" si="1"/>
        <v>241</v>
      </c>
      <c r="CQ200" s="7" t="str">
        <f t="shared" si="1"/>
        <v>241S</v>
      </c>
      <c r="CR200" s="7">
        <f t="shared" si="1"/>
        <v>242</v>
      </c>
      <c r="CS200" s="7">
        <f t="shared" si="1"/>
        <v>243</v>
      </c>
      <c r="CT200" s="7">
        <f t="shared" si="1"/>
        <v>244</v>
      </c>
      <c r="CU200" s="7">
        <f t="shared" si="1"/>
        <v>245</v>
      </c>
      <c r="CV200" s="7">
        <f t="shared" si="1"/>
        <v>246</v>
      </c>
      <c r="CW200" s="7">
        <f t="shared" si="1"/>
        <v>247</v>
      </c>
      <c r="CX200" s="7">
        <f t="shared" si="1"/>
        <v>248</v>
      </c>
      <c r="CY200" s="7">
        <f t="shared" si="1"/>
        <v>249</v>
      </c>
      <c r="CZ200" s="7" t="str">
        <f t="shared" si="1"/>
        <v>249S</v>
      </c>
      <c r="DA200" s="7">
        <f t="shared" si="1"/>
        <v>250</v>
      </c>
      <c r="DB200" s="7" t="str">
        <f t="shared" si="1"/>
        <v>250S</v>
      </c>
      <c r="DC200" s="7">
        <f t="shared" si="1"/>
        <v>251</v>
      </c>
      <c r="DD200" s="7">
        <f t="shared" si="1"/>
        <v>252</v>
      </c>
      <c r="DE200" s="7">
        <f t="shared" si="1"/>
        <v>253</v>
      </c>
      <c r="DF200" s="7">
        <f t="shared" si="1"/>
        <v>254</v>
      </c>
      <c r="DG200" s="7">
        <f t="shared" si="1"/>
        <v>255</v>
      </c>
      <c r="DH200" s="7" t="str">
        <f t="shared" si="1"/>
        <v>255S</v>
      </c>
      <c r="DI200" s="7">
        <f t="shared" si="1"/>
        <v>256</v>
      </c>
      <c r="DJ200" s="7" t="str">
        <f t="shared" si="1"/>
        <v>257S</v>
      </c>
      <c r="DK200" s="7">
        <f t="shared" si="1"/>
        <v>258</v>
      </c>
      <c r="DL200" s="7">
        <f t="shared" si="1"/>
        <v>259</v>
      </c>
      <c r="DM200" s="7" t="str">
        <f t="shared" si="1"/>
        <v>259S</v>
      </c>
      <c r="DN200" s="7">
        <f t="shared" si="1"/>
        <v>260</v>
      </c>
      <c r="DO200" s="7" t="str">
        <f t="shared" si="1"/>
        <v>260S</v>
      </c>
      <c r="DP200" s="7">
        <f t="shared" si="1"/>
        <v>261</v>
      </c>
      <c r="DQ200" s="7">
        <f t="shared" si="1"/>
        <v>262</v>
      </c>
      <c r="DR200" s="7" t="str">
        <f t="shared" si="1"/>
        <v>262S</v>
      </c>
      <c r="DS200" s="7">
        <f t="shared" si="1"/>
        <v>263</v>
      </c>
      <c r="DT200" s="7" t="str">
        <f t="shared" si="1"/>
        <v>263S</v>
      </c>
      <c r="DU200" s="7">
        <f t="shared" si="1"/>
        <v>264</v>
      </c>
      <c r="DV200" s="7">
        <f t="shared" si="1"/>
        <v>265</v>
      </c>
      <c r="DW200" s="7" t="str">
        <f t="shared" si="1"/>
        <v>266S</v>
      </c>
      <c r="DX200" s="7">
        <f t="shared" si="1"/>
        <v>267</v>
      </c>
      <c r="DY200" s="7">
        <f t="shared" si="1"/>
        <v>268</v>
      </c>
      <c r="DZ200" s="7">
        <f t="shared" si="1"/>
        <v>269</v>
      </c>
      <c r="EA200" s="7">
        <f t="shared" si="1"/>
        <v>271</v>
      </c>
      <c r="EB200" s="7" t="str">
        <f t="shared" ref="EB200:GM200" si="2">EB1</f>
        <v>272S</v>
      </c>
      <c r="EC200" s="7">
        <f t="shared" si="2"/>
        <v>273</v>
      </c>
      <c r="ED200" s="7">
        <f t="shared" si="2"/>
        <v>274</v>
      </c>
      <c r="EE200" s="7">
        <f t="shared" si="2"/>
        <v>275</v>
      </c>
      <c r="EF200" s="7" t="str">
        <f t="shared" si="2"/>
        <v>275S</v>
      </c>
      <c r="EG200" s="7">
        <f t="shared" si="2"/>
        <v>276</v>
      </c>
      <c r="EH200" s="7" t="str">
        <f t="shared" si="2"/>
        <v>276S</v>
      </c>
      <c r="EI200" s="7">
        <f t="shared" si="2"/>
        <v>277</v>
      </c>
      <c r="EJ200" s="7">
        <f t="shared" si="2"/>
        <v>278</v>
      </c>
      <c r="EK200" s="7" t="str">
        <f t="shared" si="2"/>
        <v>278S</v>
      </c>
      <c r="EL200" s="7">
        <f t="shared" si="2"/>
        <v>279</v>
      </c>
      <c r="EM200" s="7" t="str">
        <f t="shared" si="2"/>
        <v>279S</v>
      </c>
      <c r="EN200" s="7" t="str">
        <f t="shared" si="2"/>
        <v>280S</v>
      </c>
      <c r="EO200" s="7">
        <f t="shared" si="2"/>
        <v>281</v>
      </c>
      <c r="EP200" s="7" t="str">
        <f t="shared" si="2"/>
        <v>281S</v>
      </c>
      <c r="EQ200" s="7">
        <f t="shared" si="2"/>
        <v>282</v>
      </c>
      <c r="ER200" s="7" t="str">
        <f t="shared" si="2"/>
        <v>282S</v>
      </c>
      <c r="ES200" s="7" t="str">
        <f t="shared" si="2"/>
        <v>283S</v>
      </c>
      <c r="ET200" s="7" t="str">
        <f t="shared" si="2"/>
        <v>284S</v>
      </c>
      <c r="EU200" s="7" t="str">
        <f t="shared" si="2"/>
        <v>285S</v>
      </c>
      <c r="EV200" s="7" t="str">
        <f t="shared" si="2"/>
        <v>286S</v>
      </c>
      <c r="EW200" s="7">
        <f t="shared" si="2"/>
        <v>287</v>
      </c>
      <c r="EX200" s="7" t="str">
        <f t="shared" si="2"/>
        <v>287S</v>
      </c>
      <c r="EY200" s="7">
        <f t="shared" si="2"/>
        <v>288</v>
      </c>
      <c r="EZ200" s="7">
        <f t="shared" si="2"/>
        <v>324</v>
      </c>
      <c r="FA200" s="7" t="str">
        <f t="shared" si="2"/>
        <v>324S</v>
      </c>
      <c r="FB200" s="7">
        <f t="shared" si="2"/>
        <v>325</v>
      </c>
      <c r="FC200" s="7" t="str">
        <f t="shared" si="2"/>
        <v>325S</v>
      </c>
      <c r="FD200" s="7">
        <f t="shared" si="2"/>
        <v>326</v>
      </c>
      <c r="FE200" s="7" t="str">
        <f t="shared" si="2"/>
        <v>326S</v>
      </c>
      <c r="FF200" s="7">
        <f t="shared" si="2"/>
        <v>327</v>
      </c>
      <c r="FG200" s="7" t="str">
        <f t="shared" si="2"/>
        <v>327S</v>
      </c>
      <c r="FH200" s="7">
        <f t="shared" si="2"/>
        <v>328</v>
      </c>
      <c r="FI200" s="7" t="str">
        <f t="shared" si="2"/>
        <v>328S</v>
      </c>
      <c r="FJ200" s="7">
        <f t="shared" si="2"/>
        <v>329</v>
      </c>
      <c r="FK200" s="7" t="str">
        <f t="shared" si="2"/>
        <v>329S</v>
      </c>
      <c r="FL200" s="7">
        <f t="shared" si="2"/>
        <v>330</v>
      </c>
      <c r="FM200" s="7" t="str">
        <f t="shared" si="2"/>
        <v>330S</v>
      </c>
      <c r="FN200" s="7">
        <f t="shared" si="2"/>
        <v>351</v>
      </c>
      <c r="FO200" s="7" t="str">
        <f t="shared" si="2"/>
        <v>351S</v>
      </c>
      <c r="FP200" s="7">
        <f t="shared" si="2"/>
        <v>352</v>
      </c>
      <c r="FQ200" s="7" t="str">
        <f t="shared" si="2"/>
        <v>352S</v>
      </c>
      <c r="FR200" s="7">
        <f t="shared" si="2"/>
        <v>353</v>
      </c>
      <c r="FS200" s="7" t="str">
        <f t="shared" si="2"/>
        <v>353S</v>
      </c>
      <c r="FT200" s="7">
        <f t="shared" si="2"/>
        <v>355</v>
      </c>
      <c r="FU200" s="7" t="str">
        <f t="shared" si="2"/>
        <v>355S</v>
      </c>
      <c r="FV200" s="7">
        <f t="shared" si="2"/>
        <v>418</v>
      </c>
      <c r="FW200" s="7" t="str">
        <f t="shared" si="2"/>
        <v>418S</v>
      </c>
      <c r="FX200" s="7" t="str">
        <f t="shared" si="2"/>
        <v>419S</v>
      </c>
      <c r="FY200" s="7">
        <f t="shared" si="2"/>
        <v>421</v>
      </c>
      <c r="FZ200" s="7">
        <f t="shared" si="2"/>
        <v>422</v>
      </c>
      <c r="GA200" s="7" t="str">
        <f t="shared" si="2"/>
        <v>422S</v>
      </c>
      <c r="GB200" s="7">
        <f t="shared" si="2"/>
        <v>424</v>
      </c>
      <c r="GC200" s="7" t="str">
        <f t="shared" si="2"/>
        <v>424S</v>
      </c>
      <c r="GD200" s="7">
        <f t="shared" si="2"/>
        <v>501</v>
      </c>
      <c r="GE200" s="7" t="str">
        <f t="shared" si="2"/>
        <v>501S</v>
      </c>
      <c r="GF200" s="7">
        <f t="shared" si="2"/>
        <v>516</v>
      </c>
      <c r="GG200" s="7">
        <f t="shared" si="2"/>
        <v>517</v>
      </c>
      <c r="GH200" s="7">
        <f t="shared" si="2"/>
        <v>518</v>
      </c>
      <c r="GI200" s="7">
        <f t="shared" si="2"/>
        <v>519</v>
      </c>
      <c r="GJ200" s="7" t="str">
        <f t="shared" si="2"/>
        <v>V110</v>
      </c>
      <c r="GK200" s="7" t="str">
        <f t="shared" si="2"/>
        <v>V111</v>
      </c>
      <c r="GL200" s="7" t="str">
        <f t="shared" si="2"/>
        <v>V112</v>
      </c>
      <c r="GM200" s="7" t="str">
        <f t="shared" si="2"/>
        <v>V113</v>
      </c>
      <c r="GN200" s="7" t="str">
        <f t="shared" ref="GN200:ID200" si="3">GN1</f>
        <v>V115</v>
      </c>
      <c r="GO200" s="7" t="str">
        <f t="shared" si="3"/>
        <v>V116</v>
      </c>
      <c r="GP200" s="7" t="str">
        <f t="shared" si="3"/>
        <v>V117</v>
      </c>
      <c r="GQ200" s="7" t="str">
        <f t="shared" si="3"/>
        <v>V118</v>
      </c>
      <c r="GR200" s="7" t="str">
        <f t="shared" si="3"/>
        <v>V122</v>
      </c>
      <c r="GS200" s="7" t="str">
        <f t="shared" si="3"/>
        <v>V201</v>
      </c>
      <c r="GT200" s="7" t="str">
        <f t="shared" si="3"/>
        <v>V202</v>
      </c>
      <c r="GU200" s="7" t="str">
        <f t="shared" si="3"/>
        <v>V203</v>
      </c>
      <c r="GV200" s="7" t="str">
        <f t="shared" si="3"/>
        <v>V204</v>
      </c>
      <c r="GW200" s="7" t="str">
        <f t="shared" si="3"/>
        <v>V205</v>
      </c>
      <c r="GX200" s="7" t="str">
        <f t="shared" si="3"/>
        <v>V206</v>
      </c>
      <c r="GY200" s="7" t="str">
        <f t="shared" si="3"/>
        <v>V207</v>
      </c>
      <c r="GZ200" s="7" t="str">
        <f t="shared" si="3"/>
        <v>V208</v>
      </c>
      <c r="HA200" s="7" t="str">
        <f t="shared" si="3"/>
        <v>V209</v>
      </c>
      <c r="HB200" s="7" t="str">
        <f t="shared" si="3"/>
        <v>V210</v>
      </c>
      <c r="HC200" s="7" t="str">
        <f t="shared" si="3"/>
        <v>V211</v>
      </c>
      <c r="HD200" s="7" t="str">
        <f t="shared" si="3"/>
        <v>V212</v>
      </c>
      <c r="HE200" s="7" t="str">
        <f t="shared" si="3"/>
        <v>V213</v>
      </c>
      <c r="HF200" s="7" t="str">
        <f t="shared" si="3"/>
        <v>V214</v>
      </c>
      <c r="HG200" s="7" t="str">
        <f t="shared" si="3"/>
        <v>V215</v>
      </c>
      <c r="HH200" s="7" t="str">
        <f t="shared" si="3"/>
        <v>V216</v>
      </c>
      <c r="HI200" s="7" t="str">
        <f t="shared" si="3"/>
        <v>V217</v>
      </c>
      <c r="HJ200" s="7" t="str">
        <f t="shared" si="3"/>
        <v>V222</v>
      </c>
      <c r="HK200" s="7" t="str">
        <f t="shared" si="3"/>
        <v>V224</v>
      </c>
      <c r="HL200" s="7" t="str">
        <f t="shared" si="3"/>
        <v>V225</v>
      </c>
      <c r="HM200" s="7" t="str">
        <f t="shared" si="3"/>
        <v>V226</v>
      </c>
      <c r="HN200" s="7" t="str">
        <f t="shared" si="3"/>
        <v>V227</v>
      </c>
      <c r="HO200" s="7" t="str">
        <f t="shared" si="3"/>
        <v>V228</v>
      </c>
      <c r="HP200" s="7" t="str">
        <f t="shared" si="3"/>
        <v>V229</v>
      </c>
      <c r="HQ200" s="7" t="str">
        <f t="shared" si="3"/>
        <v>V230</v>
      </c>
      <c r="HR200" s="7" t="str">
        <f t="shared" si="3"/>
        <v>V231</v>
      </c>
      <c r="HS200" s="7" t="str">
        <f t="shared" si="3"/>
        <v>V232</v>
      </c>
      <c r="HT200" s="7" t="str">
        <f t="shared" si="3"/>
        <v>V233</v>
      </c>
      <c r="HU200" s="7" t="str">
        <f t="shared" si="3"/>
        <v>V234</v>
      </c>
      <c r="HV200" s="7" t="str">
        <f t="shared" si="3"/>
        <v>V235</v>
      </c>
      <c r="HW200" s="7" t="str">
        <f t="shared" si="3"/>
        <v>V236</v>
      </c>
      <c r="HX200" s="7" t="str">
        <f t="shared" si="3"/>
        <v>V239</v>
      </c>
      <c r="HY200" s="7" t="str">
        <f t="shared" si="3"/>
        <v>V240</v>
      </c>
      <c r="HZ200" s="7" t="str">
        <f t="shared" si="3"/>
        <v>V241</v>
      </c>
      <c r="IA200" s="7" t="str">
        <f t="shared" si="3"/>
        <v>V243</v>
      </c>
      <c r="IB200" s="7" t="str">
        <f t="shared" si="3"/>
        <v>V248</v>
      </c>
      <c r="IC200" s="7" t="str">
        <f t="shared" si="3"/>
        <v>V249</v>
      </c>
      <c r="ID200" s="7" t="str">
        <f t="shared" si="3"/>
        <v>V263</v>
      </c>
    </row>
    <row r="201" spans="1:254" s="6" customFormat="1" ht="12" customHeight="1" x14ac:dyDescent="0.15">
      <c r="A201" s="6" t="s">
        <v>175</v>
      </c>
    </row>
    <row r="202" spans="1:254" s="4" customFormat="1" ht="12" customHeight="1" x14ac:dyDescent="0.15">
      <c r="A202" s="4" t="s">
        <v>554</v>
      </c>
      <c r="B202" s="5" t="s">
        <v>176</v>
      </c>
      <c r="C202" s="8">
        <f>IF(ISERROR(C11+C12),0,C11+C12)</f>
        <v>276.35070999999999</v>
      </c>
      <c r="D202" s="8">
        <f t="shared" ref="D202:BO202" si="4">IF(ISERROR(D11+D12),0,D11+D12)</f>
        <v>1.40225E-7</v>
      </c>
      <c r="E202" s="8">
        <f t="shared" si="4"/>
        <v>1.40225E-7</v>
      </c>
      <c r="F202" s="8">
        <f t="shared" si="4"/>
        <v>0</v>
      </c>
      <c r="G202" s="8">
        <f t="shared" si="4"/>
        <v>276.350661</v>
      </c>
      <c r="H202" s="8">
        <f t="shared" si="4"/>
        <v>276.35350499999998</v>
      </c>
      <c r="I202" s="8">
        <f t="shared" si="4"/>
        <v>0</v>
      </c>
      <c r="J202" s="8">
        <f t="shared" si="4"/>
        <v>0</v>
      </c>
      <c r="K202" s="8">
        <f t="shared" si="4"/>
        <v>0</v>
      </c>
      <c r="L202" s="8">
        <f t="shared" si="4"/>
        <v>2.7635057000000001E-3</v>
      </c>
      <c r="M202" s="8">
        <f t="shared" si="4"/>
        <v>243.04724300000001</v>
      </c>
      <c r="N202" s="8">
        <f t="shared" si="4"/>
        <v>368.85240099999999</v>
      </c>
      <c r="O202" s="8">
        <f t="shared" si="4"/>
        <v>33.303514</v>
      </c>
      <c r="P202" s="8">
        <f t="shared" si="4"/>
        <v>125.805117</v>
      </c>
      <c r="Q202" s="8">
        <f t="shared" si="4"/>
        <v>0</v>
      </c>
      <c r="R202" s="8">
        <f t="shared" si="4"/>
        <v>368.85243299999996</v>
      </c>
      <c r="S202" s="8">
        <f t="shared" si="4"/>
        <v>0</v>
      </c>
      <c r="T202" s="8">
        <f t="shared" si="4"/>
        <v>276.35341400000004</v>
      </c>
      <c r="U202" s="8">
        <f t="shared" si="4"/>
        <v>0</v>
      </c>
      <c r="V202" s="8">
        <f t="shared" si="4"/>
        <v>0</v>
      </c>
      <c r="W202" s="8">
        <f t="shared" si="4"/>
        <v>0</v>
      </c>
      <c r="X202" s="8">
        <f t="shared" si="4"/>
        <v>0</v>
      </c>
      <c r="Y202" s="8">
        <f t="shared" si="4"/>
        <v>0</v>
      </c>
      <c r="Z202" s="8">
        <f t="shared" si="4"/>
        <v>33.303514999999997</v>
      </c>
      <c r="AA202" s="8">
        <f t="shared" si="4"/>
        <v>33.303513000000002</v>
      </c>
      <c r="AB202" s="8">
        <f t="shared" si="4"/>
        <v>4.4451039999999999E-4</v>
      </c>
      <c r="AC202" s="8">
        <f t="shared" si="4"/>
        <v>33.303511999999998</v>
      </c>
      <c r="AD202" s="8">
        <f t="shared" si="4"/>
        <v>16.651536</v>
      </c>
      <c r="AE202" s="8">
        <f t="shared" si="4"/>
        <v>33.303511</v>
      </c>
      <c r="AF202" s="8">
        <f t="shared" si="4"/>
        <v>16.651536</v>
      </c>
      <c r="AG202" s="8">
        <f t="shared" si="4"/>
        <v>16.651536</v>
      </c>
      <c r="AH202" s="8">
        <f t="shared" si="4"/>
        <v>4.4451020000000003E-4</v>
      </c>
      <c r="AI202" s="8">
        <f t="shared" si="4"/>
        <v>16.651536</v>
      </c>
      <c r="AJ202" s="8">
        <f t="shared" si="4"/>
        <v>16.651976999999999</v>
      </c>
      <c r="AK202" s="8">
        <f t="shared" si="4"/>
        <v>33.303072999999998</v>
      </c>
      <c r="AL202" s="8">
        <f t="shared" si="4"/>
        <v>0</v>
      </c>
      <c r="AM202" s="8">
        <f t="shared" si="4"/>
        <v>44827.681568900007</v>
      </c>
      <c r="AN202" s="8">
        <f t="shared" si="4"/>
        <v>0</v>
      </c>
      <c r="AO202" s="8">
        <f t="shared" si="4"/>
        <v>0</v>
      </c>
      <c r="AP202" s="8">
        <f t="shared" si="4"/>
        <v>67656.617530000003</v>
      </c>
      <c r="AQ202" s="8">
        <f t="shared" si="4"/>
        <v>278.98548</v>
      </c>
      <c r="AR202" s="8">
        <f t="shared" si="4"/>
        <v>22549.950769999999</v>
      </c>
      <c r="AS202" s="8">
        <f t="shared" si="4"/>
        <v>45106.656329999998</v>
      </c>
      <c r="AT202" s="8">
        <f t="shared" si="4"/>
        <v>67656.611770000003</v>
      </c>
      <c r="AU202" s="8">
        <f t="shared" si="4"/>
        <v>0</v>
      </c>
      <c r="AV202" s="8">
        <f t="shared" si="4"/>
        <v>0</v>
      </c>
      <c r="AW202" s="8">
        <f t="shared" si="4"/>
        <v>0</v>
      </c>
      <c r="AX202" s="8">
        <f t="shared" si="4"/>
        <v>0</v>
      </c>
      <c r="AY202" s="8">
        <f t="shared" si="4"/>
        <v>45106.656970000004</v>
      </c>
      <c r="AZ202" s="8">
        <f t="shared" si="4"/>
        <v>45106.661289999996</v>
      </c>
      <c r="BA202" s="8">
        <f t="shared" si="4"/>
        <v>45106.658810000001</v>
      </c>
      <c r="BB202" s="8">
        <f t="shared" si="4"/>
        <v>45106.659400000004</v>
      </c>
      <c r="BC202" s="8">
        <f t="shared" si="4"/>
        <v>45106.655299999999</v>
      </c>
      <c r="BD202" s="8">
        <f t="shared" si="4"/>
        <v>45106.663</v>
      </c>
      <c r="BE202" s="8">
        <f t="shared" si="4"/>
        <v>45106.66</v>
      </c>
      <c r="BF202" s="8">
        <f t="shared" si="4"/>
        <v>45106.66</v>
      </c>
      <c r="BG202" s="8">
        <f t="shared" si="4"/>
        <v>45106.66</v>
      </c>
      <c r="BH202" s="8">
        <f t="shared" si="4"/>
        <v>0</v>
      </c>
      <c r="BI202" s="8">
        <f t="shared" si="4"/>
        <v>0</v>
      </c>
      <c r="BJ202" s="8">
        <f t="shared" si="4"/>
        <v>0</v>
      </c>
      <c r="BK202" s="8">
        <f t="shared" si="4"/>
        <v>45062.95</v>
      </c>
      <c r="BL202" s="8">
        <f t="shared" si="4"/>
        <v>45062.979999999996</v>
      </c>
      <c r="BM202" s="8">
        <f t="shared" si="4"/>
        <v>6.6967281000000005</v>
      </c>
      <c r="BN202" s="8">
        <f t="shared" si="4"/>
        <v>6.6967280000000002</v>
      </c>
      <c r="BO202" s="8">
        <f t="shared" si="4"/>
        <v>45056.593000000001</v>
      </c>
      <c r="BP202" s="8">
        <f t="shared" ref="BP202:EA202" si="5">IF(ISERROR(BP11+BP12),0,BP11+BP12)</f>
        <v>0</v>
      </c>
      <c r="BQ202" s="8">
        <f t="shared" si="5"/>
        <v>12.886725700000001</v>
      </c>
      <c r="BR202" s="8">
        <f t="shared" si="5"/>
        <v>12.88673</v>
      </c>
      <c r="BS202" s="8">
        <f t="shared" si="5"/>
        <v>45043.724999999999</v>
      </c>
      <c r="BT202" s="8">
        <f t="shared" si="5"/>
        <v>0</v>
      </c>
      <c r="BU202" s="8">
        <f t="shared" si="5"/>
        <v>13.97440366</v>
      </c>
      <c r="BV202" s="8">
        <f t="shared" si="5"/>
        <v>45029.746399999996</v>
      </c>
      <c r="BW202" s="8">
        <f t="shared" si="5"/>
        <v>0.93693235809999997</v>
      </c>
      <c r="BX202" s="8">
        <f t="shared" si="5"/>
        <v>67538.736099999995</v>
      </c>
      <c r="BY202" s="8">
        <f t="shared" si="5"/>
        <v>0.73935444120000005</v>
      </c>
      <c r="BZ202" s="8">
        <f t="shared" si="5"/>
        <v>67538.7405</v>
      </c>
      <c r="CA202" s="8">
        <f t="shared" si="5"/>
        <v>22510.6633</v>
      </c>
      <c r="CB202" s="8">
        <f t="shared" si="5"/>
        <v>0.73935875049999999</v>
      </c>
      <c r="CC202" s="8">
        <f t="shared" si="5"/>
        <v>0.73935875049999999</v>
      </c>
      <c r="CD202" s="8">
        <f t="shared" si="5"/>
        <v>0.73935879999999998</v>
      </c>
      <c r="CE202" s="8">
        <f t="shared" si="5"/>
        <v>0</v>
      </c>
      <c r="CF202" s="8">
        <f t="shared" si="5"/>
        <v>1.44148E-6</v>
      </c>
      <c r="CG202" s="8">
        <f t="shared" si="5"/>
        <v>0</v>
      </c>
      <c r="CH202" s="8">
        <f t="shared" si="5"/>
        <v>0.93693389999999999</v>
      </c>
      <c r="CI202" s="8">
        <f t="shared" si="5"/>
        <v>0.93693383499999994</v>
      </c>
      <c r="CJ202" s="8">
        <f t="shared" si="5"/>
        <v>33.557859999999998</v>
      </c>
      <c r="CK202" s="8">
        <f t="shared" si="5"/>
        <v>1.24672E-5</v>
      </c>
      <c r="CL202" s="8">
        <f t="shared" si="5"/>
        <v>34.494790000000002</v>
      </c>
      <c r="CM202" s="8">
        <f t="shared" si="5"/>
        <v>1.44148E-6</v>
      </c>
      <c r="CN202" s="8">
        <f t="shared" si="5"/>
        <v>1.24672E-5</v>
      </c>
      <c r="CO202" s="8">
        <f t="shared" si="5"/>
        <v>0</v>
      </c>
      <c r="CP202" s="8">
        <f t="shared" si="5"/>
        <v>13.97442</v>
      </c>
      <c r="CQ202" s="8">
        <f t="shared" si="5"/>
        <v>13.974412600000001</v>
      </c>
      <c r="CR202" s="8">
        <f t="shared" si="5"/>
        <v>12.88673</v>
      </c>
      <c r="CS202" s="8">
        <f t="shared" si="5"/>
        <v>6.6967280000000002</v>
      </c>
      <c r="CT202" s="8">
        <f t="shared" si="5"/>
        <v>34.494790000000002</v>
      </c>
      <c r="CU202" s="8">
        <f t="shared" si="5"/>
        <v>4.30933E-6</v>
      </c>
      <c r="CV202" s="8">
        <f t="shared" si="5"/>
        <v>34.440130000000003</v>
      </c>
      <c r="CW202" s="8">
        <f t="shared" si="5"/>
        <v>5.4655599999999999E-2</v>
      </c>
      <c r="CX202" s="8">
        <f t="shared" si="5"/>
        <v>20.149090000000001</v>
      </c>
      <c r="CY202" s="8">
        <f t="shared" si="5"/>
        <v>276.29604</v>
      </c>
      <c r="CZ202" s="8">
        <f t="shared" si="5"/>
        <v>0</v>
      </c>
      <c r="DA202" s="8">
        <f t="shared" si="5"/>
        <v>0</v>
      </c>
      <c r="DB202" s="8">
        <f t="shared" si="5"/>
        <v>0</v>
      </c>
      <c r="DC202" s="8">
        <f t="shared" si="5"/>
        <v>0</v>
      </c>
      <c r="DD202" s="8">
        <f t="shared" si="5"/>
        <v>1.2799579999999999E-7</v>
      </c>
      <c r="DE202" s="8">
        <f t="shared" si="5"/>
        <v>1.2798950000000001E-7</v>
      </c>
      <c r="DF202" s="8">
        <f t="shared" si="5"/>
        <v>44731.38</v>
      </c>
      <c r="DG202" s="8">
        <f t="shared" si="5"/>
        <v>0</v>
      </c>
      <c r="DH202" s="8">
        <f t="shared" si="5"/>
        <v>0</v>
      </c>
      <c r="DI202" s="8">
        <f t="shared" si="5"/>
        <v>0</v>
      </c>
      <c r="DJ202" s="8">
        <f t="shared" si="5"/>
        <v>278.98548</v>
      </c>
      <c r="DK202" s="8">
        <f t="shared" si="5"/>
        <v>45027.718399999998</v>
      </c>
      <c r="DL202" s="8">
        <f t="shared" si="5"/>
        <v>90055.454200000007</v>
      </c>
      <c r="DM202" s="8">
        <f t="shared" si="5"/>
        <v>0</v>
      </c>
      <c r="DN202" s="8">
        <f t="shared" si="5"/>
        <v>45027.727100000004</v>
      </c>
      <c r="DO202" s="8">
        <f t="shared" si="5"/>
        <v>90055.454200000007</v>
      </c>
      <c r="DP202" s="8">
        <f t="shared" si="5"/>
        <v>44731.38</v>
      </c>
      <c r="DQ202" s="8">
        <f t="shared" si="5"/>
        <v>276.29604</v>
      </c>
      <c r="DR202" s="8">
        <f t="shared" si="5"/>
        <v>45027.823099999994</v>
      </c>
      <c r="DS202" s="8">
        <f t="shared" si="5"/>
        <v>20.149090000000001</v>
      </c>
      <c r="DT202" s="8">
        <f t="shared" si="5"/>
        <v>276.29604</v>
      </c>
      <c r="DU202" s="8">
        <f t="shared" si="5"/>
        <v>0</v>
      </c>
      <c r="DV202" s="8">
        <f t="shared" si="5"/>
        <v>0</v>
      </c>
      <c r="DW202" s="8">
        <f t="shared" si="5"/>
        <v>0</v>
      </c>
      <c r="DX202" s="8">
        <f t="shared" si="5"/>
        <v>0</v>
      </c>
      <c r="DY202" s="8">
        <f t="shared" si="5"/>
        <v>0</v>
      </c>
      <c r="DZ202" s="8">
        <f t="shared" si="5"/>
        <v>0</v>
      </c>
      <c r="EA202" s="8">
        <f t="shared" si="5"/>
        <v>0</v>
      </c>
      <c r="EB202" s="8">
        <f t="shared" ref="EB202:GM202" si="6">IF(ISERROR(EB11+EB12),0,EB11+EB12)</f>
        <v>0</v>
      </c>
      <c r="EC202" s="8">
        <f t="shared" si="6"/>
        <v>44507.72</v>
      </c>
      <c r="ED202" s="8">
        <f t="shared" si="6"/>
        <v>223.65690000000001</v>
      </c>
      <c r="EE202" s="8">
        <f t="shared" si="6"/>
        <v>0</v>
      </c>
      <c r="EF202" s="8">
        <f t="shared" si="6"/>
        <v>0</v>
      </c>
      <c r="EG202" s="8">
        <f t="shared" si="6"/>
        <v>0</v>
      </c>
      <c r="EH202" s="8">
        <f t="shared" si="6"/>
        <v>0</v>
      </c>
      <c r="EI202" s="8">
        <f t="shared" si="6"/>
        <v>223.65690000000001</v>
      </c>
      <c r="EJ202" s="8">
        <f t="shared" si="6"/>
        <v>0</v>
      </c>
      <c r="EK202" s="8">
        <f t="shared" si="6"/>
        <v>223.65690000000001</v>
      </c>
      <c r="EL202" s="8">
        <f t="shared" si="6"/>
        <v>0</v>
      </c>
      <c r="EM202" s="8">
        <f t="shared" si="6"/>
        <v>0</v>
      </c>
      <c r="EN202" s="8">
        <f t="shared" si="6"/>
        <v>0</v>
      </c>
      <c r="EO202" s="8">
        <f t="shared" si="6"/>
        <v>278.98548</v>
      </c>
      <c r="EP202" s="8">
        <f t="shared" si="6"/>
        <v>278.98548</v>
      </c>
      <c r="EQ202" s="8">
        <f t="shared" si="6"/>
        <v>276.35068000000001</v>
      </c>
      <c r="ER202" s="8">
        <f t="shared" si="6"/>
        <v>276.35073</v>
      </c>
      <c r="ES202" s="8">
        <f t="shared" si="6"/>
        <v>0</v>
      </c>
      <c r="ET202" s="8">
        <f t="shared" si="6"/>
        <v>0</v>
      </c>
      <c r="EU202" s="8">
        <f t="shared" si="6"/>
        <v>0</v>
      </c>
      <c r="EV202" s="8">
        <f t="shared" si="6"/>
        <v>0</v>
      </c>
      <c r="EW202" s="8">
        <f t="shared" si="6"/>
        <v>0</v>
      </c>
      <c r="EX202" s="8">
        <f t="shared" si="6"/>
        <v>0</v>
      </c>
      <c r="EY202" s="8">
        <f t="shared" si="6"/>
        <v>0</v>
      </c>
      <c r="EZ202" s="8">
        <f t="shared" si="6"/>
        <v>0</v>
      </c>
      <c r="FA202" s="8">
        <f t="shared" si="6"/>
        <v>0</v>
      </c>
      <c r="FB202" s="8">
        <f t="shared" si="6"/>
        <v>0</v>
      </c>
      <c r="FC202" s="8">
        <f t="shared" si="6"/>
        <v>0</v>
      </c>
      <c r="FD202" s="8">
        <f t="shared" si="6"/>
        <v>0</v>
      </c>
      <c r="FE202" s="8">
        <f t="shared" si="6"/>
        <v>0</v>
      </c>
      <c r="FF202" s="8">
        <f t="shared" si="6"/>
        <v>0</v>
      </c>
      <c r="FG202" s="8">
        <f t="shared" si="6"/>
        <v>0</v>
      </c>
      <c r="FH202" s="8">
        <f t="shared" si="6"/>
        <v>0</v>
      </c>
      <c r="FI202" s="8">
        <f t="shared" si="6"/>
        <v>0</v>
      </c>
      <c r="FJ202" s="8">
        <f t="shared" si="6"/>
        <v>0</v>
      </c>
      <c r="FK202" s="8">
        <f t="shared" si="6"/>
        <v>0</v>
      </c>
      <c r="FL202" s="8">
        <f t="shared" si="6"/>
        <v>0</v>
      </c>
      <c r="FM202" s="8">
        <f t="shared" si="6"/>
        <v>0</v>
      </c>
      <c r="FN202" s="8">
        <f t="shared" si="6"/>
        <v>0</v>
      </c>
      <c r="FO202" s="8">
        <f t="shared" si="6"/>
        <v>0</v>
      </c>
      <c r="FP202" s="8">
        <f t="shared" si="6"/>
        <v>0</v>
      </c>
      <c r="FQ202" s="8">
        <f t="shared" si="6"/>
        <v>0</v>
      </c>
      <c r="FR202" s="8">
        <f t="shared" si="6"/>
        <v>0</v>
      </c>
      <c r="FS202" s="8">
        <f t="shared" si="6"/>
        <v>0</v>
      </c>
      <c r="FT202" s="8">
        <f t="shared" si="6"/>
        <v>0</v>
      </c>
      <c r="FU202" s="8">
        <f t="shared" si="6"/>
        <v>0</v>
      </c>
      <c r="FV202" s="8">
        <f t="shared" si="6"/>
        <v>0</v>
      </c>
      <c r="FW202" s="8">
        <f t="shared" si="6"/>
        <v>0</v>
      </c>
      <c r="FX202" s="8">
        <f t="shared" si="6"/>
        <v>0</v>
      </c>
      <c r="FY202" s="8">
        <f t="shared" si="6"/>
        <v>0</v>
      </c>
      <c r="FZ202" s="8">
        <f t="shared" si="6"/>
        <v>0</v>
      </c>
      <c r="GA202" s="8">
        <f t="shared" si="6"/>
        <v>0</v>
      </c>
      <c r="GB202" s="8">
        <f t="shared" si="6"/>
        <v>0</v>
      </c>
      <c r="GC202" s="8">
        <f t="shared" si="6"/>
        <v>0</v>
      </c>
      <c r="GD202" s="8">
        <f t="shared" si="6"/>
        <v>0</v>
      </c>
      <c r="GE202" s="8">
        <f t="shared" si="6"/>
        <v>0</v>
      </c>
      <c r="GF202" s="8">
        <f t="shared" si="6"/>
        <v>0</v>
      </c>
      <c r="GG202" s="8">
        <f t="shared" si="6"/>
        <v>0</v>
      </c>
      <c r="GH202" s="8">
        <f t="shared" si="6"/>
        <v>0</v>
      </c>
      <c r="GI202" s="8">
        <f t="shared" si="6"/>
        <v>0</v>
      </c>
      <c r="GJ202" s="8">
        <f t="shared" si="6"/>
        <v>243.04715041</v>
      </c>
      <c r="GK202" s="8">
        <f t="shared" si="6"/>
        <v>246.970935</v>
      </c>
      <c r="GL202" s="8">
        <f t="shared" si="6"/>
        <v>0</v>
      </c>
      <c r="GM202" s="8">
        <f t="shared" si="6"/>
        <v>243.04727400000002</v>
      </c>
      <c r="GN202" s="8">
        <f t="shared" ref="GN202:HV202" si="7">IF(ISERROR(GN11+GN12),0,GN11+GN12)</f>
        <v>1.40225E-7</v>
      </c>
      <c r="GO202" s="8">
        <f t="shared" si="7"/>
        <v>3.9237341999999997</v>
      </c>
      <c r="GP202" s="8">
        <f t="shared" si="7"/>
        <v>0</v>
      </c>
      <c r="GQ202" s="8">
        <f t="shared" si="7"/>
        <v>29.3797794</v>
      </c>
      <c r="GR202" s="8">
        <f t="shared" si="7"/>
        <v>0</v>
      </c>
      <c r="GS202" s="8">
        <f t="shared" si="7"/>
        <v>45056.61</v>
      </c>
      <c r="GT202" s="8">
        <f t="shared" si="7"/>
        <v>0.32738109999999998</v>
      </c>
      <c r="GU202" s="8">
        <f t="shared" si="7"/>
        <v>6.3693470000000003</v>
      </c>
      <c r="GV202" s="8">
        <f t="shared" si="7"/>
        <v>45043.722999999998</v>
      </c>
      <c r="GW202" s="8">
        <f t="shared" si="7"/>
        <v>1.6946200000000002E-2</v>
      </c>
      <c r="GX202" s="8">
        <f t="shared" si="7"/>
        <v>12.86978</v>
      </c>
      <c r="GY202" s="8">
        <f t="shared" si="7"/>
        <v>45029.754999999997</v>
      </c>
      <c r="GZ202" s="8">
        <f t="shared" si="7"/>
        <v>4.30896E-4</v>
      </c>
      <c r="HA202" s="8">
        <f t="shared" si="7"/>
        <v>13.97397</v>
      </c>
      <c r="HB202" s="8">
        <f t="shared" si="7"/>
        <v>45028.816399999996</v>
      </c>
      <c r="HC202" s="8">
        <f t="shared" si="7"/>
        <v>2.1908499999999999E-5</v>
      </c>
      <c r="HD202" s="8">
        <f t="shared" si="7"/>
        <v>0.93691049999999998</v>
      </c>
      <c r="HE202" s="8">
        <f t="shared" si="7"/>
        <v>67539.470499999996</v>
      </c>
      <c r="HF202" s="8">
        <f t="shared" si="7"/>
        <v>2.2713799999999998E-6</v>
      </c>
      <c r="HG202" s="8">
        <f t="shared" si="7"/>
        <v>0.73935220000000001</v>
      </c>
      <c r="HH202" s="8">
        <f t="shared" si="7"/>
        <v>45028.074400000005</v>
      </c>
      <c r="HI202" s="8">
        <f t="shared" si="7"/>
        <v>0.35713340999999998</v>
      </c>
      <c r="HJ202" s="8">
        <f t="shared" si="7"/>
        <v>45027.7183</v>
      </c>
      <c r="HK202" s="8">
        <f t="shared" si="7"/>
        <v>45027.72</v>
      </c>
      <c r="HL202" s="8">
        <f t="shared" si="7"/>
        <v>44821.02</v>
      </c>
      <c r="HM202" s="8">
        <f t="shared" si="7"/>
        <v>206.8031</v>
      </c>
      <c r="HN202" s="8">
        <f t="shared" si="7"/>
        <v>20.149090000000001</v>
      </c>
      <c r="HO202" s="8">
        <f t="shared" si="7"/>
        <v>186.654</v>
      </c>
      <c r="HP202" s="8">
        <f t="shared" si="7"/>
        <v>89.642039999999994</v>
      </c>
      <c r="HQ202" s="8">
        <f t="shared" si="7"/>
        <v>44731.38</v>
      </c>
      <c r="HR202" s="8">
        <f t="shared" si="7"/>
        <v>44751.529089999996</v>
      </c>
      <c r="HS202" s="8">
        <f t="shared" si="7"/>
        <v>44731.38</v>
      </c>
      <c r="HT202" s="8">
        <f t="shared" si="7"/>
        <v>0</v>
      </c>
      <c r="HU202" s="8">
        <f t="shared" si="7"/>
        <v>20.149090000000001</v>
      </c>
      <c r="HV202" s="8">
        <f t="shared" si="7"/>
        <v>0</v>
      </c>
      <c r="HW202" s="8">
        <f t="shared" ref="HW202:IB202" si="8">IF(ISERROR(HW11+HW12),0,HW11+HW12)</f>
        <v>44731.38</v>
      </c>
      <c r="HX202" s="8">
        <f t="shared" si="8"/>
        <v>44507.72</v>
      </c>
      <c r="HY202" s="8">
        <f t="shared" si="8"/>
        <v>223.65690000000001</v>
      </c>
      <c r="HZ202" s="8">
        <f t="shared" si="8"/>
        <v>0</v>
      </c>
      <c r="IA202" s="8">
        <f t="shared" si="8"/>
        <v>1.2799579999999999E-7</v>
      </c>
      <c r="IB202" s="8">
        <f t="shared" si="8"/>
        <v>223.65690000000001</v>
      </c>
      <c r="IC202" s="8">
        <f>IF(ISERROR(IC11+IC12),0,IC11+IC12)</f>
        <v>276.29604</v>
      </c>
      <c r="ID202" s="8">
        <f>IF(ISERROR(ID11+ID12),0,ID11+ID12)</f>
        <v>20.149090000000001</v>
      </c>
      <c r="IE202" s="8"/>
      <c r="IF202" s="8"/>
      <c r="IG202" s="8"/>
      <c r="IH202" s="8"/>
      <c r="II202" s="8"/>
      <c r="IJ202" s="8"/>
      <c r="IK202" s="8"/>
      <c r="IL202" s="8"/>
      <c r="IM202" s="8"/>
      <c r="IN202" s="8"/>
      <c r="IO202" s="8"/>
      <c r="IP202" s="8"/>
      <c r="IQ202" s="8"/>
      <c r="IR202" s="8"/>
      <c r="IS202" s="8"/>
      <c r="IT202" s="8"/>
    </row>
    <row r="203" spans="1:254" s="4" customFormat="1" ht="12" customHeight="1" x14ac:dyDescent="0.15">
      <c r="A203" s="4" t="s">
        <v>177</v>
      </c>
      <c r="B203" s="5" t="s">
        <v>176</v>
      </c>
      <c r="C203" s="8">
        <f>IF(C19=" ",0,C19)</f>
        <v>74815.69</v>
      </c>
      <c r="D203" s="8">
        <f t="shared" ref="D203:BO203" si="9">IF(D19=" ",0,D19)</f>
        <v>3855.2460000000001</v>
      </c>
      <c r="E203" s="8">
        <f t="shared" si="9"/>
        <v>3855.1779999999999</v>
      </c>
      <c r="F203" s="8">
        <f t="shared" si="9"/>
        <v>7.9639600000000005E-2</v>
      </c>
      <c r="G203" s="8">
        <f t="shared" si="9"/>
        <v>74815.53</v>
      </c>
      <c r="H203" s="8">
        <f t="shared" si="9"/>
        <v>74816.28</v>
      </c>
      <c r="I203" s="8">
        <f t="shared" si="9"/>
        <v>8559.1530000000002</v>
      </c>
      <c r="J203" s="8">
        <f t="shared" si="9"/>
        <v>8559.3189999999995</v>
      </c>
      <c r="K203" s="8">
        <f t="shared" si="9"/>
        <v>0</v>
      </c>
      <c r="L203" s="8">
        <f t="shared" si="9"/>
        <v>0.74815609999999999</v>
      </c>
      <c r="M203" s="8">
        <f t="shared" si="9"/>
        <v>259.22190000000001</v>
      </c>
      <c r="N203" s="8">
        <f t="shared" si="9"/>
        <v>393.39929999999998</v>
      </c>
      <c r="O203" s="8">
        <f t="shared" si="9"/>
        <v>74647.149999999994</v>
      </c>
      <c r="P203" s="8">
        <f t="shared" si="9"/>
        <v>134.17740000000001</v>
      </c>
      <c r="Q203" s="8">
        <f t="shared" si="9"/>
        <v>98.82</v>
      </c>
      <c r="R203" s="8">
        <f t="shared" si="9"/>
        <v>393.39929999999998</v>
      </c>
      <c r="S203" s="8">
        <f t="shared" si="9"/>
        <v>96.386240000000001</v>
      </c>
      <c r="T203" s="8">
        <f t="shared" si="9"/>
        <v>74816.28</v>
      </c>
      <c r="U203" s="8">
        <f t="shared" si="9"/>
        <v>25.613759999999999</v>
      </c>
      <c r="V203" s="8">
        <f t="shared" si="9"/>
        <v>0</v>
      </c>
      <c r="W203" s="8">
        <f t="shared" si="9"/>
        <v>25.613790000000002</v>
      </c>
      <c r="X203" s="8">
        <f t="shared" si="9"/>
        <v>0</v>
      </c>
      <c r="Y203" s="8">
        <f t="shared" si="9"/>
        <v>2.4337580000000001</v>
      </c>
      <c r="Z203" s="8">
        <f t="shared" si="9"/>
        <v>74768.039999999994</v>
      </c>
      <c r="AA203" s="8">
        <f t="shared" si="9"/>
        <v>74768.039999999994</v>
      </c>
      <c r="AB203" s="8">
        <f t="shared" si="9"/>
        <v>0.99794669999999996</v>
      </c>
      <c r="AC203" s="8">
        <f t="shared" si="9"/>
        <v>74768.039999999994</v>
      </c>
      <c r="AD203" s="8">
        <f t="shared" si="9"/>
        <v>37383.519999999997</v>
      </c>
      <c r="AE203" s="8">
        <f t="shared" si="9"/>
        <v>74768.039999999994</v>
      </c>
      <c r="AF203" s="8">
        <f t="shared" si="9"/>
        <v>37383.519999999997</v>
      </c>
      <c r="AG203" s="8">
        <f t="shared" si="9"/>
        <v>37383.519999999997</v>
      </c>
      <c r="AH203" s="8">
        <f t="shared" si="9"/>
        <v>0.99794669999999996</v>
      </c>
      <c r="AI203" s="8">
        <f t="shared" si="9"/>
        <v>37383.519999999997</v>
      </c>
      <c r="AJ203" s="8">
        <f t="shared" si="9"/>
        <v>37384.519999999997</v>
      </c>
      <c r="AK203" s="8">
        <f t="shared" si="9"/>
        <v>74767.039999999994</v>
      </c>
      <c r="AL203" s="8">
        <f t="shared" si="9"/>
        <v>90.846800000000002</v>
      </c>
      <c r="AM203" s="8">
        <f t="shared" si="9"/>
        <v>0.34</v>
      </c>
      <c r="AN203" s="8">
        <f t="shared" si="9"/>
        <v>0</v>
      </c>
      <c r="AO203" s="8">
        <f t="shared" si="9"/>
        <v>7285.4290000000001</v>
      </c>
      <c r="AP203" s="8">
        <f t="shared" si="9"/>
        <v>193467</v>
      </c>
      <c r="AQ203" s="8">
        <f t="shared" si="9"/>
        <v>121699</v>
      </c>
      <c r="AR203" s="8">
        <f t="shared" si="9"/>
        <v>64482.65</v>
      </c>
      <c r="AS203" s="8">
        <f t="shared" si="9"/>
        <v>128988</v>
      </c>
      <c r="AT203" s="8">
        <f t="shared" si="9"/>
        <v>193467</v>
      </c>
      <c r="AU203" s="8">
        <f t="shared" si="9"/>
        <v>7396</v>
      </c>
      <c r="AV203" s="8">
        <f t="shared" si="9"/>
        <v>16.21</v>
      </c>
      <c r="AW203" s="8">
        <f t="shared" si="9"/>
        <v>1.1147940000000001</v>
      </c>
      <c r="AX203" s="8">
        <f t="shared" si="9"/>
        <v>126.7814</v>
      </c>
      <c r="AY203" s="8">
        <f t="shared" si="9"/>
        <v>128988</v>
      </c>
      <c r="AZ203" s="8">
        <f t="shared" si="9"/>
        <v>128988</v>
      </c>
      <c r="BA203" s="8">
        <f t="shared" si="9"/>
        <v>128988</v>
      </c>
      <c r="BB203" s="8">
        <f t="shared" si="9"/>
        <v>128988</v>
      </c>
      <c r="BC203" s="8">
        <f t="shared" si="9"/>
        <v>128988</v>
      </c>
      <c r="BD203" s="8">
        <f t="shared" si="9"/>
        <v>128988</v>
      </c>
      <c r="BE203" s="8">
        <f t="shared" si="9"/>
        <v>128988</v>
      </c>
      <c r="BF203" s="8">
        <f t="shared" si="9"/>
        <v>128988</v>
      </c>
      <c r="BG203" s="8">
        <f t="shared" si="9"/>
        <v>128988</v>
      </c>
      <c r="BH203" s="8">
        <f t="shared" si="9"/>
        <v>0</v>
      </c>
      <c r="BI203" s="8">
        <f t="shared" si="9"/>
        <v>1440</v>
      </c>
      <c r="BJ203" s="8">
        <f t="shared" si="9"/>
        <v>1440</v>
      </c>
      <c r="BK203" s="8">
        <f t="shared" si="9"/>
        <v>130452</v>
      </c>
      <c r="BL203" s="8">
        <f t="shared" si="9"/>
        <v>114106</v>
      </c>
      <c r="BM203" s="8">
        <f t="shared" si="9"/>
        <v>16346.76</v>
      </c>
      <c r="BN203" s="8">
        <f t="shared" si="9"/>
        <v>16346.76</v>
      </c>
      <c r="BO203" s="8">
        <f t="shared" si="9"/>
        <v>97522.68</v>
      </c>
      <c r="BP203" s="8">
        <f t="shared" ref="BP203:EA203" si="10">IF(BP19=" ",0,BP19)</f>
        <v>0</v>
      </c>
      <c r="BQ203" s="8">
        <f t="shared" si="10"/>
        <v>16583.16</v>
      </c>
      <c r="BR203" s="8">
        <f t="shared" si="10"/>
        <v>16583.16</v>
      </c>
      <c r="BS203" s="8">
        <f t="shared" si="10"/>
        <v>89200.97</v>
      </c>
      <c r="BT203" s="8">
        <f t="shared" si="10"/>
        <v>0</v>
      </c>
      <c r="BU203" s="8">
        <f t="shared" si="10"/>
        <v>8321.7060000000001</v>
      </c>
      <c r="BV203" s="8">
        <f t="shared" si="10"/>
        <v>83616.59</v>
      </c>
      <c r="BW203" s="8">
        <f t="shared" si="10"/>
        <v>5584.3829999999998</v>
      </c>
      <c r="BX203" s="8">
        <f t="shared" si="10"/>
        <v>121266</v>
      </c>
      <c r="BY203" s="8">
        <f t="shared" si="10"/>
        <v>2768.8620000000001</v>
      </c>
      <c r="BZ203" s="8">
        <f t="shared" si="10"/>
        <v>121266</v>
      </c>
      <c r="CA203" s="8">
        <f t="shared" si="10"/>
        <v>40417.870000000003</v>
      </c>
      <c r="CB203" s="8">
        <f t="shared" si="10"/>
        <v>4303.9889999999996</v>
      </c>
      <c r="CC203" s="8">
        <f t="shared" si="10"/>
        <v>4303.9889999999996</v>
      </c>
      <c r="CD203" s="8">
        <f t="shared" si="10"/>
        <v>4303.9889999999996</v>
      </c>
      <c r="CE203" s="8">
        <f t="shared" si="10"/>
        <v>0</v>
      </c>
      <c r="CF203" s="8">
        <f t="shared" si="10"/>
        <v>2413.4090000000001</v>
      </c>
      <c r="CG203" s="8">
        <f t="shared" si="10"/>
        <v>0</v>
      </c>
      <c r="CH203" s="8">
        <f t="shared" si="10"/>
        <v>7997.7929999999997</v>
      </c>
      <c r="CI203" s="8">
        <f t="shared" si="10"/>
        <v>7997.7929999999997</v>
      </c>
      <c r="CJ203" s="8">
        <f t="shared" si="10"/>
        <v>41251.629999999997</v>
      </c>
      <c r="CK203" s="8">
        <f t="shared" si="10"/>
        <v>3889.3939999999998</v>
      </c>
      <c r="CL203" s="8">
        <f t="shared" si="10"/>
        <v>46836.01</v>
      </c>
      <c r="CM203" s="8">
        <f t="shared" si="10"/>
        <v>2413.4090000000001</v>
      </c>
      <c r="CN203" s="8">
        <f t="shared" si="10"/>
        <v>3889.3939999999998</v>
      </c>
      <c r="CO203" s="8">
        <f t="shared" si="10"/>
        <v>0</v>
      </c>
      <c r="CP203" s="8">
        <f t="shared" si="10"/>
        <v>12211.1</v>
      </c>
      <c r="CQ203" s="8">
        <f t="shared" si="10"/>
        <v>12211.1</v>
      </c>
      <c r="CR203" s="8">
        <f t="shared" si="10"/>
        <v>16583.16</v>
      </c>
      <c r="CS203" s="8">
        <f t="shared" si="10"/>
        <v>16346.76</v>
      </c>
      <c r="CT203" s="8">
        <f t="shared" si="10"/>
        <v>45300.88</v>
      </c>
      <c r="CU203" s="8">
        <f t="shared" si="10"/>
        <v>1535.127</v>
      </c>
      <c r="CV203" s="8">
        <f t="shared" si="10"/>
        <v>45229.1</v>
      </c>
      <c r="CW203" s="8">
        <f t="shared" si="10"/>
        <v>71.777450000000002</v>
      </c>
      <c r="CX203" s="8">
        <f t="shared" si="10"/>
        <v>22328.53</v>
      </c>
      <c r="CY203" s="8">
        <f t="shared" si="10"/>
        <v>74743.990000000005</v>
      </c>
      <c r="CZ203" s="8">
        <f t="shared" si="10"/>
        <v>0</v>
      </c>
      <c r="DA203" s="8">
        <f t="shared" si="10"/>
        <v>575.91899999999998</v>
      </c>
      <c r="DB203" s="8">
        <f t="shared" si="10"/>
        <v>0</v>
      </c>
      <c r="DC203" s="8">
        <f t="shared" si="10"/>
        <v>225.61</v>
      </c>
      <c r="DD203" s="8">
        <f t="shared" si="10"/>
        <v>4904.8890000000001</v>
      </c>
      <c r="DE203" s="8">
        <f t="shared" si="10"/>
        <v>4880.2529999999997</v>
      </c>
      <c r="DF203" s="8">
        <f t="shared" si="10"/>
        <v>6137.7079999999996</v>
      </c>
      <c r="DG203" s="8">
        <f t="shared" si="10"/>
        <v>2004.91</v>
      </c>
      <c r="DH203" s="8">
        <f t="shared" si="10"/>
        <v>2004.91</v>
      </c>
      <c r="DI203" s="8">
        <f t="shared" si="10"/>
        <v>0</v>
      </c>
      <c r="DJ203" s="8">
        <f t="shared" si="10"/>
        <v>121599</v>
      </c>
      <c r="DK203" s="8">
        <f t="shared" si="10"/>
        <v>80847.13</v>
      </c>
      <c r="DL203" s="8">
        <f t="shared" si="10"/>
        <v>161693</v>
      </c>
      <c r="DM203" s="8">
        <f t="shared" si="10"/>
        <v>0</v>
      </c>
      <c r="DN203" s="8">
        <f t="shared" si="10"/>
        <v>80846.5</v>
      </c>
      <c r="DO203" s="8">
        <f t="shared" si="10"/>
        <v>161693</v>
      </c>
      <c r="DP203" s="8">
        <f t="shared" si="10"/>
        <v>5561.7889999999998</v>
      </c>
      <c r="DQ203" s="8">
        <f t="shared" si="10"/>
        <v>72964.7</v>
      </c>
      <c r="DR203" s="8">
        <f t="shared" si="10"/>
        <v>80841.16</v>
      </c>
      <c r="DS203" s="8">
        <f t="shared" si="10"/>
        <v>22328.53</v>
      </c>
      <c r="DT203" s="8">
        <f t="shared" si="10"/>
        <v>72964.7</v>
      </c>
      <c r="DU203" s="8">
        <f t="shared" si="10"/>
        <v>2004.91</v>
      </c>
      <c r="DV203" s="8">
        <f t="shared" si="10"/>
        <v>2004.91</v>
      </c>
      <c r="DW203" s="8">
        <f t="shared" si="10"/>
        <v>0</v>
      </c>
      <c r="DX203" s="8">
        <f t="shared" si="10"/>
        <v>1779.2829999999999</v>
      </c>
      <c r="DY203" s="8">
        <f t="shared" si="10"/>
        <v>0</v>
      </c>
      <c r="DZ203" s="8">
        <f t="shared" si="10"/>
        <v>225.61</v>
      </c>
      <c r="EA203" s="8">
        <f t="shared" si="10"/>
        <v>41000</v>
      </c>
      <c r="EB203" s="8">
        <f t="shared" ref="EB203:GM203" si="11">IF(EB19=" ",0,EB19)</f>
        <v>225.61</v>
      </c>
      <c r="EC203" s="8">
        <f t="shared" si="11"/>
        <v>0</v>
      </c>
      <c r="ED203" s="8">
        <f t="shared" si="11"/>
        <v>5763.98</v>
      </c>
      <c r="EE203" s="8">
        <f t="shared" si="11"/>
        <v>49999.49</v>
      </c>
      <c r="EF203" s="8">
        <f t="shared" si="11"/>
        <v>49999.49</v>
      </c>
      <c r="EG203" s="8">
        <f t="shared" si="11"/>
        <v>49999.49</v>
      </c>
      <c r="EH203" s="8">
        <f t="shared" si="11"/>
        <v>49999.49</v>
      </c>
      <c r="EI203" s="8">
        <f t="shared" si="11"/>
        <v>46561.8</v>
      </c>
      <c r="EJ203" s="8">
        <f t="shared" si="11"/>
        <v>202.1917</v>
      </c>
      <c r="EK203" s="8">
        <f t="shared" si="11"/>
        <v>46561.8</v>
      </c>
      <c r="EL203" s="8">
        <f t="shared" si="11"/>
        <v>202.1917</v>
      </c>
      <c r="EM203" s="8">
        <f t="shared" si="11"/>
        <v>202.1917</v>
      </c>
      <c r="EN203" s="8">
        <f t="shared" si="11"/>
        <v>24.342770000000002</v>
      </c>
      <c r="EO203" s="8">
        <f t="shared" si="11"/>
        <v>121599</v>
      </c>
      <c r="EP203" s="8">
        <f t="shared" si="11"/>
        <v>121599</v>
      </c>
      <c r="EQ203" s="8">
        <f t="shared" si="11"/>
        <v>74815.759999999995</v>
      </c>
      <c r="ER203" s="8">
        <f t="shared" si="11"/>
        <v>74815.759999999995</v>
      </c>
      <c r="ES203" s="8">
        <f t="shared" si="11"/>
        <v>202.1917</v>
      </c>
      <c r="ET203" s="8">
        <f t="shared" si="11"/>
        <v>0</v>
      </c>
      <c r="EU203" s="8">
        <f t="shared" si="11"/>
        <v>0</v>
      </c>
      <c r="EV203" s="8">
        <f t="shared" si="11"/>
        <v>24.342770000000002</v>
      </c>
      <c r="EW203" s="8">
        <f t="shared" si="11"/>
        <v>22369.08</v>
      </c>
      <c r="EX203" s="8">
        <f t="shared" si="11"/>
        <v>22369.08</v>
      </c>
      <c r="EY203" s="8">
        <f t="shared" si="11"/>
        <v>3200</v>
      </c>
      <c r="EZ203" s="8">
        <f t="shared" si="11"/>
        <v>210882</v>
      </c>
      <c r="FA203" s="8">
        <f t="shared" si="11"/>
        <v>210882</v>
      </c>
      <c r="FB203" s="8">
        <f t="shared" si="11"/>
        <v>489228</v>
      </c>
      <c r="FC203" s="8">
        <f t="shared" si="11"/>
        <v>489228</v>
      </c>
      <c r="FD203" s="8">
        <f t="shared" si="11"/>
        <v>5865.8469999999998</v>
      </c>
      <c r="FE203" s="8">
        <f t="shared" si="11"/>
        <v>5865.8469999999998</v>
      </c>
      <c r="FF203" s="8">
        <f t="shared" si="11"/>
        <v>1525</v>
      </c>
      <c r="FG203" s="8">
        <f t="shared" si="11"/>
        <v>1525</v>
      </c>
      <c r="FH203" s="8">
        <f t="shared" si="11"/>
        <v>58197.29</v>
      </c>
      <c r="FI203" s="8">
        <f t="shared" si="11"/>
        <v>58197.29</v>
      </c>
      <c r="FJ203" s="8">
        <f t="shared" si="11"/>
        <v>58197.29</v>
      </c>
      <c r="FK203" s="8">
        <f t="shared" si="11"/>
        <v>58197.29</v>
      </c>
      <c r="FL203" s="8">
        <f t="shared" si="11"/>
        <v>1.55633</v>
      </c>
      <c r="FM203" s="8">
        <f t="shared" si="11"/>
        <v>1.55633</v>
      </c>
      <c r="FN203" s="8">
        <f t="shared" si="11"/>
        <v>49697.47</v>
      </c>
      <c r="FO203" s="8">
        <f t="shared" si="11"/>
        <v>49697.47</v>
      </c>
      <c r="FP203" s="8">
        <f t="shared" si="11"/>
        <v>263619</v>
      </c>
      <c r="FQ203" s="8">
        <f t="shared" si="11"/>
        <v>263619</v>
      </c>
      <c r="FR203" s="8">
        <f t="shared" si="11"/>
        <v>113733</v>
      </c>
      <c r="FS203" s="8">
        <f t="shared" si="11"/>
        <v>113733</v>
      </c>
      <c r="FT203" s="8">
        <f t="shared" si="11"/>
        <v>114339</v>
      </c>
      <c r="FU203" s="8">
        <f t="shared" si="11"/>
        <v>114339</v>
      </c>
      <c r="FV203" s="8">
        <f t="shared" si="11"/>
        <v>122</v>
      </c>
      <c r="FW203" s="8">
        <f t="shared" si="11"/>
        <v>98.82</v>
      </c>
      <c r="FX203" s="8">
        <f t="shared" si="11"/>
        <v>23.18</v>
      </c>
      <c r="FY203" s="8">
        <f t="shared" si="11"/>
        <v>100</v>
      </c>
      <c r="FZ203" s="8">
        <f t="shared" si="11"/>
        <v>7170</v>
      </c>
      <c r="GA203" s="8">
        <f t="shared" si="11"/>
        <v>7170</v>
      </c>
      <c r="GB203" s="8">
        <f t="shared" si="11"/>
        <v>4799.3019999999997</v>
      </c>
      <c r="GC203" s="8">
        <f t="shared" si="11"/>
        <v>4799.3019999999997</v>
      </c>
      <c r="GD203" s="8">
        <f t="shared" si="11"/>
        <v>0</v>
      </c>
      <c r="GE203" s="8">
        <f t="shared" si="11"/>
        <v>0</v>
      </c>
      <c r="GF203" s="8">
        <f t="shared" si="11"/>
        <v>0</v>
      </c>
      <c r="GG203" s="8">
        <f t="shared" si="11"/>
        <v>0</v>
      </c>
      <c r="GH203" s="8">
        <f t="shared" si="11"/>
        <v>0</v>
      </c>
      <c r="GI203" s="8">
        <f t="shared" si="11"/>
        <v>0</v>
      </c>
      <c r="GJ203" s="8">
        <f t="shared" si="11"/>
        <v>168.3751</v>
      </c>
      <c r="GK203" s="8">
        <f t="shared" si="11"/>
        <v>66861.64</v>
      </c>
      <c r="GL203" s="8">
        <f t="shared" si="11"/>
        <v>0</v>
      </c>
      <c r="GM203" s="8">
        <f t="shared" si="11"/>
        <v>259.22190000000001</v>
      </c>
      <c r="GN203" s="8">
        <f t="shared" ref="GN203:HV203" si="12">IF(GN19=" ",0,GN19)</f>
        <v>3855.2460000000001</v>
      </c>
      <c r="GO203" s="8">
        <f t="shared" si="12"/>
        <v>66693.259999999995</v>
      </c>
      <c r="GP203" s="8">
        <f t="shared" si="12"/>
        <v>8559.3189999999995</v>
      </c>
      <c r="GQ203" s="8">
        <f t="shared" si="12"/>
        <v>7953.893</v>
      </c>
      <c r="GR203" s="8">
        <f t="shared" si="12"/>
        <v>98.82</v>
      </c>
      <c r="GS203" s="8">
        <f t="shared" si="12"/>
        <v>114106</v>
      </c>
      <c r="GT203" s="8">
        <f t="shared" si="12"/>
        <v>16346.76</v>
      </c>
      <c r="GU203" s="8">
        <f t="shared" si="12"/>
        <v>0</v>
      </c>
      <c r="GV203" s="8">
        <f t="shared" si="12"/>
        <v>97522.68</v>
      </c>
      <c r="GW203" s="8">
        <f t="shared" si="12"/>
        <v>16583.16</v>
      </c>
      <c r="GX203" s="8">
        <f t="shared" si="12"/>
        <v>0</v>
      </c>
      <c r="GY203" s="8">
        <f t="shared" si="12"/>
        <v>89200.97</v>
      </c>
      <c r="GZ203" s="8">
        <f t="shared" si="12"/>
        <v>8321.7060000000001</v>
      </c>
      <c r="HA203" s="8">
        <f t="shared" si="12"/>
        <v>0</v>
      </c>
      <c r="HB203" s="8">
        <f t="shared" si="12"/>
        <v>83616.59</v>
      </c>
      <c r="HC203" s="8">
        <f t="shared" si="12"/>
        <v>5584.3829999999998</v>
      </c>
      <c r="HD203" s="8">
        <f t="shared" si="12"/>
        <v>0</v>
      </c>
      <c r="HE203" s="8">
        <f t="shared" si="12"/>
        <v>121266</v>
      </c>
      <c r="HF203" s="8">
        <f t="shared" si="12"/>
        <v>2768.8620000000001</v>
      </c>
      <c r="HG203" s="8">
        <f t="shared" si="12"/>
        <v>0</v>
      </c>
      <c r="HH203" s="8">
        <f t="shared" si="12"/>
        <v>80847.77</v>
      </c>
      <c r="HI203" s="8">
        <f t="shared" si="12"/>
        <v>0.64115200000000006</v>
      </c>
      <c r="HJ203" s="8">
        <f t="shared" si="12"/>
        <v>80847.13</v>
      </c>
      <c r="HK203" s="8">
        <f t="shared" si="12"/>
        <v>80847.13</v>
      </c>
      <c r="HL203" s="8">
        <f t="shared" si="12"/>
        <v>0</v>
      </c>
      <c r="HM203" s="8">
        <f t="shared" si="12"/>
        <v>80841.16</v>
      </c>
      <c r="HN203" s="8">
        <f t="shared" si="12"/>
        <v>7876.4589999999998</v>
      </c>
      <c r="HO203" s="8">
        <f t="shared" si="12"/>
        <v>72964.7</v>
      </c>
      <c r="HP203" s="8">
        <f t="shared" si="12"/>
        <v>0</v>
      </c>
      <c r="HQ203" s="8">
        <f t="shared" si="12"/>
        <v>0</v>
      </c>
      <c r="HR203" s="8">
        <f t="shared" si="12"/>
        <v>7876.4589999999998</v>
      </c>
      <c r="HS203" s="8">
        <f t="shared" si="12"/>
        <v>0</v>
      </c>
      <c r="HT203" s="8">
        <f t="shared" si="12"/>
        <v>7917.0079999999998</v>
      </c>
      <c r="HU203" s="8">
        <f t="shared" si="12"/>
        <v>7876.4589999999998</v>
      </c>
      <c r="HV203" s="8">
        <f t="shared" si="12"/>
        <v>14452.07</v>
      </c>
      <c r="HW203" s="8">
        <f t="shared" ref="HW203:IB203" si="13">IF(HW19=" ",0,HW19)</f>
        <v>7917.0079999999998</v>
      </c>
      <c r="HX203" s="8">
        <f t="shared" si="13"/>
        <v>0</v>
      </c>
      <c r="HY203" s="8">
        <f t="shared" si="13"/>
        <v>5763.98</v>
      </c>
      <c r="HZ203" s="8">
        <f t="shared" si="13"/>
        <v>0</v>
      </c>
      <c r="IA203" s="8">
        <f t="shared" si="13"/>
        <v>4904.8890000000001</v>
      </c>
      <c r="IB203" s="8">
        <f t="shared" si="13"/>
        <v>46561.8</v>
      </c>
      <c r="IC203" s="8">
        <f>IF(IC19=" ",0,IC19)</f>
        <v>74743.990000000005</v>
      </c>
      <c r="ID203" s="8">
        <f>IF(ID19=" ",0,ID19)</f>
        <v>22328.53</v>
      </c>
      <c r="IE203" s="8"/>
      <c r="IF203" s="8"/>
      <c r="IG203" s="8"/>
      <c r="IH203" s="8"/>
      <c r="II203" s="8"/>
      <c r="IJ203" s="8"/>
      <c r="IK203" s="8"/>
      <c r="IL203" s="8"/>
      <c r="IM203" s="8"/>
      <c r="IN203" s="8"/>
      <c r="IO203" s="8"/>
      <c r="IP203" s="8"/>
      <c r="IQ203" s="8"/>
      <c r="IR203" s="8"/>
      <c r="IS203" s="8"/>
      <c r="IT203" s="8"/>
    </row>
    <row r="204" spans="1:254" s="4" customFormat="1" ht="12" customHeight="1" x14ac:dyDescent="0.15">
      <c r="A204" s="4" t="s">
        <v>401</v>
      </c>
      <c r="B204" s="5" t="s">
        <v>176</v>
      </c>
      <c r="C204" s="8">
        <f>IF(C21=" ",0,C21)</f>
        <v>5.1225499999999999E-5</v>
      </c>
      <c r="D204" s="8">
        <f t="shared" ref="D204:BO204" si="14">IF(D21=" ",0,D21)</f>
        <v>0.15107509999999999</v>
      </c>
      <c r="E204" s="8">
        <f t="shared" si="14"/>
        <v>4.5118600000000002E-2</v>
      </c>
      <c r="F204" s="8">
        <f t="shared" si="14"/>
        <v>0.1059567</v>
      </c>
      <c r="G204" s="8">
        <f t="shared" si="14"/>
        <v>8.9361699999999993E-9</v>
      </c>
      <c r="H204" s="8">
        <f t="shared" si="14"/>
        <v>8.9362599999999999E-9</v>
      </c>
      <c r="I204" s="8">
        <f t="shared" si="14"/>
        <v>6.6589299999999998E-4</v>
      </c>
      <c r="J204" s="8">
        <f t="shared" si="14"/>
        <v>7.1710999999999997E-4</v>
      </c>
      <c r="K204" s="8">
        <f t="shared" si="14"/>
        <v>0</v>
      </c>
      <c r="L204" s="8">
        <f t="shared" si="14"/>
        <v>0</v>
      </c>
      <c r="M204" s="8">
        <f t="shared" si="14"/>
        <v>0</v>
      </c>
      <c r="N204" s="8">
        <f t="shared" si="14"/>
        <v>0</v>
      </c>
      <c r="O204" s="8">
        <f t="shared" si="14"/>
        <v>8.9361699999999993E-9</v>
      </c>
      <c r="P204" s="8">
        <f t="shared" si="14"/>
        <v>0</v>
      </c>
      <c r="Q204" s="8">
        <f t="shared" si="14"/>
        <v>10</v>
      </c>
      <c r="R204" s="8">
        <f t="shared" si="14"/>
        <v>0</v>
      </c>
      <c r="S204" s="8">
        <f t="shared" si="14"/>
        <v>4.4534300000000001E-4</v>
      </c>
      <c r="T204" s="8">
        <f t="shared" si="14"/>
        <v>8.9243100000000006E-9</v>
      </c>
      <c r="U204" s="8">
        <f t="shared" si="14"/>
        <v>9.9995550000000009</v>
      </c>
      <c r="V204" s="8">
        <f t="shared" si="14"/>
        <v>10</v>
      </c>
      <c r="W204" s="8">
        <f t="shared" si="14"/>
        <v>9.9995039999999999</v>
      </c>
      <c r="X204" s="8">
        <f t="shared" si="14"/>
        <v>10</v>
      </c>
      <c r="Y204" s="8">
        <f t="shared" si="14"/>
        <v>9.9995550000000009</v>
      </c>
      <c r="Z204" s="8">
        <f t="shared" si="14"/>
        <v>0.87635339999999995</v>
      </c>
      <c r="AA204" s="8">
        <f t="shared" si="14"/>
        <v>0.87635339999999995</v>
      </c>
      <c r="AB204" s="8">
        <f t="shared" si="14"/>
        <v>1.16969E-5</v>
      </c>
      <c r="AC204" s="8">
        <f t="shared" si="14"/>
        <v>0.87635339999999995</v>
      </c>
      <c r="AD204" s="8">
        <f t="shared" si="14"/>
        <v>0.43817089999999997</v>
      </c>
      <c r="AE204" s="8">
        <f t="shared" si="14"/>
        <v>0.87635339999999995</v>
      </c>
      <c r="AF204" s="8">
        <f t="shared" si="14"/>
        <v>0.43817089999999997</v>
      </c>
      <c r="AG204" s="8">
        <f t="shared" si="14"/>
        <v>0.43817089999999997</v>
      </c>
      <c r="AH204" s="8">
        <f t="shared" si="14"/>
        <v>1.16969E-5</v>
      </c>
      <c r="AI204" s="8">
        <f t="shared" si="14"/>
        <v>0.43817089999999997</v>
      </c>
      <c r="AJ204" s="8">
        <f t="shared" si="14"/>
        <v>0.43818259999999998</v>
      </c>
      <c r="AK204" s="8">
        <f t="shared" si="14"/>
        <v>0.8763417</v>
      </c>
      <c r="AL204" s="8">
        <f t="shared" si="14"/>
        <v>0</v>
      </c>
      <c r="AM204" s="8">
        <f t="shared" si="14"/>
        <v>0.11</v>
      </c>
      <c r="AN204" s="8">
        <f t="shared" si="14"/>
        <v>0</v>
      </c>
      <c r="AO204" s="8">
        <f t="shared" si="14"/>
        <v>0.1096574</v>
      </c>
      <c r="AP204" s="8">
        <f t="shared" si="14"/>
        <v>0.32956289999999999</v>
      </c>
      <c r="AQ204" s="8">
        <f t="shared" si="14"/>
        <v>6.2127599999999998E-5</v>
      </c>
      <c r="AR204" s="8">
        <f t="shared" si="14"/>
        <v>0.1098433</v>
      </c>
      <c r="AS204" s="8">
        <f t="shared" si="14"/>
        <v>0.21971950000000001</v>
      </c>
      <c r="AT204" s="8">
        <f t="shared" si="14"/>
        <v>0.32956289999999999</v>
      </c>
      <c r="AU204" s="8">
        <f t="shared" si="14"/>
        <v>0</v>
      </c>
      <c r="AV204" s="8">
        <f t="shared" si="14"/>
        <v>3144.02</v>
      </c>
      <c r="AW204" s="8">
        <f t="shared" si="14"/>
        <v>9.1236460000000008</v>
      </c>
      <c r="AX204" s="8">
        <f t="shared" si="14"/>
        <v>3143.91</v>
      </c>
      <c r="AY204" s="8">
        <f t="shared" si="14"/>
        <v>0.21971950000000001</v>
      </c>
      <c r="AZ204" s="8">
        <f t="shared" si="14"/>
        <v>0.21971950000000001</v>
      </c>
      <c r="BA204" s="8">
        <f t="shared" si="14"/>
        <v>0.21971950000000001</v>
      </c>
      <c r="BB204" s="8">
        <f t="shared" si="14"/>
        <v>0.21971950000000001</v>
      </c>
      <c r="BC204" s="8">
        <f t="shared" si="14"/>
        <v>0.21971950000000001</v>
      </c>
      <c r="BD204" s="8">
        <f t="shared" si="14"/>
        <v>0.21971950000000001</v>
      </c>
      <c r="BE204" s="8">
        <f t="shared" si="14"/>
        <v>0.21971950000000001</v>
      </c>
      <c r="BF204" s="8">
        <f t="shared" si="14"/>
        <v>0.21971950000000001</v>
      </c>
      <c r="BG204" s="8">
        <f t="shared" si="14"/>
        <v>0.21971950000000001</v>
      </c>
      <c r="BH204" s="8">
        <f t="shared" si="14"/>
        <v>0</v>
      </c>
      <c r="BI204" s="8">
        <f t="shared" si="14"/>
        <v>0</v>
      </c>
      <c r="BJ204" s="8">
        <f t="shared" si="14"/>
        <v>0</v>
      </c>
      <c r="BK204" s="8">
        <f t="shared" si="14"/>
        <v>0.21971950000000001</v>
      </c>
      <c r="BL204" s="8">
        <f t="shared" si="14"/>
        <v>8.6351799999999997E-4</v>
      </c>
      <c r="BM204" s="8">
        <f t="shared" si="14"/>
        <v>0.21885599999999999</v>
      </c>
      <c r="BN204" s="8">
        <f t="shared" si="14"/>
        <v>0</v>
      </c>
      <c r="BO204" s="8">
        <f t="shared" si="14"/>
        <v>1.32766E-6</v>
      </c>
      <c r="BP204" s="8">
        <f t="shared" ref="BP204:EA204" si="15">IF(BP21=" ",0,BP21)</f>
        <v>0</v>
      </c>
      <c r="BQ204" s="8">
        <f t="shared" si="15"/>
        <v>8.6218999999999998E-4</v>
      </c>
      <c r="BR204" s="8">
        <f t="shared" si="15"/>
        <v>0</v>
      </c>
      <c r="BS204" s="8">
        <f t="shared" si="15"/>
        <v>1.8086699999999999E-9</v>
      </c>
      <c r="BT204" s="8">
        <f t="shared" si="15"/>
        <v>0</v>
      </c>
      <c r="BU204" s="8">
        <f t="shared" si="15"/>
        <v>1.32585E-6</v>
      </c>
      <c r="BV204" s="8">
        <f t="shared" si="15"/>
        <v>0</v>
      </c>
      <c r="BW204" s="8">
        <f t="shared" si="15"/>
        <v>1.80689E-9</v>
      </c>
      <c r="BX204" s="8">
        <f t="shared" si="15"/>
        <v>0</v>
      </c>
      <c r="BY204" s="8">
        <f t="shared" si="15"/>
        <v>0</v>
      </c>
      <c r="BZ204" s="8">
        <f t="shared" si="15"/>
        <v>0</v>
      </c>
      <c r="CA204" s="8">
        <f t="shared" si="15"/>
        <v>0</v>
      </c>
      <c r="CB204" s="8">
        <f t="shared" si="15"/>
        <v>0</v>
      </c>
      <c r="CC204" s="8">
        <f t="shared" si="15"/>
        <v>0</v>
      </c>
      <c r="CD204" s="8">
        <f t="shared" si="15"/>
        <v>0</v>
      </c>
      <c r="CE204" s="8">
        <f t="shared" si="15"/>
        <v>0</v>
      </c>
      <c r="CF204" s="8">
        <f t="shared" si="15"/>
        <v>0</v>
      </c>
      <c r="CG204" s="8">
        <f t="shared" si="15"/>
        <v>3.56616E-9</v>
      </c>
      <c r="CH204" s="8">
        <f t="shared" si="15"/>
        <v>1.80689E-9</v>
      </c>
      <c r="CI204" s="8">
        <f t="shared" si="15"/>
        <v>1.80689E-9</v>
      </c>
      <c r="CJ204" s="8">
        <f t="shared" si="15"/>
        <v>1.76382E-9</v>
      </c>
      <c r="CK204" s="8">
        <f t="shared" si="15"/>
        <v>1.3240599999999999E-6</v>
      </c>
      <c r="CL204" s="8">
        <f t="shared" si="15"/>
        <v>0</v>
      </c>
      <c r="CM204" s="8">
        <f t="shared" si="15"/>
        <v>3.56616E-9</v>
      </c>
      <c r="CN204" s="8">
        <f t="shared" si="15"/>
        <v>0</v>
      </c>
      <c r="CO204" s="8">
        <f t="shared" si="15"/>
        <v>0</v>
      </c>
      <c r="CP204" s="8">
        <f t="shared" si="15"/>
        <v>1.32585E-6</v>
      </c>
      <c r="CQ204" s="8">
        <f t="shared" si="15"/>
        <v>1.32585E-6</v>
      </c>
      <c r="CR204" s="8">
        <f t="shared" si="15"/>
        <v>0</v>
      </c>
      <c r="CS204" s="8">
        <f t="shared" si="15"/>
        <v>0</v>
      </c>
      <c r="CT204" s="8">
        <f t="shared" si="15"/>
        <v>0</v>
      </c>
      <c r="CU204" s="8">
        <f t="shared" si="15"/>
        <v>0</v>
      </c>
      <c r="CV204" s="8">
        <f t="shared" si="15"/>
        <v>0</v>
      </c>
      <c r="CW204" s="8">
        <f t="shared" si="15"/>
        <v>0</v>
      </c>
      <c r="CX204" s="8">
        <f t="shared" si="15"/>
        <v>0</v>
      </c>
      <c r="CY204" s="8">
        <f t="shared" si="15"/>
        <v>0.10600759999999999</v>
      </c>
      <c r="CZ204" s="8">
        <f t="shared" si="15"/>
        <v>0</v>
      </c>
      <c r="DA204" s="8">
        <f t="shared" si="15"/>
        <v>200.26929999999999</v>
      </c>
      <c r="DB204" s="8">
        <f t="shared" si="15"/>
        <v>200</v>
      </c>
      <c r="DC204" s="8">
        <f t="shared" si="15"/>
        <v>7718.9660000000003</v>
      </c>
      <c r="DD204" s="8">
        <f t="shared" si="15"/>
        <v>0.28440500000000002</v>
      </c>
      <c r="DE204" s="8">
        <f t="shared" si="15"/>
        <v>4.9666399999999996E-4</v>
      </c>
      <c r="DF204" s="8">
        <f t="shared" si="15"/>
        <v>0.28354770000000001</v>
      </c>
      <c r="DG204" s="8">
        <f t="shared" si="15"/>
        <v>7719.6639999999998</v>
      </c>
      <c r="DH204" s="8">
        <f t="shared" si="15"/>
        <v>7719.6639999999998</v>
      </c>
      <c r="DI204" s="8">
        <f t="shared" si="15"/>
        <v>0.98173480000000002</v>
      </c>
      <c r="DJ204" s="8">
        <f t="shared" si="15"/>
        <v>6.2127599999999998E-5</v>
      </c>
      <c r="DK204" s="8">
        <f t="shared" si="15"/>
        <v>0</v>
      </c>
      <c r="DL204" s="8">
        <f t="shared" si="15"/>
        <v>0</v>
      </c>
      <c r="DM204" s="8">
        <f t="shared" si="15"/>
        <v>0</v>
      </c>
      <c r="DN204" s="8">
        <f t="shared" si="15"/>
        <v>0</v>
      </c>
      <c r="DO204" s="8">
        <f t="shared" si="15"/>
        <v>0</v>
      </c>
      <c r="DP204" s="8">
        <f t="shared" si="15"/>
        <v>1.42659E-2</v>
      </c>
      <c r="DQ204" s="8">
        <f t="shared" si="15"/>
        <v>0</v>
      </c>
      <c r="DR204" s="8">
        <f t="shared" si="15"/>
        <v>0</v>
      </c>
      <c r="DS204" s="8">
        <f t="shared" si="15"/>
        <v>0</v>
      </c>
      <c r="DT204" s="8">
        <f t="shared" si="15"/>
        <v>0</v>
      </c>
      <c r="DU204" s="8">
        <f t="shared" si="15"/>
        <v>7718.6819999999998</v>
      </c>
      <c r="DV204" s="8">
        <f t="shared" si="15"/>
        <v>7718.6819999999998</v>
      </c>
      <c r="DW204" s="8">
        <f t="shared" si="15"/>
        <v>0</v>
      </c>
      <c r="DX204" s="8">
        <f t="shared" si="15"/>
        <v>0.10600759999999999</v>
      </c>
      <c r="DY204" s="8">
        <f t="shared" si="15"/>
        <v>0</v>
      </c>
      <c r="DZ204" s="8">
        <f t="shared" si="15"/>
        <v>7718.9660000000003</v>
      </c>
      <c r="EA204" s="8">
        <f t="shared" si="15"/>
        <v>0</v>
      </c>
      <c r="EB204" s="8">
        <f t="shared" ref="EB204:GM204" si="16">IF(EB21=" ",0,EB21)</f>
        <v>7718.9660000000003</v>
      </c>
      <c r="EC204" s="8">
        <f t="shared" si="16"/>
        <v>0</v>
      </c>
      <c r="ED204" s="8">
        <f t="shared" si="16"/>
        <v>5249.7439999999997</v>
      </c>
      <c r="EE204" s="8">
        <f t="shared" si="16"/>
        <v>0.51333359999999995</v>
      </c>
      <c r="EF204" s="8">
        <f t="shared" si="16"/>
        <v>0.51333359999999995</v>
      </c>
      <c r="EG204" s="8">
        <f t="shared" si="16"/>
        <v>0.51333359999999995</v>
      </c>
      <c r="EH204" s="8">
        <f t="shared" si="16"/>
        <v>0.51333359999999995</v>
      </c>
      <c r="EI204" s="8">
        <f t="shared" si="16"/>
        <v>0.28397050000000001</v>
      </c>
      <c r="EJ204" s="8">
        <f t="shared" si="16"/>
        <v>5249.73</v>
      </c>
      <c r="EK204" s="8">
        <f t="shared" si="16"/>
        <v>0.28397050000000001</v>
      </c>
      <c r="EL204" s="8">
        <f t="shared" si="16"/>
        <v>5249.73</v>
      </c>
      <c r="EM204" s="8">
        <f t="shared" si="16"/>
        <v>5249.73</v>
      </c>
      <c r="EN204" s="8">
        <f t="shared" si="16"/>
        <v>0.2839083</v>
      </c>
      <c r="EO204" s="8">
        <f t="shared" si="16"/>
        <v>6.2127599999999998E-5</v>
      </c>
      <c r="EP204" s="8">
        <f t="shared" si="16"/>
        <v>6.2127599999999998E-5</v>
      </c>
      <c r="EQ204" s="8">
        <f t="shared" si="16"/>
        <v>0.10600759999999999</v>
      </c>
      <c r="ER204" s="8">
        <f t="shared" si="16"/>
        <v>0.10600759999999999</v>
      </c>
      <c r="ES204" s="8">
        <f t="shared" si="16"/>
        <v>5179.7299999999996</v>
      </c>
      <c r="ET204" s="8">
        <f t="shared" si="16"/>
        <v>70</v>
      </c>
      <c r="EU204" s="8">
        <f t="shared" si="16"/>
        <v>70</v>
      </c>
      <c r="EV204" s="8">
        <f t="shared" si="16"/>
        <v>0.2839083</v>
      </c>
      <c r="EW204" s="8">
        <f t="shared" si="16"/>
        <v>0</v>
      </c>
      <c r="EX204" s="8">
        <f t="shared" si="16"/>
        <v>0</v>
      </c>
      <c r="EY204" s="8">
        <f t="shared" si="16"/>
        <v>0</v>
      </c>
      <c r="EZ204" s="8">
        <f t="shared" si="16"/>
        <v>0</v>
      </c>
      <c r="FA204" s="8">
        <f t="shared" si="16"/>
        <v>0</v>
      </c>
      <c r="FB204" s="8">
        <f t="shared" si="16"/>
        <v>0</v>
      </c>
      <c r="FC204" s="8">
        <f t="shared" si="16"/>
        <v>0</v>
      </c>
      <c r="FD204" s="8">
        <f t="shared" si="16"/>
        <v>0</v>
      </c>
      <c r="FE204" s="8">
        <f t="shared" si="16"/>
        <v>0</v>
      </c>
      <c r="FF204" s="8">
        <f t="shared" si="16"/>
        <v>0</v>
      </c>
      <c r="FG204" s="8">
        <f t="shared" si="16"/>
        <v>0</v>
      </c>
      <c r="FH204" s="8">
        <f t="shared" si="16"/>
        <v>0</v>
      </c>
      <c r="FI204" s="8">
        <f t="shared" si="16"/>
        <v>0</v>
      </c>
      <c r="FJ204" s="8">
        <f t="shared" si="16"/>
        <v>0</v>
      </c>
      <c r="FK204" s="8">
        <f t="shared" si="16"/>
        <v>0</v>
      </c>
      <c r="FL204" s="8">
        <f t="shared" si="16"/>
        <v>0</v>
      </c>
      <c r="FM204" s="8">
        <f t="shared" si="16"/>
        <v>0</v>
      </c>
      <c r="FN204" s="8">
        <f t="shared" si="16"/>
        <v>0</v>
      </c>
      <c r="FO204" s="8">
        <f t="shared" si="16"/>
        <v>0</v>
      </c>
      <c r="FP204" s="8">
        <f t="shared" si="16"/>
        <v>0</v>
      </c>
      <c r="FQ204" s="8">
        <f t="shared" si="16"/>
        <v>0</v>
      </c>
      <c r="FR204" s="8">
        <f t="shared" si="16"/>
        <v>0</v>
      </c>
      <c r="FS204" s="8">
        <f t="shared" si="16"/>
        <v>0</v>
      </c>
      <c r="FT204" s="8">
        <f t="shared" si="16"/>
        <v>0</v>
      </c>
      <c r="FU204" s="8">
        <f t="shared" si="16"/>
        <v>0</v>
      </c>
      <c r="FV204" s="8">
        <f t="shared" si="16"/>
        <v>0</v>
      </c>
      <c r="FW204" s="8">
        <f t="shared" si="16"/>
        <v>0</v>
      </c>
      <c r="FX204" s="8">
        <f t="shared" si="16"/>
        <v>0</v>
      </c>
      <c r="FY204" s="8">
        <f t="shared" si="16"/>
        <v>0</v>
      </c>
      <c r="FZ204" s="8">
        <f t="shared" si="16"/>
        <v>0</v>
      </c>
      <c r="GA204" s="8">
        <f t="shared" si="16"/>
        <v>0</v>
      </c>
      <c r="GB204" s="8">
        <f t="shared" si="16"/>
        <v>0</v>
      </c>
      <c r="GC204" s="8">
        <f t="shared" si="16"/>
        <v>0</v>
      </c>
      <c r="GD204" s="8">
        <f t="shared" si="16"/>
        <v>0</v>
      </c>
      <c r="GE204" s="8">
        <f t="shared" si="16"/>
        <v>0</v>
      </c>
      <c r="GF204" s="8">
        <f t="shared" si="16"/>
        <v>0</v>
      </c>
      <c r="GG204" s="8">
        <f t="shared" si="16"/>
        <v>0</v>
      </c>
      <c r="GH204" s="8">
        <f t="shared" si="16"/>
        <v>0</v>
      </c>
      <c r="GI204" s="8">
        <f t="shared" si="16"/>
        <v>0</v>
      </c>
      <c r="GJ204" s="8">
        <f t="shared" si="16"/>
        <v>0</v>
      </c>
      <c r="GK204" s="8">
        <f t="shared" si="16"/>
        <v>7.9861299999999996E-9</v>
      </c>
      <c r="GL204" s="8">
        <f t="shared" si="16"/>
        <v>0</v>
      </c>
      <c r="GM204" s="8">
        <f t="shared" si="16"/>
        <v>0</v>
      </c>
      <c r="GN204" s="8">
        <f t="shared" ref="GN204:HV204" si="17">IF(GN21=" ",0,GN21)</f>
        <v>0.1510756</v>
      </c>
      <c r="GO204" s="8">
        <f t="shared" si="17"/>
        <v>7.9861299999999996E-9</v>
      </c>
      <c r="GP204" s="8">
        <f t="shared" si="17"/>
        <v>7.1710999999999997E-4</v>
      </c>
      <c r="GQ204" s="8">
        <f t="shared" si="17"/>
        <v>9.5003000000000008E-10</v>
      </c>
      <c r="GR204" s="8">
        <f t="shared" si="17"/>
        <v>9.9999950000000002</v>
      </c>
      <c r="GS204" s="8">
        <f t="shared" si="17"/>
        <v>8.6351799999999997E-4</v>
      </c>
      <c r="GT204" s="8">
        <f t="shared" si="17"/>
        <v>0.21885599999999999</v>
      </c>
      <c r="GU204" s="8">
        <f t="shared" si="17"/>
        <v>0</v>
      </c>
      <c r="GV204" s="8">
        <f t="shared" si="17"/>
        <v>1.32766E-6</v>
      </c>
      <c r="GW204" s="8">
        <f t="shared" si="17"/>
        <v>8.6218999999999998E-4</v>
      </c>
      <c r="GX204" s="8">
        <f t="shared" si="17"/>
        <v>0</v>
      </c>
      <c r="GY204" s="8">
        <f t="shared" si="17"/>
        <v>1.8086699999999999E-9</v>
      </c>
      <c r="GZ204" s="8">
        <f t="shared" si="17"/>
        <v>1.32585E-6</v>
      </c>
      <c r="HA204" s="8">
        <f t="shared" si="17"/>
        <v>0</v>
      </c>
      <c r="HB204" s="8">
        <f t="shared" si="17"/>
        <v>0</v>
      </c>
      <c r="HC204" s="8">
        <f t="shared" si="17"/>
        <v>1.80689E-9</v>
      </c>
      <c r="HD204" s="8">
        <f t="shared" si="17"/>
        <v>0</v>
      </c>
      <c r="HE204" s="8">
        <f t="shared" si="17"/>
        <v>0</v>
      </c>
      <c r="HF204" s="8">
        <f t="shared" si="17"/>
        <v>0</v>
      </c>
      <c r="HG204" s="8">
        <f t="shared" si="17"/>
        <v>0</v>
      </c>
      <c r="HH204" s="8">
        <f t="shared" si="17"/>
        <v>0</v>
      </c>
      <c r="HI204" s="8">
        <f t="shared" si="17"/>
        <v>0</v>
      </c>
      <c r="HJ204" s="8">
        <f t="shared" si="17"/>
        <v>0</v>
      </c>
      <c r="HK204" s="8">
        <f t="shared" si="17"/>
        <v>0</v>
      </c>
      <c r="HL204" s="8">
        <f t="shared" si="17"/>
        <v>0</v>
      </c>
      <c r="HM204" s="8">
        <f t="shared" si="17"/>
        <v>0</v>
      </c>
      <c r="HN204" s="8">
        <f t="shared" si="17"/>
        <v>0</v>
      </c>
      <c r="HO204" s="8">
        <f t="shared" si="17"/>
        <v>0</v>
      </c>
      <c r="HP204" s="8">
        <f t="shared" si="17"/>
        <v>0</v>
      </c>
      <c r="HQ204" s="8">
        <f t="shared" si="17"/>
        <v>0</v>
      </c>
      <c r="HR204" s="8">
        <f t="shared" si="17"/>
        <v>0</v>
      </c>
      <c r="HS204" s="8">
        <f t="shared" si="17"/>
        <v>0</v>
      </c>
      <c r="HT204" s="8">
        <f t="shared" si="17"/>
        <v>0</v>
      </c>
      <c r="HU204" s="8">
        <f t="shared" si="17"/>
        <v>0</v>
      </c>
      <c r="HV204" s="8">
        <f t="shared" si="17"/>
        <v>0</v>
      </c>
      <c r="HW204" s="8">
        <f t="shared" ref="HW204:IB204" si="18">IF(HW21=" ",0,HW21)</f>
        <v>0</v>
      </c>
      <c r="HX204" s="8">
        <f t="shared" si="18"/>
        <v>0</v>
      </c>
      <c r="HY204" s="8">
        <f t="shared" si="18"/>
        <v>5249.7439999999997</v>
      </c>
      <c r="HZ204" s="8">
        <f t="shared" si="18"/>
        <v>0</v>
      </c>
      <c r="IA204" s="8">
        <f t="shared" si="18"/>
        <v>0.28440500000000002</v>
      </c>
      <c r="IB204" s="8">
        <f t="shared" si="18"/>
        <v>0.28397050000000001</v>
      </c>
      <c r="IC204" s="8">
        <f>IF(IC21=" ",0,IC21)</f>
        <v>0.10600759999999999</v>
      </c>
      <c r="ID204" s="8">
        <f>IF(ID21=" ",0,ID21)</f>
        <v>0</v>
      </c>
      <c r="IE204" s="8"/>
      <c r="IF204" s="8"/>
      <c r="IG204" s="8"/>
      <c r="IH204" s="8"/>
      <c r="II204" s="8"/>
      <c r="IJ204" s="8"/>
      <c r="IK204" s="8"/>
      <c r="IL204" s="8"/>
      <c r="IM204" s="8"/>
      <c r="IN204" s="8"/>
      <c r="IO204" s="8"/>
      <c r="IP204" s="8"/>
      <c r="IQ204" s="8"/>
      <c r="IR204" s="8"/>
      <c r="IS204" s="8"/>
      <c r="IT204" s="8"/>
    </row>
    <row r="205" spans="1:254" s="4" customFormat="1" ht="12" customHeight="1" x14ac:dyDescent="0.15">
      <c r="A205" s="4" t="s">
        <v>402</v>
      </c>
      <c r="B205" s="5" t="s">
        <v>176</v>
      </c>
      <c r="C205" s="8">
        <f>IF(C22=" ",0,C22)</f>
        <v>0</v>
      </c>
      <c r="D205" s="8">
        <f t="shared" ref="D205:BO205" si="19">IF(D22=" ",0,D22)</f>
        <v>0</v>
      </c>
      <c r="E205" s="8">
        <f t="shared" si="19"/>
        <v>0</v>
      </c>
      <c r="F205" s="8">
        <f t="shared" si="19"/>
        <v>0</v>
      </c>
      <c r="G205" s="8">
        <f t="shared" si="19"/>
        <v>0</v>
      </c>
      <c r="H205" s="8">
        <f t="shared" si="19"/>
        <v>0</v>
      </c>
      <c r="I205" s="8">
        <f t="shared" si="19"/>
        <v>0</v>
      </c>
      <c r="J205" s="8">
        <f t="shared" si="19"/>
        <v>0</v>
      </c>
      <c r="K205" s="8">
        <f t="shared" si="19"/>
        <v>0</v>
      </c>
      <c r="L205" s="8">
        <f t="shared" si="19"/>
        <v>0</v>
      </c>
      <c r="M205" s="8">
        <f t="shared" si="19"/>
        <v>0</v>
      </c>
      <c r="N205" s="8">
        <f t="shared" si="19"/>
        <v>0</v>
      </c>
      <c r="O205" s="8">
        <f t="shared" si="19"/>
        <v>0</v>
      </c>
      <c r="P205" s="8">
        <f t="shared" si="19"/>
        <v>0</v>
      </c>
      <c r="Q205" s="8">
        <f t="shared" si="19"/>
        <v>0</v>
      </c>
      <c r="R205" s="8">
        <f t="shared" si="19"/>
        <v>0</v>
      </c>
      <c r="S205" s="8">
        <f t="shared" si="19"/>
        <v>0</v>
      </c>
      <c r="T205" s="8">
        <f t="shared" si="19"/>
        <v>0</v>
      </c>
      <c r="U205" s="8">
        <f t="shared" si="19"/>
        <v>0</v>
      </c>
      <c r="V205" s="8">
        <f t="shared" si="19"/>
        <v>0</v>
      </c>
      <c r="W205" s="8">
        <f t="shared" si="19"/>
        <v>0</v>
      </c>
      <c r="X205" s="8">
        <f t="shared" si="19"/>
        <v>0</v>
      </c>
      <c r="Y205" s="8">
        <f t="shared" si="19"/>
        <v>0</v>
      </c>
      <c r="Z205" s="8">
        <f t="shared" si="19"/>
        <v>0</v>
      </c>
      <c r="AA205" s="8">
        <f t="shared" si="19"/>
        <v>0</v>
      </c>
      <c r="AB205" s="8">
        <f t="shared" si="19"/>
        <v>0</v>
      </c>
      <c r="AC205" s="8">
        <f t="shared" si="19"/>
        <v>0</v>
      </c>
      <c r="AD205" s="8">
        <f t="shared" si="19"/>
        <v>0</v>
      </c>
      <c r="AE205" s="8">
        <f t="shared" si="19"/>
        <v>0</v>
      </c>
      <c r="AF205" s="8">
        <f t="shared" si="19"/>
        <v>0</v>
      </c>
      <c r="AG205" s="8">
        <f t="shared" si="19"/>
        <v>0</v>
      </c>
      <c r="AH205" s="8">
        <f t="shared" si="19"/>
        <v>0</v>
      </c>
      <c r="AI205" s="8">
        <f t="shared" si="19"/>
        <v>0</v>
      </c>
      <c r="AJ205" s="8">
        <f t="shared" si="19"/>
        <v>0</v>
      </c>
      <c r="AK205" s="8">
        <f t="shared" si="19"/>
        <v>0</v>
      </c>
      <c r="AL205" s="8">
        <f t="shared" si="19"/>
        <v>0</v>
      </c>
      <c r="AM205" s="8">
        <f t="shared" si="19"/>
        <v>0</v>
      </c>
      <c r="AN205" s="8">
        <f t="shared" si="19"/>
        <v>0</v>
      </c>
      <c r="AO205" s="8">
        <f t="shared" si="19"/>
        <v>1.05001E-2</v>
      </c>
      <c r="AP205" s="8">
        <f t="shared" si="19"/>
        <v>1.57494E-2</v>
      </c>
      <c r="AQ205" s="8">
        <f t="shared" si="19"/>
        <v>0</v>
      </c>
      <c r="AR205" s="8">
        <f t="shared" si="19"/>
        <v>5.2492800000000003E-3</v>
      </c>
      <c r="AS205" s="8">
        <f t="shared" si="19"/>
        <v>1.05001E-2</v>
      </c>
      <c r="AT205" s="8">
        <f t="shared" si="19"/>
        <v>1.57494E-2</v>
      </c>
      <c r="AU205" s="8">
        <f t="shared" si="19"/>
        <v>0</v>
      </c>
      <c r="AV205" s="8">
        <f t="shared" si="19"/>
        <v>156.55000000000001</v>
      </c>
      <c r="AW205" s="8">
        <f t="shared" si="19"/>
        <v>0</v>
      </c>
      <c r="AX205" s="8">
        <f t="shared" si="19"/>
        <v>156.5395</v>
      </c>
      <c r="AY205" s="8">
        <f t="shared" si="19"/>
        <v>1.05001E-2</v>
      </c>
      <c r="AZ205" s="8">
        <f t="shared" si="19"/>
        <v>1.05001E-2</v>
      </c>
      <c r="BA205" s="8">
        <f t="shared" si="19"/>
        <v>1.05001E-2</v>
      </c>
      <c r="BB205" s="8">
        <f t="shared" si="19"/>
        <v>1.05001E-2</v>
      </c>
      <c r="BC205" s="8">
        <f t="shared" si="19"/>
        <v>1.05001E-2</v>
      </c>
      <c r="BD205" s="8">
        <f t="shared" si="19"/>
        <v>1.05001E-2</v>
      </c>
      <c r="BE205" s="8">
        <f t="shared" si="19"/>
        <v>1.05001E-2</v>
      </c>
      <c r="BF205" s="8">
        <f t="shared" si="19"/>
        <v>1.05001E-2</v>
      </c>
      <c r="BG205" s="8">
        <f t="shared" si="19"/>
        <v>1.05001E-2</v>
      </c>
      <c r="BH205" s="8">
        <f t="shared" si="19"/>
        <v>0.3699558</v>
      </c>
      <c r="BI205" s="8">
        <f t="shared" si="19"/>
        <v>0</v>
      </c>
      <c r="BJ205" s="8">
        <f t="shared" si="19"/>
        <v>0.3699558</v>
      </c>
      <c r="BK205" s="8">
        <f t="shared" si="19"/>
        <v>0.38045590000000001</v>
      </c>
      <c r="BL205" s="8">
        <f t="shared" si="19"/>
        <v>1.6489199999999999E-3</v>
      </c>
      <c r="BM205" s="8">
        <f t="shared" si="19"/>
        <v>0.378807</v>
      </c>
      <c r="BN205" s="8">
        <f t="shared" si="19"/>
        <v>0</v>
      </c>
      <c r="BO205" s="8">
        <f t="shared" si="19"/>
        <v>3.0912000000000002E-6</v>
      </c>
      <c r="BP205" s="8">
        <f t="shared" ref="BP205:EA205" si="20">IF(BP22=" ",0,BP22)</f>
        <v>0</v>
      </c>
      <c r="BQ205" s="8">
        <f t="shared" si="20"/>
        <v>1.64583E-3</v>
      </c>
      <c r="BR205" s="8">
        <f t="shared" si="20"/>
        <v>0</v>
      </c>
      <c r="BS205" s="8">
        <f t="shared" si="20"/>
        <v>5.57017E-9</v>
      </c>
      <c r="BT205" s="8">
        <f t="shared" si="20"/>
        <v>0</v>
      </c>
      <c r="BU205" s="8">
        <f t="shared" si="20"/>
        <v>3.0856300000000001E-6</v>
      </c>
      <c r="BV205" s="8">
        <f t="shared" si="20"/>
        <v>0</v>
      </c>
      <c r="BW205" s="8">
        <f t="shared" si="20"/>
        <v>5.5624400000000001E-9</v>
      </c>
      <c r="BX205" s="8">
        <f t="shared" si="20"/>
        <v>0</v>
      </c>
      <c r="BY205" s="8">
        <f t="shared" si="20"/>
        <v>0</v>
      </c>
      <c r="BZ205" s="8">
        <f t="shared" si="20"/>
        <v>0</v>
      </c>
      <c r="CA205" s="8">
        <f t="shared" si="20"/>
        <v>0</v>
      </c>
      <c r="CB205" s="8">
        <f t="shared" si="20"/>
        <v>0</v>
      </c>
      <c r="CC205" s="8">
        <f t="shared" si="20"/>
        <v>0</v>
      </c>
      <c r="CD205" s="8">
        <f t="shared" si="20"/>
        <v>0</v>
      </c>
      <c r="CE205" s="8">
        <f t="shared" si="20"/>
        <v>0</v>
      </c>
      <c r="CF205" s="8">
        <f t="shared" si="20"/>
        <v>0</v>
      </c>
      <c r="CG205" s="8">
        <f t="shared" si="20"/>
        <v>1.09823E-8</v>
      </c>
      <c r="CH205" s="8">
        <f t="shared" si="20"/>
        <v>5.5624400000000001E-9</v>
      </c>
      <c r="CI205" s="8">
        <f t="shared" si="20"/>
        <v>5.5624400000000001E-9</v>
      </c>
      <c r="CJ205" s="8">
        <f t="shared" si="20"/>
        <v>5.4395800000000004E-9</v>
      </c>
      <c r="CK205" s="8">
        <f t="shared" si="20"/>
        <v>3.0801299999999999E-6</v>
      </c>
      <c r="CL205" s="8">
        <f t="shared" si="20"/>
        <v>0</v>
      </c>
      <c r="CM205" s="8">
        <f t="shared" si="20"/>
        <v>1.09823E-8</v>
      </c>
      <c r="CN205" s="8">
        <f t="shared" si="20"/>
        <v>0</v>
      </c>
      <c r="CO205" s="8">
        <f t="shared" si="20"/>
        <v>0</v>
      </c>
      <c r="CP205" s="8">
        <f t="shared" si="20"/>
        <v>3.0856300000000001E-6</v>
      </c>
      <c r="CQ205" s="8">
        <f t="shared" si="20"/>
        <v>3.0856300000000001E-6</v>
      </c>
      <c r="CR205" s="8">
        <f t="shared" si="20"/>
        <v>0</v>
      </c>
      <c r="CS205" s="8">
        <f t="shared" si="20"/>
        <v>0</v>
      </c>
      <c r="CT205" s="8">
        <f t="shared" si="20"/>
        <v>0</v>
      </c>
      <c r="CU205" s="8">
        <f t="shared" si="20"/>
        <v>0</v>
      </c>
      <c r="CV205" s="8">
        <f t="shared" si="20"/>
        <v>0</v>
      </c>
      <c r="CW205" s="8">
        <f t="shared" si="20"/>
        <v>0</v>
      </c>
      <c r="CX205" s="8">
        <f t="shared" si="20"/>
        <v>0</v>
      </c>
      <c r="CY205" s="8">
        <f t="shared" si="20"/>
        <v>0</v>
      </c>
      <c r="CZ205" s="8">
        <f t="shared" si="20"/>
        <v>0</v>
      </c>
      <c r="DA205" s="8">
        <f t="shared" si="20"/>
        <v>0</v>
      </c>
      <c r="DB205" s="8">
        <f t="shared" si="20"/>
        <v>0</v>
      </c>
      <c r="DC205" s="8">
        <f t="shared" si="20"/>
        <v>0</v>
      </c>
      <c r="DD205" s="8">
        <f t="shared" si="20"/>
        <v>0</v>
      </c>
      <c r="DE205" s="8">
        <f t="shared" si="20"/>
        <v>0</v>
      </c>
      <c r="DF205" s="8">
        <f t="shared" si="20"/>
        <v>0</v>
      </c>
      <c r="DG205" s="8">
        <f t="shared" si="20"/>
        <v>0</v>
      </c>
      <c r="DH205" s="8">
        <f t="shared" si="20"/>
        <v>0</v>
      </c>
      <c r="DI205" s="8">
        <f t="shared" si="20"/>
        <v>0</v>
      </c>
      <c r="DJ205" s="8">
        <f t="shared" si="20"/>
        <v>0</v>
      </c>
      <c r="DK205" s="8">
        <f t="shared" si="20"/>
        <v>0</v>
      </c>
      <c r="DL205" s="8">
        <f t="shared" si="20"/>
        <v>0</v>
      </c>
      <c r="DM205" s="8">
        <f t="shared" si="20"/>
        <v>0</v>
      </c>
      <c r="DN205" s="8">
        <f t="shared" si="20"/>
        <v>0</v>
      </c>
      <c r="DO205" s="8">
        <f t="shared" si="20"/>
        <v>0</v>
      </c>
      <c r="DP205" s="8">
        <f t="shared" si="20"/>
        <v>0</v>
      </c>
      <c r="DQ205" s="8">
        <f t="shared" si="20"/>
        <v>0</v>
      </c>
      <c r="DR205" s="8">
        <f t="shared" si="20"/>
        <v>0</v>
      </c>
      <c r="DS205" s="8">
        <f t="shared" si="20"/>
        <v>0</v>
      </c>
      <c r="DT205" s="8">
        <f t="shared" si="20"/>
        <v>0</v>
      </c>
      <c r="DU205" s="8">
        <f t="shared" si="20"/>
        <v>0</v>
      </c>
      <c r="DV205" s="8">
        <f t="shared" si="20"/>
        <v>0</v>
      </c>
      <c r="DW205" s="8">
        <f t="shared" si="20"/>
        <v>0</v>
      </c>
      <c r="DX205" s="8">
        <f t="shared" si="20"/>
        <v>0</v>
      </c>
      <c r="DY205" s="8">
        <f t="shared" si="20"/>
        <v>0</v>
      </c>
      <c r="DZ205" s="8">
        <f t="shared" si="20"/>
        <v>0</v>
      </c>
      <c r="EA205" s="8">
        <f t="shared" si="20"/>
        <v>0</v>
      </c>
      <c r="EB205" s="8">
        <f t="shared" ref="EB205:GM205" si="21">IF(EB22=" ",0,EB22)</f>
        <v>0</v>
      </c>
      <c r="EC205" s="8">
        <f t="shared" si="21"/>
        <v>0</v>
      </c>
      <c r="ED205" s="8">
        <f t="shared" si="21"/>
        <v>0</v>
      </c>
      <c r="EE205" s="8">
        <f t="shared" si="21"/>
        <v>0</v>
      </c>
      <c r="EF205" s="8">
        <f t="shared" si="21"/>
        <v>0</v>
      </c>
      <c r="EG205" s="8">
        <f t="shared" si="21"/>
        <v>0</v>
      </c>
      <c r="EH205" s="8">
        <f t="shared" si="21"/>
        <v>0</v>
      </c>
      <c r="EI205" s="8">
        <f t="shared" si="21"/>
        <v>0</v>
      </c>
      <c r="EJ205" s="8">
        <f t="shared" si="21"/>
        <v>0</v>
      </c>
      <c r="EK205" s="8">
        <f t="shared" si="21"/>
        <v>0</v>
      </c>
      <c r="EL205" s="8">
        <f t="shared" si="21"/>
        <v>0</v>
      </c>
      <c r="EM205" s="8">
        <f t="shared" si="21"/>
        <v>0</v>
      </c>
      <c r="EN205" s="8">
        <f t="shared" si="21"/>
        <v>0</v>
      </c>
      <c r="EO205" s="8">
        <f t="shared" si="21"/>
        <v>0</v>
      </c>
      <c r="EP205" s="8">
        <f t="shared" si="21"/>
        <v>0</v>
      </c>
      <c r="EQ205" s="8">
        <f t="shared" si="21"/>
        <v>0</v>
      </c>
      <c r="ER205" s="8">
        <f t="shared" si="21"/>
        <v>0</v>
      </c>
      <c r="ES205" s="8">
        <f t="shared" si="21"/>
        <v>0</v>
      </c>
      <c r="ET205" s="8">
        <f t="shared" si="21"/>
        <v>0</v>
      </c>
      <c r="EU205" s="8">
        <f t="shared" si="21"/>
        <v>0</v>
      </c>
      <c r="EV205" s="8">
        <f t="shared" si="21"/>
        <v>0</v>
      </c>
      <c r="EW205" s="8">
        <f t="shared" si="21"/>
        <v>0</v>
      </c>
      <c r="EX205" s="8">
        <f t="shared" si="21"/>
        <v>0</v>
      </c>
      <c r="EY205" s="8">
        <f t="shared" si="21"/>
        <v>0</v>
      </c>
      <c r="EZ205" s="8">
        <f t="shared" si="21"/>
        <v>0</v>
      </c>
      <c r="FA205" s="8">
        <f t="shared" si="21"/>
        <v>0</v>
      </c>
      <c r="FB205" s="8">
        <f t="shared" si="21"/>
        <v>0</v>
      </c>
      <c r="FC205" s="8">
        <f t="shared" si="21"/>
        <v>0</v>
      </c>
      <c r="FD205" s="8">
        <f t="shared" si="21"/>
        <v>0</v>
      </c>
      <c r="FE205" s="8">
        <f t="shared" si="21"/>
        <v>0</v>
      </c>
      <c r="FF205" s="8">
        <f t="shared" si="21"/>
        <v>0</v>
      </c>
      <c r="FG205" s="8">
        <f t="shared" si="21"/>
        <v>0</v>
      </c>
      <c r="FH205" s="8">
        <f t="shared" si="21"/>
        <v>0</v>
      </c>
      <c r="FI205" s="8">
        <f t="shared" si="21"/>
        <v>0</v>
      </c>
      <c r="FJ205" s="8">
        <f t="shared" si="21"/>
        <v>0</v>
      </c>
      <c r="FK205" s="8">
        <f t="shared" si="21"/>
        <v>0</v>
      </c>
      <c r="FL205" s="8">
        <f t="shared" si="21"/>
        <v>0</v>
      </c>
      <c r="FM205" s="8">
        <f t="shared" si="21"/>
        <v>0</v>
      </c>
      <c r="FN205" s="8">
        <f t="shared" si="21"/>
        <v>0</v>
      </c>
      <c r="FO205" s="8">
        <f t="shared" si="21"/>
        <v>0</v>
      </c>
      <c r="FP205" s="8">
        <f t="shared" si="21"/>
        <v>0</v>
      </c>
      <c r="FQ205" s="8">
        <f t="shared" si="21"/>
        <v>0</v>
      </c>
      <c r="FR205" s="8">
        <f t="shared" si="21"/>
        <v>0</v>
      </c>
      <c r="FS205" s="8">
        <f t="shared" si="21"/>
        <v>0</v>
      </c>
      <c r="FT205" s="8">
        <f t="shared" si="21"/>
        <v>0</v>
      </c>
      <c r="FU205" s="8">
        <f t="shared" si="21"/>
        <v>0</v>
      </c>
      <c r="FV205" s="8">
        <f t="shared" si="21"/>
        <v>0</v>
      </c>
      <c r="FW205" s="8">
        <f t="shared" si="21"/>
        <v>0</v>
      </c>
      <c r="FX205" s="8">
        <f t="shared" si="21"/>
        <v>0</v>
      </c>
      <c r="FY205" s="8">
        <f t="shared" si="21"/>
        <v>0</v>
      </c>
      <c r="FZ205" s="8">
        <f t="shared" si="21"/>
        <v>0</v>
      </c>
      <c r="GA205" s="8">
        <f t="shared" si="21"/>
        <v>0</v>
      </c>
      <c r="GB205" s="8">
        <f t="shared" si="21"/>
        <v>0</v>
      </c>
      <c r="GC205" s="8">
        <f t="shared" si="21"/>
        <v>0</v>
      </c>
      <c r="GD205" s="8">
        <f t="shared" si="21"/>
        <v>0</v>
      </c>
      <c r="GE205" s="8">
        <f t="shared" si="21"/>
        <v>0</v>
      </c>
      <c r="GF205" s="8">
        <f t="shared" si="21"/>
        <v>0</v>
      </c>
      <c r="GG205" s="8">
        <f t="shared" si="21"/>
        <v>0</v>
      </c>
      <c r="GH205" s="8">
        <f t="shared" si="21"/>
        <v>0</v>
      </c>
      <c r="GI205" s="8">
        <f t="shared" si="21"/>
        <v>0</v>
      </c>
      <c r="GJ205" s="8">
        <f t="shared" si="21"/>
        <v>0</v>
      </c>
      <c r="GK205" s="8">
        <f t="shared" si="21"/>
        <v>0</v>
      </c>
      <c r="GL205" s="8">
        <f t="shared" si="21"/>
        <v>0</v>
      </c>
      <c r="GM205" s="8">
        <f t="shared" si="21"/>
        <v>0</v>
      </c>
      <c r="GN205" s="8">
        <f t="shared" ref="GN205:HV205" si="22">IF(GN22=" ",0,GN22)</f>
        <v>0</v>
      </c>
      <c r="GO205" s="8">
        <f t="shared" si="22"/>
        <v>0</v>
      </c>
      <c r="GP205" s="8">
        <f t="shared" si="22"/>
        <v>0</v>
      </c>
      <c r="GQ205" s="8">
        <f t="shared" si="22"/>
        <v>0</v>
      </c>
      <c r="GR205" s="8">
        <f t="shared" si="22"/>
        <v>0</v>
      </c>
      <c r="GS205" s="8">
        <f t="shared" si="22"/>
        <v>1.6489199999999999E-3</v>
      </c>
      <c r="GT205" s="8">
        <f t="shared" si="22"/>
        <v>0.378807</v>
      </c>
      <c r="GU205" s="8">
        <f t="shared" si="22"/>
        <v>0</v>
      </c>
      <c r="GV205" s="8">
        <f t="shared" si="22"/>
        <v>3.0912000000000002E-6</v>
      </c>
      <c r="GW205" s="8">
        <f t="shared" si="22"/>
        <v>1.64583E-3</v>
      </c>
      <c r="GX205" s="8">
        <f t="shared" si="22"/>
        <v>0</v>
      </c>
      <c r="GY205" s="8">
        <f t="shared" si="22"/>
        <v>5.57017E-9</v>
      </c>
      <c r="GZ205" s="8">
        <f t="shared" si="22"/>
        <v>3.0856300000000001E-6</v>
      </c>
      <c r="HA205" s="8">
        <f t="shared" si="22"/>
        <v>0</v>
      </c>
      <c r="HB205" s="8">
        <f t="shared" si="22"/>
        <v>0</v>
      </c>
      <c r="HC205" s="8">
        <f t="shared" si="22"/>
        <v>5.5624400000000001E-9</v>
      </c>
      <c r="HD205" s="8">
        <f t="shared" si="22"/>
        <v>0</v>
      </c>
      <c r="HE205" s="8">
        <f t="shared" si="22"/>
        <v>0</v>
      </c>
      <c r="HF205" s="8">
        <f t="shared" si="22"/>
        <v>0</v>
      </c>
      <c r="HG205" s="8">
        <f t="shared" si="22"/>
        <v>0</v>
      </c>
      <c r="HH205" s="8">
        <f t="shared" si="22"/>
        <v>0</v>
      </c>
      <c r="HI205" s="8">
        <f t="shared" si="22"/>
        <v>0</v>
      </c>
      <c r="HJ205" s="8">
        <f t="shared" si="22"/>
        <v>0</v>
      </c>
      <c r="HK205" s="8">
        <f t="shared" si="22"/>
        <v>0</v>
      </c>
      <c r="HL205" s="8">
        <f t="shared" si="22"/>
        <v>0</v>
      </c>
      <c r="HM205" s="8">
        <f t="shared" si="22"/>
        <v>0</v>
      </c>
      <c r="HN205" s="8">
        <f t="shared" si="22"/>
        <v>0</v>
      </c>
      <c r="HO205" s="8">
        <f t="shared" si="22"/>
        <v>0</v>
      </c>
      <c r="HP205" s="8">
        <f t="shared" si="22"/>
        <v>0</v>
      </c>
      <c r="HQ205" s="8">
        <f t="shared" si="22"/>
        <v>0</v>
      </c>
      <c r="HR205" s="8">
        <f t="shared" si="22"/>
        <v>0</v>
      </c>
      <c r="HS205" s="8">
        <f t="shared" si="22"/>
        <v>0</v>
      </c>
      <c r="HT205" s="8">
        <f t="shared" si="22"/>
        <v>0</v>
      </c>
      <c r="HU205" s="8">
        <f t="shared" si="22"/>
        <v>0</v>
      </c>
      <c r="HV205" s="8">
        <f t="shared" si="22"/>
        <v>0</v>
      </c>
      <c r="HW205" s="8">
        <f t="shared" ref="HW205:IB205" si="23">IF(HW22=" ",0,HW22)</f>
        <v>0</v>
      </c>
      <c r="HX205" s="8">
        <f t="shared" si="23"/>
        <v>0</v>
      </c>
      <c r="HY205" s="8">
        <f t="shared" si="23"/>
        <v>0</v>
      </c>
      <c r="HZ205" s="8">
        <f t="shared" si="23"/>
        <v>0</v>
      </c>
      <c r="IA205" s="8">
        <f t="shared" si="23"/>
        <v>0</v>
      </c>
      <c r="IB205" s="8">
        <f t="shared" si="23"/>
        <v>0</v>
      </c>
      <c r="IC205" s="8">
        <f>IF(IC22=" ",0,IC22)</f>
        <v>0</v>
      </c>
      <c r="ID205" s="8">
        <f>IF(ID22=" ",0,ID22)</f>
        <v>0</v>
      </c>
      <c r="IE205" s="8"/>
      <c r="IF205" s="8"/>
      <c r="IG205" s="8"/>
      <c r="IH205" s="8"/>
      <c r="II205" s="8"/>
      <c r="IJ205" s="8"/>
      <c r="IK205" s="8"/>
      <c r="IL205" s="8"/>
      <c r="IM205" s="8"/>
      <c r="IN205" s="8"/>
      <c r="IO205" s="8"/>
      <c r="IP205" s="8"/>
      <c r="IQ205" s="8"/>
      <c r="IR205" s="8"/>
      <c r="IS205" s="8"/>
      <c r="IT205" s="8"/>
    </row>
    <row r="206" spans="1:254" s="4" customFormat="1" ht="12" customHeight="1" x14ac:dyDescent="0.15">
      <c r="A206" s="4" t="s">
        <v>403</v>
      </c>
      <c r="B206" s="5" t="s">
        <v>176</v>
      </c>
      <c r="C206" s="8">
        <f>IF(ISERROR(C23+C24),0,C23+C24)</f>
        <v>0</v>
      </c>
      <c r="D206" s="8">
        <f t="shared" ref="D206:BO206" si="24">IF(ISERROR(D23+D24),0,D23+D24)</f>
        <v>0</v>
      </c>
      <c r="E206" s="8">
        <f t="shared" si="24"/>
        <v>0</v>
      </c>
      <c r="F206" s="8">
        <f t="shared" si="24"/>
        <v>0</v>
      </c>
      <c r="G206" s="8">
        <f t="shared" si="24"/>
        <v>0</v>
      </c>
      <c r="H206" s="8">
        <f t="shared" si="24"/>
        <v>0</v>
      </c>
      <c r="I206" s="8">
        <f t="shared" si="24"/>
        <v>0</v>
      </c>
      <c r="J206" s="8">
        <f t="shared" si="24"/>
        <v>0</v>
      </c>
      <c r="K206" s="8">
        <f t="shared" si="24"/>
        <v>0</v>
      </c>
      <c r="L206" s="8">
        <f t="shared" si="24"/>
        <v>0</v>
      </c>
      <c r="M206" s="8">
        <f t="shared" si="24"/>
        <v>0</v>
      </c>
      <c r="N206" s="8">
        <f t="shared" si="24"/>
        <v>0</v>
      </c>
      <c r="O206" s="8">
        <f t="shared" si="24"/>
        <v>0</v>
      </c>
      <c r="P206" s="8">
        <f t="shared" si="24"/>
        <v>0</v>
      </c>
      <c r="Q206" s="8">
        <f t="shared" si="24"/>
        <v>0</v>
      </c>
      <c r="R206" s="8">
        <f t="shared" si="24"/>
        <v>0</v>
      </c>
      <c r="S206" s="8">
        <f t="shared" si="24"/>
        <v>0</v>
      </c>
      <c r="T206" s="8">
        <f t="shared" si="24"/>
        <v>0</v>
      </c>
      <c r="U206" s="8">
        <f t="shared" si="24"/>
        <v>0</v>
      </c>
      <c r="V206" s="8">
        <f t="shared" si="24"/>
        <v>0</v>
      </c>
      <c r="W206" s="8">
        <f t="shared" si="24"/>
        <v>0</v>
      </c>
      <c r="X206" s="8">
        <f t="shared" si="24"/>
        <v>0</v>
      </c>
      <c r="Y206" s="8">
        <f t="shared" si="24"/>
        <v>0</v>
      </c>
      <c r="Z206" s="8">
        <f t="shared" si="24"/>
        <v>0</v>
      </c>
      <c r="AA206" s="8">
        <f t="shared" si="24"/>
        <v>0</v>
      </c>
      <c r="AB206" s="8">
        <f t="shared" si="24"/>
        <v>0</v>
      </c>
      <c r="AC206" s="8">
        <f t="shared" si="24"/>
        <v>0</v>
      </c>
      <c r="AD206" s="8">
        <f t="shared" si="24"/>
        <v>0</v>
      </c>
      <c r="AE206" s="8">
        <f t="shared" si="24"/>
        <v>0</v>
      </c>
      <c r="AF206" s="8">
        <f t="shared" si="24"/>
        <v>0</v>
      </c>
      <c r="AG206" s="8">
        <f t="shared" si="24"/>
        <v>0</v>
      </c>
      <c r="AH206" s="8">
        <f t="shared" si="24"/>
        <v>0</v>
      </c>
      <c r="AI206" s="8">
        <f t="shared" si="24"/>
        <v>0</v>
      </c>
      <c r="AJ206" s="8">
        <f t="shared" si="24"/>
        <v>0</v>
      </c>
      <c r="AK206" s="8">
        <f t="shared" si="24"/>
        <v>0</v>
      </c>
      <c r="AL206" s="8">
        <f t="shared" si="24"/>
        <v>0</v>
      </c>
      <c r="AM206" s="8">
        <f t="shared" si="24"/>
        <v>0</v>
      </c>
      <c r="AN206" s="8">
        <f t="shared" si="24"/>
        <v>0</v>
      </c>
      <c r="AO206" s="8">
        <f t="shared" si="24"/>
        <v>0.15368699999999999</v>
      </c>
      <c r="AP206" s="8">
        <f t="shared" si="24"/>
        <v>0.2305189</v>
      </c>
      <c r="AQ206" s="8">
        <f t="shared" si="24"/>
        <v>0</v>
      </c>
      <c r="AR206" s="8">
        <f t="shared" si="24"/>
        <v>7.6831899999999995E-2</v>
      </c>
      <c r="AS206" s="8">
        <f t="shared" si="24"/>
        <v>0.15368699999999999</v>
      </c>
      <c r="AT206" s="8">
        <f t="shared" si="24"/>
        <v>0.2305189</v>
      </c>
      <c r="AU206" s="8">
        <f t="shared" si="24"/>
        <v>0</v>
      </c>
      <c r="AV206" s="8">
        <f t="shared" si="24"/>
        <v>93.71</v>
      </c>
      <c r="AW206" s="8">
        <f t="shared" si="24"/>
        <v>0</v>
      </c>
      <c r="AX206" s="8">
        <f t="shared" si="24"/>
        <v>93.556309999999996</v>
      </c>
      <c r="AY206" s="8">
        <f t="shared" si="24"/>
        <v>0.15368699999999999</v>
      </c>
      <c r="AZ206" s="8">
        <f t="shared" si="24"/>
        <v>0.15368699999999999</v>
      </c>
      <c r="BA206" s="8">
        <f t="shared" si="24"/>
        <v>0.15368699999999999</v>
      </c>
      <c r="BB206" s="8">
        <f t="shared" si="24"/>
        <v>0.15368699999999999</v>
      </c>
      <c r="BC206" s="8">
        <f t="shared" si="24"/>
        <v>0.15368699999999999</v>
      </c>
      <c r="BD206" s="8">
        <f t="shared" si="24"/>
        <v>0.15368699999999999</v>
      </c>
      <c r="BE206" s="8">
        <f t="shared" si="24"/>
        <v>0.15368699999999999</v>
      </c>
      <c r="BF206" s="8">
        <f t="shared" si="24"/>
        <v>0.15368699999999999</v>
      </c>
      <c r="BG206" s="8">
        <f t="shared" si="24"/>
        <v>0.15368699999999999</v>
      </c>
      <c r="BH206" s="8">
        <f t="shared" si="24"/>
        <v>0</v>
      </c>
      <c r="BI206" s="8">
        <f t="shared" si="24"/>
        <v>0</v>
      </c>
      <c r="BJ206" s="8">
        <f t="shared" si="24"/>
        <v>0</v>
      </c>
      <c r="BK206" s="8">
        <f t="shared" si="24"/>
        <v>0.15368699999999999</v>
      </c>
      <c r="BL206" s="8">
        <f t="shared" si="24"/>
        <v>2.3164000000000001E-3</v>
      </c>
      <c r="BM206" s="8">
        <f t="shared" si="24"/>
        <v>0.15137059999999999</v>
      </c>
      <c r="BN206" s="8">
        <f t="shared" si="24"/>
        <v>0</v>
      </c>
      <c r="BO206" s="8">
        <f t="shared" si="24"/>
        <v>2.0103400000000001E-5</v>
      </c>
      <c r="BP206" s="8">
        <f t="shared" ref="BP206:EA206" si="25">IF(ISERROR(BP23+BP24),0,BP23+BP24)</f>
        <v>0</v>
      </c>
      <c r="BQ206" s="8">
        <f t="shared" si="25"/>
        <v>2.2962999999999998E-3</v>
      </c>
      <c r="BR206" s="8">
        <f t="shared" si="25"/>
        <v>0</v>
      </c>
      <c r="BS206" s="8">
        <f t="shared" si="25"/>
        <v>2.2069500000000001E-7</v>
      </c>
      <c r="BT206" s="8">
        <f t="shared" si="25"/>
        <v>0</v>
      </c>
      <c r="BU206" s="8">
        <f t="shared" si="25"/>
        <v>1.9882699999999999E-5</v>
      </c>
      <c r="BV206" s="8">
        <f t="shared" si="25"/>
        <v>2.34528E-9</v>
      </c>
      <c r="BW206" s="8">
        <f t="shared" si="25"/>
        <v>2.1834999999999999E-7</v>
      </c>
      <c r="BX206" s="8">
        <f t="shared" si="25"/>
        <v>0</v>
      </c>
      <c r="BY206" s="8">
        <f t="shared" si="25"/>
        <v>2.2895E-9</v>
      </c>
      <c r="BZ206" s="8">
        <f t="shared" si="25"/>
        <v>0</v>
      </c>
      <c r="CA206" s="8">
        <f t="shared" si="25"/>
        <v>0</v>
      </c>
      <c r="CB206" s="8">
        <f t="shared" si="25"/>
        <v>7.8226499999999992E-9</v>
      </c>
      <c r="CC206" s="8">
        <f t="shared" si="25"/>
        <v>0</v>
      </c>
      <c r="CD206" s="8">
        <f t="shared" si="25"/>
        <v>0</v>
      </c>
      <c r="CE206" s="8">
        <f t="shared" si="25"/>
        <v>7.8226499999999992E-9</v>
      </c>
      <c r="CF206" s="8">
        <f t="shared" si="25"/>
        <v>0</v>
      </c>
      <c r="CG206" s="8">
        <f t="shared" si="25"/>
        <v>4.2529600000000003E-7</v>
      </c>
      <c r="CH206" s="8">
        <f t="shared" si="25"/>
        <v>2.1834999999999999E-7</v>
      </c>
      <c r="CI206" s="8">
        <f t="shared" si="25"/>
        <v>2.1834999999999999E-7</v>
      </c>
      <c r="CJ206" s="8">
        <f t="shared" si="25"/>
        <v>2.12826E-7</v>
      </c>
      <c r="CK206" s="8">
        <f t="shared" si="25"/>
        <v>1.9669499999999999E-5</v>
      </c>
      <c r="CL206" s="8">
        <f t="shared" si="25"/>
        <v>5.8769500000000001E-9</v>
      </c>
      <c r="CM206" s="8">
        <f t="shared" si="25"/>
        <v>4.2529600000000003E-7</v>
      </c>
      <c r="CN206" s="8">
        <f t="shared" si="25"/>
        <v>0</v>
      </c>
      <c r="CO206" s="8">
        <f t="shared" si="25"/>
        <v>0</v>
      </c>
      <c r="CP206" s="8">
        <f t="shared" si="25"/>
        <v>1.9882699999999999E-5</v>
      </c>
      <c r="CQ206" s="8">
        <f t="shared" si="25"/>
        <v>1.9882699999999999E-5</v>
      </c>
      <c r="CR206" s="8">
        <f t="shared" si="25"/>
        <v>0</v>
      </c>
      <c r="CS206" s="8">
        <f t="shared" si="25"/>
        <v>0</v>
      </c>
      <c r="CT206" s="8">
        <f t="shared" si="25"/>
        <v>3.4379999999999999E-10</v>
      </c>
      <c r="CU206" s="8">
        <f t="shared" si="25"/>
        <v>5.5331499999999997E-9</v>
      </c>
      <c r="CV206" s="8">
        <f t="shared" si="25"/>
        <v>3.4326000000000001E-10</v>
      </c>
      <c r="CW206" s="8">
        <f t="shared" si="25"/>
        <v>0</v>
      </c>
      <c r="CX206" s="8">
        <f t="shared" si="25"/>
        <v>0</v>
      </c>
      <c r="CY206" s="8">
        <f t="shared" si="25"/>
        <v>0</v>
      </c>
      <c r="CZ206" s="8">
        <f t="shared" si="25"/>
        <v>0</v>
      </c>
      <c r="DA206" s="8">
        <f t="shared" si="25"/>
        <v>0</v>
      </c>
      <c r="DB206" s="8">
        <f t="shared" si="25"/>
        <v>0</v>
      </c>
      <c r="DC206" s="8">
        <f t="shared" si="25"/>
        <v>0</v>
      </c>
      <c r="DD206" s="8">
        <f t="shared" si="25"/>
        <v>3.4162999999999999E-10</v>
      </c>
      <c r="DE206" s="8">
        <f t="shared" si="25"/>
        <v>0</v>
      </c>
      <c r="DF206" s="8">
        <f t="shared" si="25"/>
        <v>0</v>
      </c>
      <c r="DG206" s="8">
        <f t="shared" si="25"/>
        <v>0</v>
      </c>
      <c r="DH206" s="8">
        <f t="shared" si="25"/>
        <v>0</v>
      </c>
      <c r="DI206" s="8">
        <f t="shared" si="25"/>
        <v>0</v>
      </c>
      <c r="DJ206" s="8">
        <f t="shared" si="25"/>
        <v>0</v>
      </c>
      <c r="DK206" s="8">
        <f t="shared" si="25"/>
        <v>0</v>
      </c>
      <c r="DL206" s="8">
        <f t="shared" si="25"/>
        <v>0</v>
      </c>
      <c r="DM206" s="8">
        <f t="shared" si="25"/>
        <v>0</v>
      </c>
      <c r="DN206" s="8">
        <f t="shared" si="25"/>
        <v>0</v>
      </c>
      <c r="DO206" s="8">
        <f t="shared" si="25"/>
        <v>0</v>
      </c>
      <c r="DP206" s="8">
        <f t="shared" si="25"/>
        <v>0</v>
      </c>
      <c r="DQ206" s="8">
        <f t="shared" si="25"/>
        <v>0</v>
      </c>
      <c r="DR206" s="8">
        <f t="shared" si="25"/>
        <v>0</v>
      </c>
      <c r="DS206" s="8">
        <f t="shared" si="25"/>
        <v>0</v>
      </c>
      <c r="DT206" s="8">
        <f t="shared" si="25"/>
        <v>0</v>
      </c>
      <c r="DU206" s="8">
        <f t="shared" si="25"/>
        <v>0</v>
      </c>
      <c r="DV206" s="8">
        <f t="shared" si="25"/>
        <v>0</v>
      </c>
      <c r="DW206" s="8">
        <f t="shared" si="25"/>
        <v>0</v>
      </c>
      <c r="DX206" s="8">
        <f t="shared" si="25"/>
        <v>0</v>
      </c>
      <c r="DY206" s="8">
        <f t="shared" si="25"/>
        <v>0</v>
      </c>
      <c r="DZ206" s="8">
        <f t="shared" si="25"/>
        <v>0</v>
      </c>
      <c r="EA206" s="8">
        <f t="shared" si="25"/>
        <v>0</v>
      </c>
      <c r="EB206" s="8">
        <f t="shared" ref="EB206:GM206" si="26">IF(ISERROR(EB23+EB24),0,EB23+EB24)</f>
        <v>0</v>
      </c>
      <c r="EC206" s="8">
        <f t="shared" si="26"/>
        <v>0</v>
      </c>
      <c r="ED206" s="8">
        <f t="shared" si="26"/>
        <v>0</v>
      </c>
      <c r="EE206" s="8">
        <f t="shared" si="26"/>
        <v>0</v>
      </c>
      <c r="EF206" s="8">
        <f t="shared" si="26"/>
        <v>0</v>
      </c>
      <c r="EG206" s="8">
        <f t="shared" si="26"/>
        <v>0</v>
      </c>
      <c r="EH206" s="8">
        <f t="shared" si="26"/>
        <v>0</v>
      </c>
      <c r="EI206" s="8">
        <f t="shared" si="26"/>
        <v>0</v>
      </c>
      <c r="EJ206" s="8">
        <f t="shared" si="26"/>
        <v>0</v>
      </c>
      <c r="EK206" s="8">
        <f t="shared" si="26"/>
        <v>0</v>
      </c>
      <c r="EL206" s="8">
        <f t="shared" si="26"/>
        <v>0</v>
      </c>
      <c r="EM206" s="8">
        <f t="shared" si="26"/>
        <v>0</v>
      </c>
      <c r="EN206" s="8">
        <f t="shared" si="26"/>
        <v>3.2903E-10</v>
      </c>
      <c r="EO206" s="8">
        <f t="shared" si="26"/>
        <v>0</v>
      </c>
      <c r="EP206" s="8">
        <f t="shared" si="26"/>
        <v>0</v>
      </c>
      <c r="EQ206" s="8">
        <f t="shared" si="26"/>
        <v>0</v>
      </c>
      <c r="ER206" s="8">
        <f t="shared" si="26"/>
        <v>0</v>
      </c>
      <c r="ES206" s="8">
        <f t="shared" si="26"/>
        <v>0</v>
      </c>
      <c r="ET206" s="8">
        <f t="shared" si="26"/>
        <v>0</v>
      </c>
      <c r="EU206" s="8">
        <f t="shared" si="26"/>
        <v>0</v>
      </c>
      <c r="EV206" s="8">
        <f t="shared" si="26"/>
        <v>3.2903E-10</v>
      </c>
      <c r="EW206" s="8">
        <f t="shared" si="26"/>
        <v>0</v>
      </c>
      <c r="EX206" s="8">
        <f t="shared" si="26"/>
        <v>0</v>
      </c>
      <c r="EY206" s="8">
        <f t="shared" si="26"/>
        <v>0</v>
      </c>
      <c r="EZ206" s="8">
        <f t="shared" si="26"/>
        <v>0</v>
      </c>
      <c r="FA206" s="8">
        <f t="shared" si="26"/>
        <v>0</v>
      </c>
      <c r="FB206" s="8">
        <f t="shared" si="26"/>
        <v>0</v>
      </c>
      <c r="FC206" s="8">
        <f t="shared" si="26"/>
        <v>0</v>
      </c>
      <c r="FD206" s="8">
        <f t="shared" si="26"/>
        <v>0</v>
      </c>
      <c r="FE206" s="8">
        <f t="shared" si="26"/>
        <v>0</v>
      </c>
      <c r="FF206" s="8">
        <f t="shared" si="26"/>
        <v>0</v>
      </c>
      <c r="FG206" s="8">
        <f t="shared" si="26"/>
        <v>0</v>
      </c>
      <c r="FH206" s="8">
        <f t="shared" si="26"/>
        <v>0</v>
      </c>
      <c r="FI206" s="8">
        <f t="shared" si="26"/>
        <v>0</v>
      </c>
      <c r="FJ206" s="8">
        <f t="shared" si="26"/>
        <v>0</v>
      </c>
      <c r="FK206" s="8">
        <f t="shared" si="26"/>
        <v>0</v>
      </c>
      <c r="FL206" s="8">
        <f t="shared" si="26"/>
        <v>0</v>
      </c>
      <c r="FM206" s="8">
        <f t="shared" si="26"/>
        <v>0</v>
      </c>
      <c r="FN206" s="8">
        <f t="shared" si="26"/>
        <v>0</v>
      </c>
      <c r="FO206" s="8">
        <f t="shared" si="26"/>
        <v>0</v>
      </c>
      <c r="FP206" s="8">
        <f t="shared" si="26"/>
        <v>0</v>
      </c>
      <c r="FQ206" s="8">
        <f t="shared" si="26"/>
        <v>0</v>
      </c>
      <c r="FR206" s="8">
        <f t="shared" si="26"/>
        <v>0</v>
      </c>
      <c r="FS206" s="8">
        <f t="shared" si="26"/>
        <v>0</v>
      </c>
      <c r="FT206" s="8">
        <f t="shared" si="26"/>
        <v>0</v>
      </c>
      <c r="FU206" s="8">
        <f t="shared" si="26"/>
        <v>0</v>
      </c>
      <c r="FV206" s="8">
        <f t="shared" si="26"/>
        <v>0</v>
      </c>
      <c r="FW206" s="8">
        <f t="shared" si="26"/>
        <v>0</v>
      </c>
      <c r="FX206" s="8">
        <f t="shared" si="26"/>
        <v>0</v>
      </c>
      <c r="FY206" s="8">
        <f t="shared" si="26"/>
        <v>0</v>
      </c>
      <c r="FZ206" s="8">
        <f t="shared" si="26"/>
        <v>0</v>
      </c>
      <c r="GA206" s="8">
        <f t="shared" si="26"/>
        <v>0</v>
      </c>
      <c r="GB206" s="8">
        <f t="shared" si="26"/>
        <v>0</v>
      </c>
      <c r="GC206" s="8">
        <f t="shared" si="26"/>
        <v>0</v>
      </c>
      <c r="GD206" s="8">
        <f t="shared" si="26"/>
        <v>0</v>
      </c>
      <c r="GE206" s="8">
        <f t="shared" si="26"/>
        <v>0</v>
      </c>
      <c r="GF206" s="8">
        <f t="shared" si="26"/>
        <v>0</v>
      </c>
      <c r="GG206" s="8">
        <f t="shared" si="26"/>
        <v>0</v>
      </c>
      <c r="GH206" s="8">
        <f t="shared" si="26"/>
        <v>0</v>
      </c>
      <c r="GI206" s="8">
        <f t="shared" si="26"/>
        <v>0</v>
      </c>
      <c r="GJ206" s="8">
        <f t="shared" si="26"/>
        <v>0</v>
      </c>
      <c r="GK206" s="8">
        <f t="shared" si="26"/>
        <v>0</v>
      </c>
      <c r="GL206" s="8">
        <f t="shared" si="26"/>
        <v>0</v>
      </c>
      <c r="GM206" s="8">
        <f t="shared" si="26"/>
        <v>0</v>
      </c>
      <c r="GN206" s="8">
        <f t="shared" ref="GN206:HV206" si="27">IF(ISERROR(GN23+GN24),0,GN23+GN24)</f>
        <v>0</v>
      </c>
      <c r="GO206" s="8">
        <f t="shared" si="27"/>
        <v>0</v>
      </c>
      <c r="GP206" s="8">
        <f t="shared" si="27"/>
        <v>0</v>
      </c>
      <c r="GQ206" s="8">
        <f t="shared" si="27"/>
        <v>0</v>
      </c>
      <c r="GR206" s="8">
        <f t="shared" si="27"/>
        <v>0</v>
      </c>
      <c r="GS206" s="8">
        <f t="shared" si="27"/>
        <v>2.3164000000000001E-3</v>
      </c>
      <c r="GT206" s="8">
        <f t="shared" si="27"/>
        <v>0.15137059999999999</v>
      </c>
      <c r="GU206" s="8">
        <f t="shared" si="27"/>
        <v>0</v>
      </c>
      <c r="GV206" s="8">
        <f t="shared" si="27"/>
        <v>2.0103400000000001E-5</v>
      </c>
      <c r="GW206" s="8">
        <f t="shared" si="27"/>
        <v>2.2962999999999998E-3</v>
      </c>
      <c r="GX206" s="8">
        <f t="shared" si="27"/>
        <v>0</v>
      </c>
      <c r="GY206" s="8">
        <f t="shared" si="27"/>
        <v>2.2069500000000001E-7</v>
      </c>
      <c r="GZ206" s="8">
        <f t="shared" si="27"/>
        <v>1.9882699999999999E-5</v>
      </c>
      <c r="HA206" s="8">
        <f t="shared" si="27"/>
        <v>0</v>
      </c>
      <c r="HB206" s="8">
        <f t="shared" si="27"/>
        <v>2.34528E-9</v>
      </c>
      <c r="HC206" s="8">
        <f t="shared" si="27"/>
        <v>2.1834999999999999E-7</v>
      </c>
      <c r="HD206" s="8">
        <f t="shared" si="27"/>
        <v>0</v>
      </c>
      <c r="HE206" s="8">
        <f t="shared" si="27"/>
        <v>0</v>
      </c>
      <c r="HF206" s="8">
        <f t="shared" si="27"/>
        <v>2.2895E-9</v>
      </c>
      <c r="HG206" s="8">
        <f t="shared" si="27"/>
        <v>0</v>
      </c>
      <c r="HH206" s="8">
        <f t="shared" si="27"/>
        <v>0</v>
      </c>
      <c r="HI206" s="8">
        <f t="shared" si="27"/>
        <v>0</v>
      </c>
      <c r="HJ206" s="8">
        <f t="shared" si="27"/>
        <v>0</v>
      </c>
      <c r="HK206" s="8">
        <f t="shared" si="27"/>
        <v>0</v>
      </c>
      <c r="HL206" s="8">
        <f t="shared" si="27"/>
        <v>0</v>
      </c>
      <c r="HM206" s="8">
        <f t="shared" si="27"/>
        <v>0</v>
      </c>
      <c r="HN206" s="8">
        <f t="shared" si="27"/>
        <v>0</v>
      </c>
      <c r="HO206" s="8">
        <f t="shared" si="27"/>
        <v>0</v>
      </c>
      <c r="HP206" s="8">
        <f t="shared" si="27"/>
        <v>0</v>
      </c>
      <c r="HQ206" s="8">
        <f t="shared" si="27"/>
        <v>0</v>
      </c>
      <c r="HR206" s="8">
        <f t="shared" si="27"/>
        <v>0</v>
      </c>
      <c r="HS206" s="8">
        <f t="shared" si="27"/>
        <v>0</v>
      </c>
      <c r="HT206" s="8">
        <f t="shared" si="27"/>
        <v>0</v>
      </c>
      <c r="HU206" s="8">
        <f t="shared" si="27"/>
        <v>0</v>
      </c>
      <c r="HV206" s="8">
        <f t="shared" si="27"/>
        <v>0</v>
      </c>
      <c r="HW206" s="8">
        <f t="shared" ref="HW206:IB206" si="28">IF(ISERROR(HW23+HW24),0,HW23+HW24)</f>
        <v>0</v>
      </c>
      <c r="HX206" s="8">
        <f t="shared" si="28"/>
        <v>0</v>
      </c>
      <c r="HY206" s="8">
        <f t="shared" si="28"/>
        <v>0</v>
      </c>
      <c r="HZ206" s="8">
        <f t="shared" si="28"/>
        <v>0</v>
      </c>
      <c r="IA206" s="8">
        <f t="shared" si="28"/>
        <v>3.4162999999999999E-10</v>
      </c>
      <c r="IB206" s="8">
        <f t="shared" si="28"/>
        <v>0</v>
      </c>
      <c r="IC206" s="8">
        <f>IF(ISERROR(IC23+IC24),0,IC23+IC24)</f>
        <v>0</v>
      </c>
      <c r="ID206" s="8">
        <f>IF(ISERROR(ID23+ID24),0,ID23+ID24)</f>
        <v>0</v>
      </c>
      <c r="IE206" s="8"/>
      <c r="IF206" s="8"/>
      <c r="IG206" s="8"/>
      <c r="IH206" s="8"/>
      <c r="II206" s="8"/>
      <c r="IJ206" s="8"/>
      <c r="IK206" s="8"/>
      <c r="IL206" s="8"/>
      <c r="IM206" s="8"/>
      <c r="IN206" s="8"/>
      <c r="IO206" s="8"/>
      <c r="IP206" s="8"/>
      <c r="IQ206" s="8"/>
      <c r="IR206" s="8"/>
      <c r="IS206" s="8"/>
      <c r="IT206" s="8"/>
    </row>
    <row r="207" spans="1:254" s="4" customFormat="1" ht="12" customHeight="1" x14ac:dyDescent="0.15">
      <c r="A207" s="4" t="s">
        <v>465</v>
      </c>
      <c r="B207" s="5" t="s">
        <v>176</v>
      </c>
      <c r="C207" s="8">
        <f>0</f>
        <v>0</v>
      </c>
      <c r="D207" s="8">
        <f>0</f>
        <v>0</v>
      </c>
      <c r="E207" s="8">
        <f>0</f>
        <v>0</v>
      </c>
      <c r="F207" s="8">
        <f>0</f>
        <v>0</v>
      </c>
      <c r="G207" s="8">
        <f>0</f>
        <v>0</v>
      </c>
      <c r="H207" s="8">
        <f>0</f>
        <v>0</v>
      </c>
      <c r="I207" s="8">
        <f>0</f>
        <v>0</v>
      </c>
      <c r="J207" s="8">
        <f>0</f>
        <v>0</v>
      </c>
      <c r="K207" s="8">
        <f>0</f>
        <v>0</v>
      </c>
      <c r="L207" s="8">
        <f>0</f>
        <v>0</v>
      </c>
      <c r="M207" s="8">
        <f>0</f>
        <v>0</v>
      </c>
      <c r="N207" s="8">
        <f>0</f>
        <v>0</v>
      </c>
      <c r="O207" s="8">
        <f>0</f>
        <v>0</v>
      </c>
      <c r="P207" s="8">
        <f>0</f>
        <v>0</v>
      </c>
      <c r="Q207" s="8">
        <f>0</f>
        <v>0</v>
      </c>
      <c r="R207" s="8">
        <f>0</f>
        <v>0</v>
      </c>
      <c r="S207" s="8">
        <f>0</f>
        <v>0</v>
      </c>
      <c r="T207" s="8">
        <f>0</f>
        <v>0</v>
      </c>
      <c r="U207" s="8">
        <f>0</f>
        <v>0</v>
      </c>
      <c r="V207" s="8">
        <f>0</f>
        <v>0</v>
      </c>
      <c r="W207" s="8">
        <f>0</f>
        <v>0</v>
      </c>
      <c r="X207" s="8">
        <f>0</f>
        <v>0</v>
      </c>
      <c r="Y207" s="8">
        <f>0</f>
        <v>0</v>
      </c>
      <c r="Z207" s="8">
        <f>0</f>
        <v>0</v>
      </c>
      <c r="AA207" s="8">
        <f>0</f>
        <v>0</v>
      </c>
      <c r="AB207" s="8">
        <f>0</f>
        <v>0</v>
      </c>
      <c r="AC207" s="8">
        <f>0</f>
        <v>0</v>
      </c>
      <c r="AD207" s="8">
        <f>0</f>
        <v>0</v>
      </c>
      <c r="AE207" s="8">
        <f>0</f>
        <v>0</v>
      </c>
      <c r="AF207" s="8">
        <f>0</f>
        <v>0</v>
      </c>
      <c r="AG207" s="8">
        <f>0</f>
        <v>0</v>
      </c>
      <c r="AH207" s="8">
        <f>0</f>
        <v>0</v>
      </c>
      <c r="AI207" s="8">
        <f>0</f>
        <v>0</v>
      </c>
      <c r="AJ207" s="8">
        <f>0</f>
        <v>0</v>
      </c>
      <c r="AK207" s="8">
        <f>0</f>
        <v>0</v>
      </c>
      <c r="AL207" s="8">
        <f>0</f>
        <v>0</v>
      </c>
      <c r="AM207" s="8">
        <f>0</f>
        <v>0</v>
      </c>
      <c r="AN207" s="8">
        <f>0</f>
        <v>0</v>
      </c>
      <c r="AO207" s="8">
        <f>0</f>
        <v>0</v>
      </c>
      <c r="AP207" s="8">
        <f>0</f>
        <v>0</v>
      </c>
      <c r="AQ207" s="8">
        <f>0</f>
        <v>0</v>
      </c>
      <c r="AR207" s="8">
        <f>0</f>
        <v>0</v>
      </c>
      <c r="AS207" s="8">
        <f>0</f>
        <v>0</v>
      </c>
      <c r="AT207" s="8">
        <f>0</f>
        <v>0</v>
      </c>
      <c r="AU207" s="8">
        <f>0</f>
        <v>0</v>
      </c>
      <c r="AV207" s="8">
        <f>0</f>
        <v>0</v>
      </c>
      <c r="AW207" s="8">
        <f>0</f>
        <v>0</v>
      </c>
      <c r="AX207" s="8">
        <f>0</f>
        <v>0</v>
      </c>
      <c r="AY207" s="8">
        <f>0</f>
        <v>0</v>
      </c>
      <c r="AZ207" s="8">
        <f>0</f>
        <v>0</v>
      </c>
      <c r="BA207" s="8">
        <f>0</f>
        <v>0</v>
      </c>
      <c r="BB207" s="8">
        <f>0</f>
        <v>0</v>
      </c>
      <c r="BC207" s="8">
        <f>0</f>
        <v>0</v>
      </c>
      <c r="BD207" s="8">
        <f>0</f>
        <v>0</v>
      </c>
      <c r="BE207" s="8">
        <f>0</f>
        <v>0</v>
      </c>
      <c r="BF207" s="8">
        <f>0</f>
        <v>0</v>
      </c>
      <c r="BG207" s="8">
        <f>0</f>
        <v>0</v>
      </c>
      <c r="BH207" s="8">
        <f>0</f>
        <v>0</v>
      </c>
      <c r="BI207" s="8">
        <f>0</f>
        <v>0</v>
      </c>
      <c r="BJ207" s="8">
        <f>0</f>
        <v>0</v>
      </c>
      <c r="BK207" s="8">
        <f>0</f>
        <v>0</v>
      </c>
      <c r="BL207" s="8">
        <f>0</f>
        <v>0</v>
      </c>
      <c r="BM207" s="8">
        <f>0</f>
        <v>0</v>
      </c>
      <c r="BN207" s="8">
        <f>0</f>
        <v>0</v>
      </c>
      <c r="BO207" s="8">
        <f>0</f>
        <v>0</v>
      </c>
      <c r="BP207" s="8">
        <f>0</f>
        <v>0</v>
      </c>
      <c r="BQ207" s="8">
        <f>0</f>
        <v>0</v>
      </c>
      <c r="BR207" s="8">
        <f>0</f>
        <v>0</v>
      </c>
      <c r="BS207" s="8">
        <f>0</f>
        <v>0</v>
      </c>
      <c r="BT207" s="8">
        <f>0</f>
        <v>0</v>
      </c>
      <c r="BU207" s="8">
        <f>0</f>
        <v>0</v>
      </c>
      <c r="BV207" s="8">
        <f>0</f>
        <v>0</v>
      </c>
      <c r="BW207" s="8">
        <f>0</f>
        <v>0</v>
      </c>
      <c r="BX207" s="8">
        <f>0</f>
        <v>0</v>
      </c>
      <c r="BY207" s="8">
        <f>0</f>
        <v>0</v>
      </c>
      <c r="BZ207" s="8">
        <f>0</f>
        <v>0</v>
      </c>
      <c r="CA207" s="8">
        <f>0</f>
        <v>0</v>
      </c>
      <c r="CB207" s="8">
        <f>0</f>
        <v>0</v>
      </c>
      <c r="CC207" s="8">
        <f>0</f>
        <v>0</v>
      </c>
      <c r="CD207" s="8">
        <f>0</f>
        <v>0</v>
      </c>
      <c r="CE207" s="8">
        <f>0</f>
        <v>0</v>
      </c>
      <c r="CF207" s="8">
        <f>0</f>
        <v>0</v>
      </c>
      <c r="CG207" s="8">
        <f>0</f>
        <v>0</v>
      </c>
      <c r="CH207" s="8">
        <f>0</f>
        <v>0</v>
      </c>
      <c r="CI207" s="8">
        <f>0</f>
        <v>0</v>
      </c>
      <c r="CJ207" s="8">
        <f>0</f>
        <v>0</v>
      </c>
      <c r="CK207" s="8">
        <f>0</f>
        <v>0</v>
      </c>
      <c r="CL207" s="8">
        <f>0</f>
        <v>0</v>
      </c>
      <c r="CM207" s="8">
        <f>0</f>
        <v>0</v>
      </c>
      <c r="CN207" s="8">
        <f>0</f>
        <v>0</v>
      </c>
      <c r="CO207" s="8">
        <f>0</f>
        <v>0</v>
      </c>
      <c r="CP207" s="8">
        <f>0</f>
        <v>0</v>
      </c>
      <c r="CQ207" s="8">
        <f>0</f>
        <v>0</v>
      </c>
      <c r="CR207" s="8">
        <f>0</f>
        <v>0</v>
      </c>
      <c r="CS207" s="8">
        <f>0</f>
        <v>0</v>
      </c>
      <c r="CT207" s="8">
        <f>0</f>
        <v>0</v>
      </c>
      <c r="CU207" s="8">
        <f>0</f>
        <v>0</v>
      </c>
      <c r="CV207" s="8">
        <f>0</f>
        <v>0</v>
      </c>
      <c r="CW207" s="8">
        <f>0</f>
        <v>0</v>
      </c>
      <c r="CX207" s="8">
        <f>0</f>
        <v>0</v>
      </c>
      <c r="CY207" s="8">
        <f>0</f>
        <v>0</v>
      </c>
      <c r="CZ207" s="8">
        <f>0</f>
        <v>0</v>
      </c>
      <c r="DA207" s="8">
        <f>0</f>
        <v>0</v>
      </c>
      <c r="DB207" s="8">
        <f>0</f>
        <v>0</v>
      </c>
      <c r="DC207" s="8">
        <f>0</f>
        <v>0</v>
      </c>
      <c r="DD207" s="8">
        <f>0</f>
        <v>0</v>
      </c>
      <c r="DE207" s="8">
        <f>0</f>
        <v>0</v>
      </c>
      <c r="DF207" s="8">
        <f>0</f>
        <v>0</v>
      </c>
      <c r="DG207" s="8">
        <f>0</f>
        <v>0</v>
      </c>
      <c r="DH207" s="8">
        <f>0</f>
        <v>0</v>
      </c>
      <c r="DI207" s="8">
        <f>0</f>
        <v>0</v>
      </c>
      <c r="DJ207" s="8">
        <f>0</f>
        <v>0</v>
      </c>
      <c r="DK207" s="8">
        <f>0</f>
        <v>0</v>
      </c>
      <c r="DL207" s="8">
        <f>0</f>
        <v>0</v>
      </c>
      <c r="DM207" s="8">
        <f>0</f>
        <v>0</v>
      </c>
      <c r="DN207" s="8">
        <f>0</f>
        <v>0</v>
      </c>
      <c r="DO207" s="8">
        <f>0</f>
        <v>0</v>
      </c>
      <c r="DP207" s="8">
        <f>0</f>
        <v>0</v>
      </c>
      <c r="DQ207" s="8">
        <f>0</f>
        <v>0</v>
      </c>
      <c r="DR207" s="8">
        <f>0</f>
        <v>0</v>
      </c>
      <c r="DS207" s="8">
        <f>0</f>
        <v>0</v>
      </c>
      <c r="DT207" s="8">
        <f>0</f>
        <v>0</v>
      </c>
      <c r="DU207" s="8">
        <f>0</f>
        <v>0</v>
      </c>
      <c r="DV207" s="8">
        <f>0</f>
        <v>0</v>
      </c>
      <c r="DW207" s="8">
        <f>0</f>
        <v>0</v>
      </c>
      <c r="DX207" s="8">
        <f>0</f>
        <v>0</v>
      </c>
      <c r="DY207" s="8">
        <f>0</f>
        <v>0</v>
      </c>
      <c r="DZ207" s="8">
        <f>0</f>
        <v>0</v>
      </c>
      <c r="EA207" s="8">
        <f>0</f>
        <v>0</v>
      </c>
      <c r="EB207" s="8">
        <f>0</f>
        <v>0</v>
      </c>
      <c r="EC207" s="8">
        <f>0</f>
        <v>0</v>
      </c>
      <c r="ED207" s="8">
        <f>0</f>
        <v>0</v>
      </c>
      <c r="EE207" s="8">
        <f>0</f>
        <v>0</v>
      </c>
      <c r="EF207" s="8">
        <f>0</f>
        <v>0</v>
      </c>
      <c r="EG207" s="8">
        <f>0</f>
        <v>0</v>
      </c>
      <c r="EH207" s="8">
        <f>0</f>
        <v>0</v>
      </c>
      <c r="EI207" s="8">
        <f>0</f>
        <v>0</v>
      </c>
      <c r="EJ207" s="8">
        <f>0</f>
        <v>0</v>
      </c>
      <c r="EK207" s="8">
        <f>0</f>
        <v>0</v>
      </c>
      <c r="EL207" s="8">
        <f>0</f>
        <v>0</v>
      </c>
      <c r="EM207" s="8">
        <f>0</f>
        <v>0</v>
      </c>
      <c r="EN207" s="8">
        <f>0</f>
        <v>0</v>
      </c>
      <c r="EO207" s="8">
        <f>0</f>
        <v>0</v>
      </c>
      <c r="EP207" s="8">
        <f>0</f>
        <v>0</v>
      </c>
      <c r="EQ207" s="8">
        <f>0</f>
        <v>0</v>
      </c>
      <c r="ER207" s="8">
        <f>0</f>
        <v>0</v>
      </c>
      <c r="ES207" s="8">
        <f>0</f>
        <v>0</v>
      </c>
      <c r="ET207" s="8">
        <f>0</f>
        <v>0</v>
      </c>
      <c r="EU207" s="8">
        <f>0</f>
        <v>0</v>
      </c>
      <c r="EV207" s="8">
        <f>0</f>
        <v>0</v>
      </c>
      <c r="EW207" s="8">
        <f>0</f>
        <v>0</v>
      </c>
      <c r="EX207" s="8">
        <f>0</f>
        <v>0</v>
      </c>
      <c r="EY207" s="8">
        <f>0</f>
        <v>0</v>
      </c>
      <c r="EZ207" s="8">
        <f>0</f>
        <v>0</v>
      </c>
      <c r="FA207" s="8">
        <f>0</f>
        <v>0</v>
      </c>
      <c r="FB207" s="8">
        <f>0</f>
        <v>0</v>
      </c>
      <c r="FC207" s="8">
        <f>0</f>
        <v>0</v>
      </c>
      <c r="FD207" s="8">
        <f>0</f>
        <v>0</v>
      </c>
      <c r="FE207" s="8">
        <f>0</f>
        <v>0</v>
      </c>
      <c r="FF207" s="8">
        <f>0</f>
        <v>0</v>
      </c>
      <c r="FG207" s="8">
        <f>0</f>
        <v>0</v>
      </c>
      <c r="FH207" s="8">
        <f>0</f>
        <v>0</v>
      </c>
      <c r="FI207" s="8">
        <f>0</f>
        <v>0</v>
      </c>
      <c r="FJ207" s="8">
        <f>0</f>
        <v>0</v>
      </c>
      <c r="FK207" s="8">
        <f>0</f>
        <v>0</v>
      </c>
      <c r="FL207" s="8">
        <f>0</f>
        <v>0</v>
      </c>
      <c r="FM207" s="8">
        <f>0</f>
        <v>0</v>
      </c>
      <c r="FN207" s="8">
        <f>0</f>
        <v>0</v>
      </c>
      <c r="FO207" s="8">
        <f>0</f>
        <v>0</v>
      </c>
      <c r="FP207" s="8">
        <f>0</f>
        <v>0</v>
      </c>
      <c r="FQ207" s="8">
        <f>0</f>
        <v>0</v>
      </c>
      <c r="FR207" s="8">
        <f>0</f>
        <v>0</v>
      </c>
      <c r="FS207" s="8">
        <f>0</f>
        <v>0</v>
      </c>
      <c r="FT207" s="8">
        <f>0</f>
        <v>0</v>
      </c>
      <c r="FU207" s="8">
        <f>0</f>
        <v>0</v>
      </c>
      <c r="FV207" s="8">
        <f>0</f>
        <v>0</v>
      </c>
      <c r="FW207" s="8">
        <f>0</f>
        <v>0</v>
      </c>
      <c r="FX207" s="8">
        <f>0</f>
        <v>0</v>
      </c>
      <c r="FY207" s="8">
        <f>0</f>
        <v>0</v>
      </c>
      <c r="FZ207" s="8">
        <f>0</f>
        <v>0</v>
      </c>
      <c r="GA207" s="8">
        <f>0</f>
        <v>0</v>
      </c>
      <c r="GB207" s="8">
        <f>0</f>
        <v>0</v>
      </c>
      <c r="GC207" s="8">
        <f>0</f>
        <v>0</v>
      </c>
      <c r="GD207" s="8">
        <f>0</f>
        <v>0</v>
      </c>
      <c r="GE207" s="8">
        <f>0</f>
        <v>0</v>
      </c>
      <c r="GF207" s="8">
        <f>0</f>
        <v>0</v>
      </c>
      <c r="GG207" s="8">
        <f>0</f>
        <v>0</v>
      </c>
      <c r="GH207" s="8">
        <f>0</f>
        <v>0</v>
      </c>
      <c r="GI207" s="8">
        <f>0</f>
        <v>0</v>
      </c>
      <c r="GJ207" s="8">
        <f>0</f>
        <v>0</v>
      </c>
      <c r="GK207" s="8">
        <f>0</f>
        <v>0</v>
      </c>
      <c r="GL207" s="8">
        <f>0</f>
        <v>0</v>
      </c>
      <c r="GM207" s="8">
        <f>0</f>
        <v>0</v>
      </c>
      <c r="GN207" s="8">
        <f>0</f>
        <v>0</v>
      </c>
      <c r="GO207" s="8">
        <f>0</f>
        <v>0</v>
      </c>
      <c r="GP207" s="8">
        <f>0</f>
        <v>0</v>
      </c>
      <c r="GQ207" s="8">
        <f>0</f>
        <v>0</v>
      </c>
      <c r="GR207" s="8">
        <f>0</f>
        <v>0</v>
      </c>
      <c r="GS207" s="8">
        <f>0</f>
        <v>0</v>
      </c>
      <c r="GT207" s="8">
        <f>0</f>
        <v>0</v>
      </c>
      <c r="GU207" s="8">
        <f>0</f>
        <v>0</v>
      </c>
      <c r="GV207" s="8">
        <f>0</f>
        <v>0</v>
      </c>
      <c r="GW207" s="8">
        <f>0</f>
        <v>0</v>
      </c>
      <c r="GX207" s="8">
        <f>0</f>
        <v>0</v>
      </c>
      <c r="GY207" s="8">
        <f>0</f>
        <v>0</v>
      </c>
      <c r="GZ207" s="8">
        <f>0</f>
        <v>0</v>
      </c>
      <c r="HA207" s="8">
        <f>0</f>
        <v>0</v>
      </c>
      <c r="HB207" s="8">
        <f>0</f>
        <v>0</v>
      </c>
      <c r="HC207" s="8">
        <f>0</f>
        <v>0</v>
      </c>
      <c r="HD207" s="8">
        <f>0</f>
        <v>0</v>
      </c>
      <c r="HE207" s="8">
        <f>0</f>
        <v>0</v>
      </c>
      <c r="HF207" s="8">
        <f>0</f>
        <v>0</v>
      </c>
      <c r="HG207" s="8">
        <f>0</f>
        <v>0</v>
      </c>
      <c r="HH207" s="8">
        <f>0</f>
        <v>0</v>
      </c>
      <c r="HI207" s="8">
        <f>0</f>
        <v>0</v>
      </c>
      <c r="HJ207" s="8">
        <f>0</f>
        <v>0</v>
      </c>
      <c r="HK207" s="8">
        <f>0</f>
        <v>0</v>
      </c>
      <c r="HL207" s="8">
        <f>0</f>
        <v>0</v>
      </c>
      <c r="HM207" s="8">
        <f>0</f>
        <v>0</v>
      </c>
      <c r="HN207" s="8">
        <f>0</f>
        <v>0</v>
      </c>
      <c r="HO207" s="8">
        <f>0</f>
        <v>0</v>
      </c>
      <c r="HP207" s="8">
        <f>0</f>
        <v>0</v>
      </c>
      <c r="HQ207" s="8">
        <f>0</f>
        <v>0</v>
      </c>
      <c r="HR207" s="8">
        <f>0</f>
        <v>0</v>
      </c>
      <c r="HS207" s="8">
        <f>0</f>
        <v>0</v>
      </c>
      <c r="HT207" s="8">
        <f>0</f>
        <v>0</v>
      </c>
      <c r="HU207" s="8">
        <f>0</f>
        <v>0</v>
      </c>
      <c r="HV207" s="8">
        <f>0</f>
        <v>0</v>
      </c>
      <c r="HW207" s="8">
        <f>0</f>
        <v>0</v>
      </c>
      <c r="HX207" s="8">
        <f>0</f>
        <v>0</v>
      </c>
      <c r="HY207" s="8">
        <f>0</f>
        <v>0</v>
      </c>
      <c r="HZ207" s="8">
        <f>0</f>
        <v>0</v>
      </c>
      <c r="IA207" s="8">
        <f>0</f>
        <v>0</v>
      </c>
      <c r="IB207" s="8">
        <f>0</f>
        <v>0</v>
      </c>
      <c r="IC207" s="8">
        <f>0</f>
        <v>0</v>
      </c>
      <c r="ID207" s="8">
        <f>0</f>
        <v>0</v>
      </c>
      <c r="IE207" s="8"/>
      <c r="IF207" s="8"/>
      <c r="IG207" s="8"/>
      <c r="IH207" s="8"/>
      <c r="II207" s="8"/>
      <c r="IJ207" s="8"/>
      <c r="IK207" s="8"/>
      <c r="IL207" s="8"/>
      <c r="IM207" s="8"/>
      <c r="IN207" s="8"/>
      <c r="IO207" s="8"/>
      <c r="IP207" s="8"/>
      <c r="IQ207" s="8"/>
      <c r="IR207" s="8"/>
      <c r="IS207" s="8"/>
      <c r="IT207" s="8"/>
    </row>
    <row r="208" spans="1:254" s="4" customFormat="1" ht="12" customHeight="1" x14ac:dyDescent="0.15">
      <c r="A208" s="4" t="s">
        <v>178</v>
      </c>
      <c r="B208" s="5" t="s">
        <v>176</v>
      </c>
      <c r="C208" s="8">
        <f>0</f>
        <v>0</v>
      </c>
      <c r="D208" s="8">
        <f>0</f>
        <v>0</v>
      </c>
      <c r="E208" s="8">
        <f>0</f>
        <v>0</v>
      </c>
      <c r="F208" s="8">
        <f>0</f>
        <v>0</v>
      </c>
      <c r="G208" s="8">
        <f>0</f>
        <v>0</v>
      </c>
      <c r="H208" s="8">
        <f>0</f>
        <v>0</v>
      </c>
      <c r="I208" s="8">
        <f>0</f>
        <v>0</v>
      </c>
      <c r="J208" s="8">
        <f>0</f>
        <v>0</v>
      </c>
      <c r="K208" s="8">
        <f>0</f>
        <v>0</v>
      </c>
      <c r="L208" s="8">
        <f>0</f>
        <v>0</v>
      </c>
      <c r="M208" s="8">
        <f>0</f>
        <v>0</v>
      </c>
      <c r="N208" s="8">
        <f>0</f>
        <v>0</v>
      </c>
      <c r="O208" s="8">
        <f>0</f>
        <v>0</v>
      </c>
      <c r="P208" s="8">
        <f>0</f>
        <v>0</v>
      </c>
      <c r="Q208" s="8">
        <f>0</f>
        <v>0</v>
      </c>
      <c r="R208" s="8">
        <f>0</f>
        <v>0</v>
      </c>
      <c r="S208" s="8">
        <f>0</f>
        <v>0</v>
      </c>
      <c r="T208" s="8">
        <f>0</f>
        <v>0</v>
      </c>
      <c r="U208" s="8">
        <f>0</f>
        <v>0</v>
      </c>
      <c r="V208" s="8">
        <f>0</f>
        <v>0</v>
      </c>
      <c r="W208" s="8">
        <f>0</f>
        <v>0</v>
      </c>
      <c r="X208" s="8">
        <f>0</f>
        <v>0</v>
      </c>
      <c r="Y208" s="8">
        <f>0</f>
        <v>0</v>
      </c>
      <c r="Z208" s="8">
        <f>0</f>
        <v>0</v>
      </c>
      <c r="AA208" s="8">
        <f>0</f>
        <v>0</v>
      </c>
      <c r="AB208" s="8">
        <f>0</f>
        <v>0</v>
      </c>
      <c r="AC208" s="8">
        <f>0</f>
        <v>0</v>
      </c>
      <c r="AD208" s="8">
        <f>0</f>
        <v>0</v>
      </c>
      <c r="AE208" s="8">
        <f>0</f>
        <v>0</v>
      </c>
      <c r="AF208" s="8">
        <f>0</f>
        <v>0</v>
      </c>
      <c r="AG208" s="8">
        <f>0</f>
        <v>0</v>
      </c>
      <c r="AH208" s="8">
        <f>0</f>
        <v>0</v>
      </c>
      <c r="AI208" s="8">
        <f>0</f>
        <v>0</v>
      </c>
      <c r="AJ208" s="8">
        <f>0</f>
        <v>0</v>
      </c>
      <c r="AK208" s="8">
        <f>0</f>
        <v>0</v>
      </c>
      <c r="AL208" s="8">
        <f>0</f>
        <v>0</v>
      </c>
      <c r="AM208" s="8">
        <f>0</f>
        <v>0</v>
      </c>
      <c r="AN208" s="8">
        <f>0</f>
        <v>0</v>
      </c>
      <c r="AO208" s="8">
        <f>0</f>
        <v>0</v>
      </c>
      <c r="AP208" s="8">
        <f>0</f>
        <v>0</v>
      </c>
      <c r="AQ208" s="8">
        <f>0</f>
        <v>0</v>
      </c>
      <c r="AR208" s="8">
        <f>0</f>
        <v>0</v>
      </c>
      <c r="AS208" s="8">
        <f>0</f>
        <v>0</v>
      </c>
      <c r="AT208" s="8">
        <f>0</f>
        <v>0</v>
      </c>
      <c r="AU208" s="8">
        <f>0</f>
        <v>0</v>
      </c>
      <c r="AV208" s="8">
        <f>0</f>
        <v>0</v>
      </c>
      <c r="AW208" s="8">
        <f>0</f>
        <v>0</v>
      </c>
      <c r="AX208" s="8">
        <f>0</f>
        <v>0</v>
      </c>
      <c r="AY208" s="8">
        <f>0</f>
        <v>0</v>
      </c>
      <c r="AZ208" s="8">
        <f>0</f>
        <v>0</v>
      </c>
      <c r="BA208" s="8">
        <f>0</f>
        <v>0</v>
      </c>
      <c r="BB208" s="8">
        <f>0</f>
        <v>0</v>
      </c>
      <c r="BC208" s="8">
        <f>0</f>
        <v>0</v>
      </c>
      <c r="BD208" s="8">
        <f>0</f>
        <v>0</v>
      </c>
      <c r="BE208" s="8">
        <f>0</f>
        <v>0</v>
      </c>
      <c r="BF208" s="8">
        <f>0</f>
        <v>0</v>
      </c>
      <c r="BG208" s="8">
        <f>0</f>
        <v>0</v>
      </c>
      <c r="BH208" s="8">
        <f>0</f>
        <v>0</v>
      </c>
      <c r="BI208" s="8">
        <f>0</f>
        <v>0</v>
      </c>
      <c r="BJ208" s="8">
        <f>0</f>
        <v>0</v>
      </c>
      <c r="BK208" s="8">
        <f>0</f>
        <v>0</v>
      </c>
      <c r="BL208" s="8">
        <f>0</f>
        <v>0</v>
      </c>
      <c r="BM208" s="8">
        <f>0</f>
        <v>0</v>
      </c>
      <c r="BN208" s="8">
        <f>0</f>
        <v>0</v>
      </c>
      <c r="BO208" s="8">
        <f>0</f>
        <v>0</v>
      </c>
      <c r="BP208" s="8">
        <f>0</f>
        <v>0</v>
      </c>
      <c r="BQ208" s="8">
        <f>0</f>
        <v>0</v>
      </c>
      <c r="BR208" s="8">
        <f>0</f>
        <v>0</v>
      </c>
      <c r="BS208" s="8">
        <f>0</f>
        <v>0</v>
      </c>
      <c r="BT208" s="8">
        <f>0</f>
        <v>0</v>
      </c>
      <c r="BU208" s="8">
        <f>0</f>
        <v>0</v>
      </c>
      <c r="BV208" s="8">
        <f>0</f>
        <v>0</v>
      </c>
      <c r="BW208" s="8">
        <f>0</f>
        <v>0</v>
      </c>
      <c r="BX208" s="8">
        <f>0</f>
        <v>0</v>
      </c>
      <c r="BY208" s="8">
        <f>0</f>
        <v>0</v>
      </c>
      <c r="BZ208" s="8">
        <f>0</f>
        <v>0</v>
      </c>
      <c r="CA208" s="8">
        <f>0</f>
        <v>0</v>
      </c>
      <c r="CB208" s="8">
        <f>0</f>
        <v>0</v>
      </c>
      <c r="CC208" s="8">
        <f>0</f>
        <v>0</v>
      </c>
      <c r="CD208" s="8">
        <f>0</f>
        <v>0</v>
      </c>
      <c r="CE208" s="8">
        <f>0</f>
        <v>0</v>
      </c>
      <c r="CF208" s="8">
        <f>0</f>
        <v>0</v>
      </c>
      <c r="CG208" s="8">
        <f>0</f>
        <v>0</v>
      </c>
      <c r="CH208" s="8">
        <f>0</f>
        <v>0</v>
      </c>
      <c r="CI208" s="8">
        <f>0</f>
        <v>0</v>
      </c>
      <c r="CJ208" s="8">
        <f>0</f>
        <v>0</v>
      </c>
      <c r="CK208" s="8">
        <f>0</f>
        <v>0</v>
      </c>
      <c r="CL208" s="8">
        <f>0</f>
        <v>0</v>
      </c>
      <c r="CM208" s="8">
        <f>0</f>
        <v>0</v>
      </c>
      <c r="CN208" s="8">
        <f>0</f>
        <v>0</v>
      </c>
      <c r="CO208" s="8">
        <f>0</f>
        <v>0</v>
      </c>
      <c r="CP208" s="8">
        <f>0</f>
        <v>0</v>
      </c>
      <c r="CQ208" s="8">
        <f>0</f>
        <v>0</v>
      </c>
      <c r="CR208" s="8">
        <f>0</f>
        <v>0</v>
      </c>
      <c r="CS208" s="8">
        <f>0</f>
        <v>0</v>
      </c>
      <c r="CT208" s="8">
        <f>0</f>
        <v>0</v>
      </c>
      <c r="CU208" s="8">
        <f>0</f>
        <v>0</v>
      </c>
      <c r="CV208" s="8">
        <f>0</f>
        <v>0</v>
      </c>
      <c r="CW208" s="8">
        <f>0</f>
        <v>0</v>
      </c>
      <c r="CX208" s="8">
        <f>0</f>
        <v>0</v>
      </c>
      <c r="CY208" s="8">
        <f>0</f>
        <v>0</v>
      </c>
      <c r="CZ208" s="8">
        <f>0</f>
        <v>0</v>
      </c>
      <c r="DA208" s="8">
        <f>0</f>
        <v>0</v>
      </c>
      <c r="DB208" s="8">
        <f>0</f>
        <v>0</v>
      </c>
      <c r="DC208" s="8">
        <f>0</f>
        <v>0</v>
      </c>
      <c r="DD208" s="8">
        <f>0</f>
        <v>0</v>
      </c>
      <c r="DE208" s="8">
        <f>0</f>
        <v>0</v>
      </c>
      <c r="DF208" s="8">
        <f>0</f>
        <v>0</v>
      </c>
      <c r="DG208" s="8">
        <f>0</f>
        <v>0</v>
      </c>
      <c r="DH208" s="8">
        <f>0</f>
        <v>0</v>
      </c>
      <c r="DI208" s="8">
        <f>0</f>
        <v>0</v>
      </c>
      <c r="DJ208" s="8">
        <f>0</f>
        <v>0</v>
      </c>
      <c r="DK208" s="8">
        <f>0</f>
        <v>0</v>
      </c>
      <c r="DL208" s="8">
        <f>0</f>
        <v>0</v>
      </c>
      <c r="DM208" s="8">
        <f>0</f>
        <v>0</v>
      </c>
      <c r="DN208" s="8">
        <f>0</f>
        <v>0</v>
      </c>
      <c r="DO208" s="8">
        <f>0</f>
        <v>0</v>
      </c>
      <c r="DP208" s="8">
        <f>0</f>
        <v>0</v>
      </c>
      <c r="DQ208" s="8">
        <f>0</f>
        <v>0</v>
      </c>
      <c r="DR208" s="8">
        <f>0</f>
        <v>0</v>
      </c>
      <c r="DS208" s="8">
        <f>0</f>
        <v>0</v>
      </c>
      <c r="DT208" s="8">
        <f>0</f>
        <v>0</v>
      </c>
      <c r="DU208" s="8">
        <f>0</f>
        <v>0</v>
      </c>
      <c r="DV208" s="8">
        <f>0</f>
        <v>0</v>
      </c>
      <c r="DW208" s="8">
        <f>0</f>
        <v>0</v>
      </c>
      <c r="DX208" s="8">
        <f>0</f>
        <v>0</v>
      </c>
      <c r="DY208" s="8">
        <f>0</f>
        <v>0</v>
      </c>
      <c r="DZ208" s="8">
        <f>0</f>
        <v>0</v>
      </c>
      <c r="EA208" s="8">
        <f>0</f>
        <v>0</v>
      </c>
      <c r="EB208" s="8">
        <f>0</f>
        <v>0</v>
      </c>
      <c r="EC208" s="8">
        <f>0</f>
        <v>0</v>
      </c>
      <c r="ED208" s="8">
        <f>0</f>
        <v>0</v>
      </c>
      <c r="EE208" s="8">
        <f>0</f>
        <v>0</v>
      </c>
      <c r="EF208" s="8">
        <f>0</f>
        <v>0</v>
      </c>
      <c r="EG208" s="8">
        <f>0</f>
        <v>0</v>
      </c>
      <c r="EH208" s="8">
        <f>0</f>
        <v>0</v>
      </c>
      <c r="EI208" s="8">
        <f>0</f>
        <v>0</v>
      </c>
      <c r="EJ208" s="8">
        <f>0</f>
        <v>0</v>
      </c>
      <c r="EK208" s="8">
        <f>0</f>
        <v>0</v>
      </c>
      <c r="EL208" s="8">
        <f>0</f>
        <v>0</v>
      </c>
      <c r="EM208" s="8">
        <f>0</f>
        <v>0</v>
      </c>
      <c r="EN208" s="8">
        <f>0</f>
        <v>0</v>
      </c>
      <c r="EO208" s="8">
        <f>0</f>
        <v>0</v>
      </c>
      <c r="EP208" s="8">
        <f>0</f>
        <v>0</v>
      </c>
      <c r="EQ208" s="8">
        <f>0</f>
        <v>0</v>
      </c>
      <c r="ER208" s="8">
        <f>0</f>
        <v>0</v>
      </c>
      <c r="ES208" s="8">
        <f>0</f>
        <v>0</v>
      </c>
      <c r="ET208" s="8">
        <f>0</f>
        <v>0</v>
      </c>
      <c r="EU208" s="8">
        <f>0</f>
        <v>0</v>
      </c>
      <c r="EV208" s="8">
        <f>0</f>
        <v>0</v>
      </c>
      <c r="EW208" s="8">
        <f>0</f>
        <v>0</v>
      </c>
      <c r="EX208" s="8">
        <f>0</f>
        <v>0</v>
      </c>
      <c r="EY208" s="8">
        <f>0</f>
        <v>0</v>
      </c>
      <c r="EZ208" s="8">
        <f>0</f>
        <v>0</v>
      </c>
      <c r="FA208" s="8">
        <f>0</f>
        <v>0</v>
      </c>
      <c r="FB208" s="8">
        <f>0</f>
        <v>0</v>
      </c>
      <c r="FC208" s="8">
        <f>0</f>
        <v>0</v>
      </c>
      <c r="FD208" s="8">
        <f>0</f>
        <v>0</v>
      </c>
      <c r="FE208" s="8">
        <f>0</f>
        <v>0</v>
      </c>
      <c r="FF208" s="8">
        <f>0</f>
        <v>0</v>
      </c>
      <c r="FG208" s="8">
        <f>0</f>
        <v>0</v>
      </c>
      <c r="FH208" s="8">
        <f>0</f>
        <v>0</v>
      </c>
      <c r="FI208" s="8">
        <f>0</f>
        <v>0</v>
      </c>
      <c r="FJ208" s="8">
        <f>0</f>
        <v>0</v>
      </c>
      <c r="FK208" s="8">
        <f>0</f>
        <v>0</v>
      </c>
      <c r="FL208" s="8">
        <f>0</f>
        <v>0</v>
      </c>
      <c r="FM208" s="8">
        <f>0</f>
        <v>0</v>
      </c>
      <c r="FN208" s="8">
        <f>0</f>
        <v>0</v>
      </c>
      <c r="FO208" s="8">
        <f>0</f>
        <v>0</v>
      </c>
      <c r="FP208" s="8">
        <f>0</f>
        <v>0</v>
      </c>
      <c r="FQ208" s="8">
        <f>0</f>
        <v>0</v>
      </c>
      <c r="FR208" s="8">
        <f>0</f>
        <v>0</v>
      </c>
      <c r="FS208" s="8">
        <f>0</f>
        <v>0</v>
      </c>
      <c r="FT208" s="8">
        <f>0</f>
        <v>0</v>
      </c>
      <c r="FU208" s="8">
        <f>0</f>
        <v>0</v>
      </c>
      <c r="FV208" s="8">
        <f>0</f>
        <v>0</v>
      </c>
      <c r="FW208" s="8">
        <f>0</f>
        <v>0</v>
      </c>
      <c r="FX208" s="8">
        <f>0</f>
        <v>0</v>
      </c>
      <c r="FY208" s="8">
        <f>0</f>
        <v>0</v>
      </c>
      <c r="FZ208" s="8">
        <f>0</f>
        <v>0</v>
      </c>
      <c r="GA208" s="8">
        <f>0</f>
        <v>0</v>
      </c>
      <c r="GB208" s="8">
        <f>0</f>
        <v>0</v>
      </c>
      <c r="GC208" s="8">
        <f>0</f>
        <v>0</v>
      </c>
      <c r="GD208" s="8">
        <f>0</f>
        <v>0</v>
      </c>
      <c r="GE208" s="8">
        <f>0</f>
        <v>0</v>
      </c>
      <c r="GF208" s="8">
        <f>0</f>
        <v>0</v>
      </c>
      <c r="GG208" s="8">
        <f>0</f>
        <v>0</v>
      </c>
      <c r="GH208" s="8">
        <f>0</f>
        <v>0</v>
      </c>
      <c r="GI208" s="8">
        <f>0</f>
        <v>0</v>
      </c>
      <c r="GJ208" s="8">
        <f>0</f>
        <v>0</v>
      </c>
      <c r="GK208" s="8">
        <f>0</f>
        <v>0</v>
      </c>
      <c r="GL208" s="8">
        <f>0</f>
        <v>0</v>
      </c>
      <c r="GM208" s="8">
        <f>0</f>
        <v>0</v>
      </c>
      <c r="GN208" s="8">
        <f>0</f>
        <v>0</v>
      </c>
      <c r="GO208" s="8">
        <f>0</f>
        <v>0</v>
      </c>
      <c r="GP208" s="8">
        <f>0</f>
        <v>0</v>
      </c>
      <c r="GQ208" s="8">
        <f>0</f>
        <v>0</v>
      </c>
      <c r="GR208" s="8">
        <f>0</f>
        <v>0</v>
      </c>
      <c r="GS208" s="8">
        <f>0</f>
        <v>0</v>
      </c>
      <c r="GT208" s="8">
        <f>0</f>
        <v>0</v>
      </c>
      <c r="GU208" s="8">
        <f>0</f>
        <v>0</v>
      </c>
      <c r="GV208" s="8">
        <f>0</f>
        <v>0</v>
      </c>
      <c r="GW208" s="8">
        <f>0</f>
        <v>0</v>
      </c>
      <c r="GX208" s="8">
        <f>0</f>
        <v>0</v>
      </c>
      <c r="GY208" s="8">
        <f>0</f>
        <v>0</v>
      </c>
      <c r="GZ208" s="8">
        <f>0</f>
        <v>0</v>
      </c>
      <c r="HA208" s="8">
        <f>0</f>
        <v>0</v>
      </c>
      <c r="HB208" s="8">
        <f>0</f>
        <v>0</v>
      </c>
      <c r="HC208" s="8">
        <f>0</f>
        <v>0</v>
      </c>
      <c r="HD208" s="8">
        <f>0</f>
        <v>0</v>
      </c>
      <c r="HE208" s="8">
        <f>0</f>
        <v>0</v>
      </c>
      <c r="HF208" s="8">
        <f>0</f>
        <v>0</v>
      </c>
      <c r="HG208" s="8">
        <f>0</f>
        <v>0</v>
      </c>
      <c r="HH208" s="8">
        <f>0</f>
        <v>0</v>
      </c>
      <c r="HI208" s="8">
        <f>0</f>
        <v>0</v>
      </c>
      <c r="HJ208" s="8">
        <f>0</f>
        <v>0</v>
      </c>
      <c r="HK208" s="8">
        <f>0</f>
        <v>0</v>
      </c>
      <c r="HL208" s="8">
        <f>0</f>
        <v>0</v>
      </c>
      <c r="HM208" s="8">
        <f>0</f>
        <v>0</v>
      </c>
      <c r="HN208" s="8">
        <f>0</f>
        <v>0</v>
      </c>
      <c r="HO208" s="8">
        <f>0</f>
        <v>0</v>
      </c>
      <c r="HP208" s="8">
        <f>0</f>
        <v>0</v>
      </c>
      <c r="HQ208" s="8">
        <f>0</f>
        <v>0</v>
      </c>
      <c r="HR208" s="8">
        <f>0</f>
        <v>0</v>
      </c>
      <c r="HS208" s="8">
        <f>0</f>
        <v>0</v>
      </c>
      <c r="HT208" s="8">
        <f>0</f>
        <v>0</v>
      </c>
      <c r="HU208" s="8">
        <f>0</f>
        <v>0</v>
      </c>
      <c r="HV208" s="8">
        <f>0</f>
        <v>0</v>
      </c>
      <c r="HW208" s="8">
        <f>0</f>
        <v>0</v>
      </c>
      <c r="HX208" s="8">
        <f>0</f>
        <v>0</v>
      </c>
      <c r="HY208" s="8">
        <f>0</f>
        <v>0</v>
      </c>
      <c r="HZ208" s="8">
        <f>0</f>
        <v>0</v>
      </c>
      <c r="IA208" s="8">
        <f>0</f>
        <v>0</v>
      </c>
      <c r="IB208" s="8">
        <f>0</f>
        <v>0</v>
      </c>
      <c r="IC208" s="8">
        <f>0</f>
        <v>0</v>
      </c>
      <c r="ID208" s="8">
        <f>0</f>
        <v>0</v>
      </c>
      <c r="IE208" s="8"/>
      <c r="IF208" s="8"/>
      <c r="IG208" s="8"/>
      <c r="IH208" s="8"/>
      <c r="II208" s="8"/>
      <c r="IJ208" s="8"/>
      <c r="IK208" s="8"/>
      <c r="IL208" s="8"/>
      <c r="IM208" s="8"/>
      <c r="IN208" s="8"/>
      <c r="IO208" s="8"/>
      <c r="IP208" s="8"/>
      <c r="IQ208" s="8"/>
      <c r="IR208" s="8"/>
      <c r="IS208" s="8"/>
      <c r="IT208" s="8"/>
    </row>
    <row r="209" spans="1:254" s="4" customFormat="1" ht="12" customHeight="1" x14ac:dyDescent="0.15">
      <c r="A209" s="4" t="s">
        <v>179</v>
      </c>
      <c r="B209" s="5" t="s">
        <v>176</v>
      </c>
      <c r="C209" s="8">
        <f>IF(C26=" ",0,C26)</f>
        <v>0</v>
      </c>
      <c r="D209" s="8">
        <f t="shared" ref="D209:BO209" si="29">IF(D26=" ",0,D26)</f>
        <v>0</v>
      </c>
      <c r="E209" s="8">
        <f t="shared" si="29"/>
        <v>0</v>
      </c>
      <c r="F209" s="8">
        <f t="shared" si="29"/>
        <v>0</v>
      </c>
      <c r="G209" s="8">
        <f t="shared" si="29"/>
        <v>0</v>
      </c>
      <c r="H209" s="8">
        <f t="shared" si="29"/>
        <v>0</v>
      </c>
      <c r="I209" s="8">
        <f t="shared" si="29"/>
        <v>0</v>
      </c>
      <c r="J209" s="8">
        <f t="shared" si="29"/>
        <v>0</v>
      </c>
      <c r="K209" s="8">
        <f t="shared" si="29"/>
        <v>0</v>
      </c>
      <c r="L209" s="8">
        <f t="shared" si="29"/>
        <v>0</v>
      </c>
      <c r="M209" s="8">
        <f t="shared" si="29"/>
        <v>2180.3229999999999</v>
      </c>
      <c r="N209" s="8">
        <f t="shared" si="29"/>
        <v>3308.893</v>
      </c>
      <c r="O209" s="8">
        <f t="shared" si="29"/>
        <v>0</v>
      </c>
      <c r="P209" s="8">
        <f t="shared" si="29"/>
        <v>1128.57</v>
      </c>
      <c r="Q209" s="8">
        <f t="shared" si="29"/>
        <v>0</v>
      </c>
      <c r="R209" s="8">
        <f t="shared" si="29"/>
        <v>3308.893</v>
      </c>
      <c r="S209" s="8">
        <f t="shared" si="29"/>
        <v>0</v>
      </c>
      <c r="T209" s="8">
        <f t="shared" si="29"/>
        <v>0</v>
      </c>
      <c r="U209" s="8">
        <f t="shared" si="29"/>
        <v>0</v>
      </c>
      <c r="V209" s="8">
        <f t="shared" si="29"/>
        <v>0</v>
      </c>
      <c r="W209" s="8">
        <f t="shared" si="29"/>
        <v>0</v>
      </c>
      <c r="X209" s="8">
        <f t="shared" si="29"/>
        <v>0</v>
      </c>
      <c r="Y209" s="8">
        <f t="shared" si="29"/>
        <v>0</v>
      </c>
      <c r="Z209" s="8">
        <f t="shared" si="29"/>
        <v>0</v>
      </c>
      <c r="AA209" s="8">
        <f t="shared" si="29"/>
        <v>0</v>
      </c>
      <c r="AB209" s="8">
        <f t="shared" si="29"/>
        <v>0</v>
      </c>
      <c r="AC209" s="8">
        <f t="shared" si="29"/>
        <v>0</v>
      </c>
      <c r="AD209" s="8">
        <f t="shared" si="29"/>
        <v>0</v>
      </c>
      <c r="AE209" s="8">
        <f t="shared" si="29"/>
        <v>0</v>
      </c>
      <c r="AF209" s="8">
        <f t="shared" si="29"/>
        <v>0</v>
      </c>
      <c r="AG209" s="8">
        <f t="shared" si="29"/>
        <v>0</v>
      </c>
      <c r="AH209" s="8">
        <f t="shared" si="29"/>
        <v>0</v>
      </c>
      <c r="AI209" s="8">
        <f t="shared" si="29"/>
        <v>0</v>
      </c>
      <c r="AJ209" s="8">
        <f t="shared" si="29"/>
        <v>0</v>
      </c>
      <c r="AK209" s="8">
        <f t="shared" si="29"/>
        <v>0</v>
      </c>
      <c r="AL209" s="8">
        <f t="shared" si="29"/>
        <v>2180.3229999999999</v>
      </c>
      <c r="AM209" s="8">
        <f t="shared" si="29"/>
        <v>0</v>
      </c>
      <c r="AN209" s="8">
        <f t="shared" si="29"/>
        <v>0</v>
      </c>
      <c r="AO209" s="8">
        <f t="shared" si="29"/>
        <v>0</v>
      </c>
      <c r="AP209" s="8">
        <f t="shared" si="29"/>
        <v>0</v>
      </c>
      <c r="AQ209" s="8">
        <f t="shared" si="29"/>
        <v>0</v>
      </c>
      <c r="AR209" s="8">
        <f t="shared" si="29"/>
        <v>0</v>
      </c>
      <c r="AS209" s="8">
        <f t="shared" si="29"/>
        <v>0</v>
      </c>
      <c r="AT209" s="8">
        <f t="shared" si="29"/>
        <v>0</v>
      </c>
      <c r="AU209" s="8">
        <f t="shared" si="29"/>
        <v>0</v>
      </c>
      <c r="AV209" s="8">
        <f t="shared" si="29"/>
        <v>0</v>
      </c>
      <c r="AW209" s="8">
        <f t="shared" si="29"/>
        <v>0</v>
      </c>
      <c r="AX209" s="8">
        <f t="shared" si="29"/>
        <v>0</v>
      </c>
      <c r="AY209" s="8">
        <f t="shared" si="29"/>
        <v>0</v>
      </c>
      <c r="AZ209" s="8">
        <f t="shared" si="29"/>
        <v>0</v>
      </c>
      <c r="BA209" s="8">
        <f t="shared" si="29"/>
        <v>0</v>
      </c>
      <c r="BB209" s="8">
        <f t="shared" si="29"/>
        <v>0</v>
      </c>
      <c r="BC209" s="8">
        <f t="shared" si="29"/>
        <v>0</v>
      </c>
      <c r="BD209" s="8">
        <f t="shared" si="29"/>
        <v>0</v>
      </c>
      <c r="BE209" s="8">
        <f t="shared" si="29"/>
        <v>0</v>
      </c>
      <c r="BF209" s="8">
        <f t="shared" si="29"/>
        <v>0</v>
      </c>
      <c r="BG209" s="8">
        <f t="shared" si="29"/>
        <v>0</v>
      </c>
      <c r="BH209" s="8">
        <f t="shared" si="29"/>
        <v>0</v>
      </c>
      <c r="BI209" s="8">
        <f t="shared" si="29"/>
        <v>0</v>
      </c>
      <c r="BJ209" s="8">
        <f t="shared" si="29"/>
        <v>0</v>
      </c>
      <c r="BK209" s="8">
        <f t="shared" si="29"/>
        <v>0</v>
      </c>
      <c r="BL209" s="8">
        <f t="shared" si="29"/>
        <v>0</v>
      </c>
      <c r="BM209" s="8">
        <f t="shared" si="29"/>
        <v>0</v>
      </c>
      <c r="BN209" s="8">
        <f t="shared" si="29"/>
        <v>0</v>
      </c>
      <c r="BO209" s="8">
        <f t="shared" si="29"/>
        <v>0</v>
      </c>
      <c r="BP209" s="8">
        <f t="shared" ref="BP209:EA209" si="30">IF(BP26=" ",0,BP26)</f>
        <v>0</v>
      </c>
      <c r="BQ209" s="8">
        <f t="shared" si="30"/>
        <v>0</v>
      </c>
      <c r="BR209" s="8">
        <f t="shared" si="30"/>
        <v>0</v>
      </c>
      <c r="BS209" s="8">
        <f t="shared" si="30"/>
        <v>0</v>
      </c>
      <c r="BT209" s="8">
        <f t="shared" si="30"/>
        <v>0</v>
      </c>
      <c r="BU209" s="8">
        <f t="shared" si="30"/>
        <v>0</v>
      </c>
      <c r="BV209" s="8">
        <f t="shared" si="30"/>
        <v>0</v>
      </c>
      <c r="BW209" s="8">
        <f t="shared" si="30"/>
        <v>0</v>
      </c>
      <c r="BX209" s="8">
        <f t="shared" si="30"/>
        <v>0</v>
      </c>
      <c r="BY209" s="8">
        <f t="shared" si="30"/>
        <v>0</v>
      </c>
      <c r="BZ209" s="8">
        <f t="shared" si="30"/>
        <v>0</v>
      </c>
      <c r="CA209" s="8">
        <f t="shared" si="30"/>
        <v>0</v>
      </c>
      <c r="CB209" s="8">
        <f t="shared" si="30"/>
        <v>0</v>
      </c>
      <c r="CC209" s="8">
        <f t="shared" si="30"/>
        <v>0</v>
      </c>
      <c r="CD209" s="8">
        <f t="shared" si="30"/>
        <v>0</v>
      </c>
      <c r="CE209" s="8">
        <f t="shared" si="30"/>
        <v>0</v>
      </c>
      <c r="CF209" s="8">
        <f t="shared" si="30"/>
        <v>0</v>
      </c>
      <c r="CG209" s="8">
        <f t="shared" si="30"/>
        <v>0</v>
      </c>
      <c r="CH209" s="8">
        <f t="shared" si="30"/>
        <v>0</v>
      </c>
      <c r="CI209" s="8">
        <f t="shared" si="30"/>
        <v>0</v>
      </c>
      <c r="CJ209" s="8">
        <f t="shared" si="30"/>
        <v>0</v>
      </c>
      <c r="CK209" s="8">
        <f t="shared" si="30"/>
        <v>0</v>
      </c>
      <c r="CL209" s="8">
        <f t="shared" si="30"/>
        <v>0</v>
      </c>
      <c r="CM209" s="8">
        <f t="shared" si="30"/>
        <v>0</v>
      </c>
      <c r="CN209" s="8">
        <f t="shared" si="30"/>
        <v>0</v>
      </c>
      <c r="CO209" s="8">
        <f t="shared" si="30"/>
        <v>0</v>
      </c>
      <c r="CP209" s="8">
        <f t="shared" si="30"/>
        <v>0</v>
      </c>
      <c r="CQ209" s="8">
        <f t="shared" si="30"/>
        <v>0</v>
      </c>
      <c r="CR209" s="8">
        <f t="shared" si="30"/>
        <v>0</v>
      </c>
      <c r="CS209" s="8">
        <f t="shared" si="30"/>
        <v>0</v>
      </c>
      <c r="CT209" s="8">
        <f t="shared" si="30"/>
        <v>0</v>
      </c>
      <c r="CU209" s="8">
        <f t="shared" si="30"/>
        <v>0</v>
      </c>
      <c r="CV209" s="8">
        <f t="shared" si="30"/>
        <v>0</v>
      </c>
      <c r="CW209" s="8">
        <f t="shared" si="30"/>
        <v>0</v>
      </c>
      <c r="CX209" s="8">
        <f t="shared" si="30"/>
        <v>0</v>
      </c>
      <c r="CY209" s="8">
        <f t="shared" si="30"/>
        <v>0</v>
      </c>
      <c r="CZ209" s="8">
        <f t="shared" si="30"/>
        <v>0</v>
      </c>
      <c r="DA209" s="8">
        <f t="shared" si="30"/>
        <v>0</v>
      </c>
      <c r="DB209" s="8">
        <f t="shared" si="30"/>
        <v>0</v>
      </c>
      <c r="DC209" s="8">
        <f t="shared" si="30"/>
        <v>0</v>
      </c>
      <c r="DD209" s="8">
        <f t="shared" si="30"/>
        <v>0</v>
      </c>
      <c r="DE209" s="8">
        <f t="shared" si="30"/>
        <v>0</v>
      </c>
      <c r="DF209" s="8">
        <f t="shared" si="30"/>
        <v>0</v>
      </c>
      <c r="DG209" s="8">
        <f t="shared" si="30"/>
        <v>0</v>
      </c>
      <c r="DH209" s="8">
        <f t="shared" si="30"/>
        <v>0</v>
      </c>
      <c r="DI209" s="8">
        <f t="shared" si="30"/>
        <v>0</v>
      </c>
      <c r="DJ209" s="8">
        <f t="shared" si="30"/>
        <v>0</v>
      </c>
      <c r="DK209" s="8">
        <f t="shared" si="30"/>
        <v>0</v>
      </c>
      <c r="DL209" s="8">
        <f t="shared" si="30"/>
        <v>0</v>
      </c>
      <c r="DM209" s="8">
        <f t="shared" si="30"/>
        <v>0</v>
      </c>
      <c r="DN209" s="8">
        <f t="shared" si="30"/>
        <v>0</v>
      </c>
      <c r="DO209" s="8">
        <f t="shared" si="30"/>
        <v>0</v>
      </c>
      <c r="DP209" s="8">
        <f t="shared" si="30"/>
        <v>0</v>
      </c>
      <c r="DQ209" s="8">
        <f t="shared" si="30"/>
        <v>0</v>
      </c>
      <c r="DR209" s="8">
        <f t="shared" si="30"/>
        <v>0</v>
      </c>
      <c r="DS209" s="8">
        <f t="shared" si="30"/>
        <v>0</v>
      </c>
      <c r="DT209" s="8">
        <f t="shared" si="30"/>
        <v>0</v>
      </c>
      <c r="DU209" s="8">
        <f t="shared" si="30"/>
        <v>0</v>
      </c>
      <c r="DV209" s="8">
        <f t="shared" si="30"/>
        <v>0</v>
      </c>
      <c r="DW209" s="8">
        <f t="shared" si="30"/>
        <v>0</v>
      </c>
      <c r="DX209" s="8">
        <f t="shared" si="30"/>
        <v>0</v>
      </c>
      <c r="DY209" s="8">
        <f t="shared" si="30"/>
        <v>0</v>
      </c>
      <c r="DZ209" s="8">
        <f t="shared" si="30"/>
        <v>0</v>
      </c>
      <c r="EA209" s="8">
        <f t="shared" si="30"/>
        <v>0</v>
      </c>
      <c r="EB209" s="8">
        <f t="shared" ref="EB209:GM209" si="31">IF(EB26=" ",0,EB26)</f>
        <v>0</v>
      </c>
      <c r="EC209" s="8">
        <f t="shared" si="31"/>
        <v>0</v>
      </c>
      <c r="ED209" s="8">
        <f t="shared" si="31"/>
        <v>0</v>
      </c>
      <c r="EE209" s="8">
        <f t="shared" si="31"/>
        <v>0</v>
      </c>
      <c r="EF209" s="8">
        <f t="shared" si="31"/>
        <v>0</v>
      </c>
      <c r="EG209" s="8">
        <f t="shared" si="31"/>
        <v>0</v>
      </c>
      <c r="EH209" s="8">
        <f t="shared" si="31"/>
        <v>0</v>
      </c>
      <c r="EI209" s="8">
        <f t="shared" si="31"/>
        <v>0</v>
      </c>
      <c r="EJ209" s="8">
        <f t="shared" si="31"/>
        <v>0</v>
      </c>
      <c r="EK209" s="8">
        <f t="shared" si="31"/>
        <v>0</v>
      </c>
      <c r="EL209" s="8">
        <f t="shared" si="31"/>
        <v>0</v>
      </c>
      <c r="EM209" s="8">
        <f t="shared" si="31"/>
        <v>0</v>
      </c>
      <c r="EN209" s="8">
        <f t="shared" si="31"/>
        <v>0</v>
      </c>
      <c r="EO209" s="8">
        <f t="shared" si="31"/>
        <v>0</v>
      </c>
      <c r="EP209" s="8">
        <f t="shared" si="31"/>
        <v>0</v>
      </c>
      <c r="EQ209" s="8">
        <f t="shared" si="31"/>
        <v>0</v>
      </c>
      <c r="ER209" s="8">
        <f t="shared" si="31"/>
        <v>0</v>
      </c>
      <c r="ES209" s="8">
        <f t="shared" si="31"/>
        <v>0</v>
      </c>
      <c r="ET209" s="8">
        <f t="shared" si="31"/>
        <v>0</v>
      </c>
      <c r="EU209" s="8">
        <f t="shared" si="31"/>
        <v>0</v>
      </c>
      <c r="EV209" s="8">
        <f t="shared" si="31"/>
        <v>0</v>
      </c>
      <c r="EW209" s="8">
        <f t="shared" si="31"/>
        <v>0</v>
      </c>
      <c r="EX209" s="8">
        <f t="shared" si="31"/>
        <v>0</v>
      </c>
      <c r="EY209" s="8">
        <f t="shared" si="31"/>
        <v>0</v>
      </c>
      <c r="EZ209" s="8">
        <f t="shared" si="31"/>
        <v>0</v>
      </c>
      <c r="FA209" s="8">
        <f t="shared" si="31"/>
        <v>0</v>
      </c>
      <c r="FB209" s="8">
        <f t="shared" si="31"/>
        <v>0</v>
      </c>
      <c r="FC209" s="8">
        <f t="shared" si="31"/>
        <v>0</v>
      </c>
      <c r="FD209" s="8">
        <f t="shared" si="31"/>
        <v>0</v>
      </c>
      <c r="FE209" s="8">
        <f t="shared" si="31"/>
        <v>0</v>
      </c>
      <c r="FF209" s="8">
        <f t="shared" si="31"/>
        <v>0</v>
      </c>
      <c r="FG209" s="8">
        <f t="shared" si="31"/>
        <v>0</v>
      </c>
      <c r="FH209" s="8">
        <f t="shared" si="31"/>
        <v>0</v>
      </c>
      <c r="FI209" s="8">
        <f t="shared" si="31"/>
        <v>0</v>
      </c>
      <c r="FJ209" s="8">
        <f t="shared" si="31"/>
        <v>0</v>
      </c>
      <c r="FK209" s="8">
        <f t="shared" si="31"/>
        <v>0</v>
      </c>
      <c r="FL209" s="8">
        <f t="shared" si="31"/>
        <v>0</v>
      </c>
      <c r="FM209" s="8">
        <f t="shared" si="31"/>
        <v>0</v>
      </c>
      <c r="FN209" s="8">
        <f t="shared" si="31"/>
        <v>0</v>
      </c>
      <c r="FO209" s="8">
        <f t="shared" si="31"/>
        <v>0</v>
      </c>
      <c r="FP209" s="8">
        <f t="shared" si="31"/>
        <v>0</v>
      </c>
      <c r="FQ209" s="8">
        <f t="shared" si="31"/>
        <v>0</v>
      </c>
      <c r="FR209" s="8">
        <f t="shared" si="31"/>
        <v>0</v>
      </c>
      <c r="FS209" s="8">
        <f t="shared" si="31"/>
        <v>0</v>
      </c>
      <c r="FT209" s="8">
        <f t="shared" si="31"/>
        <v>0</v>
      </c>
      <c r="FU209" s="8">
        <f t="shared" si="31"/>
        <v>0</v>
      </c>
      <c r="FV209" s="8">
        <f t="shared" si="31"/>
        <v>0</v>
      </c>
      <c r="FW209" s="8">
        <f t="shared" si="31"/>
        <v>0</v>
      </c>
      <c r="FX209" s="8">
        <f t="shared" si="31"/>
        <v>0</v>
      </c>
      <c r="FY209" s="8">
        <f t="shared" si="31"/>
        <v>0</v>
      </c>
      <c r="FZ209" s="8">
        <f t="shared" si="31"/>
        <v>0</v>
      </c>
      <c r="GA209" s="8">
        <f t="shared" si="31"/>
        <v>0</v>
      </c>
      <c r="GB209" s="8">
        <f t="shared" si="31"/>
        <v>0</v>
      </c>
      <c r="GC209" s="8">
        <f t="shared" si="31"/>
        <v>0</v>
      </c>
      <c r="GD209" s="8">
        <f t="shared" si="31"/>
        <v>0</v>
      </c>
      <c r="GE209" s="8">
        <f t="shared" si="31"/>
        <v>0</v>
      </c>
      <c r="GF209" s="8">
        <f t="shared" si="31"/>
        <v>0</v>
      </c>
      <c r="GG209" s="8">
        <f t="shared" si="31"/>
        <v>0</v>
      </c>
      <c r="GH209" s="8">
        <f t="shared" si="31"/>
        <v>0</v>
      </c>
      <c r="GI209" s="8">
        <f t="shared" si="31"/>
        <v>0</v>
      </c>
      <c r="GJ209" s="8">
        <f t="shared" si="31"/>
        <v>0</v>
      </c>
      <c r="GK209" s="8">
        <f t="shared" si="31"/>
        <v>0</v>
      </c>
      <c r="GL209" s="8">
        <f t="shared" si="31"/>
        <v>0</v>
      </c>
      <c r="GM209" s="8">
        <f t="shared" si="31"/>
        <v>2180.3229999999999</v>
      </c>
      <c r="GN209" s="8">
        <f t="shared" ref="GN209:HV209" si="32">IF(GN26=" ",0,GN26)</f>
        <v>0</v>
      </c>
      <c r="GO209" s="8">
        <f t="shared" si="32"/>
        <v>0</v>
      </c>
      <c r="GP209" s="8">
        <f t="shared" si="32"/>
        <v>0</v>
      </c>
      <c r="GQ209" s="8">
        <f t="shared" si="32"/>
        <v>0</v>
      </c>
      <c r="GR209" s="8">
        <f t="shared" si="32"/>
        <v>0</v>
      </c>
      <c r="GS209" s="8">
        <f t="shared" si="32"/>
        <v>0</v>
      </c>
      <c r="GT209" s="8">
        <f t="shared" si="32"/>
        <v>0</v>
      </c>
      <c r="GU209" s="8">
        <f t="shared" si="32"/>
        <v>0</v>
      </c>
      <c r="GV209" s="8">
        <f t="shared" si="32"/>
        <v>0</v>
      </c>
      <c r="GW209" s="8">
        <f t="shared" si="32"/>
        <v>0</v>
      </c>
      <c r="GX209" s="8">
        <f t="shared" si="32"/>
        <v>0</v>
      </c>
      <c r="GY209" s="8">
        <f t="shared" si="32"/>
        <v>0</v>
      </c>
      <c r="GZ209" s="8">
        <f t="shared" si="32"/>
        <v>0</v>
      </c>
      <c r="HA209" s="8">
        <f t="shared" si="32"/>
        <v>0</v>
      </c>
      <c r="HB209" s="8">
        <f t="shared" si="32"/>
        <v>0</v>
      </c>
      <c r="HC209" s="8">
        <f t="shared" si="32"/>
        <v>0</v>
      </c>
      <c r="HD209" s="8">
        <f t="shared" si="32"/>
        <v>0</v>
      </c>
      <c r="HE209" s="8">
        <f t="shared" si="32"/>
        <v>0</v>
      </c>
      <c r="HF209" s="8">
        <f t="shared" si="32"/>
        <v>0</v>
      </c>
      <c r="HG209" s="8">
        <f t="shared" si="32"/>
        <v>0</v>
      </c>
      <c r="HH209" s="8">
        <f t="shared" si="32"/>
        <v>0</v>
      </c>
      <c r="HI209" s="8">
        <f t="shared" si="32"/>
        <v>0</v>
      </c>
      <c r="HJ209" s="8">
        <f t="shared" si="32"/>
        <v>0</v>
      </c>
      <c r="HK209" s="8">
        <f t="shared" si="32"/>
        <v>0</v>
      </c>
      <c r="HL209" s="8">
        <f t="shared" si="32"/>
        <v>0</v>
      </c>
      <c r="HM209" s="8">
        <f t="shared" si="32"/>
        <v>0</v>
      </c>
      <c r="HN209" s="8">
        <f t="shared" si="32"/>
        <v>0</v>
      </c>
      <c r="HO209" s="8">
        <f t="shared" si="32"/>
        <v>0</v>
      </c>
      <c r="HP209" s="8">
        <f t="shared" si="32"/>
        <v>0</v>
      </c>
      <c r="HQ209" s="8">
        <f t="shared" si="32"/>
        <v>0</v>
      </c>
      <c r="HR209" s="8">
        <f t="shared" si="32"/>
        <v>0</v>
      </c>
      <c r="HS209" s="8">
        <f t="shared" si="32"/>
        <v>0</v>
      </c>
      <c r="HT209" s="8">
        <f t="shared" si="32"/>
        <v>0</v>
      </c>
      <c r="HU209" s="8">
        <f t="shared" si="32"/>
        <v>0</v>
      </c>
      <c r="HV209" s="8">
        <f t="shared" si="32"/>
        <v>0</v>
      </c>
      <c r="HW209" s="8">
        <f t="shared" ref="HW209:IB209" si="33">IF(HW26=" ",0,HW26)</f>
        <v>0</v>
      </c>
      <c r="HX209" s="8">
        <f t="shared" si="33"/>
        <v>0</v>
      </c>
      <c r="HY209" s="8">
        <f t="shared" si="33"/>
        <v>0</v>
      </c>
      <c r="HZ209" s="8">
        <f t="shared" si="33"/>
        <v>0</v>
      </c>
      <c r="IA209" s="8">
        <f t="shared" si="33"/>
        <v>0</v>
      </c>
      <c r="IB209" s="8">
        <f t="shared" si="33"/>
        <v>0</v>
      </c>
      <c r="IC209" s="8">
        <f>IF(IC26=" ",0,IC26)</f>
        <v>0</v>
      </c>
      <c r="ID209" s="8">
        <f>IF(ID26=" ",0,ID26)</f>
        <v>0</v>
      </c>
      <c r="IE209" s="8"/>
      <c r="IF209" s="8"/>
      <c r="IG209" s="8"/>
      <c r="IH209" s="8"/>
      <c r="II209" s="8"/>
      <c r="IJ209" s="8"/>
      <c r="IK209" s="8"/>
      <c r="IL209" s="8"/>
      <c r="IM209" s="8"/>
      <c r="IN209" s="8"/>
      <c r="IO209" s="8"/>
      <c r="IP209" s="8"/>
      <c r="IQ209" s="8"/>
      <c r="IR209" s="8"/>
      <c r="IS209" s="8"/>
      <c r="IT209" s="8"/>
    </row>
    <row r="210" spans="1:254" s="4" customFormat="1" ht="12" customHeight="1" x14ac:dyDescent="0.15">
      <c r="A210" s="4" t="s">
        <v>180</v>
      </c>
      <c r="B210" s="5" t="s">
        <v>176</v>
      </c>
      <c r="C210" s="8">
        <f>0</f>
        <v>0</v>
      </c>
      <c r="D210" s="8">
        <f>0</f>
        <v>0</v>
      </c>
      <c r="E210" s="8">
        <f>0</f>
        <v>0</v>
      </c>
      <c r="F210" s="8">
        <f>0</f>
        <v>0</v>
      </c>
      <c r="G210" s="8">
        <f>0</f>
        <v>0</v>
      </c>
      <c r="H210" s="8">
        <f>0</f>
        <v>0</v>
      </c>
      <c r="I210" s="8">
        <f>0</f>
        <v>0</v>
      </c>
      <c r="J210" s="8">
        <f>0</f>
        <v>0</v>
      </c>
      <c r="K210" s="8">
        <f>0</f>
        <v>0</v>
      </c>
      <c r="L210" s="8">
        <f>0</f>
        <v>0</v>
      </c>
      <c r="M210" s="8">
        <f>0</f>
        <v>0</v>
      </c>
      <c r="N210" s="8">
        <f>0</f>
        <v>0</v>
      </c>
      <c r="O210" s="8">
        <f>0</f>
        <v>0</v>
      </c>
      <c r="P210" s="8">
        <f>0</f>
        <v>0</v>
      </c>
      <c r="Q210" s="8">
        <f>0</f>
        <v>0</v>
      </c>
      <c r="R210" s="8">
        <f>0</f>
        <v>0</v>
      </c>
      <c r="S210" s="8">
        <f>0</f>
        <v>0</v>
      </c>
      <c r="T210" s="8">
        <f>0</f>
        <v>0</v>
      </c>
      <c r="U210" s="8">
        <f>0</f>
        <v>0</v>
      </c>
      <c r="V210" s="8">
        <f>0</f>
        <v>0</v>
      </c>
      <c r="W210" s="8">
        <f>0</f>
        <v>0</v>
      </c>
      <c r="X210" s="8">
        <f>0</f>
        <v>0</v>
      </c>
      <c r="Y210" s="8">
        <f>0</f>
        <v>0</v>
      </c>
      <c r="Z210" s="8">
        <f>0</f>
        <v>0</v>
      </c>
      <c r="AA210" s="8">
        <f>0</f>
        <v>0</v>
      </c>
      <c r="AB210" s="8">
        <f>0</f>
        <v>0</v>
      </c>
      <c r="AC210" s="8">
        <f>0</f>
        <v>0</v>
      </c>
      <c r="AD210" s="8">
        <f>0</f>
        <v>0</v>
      </c>
      <c r="AE210" s="8">
        <f>0</f>
        <v>0</v>
      </c>
      <c r="AF210" s="8">
        <f>0</f>
        <v>0</v>
      </c>
      <c r="AG210" s="8">
        <f>0</f>
        <v>0</v>
      </c>
      <c r="AH210" s="8">
        <f>0</f>
        <v>0</v>
      </c>
      <c r="AI210" s="8">
        <f>0</f>
        <v>0</v>
      </c>
      <c r="AJ210" s="8">
        <f>0</f>
        <v>0</v>
      </c>
      <c r="AK210" s="8">
        <f>0</f>
        <v>0</v>
      </c>
      <c r="AL210" s="8">
        <f>0</f>
        <v>0</v>
      </c>
      <c r="AM210" s="8">
        <f>0</f>
        <v>0</v>
      </c>
      <c r="AN210" s="8">
        <f>0</f>
        <v>0</v>
      </c>
      <c r="AO210" s="8">
        <f>0</f>
        <v>0</v>
      </c>
      <c r="AP210" s="8">
        <f>0</f>
        <v>0</v>
      </c>
      <c r="AQ210" s="8">
        <f>0</f>
        <v>0</v>
      </c>
      <c r="AR210" s="8">
        <f>0</f>
        <v>0</v>
      </c>
      <c r="AS210" s="8">
        <f>0</f>
        <v>0</v>
      </c>
      <c r="AT210" s="8">
        <f>0</f>
        <v>0</v>
      </c>
      <c r="AU210" s="8">
        <f>0</f>
        <v>0</v>
      </c>
      <c r="AV210" s="8">
        <f>0</f>
        <v>0</v>
      </c>
      <c r="AW210" s="8">
        <f>0</f>
        <v>0</v>
      </c>
      <c r="AX210" s="8">
        <f>0</f>
        <v>0</v>
      </c>
      <c r="AY210" s="8">
        <f>0</f>
        <v>0</v>
      </c>
      <c r="AZ210" s="8">
        <f>0</f>
        <v>0</v>
      </c>
      <c r="BA210" s="8">
        <f>0</f>
        <v>0</v>
      </c>
      <c r="BB210" s="8">
        <f>0</f>
        <v>0</v>
      </c>
      <c r="BC210" s="8">
        <f>0</f>
        <v>0</v>
      </c>
      <c r="BD210" s="8">
        <f>0</f>
        <v>0</v>
      </c>
      <c r="BE210" s="8">
        <f>0</f>
        <v>0</v>
      </c>
      <c r="BF210" s="8">
        <f>0</f>
        <v>0</v>
      </c>
      <c r="BG210" s="8">
        <f>0</f>
        <v>0</v>
      </c>
      <c r="BH210" s="8">
        <f>0</f>
        <v>0</v>
      </c>
      <c r="BI210" s="8">
        <f>0</f>
        <v>0</v>
      </c>
      <c r="BJ210" s="8">
        <f>0</f>
        <v>0</v>
      </c>
      <c r="BK210" s="8">
        <f>0</f>
        <v>0</v>
      </c>
      <c r="BL210" s="8">
        <f>0</f>
        <v>0</v>
      </c>
      <c r="BM210" s="8">
        <f>0</f>
        <v>0</v>
      </c>
      <c r="BN210" s="8">
        <f>0</f>
        <v>0</v>
      </c>
      <c r="BO210" s="8">
        <f>0</f>
        <v>0</v>
      </c>
      <c r="BP210" s="8">
        <f>0</f>
        <v>0</v>
      </c>
      <c r="BQ210" s="8">
        <f>0</f>
        <v>0</v>
      </c>
      <c r="BR210" s="8">
        <f>0</f>
        <v>0</v>
      </c>
      <c r="BS210" s="8">
        <f>0</f>
        <v>0</v>
      </c>
      <c r="BT210" s="8">
        <f>0</f>
        <v>0</v>
      </c>
      <c r="BU210" s="8">
        <f>0</f>
        <v>0</v>
      </c>
      <c r="BV210" s="8">
        <f>0</f>
        <v>0</v>
      </c>
      <c r="BW210" s="8">
        <f>0</f>
        <v>0</v>
      </c>
      <c r="BX210" s="8">
        <f>0</f>
        <v>0</v>
      </c>
      <c r="BY210" s="8">
        <f>0</f>
        <v>0</v>
      </c>
      <c r="BZ210" s="8">
        <f>0</f>
        <v>0</v>
      </c>
      <c r="CA210" s="8">
        <f>0</f>
        <v>0</v>
      </c>
      <c r="CB210" s="8">
        <f>0</f>
        <v>0</v>
      </c>
      <c r="CC210" s="8">
        <f>0</f>
        <v>0</v>
      </c>
      <c r="CD210" s="8">
        <f>0</f>
        <v>0</v>
      </c>
      <c r="CE210" s="8">
        <f>0</f>
        <v>0</v>
      </c>
      <c r="CF210" s="8">
        <f>0</f>
        <v>0</v>
      </c>
      <c r="CG210" s="8">
        <f>0</f>
        <v>0</v>
      </c>
      <c r="CH210" s="8">
        <f>0</f>
        <v>0</v>
      </c>
      <c r="CI210" s="8">
        <f>0</f>
        <v>0</v>
      </c>
      <c r="CJ210" s="8">
        <f>0</f>
        <v>0</v>
      </c>
      <c r="CK210" s="8">
        <f>0</f>
        <v>0</v>
      </c>
      <c r="CL210" s="8">
        <f>0</f>
        <v>0</v>
      </c>
      <c r="CM210" s="8">
        <f>0</f>
        <v>0</v>
      </c>
      <c r="CN210" s="8">
        <f>0</f>
        <v>0</v>
      </c>
      <c r="CO210" s="8">
        <f>0</f>
        <v>0</v>
      </c>
      <c r="CP210" s="8">
        <f>0</f>
        <v>0</v>
      </c>
      <c r="CQ210" s="8">
        <f>0</f>
        <v>0</v>
      </c>
      <c r="CR210" s="8">
        <f>0</f>
        <v>0</v>
      </c>
      <c r="CS210" s="8">
        <f>0</f>
        <v>0</v>
      </c>
      <c r="CT210" s="8">
        <f>0</f>
        <v>0</v>
      </c>
      <c r="CU210" s="8">
        <f>0</f>
        <v>0</v>
      </c>
      <c r="CV210" s="8">
        <f>0</f>
        <v>0</v>
      </c>
      <c r="CW210" s="8">
        <f>0</f>
        <v>0</v>
      </c>
      <c r="CX210" s="8">
        <f>0</f>
        <v>0</v>
      </c>
      <c r="CY210" s="8">
        <f>0</f>
        <v>0</v>
      </c>
      <c r="CZ210" s="8">
        <f>0</f>
        <v>0</v>
      </c>
      <c r="DA210" s="8">
        <f>0</f>
        <v>0</v>
      </c>
      <c r="DB210" s="8">
        <f>0</f>
        <v>0</v>
      </c>
      <c r="DC210" s="8">
        <f>0</f>
        <v>0</v>
      </c>
      <c r="DD210" s="8">
        <f>0</f>
        <v>0</v>
      </c>
      <c r="DE210" s="8">
        <f>0</f>
        <v>0</v>
      </c>
      <c r="DF210" s="8">
        <f>0</f>
        <v>0</v>
      </c>
      <c r="DG210" s="8">
        <f>0</f>
        <v>0</v>
      </c>
      <c r="DH210" s="8">
        <f>0</f>
        <v>0</v>
      </c>
      <c r="DI210" s="8">
        <f>0</f>
        <v>0</v>
      </c>
      <c r="DJ210" s="8">
        <f>0</f>
        <v>0</v>
      </c>
      <c r="DK210" s="8">
        <f>0</f>
        <v>0</v>
      </c>
      <c r="DL210" s="8">
        <f>0</f>
        <v>0</v>
      </c>
      <c r="DM210" s="8">
        <f>0</f>
        <v>0</v>
      </c>
      <c r="DN210" s="8">
        <f>0</f>
        <v>0</v>
      </c>
      <c r="DO210" s="8">
        <f>0</f>
        <v>0</v>
      </c>
      <c r="DP210" s="8">
        <f>0</f>
        <v>0</v>
      </c>
      <c r="DQ210" s="8">
        <f>0</f>
        <v>0</v>
      </c>
      <c r="DR210" s="8">
        <f>0</f>
        <v>0</v>
      </c>
      <c r="DS210" s="8">
        <f>0</f>
        <v>0</v>
      </c>
      <c r="DT210" s="8">
        <f>0</f>
        <v>0</v>
      </c>
      <c r="DU210" s="8">
        <f>0</f>
        <v>0</v>
      </c>
      <c r="DV210" s="8">
        <f>0</f>
        <v>0</v>
      </c>
      <c r="DW210" s="8">
        <f>0</f>
        <v>0</v>
      </c>
      <c r="DX210" s="8">
        <f>0</f>
        <v>0</v>
      </c>
      <c r="DY210" s="8">
        <f>0</f>
        <v>0</v>
      </c>
      <c r="DZ210" s="8">
        <f>0</f>
        <v>0</v>
      </c>
      <c r="EA210" s="8">
        <f>0</f>
        <v>0</v>
      </c>
      <c r="EB210" s="8">
        <f>0</f>
        <v>0</v>
      </c>
      <c r="EC210" s="8">
        <f>0</f>
        <v>0</v>
      </c>
      <c r="ED210" s="8">
        <f>0</f>
        <v>0</v>
      </c>
      <c r="EE210" s="8">
        <f>0</f>
        <v>0</v>
      </c>
      <c r="EF210" s="8">
        <f>0</f>
        <v>0</v>
      </c>
      <c r="EG210" s="8">
        <f>0</f>
        <v>0</v>
      </c>
      <c r="EH210" s="8">
        <f>0</f>
        <v>0</v>
      </c>
      <c r="EI210" s="8">
        <f>0</f>
        <v>0</v>
      </c>
      <c r="EJ210" s="8">
        <f>0</f>
        <v>0</v>
      </c>
      <c r="EK210" s="8">
        <f>0</f>
        <v>0</v>
      </c>
      <c r="EL210" s="8">
        <f>0</f>
        <v>0</v>
      </c>
      <c r="EM210" s="8">
        <f>0</f>
        <v>0</v>
      </c>
      <c r="EN210" s="8">
        <f>0</f>
        <v>0</v>
      </c>
      <c r="EO210" s="8">
        <f>0</f>
        <v>0</v>
      </c>
      <c r="EP210" s="8">
        <f>0</f>
        <v>0</v>
      </c>
      <c r="EQ210" s="8">
        <f>0</f>
        <v>0</v>
      </c>
      <c r="ER210" s="8">
        <f>0</f>
        <v>0</v>
      </c>
      <c r="ES210" s="8">
        <f>0</f>
        <v>0</v>
      </c>
      <c r="ET210" s="8">
        <f>0</f>
        <v>0</v>
      </c>
      <c r="EU210" s="8">
        <f>0</f>
        <v>0</v>
      </c>
      <c r="EV210" s="8">
        <f>0</f>
        <v>0</v>
      </c>
      <c r="EW210" s="8">
        <f>0</f>
        <v>0</v>
      </c>
      <c r="EX210" s="8">
        <f>0</f>
        <v>0</v>
      </c>
      <c r="EY210" s="8">
        <f>0</f>
        <v>0</v>
      </c>
      <c r="EZ210" s="8">
        <f>0</f>
        <v>0</v>
      </c>
      <c r="FA210" s="8">
        <f>0</f>
        <v>0</v>
      </c>
      <c r="FB210" s="8">
        <f>0</f>
        <v>0</v>
      </c>
      <c r="FC210" s="8">
        <f>0</f>
        <v>0</v>
      </c>
      <c r="FD210" s="8">
        <f>0</f>
        <v>0</v>
      </c>
      <c r="FE210" s="8">
        <f>0</f>
        <v>0</v>
      </c>
      <c r="FF210" s="8">
        <f>0</f>
        <v>0</v>
      </c>
      <c r="FG210" s="8">
        <f>0</f>
        <v>0</v>
      </c>
      <c r="FH210" s="8">
        <f>0</f>
        <v>0</v>
      </c>
      <c r="FI210" s="8">
        <f>0</f>
        <v>0</v>
      </c>
      <c r="FJ210" s="8">
        <f>0</f>
        <v>0</v>
      </c>
      <c r="FK210" s="8">
        <f>0</f>
        <v>0</v>
      </c>
      <c r="FL210" s="8">
        <f>0</f>
        <v>0</v>
      </c>
      <c r="FM210" s="8">
        <f>0</f>
        <v>0</v>
      </c>
      <c r="FN210" s="8">
        <f>0</f>
        <v>0</v>
      </c>
      <c r="FO210" s="8">
        <f>0</f>
        <v>0</v>
      </c>
      <c r="FP210" s="8">
        <f>0</f>
        <v>0</v>
      </c>
      <c r="FQ210" s="8">
        <f>0</f>
        <v>0</v>
      </c>
      <c r="FR210" s="8">
        <f>0</f>
        <v>0</v>
      </c>
      <c r="FS210" s="8">
        <f>0</f>
        <v>0</v>
      </c>
      <c r="FT210" s="8">
        <f>0</f>
        <v>0</v>
      </c>
      <c r="FU210" s="8">
        <f>0</f>
        <v>0</v>
      </c>
      <c r="FV210" s="8">
        <f>0</f>
        <v>0</v>
      </c>
      <c r="FW210" s="8">
        <f>0</f>
        <v>0</v>
      </c>
      <c r="FX210" s="8">
        <f>0</f>
        <v>0</v>
      </c>
      <c r="FY210" s="8">
        <f>0</f>
        <v>0</v>
      </c>
      <c r="FZ210" s="8">
        <f>0</f>
        <v>0</v>
      </c>
      <c r="GA210" s="8">
        <f>0</f>
        <v>0</v>
      </c>
      <c r="GB210" s="8">
        <f>0</f>
        <v>0</v>
      </c>
      <c r="GC210" s="8">
        <f>0</f>
        <v>0</v>
      </c>
      <c r="GD210" s="8">
        <f>0</f>
        <v>0</v>
      </c>
      <c r="GE210" s="8">
        <f>0</f>
        <v>0</v>
      </c>
      <c r="GF210" s="8">
        <f>0</f>
        <v>0</v>
      </c>
      <c r="GG210" s="8">
        <f>0</f>
        <v>0</v>
      </c>
      <c r="GH210" s="8">
        <f>0</f>
        <v>0</v>
      </c>
      <c r="GI210" s="8">
        <f>0</f>
        <v>0</v>
      </c>
      <c r="GJ210" s="8">
        <f>0</f>
        <v>0</v>
      </c>
      <c r="GK210" s="8">
        <f>0</f>
        <v>0</v>
      </c>
      <c r="GL210" s="8">
        <f>0</f>
        <v>0</v>
      </c>
      <c r="GM210" s="8">
        <f>0</f>
        <v>0</v>
      </c>
      <c r="GN210" s="8">
        <f>0</f>
        <v>0</v>
      </c>
      <c r="GO210" s="8">
        <f>0</f>
        <v>0</v>
      </c>
      <c r="GP210" s="8">
        <f>0</f>
        <v>0</v>
      </c>
      <c r="GQ210" s="8">
        <f>0</f>
        <v>0</v>
      </c>
      <c r="GR210" s="8">
        <f>0</f>
        <v>0</v>
      </c>
      <c r="GS210" s="8">
        <f>0</f>
        <v>0</v>
      </c>
      <c r="GT210" s="8">
        <f>0</f>
        <v>0</v>
      </c>
      <c r="GU210" s="8">
        <f>0</f>
        <v>0</v>
      </c>
      <c r="GV210" s="8">
        <f>0</f>
        <v>0</v>
      </c>
      <c r="GW210" s="8">
        <f>0</f>
        <v>0</v>
      </c>
      <c r="GX210" s="8">
        <f>0</f>
        <v>0</v>
      </c>
      <c r="GY210" s="8">
        <f>0</f>
        <v>0</v>
      </c>
      <c r="GZ210" s="8">
        <f>0</f>
        <v>0</v>
      </c>
      <c r="HA210" s="8">
        <f>0</f>
        <v>0</v>
      </c>
      <c r="HB210" s="8">
        <f>0</f>
        <v>0</v>
      </c>
      <c r="HC210" s="8">
        <f>0</f>
        <v>0</v>
      </c>
      <c r="HD210" s="8">
        <f>0</f>
        <v>0</v>
      </c>
      <c r="HE210" s="8">
        <f>0</f>
        <v>0</v>
      </c>
      <c r="HF210" s="8">
        <f>0</f>
        <v>0</v>
      </c>
      <c r="HG210" s="8">
        <f>0</f>
        <v>0</v>
      </c>
      <c r="HH210" s="8">
        <f>0</f>
        <v>0</v>
      </c>
      <c r="HI210" s="8">
        <f>0</f>
        <v>0</v>
      </c>
      <c r="HJ210" s="8">
        <f>0</f>
        <v>0</v>
      </c>
      <c r="HK210" s="8">
        <f>0</f>
        <v>0</v>
      </c>
      <c r="HL210" s="8">
        <f>0</f>
        <v>0</v>
      </c>
      <c r="HM210" s="8">
        <f>0</f>
        <v>0</v>
      </c>
      <c r="HN210" s="8">
        <f>0</f>
        <v>0</v>
      </c>
      <c r="HO210" s="8">
        <f>0</f>
        <v>0</v>
      </c>
      <c r="HP210" s="8">
        <f>0</f>
        <v>0</v>
      </c>
      <c r="HQ210" s="8">
        <f>0</f>
        <v>0</v>
      </c>
      <c r="HR210" s="8">
        <f>0</f>
        <v>0</v>
      </c>
      <c r="HS210" s="8">
        <f>0</f>
        <v>0</v>
      </c>
      <c r="HT210" s="8">
        <f>0</f>
        <v>0</v>
      </c>
      <c r="HU210" s="8">
        <f>0</f>
        <v>0</v>
      </c>
      <c r="HV210" s="8">
        <f>0</f>
        <v>0</v>
      </c>
      <c r="HW210" s="8">
        <f>0</f>
        <v>0</v>
      </c>
      <c r="HX210" s="8">
        <f>0</f>
        <v>0</v>
      </c>
      <c r="HY210" s="8">
        <f>0</f>
        <v>0</v>
      </c>
      <c r="HZ210" s="8">
        <f>0</f>
        <v>0</v>
      </c>
      <c r="IA210" s="8">
        <f>0</f>
        <v>0</v>
      </c>
      <c r="IB210" s="8">
        <f>0</f>
        <v>0</v>
      </c>
      <c r="IC210" s="8">
        <f>0</f>
        <v>0</v>
      </c>
      <c r="ID210" s="8">
        <f>0</f>
        <v>0</v>
      </c>
      <c r="IE210" s="8"/>
      <c r="IF210" s="8"/>
      <c r="IG210" s="8"/>
      <c r="IH210" s="8"/>
      <c r="II210" s="8"/>
      <c r="IJ210" s="8"/>
      <c r="IK210" s="8"/>
      <c r="IL210" s="8"/>
      <c r="IM210" s="8"/>
      <c r="IN210" s="8"/>
      <c r="IO210" s="8"/>
      <c r="IP210" s="8"/>
      <c r="IQ210" s="8"/>
      <c r="IR210" s="8"/>
      <c r="IS210" s="8"/>
      <c r="IT210" s="8"/>
    </row>
    <row r="211" spans="1:254" s="4" customFormat="1" ht="12" customHeight="1" x14ac:dyDescent="0.15">
      <c r="A211" s="4" t="s">
        <v>181</v>
      </c>
      <c r="B211" s="5" t="s">
        <v>176</v>
      </c>
      <c r="C211" s="8">
        <f>IF(ISERROR(C13+C14+C15+C16+C17+C18),0,C13+C14+C15+C16+C17+C18)</f>
        <v>189.02855650000001</v>
      </c>
      <c r="D211" s="8">
        <f t="shared" ref="D211:BO211" si="34">IF(ISERROR(D13+D14+D15+D16+D17+D18),0,D13+D14+D15+D16+D17+D18)</f>
        <v>0.39912013099030003</v>
      </c>
      <c r="E211" s="8">
        <f t="shared" si="34"/>
        <v>0.39911993099030002</v>
      </c>
      <c r="F211" s="8">
        <f t="shared" si="34"/>
        <v>4.4615499999999999E-7</v>
      </c>
      <c r="G211" s="8">
        <f t="shared" si="34"/>
        <v>189.02857649999999</v>
      </c>
      <c r="H211" s="8">
        <f t="shared" si="34"/>
        <v>189.0304635</v>
      </c>
      <c r="I211" s="8">
        <f t="shared" si="34"/>
        <v>0.40069090212648001</v>
      </c>
      <c r="J211" s="8">
        <f t="shared" si="34"/>
        <v>0.40069480212649999</v>
      </c>
      <c r="K211" s="8">
        <f t="shared" si="34"/>
        <v>0</v>
      </c>
      <c r="L211" s="8">
        <f t="shared" si="34"/>
        <v>1.8902854699999999E-3</v>
      </c>
      <c r="M211" s="8">
        <f t="shared" si="34"/>
        <v>69.376649999999998</v>
      </c>
      <c r="N211" s="8">
        <f t="shared" si="34"/>
        <v>105.28711000000001</v>
      </c>
      <c r="O211" s="8">
        <f t="shared" si="34"/>
        <v>119.65366950000001</v>
      </c>
      <c r="P211" s="8">
        <f t="shared" si="34"/>
        <v>35.91046</v>
      </c>
      <c r="Q211" s="8">
        <f t="shared" si="34"/>
        <v>0</v>
      </c>
      <c r="R211" s="8">
        <f t="shared" si="34"/>
        <v>105.28711</v>
      </c>
      <c r="S211" s="8">
        <f t="shared" si="34"/>
        <v>0</v>
      </c>
      <c r="T211" s="8">
        <f t="shared" si="34"/>
        <v>189.03047350000003</v>
      </c>
      <c r="U211" s="8">
        <f t="shared" si="34"/>
        <v>0</v>
      </c>
      <c r="V211" s="8">
        <f t="shared" si="34"/>
        <v>0</v>
      </c>
      <c r="W211" s="8">
        <f t="shared" si="34"/>
        <v>0</v>
      </c>
      <c r="X211" s="8">
        <f t="shared" si="34"/>
        <v>0</v>
      </c>
      <c r="Y211" s="8">
        <f t="shared" si="34"/>
        <v>0</v>
      </c>
      <c r="Z211" s="8">
        <f t="shared" si="34"/>
        <v>119.6536155</v>
      </c>
      <c r="AA211" s="8">
        <f t="shared" si="34"/>
        <v>119.65361850000001</v>
      </c>
      <c r="AB211" s="8">
        <f t="shared" si="34"/>
        <v>1.5970451100000001E-3</v>
      </c>
      <c r="AC211" s="8">
        <f t="shared" si="34"/>
        <v>119.65360650000001</v>
      </c>
      <c r="AD211" s="8">
        <f t="shared" si="34"/>
        <v>59.826008499999993</v>
      </c>
      <c r="AE211" s="8">
        <f t="shared" si="34"/>
        <v>119.6536145</v>
      </c>
      <c r="AF211" s="8">
        <f t="shared" si="34"/>
        <v>59.826008499999993</v>
      </c>
      <c r="AG211" s="8">
        <f t="shared" si="34"/>
        <v>59.8260085</v>
      </c>
      <c r="AH211" s="8">
        <f t="shared" si="34"/>
        <v>1.5970451100000001E-3</v>
      </c>
      <c r="AI211" s="8">
        <f t="shared" si="34"/>
        <v>59.8260085</v>
      </c>
      <c r="AJ211" s="8">
        <f t="shared" si="34"/>
        <v>59.827607900000004</v>
      </c>
      <c r="AK211" s="8">
        <f t="shared" si="34"/>
        <v>119.652017</v>
      </c>
      <c r="AL211" s="8">
        <f t="shared" si="34"/>
        <v>0</v>
      </c>
      <c r="AM211" s="8">
        <f t="shared" si="34"/>
        <v>167.31001107000003</v>
      </c>
      <c r="AN211" s="8">
        <f t="shared" si="34"/>
        <v>0</v>
      </c>
      <c r="AO211" s="8">
        <f t="shared" si="34"/>
        <v>4.28</v>
      </c>
      <c r="AP211" s="8">
        <f t="shared" si="34"/>
        <v>322.35039999999998</v>
      </c>
      <c r="AQ211" s="8">
        <f t="shared" si="34"/>
        <v>43.32109037</v>
      </c>
      <c r="AR211" s="8">
        <f t="shared" si="34"/>
        <v>107.43937</v>
      </c>
      <c r="AS211" s="8">
        <f t="shared" si="34"/>
        <v>214.90454999999997</v>
      </c>
      <c r="AT211" s="8">
        <f t="shared" si="34"/>
        <v>322.35039999999998</v>
      </c>
      <c r="AU211" s="8">
        <f t="shared" si="34"/>
        <v>0</v>
      </c>
      <c r="AV211" s="8">
        <f t="shared" si="34"/>
        <v>4.28</v>
      </c>
      <c r="AW211" s="8">
        <f t="shared" si="34"/>
        <v>5.32716E-5</v>
      </c>
      <c r="AX211" s="8">
        <f t="shared" si="34"/>
        <v>0</v>
      </c>
      <c r="AY211" s="8">
        <f t="shared" si="34"/>
        <v>214.90454999999997</v>
      </c>
      <c r="AZ211" s="8">
        <f t="shared" si="34"/>
        <v>214.90454999999997</v>
      </c>
      <c r="BA211" s="8">
        <f t="shared" si="34"/>
        <v>214.90454999999997</v>
      </c>
      <c r="BB211" s="8">
        <f t="shared" si="34"/>
        <v>214.90454999999997</v>
      </c>
      <c r="BC211" s="8">
        <f t="shared" si="34"/>
        <v>214.90454999999997</v>
      </c>
      <c r="BD211" s="8">
        <f t="shared" si="34"/>
        <v>214.90454999999997</v>
      </c>
      <c r="BE211" s="8">
        <f t="shared" si="34"/>
        <v>214.90454999999997</v>
      </c>
      <c r="BF211" s="8">
        <f t="shared" si="34"/>
        <v>214.90454999999997</v>
      </c>
      <c r="BG211" s="8">
        <f t="shared" si="34"/>
        <v>214.90454999999997</v>
      </c>
      <c r="BH211" s="8">
        <f t="shared" si="34"/>
        <v>0</v>
      </c>
      <c r="BI211" s="8">
        <f t="shared" si="34"/>
        <v>0</v>
      </c>
      <c r="BJ211" s="8">
        <f t="shared" si="34"/>
        <v>0</v>
      </c>
      <c r="BK211" s="8">
        <f t="shared" si="34"/>
        <v>239.09909599999997</v>
      </c>
      <c r="BL211" s="8">
        <f t="shared" si="34"/>
        <v>229.30483699999999</v>
      </c>
      <c r="BM211" s="8">
        <f t="shared" si="34"/>
        <v>9.7959009284093792</v>
      </c>
      <c r="BN211" s="8">
        <f t="shared" si="34"/>
        <v>9.7959009284093792</v>
      </c>
      <c r="BO211" s="8">
        <f t="shared" si="34"/>
        <v>220.45292099999998</v>
      </c>
      <c r="BP211" s="8">
        <f t="shared" ref="BP211:EA211" si="35">IF(ISERROR(BP13+BP14+BP15+BP16+BP17+BP18),0,BP13+BP14+BP15+BP16+BP17+BP18)</f>
        <v>0</v>
      </c>
      <c r="BQ211" s="8">
        <f t="shared" si="35"/>
        <v>8.8519922905000001</v>
      </c>
      <c r="BR211" s="8">
        <f t="shared" si="35"/>
        <v>8.8519922905000001</v>
      </c>
      <c r="BS211" s="8">
        <f t="shared" si="35"/>
        <v>217.731168</v>
      </c>
      <c r="BT211" s="8">
        <f t="shared" si="35"/>
        <v>0</v>
      </c>
      <c r="BU211" s="8">
        <f t="shared" si="35"/>
        <v>2.72175656798</v>
      </c>
      <c r="BV211" s="8">
        <f t="shared" si="35"/>
        <v>216.60610799999998</v>
      </c>
      <c r="BW211" s="8">
        <f t="shared" si="35"/>
        <v>1.1250351671779999</v>
      </c>
      <c r="BX211" s="8">
        <f t="shared" si="35"/>
        <v>324.25121700000005</v>
      </c>
      <c r="BY211" s="8">
        <f t="shared" si="35"/>
        <v>0.42797744602800003</v>
      </c>
      <c r="BZ211" s="8">
        <f t="shared" si="35"/>
        <v>324.25121700000005</v>
      </c>
      <c r="CA211" s="8">
        <f t="shared" si="35"/>
        <v>108.0730992</v>
      </c>
      <c r="CB211" s="8">
        <f t="shared" si="35"/>
        <v>0.46480494602800004</v>
      </c>
      <c r="CC211" s="8">
        <f t="shared" si="35"/>
        <v>0.46480494602800004</v>
      </c>
      <c r="CD211" s="8">
        <f t="shared" si="35"/>
        <v>0.46480494602800004</v>
      </c>
      <c r="CE211" s="8">
        <f t="shared" si="35"/>
        <v>0</v>
      </c>
      <c r="CF211" s="8">
        <f t="shared" si="35"/>
        <v>0.11055398895</v>
      </c>
      <c r="CG211" s="8">
        <f t="shared" si="35"/>
        <v>0</v>
      </c>
      <c r="CH211" s="8">
        <f t="shared" si="35"/>
        <v>1.2355890671779999</v>
      </c>
      <c r="CI211" s="8">
        <f t="shared" si="35"/>
        <v>1.2355890671779999</v>
      </c>
      <c r="CJ211" s="8">
        <f t="shared" si="35"/>
        <v>21.369648787399999</v>
      </c>
      <c r="CK211" s="8">
        <f t="shared" si="35"/>
        <v>0.34443692770399997</v>
      </c>
      <c r="CL211" s="8">
        <f t="shared" si="35"/>
        <v>22.4946810066</v>
      </c>
      <c r="CM211" s="8">
        <f t="shared" si="35"/>
        <v>0.11055398895</v>
      </c>
      <c r="CN211" s="8">
        <f t="shared" si="35"/>
        <v>0.34443692770399997</v>
      </c>
      <c r="CO211" s="8">
        <f t="shared" si="35"/>
        <v>0</v>
      </c>
      <c r="CP211" s="8">
        <f t="shared" si="35"/>
        <v>3.0661935959800002</v>
      </c>
      <c r="CQ211" s="8">
        <f t="shared" si="35"/>
        <v>3.0661935959800002</v>
      </c>
      <c r="CR211" s="8">
        <f t="shared" si="35"/>
        <v>8.8519922905000001</v>
      </c>
      <c r="CS211" s="8">
        <f t="shared" si="35"/>
        <v>9.7959009284093792</v>
      </c>
      <c r="CT211" s="8">
        <f t="shared" si="35"/>
        <v>22.457859106600001</v>
      </c>
      <c r="CU211" s="8">
        <f t="shared" si="35"/>
        <v>3.6827423599999999E-2</v>
      </c>
      <c r="CV211" s="8">
        <f t="shared" si="35"/>
        <v>22.422277297999997</v>
      </c>
      <c r="CW211" s="8">
        <f t="shared" si="35"/>
        <v>3.5583516645999999E-2</v>
      </c>
      <c r="CX211" s="8">
        <f t="shared" si="35"/>
        <v>20.400115600000003</v>
      </c>
      <c r="CY211" s="8">
        <f t="shared" si="35"/>
        <v>188.99298870499999</v>
      </c>
      <c r="CZ211" s="8">
        <f t="shared" si="35"/>
        <v>0</v>
      </c>
      <c r="DA211" s="8">
        <f t="shared" si="35"/>
        <v>0</v>
      </c>
      <c r="DB211" s="8">
        <f t="shared" si="35"/>
        <v>0</v>
      </c>
      <c r="DC211" s="8">
        <f t="shared" si="35"/>
        <v>0</v>
      </c>
      <c r="DD211" s="8">
        <f t="shared" si="35"/>
        <v>5.1167891281379996E-2</v>
      </c>
      <c r="DE211" s="8">
        <f t="shared" si="35"/>
        <v>5.1151327781329997E-2</v>
      </c>
      <c r="DF211" s="8">
        <f t="shared" si="35"/>
        <v>6.7816605000000001</v>
      </c>
      <c r="DG211" s="8">
        <f t="shared" si="35"/>
        <v>0</v>
      </c>
      <c r="DH211" s="8">
        <f t="shared" si="35"/>
        <v>0</v>
      </c>
      <c r="DI211" s="8">
        <f t="shared" si="35"/>
        <v>0</v>
      </c>
      <c r="DJ211" s="8">
        <f t="shared" si="35"/>
        <v>43.32109037</v>
      </c>
      <c r="DK211" s="8">
        <f t="shared" si="35"/>
        <v>216.17655260000001</v>
      </c>
      <c r="DL211" s="8">
        <f t="shared" si="35"/>
        <v>432.35307130000007</v>
      </c>
      <c r="DM211" s="8">
        <f t="shared" si="35"/>
        <v>0</v>
      </c>
      <c r="DN211" s="8">
        <f t="shared" si="35"/>
        <v>216.17653060000001</v>
      </c>
      <c r="DO211" s="8">
        <f t="shared" si="35"/>
        <v>432.35307130000007</v>
      </c>
      <c r="DP211" s="8">
        <f t="shared" si="35"/>
        <v>6.7816605000000001</v>
      </c>
      <c r="DQ211" s="8">
        <f t="shared" si="35"/>
        <v>188.99298870499999</v>
      </c>
      <c r="DR211" s="8">
        <f t="shared" si="35"/>
        <v>216.17477659999997</v>
      </c>
      <c r="DS211" s="8">
        <f t="shared" si="35"/>
        <v>20.400115600000003</v>
      </c>
      <c r="DT211" s="8">
        <f t="shared" si="35"/>
        <v>188.99298870499999</v>
      </c>
      <c r="DU211" s="8">
        <f t="shared" si="35"/>
        <v>0</v>
      </c>
      <c r="DV211" s="8">
        <f t="shared" si="35"/>
        <v>0</v>
      </c>
      <c r="DW211" s="8">
        <f t="shared" si="35"/>
        <v>0</v>
      </c>
      <c r="DX211" s="8">
        <f t="shared" si="35"/>
        <v>0</v>
      </c>
      <c r="DY211" s="8">
        <f t="shared" si="35"/>
        <v>0</v>
      </c>
      <c r="DZ211" s="8">
        <f t="shared" si="35"/>
        <v>0</v>
      </c>
      <c r="EA211" s="8">
        <f t="shared" si="35"/>
        <v>0</v>
      </c>
      <c r="EB211" s="8">
        <f t="shared" ref="EB211:GM211" si="36">IF(ISERROR(EB13+EB14+EB15+EB16+EB17+EB18),0,EB13+EB14+EB15+EB16+EB17+EB18)</f>
        <v>0</v>
      </c>
      <c r="EC211" s="8">
        <f t="shared" si="36"/>
        <v>6.7477529000000001</v>
      </c>
      <c r="ED211" s="8">
        <f t="shared" si="36"/>
        <v>3.3908269999999997E-2</v>
      </c>
      <c r="EE211" s="8">
        <f t="shared" si="36"/>
        <v>0</v>
      </c>
      <c r="EF211" s="8">
        <f t="shared" si="36"/>
        <v>0</v>
      </c>
      <c r="EG211" s="8">
        <f t="shared" si="36"/>
        <v>0</v>
      </c>
      <c r="EH211" s="8">
        <f t="shared" si="36"/>
        <v>0</v>
      </c>
      <c r="EI211" s="8">
        <f t="shared" si="36"/>
        <v>3.3908269999999997E-2</v>
      </c>
      <c r="EJ211" s="8">
        <f t="shared" si="36"/>
        <v>0</v>
      </c>
      <c r="EK211" s="8">
        <f t="shared" si="36"/>
        <v>3.3908269999999997E-2</v>
      </c>
      <c r="EL211" s="8">
        <f t="shared" si="36"/>
        <v>0</v>
      </c>
      <c r="EM211" s="8">
        <f t="shared" si="36"/>
        <v>0</v>
      </c>
      <c r="EN211" s="8">
        <f t="shared" si="36"/>
        <v>1.4194929330000001E-5</v>
      </c>
      <c r="EO211" s="8">
        <f t="shared" si="36"/>
        <v>43.32109037</v>
      </c>
      <c r="EP211" s="8">
        <f t="shared" si="36"/>
        <v>43.32109037</v>
      </c>
      <c r="EQ211" s="8">
        <f t="shared" si="36"/>
        <v>189.02855650000001</v>
      </c>
      <c r="ER211" s="8">
        <f t="shared" si="36"/>
        <v>189.02855650000001</v>
      </c>
      <c r="ES211" s="8">
        <f t="shared" si="36"/>
        <v>0</v>
      </c>
      <c r="ET211" s="8">
        <f t="shared" si="36"/>
        <v>0</v>
      </c>
      <c r="EU211" s="8">
        <f t="shared" si="36"/>
        <v>0</v>
      </c>
      <c r="EV211" s="8">
        <f t="shared" si="36"/>
        <v>1.4194929330000001E-5</v>
      </c>
      <c r="EW211" s="8">
        <f t="shared" si="36"/>
        <v>0</v>
      </c>
      <c r="EX211" s="8">
        <f t="shared" si="36"/>
        <v>0</v>
      </c>
      <c r="EY211" s="8">
        <f t="shared" si="36"/>
        <v>0</v>
      </c>
      <c r="EZ211" s="8">
        <f t="shared" si="36"/>
        <v>0</v>
      </c>
      <c r="FA211" s="8">
        <f t="shared" si="36"/>
        <v>0</v>
      </c>
      <c r="FB211" s="8">
        <f t="shared" si="36"/>
        <v>0</v>
      </c>
      <c r="FC211" s="8">
        <f t="shared" si="36"/>
        <v>0</v>
      </c>
      <c r="FD211" s="8">
        <f t="shared" si="36"/>
        <v>0</v>
      </c>
      <c r="FE211" s="8">
        <f t="shared" si="36"/>
        <v>0</v>
      </c>
      <c r="FF211" s="8">
        <f t="shared" si="36"/>
        <v>0</v>
      </c>
      <c r="FG211" s="8">
        <f t="shared" si="36"/>
        <v>0</v>
      </c>
      <c r="FH211" s="8">
        <f t="shared" si="36"/>
        <v>0</v>
      </c>
      <c r="FI211" s="8">
        <f t="shared" si="36"/>
        <v>0</v>
      </c>
      <c r="FJ211" s="8">
        <f t="shared" si="36"/>
        <v>0</v>
      </c>
      <c r="FK211" s="8">
        <f t="shared" si="36"/>
        <v>0</v>
      </c>
      <c r="FL211" s="8">
        <f t="shared" si="36"/>
        <v>0</v>
      </c>
      <c r="FM211" s="8">
        <f t="shared" si="36"/>
        <v>0</v>
      </c>
      <c r="FN211" s="8">
        <f t="shared" si="36"/>
        <v>0</v>
      </c>
      <c r="FO211" s="8">
        <f t="shared" si="36"/>
        <v>0</v>
      </c>
      <c r="FP211" s="8">
        <f t="shared" si="36"/>
        <v>0</v>
      </c>
      <c r="FQ211" s="8">
        <f t="shared" si="36"/>
        <v>0</v>
      </c>
      <c r="FR211" s="8">
        <f t="shared" si="36"/>
        <v>0</v>
      </c>
      <c r="FS211" s="8">
        <f t="shared" si="36"/>
        <v>0</v>
      </c>
      <c r="FT211" s="8">
        <f t="shared" si="36"/>
        <v>0</v>
      </c>
      <c r="FU211" s="8">
        <f t="shared" si="36"/>
        <v>0</v>
      </c>
      <c r="FV211" s="8">
        <f t="shared" si="36"/>
        <v>0</v>
      </c>
      <c r="FW211" s="8">
        <f t="shared" si="36"/>
        <v>0</v>
      </c>
      <c r="FX211" s="8">
        <f t="shared" si="36"/>
        <v>0</v>
      </c>
      <c r="FY211" s="8">
        <f t="shared" si="36"/>
        <v>0</v>
      </c>
      <c r="FZ211" s="8">
        <f t="shared" si="36"/>
        <v>0</v>
      </c>
      <c r="GA211" s="8">
        <f t="shared" si="36"/>
        <v>0</v>
      </c>
      <c r="GB211" s="8">
        <f t="shared" si="36"/>
        <v>0</v>
      </c>
      <c r="GC211" s="8">
        <f t="shared" si="36"/>
        <v>0</v>
      </c>
      <c r="GD211" s="8">
        <f t="shared" si="36"/>
        <v>0</v>
      </c>
      <c r="GE211" s="8">
        <f t="shared" si="36"/>
        <v>0</v>
      </c>
      <c r="GF211" s="8">
        <f t="shared" si="36"/>
        <v>0</v>
      </c>
      <c r="GG211" s="8">
        <f t="shared" si="36"/>
        <v>0</v>
      </c>
      <c r="GH211" s="8">
        <f t="shared" si="36"/>
        <v>0</v>
      </c>
      <c r="GI211" s="8">
        <f t="shared" si="36"/>
        <v>0</v>
      </c>
      <c r="GJ211" s="8">
        <f t="shared" si="36"/>
        <v>69.37490480000001</v>
      </c>
      <c r="GK211" s="8">
        <f t="shared" si="36"/>
        <v>168.93231169999999</v>
      </c>
      <c r="GL211" s="8">
        <f t="shared" si="36"/>
        <v>0</v>
      </c>
      <c r="GM211" s="8">
        <f t="shared" si="36"/>
        <v>69.376640000000009</v>
      </c>
      <c r="GN211" s="8">
        <f t="shared" ref="GN211:HV211" si="37">IF(ISERROR(GN13+GN14+GN15+GN16+GN17+GN18),0,GN13+GN14+GN15+GN16+GN17+GN18)</f>
        <v>0.39912013099030003</v>
      </c>
      <c r="GO211" s="8">
        <f t="shared" si="37"/>
        <v>99.557402999999994</v>
      </c>
      <c r="GP211" s="8">
        <f t="shared" si="37"/>
        <v>0.40069480212649999</v>
      </c>
      <c r="GQ211" s="8">
        <f t="shared" si="37"/>
        <v>20.096269700000001</v>
      </c>
      <c r="GR211" s="8">
        <f t="shared" si="37"/>
        <v>0</v>
      </c>
      <c r="GS211" s="8">
        <f t="shared" si="37"/>
        <v>229.30483699999999</v>
      </c>
      <c r="GT211" s="8">
        <f t="shared" si="37"/>
        <v>9.7959009284093792</v>
      </c>
      <c r="GU211" s="8">
        <f t="shared" si="37"/>
        <v>0</v>
      </c>
      <c r="GV211" s="8">
        <f t="shared" si="37"/>
        <v>220.45292099999998</v>
      </c>
      <c r="GW211" s="8">
        <f t="shared" si="37"/>
        <v>8.8519922905000001</v>
      </c>
      <c r="GX211" s="8">
        <f t="shared" si="37"/>
        <v>0</v>
      </c>
      <c r="GY211" s="8">
        <f t="shared" si="37"/>
        <v>217.731168</v>
      </c>
      <c r="GZ211" s="8">
        <f t="shared" si="37"/>
        <v>2.72175656798</v>
      </c>
      <c r="HA211" s="8">
        <f t="shared" si="37"/>
        <v>0</v>
      </c>
      <c r="HB211" s="8">
        <f t="shared" si="37"/>
        <v>216.60610799999998</v>
      </c>
      <c r="HC211" s="8">
        <f t="shared" si="37"/>
        <v>1.1250351671779999</v>
      </c>
      <c r="HD211" s="8">
        <f t="shared" si="37"/>
        <v>0</v>
      </c>
      <c r="HE211" s="8">
        <f t="shared" si="37"/>
        <v>324.25121700000005</v>
      </c>
      <c r="HF211" s="8">
        <f t="shared" si="37"/>
        <v>0.42797744602800003</v>
      </c>
      <c r="HG211" s="8">
        <f t="shared" si="37"/>
        <v>0</v>
      </c>
      <c r="HH211" s="8">
        <f t="shared" si="37"/>
        <v>216.178258</v>
      </c>
      <c r="HI211" s="8">
        <f t="shared" si="37"/>
        <v>1.7145622400000001E-3</v>
      </c>
      <c r="HJ211" s="8">
        <f t="shared" si="37"/>
        <v>216.176558</v>
      </c>
      <c r="HK211" s="8">
        <f t="shared" si="37"/>
        <v>216.176558</v>
      </c>
      <c r="HL211" s="8">
        <f t="shared" si="37"/>
        <v>6.7952516999999997</v>
      </c>
      <c r="HM211" s="8">
        <f t="shared" si="37"/>
        <v>209.37952489999998</v>
      </c>
      <c r="HN211" s="8">
        <f t="shared" si="37"/>
        <v>20.400115600000003</v>
      </c>
      <c r="HO211" s="8">
        <f t="shared" si="37"/>
        <v>188.97939819999999</v>
      </c>
      <c r="HP211" s="8">
        <f t="shared" si="37"/>
        <v>1.3590504999999999E-2</v>
      </c>
      <c r="HQ211" s="8">
        <f t="shared" si="37"/>
        <v>6.7816605000000001</v>
      </c>
      <c r="HR211" s="8">
        <f t="shared" si="37"/>
        <v>27.181776100000004</v>
      </c>
      <c r="HS211" s="8">
        <f t="shared" si="37"/>
        <v>6.7816605000000001</v>
      </c>
      <c r="HT211" s="8">
        <f t="shared" si="37"/>
        <v>0</v>
      </c>
      <c r="HU211" s="8">
        <f t="shared" si="37"/>
        <v>20.400115600000003</v>
      </c>
      <c r="HV211" s="8">
        <f t="shared" si="37"/>
        <v>0</v>
      </c>
      <c r="HW211" s="8">
        <f t="shared" ref="HW211:IB211" si="38">IF(ISERROR(HW13+HW14+HW15+HW16+HW17+HW18),0,HW13+HW14+HW15+HW16+HW17+HW18)</f>
        <v>6.7816605000000001</v>
      </c>
      <c r="HX211" s="8">
        <f t="shared" si="38"/>
        <v>6.7477529000000001</v>
      </c>
      <c r="HY211" s="8">
        <f t="shared" si="38"/>
        <v>3.3908269999999997E-2</v>
      </c>
      <c r="HZ211" s="8">
        <f t="shared" si="38"/>
        <v>0</v>
      </c>
      <c r="IA211" s="8">
        <f t="shared" si="38"/>
        <v>5.1167891281379996E-2</v>
      </c>
      <c r="IB211" s="8">
        <f t="shared" si="38"/>
        <v>3.3908269999999997E-2</v>
      </c>
      <c r="IC211" s="8">
        <f>IF(ISERROR(IC13+IC14+IC15+IC16+IC17+IC18),0,IC13+IC14+IC15+IC16+IC17+IC18)</f>
        <v>188.99298870499999</v>
      </c>
      <c r="ID211" s="8">
        <f>IF(ISERROR(ID13+ID14+ID15+ID16+ID17+ID18),0,ID13+ID14+ID15+ID16+ID17+ID18)</f>
        <v>20.400115600000003</v>
      </c>
      <c r="IE211" s="8"/>
      <c r="IF211" s="8"/>
      <c r="IG211" s="8"/>
      <c r="IH211" s="8"/>
      <c r="II211" s="8"/>
      <c r="IJ211" s="8"/>
      <c r="IK211" s="8"/>
      <c r="IL211" s="8"/>
      <c r="IM211" s="8"/>
      <c r="IN211" s="8"/>
      <c r="IO211" s="8"/>
      <c r="IP211" s="8"/>
      <c r="IQ211" s="8"/>
      <c r="IR211" s="8"/>
      <c r="IS211" s="8"/>
      <c r="IT211" s="8"/>
    </row>
    <row r="212" spans="1:254" s="4" customFormat="1" ht="12" customHeight="1" x14ac:dyDescent="0.15">
      <c r="A212" s="4" t="s">
        <v>182</v>
      </c>
      <c r="B212" s="5" t="s">
        <v>176</v>
      </c>
      <c r="C212" s="8">
        <f>0</f>
        <v>0</v>
      </c>
      <c r="D212" s="8">
        <f>0</f>
        <v>0</v>
      </c>
      <c r="E212" s="8">
        <f>0</f>
        <v>0</v>
      </c>
      <c r="F212" s="8">
        <f>0</f>
        <v>0</v>
      </c>
      <c r="G212" s="8">
        <f>0</f>
        <v>0</v>
      </c>
      <c r="H212" s="8">
        <f>0</f>
        <v>0</v>
      </c>
      <c r="I212" s="8">
        <f>0</f>
        <v>0</v>
      </c>
      <c r="J212" s="8">
        <f>0</f>
        <v>0</v>
      </c>
      <c r="K212" s="8">
        <f>0</f>
        <v>0</v>
      </c>
      <c r="L212" s="8">
        <f>0</f>
        <v>0</v>
      </c>
      <c r="M212" s="8">
        <f>0</f>
        <v>0</v>
      </c>
      <c r="N212" s="8">
        <f>0</f>
        <v>0</v>
      </c>
      <c r="O212" s="8">
        <f>0</f>
        <v>0</v>
      </c>
      <c r="P212" s="8">
        <f>0</f>
        <v>0</v>
      </c>
      <c r="Q212" s="8">
        <f>0</f>
        <v>0</v>
      </c>
      <c r="R212" s="8">
        <f>0</f>
        <v>0</v>
      </c>
      <c r="S212" s="8">
        <f>0</f>
        <v>0</v>
      </c>
      <c r="T212" s="8">
        <f>0</f>
        <v>0</v>
      </c>
      <c r="U212" s="8">
        <f>0</f>
        <v>0</v>
      </c>
      <c r="V212" s="8">
        <f>0</f>
        <v>0</v>
      </c>
      <c r="W212" s="8">
        <f>0</f>
        <v>0</v>
      </c>
      <c r="X212" s="8">
        <f>0</f>
        <v>0</v>
      </c>
      <c r="Y212" s="8">
        <f>0</f>
        <v>0</v>
      </c>
      <c r="Z212" s="8">
        <f>0</f>
        <v>0</v>
      </c>
      <c r="AA212" s="8">
        <f>0</f>
        <v>0</v>
      </c>
      <c r="AB212" s="8">
        <f>0</f>
        <v>0</v>
      </c>
      <c r="AC212" s="8">
        <f>0</f>
        <v>0</v>
      </c>
      <c r="AD212" s="8">
        <f>0</f>
        <v>0</v>
      </c>
      <c r="AE212" s="8">
        <f>0</f>
        <v>0</v>
      </c>
      <c r="AF212" s="8">
        <f>0</f>
        <v>0</v>
      </c>
      <c r="AG212" s="8">
        <f>0</f>
        <v>0</v>
      </c>
      <c r="AH212" s="8">
        <f>0</f>
        <v>0</v>
      </c>
      <c r="AI212" s="8">
        <f>0</f>
        <v>0</v>
      </c>
      <c r="AJ212" s="8">
        <f>0</f>
        <v>0</v>
      </c>
      <c r="AK212" s="8">
        <f>0</f>
        <v>0</v>
      </c>
      <c r="AL212" s="8">
        <f>0</f>
        <v>0</v>
      </c>
      <c r="AM212" s="8">
        <f>0</f>
        <v>0</v>
      </c>
      <c r="AN212" s="8">
        <f>0</f>
        <v>0</v>
      </c>
      <c r="AO212" s="8">
        <f>0</f>
        <v>0</v>
      </c>
      <c r="AP212" s="8">
        <f>0</f>
        <v>0</v>
      </c>
      <c r="AQ212" s="8">
        <f>0</f>
        <v>0</v>
      </c>
      <c r="AR212" s="8">
        <f>0</f>
        <v>0</v>
      </c>
      <c r="AS212" s="8">
        <f>0</f>
        <v>0</v>
      </c>
      <c r="AT212" s="8">
        <f>0</f>
        <v>0</v>
      </c>
      <c r="AU212" s="8">
        <f>0</f>
        <v>0</v>
      </c>
      <c r="AV212" s="8">
        <f>0</f>
        <v>0</v>
      </c>
      <c r="AW212" s="8">
        <f>0</f>
        <v>0</v>
      </c>
      <c r="AX212" s="8">
        <f>0</f>
        <v>0</v>
      </c>
      <c r="AY212" s="8">
        <f>0</f>
        <v>0</v>
      </c>
      <c r="AZ212" s="8">
        <f>0</f>
        <v>0</v>
      </c>
      <c r="BA212" s="8">
        <f>0</f>
        <v>0</v>
      </c>
      <c r="BB212" s="8">
        <f>0</f>
        <v>0</v>
      </c>
      <c r="BC212" s="8">
        <f>0</f>
        <v>0</v>
      </c>
      <c r="BD212" s="8">
        <f>0</f>
        <v>0</v>
      </c>
      <c r="BE212" s="8">
        <f>0</f>
        <v>0</v>
      </c>
      <c r="BF212" s="8">
        <f>0</f>
        <v>0</v>
      </c>
      <c r="BG212" s="8">
        <f>0</f>
        <v>0</v>
      </c>
      <c r="BH212" s="8">
        <f>0</f>
        <v>0</v>
      </c>
      <c r="BI212" s="8">
        <f>0</f>
        <v>0</v>
      </c>
      <c r="BJ212" s="8">
        <f>0</f>
        <v>0</v>
      </c>
      <c r="BK212" s="8">
        <f>0</f>
        <v>0</v>
      </c>
      <c r="BL212" s="8">
        <f>0</f>
        <v>0</v>
      </c>
      <c r="BM212" s="8">
        <f>0</f>
        <v>0</v>
      </c>
      <c r="BN212" s="8">
        <f>0</f>
        <v>0</v>
      </c>
      <c r="BO212" s="8">
        <f>0</f>
        <v>0</v>
      </c>
      <c r="BP212" s="8">
        <f>0</f>
        <v>0</v>
      </c>
      <c r="BQ212" s="8">
        <f>0</f>
        <v>0</v>
      </c>
      <c r="BR212" s="8">
        <f>0</f>
        <v>0</v>
      </c>
      <c r="BS212" s="8">
        <f>0</f>
        <v>0</v>
      </c>
      <c r="BT212" s="8">
        <f>0</f>
        <v>0</v>
      </c>
      <c r="BU212" s="8">
        <f>0</f>
        <v>0</v>
      </c>
      <c r="BV212" s="8">
        <f>0</f>
        <v>0</v>
      </c>
      <c r="BW212" s="8">
        <f>0</f>
        <v>0</v>
      </c>
      <c r="BX212" s="8">
        <f>0</f>
        <v>0</v>
      </c>
      <c r="BY212" s="8">
        <f>0</f>
        <v>0</v>
      </c>
      <c r="BZ212" s="8">
        <f>0</f>
        <v>0</v>
      </c>
      <c r="CA212" s="8">
        <f>0</f>
        <v>0</v>
      </c>
      <c r="CB212" s="8">
        <f>0</f>
        <v>0</v>
      </c>
      <c r="CC212" s="8">
        <f>0</f>
        <v>0</v>
      </c>
      <c r="CD212" s="8">
        <f>0</f>
        <v>0</v>
      </c>
      <c r="CE212" s="8">
        <f>0</f>
        <v>0</v>
      </c>
      <c r="CF212" s="8">
        <f>0</f>
        <v>0</v>
      </c>
      <c r="CG212" s="8">
        <f>0</f>
        <v>0</v>
      </c>
      <c r="CH212" s="8">
        <f>0</f>
        <v>0</v>
      </c>
      <c r="CI212" s="8">
        <f>0</f>
        <v>0</v>
      </c>
      <c r="CJ212" s="8">
        <f>0</f>
        <v>0</v>
      </c>
      <c r="CK212" s="8">
        <f>0</f>
        <v>0</v>
      </c>
      <c r="CL212" s="8">
        <f>0</f>
        <v>0</v>
      </c>
      <c r="CM212" s="8">
        <f>0</f>
        <v>0</v>
      </c>
      <c r="CN212" s="8">
        <f>0</f>
        <v>0</v>
      </c>
      <c r="CO212" s="8">
        <f>0</f>
        <v>0</v>
      </c>
      <c r="CP212" s="8">
        <f>0</f>
        <v>0</v>
      </c>
      <c r="CQ212" s="8">
        <f>0</f>
        <v>0</v>
      </c>
      <c r="CR212" s="8">
        <f>0</f>
        <v>0</v>
      </c>
      <c r="CS212" s="8">
        <f>0</f>
        <v>0</v>
      </c>
      <c r="CT212" s="8">
        <f>0</f>
        <v>0</v>
      </c>
      <c r="CU212" s="8">
        <f>0</f>
        <v>0</v>
      </c>
      <c r="CV212" s="8">
        <f>0</f>
        <v>0</v>
      </c>
      <c r="CW212" s="8">
        <f>0</f>
        <v>0</v>
      </c>
      <c r="CX212" s="8">
        <f>0</f>
        <v>0</v>
      </c>
      <c r="CY212" s="8">
        <f>0</f>
        <v>0</v>
      </c>
      <c r="CZ212" s="8">
        <f>0</f>
        <v>0</v>
      </c>
      <c r="DA212" s="8">
        <f>0</f>
        <v>0</v>
      </c>
      <c r="DB212" s="8">
        <f>0</f>
        <v>0</v>
      </c>
      <c r="DC212" s="8">
        <f>0</f>
        <v>0</v>
      </c>
      <c r="DD212" s="8">
        <f>0</f>
        <v>0</v>
      </c>
      <c r="DE212" s="8">
        <f>0</f>
        <v>0</v>
      </c>
      <c r="DF212" s="8">
        <f>0</f>
        <v>0</v>
      </c>
      <c r="DG212" s="8">
        <f>0</f>
        <v>0</v>
      </c>
      <c r="DH212" s="8">
        <f>0</f>
        <v>0</v>
      </c>
      <c r="DI212" s="8">
        <f>0</f>
        <v>0</v>
      </c>
      <c r="DJ212" s="8">
        <f>0</f>
        <v>0</v>
      </c>
      <c r="DK212" s="8">
        <f>0</f>
        <v>0</v>
      </c>
      <c r="DL212" s="8">
        <f>0</f>
        <v>0</v>
      </c>
      <c r="DM212" s="8">
        <f>0</f>
        <v>0</v>
      </c>
      <c r="DN212" s="8">
        <f>0</f>
        <v>0</v>
      </c>
      <c r="DO212" s="8">
        <f>0</f>
        <v>0</v>
      </c>
      <c r="DP212" s="8">
        <f>0</f>
        <v>0</v>
      </c>
      <c r="DQ212" s="8">
        <f>0</f>
        <v>0</v>
      </c>
      <c r="DR212" s="8">
        <f>0</f>
        <v>0</v>
      </c>
      <c r="DS212" s="8">
        <f>0</f>
        <v>0</v>
      </c>
      <c r="DT212" s="8">
        <f>0</f>
        <v>0</v>
      </c>
      <c r="DU212" s="8">
        <f>0</f>
        <v>0</v>
      </c>
      <c r="DV212" s="8">
        <f>0</f>
        <v>0</v>
      </c>
      <c r="DW212" s="8">
        <f>0</f>
        <v>0</v>
      </c>
      <c r="DX212" s="8">
        <f>0</f>
        <v>0</v>
      </c>
      <c r="DY212" s="8">
        <f>0</f>
        <v>0</v>
      </c>
      <c r="DZ212" s="8">
        <f>0</f>
        <v>0</v>
      </c>
      <c r="EA212" s="8">
        <f>0</f>
        <v>0</v>
      </c>
      <c r="EB212" s="8">
        <f>0</f>
        <v>0</v>
      </c>
      <c r="EC212" s="8">
        <f>0</f>
        <v>0</v>
      </c>
      <c r="ED212" s="8">
        <f>0</f>
        <v>0</v>
      </c>
      <c r="EE212" s="8">
        <f>0</f>
        <v>0</v>
      </c>
      <c r="EF212" s="8">
        <f>0</f>
        <v>0</v>
      </c>
      <c r="EG212" s="8">
        <f>0</f>
        <v>0</v>
      </c>
      <c r="EH212" s="8">
        <f>0</f>
        <v>0</v>
      </c>
      <c r="EI212" s="8">
        <f>0</f>
        <v>0</v>
      </c>
      <c r="EJ212" s="8">
        <f>0</f>
        <v>0</v>
      </c>
      <c r="EK212" s="8">
        <f>0</f>
        <v>0</v>
      </c>
      <c r="EL212" s="8">
        <f>0</f>
        <v>0</v>
      </c>
      <c r="EM212" s="8">
        <f>0</f>
        <v>0</v>
      </c>
      <c r="EN212" s="8">
        <f>0</f>
        <v>0</v>
      </c>
      <c r="EO212" s="8">
        <f>0</f>
        <v>0</v>
      </c>
      <c r="EP212" s="8">
        <f>0</f>
        <v>0</v>
      </c>
      <c r="EQ212" s="8">
        <f>0</f>
        <v>0</v>
      </c>
      <c r="ER212" s="8">
        <f>0</f>
        <v>0</v>
      </c>
      <c r="ES212" s="8">
        <f>0</f>
        <v>0</v>
      </c>
      <c r="ET212" s="8">
        <f>0</f>
        <v>0</v>
      </c>
      <c r="EU212" s="8">
        <f>0</f>
        <v>0</v>
      </c>
      <c r="EV212" s="8">
        <f>0</f>
        <v>0</v>
      </c>
      <c r="EW212" s="8">
        <f>0</f>
        <v>0</v>
      </c>
      <c r="EX212" s="8">
        <f>0</f>
        <v>0</v>
      </c>
      <c r="EY212" s="8">
        <f>0</f>
        <v>0</v>
      </c>
      <c r="EZ212" s="8">
        <f>0</f>
        <v>0</v>
      </c>
      <c r="FA212" s="8">
        <f>0</f>
        <v>0</v>
      </c>
      <c r="FB212" s="8">
        <f>0</f>
        <v>0</v>
      </c>
      <c r="FC212" s="8">
        <f>0</f>
        <v>0</v>
      </c>
      <c r="FD212" s="8">
        <f>0</f>
        <v>0</v>
      </c>
      <c r="FE212" s="8">
        <f>0</f>
        <v>0</v>
      </c>
      <c r="FF212" s="8">
        <f>0</f>
        <v>0</v>
      </c>
      <c r="FG212" s="8">
        <f>0</f>
        <v>0</v>
      </c>
      <c r="FH212" s="8">
        <f>0</f>
        <v>0</v>
      </c>
      <c r="FI212" s="8">
        <f>0</f>
        <v>0</v>
      </c>
      <c r="FJ212" s="8">
        <f>0</f>
        <v>0</v>
      </c>
      <c r="FK212" s="8">
        <f>0</f>
        <v>0</v>
      </c>
      <c r="FL212" s="8">
        <f>0</f>
        <v>0</v>
      </c>
      <c r="FM212" s="8">
        <f>0</f>
        <v>0</v>
      </c>
      <c r="FN212" s="8">
        <f>0</f>
        <v>0</v>
      </c>
      <c r="FO212" s="8">
        <f>0</f>
        <v>0</v>
      </c>
      <c r="FP212" s="8">
        <f>0</f>
        <v>0</v>
      </c>
      <c r="FQ212" s="8">
        <f>0</f>
        <v>0</v>
      </c>
      <c r="FR212" s="8">
        <f>0</f>
        <v>0</v>
      </c>
      <c r="FS212" s="8">
        <f>0</f>
        <v>0</v>
      </c>
      <c r="FT212" s="8">
        <f>0</f>
        <v>0</v>
      </c>
      <c r="FU212" s="8">
        <f>0</f>
        <v>0</v>
      </c>
      <c r="FV212" s="8">
        <f>0</f>
        <v>0</v>
      </c>
      <c r="FW212" s="8">
        <f>0</f>
        <v>0</v>
      </c>
      <c r="FX212" s="8">
        <f>0</f>
        <v>0</v>
      </c>
      <c r="FY212" s="8">
        <f>0</f>
        <v>0</v>
      </c>
      <c r="FZ212" s="8">
        <f>0</f>
        <v>0</v>
      </c>
      <c r="GA212" s="8">
        <f>0</f>
        <v>0</v>
      </c>
      <c r="GB212" s="8">
        <f>0</f>
        <v>0</v>
      </c>
      <c r="GC212" s="8">
        <f>0</f>
        <v>0</v>
      </c>
      <c r="GD212" s="8">
        <f>0</f>
        <v>0</v>
      </c>
      <c r="GE212" s="8">
        <f>0</f>
        <v>0</v>
      </c>
      <c r="GF212" s="8">
        <f>0</f>
        <v>0</v>
      </c>
      <c r="GG212" s="8">
        <f>0</f>
        <v>0</v>
      </c>
      <c r="GH212" s="8">
        <f>0</f>
        <v>0</v>
      </c>
      <c r="GI212" s="8">
        <f>0</f>
        <v>0</v>
      </c>
      <c r="GJ212" s="8">
        <f>0</f>
        <v>0</v>
      </c>
      <c r="GK212" s="8">
        <f>0</f>
        <v>0</v>
      </c>
      <c r="GL212" s="8">
        <f>0</f>
        <v>0</v>
      </c>
      <c r="GM212" s="8">
        <f>0</f>
        <v>0</v>
      </c>
      <c r="GN212" s="8">
        <f>0</f>
        <v>0</v>
      </c>
      <c r="GO212" s="8">
        <f>0</f>
        <v>0</v>
      </c>
      <c r="GP212" s="8">
        <f>0</f>
        <v>0</v>
      </c>
      <c r="GQ212" s="8">
        <f>0</f>
        <v>0</v>
      </c>
      <c r="GR212" s="8">
        <f>0</f>
        <v>0</v>
      </c>
      <c r="GS212" s="8">
        <f>0</f>
        <v>0</v>
      </c>
      <c r="GT212" s="8">
        <f>0</f>
        <v>0</v>
      </c>
      <c r="GU212" s="8">
        <f>0</f>
        <v>0</v>
      </c>
      <c r="GV212" s="8">
        <f>0</f>
        <v>0</v>
      </c>
      <c r="GW212" s="8">
        <f>0</f>
        <v>0</v>
      </c>
      <c r="GX212" s="8">
        <f>0</f>
        <v>0</v>
      </c>
      <c r="GY212" s="8">
        <f>0</f>
        <v>0</v>
      </c>
      <c r="GZ212" s="8">
        <f>0</f>
        <v>0</v>
      </c>
      <c r="HA212" s="8">
        <f>0</f>
        <v>0</v>
      </c>
      <c r="HB212" s="8">
        <f>0</f>
        <v>0</v>
      </c>
      <c r="HC212" s="8">
        <f>0</f>
        <v>0</v>
      </c>
      <c r="HD212" s="8">
        <f>0</f>
        <v>0</v>
      </c>
      <c r="HE212" s="8">
        <f>0</f>
        <v>0</v>
      </c>
      <c r="HF212" s="8">
        <f>0</f>
        <v>0</v>
      </c>
      <c r="HG212" s="8">
        <f>0</f>
        <v>0</v>
      </c>
      <c r="HH212" s="8">
        <f>0</f>
        <v>0</v>
      </c>
      <c r="HI212" s="8">
        <f>0</f>
        <v>0</v>
      </c>
      <c r="HJ212" s="8">
        <f>0</f>
        <v>0</v>
      </c>
      <c r="HK212" s="8">
        <f>0</f>
        <v>0</v>
      </c>
      <c r="HL212" s="8">
        <f>0</f>
        <v>0</v>
      </c>
      <c r="HM212" s="8">
        <f>0</f>
        <v>0</v>
      </c>
      <c r="HN212" s="8">
        <f>0</f>
        <v>0</v>
      </c>
      <c r="HO212" s="8">
        <f>0</f>
        <v>0</v>
      </c>
      <c r="HP212" s="8">
        <f>0</f>
        <v>0</v>
      </c>
      <c r="HQ212" s="8">
        <f>0</f>
        <v>0</v>
      </c>
      <c r="HR212" s="8">
        <f>0</f>
        <v>0</v>
      </c>
      <c r="HS212" s="8">
        <f>0</f>
        <v>0</v>
      </c>
      <c r="HT212" s="8">
        <f>0</f>
        <v>0</v>
      </c>
      <c r="HU212" s="8">
        <f>0</f>
        <v>0</v>
      </c>
      <c r="HV212" s="8">
        <f>0</f>
        <v>0</v>
      </c>
      <c r="HW212" s="8">
        <f>0</f>
        <v>0</v>
      </c>
      <c r="HX212" s="8">
        <f>0</f>
        <v>0</v>
      </c>
      <c r="HY212" s="8">
        <f>0</f>
        <v>0</v>
      </c>
      <c r="HZ212" s="8">
        <f>0</f>
        <v>0</v>
      </c>
      <c r="IA212" s="8">
        <f>0</f>
        <v>0</v>
      </c>
      <c r="IB212" s="8">
        <f>0</f>
        <v>0</v>
      </c>
      <c r="IC212" s="8">
        <f>0</f>
        <v>0</v>
      </c>
      <c r="ID212" s="8">
        <f>0</f>
        <v>0</v>
      </c>
      <c r="IE212" s="8"/>
      <c r="IF212" s="8"/>
      <c r="IG212" s="8"/>
      <c r="IH212" s="8"/>
      <c r="II212" s="8"/>
      <c r="IJ212" s="8"/>
      <c r="IK212" s="8"/>
      <c r="IL212" s="8"/>
      <c r="IM212" s="8"/>
      <c r="IN212" s="8"/>
      <c r="IO212" s="8"/>
      <c r="IP212" s="8"/>
      <c r="IQ212" s="8"/>
      <c r="IR212" s="8"/>
      <c r="IS212" s="8"/>
      <c r="IT212" s="8"/>
    </row>
    <row r="213" spans="1:254" s="4" customFormat="1" ht="12" customHeight="1" x14ac:dyDescent="0.15">
      <c r="A213" s="4" t="s">
        <v>183</v>
      </c>
      <c r="B213" s="5" t="s">
        <v>176</v>
      </c>
      <c r="C213" s="8">
        <f>IF(C20=" ",0,C20)</f>
        <v>0</v>
      </c>
      <c r="D213" s="8">
        <f t="shared" ref="D213:BO213" si="39">IF(D20=" ",0,D20)</f>
        <v>0</v>
      </c>
      <c r="E213" s="8">
        <f t="shared" si="39"/>
        <v>0</v>
      </c>
      <c r="F213" s="8">
        <f t="shared" si="39"/>
        <v>0</v>
      </c>
      <c r="G213" s="8">
        <f t="shared" si="39"/>
        <v>0</v>
      </c>
      <c r="H213" s="8">
        <f t="shared" si="39"/>
        <v>0</v>
      </c>
      <c r="I213" s="8">
        <f t="shared" si="39"/>
        <v>0</v>
      </c>
      <c r="J213" s="8">
        <f t="shared" si="39"/>
        <v>0</v>
      </c>
      <c r="K213" s="8">
        <f t="shared" si="39"/>
        <v>0</v>
      </c>
      <c r="L213" s="8">
        <f t="shared" si="39"/>
        <v>0</v>
      </c>
      <c r="M213" s="8">
        <f t="shared" si="39"/>
        <v>0</v>
      </c>
      <c r="N213" s="8">
        <f t="shared" si="39"/>
        <v>0</v>
      </c>
      <c r="O213" s="8">
        <f t="shared" si="39"/>
        <v>0</v>
      </c>
      <c r="P213" s="8">
        <f t="shared" si="39"/>
        <v>0</v>
      </c>
      <c r="Q213" s="8">
        <f t="shared" si="39"/>
        <v>0</v>
      </c>
      <c r="R213" s="8">
        <f t="shared" si="39"/>
        <v>0</v>
      </c>
      <c r="S213" s="8">
        <f t="shared" si="39"/>
        <v>0</v>
      </c>
      <c r="T213" s="8">
        <f t="shared" si="39"/>
        <v>0</v>
      </c>
      <c r="U213" s="8">
        <f t="shared" si="39"/>
        <v>0</v>
      </c>
      <c r="V213" s="8">
        <f t="shared" si="39"/>
        <v>0</v>
      </c>
      <c r="W213" s="8">
        <f t="shared" si="39"/>
        <v>0</v>
      </c>
      <c r="X213" s="8">
        <f t="shared" si="39"/>
        <v>0</v>
      </c>
      <c r="Y213" s="8">
        <f t="shared" si="39"/>
        <v>0</v>
      </c>
      <c r="Z213" s="8">
        <f t="shared" si="39"/>
        <v>0</v>
      </c>
      <c r="AA213" s="8">
        <f t="shared" si="39"/>
        <v>0</v>
      </c>
      <c r="AB213" s="8">
        <f t="shared" si="39"/>
        <v>0</v>
      </c>
      <c r="AC213" s="8">
        <f t="shared" si="39"/>
        <v>0</v>
      </c>
      <c r="AD213" s="8">
        <f t="shared" si="39"/>
        <v>0</v>
      </c>
      <c r="AE213" s="8">
        <f t="shared" si="39"/>
        <v>0</v>
      </c>
      <c r="AF213" s="8">
        <f t="shared" si="39"/>
        <v>0</v>
      </c>
      <c r="AG213" s="8">
        <f t="shared" si="39"/>
        <v>0</v>
      </c>
      <c r="AH213" s="8">
        <f t="shared" si="39"/>
        <v>0</v>
      </c>
      <c r="AI213" s="8">
        <f t="shared" si="39"/>
        <v>0</v>
      </c>
      <c r="AJ213" s="8">
        <f t="shared" si="39"/>
        <v>0</v>
      </c>
      <c r="AK213" s="8">
        <f t="shared" si="39"/>
        <v>0</v>
      </c>
      <c r="AL213" s="8">
        <f t="shared" si="39"/>
        <v>0</v>
      </c>
      <c r="AM213" s="8">
        <f t="shared" si="39"/>
        <v>0</v>
      </c>
      <c r="AN213" s="8">
        <f t="shared" si="39"/>
        <v>0</v>
      </c>
      <c r="AO213" s="8">
        <f t="shared" si="39"/>
        <v>0</v>
      </c>
      <c r="AP213" s="8">
        <f t="shared" si="39"/>
        <v>0</v>
      </c>
      <c r="AQ213" s="8">
        <f t="shared" si="39"/>
        <v>0</v>
      </c>
      <c r="AR213" s="8">
        <f t="shared" si="39"/>
        <v>0</v>
      </c>
      <c r="AS213" s="8">
        <f t="shared" si="39"/>
        <v>0</v>
      </c>
      <c r="AT213" s="8">
        <f t="shared" si="39"/>
        <v>0</v>
      </c>
      <c r="AU213" s="8">
        <f t="shared" si="39"/>
        <v>0</v>
      </c>
      <c r="AV213" s="8">
        <f t="shared" si="39"/>
        <v>0</v>
      </c>
      <c r="AW213" s="8">
        <f t="shared" si="39"/>
        <v>0</v>
      </c>
      <c r="AX213" s="8">
        <f t="shared" si="39"/>
        <v>0</v>
      </c>
      <c r="AY213" s="8">
        <f t="shared" si="39"/>
        <v>0</v>
      </c>
      <c r="AZ213" s="8">
        <f t="shared" si="39"/>
        <v>0</v>
      </c>
      <c r="BA213" s="8">
        <f t="shared" si="39"/>
        <v>0</v>
      </c>
      <c r="BB213" s="8">
        <f t="shared" si="39"/>
        <v>0</v>
      </c>
      <c r="BC213" s="8">
        <f t="shared" si="39"/>
        <v>0</v>
      </c>
      <c r="BD213" s="8">
        <f t="shared" si="39"/>
        <v>0</v>
      </c>
      <c r="BE213" s="8">
        <f t="shared" si="39"/>
        <v>0</v>
      </c>
      <c r="BF213" s="8">
        <f t="shared" si="39"/>
        <v>0</v>
      </c>
      <c r="BG213" s="8">
        <f t="shared" si="39"/>
        <v>0</v>
      </c>
      <c r="BH213" s="8">
        <f t="shared" si="39"/>
        <v>11.630039999999999</v>
      </c>
      <c r="BI213" s="8">
        <f t="shared" si="39"/>
        <v>0</v>
      </c>
      <c r="BJ213" s="8">
        <f t="shared" si="39"/>
        <v>11.630039999999999</v>
      </c>
      <c r="BK213" s="8">
        <f t="shared" si="39"/>
        <v>6.6870450000000003</v>
      </c>
      <c r="BL213" s="8">
        <f t="shared" si="39"/>
        <v>5.12805E-2</v>
      </c>
      <c r="BM213" s="8">
        <f t="shared" si="39"/>
        <v>6.635764</v>
      </c>
      <c r="BN213" s="8">
        <f t="shared" si="39"/>
        <v>0</v>
      </c>
      <c r="BO213" s="8">
        <f t="shared" si="39"/>
        <v>1.51722E-4</v>
      </c>
      <c r="BP213" s="8">
        <f t="shared" ref="BP213:EA213" si="40">IF(BP20=" ",0,BP20)</f>
        <v>0</v>
      </c>
      <c r="BQ213" s="8">
        <f t="shared" si="40"/>
        <v>5.1128800000000002E-2</v>
      </c>
      <c r="BR213" s="8">
        <f t="shared" si="40"/>
        <v>0</v>
      </c>
      <c r="BS213" s="8">
        <f t="shared" si="40"/>
        <v>3.8114900000000002E-7</v>
      </c>
      <c r="BT213" s="8">
        <f t="shared" si="40"/>
        <v>0</v>
      </c>
      <c r="BU213" s="8">
        <f t="shared" si="40"/>
        <v>1.5134100000000001E-4</v>
      </c>
      <c r="BV213" s="8">
        <f t="shared" si="40"/>
        <v>6.6415000000000003E-10</v>
      </c>
      <c r="BW213" s="8">
        <f t="shared" si="40"/>
        <v>3.8048500000000001E-7</v>
      </c>
      <c r="BX213" s="8">
        <f t="shared" si="40"/>
        <v>0</v>
      </c>
      <c r="BY213" s="8">
        <f t="shared" si="40"/>
        <v>6.6199000000000001E-10</v>
      </c>
      <c r="BZ213" s="8">
        <f t="shared" si="40"/>
        <v>0</v>
      </c>
      <c r="CA213" s="8">
        <f t="shared" si="40"/>
        <v>0</v>
      </c>
      <c r="CB213" s="8">
        <f t="shared" si="40"/>
        <v>2.28448E-9</v>
      </c>
      <c r="CC213" s="8">
        <f t="shared" si="40"/>
        <v>0</v>
      </c>
      <c r="CD213" s="8">
        <f t="shared" si="40"/>
        <v>0</v>
      </c>
      <c r="CE213" s="8">
        <f t="shared" si="40"/>
        <v>2.28448E-9</v>
      </c>
      <c r="CF213" s="8">
        <f t="shared" si="40"/>
        <v>0</v>
      </c>
      <c r="CG213" s="8">
        <f t="shared" si="40"/>
        <v>7.5193599999999999E-7</v>
      </c>
      <c r="CH213" s="8">
        <f t="shared" si="40"/>
        <v>3.8048500000000001E-7</v>
      </c>
      <c r="CI213" s="8">
        <f t="shared" si="40"/>
        <v>3.8048500000000001E-7</v>
      </c>
      <c r="CJ213" s="8">
        <f t="shared" si="40"/>
        <v>3.7315500000000001E-7</v>
      </c>
      <c r="CK213" s="8">
        <f t="shared" si="40"/>
        <v>1.5096400000000001E-4</v>
      </c>
      <c r="CL213" s="8">
        <f t="shared" si="40"/>
        <v>1.6945299999999999E-9</v>
      </c>
      <c r="CM213" s="8">
        <f t="shared" si="40"/>
        <v>7.5193599999999999E-7</v>
      </c>
      <c r="CN213" s="8">
        <f t="shared" si="40"/>
        <v>0</v>
      </c>
      <c r="CO213" s="8">
        <f t="shared" si="40"/>
        <v>0</v>
      </c>
      <c r="CP213" s="8">
        <f t="shared" si="40"/>
        <v>1.5134100000000001E-4</v>
      </c>
      <c r="CQ213" s="8">
        <f t="shared" si="40"/>
        <v>1.5134100000000001E-4</v>
      </c>
      <c r="CR213" s="8">
        <f t="shared" si="40"/>
        <v>0</v>
      </c>
      <c r="CS213" s="8">
        <f t="shared" si="40"/>
        <v>0</v>
      </c>
      <c r="CT213" s="8">
        <f t="shared" si="40"/>
        <v>7.2041999999999995E-11</v>
      </c>
      <c r="CU213" s="8">
        <f t="shared" si="40"/>
        <v>1.62249E-9</v>
      </c>
      <c r="CV213" s="8">
        <f t="shared" si="40"/>
        <v>7.1927000000000004E-11</v>
      </c>
      <c r="CW213" s="8">
        <f t="shared" si="40"/>
        <v>0</v>
      </c>
      <c r="CX213" s="8">
        <f t="shared" si="40"/>
        <v>0</v>
      </c>
      <c r="CY213" s="8">
        <f t="shared" si="40"/>
        <v>0</v>
      </c>
      <c r="CZ213" s="8">
        <f t="shared" si="40"/>
        <v>0</v>
      </c>
      <c r="DA213" s="8">
        <f t="shared" si="40"/>
        <v>0</v>
      </c>
      <c r="DB213" s="8">
        <f t="shared" si="40"/>
        <v>0</v>
      </c>
      <c r="DC213" s="8">
        <f t="shared" si="40"/>
        <v>0</v>
      </c>
      <c r="DD213" s="8">
        <f t="shared" si="40"/>
        <v>7.1901999999999996E-11</v>
      </c>
      <c r="DE213" s="8">
        <f t="shared" si="40"/>
        <v>0</v>
      </c>
      <c r="DF213" s="8">
        <f t="shared" si="40"/>
        <v>0</v>
      </c>
      <c r="DG213" s="8">
        <f t="shared" si="40"/>
        <v>0</v>
      </c>
      <c r="DH213" s="8">
        <f t="shared" si="40"/>
        <v>0</v>
      </c>
      <c r="DI213" s="8">
        <f t="shared" si="40"/>
        <v>0</v>
      </c>
      <c r="DJ213" s="8">
        <f t="shared" si="40"/>
        <v>0</v>
      </c>
      <c r="DK213" s="8">
        <f t="shared" si="40"/>
        <v>0</v>
      </c>
      <c r="DL213" s="8">
        <f t="shared" si="40"/>
        <v>0</v>
      </c>
      <c r="DM213" s="8">
        <f t="shared" si="40"/>
        <v>0</v>
      </c>
      <c r="DN213" s="8">
        <f t="shared" si="40"/>
        <v>0</v>
      </c>
      <c r="DO213" s="8">
        <f t="shared" si="40"/>
        <v>0</v>
      </c>
      <c r="DP213" s="8">
        <f t="shared" si="40"/>
        <v>0</v>
      </c>
      <c r="DQ213" s="8">
        <f t="shared" si="40"/>
        <v>0</v>
      </c>
      <c r="DR213" s="8">
        <f t="shared" si="40"/>
        <v>0</v>
      </c>
      <c r="DS213" s="8">
        <f t="shared" si="40"/>
        <v>0</v>
      </c>
      <c r="DT213" s="8">
        <f t="shared" si="40"/>
        <v>0</v>
      </c>
      <c r="DU213" s="8">
        <f t="shared" si="40"/>
        <v>0</v>
      </c>
      <c r="DV213" s="8">
        <f t="shared" si="40"/>
        <v>0</v>
      </c>
      <c r="DW213" s="8">
        <f t="shared" si="40"/>
        <v>0</v>
      </c>
      <c r="DX213" s="8">
        <f t="shared" si="40"/>
        <v>0</v>
      </c>
      <c r="DY213" s="8">
        <f t="shared" si="40"/>
        <v>0</v>
      </c>
      <c r="DZ213" s="8">
        <f t="shared" si="40"/>
        <v>0</v>
      </c>
      <c r="EA213" s="8">
        <f t="shared" si="40"/>
        <v>0</v>
      </c>
      <c r="EB213" s="8">
        <f t="shared" ref="EB213:GM213" si="41">IF(EB20=" ",0,EB20)</f>
        <v>0</v>
      </c>
      <c r="EC213" s="8">
        <f t="shared" si="41"/>
        <v>0</v>
      </c>
      <c r="ED213" s="8">
        <f t="shared" si="41"/>
        <v>0</v>
      </c>
      <c r="EE213" s="8">
        <f t="shared" si="41"/>
        <v>0</v>
      </c>
      <c r="EF213" s="8">
        <f t="shared" si="41"/>
        <v>0</v>
      </c>
      <c r="EG213" s="8">
        <f t="shared" si="41"/>
        <v>0</v>
      </c>
      <c r="EH213" s="8">
        <f t="shared" si="41"/>
        <v>0</v>
      </c>
      <c r="EI213" s="8">
        <f t="shared" si="41"/>
        <v>0</v>
      </c>
      <c r="EJ213" s="8">
        <f t="shared" si="41"/>
        <v>0</v>
      </c>
      <c r="EK213" s="8">
        <f t="shared" si="41"/>
        <v>0</v>
      </c>
      <c r="EL213" s="8">
        <f t="shared" si="41"/>
        <v>0</v>
      </c>
      <c r="EM213" s="8">
        <f t="shared" si="41"/>
        <v>0</v>
      </c>
      <c r="EN213" s="8">
        <f t="shared" si="41"/>
        <v>7.1699999999999995E-11</v>
      </c>
      <c r="EO213" s="8">
        <f t="shared" si="41"/>
        <v>0</v>
      </c>
      <c r="EP213" s="8">
        <f t="shared" si="41"/>
        <v>0</v>
      </c>
      <c r="EQ213" s="8">
        <f t="shared" si="41"/>
        <v>0</v>
      </c>
      <c r="ER213" s="8">
        <f t="shared" si="41"/>
        <v>0</v>
      </c>
      <c r="ES213" s="8">
        <f t="shared" si="41"/>
        <v>0</v>
      </c>
      <c r="ET213" s="8">
        <f t="shared" si="41"/>
        <v>0</v>
      </c>
      <c r="EU213" s="8">
        <f t="shared" si="41"/>
        <v>0</v>
      </c>
      <c r="EV213" s="8">
        <f t="shared" si="41"/>
        <v>7.1699999999999995E-11</v>
      </c>
      <c r="EW213" s="8">
        <f t="shared" si="41"/>
        <v>0</v>
      </c>
      <c r="EX213" s="8">
        <f t="shared" si="41"/>
        <v>0</v>
      </c>
      <c r="EY213" s="8">
        <f t="shared" si="41"/>
        <v>0</v>
      </c>
      <c r="EZ213" s="8">
        <f t="shared" si="41"/>
        <v>0</v>
      </c>
      <c r="FA213" s="8">
        <f t="shared" si="41"/>
        <v>0</v>
      </c>
      <c r="FB213" s="8">
        <f t="shared" si="41"/>
        <v>0</v>
      </c>
      <c r="FC213" s="8">
        <f t="shared" si="41"/>
        <v>0</v>
      </c>
      <c r="FD213" s="8">
        <f t="shared" si="41"/>
        <v>0</v>
      </c>
      <c r="FE213" s="8">
        <f t="shared" si="41"/>
        <v>0</v>
      </c>
      <c r="FF213" s="8">
        <f t="shared" si="41"/>
        <v>0</v>
      </c>
      <c r="FG213" s="8">
        <f t="shared" si="41"/>
        <v>0</v>
      </c>
      <c r="FH213" s="8">
        <f t="shared" si="41"/>
        <v>0</v>
      </c>
      <c r="FI213" s="8">
        <f t="shared" si="41"/>
        <v>0</v>
      </c>
      <c r="FJ213" s="8">
        <f t="shared" si="41"/>
        <v>0</v>
      </c>
      <c r="FK213" s="8">
        <f t="shared" si="41"/>
        <v>0</v>
      </c>
      <c r="FL213" s="8">
        <f t="shared" si="41"/>
        <v>0</v>
      </c>
      <c r="FM213" s="8">
        <f t="shared" si="41"/>
        <v>0</v>
      </c>
      <c r="FN213" s="8">
        <f t="shared" si="41"/>
        <v>0</v>
      </c>
      <c r="FO213" s="8">
        <f t="shared" si="41"/>
        <v>0</v>
      </c>
      <c r="FP213" s="8">
        <f t="shared" si="41"/>
        <v>0</v>
      </c>
      <c r="FQ213" s="8">
        <f t="shared" si="41"/>
        <v>0</v>
      </c>
      <c r="FR213" s="8">
        <f t="shared" si="41"/>
        <v>0</v>
      </c>
      <c r="FS213" s="8">
        <f t="shared" si="41"/>
        <v>0</v>
      </c>
      <c r="FT213" s="8">
        <f t="shared" si="41"/>
        <v>0</v>
      </c>
      <c r="FU213" s="8">
        <f t="shared" si="41"/>
        <v>0</v>
      </c>
      <c r="FV213" s="8">
        <f t="shared" si="41"/>
        <v>0</v>
      </c>
      <c r="FW213" s="8">
        <f t="shared" si="41"/>
        <v>0</v>
      </c>
      <c r="FX213" s="8">
        <f t="shared" si="41"/>
        <v>0</v>
      </c>
      <c r="FY213" s="8">
        <f t="shared" si="41"/>
        <v>0</v>
      </c>
      <c r="FZ213" s="8">
        <f t="shared" si="41"/>
        <v>0</v>
      </c>
      <c r="GA213" s="8">
        <f t="shared" si="41"/>
        <v>0</v>
      </c>
      <c r="GB213" s="8">
        <f t="shared" si="41"/>
        <v>0</v>
      </c>
      <c r="GC213" s="8">
        <f t="shared" si="41"/>
        <v>0</v>
      </c>
      <c r="GD213" s="8">
        <f t="shared" si="41"/>
        <v>0</v>
      </c>
      <c r="GE213" s="8">
        <f t="shared" si="41"/>
        <v>0</v>
      </c>
      <c r="GF213" s="8">
        <f t="shared" si="41"/>
        <v>0</v>
      </c>
      <c r="GG213" s="8">
        <f t="shared" si="41"/>
        <v>0</v>
      </c>
      <c r="GH213" s="8">
        <f t="shared" si="41"/>
        <v>0</v>
      </c>
      <c r="GI213" s="8">
        <f t="shared" si="41"/>
        <v>0</v>
      </c>
      <c r="GJ213" s="8">
        <f t="shared" si="41"/>
        <v>0</v>
      </c>
      <c r="GK213" s="8">
        <f t="shared" si="41"/>
        <v>0</v>
      </c>
      <c r="GL213" s="8">
        <f t="shared" si="41"/>
        <v>0</v>
      </c>
      <c r="GM213" s="8">
        <f t="shared" si="41"/>
        <v>0</v>
      </c>
      <c r="GN213" s="8">
        <f t="shared" ref="GN213:HV213" si="42">IF(GN20=" ",0,GN20)</f>
        <v>0</v>
      </c>
      <c r="GO213" s="8">
        <f t="shared" si="42"/>
        <v>0</v>
      </c>
      <c r="GP213" s="8">
        <f t="shared" si="42"/>
        <v>0</v>
      </c>
      <c r="GQ213" s="8">
        <f t="shared" si="42"/>
        <v>0</v>
      </c>
      <c r="GR213" s="8">
        <f t="shared" si="42"/>
        <v>0</v>
      </c>
      <c r="GS213" s="8">
        <f t="shared" si="42"/>
        <v>5.12805E-2</v>
      </c>
      <c r="GT213" s="8">
        <f t="shared" si="42"/>
        <v>6.635764</v>
      </c>
      <c r="GU213" s="8">
        <f t="shared" si="42"/>
        <v>0</v>
      </c>
      <c r="GV213" s="8">
        <f t="shared" si="42"/>
        <v>1.51722E-4</v>
      </c>
      <c r="GW213" s="8">
        <f t="shared" si="42"/>
        <v>5.1128800000000002E-2</v>
      </c>
      <c r="GX213" s="8">
        <f t="shared" si="42"/>
        <v>0</v>
      </c>
      <c r="GY213" s="8">
        <f t="shared" si="42"/>
        <v>3.8114900000000002E-7</v>
      </c>
      <c r="GZ213" s="8">
        <f t="shared" si="42"/>
        <v>1.5134100000000001E-4</v>
      </c>
      <c r="HA213" s="8">
        <f t="shared" si="42"/>
        <v>0</v>
      </c>
      <c r="HB213" s="8">
        <f t="shared" si="42"/>
        <v>6.6415000000000003E-10</v>
      </c>
      <c r="HC213" s="8">
        <f t="shared" si="42"/>
        <v>3.8048500000000001E-7</v>
      </c>
      <c r="HD213" s="8">
        <f t="shared" si="42"/>
        <v>0</v>
      </c>
      <c r="HE213" s="8">
        <f t="shared" si="42"/>
        <v>0</v>
      </c>
      <c r="HF213" s="8">
        <f t="shared" si="42"/>
        <v>6.6199000000000001E-10</v>
      </c>
      <c r="HG213" s="8">
        <f t="shared" si="42"/>
        <v>0</v>
      </c>
      <c r="HH213" s="8">
        <f t="shared" si="42"/>
        <v>0</v>
      </c>
      <c r="HI213" s="8">
        <f t="shared" si="42"/>
        <v>0</v>
      </c>
      <c r="HJ213" s="8">
        <f t="shared" si="42"/>
        <v>0</v>
      </c>
      <c r="HK213" s="8">
        <f t="shared" si="42"/>
        <v>0</v>
      </c>
      <c r="HL213" s="8">
        <f t="shared" si="42"/>
        <v>0</v>
      </c>
      <c r="HM213" s="8">
        <f t="shared" si="42"/>
        <v>0</v>
      </c>
      <c r="HN213" s="8">
        <f t="shared" si="42"/>
        <v>0</v>
      </c>
      <c r="HO213" s="8">
        <f t="shared" si="42"/>
        <v>0</v>
      </c>
      <c r="HP213" s="8">
        <f t="shared" si="42"/>
        <v>0</v>
      </c>
      <c r="HQ213" s="8">
        <f t="shared" si="42"/>
        <v>0</v>
      </c>
      <c r="HR213" s="8">
        <f t="shared" si="42"/>
        <v>0</v>
      </c>
      <c r="HS213" s="8">
        <f t="shared" si="42"/>
        <v>0</v>
      </c>
      <c r="HT213" s="8">
        <f t="shared" si="42"/>
        <v>0</v>
      </c>
      <c r="HU213" s="8">
        <f t="shared" si="42"/>
        <v>0</v>
      </c>
      <c r="HV213" s="8">
        <f t="shared" si="42"/>
        <v>0</v>
      </c>
      <c r="HW213" s="8">
        <f t="shared" ref="HW213:IB213" si="43">IF(HW20=" ",0,HW20)</f>
        <v>0</v>
      </c>
      <c r="HX213" s="8">
        <f t="shared" si="43"/>
        <v>0</v>
      </c>
      <c r="HY213" s="8">
        <f t="shared" si="43"/>
        <v>0</v>
      </c>
      <c r="HZ213" s="8">
        <f t="shared" si="43"/>
        <v>0</v>
      </c>
      <c r="IA213" s="8">
        <f t="shared" si="43"/>
        <v>7.1901999999999996E-11</v>
      </c>
      <c r="IB213" s="8">
        <f t="shared" si="43"/>
        <v>0</v>
      </c>
      <c r="IC213" s="8">
        <f>IF(IC20=" ",0,IC20)</f>
        <v>0</v>
      </c>
      <c r="ID213" s="8">
        <f>IF(ID20=" ",0,ID20)</f>
        <v>0</v>
      </c>
      <c r="IE213" s="8"/>
      <c r="IF213" s="8"/>
      <c r="IG213" s="8"/>
      <c r="IH213" s="8"/>
      <c r="II213" s="8"/>
      <c r="IJ213" s="8"/>
      <c r="IK213" s="8"/>
      <c r="IL213" s="8"/>
      <c r="IM213" s="8"/>
      <c r="IN213" s="8"/>
      <c r="IO213" s="8"/>
      <c r="IP213" s="8"/>
      <c r="IQ213" s="8"/>
      <c r="IR213" s="8"/>
      <c r="IS213" s="8"/>
      <c r="IT213" s="8"/>
    </row>
    <row r="214" spans="1:254" s="4" customFormat="1" ht="12" customHeight="1" x14ac:dyDescent="0.15">
      <c r="A214" s="4" t="s">
        <v>184</v>
      </c>
      <c r="B214" s="5" t="s">
        <v>176</v>
      </c>
      <c r="C214" s="8">
        <f>0</f>
        <v>0</v>
      </c>
      <c r="D214" s="8">
        <f>0</f>
        <v>0</v>
      </c>
      <c r="E214" s="8">
        <f>0</f>
        <v>0</v>
      </c>
      <c r="F214" s="8">
        <f>0</f>
        <v>0</v>
      </c>
      <c r="G214" s="8">
        <f>0</f>
        <v>0</v>
      </c>
      <c r="H214" s="8">
        <f>0</f>
        <v>0</v>
      </c>
      <c r="I214" s="8">
        <f>0</f>
        <v>0</v>
      </c>
      <c r="J214" s="8">
        <f>0</f>
        <v>0</v>
      </c>
      <c r="K214" s="8">
        <f>0</f>
        <v>0</v>
      </c>
      <c r="L214" s="8">
        <f>0</f>
        <v>0</v>
      </c>
      <c r="M214" s="8">
        <f>0</f>
        <v>0</v>
      </c>
      <c r="N214" s="8">
        <f>0</f>
        <v>0</v>
      </c>
      <c r="O214" s="8">
        <f>0</f>
        <v>0</v>
      </c>
      <c r="P214" s="8">
        <f>0</f>
        <v>0</v>
      </c>
      <c r="Q214" s="8">
        <f>0</f>
        <v>0</v>
      </c>
      <c r="R214" s="8">
        <f>0</f>
        <v>0</v>
      </c>
      <c r="S214" s="8">
        <f>0</f>
        <v>0</v>
      </c>
      <c r="T214" s="8">
        <f>0</f>
        <v>0</v>
      </c>
      <c r="U214" s="8">
        <f>0</f>
        <v>0</v>
      </c>
      <c r="V214" s="8">
        <f>0</f>
        <v>0</v>
      </c>
      <c r="W214" s="8">
        <f>0</f>
        <v>0</v>
      </c>
      <c r="X214" s="8">
        <f>0</f>
        <v>0</v>
      </c>
      <c r="Y214" s="8">
        <f>0</f>
        <v>0</v>
      </c>
      <c r="Z214" s="8">
        <f>0</f>
        <v>0</v>
      </c>
      <c r="AA214" s="8">
        <f>0</f>
        <v>0</v>
      </c>
      <c r="AB214" s="8">
        <f>0</f>
        <v>0</v>
      </c>
      <c r="AC214" s="8">
        <f>0</f>
        <v>0</v>
      </c>
      <c r="AD214" s="8">
        <f>0</f>
        <v>0</v>
      </c>
      <c r="AE214" s="8">
        <f>0</f>
        <v>0</v>
      </c>
      <c r="AF214" s="8">
        <f>0</f>
        <v>0</v>
      </c>
      <c r="AG214" s="8">
        <f>0</f>
        <v>0</v>
      </c>
      <c r="AH214" s="8">
        <f>0</f>
        <v>0</v>
      </c>
      <c r="AI214" s="8">
        <f>0</f>
        <v>0</v>
      </c>
      <c r="AJ214" s="8">
        <f>0</f>
        <v>0</v>
      </c>
      <c r="AK214" s="8">
        <f>0</f>
        <v>0</v>
      </c>
      <c r="AL214" s="8">
        <f>0</f>
        <v>0</v>
      </c>
      <c r="AM214" s="8">
        <f>0</f>
        <v>0</v>
      </c>
      <c r="AN214" s="8">
        <f>0</f>
        <v>0</v>
      </c>
      <c r="AO214" s="8">
        <f>0</f>
        <v>0</v>
      </c>
      <c r="AP214" s="8">
        <f>0</f>
        <v>0</v>
      </c>
      <c r="AQ214" s="8">
        <f>0</f>
        <v>0</v>
      </c>
      <c r="AR214" s="8">
        <f>0</f>
        <v>0</v>
      </c>
      <c r="AS214" s="8">
        <f>0</f>
        <v>0</v>
      </c>
      <c r="AT214" s="8">
        <f>0</f>
        <v>0</v>
      </c>
      <c r="AU214" s="8">
        <f>0</f>
        <v>0</v>
      </c>
      <c r="AV214" s="8">
        <f>0</f>
        <v>0</v>
      </c>
      <c r="AW214" s="8">
        <f>0</f>
        <v>0</v>
      </c>
      <c r="AX214" s="8">
        <f>0</f>
        <v>0</v>
      </c>
      <c r="AY214" s="8">
        <f>0</f>
        <v>0</v>
      </c>
      <c r="AZ214" s="8">
        <f>0</f>
        <v>0</v>
      </c>
      <c r="BA214" s="8">
        <f>0</f>
        <v>0</v>
      </c>
      <c r="BB214" s="8">
        <f>0</f>
        <v>0</v>
      </c>
      <c r="BC214" s="8">
        <f>0</f>
        <v>0</v>
      </c>
      <c r="BD214" s="8">
        <f>0</f>
        <v>0</v>
      </c>
      <c r="BE214" s="8">
        <f>0</f>
        <v>0</v>
      </c>
      <c r="BF214" s="8">
        <f>0</f>
        <v>0</v>
      </c>
      <c r="BG214" s="8">
        <f>0</f>
        <v>0</v>
      </c>
      <c r="BH214" s="8">
        <f>0</f>
        <v>0</v>
      </c>
      <c r="BI214" s="8">
        <f>0</f>
        <v>0</v>
      </c>
      <c r="BJ214" s="8">
        <f>0</f>
        <v>0</v>
      </c>
      <c r="BK214" s="8">
        <f>0</f>
        <v>0</v>
      </c>
      <c r="BL214" s="8">
        <f>0</f>
        <v>0</v>
      </c>
      <c r="BM214" s="8">
        <f>0</f>
        <v>0</v>
      </c>
      <c r="BN214" s="8">
        <f>0</f>
        <v>0</v>
      </c>
      <c r="BO214" s="8">
        <f>0</f>
        <v>0</v>
      </c>
      <c r="BP214" s="8">
        <f>0</f>
        <v>0</v>
      </c>
      <c r="BQ214" s="8">
        <f>0</f>
        <v>0</v>
      </c>
      <c r="BR214" s="8">
        <f>0</f>
        <v>0</v>
      </c>
      <c r="BS214" s="8">
        <f>0</f>
        <v>0</v>
      </c>
      <c r="BT214" s="8">
        <f>0</f>
        <v>0</v>
      </c>
      <c r="BU214" s="8">
        <f>0</f>
        <v>0</v>
      </c>
      <c r="BV214" s="8">
        <f>0</f>
        <v>0</v>
      </c>
      <c r="BW214" s="8">
        <f>0</f>
        <v>0</v>
      </c>
      <c r="BX214" s="8">
        <f>0</f>
        <v>0</v>
      </c>
      <c r="BY214" s="8">
        <f>0</f>
        <v>0</v>
      </c>
      <c r="BZ214" s="8">
        <f>0</f>
        <v>0</v>
      </c>
      <c r="CA214" s="8">
        <f>0</f>
        <v>0</v>
      </c>
      <c r="CB214" s="8">
        <f>0</f>
        <v>0</v>
      </c>
      <c r="CC214" s="8">
        <f>0</f>
        <v>0</v>
      </c>
      <c r="CD214" s="8">
        <f>0</f>
        <v>0</v>
      </c>
      <c r="CE214" s="8">
        <f>0</f>
        <v>0</v>
      </c>
      <c r="CF214" s="8">
        <f>0</f>
        <v>0</v>
      </c>
      <c r="CG214" s="8">
        <f>0</f>
        <v>0</v>
      </c>
      <c r="CH214" s="8">
        <f>0</f>
        <v>0</v>
      </c>
      <c r="CI214" s="8">
        <f>0</f>
        <v>0</v>
      </c>
      <c r="CJ214" s="8">
        <f>0</f>
        <v>0</v>
      </c>
      <c r="CK214" s="8">
        <f>0</f>
        <v>0</v>
      </c>
      <c r="CL214" s="8">
        <f>0</f>
        <v>0</v>
      </c>
      <c r="CM214" s="8">
        <f>0</f>
        <v>0</v>
      </c>
      <c r="CN214" s="8">
        <f>0</f>
        <v>0</v>
      </c>
      <c r="CO214" s="8">
        <f>0</f>
        <v>0</v>
      </c>
      <c r="CP214" s="8">
        <f>0</f>
        <v>0</v>
      </c>
      <c r="CQ214" s="8">
        <f>0</f>
        <v>0</v>
      </c>
      <c r="CR214" s="8">
        <f>0</f>
        <v>0</v>
      </c>
      <c r="CS214" s="8">
        <f>0</f>
        <v>0</v>
      </c>
      <c r="CT214" s="8">
        <f>0</f>
        <v>0</v>
      </c>
      <c r="CU214" s="8">
        <f>0</f>
        <v>0</v>
      </c>
      <c r="CV214" s="8">
        <f>0</f>
        <v>0</v>
      </c>
      <c r="CW214" s="8">
        <f>0</f>
        <v>0</v>
      </c>
      <c r="CX214" s="8">
        <f>0</f>
        <v>0</v>
      </c>
      <c r="CY214" s="8">
        <f>0</f>
        <v>0</v>
      </c>
      <c r="CZ214" s="8">
        <f>0</f>
        <v>0</v>
      </c>
      <c r="DA214" s="8">
        <f>0</f>
        <v>0</v>
      </c>
      <c r="DB214" s="8">
        <f>0</f>
        <v>0</v>
      </c>
      <c r="DC214" s="8">
        <f>0</f>
        <v>0</v>
      </c>
      <c r="DD214" s="8">
        <f>0</f>
        <v>0</v>
      </c>
      <c r="DE214" s="8">
        <f>0</f>
        <v>0</v>
      </c>
      <c r="DF214" s="8">
        <f>0</f>
        <v>0</v>
      </c>
      <c r="DG214" s="8">
        <f>0</f>
        <v>0</v>
      </c>
      <c r="DH214" s="8">
        <f>0</f>
        <v>0</v>
      </c>
      <c r="DI214" s="8">
        <f>0</f>
        <v>0</v>
      </c>
      <c r="DJ214" s="8">
        <f>0</f>
        <v>0</v>
      </c>
      <c r="DK214" s="8">
        <f>0</f>
        <v>0</v>
      </c>
      <c r="DL214" s="8">
        <f>0</f>
        <v>0</v>
      </c>
      <c r="DM214" s="8">
        <f>0</f>
        <v>0</v>
      </c>
      <c r="DN214" s="8">
        <f>0</f>
        <v>0</v>
      </c>
      <c r="DO214" s="8">
        <f>0</f>
        <v>0</v>
      </c>
      <c r="DP214" s="8">
        <f>0</f>
        <v>0</v>
      </c>
      <c r="DQ214" s="8">
        <f>0</f>
        <v>0</v>
      </c>
      <c r="DR214" s="8">
        <f>0</f>
        <v>0</v>
      </c>
      <c r="DS214" s="8">
        <f>0</f>
        <v>0</v>
      </c>
      <c r="DT214" s="8">
        <f>0</f>
        <v>0</v>
      </c>
      <c r="DU214" s="8">
        <f>0</f>
        <v>0</v>
      </c>
      <c r="DV214" s="8">
        <f>0</f>
        <v>0</v>
      </c>
      <c r="DW214" s="8">
        <f>0</f>
        <v>0</v>
      </c>
      <c r="DX214" s="8">
        <f>0</f>
        <v>0</v>
      </c>
      <c r="DY214" s="8">
        <f>0</f>
        <v>0</v>
      </c>
      <c r="DZ214" s="8">
        <f>0</f>
        <v>0</v>
      </c>
      <c r="EA214" s="8">
        <f>0</f>
        <v>0</v>
      </c>
      <c r="EB214" s="8">
        <f>0</f>
        <v>0</v>
      </c>
      <c r="EC214" s="8">
        <f>0</f>
        <v>0</v>
      </c>
      <c r="ED214" s="8">
        <f>0</f>
        <v>0</v>
      </c>
      <c r="EE214" s="8">
        <f>0</f>
        <v>0</v>
      </c>
      <c r="EF214" s="8">
        <f>0</f>
        <v>0</v>
      </c>
      <c r="EG214" s="8">
        <f>0</f>
        <v>0</v>
      </c>
      <c r="EH214" s="8">
        <f>0</f>
        <v>0</v>
      </c>
      <c r="EI214" s="8">
        <f>0</f>
        <v>0</v>
      </c>
      <c r="EJ214" s="8">
        <f>0</f>
        <v>0</v>
      </c>
      <c r="EK214" s="8">
        <f>0</f>
        <v>0</v>
      </c>
      <c r="EL214" s="8">
        <f>0</f>
        <v>0</v>
      </c>
      <c r="EM214" s="8">
        <f>0</f>
        <v>0</v>
      </c>
      <c r="EN214" s="8">
        <f>0</f>
        <v>0</v>
      </c>
      <c r="EO214" s="8">
        <f>0</f>
        <v>0</v>
      </c>
      <c r="EP214" s="8">
        <f>0</f>
        <v>0</v>
      </c>
      <c r="EQ214" s="8">
        <f>0</f>
        <v>0</v>
      </c>
      <c r="ER214" s="8">
        <f>0</f>
        <v>0</v>
      </c>
      <c r="ES214" s="8">
        <f>0</f>
        <v>0</v>
      </c>
      <c r="ET214" s="8">
        <f>0</f>
        <v>0</v>
      </c>
      <c r="EU214" s="8">
        <f>0</f>
        <v>0</v>
      </c>
      <c r="EV214" s="8">
        <f>0</f>
        <v>0</v>
      </c>
      <c r="EW214" s="8">
        <f>0</f>
        <v>0</v>
      </c>
      <c r="EX214" s="8">
        <f>0</f>
        <v>0</v>
      </c>
      <c r="EY214" s="8">
        <f>0</f>
        <v>0</v>
      </c>
      <c r="EZ214" s="8">
        <f>0</f>
        <v>0</v>
      </c>
      <c r="FA214" s="8">
        <f>0</f>
        <v>0</v>
      </c>
      <c r="FB214" s="8">
        <f>0</f>
        <v>0</v>
      </c>
      <c r="FC214" s="8">
        <f>0</f>
        <v>0</v>
      </c>
      <c r="FD214" s="8">
        <f>0</f>
        <v>0</v>
      </c>
      <c r="FE214" s="8">
        <f>0</f>
        <v>0</v>
      </c>
      <c r="FF214" s="8">
        <f>0</f>
        <v>0</v>
      </c>
      <c r="FG214" s="8">
        <f>0</f>
        <v>0</v>
      </c>
      <c r="FH214" s="8">
        <f>0</f>
        <v>0</v>
      </c>
      <c r="FI214" s="8">
        <f>0</f>
        <v>0</v>
      </c>
      <c r="FJ214" s="8">
        <f>0</f>
        <v>0</v>
      </c>
      <c r="FK214" s="8">
        <f>0</f>
        <v>0</v>
      </c>
      <c r="FL214" s="8">
        <f>0</f>
        <v>0</v>
      </c>
      <c r="FM214" s="8">
        <f>0</f>
        <v>0</v>
      </c>
      <c r="FN214" s="8">
        <f>0</f>
        <v>0</v>
      </c>
      <c r="FO214" s="8">
        <f>0</f>
        <v>0</v>
      </c>
      <c r="FP214" s="8">
        <f>0</f>
        <v>0</v>
      </c>
      <c r="FQ214" s="8">
        <f>0</f>
        <v>0</v>
      </c>
      <c r="FR214" s="8">
        <f>0</f>
        <v>0</v>
      </c>
      <c r="FS214" s="8">
        <f>0</f>
        <v>0</v>
      </c>
      <c r="FT214" s="8">
        <f>0</f>
        <v>0</v>
      </c>
      <c r="FU214" s="8">
        <f>0</f>
        <v>0</v>
      </c>
      <c r="FV214" s="8">
        <f>0</f>
        <v>0</v>
      </c>
      <c r="FW214" s="8">
        <f>0</f>
        <v>0</v>
      </c>
      <c r="FX214" s="8">
        <f>0</f>
        <v>0</v>
      </c>
      <c r="FY214" s="8">
        <f>0</f>
        <v>0</v>
      </c>
      <c r="FZ214" s="8">
        <f>0</f>
        <v>0</v>
      </c>
      <c r="GA214" s="8">
        <f>0</f>
        <v>0</v>
      </c>
      <c r="GB214" s="8">
        <f>0</f>
        <v>0</v>
      </c>
      <c r="GC214" s="8">
        <f>0</f>
        <v>0</v>
      </c>
      <c r="GD214" s="8">
        <f>0</f>
        <v>0</v>
      </c>
      <c r="GE214" s="8">
        <f>0</f>
        <v>0</v>
      </c>
      <c r="GF214" s="8">
        <f>0</f>
        <v>0</v>
      </c>
      <c r="GG214" s="8">
        <f>0</f>
        <v>0</v>
      </c>
      <c r="GH214" s="8">
        <f>0</f>
        <v>0</v>
      </c>
      <c r="GI214" s="8">
        <f>0</f>
        <v>0</v>
      </c>
      <c r="GJ214" s="8">
        <f>0</f>
        <v>0</v>
      </c>
      <c r="GK214" s="8">
        <f>0</f>
        <v>0</v>
      </c>
      <c r="GL214" s="8">
        <f>0</f>
        <v>0</v>
      </c>
      <c r="GM214" s="8">
        <f>0</f>
        <v>0</v>
      </c>
      <c r="GN214" s="8">
        <f>0</f>
        <v>0</v>
      </c>
      <c r="GO214" s="8">
        <f>0</f>
        <v>0</v>
      </c>
      <c r="GP214" s="8">
        <f>0</f>
        <v>0</v>
      </c>
      <c r="GQ214" s="8">
        <f>0</f>
        <v>0</v>
      </c>
      <c r="GR214" s="8">
        <f>0</f>
        <v>0</v>
      </c>
      <c r="GS214" s="8">
        <f>0</f>
        <v>0</v>
      </c>
      <c r="GT214" s="8">
        <f>0</f>
        <v>0</v>
      </c>
      <c r="GU214" s="8">
        <f>0</f>
        <v>0</v>
      </c>
      <c r="GV214" s="8">
        <f>0</f>
        <v>0</v>
      </c>
      <c r="GW214" s="8">
        <f>0</f>
        <v>0</v>
      </c>
      <c r="GX214" s="8">
        <f>0</f>
        <v>0</v>
      </c>
      <c r="GY214" s="8">
        <f>0</f>
        <v>0</v>
      </c>
      <c r="GZ214" s="8">
        <f>0</f>
        <v>0</v>
      </c>
      <c r="HA214" s="8">
        <f>0</f>
        <v>0</v>
      </c>
      <c r="HB214" s="8">
        <f>0</f>
        <v>0</v>
      </c>
      <c r="HC214" s="8">
        <f>0</f>
        <v>0</v>
      </c>
      <c r="HD214" s="8">
        <f>0</f>
        <v>0</v>
      </c>
      <c r="HE214" s="8">
        <f>0</f>
        <v>0</v>
      </c>
      <c r="HF214" s="8">
        <f>0</f>
        <v>0</v>
      </c>
      <c r="HG214" s="8">
        <f>0</f>
        <v>0</v>
      </c>
      <c r="HH214" s="8">
        <f>0</f>
        <v>0</v>
      </c>
      <c r="HI214" s="8">
        <f>0</f>
        <v>0</v>
      </c>
      <c r="HJ214" s="8">
        <f>0</f>
        <v>0</v>
      </c>
      <c r="HK214" s="8">
        <f>0</f>
        <v>0</v>
      </c>
      <c r="HL214" s="8">
        <f>0</f>
        <v>0</v>
      </c>
      <c r="HM214" s="8">
        <f>0</f>
        <v>0</v>
      </c>
      <c r="HN214" s="8">
        <f>0</f>
        <v>0</v>
      </c>
      <c r="HO214" s="8">
        <f>0</f>
        <v>0</v>
      </c>
      <c r="HP214" s="8">
        <f>0</f>
        <v>0</v>
      </c>
      <c r="HQ214" s="8">
        <f>0</f>
        <v>0</v>
      </c>
      <c r="HR214" s="8">
        <f>0</f>
        <v>0</v>
      </c>
      <c r="HS214" s="8">
        <f>0</f>
        <v>0</v>
      </c>
      <c r="HT214" s="8">
        <f>0</f>
        <v>0</v>
      </c>
      <c r="HU214" s="8">
        <f>0</f>
        <v>0</v>
      </c>
      <c r="HV214" s="8">
        <f>0</f>
        <v>0</v>
      </c>
      <c r="HW214" s="8">
        <f>0</f>
        <v>0</v>
      </c>
      <c r="HX214" s="8">
        <f>0</f>
        <v>0</v>
      </c>
      <c r="HY214" s="8">
        <f>0</f>
        <v>0</v>
      </c>
      <c r="HZ214" s="8">
        <f>0</f>
        <v>0</v>
      </c>
      <c r="IA214" s="8">
        <f>0</f>
        <v>0</v>
      </c>
      <c r="IB214" s="8">
        <f>0</f>
        <v>0</v>
      </c>
      <c r="IC214" s="8">
        <f>0</f>
        <v>0</v>
      </c>
      <c r="ID214" s="8">
        <f>0</f>
        <v>0</v>
      </c>
      <c r="IE214" s="8"/>
      <c r="IF214" s="8"/>
      <c r="IG214" s="8"/>
      <c r="IH214" s="8"/>
      <c r="II214" s="8"/>
      <c r="IJ214" s="8"/>
      <c r="IK214" s="8"/>
      <c r="IL214" s="8"/>
      <c r="IM214" s="8"/>
      <c r="IN214" s="8"/>
      <c r="IO214" s="8"/>
      <c r="IP214" s="8"/>
      <c r="IQ214" s="8"/>
      <c r="IR214" s="8"/>
      <c r="IS214" s="8"/>
      <c r="IT214" s="8"/>
    </row>
    <row r="215" spans="1:254" s="4" customFormat="1" ht="12" customHeight="1" x14ac:dyDescent="0.15"/>
    <row r="216" spans="1:254" s="6" customFormat="1" ht="12" customHeight="1" x14ac:dyDescent="0.15">
      <c r="A216" s="6" t="s">
        <v>185</v>
      </c>
    </row>
    <row r="217" spans="1:254" s="4" customFormat="1" ht="12" customHeight="1" x14ac:dyDescent="0.15">
      <c r="A217" s="4" t="s">
        <v>554</v>
      </c>
      <c r="C217" s="27">
        <f t="shared" ref="C217:C229" si="44">IF(C$232&gt;0,C202/C$232,0)</f>
        <v>3.6709190305686998E-3</v>
      </c>
      <c r="D217" s="27">
        <f t="shared" ref="D217:BO218" si="45">IF(D$232&gt;0,D202/D$232,0)</f>
        <v>3.6367326719274353E-11</v>
      </c>
      <c r="E217" s="27">
        <f t="shared" si="45"/>
        <v>3.6368967528397318E-11</v>
      </c>
      <c r="F217" s="27">
        <f t="shared" si="45"/>
        <v>0</v>
      </c>
      <c r="G217" s="27">
        <f t="shared" si="45"/>
        <v>3.6709261856564751E-3</v>
      </c>
      <c r="H217" s="27">
        <f t="shared" si="45"/>
        <v>3.6709271611690378E-3</v>
      </c>
      <c r="I217" s="27">
        <f t="shared" si="45"/>
        <v>0</v>
      </c>
      <c r="J217" s="27">
        <f t="shared" si="45"/>
        <v>0</v>
      </c>
      <c r="K217" s="27">
        <f t="shared" si="45"/>
        <v>0</v>
      </c>
      <c r="L217" s="27">
        <f t="shared" si="45"/>
        <v>3.6709210816890602E-3</v>
      </c>
      <c r="M217" s="27">
        <f t="shared" si="45"/>
        <v>8.8317586892054559E-2</v>
      </c>
      <c r="N217" s="27">
        <f t="shared" si="45"/>
        <v>8.8317592071898904E-2</v>
      </c>
      <c r="O217" s="27">
        <f t="shared" si="45"/>
        <v>4.4523350639452534E-4</v>
      </c>
      <c r="P217" s="27">
        <f t="shared" si="45"/>
        <v>8.831757583826623E-2</v>
      </c>
      <c r="Q217" s="27">
        <f t="shared" si="45"/>
        <v>0</v>
      </c>
      <c r="R217" s="27">
        <f t="shared" si="45"/>
        <v>8.8317599057248619E-2</v>
      </c>
      <c r="S217" s="27">
        <f t="shared" si="45"/>
        <v>0</v>
      </c>
      <c r="T217" s="27">
        <f t="shared" si="45"/>
        <v>3.6709259563251218E-3</v>
      </c>
      <c r="U217" s="27">
        <f t="shared" si="45"/>
        <v>0</v>
      </c>
      <c r="V217" s="27">
        <f t="shared" si="45"/>
        <v>0</v>
      </c>
      <c r="W217" s="27">
        <f t="shared" si="45"/>
        <v>0</v>
      </c>
      <c r="X217" s="27">
        <f t="shared" si="45"/>
        <v>0</v>
      </c>
      <c r="Y217" s="27">
        <f t="shared" si="45"/>
        <v>0</v>
      </c>
      <c r="Z217" s="27">
        <f t="shared" si="45"/>
        <v>4.4450990680520828E-4</v>
      </c>
      <c r="AA217" s="27">
        <f t="shared" si="45"/>
        <v>4.4450988010480142E-4</v>
      </c>
      <c r="AB217" s="27">
        <f t="shared" si="45"/>
        <v>4.4451042115425092E-4</v>
      </c>
      <c r="AC217" s="27">
        <f t="shared" si="45"/>
        <v>4.4450986683469321E-4</v>
      </c>
      <c r="AD217" s="27">
        <f t="shared" si="45"/>
        <v>4.4450993913972415E-4</v>
      </c>
      <c r="AE217" s="27">
        <f t="shared" si="45"/>
        <v>4.4450985344592536E-4</v>
      </c>
      <c r="AF217" s="27">
        <f t="shared" si="45"/>
        <v>4.4450993913972415E-4</v>
      </c>
      <c r="AG217" s="27">
        <f t="shared" si="45"/>
        <v>4.4450993913972415E-4</v>
      </c>
      <c r="AH217" s="27">
        <f t="shared" si="45"/>
        <v>4.445102212431435E-4</v>
      </c>
      <c r="AI217" s="27">
        <f t="shared" si="45"/>
        <v>4.4450993913972415E-4</v>
      </c>
      <c r="AJ217" s="27">
        <f t="shared" si="45"/>
        <v>4.4450982109518945E-4</v>
      </c>
      <c r="AK217" s="27">
        <f t="shared" si="45"/>
        <v>4.4450995248179981E-4</v>
      </c>
      <c r="AL217" s="27">
        <f t="shared" si="45"/>
        <v>0</v>
      </c>
      <c r="AM217" s="27">
        <f t="shared" si="45"/>
        <v>0.996271622075942</v>
      </c>
      <c r="AN217" s="27">
        <f t="shared" si="45"/>
        <v>0</v>
      </c>
      <c r="AO217" s="27">
        <f t="shared" si="45"/>
        <v>0</v>
      </c>
      <c r="AP217" s="27">
        <f t="shared" si="45"/>
        <v>0.25877801464377437</v>
      </c>
      <c r="AQ217" s="27">
        <f t="shared" si="45"/>
        <v>2.2863669280336861E-3</v>
      </c>
      <c r="AR217" s="27">
        <f t="shared" si="45"/>
        <v>0.25877772225020024</v>
      </c>
      <c r="AS217" s="27">
        <f t="shared" si="45"/>
        <v>0.25877270734737534</v>
      </c>
      <c r="AT217" s="27">
        <f t="shared" si="45"/>
        <v>0.25877799831371057</v>
      </c>
      <c r="AU217" s="27">
        <f t="shared" si="45"/>
        <v>0</v>
      </c>
      <c r="AV217" s="27">
        <f t="shared" si="45"/>
        <v>0</v>
      </c>
      <c r="AW217" s="27">
        <f t="shared" si="45"/>
        <v>0</v>
      </c>
      <c r="AX217" s="27">
        <f t="shared" si="45"/>
        <v>0</v>
      </c>
      <c r="AY217" s="27">
        <f t="shared" si="45"/>
        <v>0.25877271006888081</v>
      </c>
      <c r="AZ217" s="27">
        <f t="shared" si="45"/>
        <v>0.25877272843904209</v>
      </c>
      <c r="BA217" s="27">
        <f t="shared" si="45"/>
        <v>0.25877271789320888</v>
      </c>
      <c r="BB217" s="27">
        <f t="shared" si="45"/>
        <v>0.25877272040209665</v>
      </c>
      <c r="BC217" s="27">
        <f t="shared" si="45"/>
        <v>0.25877270296745247</v>
      </c>
      <c r="BD217" s="27">
        <f t="shared" si="45"/>
        <v>0.25877273571056403</v>
      </c>
      <c r="BE217" s="27">
        <f t="shared" si="45"/>
        <v>0.25877272295350795</v>
      </c>
      <c r="BF217" s="27">
        <f t="shared" si="45"/>
        <v>0.25877272295350795</v>
      </c>
      <c r="BG217" s="27">
        <f t="shared" si="45"/>
        <v>0.25877272295350795</v>
      </c>
      <c r="BH217" s="27">
        <f t="shared" si="45"/>
        <v>0</v>
      </c>
      <c r="BI217" s="27">
        <f t="shared" si="45"/>
        <v>0</v>
      </c>
      <c r="BJ217" s="27">
        <f t="shared" si="45"/>
        <v>0</v>
      </c>
      <c r="BK217" s="27">
        <f t="shared" si="45"/>
        <v>0.25638693663286694</v>
      </c>
      <c r="BL217" s="27">
        <f t="shared" si="45"/>
        <v>0.28270670655957836</v>
      </c>
      <c r="BM217" s="27">
        <f t="shared" si="45"/>
        <v>4.0906947759450899E-4</v>
      </c>
      <c r="BN217" s="27">
        <f t="shared" si="45"/>
        <v>4.0925408608316236E-4</v>
      </c>
      <c r="BO217" s="27">
        <f t="shared" si="45"/>
        <v>0.31552296514432532</v>
      </c>
      <c r="BP217" s="27">
        <f t="shared" ref="BP217:EA220" si="46">IF(BP$232&gt;0,BP202/BP$232,0)</f>
        <v>0</v>
      </c>
      <c r="BQ217" s="27">
        <f t="shared" si="46"/>
        <v>7.7607713906873961E-4</v>
      </c>
      <c r="BR217" s="27">
        <f t="shared" si="46"/>
        <v>7.7608001202083751E-4</v>
      </c>
      <c r="BS217" s="27">
        <f t="shared" si="46"/>
        <v>0.33499116655471772</v>
      </c>
      <c r="BT217" s="27">
        <f t="shared" si="46"/>
        <v>0</v>
      </c>
      <c r="BU217" s="27">
        <f t="shared" si="46"/>
        <v>1.675909016754517E-3</v>
      </c>
      <c r="BV217" s="27">
        <f t="shared" si="46"/>
        <v>0.34943906699323918</v>
      </c>
      <c r="BW217" s="27">
        <f t="shared" si="46"/>
        <v>1.6771531151650796E-4</v>
      </c>
      <c r="BX217" s="27">
        <f t="shared" si="46"/>
        <v>0.35710409630015094</v>
      </c>
      <c r="BY217" s="27">
        <f t="shared" si="46"/>
        <v>2.6691213435472478E-4</v>
      </c>
      <c r="BZ217" s="27">
        <f t="shared" si="46"/>
        <v>0.35710411125683184</v>
      </c>
      <c r="CA217" s="27">
        <f t="shared" si="46"/>
        <v>0.35710461882170236</v>
      </c>
      <c r="CB217" s="27">
        <f t="shared" si="46"/>
        <v>1.7173648716459344E-4</v>
      </c>
      <c r="CC217" s="27">
        <f t="shared" si="46"/>
        <v>1.7173648716499663E-4</v>
      </c>
      <c r="CD217" s="27">
        <f t="shared" si="46"/>
        <v>1.7173649866076396E-4</v>
      </c>
      <c r="CE217" s="27">
        <f t="shared" si="46"/>
        <v>0</v>
      </c>
      <c r="CF217" s="27">
        <f t="shared" si="46"/>
        <v>5.9725225625649624E-10</v>
      </c>
      <c r="CG217" s="27">
        <f t="shared" si="46"/>
        <v>0</v>
      </c>
      <c r="CH217" s="27">
        <f t="shared" si="46"/>
        <v>1.1711724222300089E-4</v>
      </c>
      <c r="CI217" s="27">
        <f t="shared" si="46"/>
        <v>1.1711723409891747E-4</v>
      </c>
      <c r="CJ217" s="27">
        <f t="shared" si="46"/>
        <v>8.1240999065049463E-4</v>
      </c>
      <c r="CK217" s="27">
        <f t="shared" si="46"/>
        <v>3.2051510920784869E-9</v>
      </c>
      <c r="CL217" s="27">
        <f t="shared" si="46"/>
        <v>7.3560638878138217E-4</v>
      </c>
      <c r="CM217" s="27">
        <f t="shared" si="46"/>
        <v>5.9725225596157688E-10</v>
      </c>
      <c r="CN217" s="27">
        <f t="shared" si="46"/>
        <v>3.205151236309841E-9</v>
      </c>
      <c r="CO217" s="27">
        <f t="shared" si="46"/>
        <v>0</v>
      </c>
      <c r="CP217" s="27">
        <f t="shared" si="46"/>
        <v>1.1428082355992104E-3</v>
      </c>
      <c r="CQ217" s="27">
        <f t="shared" si="46"/>
        <v>1.1428076311292956E-3</v>
      </c>
      <c r="CR217" s="27">
        <f t="shared" si="46"/>
        <v>7.7608001202083751E-4</v>
      </c>
      <c r="CS217" s="27">
        <f t="shared" si="46"/>
        <v>4.0925408608316236E-4</v>
      </c>
      <c r="CT217" s="27">
        <f t="shared" si="46"/>
        <v>7.6050348937206375E-4</v>
      </c>
      <c r="CU217" s="27">
        <f t="shared" si="46"/>
        <v>2.8070815055064432E-9</v>
      </c>
      <c r="CV217" s="27">
        <f t="shared" si="46"/>
        <v>7.6050343570592939E-4</v>
      </c>
      <c r="CW217" s="27">
        <f t="shared" si="46"/>
        <v>7.6050309494841766E-4</v>
      </c>
      <c r="CX217" s="27">
        <f t="shared" si="46"/>
        <v>9.0075634382642659E-4</v>
      </c>
      <c r="CY217" s="27">
        <f t="shared" si="46"/>
        <v>3.6736909877221661E-3</v>
      </c>
      <c r="CZ217" s="27">
        <f t="shared" si="46"/>
        <v>0</v>
      </c>
      <c r="DA217" s="27">
        <f t="shared" si="46"/>
        <v>0</v>
      </c>
      <c r="DB217" s="27">
        <f t="shared" si="46"/>
        <v>0</v>
      </c>
      <c r="DC217" s="27">
        <f t="shared" si="46"/>
        <v>0</v>
      </c>
      <c r="DD217" s="27">
        <f t="shared" si="46"/>
        <v>2.609376963167353E-11</v>
      </c>
      <c r="DE217" s="27">
        <f t="shared" si="46"/>
        <v>2.622571934096581E-11</v>
      </c>
      <c r="DF217" s="27">
        <f t="shared" si="46"/>
        <v>0.87922095479479756</v>
      </c>
      <c r="DG217" s="27">
        <f t="shared" si="46"/>
        <v>0</v>
      </c>
      <c r="DH217" s="27">
        <f t="shared" si="46"/>
        <v>0</v>
      </c>
      <c r="DI217" s="27">
        <f t="shared" si="46"/>
        <v>0</v>
      </c>
      <c r="DJ217" s="27">
        <f t="shared" si="46"/>
        <v>2.2882422088940902E-3</v>
      </c>
      <c r="DK217" s="27">
        <f t="shared" si="46"/>
        <v>0.35710486465572605</v>
      </c>
      <c r="DL217" s="27">
        <f t="shared" si="46"/>
        <v>0.3571066933064298</v>
      </c>
      <c r="DM217" s="27">
        <f t="shared" si="46"/>
        <v>0</v>
      </c>
      <c r="DN217" s="27">
        <f t="shared" si="46"/>
        <v>0.35710669332073214</v>
      </c>
      <c r="DO217" s="27">
        <f t="shared" si="46"/>
        <v>0.3571066933064298</v>
      </c>
      <c r="DP217" s="27">
        <f t="shared" si="46"/>
        <v>0.88929246899976833</v>
      </c>
      <c r="DQ217" s="27">
        <f t="shared" si="46"/>
        <v>3.7627138946186049E-3</v>
      </c>
      <c r="DR217" s="27">
        <f t="shared" si="46"/>
        <v>0.3571223120810848</v>
      </c>
      <c r="DS217" s="27">
        <f t="shared" si="46"/>
        <v>9.0075634382642659E-4</v>
      </c>
      <c r="DT217" s="27">
        <f t="shared" si="46"/>
        <v>3.7627138946186049E-3</v>
      </c>
      <c r="DU217" s="27">
        <f t="shared" si="46"/>
        <v>0</v>
      </c>
      <c r="DV217" s="27">
        <f t="shared" si="46"/>
        <v>0</v>
      </c>
      <c r="DW217" s="27">
        <f t="shared" si="46"/>
        <v>0</v>
      </c>
      <c r="DX217" s="27">
        <f t="shared" si="46"/>
        <v>0</v>
      </c>
      <c r="DY217" s="27">
        <f t="shared" si="46"/>
        <v>0</v>
      </c>
      <c r="DZ217" s="27">
        <f t="shared" si="46"/>
        <v>0</v>
      </c>
      <c r="EA217" s="27">
        <f t="shared" si="46"/>
        <v>0</v>
      </c>
      <c r="EB217" s="27">
        <f t="shared" ref="EB217:FG217" si="47">IF(EB$232&gt;0,EB202/EB$232,0)</f>
        <v>0</v>
      </c>
      <c r="EC217" s="27">
        <f t="shared" si="47"/>
        <v>0.99984841438658867</v>
      </c>
      <c r="ED217" s="27">
        <f t="shared" si="47"/>
        <v>1.9902878359122529E-2</v>
      </c>
      <c r="EE217" s="27">
        <f t="shared" si="47"/>
        <v>0</v>
      </c>
      <c r="EF217" s="27">
        <f t="shared" si="47"/>
        <v>0</v>
      </c>
      <c r="EG217" s="27">
        <f t="shared" si="47"/>
        <v>0</v>
      </c>
      <c r="EH217" s="27">
        <f t="shared" si="47"/>
        <v>0</v>
      </c>
      <c r="EI217" s="27">
        <f t="shared" si="47"/>
        <v>4.7804466433991567E-3</v>
      </c>
      <c r="EJ217" s="27">
        <f t="shared" si="47"/>
        <v>0</v>
      </c>
      <c r="EK217" s="27">
        <f t="shared" si="47"/>
        <v>4.7804466433991567E-3</v>
      </c>
      <c r="EL217" s="27">
        <f t="shared" si="47"/>
        <v>0</v>
      </c>
      <c r="EM217" s="27">
        <f t="shared" si="47"/>
        <v>0</v>
      </c>
      <c r="EN217" s="27">
        <f t="shared" si="47"/>
        <v>0</v>
      </c>
      <c r="EO217" s="27">
        <f t="shared" si="47"/>
        <v>2.2882422088940902E-3</v>
      </c>
      <c r="EP217" s="27">
        <f t="shared" si="47"/>
        <v>2.2882422088940902E-3</v>
      </c>
      <c r="EQ217" s="27">
        <f t="shared" si="47"/>
        <v>3.6709100534127841E-3</v>
      </c>
      <c r="ER217" s="27">
        <f t="shared" si="47"/>
        <v>3.6709107151507016E-3</v>
      </c>
      <c r="ES217" s="27">
        <f t="shared" si="47"/>
        <v>0</v>
      </c>
      <c r="ET217" s="27">
        <f t="shared" si="47"/>
        <v>0</v>
      </c>
      <c r="EU217" s="27">
        <f t="shared" si="47"/>
        <v>0</v>
      </c>
      <c r="EV217" s="27">
        <f t="shared" si="47"/>
        <v>0</v>
      </c>
      <c r="EW217" s="27">
        <f t="shared" si="47"/>
        <v>0</v>
      </c>
      <c r="EX217" s="27">
        <f t="shared" si="47"/>
        <v>0</v>
      </c>
      <c r="EY217" s="27">
        <f t="shared" si="47"/>
        <v>0</v>
      </c>
      <c r="EZ217" s="27">
        <f t="shared" si="47"/>
        <v>0</v>
      </c>
      <c r="FA217" s="27">
        <f t="shared" si="47"/>
        <v>0</v>
      </c>
      <c r="FB217" s="27">
        <f t="shared" si="47"/>
        <v>0</v>
      </c>
      <c r="FC217" s="27">
        <f t="shared" si="47"/>
        <v>0</v>
      </c>
      <c r="FD217" s="27">
        <f t="shared" si="47"/>
        <v>0</v>
      </c>
      <c r="FE217" s="27">
        <f t="shared" si="47"/>
        <v>0</v>
      </c>
      <c r="FF217" s="27">
        <f t="shared" si="47"/>
        <v>0</v>
      </c>
      <c r="FG217" s="27">
        <f t="shared" si="47"/>
        <v>0</v>
      </c>
      <c r="FH217" s="27">
        <f t="shared" ref="FH217:GM217" si="48">IF(FH$232&gt;0,FH202/FH$232,0)</f>
        <v>0</v>
      </c>
      <c r="FI217" s="27">
        <f t="shared" si="48"/>
        <v>0</v>
      </c>
      <c r="FJ217" s="27">
        <f t="shared" si="48"/>
        <v>0</v>
      </c>
      <c r="FK217" s="27">
        <f t="shared" si="48"/>
        <v>0</v>
      </c>
      <c r="FL217" s="27">
        <f t="shared" si="48"/>
        <v>0</v>
      </c>
      <c r="FM217" s="27">
        <f t="shared" si="48"/>
        <v>0</v>
      </c>
      <c r="FN217" s="27">
        <f t="shared" si="48"/>
        <v>0</v>
      </c>
      <c r="FO217" s="27">
        <f t="shared" si="48"/>
        <v>0</v>
      </c>
      <c r="FP217" s="27">
        <f t="shared" si="48"/>
        <v>0</v>
      </c>
      <c r="FQ217" s="27">
        <f t="shared" si="48"/>
        <v>0</v>
      </c>
      <c r="FR217" s="27">
        <f t="shared" si="48"/>
        <v>0</v>
      </c>
      <c r="FS217" s="27">
        <f t="shared" si="48"/>
        <v>0</v>
      </c>
      <c r="FT217" s="27">
        <f t="shared" si="48"/>
        <v>0</v>
      </c>
      <c r="FU217" s="27">
        <f t="shared" si="48"/>
        <v>0</v>
      </c>
      <c r="FV217" s="27">
        <f t="shared" si="48"/>
        <v>0</v>
      </c>
      <c r="FW217" s="27">
        <f t="shared" si="48"/>
        <v>0</v>
      </c>
      <c r="FX217" s="27">
        <f t="shared" si="48"/>
        <v>0</v>
      </c>
      <c r="FY217" s="27">
        <f t="shared" si="48"/>
        <v>0</v>
      </c>
      <c r="FZ217" s="27">
        <f t="shared" si="48"/>
        <v>0</v>
      </c>
      <c r="GA217" s="27">
        <f t="shared" si="48"/>
        <v>0</v>
      </c>
      <c r="GB217" s="27">
        <f t="shared" si="48"/>
        <v>0</v>
      </c>
      <c r="GC217" s="27">
        <f t="shared" si="48"/>
        <v>0</v>
      </c>
      <c r="GD217" s="27">
        <f t="shared" si="48"/>
        <v>0</v>
      </c>
      <c r="GE217" s="27">
        <f t="shared" si="48"/>
        <v>0</v>
      </c>
      <c r="GF217" s="27">
        <f t="shared" si="48"/>
        <v>0</v>
      </c>
      <c r="GG217" s="27">
        <f t="shared" si="48"/>
        <v>0</v>
      </c>
      <c r="GH217" s="27">
        <f t="shared" si="48"/>
        <v>0</v>
      </c>
      <c r="GI217" s="27">
        <f t="shared" si="48"/>
        <v>0</v>
      </c>
      <c r="GJ217" s="27">
        <f t="shared" si="48"/>
        <v>0.50550871147281051</v>
      </c>
      <c r="GK217" s="27">
        <f t="shared" si="48"/>
        <v>3.6709267770725961E-3</v>
      </c>
      <c r="GL217" s="27">
        <f t="shared" si="48"/>
        <v>0</v>
      </c>
      <c r="GM217" s="27">
        <f t="shared" si="48"/>
        <v>8.8317597482774388E-2</v>
      </c>
      <c r="GN217" s="27">
        <f t="shared" ref="GN217:HV221" si="49">IF(GN$232&gt;0,GN202/GN$232,0)</f>
        <v>3.6367326714558428E-11</v>
      </c>
      <c r="GO217" s="27">
        <f t="shared" si="49"/>
        <v>5.8741401649224336E-5</v>
      </c>
      <c r="GP217" s="27">
        <f t="shared" si="49"/>
        <v>0</v>
      </c>
      <c r="GQ217" s="27">
        <f t="shared" si="49"/>
        <v>3.6709264835538655E-3</v>
      </c>
      <c r="GR217" s="27">
        <f t="shared" si="49"/>
        <v>0</v>
      </c>
      <c r="GS217" s="27">
        <f t="shared" si="49"/>
        <v>0.2826780403836594</v>
      </c>
      <c r="GT217" s="27">
        <f t="shared" si="49"/>
        <v>2.0005850454598149E-5</v>
      </c>
      <c r="GU217" s="27">
        <f t="shared" si="49"/>
        <v>1</v>
      </c>
      <c r="GV217" s="27">
        <f t="shared" si="49"/>
        <v>0.31546127025391751</v>
      </c>
      <c r="GW217" s="27">
        <f t="shared" si="49"/>
        <v>1.0213424130318545E-6</v>
      </c>
      <c r="GX217" s="27">
        <f t="shared" si="49"/>
        <v>1</v>
      </c>
      <c r="GY217" s="27">
        <f t="shared" si="49"/>
        <v>0.33492206815323378</v>
      </c>
      <c r="GZ217" s="27">
        <f t="shared" si="49"/>
        <v>5.1762833579070966E-8</v>
      </c>
      <c r="HA217" s="27">
        <f t="shared" si="49"/>
        <v>1</v>
      </c>
      <c r="HB217" s="27">
        <f t="shared" si="49"/>
        <v>0.34943437188056853</v>
      </c>
      <c r="HC217" s="27">
        <f t="shared" si="49"/>
        <v>3.9223826684608786E-9</v>
      </c>
      <c r="HD217" s="27">
        <f t="shared" si="49"/>
        <v>1</v>
      </c>
      <c r="HE217" s="27">
        <f t="shared" si="49"/>
        <v>0.35710659269652584</v>
      </c>
      <c r="HF217" s="27">
        <f t="shared" si="49"/>
        <v>8.2020301833084375E-10</v>
      </c>
      <c r="HG217" s="27">
        <f t="shared" si="49"/>
        <v>1</v>
      </c>
      <c r="HH217" s="27">
        <f t="shared" si="49"/>
        <v>0.35710486239188871</v>
      </c>
      <c r="HI217" s="27">
        <f t="shared" si="49"/>
        <v>0.3571334199140237</v>
      </c>
      <c r="HJ217" s="27">
        <f t="shared" si="49"/>
        <v>0.35710486413056669</v>
      </c>
      <c r="HK217" s="27">
        <f t="shared" si="49"/>
        <v>0.35710487279828684</v>
      </c>
      <c r="HL217" s="27">
        <f t="shared" si="49"/>
        <v>0.99984841439044381</v>
      </c>
      <c r="HM217" s="27">
        <f t="shared" si="49"/>
        <v>2.5450389259545946E-3</v>
      </c>
      <c r="HN217" s="27">
        <f t="shared" si="49"/>
        <v>2.5450384130899077E-3</v>
      </c>
      <c r="HO217" s="27">
        <f t="shared" si="49"/>
        <v>2.545038880401123E-3</v>
      </c>
      <c r="HP217" s="27">
        <f t="shared" si="49"/>
        <v>0.99984841437260052</v>
      </c>
      <c r="HQ217" s="27">
        <f t="shared" si="49"/>
        <v>0.99984841441292427</v>
      </c>
      <c r="HR217" s="27">
        <f t="shared" si="49"/>
        <v>0.84989810504460161</v>
      </c>
      <c r="HS217" s="27">
        <f t="shared" si="49"/>
        <v>0.99984841441292427</v>
      </c>
      <c r="HT217" s="27">
        <f t="shared" si="49"/>
        <v>0</v>
      </c>
      <c r="HU217" s="27">
        <f t="shared" si="49"/>
        <v>2.5450384130899077E-3</v>
      </c>
      <c r="HV217" s="27">
        <f t="shared" si="49"/>
        <v>0</v>
      </c>
      <c r="HW217" s="27">
        <f t="shared" ref="HW217:IB217" si="50">IF(HW$232&gt;0,HW202/HW$232,0)</f>
        <v>0.84951544717091398</v>
      </c>
      <c r="HX217" s="27">
        <f t="shared" si="50"/>
        <v>0.99984841438658867</v>
      </c>
      <c r="HY217" s="27">
        <f t="shared" si="50"/>
        <v>1.9902878359122529E-2</v>
      </c>
      <c r="HZ217" s="27">
        <f t="shared" si="50"/>
        <v>0</v>
      </c>
      <c r="IA217" s="27">
        <f t="shared" si="50"/>
        <v>2.609376963167353E-11</v>
      </c>
      <c r="IB217" s="27">
        <f t="shared" si="50"/>
        <v>4.7804466433991567E-3</v>
      </c>
      <c r="IC217" s="27">
        <f t="shared" ref="IC217:ID229" si="51">IF(IC$232&gt;0,IC202/IC$232,0)</f>
        <v>3.6736909877221661E-3</v>
      </c>
      <c r="ID217" s="27">
        <f t="shared" si="51"/>
        <v>9.0075634382642659E-4</v>
      </c>
      <c r="IE217" s="27"/>
      <c r="IF217" s="27"/>
      <c r="IG217" s="27"/>
      <c r="IH217" s="27"/>
      <c r="II217" s="27"/>
      <c r="IJ217" s="27"/>
      <c r="IK217" s="27"/>
      <c r="IL217" s="27"/>
      <c r="IM217" s="27"/>
      <c r="IN217" s="27"/>
      <c r="IO217" s="27"/>
      <c r="IP217" s="27"/>
      <c r="IQ217" s="27"/>
      <c r="IR217" s="27"/>
      <c r="IS217" s="27"/>
      <c r="IT217" s="27"/>
    </row>
    <row r="218" spans="1:254" s="4" customFormat="1" ht="12" customHeight="1" x14ac:dyDescent="0.15">
      <c r="A218" s="4" t="s">
        <v>177</v>
      </c>
      <c r="C218" s="27">
        <f t="shared" si="44"/>
        <v>0.993818109626454</v>
      </c>
      <c r="D218" s="27">
        <f t="shared" ref="D218:R218" si="52">IF(D$232&gt;0,D203/D$232,0)</f>
        <v>0.99985730693653463</v>
      </c>
      <c r="E218" s="27">
        <f t="shared" si="52"/>
        <v>0.99988478158810279</v>
      </c>
      <c r="F218" s="27">
        <f t="shared" si="52"/>
        <v>0.4291001951806282</v>
      </c>
      <c r="G218" s="27">
        <f t="shared" si="52"/>
        <v>0.99381809754660799</v>
      </c>
      <c r="H218" s="27">
        <f t="shared" si="52"/>
        <v>0.99381809667884569</v>
      </c>
      <c r="I218" s="27">
        <f t="shared" si="52"/>
        <v>0.9999531100827922</v>
      </c>
      <c r="J218" s="27">
        <f t="shared" si="52"/>
        <v>0.99995310455332531</v>
      </c>
      <c r="K218" s="27">
        <f t="shared" si="52"/>
        <v>0</v>
      </c>
      <c r="L218" s="27">
        <f t="shared" si="52"/>
        <v>0.99381810570691742</v>
      </c>
      <c r="M218" s="27">
        <f t="shared" si="52"/>
        <v>9.419507250931243E-2</v>
      </c>
      <c r="N218" s="27">
        <f t="shared" si="52"/>
        <v>9.4195073163616402E-2</v>
      </c>
      <c r="O218" s="27">
        <f t="shared" si="52"/>
        <v>0.99795512079770587</v>
      </c>
      <c r="P218" s="27">
        <f t="shared" si="52"/>
        <v>9.4195077138884462E-2</v>
      </c>
      <c r="Q218" s="27">
        <f t="shared" si="52"/>
        <v>0.90810512773387242</v>
      </c>
      <c r="R218" s="27">
        <f t="shared" si="52"/>
        <v>9.419507244188971E-2</v>
      </c>
      <c r="S218" s="27">
        <f t="shared" si="45"/>
        <v>0.9999953796211748</v>
      </c>
      <c r="T218" s="27">
        <f t="shared" si="45"/>
        <v>0.99381809774815388</v>
      </c>
      <c r="U218" s="27">
        <f t="shared" si="45"/>
        <v>0.71921864055620766</v>
      </c>
      <c r="V218" s="27">
        <f t="shared" si="45"/>
        <v>0</v>
      </c>
      <c r="W218" s="27">
        <f t="shared" si="45"/>
        <v>0.71921990703808525</v>
      </c>
      <c r="X218" s="27">
        <f t="shared" si="45"/>
        <v>0</v>
      </c>
      <c r="Y218" s="27">
        <f t="shared" si="45"/>
        <v>0.19574493137911028</v>
      </c>
      <c r="Z218" s="27">
        <f t="shared" si="45"/>
        <v>0.99794674803569783</v>
      </c>
      <c r="AA218" s="27">
        <f t="shared" si="45"/>
        <v>0.99794674802237804</v>
      </c>
      <c r="AB218" s="27">
        <f t="shared" si="45"/>
        <v>0.99794674749228562</v>
      </c>
      <c r="AC218" s="27">
        <f t="shared" si="45"/>
        <v>0.99794674819553608</v>
      </c>
      <c r="AD218" s="27">
        <f t="shared" si="45"/>
        <v>0.99794674797740335</v>
      </c>
      <c r="AE218" s="27">
        <f t="shared" si="45"/>
        <v>0.99794674810229711</v>
      </c>
      <c r="AF218" s="27">
        <f t="shared" si="45"/>
        <v>0.99794674797740335</v>
      </c>
      <c r="AG218" s="27">
        <f t="shared" si="45"/>
        <v>0.99794674797740335</v>
      </c>
      <c r="AH218" s="27">
        <f t="shared" si="45"/>
        <v>0.99794674769187497</v>
      </c>
      <c r="AI218" s="27">
        <f t="shared" si="45"/>
        <v>0.99794674797740335</v>
      </c>
      <c r="AJ218" s="27">
        <f t="shared" si="45"/>
        <v>0.99794674812063056</v>
      </c>
      <c r="AK218" s="27">
        <f t="shared" si="45"/>
        <v>0.99794674796541516</v>
      </c>
      <c r="AL218" s="27">
        <f t="shared" si="45"/>
        <v>4.0000003522413875E-2</v>
      </c>
      <c r="AM218" s="27">
        <f t="shared" si="45"/>
        <v>7.5563209974441737E-6</v>
      </c>
      <c r="AN218" s="27">
        <f t="shared" si="45"/>
        <v>0</v>
      </c>
      <c r="AO218" s="27">
        <f t="shared" si="45"/>
        <v>0.99937532850253064</v>
      </c>
      <c r="AP218" s="27">
        <f t="shared" si="45"/>
        <v>0.73998683331881743</v>
      </c>
      <c r="AQ218" s="27">
        <f t="shared" si="45"/>
        <v>0.99735860366199558</v>
      </c>
      <c r="AR218" s="27">
        <f t="shared" si="45"/>
        <v>0.73998712732696914</v>
      </c>
      <c r="AS218" s="27">
        <f t="shared" si="45"/>
        <v>0.7399922027278153</v>
      </c>
      <c r="AT218" s="27">
        <f t="shared" si="45"/>
        <v>0.73998684962166916</v>
      </c>
      <c r="AU218" s="27">
        <f t="shared" si="45"/>
        <v>1</v>
      </c>
      <c r="AV218" s="27">
        <f t="shared" si="45"/>
        <v>4.7470254219171421E-3</v>
      </c>
      <c r="AW218" s="27">
        <f t="shared" si="45"/>
        <v>0.10888262270897481</v>
      </c>
      <c r="AX218" s="27">
        <f t="shared" si="45"/>
        <v>3.6009390070466663E-2</v>
      </c>
      <c r="AY218" s="27">
        <f t="shared" si="45"/>
        <v>0.73999220001084454</v>
      </c>
      <c r="AZ218" s="27">
        <f t="shared" si="45"/>
        <v>0.7399921816712931</v>
      </c>
      <c r="BA218" s="27">
        <f t="shared" si="45"/>
        <v>0.73999219219955403</v>
      </c>
      <c r="BB218" s="27">
        <f t="shared" si="45"/>
        <v>0.7399921896948467</v>
      </c>
      <c r="BC218" s="27">
        <f t="shared" si="45"/>
        <v>0.73999220710044</v>
      </c>
      <c r="BD218" s="27">
        <f t="shared" si="45"/>
        <v>0.73999217441188747</v>
      </c>
      <c r="BE218" s="27">
        <f t="shared" si="45"/>
        <v>0.73999218714768678</v>
      </c>
      <c r="BF218" s="27">
        <f t="shared" si="45"/>
        <v>0.73999218714768678</v>
      </c>
      <c r="BG218" s="27">
        <f t="shared" si="45"/>
        <v>0.73999218714768678</v>
      </c>
      <c r="BH218" s="27">
        <f t="shared" si="45"/>
        <v>0</v>
      </c>
      <c r="BI218" s="27">
        <f t="shared" si="45"/>
        <v>1</v>
      </c>
      <c r="BJ218" s="27">
        <f t="shared" si="45"/>
        <v>0.9917355400587391</v>
      </c>
      <c r="BK218" s="27">
        <f t="shared" si="45"/>
        <v>0.74221036700062382</v>
      </c>
      <c r="BL218" s="27">
        <f t="shared" si="45"/>
        <v>0.71585437666766039</v>
      </c>
      <c r="BM218" s="27">
        <f t="shared" si="45"/>
        <v>0.99854144795916311</v>
      </c>
      <c r="BN218" s="27">
        <f t="shared" si="45"/>
        <v>0.99899209348517581</v>
      </c>
      <c r="BO218" s="27">
        <f t="shared" si="45"/>
        <v>0.68293324269815936</v>
      </c>
      <c r="BP218" s="27">
        <f t="shared" si="46"/>
        <v>0</v>
      </c>
      <c r="BQ218" s="27">
        <f t="shared" si="46"/>
        <v>0.99868746096761873</v>
      </c>
      <c r="BR218" s="27">
        <f t="shared" si="46"/>
        <v>0.99869082475876136</v>
      </c>
      <c r="BS218" s="27">
        <f t="shared" si="46"/>
        <v>0.66338956198920884</v>
      </c>
      <c r="BT218" s="27">
        <f t="shared" si="46"/>
        <v>0</v>
      </c>
      <c r="BU218" s="27">
        <f t="shared" si="46"/>
        <v>0.9979976576818137</v>
      </c>
      <c r="BV218" s="27">
        <f t="shared" si="46"/>
        <v>0.64888002999626515</v>
      </c>
      <c r="BW218" s="27">
        <f t="shared" si="46"/>
        <v>0.99963089797836624</v>
      </c>
      <c r="BX218" s="27">
        <f t="shared" si="46"/>
        <v>0.64118145885667688</v>
      </c>
      <c r="BY218" s="27">
        <f t="shared" si="46"/>
        <v>0.99957858500747976</v>
      </c>
      <c r="BZ218" s="27">
        <f t="shared" si="46"/>
        <v>0.64118144393988163</v>
      </c>
      <c r="CA218" s="27">
        <f t="shared" si="46"/>
        <v>0.64118093134710596</v>
      </c>
      <c r="CB218" s="27">
        <f t="shared" si="46"/>
        <v>0.99972029972620347</v>
      </c>
      <c r="CC218" s="27">
        <f t="shared" si="46"/>
        <v>0.99972029972855048</v>
      </c>
      <c r="CD218" s="27">
        <f t="shared" si="46"/>
        <v>0.99972029971705589</v>
      </c>
      <c r="CE218" s="27">
        <f t="shared" si="46"/>
        <v>0</v>
      </c>
      <c r="CF218" s="27">
        <f t="shared" si="46"/>
        <v>0.99995419327339563</v>
      </c>
      <c r="CG218" s="27">
        <f t="shared" si="46"/>
        <v>0</v>
      </c>
      <c r="CH218" s="27">
        <f t="shared" si="46"/>
        <v>0.99972843338299633</v>
      </c>
      <c r="CI218" s="27">
        <f t="shared" si="46"/>
        <v>0.99972843339111928</v>
      </c>
      <c r="CJ218" s="27">
        <f t="shared" si="46"/>
        <v>0.99867024722725661</v>
      </c>
      <c r="CK218" s="27">
        <f t="shared" si="46"/>
        <v>0.9999114016478049</v>
      </c>
      <c r="CL218" s="27">
        <f t="shared" si="46"/>
        <v>0.99878469128319669</v>
      </c>
      <c r="CM218" s="27">
        <f t="shared" si="46"/>
        <v>0.99995419277962461</v>
      </c>
      <c r="CN218" s="27">
        <f t="shared" si="46"/>
        <v>0.99991144664367915</v>
      </c>
      <c r="CO218" s="27">
        <f t="shared" si="46"/>
        <v>0</v>
      </c>
      <c r="CP218" s="27">
        <f t="shared" si="46"/>
        <v>0.99860642844035874</v>
      </c>
      <c r="CQ218" s="27">
        <f t="shared" si="46"/>
        <v>0.99860642904467689</v>
      </c>
      <c r="CR218" s="27">
        <f t="shared" si="46"/>
        <v>0.99869082475876136</v>
      </c>
      <c r="CS218" s="27">
        <f t="shared" si="46"/>
        <v>0.99899209348517581</v>
      </c>
      <c r="CT218" s="27">
        <f t="shared" si="46"/>
        <v>0.99874437013894368</v>
      </c>
      <c r="CU218" s="27">
        <f t="shared" si="46"/>
        <v>0.99997600794174257</v>
      </c>
      <c r="CV218" s="27">
        <f t="shared" si="46"/>
        <v>0.9987443701254044</v>
      </c>
      <c r="CW218" s="27">
        <f t="shared" si="46"/>
        <v>0.9987443715283576</v>
      </c>
      <c r="CX218" s="27">
        <f t="shared" si="46"/>
        <v>0.99818726532159407</v>
      </c>
      <c r="CY218" s="27">
        <f t="shared" si="46"/>
        <v>0.99381200848696816</v>
      </c>
      <c r="CZ218" s="27">
        <f t="shared" si="46"/>
        <v>0</v>
      </c>
      <c r="DA218" s="27">
        <f t="shared" si="46"/>
        <v>0.74198361402767854</v>
      </c>
      <c r="DB218" s="27">
        <f t="shared" si="46"/>
        <v>0</v>
      </c>
      <c r="DC218" s="27">
        <f t="shared" si="46"/>
        <v>2.839799128361287E-2</v>
      </c>
      <c r="DD218" s="27">
        <f t="shared" si="46"/>
        <v>0.9999315886531398</v>
      </c>
      <c r="DE218" s="27">
        <f t="shared" si="46"/>
        <v>0.99998941702957189</v>
      </c>
      <c r="DF218" s="27">
        <f t="shared" si="46"/>
        <v>0.1206401744817993</v>
      </c>
      <c r="DG218" s="27">
        <f t="shared" si="46"/>
        <v>0.20616944248663233</v>
      </c>
      <c r="DH218" s="27">
        <f t="shared" si="46"/>
        <v>0.20616944248663233</v>
      </c>
      <c r="DI218" s="27">
        <f t="shared" si="46"/>
        <v>0</v>
      </c>
      <c r="DJ218" s="27">
        <f t="shared" si="46"/>
        <v>0.99735643718559286</v>
      </c>
      <c r="DK218" s="27">
        <f t="shared" si="46"/>
        <v>0.64118068697111452</v>
      </c>
      <c r="DL218" s="27">
        <f t="shared" si="46"/>
        <v>0.64117885000680552</v>
      </c>
      <c r="DM218" s="27">
        <f t="shared" si="46"/>
        <v>0</v>
      </c>
      <c r="DN218" s="27">
        <f t="shared" si="46"/>
        <v>0.64117885003248509</v>
      </c>
      <c r="DO218" s="27">
        <f t="shared" si="46"/>
        <v>0.64117885000680552</v>
      </c>
      <c r="DP218" s="27">
        <f t="shared" si="46"/>
        <v>0.1105724230253069</v>
      </c>
      <c r="DQ218" s="27">
        <f t="shared" si="46"/>
        <v>0.99366350131792736</v>
      </c>
      <c r="DR218" s="27">
        <f t="shared" si="46"/>
        <v>0.64116317385365484</v>
      </c>
      <c r="DS218" s="27">
        <f t="shared" si="46"/>
        <v>0.99818726532159407</v>
      </c>
      <c r="DT218" s="27">
        <f t="shared" si="46"/>
        <v>0.99366350131792736</v>
      </c>
      <c r="DU218" s="27">
        <f t="shared" si="46"/>
        <v>0.20619026384488365</v>
      </c>
      <c r="DV218" s="27">
        <f t="shared" si="46"/>
        <v>0.20619026384488365</v>
      </c>
      <c r="DW218" s="27">
        <f t="shared" si="46"/>
        <v>0</v>
      </c>
      <c r="DX218" s="27">
        <f t="shared" si="46"/>
        <v>0.9999404247190764</v>
      </c>
      <c r="DY218" s="27">
        <f t="shared" si="46"/>
        <v>0</v>
      </c>
      <c r="DZ218" s="27">
        <f t="shared" si="46"/>
        <v>2.839799128361287E-2</v>
      </c>
      <c r="EA218" s="27">
        <f t="shared" si="46"/>
        <v>1</v>
      </c>
      <c r="EB218" s="27">
        <f t="shared" ref="EB218:FG218" si="53">IF(EB$232&gt;0,EB203/EB$232,0)</f>
        <v>2.839799128361287E-2</v>
      </c>
      <c r="EC218" s="27">
        <f t="shared" si="53"/>
        <v>0</v>
      </c>
      <c r="ED218" s="27">
        <f t="shared" si="53"/>
        <v>0.51292758150727769</v>
      </c>
      <c r="EE218" s="27">
        <f t="shared" si="53"/>
        <v>0.99998973332868446</v>
      </c>
      <c r="EF218" s="27">
        <f t="shared" si="53"/>
        <v>0.99998973332868446</v>
      </c>
      <c r="EG218" s="27">
        <f t="shared" si="53"/>
        <v>0.99998973332868446</v>
      </c>
      <c r="EH218" s="27">
        <f t="shared" si="53"/>
        <v>0.99998973332868446</v>
      </c>
      <c r="EI218" s="27">
        <f t="shared" si="53"/>
        <v>0.99521275900999639</v>
      </c>
      <c r="EJ218" s="27">
        <f t="shared" si="53"/>
        <v>3.7086317655662587E-2</v>
      </c>
      <c r="EK218" s="27">
        <f t="shared" si="53"/>
        <v>0.99521275900999639</v>
      </c>
      <c r="EL218" s="27">
        <f t="shared" si="53"/>
        <v>3.7086317655662587E-2</v>
      </c>
      <c r="EM218" s="27">
        <f t="shared" si="53"/>
        <v>3.7086317655662587E-2</v>
      </c>
      <c r="EN218" s="27">
        <f t="shared" si="53"/>
        <v>0.98847094487479781</v>
      </c>
      <c r="EO218" s="27">
        <f t="shared" si="53"/>
        <v>0.99735643718559286</v>
      </c>
      <c r="EP218" s="27">
        <f t="shared" si="53"/>
        <v>0.99735643718559286</v>
      </c>
      <c r="EQ218" s="27">
        <f t="shared" si="53"/>
        <v>0.99381671699783047</v>
      </c>
      <c r="ER218" s="27">
        <f t="shared" si="53"/>
        <v>0.99381671633776125</v>
      </c>
      <c r="ES218" s="27">
        <f t="shared" si="53"/>
        <v>3.7568681090250716E-2</v>
      </c>
      <c r="ET218" s="27">
        <f t="shared" si="53"/>
        <v>0</v>
      </c>
      <c r="EU218" s="27">
        <f t="shared" si="53"/>
        <v>0</v>
      </c>
      <c r="EV218" s="27">
        <f t="shared" si="53"/>
        <v>0.98847094487479781</v>
      </c>
      <c r="EW218" s="27">
        <f t="shared" si="53"/>
        <v>1</v>
      </c>
      <c r="EX218" s="27">
        <f t="shared" si="53"/>
        <v>1</v>
      </c>
      <c r="EY218" s="27">
        <f t="shared" si="53"/>
        <v>1</v>
      </c>
      <c r="EZ218" s="27">
        <f t="shared" si="53"/>
        <v>1</v>
      </c>
      <c r="FA218" s="27">
        <f t="shared" si="53"/>
        <v>1</v>
      </c>
      <c r="FB218" s="27">
        <f t="shared" si="53"/>
        <v>1</v>
      </c>
      <c r="FC218" s="27">
        <f t="shared" si="53"/>
        <v>1</v>
      </c>
      <c r="FD218" s="27">
        <f t="shared" si="53"/>
        <v>1</v>
      </c>
      <c r="FE218" s="27">
        <f t="shared" si="53"/>
        <v>1</v>
      </c>
      <c r="FF218" s="27">
        <f t="shared" si="53"/>
        <v>1</v>
      </c>
      <c r="FG218" s="27">
        <f t="shared" si="53"/>
        <v>1</v>
      </c>
      <c r="FH218" s="27">
        <f t="shared" ref="FH218:GM218" si="54">IF(FH$232&gt;0,FH203/FH$232,0)</f>
        <v>1</v>
      </c>
      <c r="FI218" s="27">
        <f t="shared" si="54"/>
        <v>1</v>
      </c>
      <c r="FJ218" s="27">
        <f t="shared" si="54"/>
        <v>1</v>
      </c>
      <c r="FK218" s="27">
        <f t="shared" si="54"/>
        <v>1</v>
      </c>
      <c r="FL218" s="27">
        <f t="shared" si="54"/>
        <v>1</v>
      </c>
      <c r="FM218" s="27">
        <f t="shared" si="54"/>
        <v>1</v>
      </c>
      <c r="FN218" s="27">
        <f t="shared" si="54"/>
        <v>1</v>
      </c>
      <c r="FO218" s="27">
        <f t="shared" si="54"/>
        <v>1</v>
      </c>
      <c r="FP218" s="27">
        <f t="shared" si="54"/>
        <v>1</v>
      </c>
      <c r="FQ218" s="27">
        <f t="shared" si="54"/>
        <v>1</v>
      </c>
      <c r="FR218" s="27">
        <f t="shared" si="54"/>
        <v>1</v>
      </c>
      <c r="FS218" s="27">
        <f t="shared" si="54"/>
        <v>1</v>
      </c>
      <c r="FT218" s="27">
        <f t="shared" si="54"/>
        <v>1</v>
      </c>
      <c r="FU218" s="27">
        <f t="shared" si="54"/>
        <v>1</v>
      </c>
      <c r="FV218" s="27">
        <f t="shared" si="54"/>
        <v>1</v>
      </c>
      <c r="FW218" s="27">
        <f t="shared" si="54"/>
        <v>1</v>
      </c>
      <c r="FX218" s="27">
        <f t="shared" si="54"/>
        <v>1</v>
      </c>
      <c r="FY218" s="27">
        <f t="shared" si="54"/>
        <v>1</v>
      </c>
      <c r="FZ218" s="27">
        <f t="shared" si="54"/>
        <v>1</v>
      </c>
      <c r="GA218" s="27">
        <f t="shared" si="54"/>
        <v>1</v>
      </c>
      <c r="GB218" s="27">
        <f t="shared" si="54"/>
        <v>1</v>
      </c>
      <c r="GC218" s="27">
        <f t="shared" si="54"/>
        <v>1</v>
      </c>
      <c r="GD218" s="27">
        <f t="shared" si="54"/>
        <v>0</v>
      </c>
      <c r="GE218" s="27">
        <f t="shared" si="54"/>
        <v>0</v>
      </c>
      <c r="GF218" s="27">
        <f t="shared" si="54"/>
        <v>0</v>
      </c>
      <c r="GG218" s="27">
        <f t="shared" si="54"/>
        <v>0</v>
      </c>
      <c r="GH218" s="27">
        <f t="shared" si="54"/>
        <v>0</v>
      </c>
      <c r="GI218" s="27">
        <f t="shared" si="54"/>
        <v>0</v>
      </c>
      <c r="GJ218" s="27">
        <f t="shared" si="54"/>
        <v>0.35019986739825454</v>
      </c>
      <c r="GK218" s="27">
        <f t="shared" si="54"/>
        <v>0.99381809699585977</v>
      </c>
      <c r="GL218" s="27">
        <f t="shared" si="54"/>
        <v>0</v>
      </c>
      <c r="GM218" s="27">
        <f t="shared" si="54"/>
        <v>9.4195071790519211E-2</v>
      </c>
      <c r="GN218" s="27">
        <f t="shared" si="49"/>
        <v>0.99985730680687834</v>
      </c>
      <c r="GO218" s="27">
        <f t="shared" si="49"/>
        <v>0.99845080560149746</v>
      </c>
      <c r="GP218" s="27">
        <f t="shared" si="49"/>
        <v>0.99995310455332531</v>
      </c>
      <c r="GQ218" s="27">
        <f t="shared" si="49"/>
        <v>0.99381809725411718</v>
      </c>
      <c r="GR218" s="27">
        <f t="shared" si="49"/>
        <v>0.90810516945897668</v>
      </c>
      <c r="GS218" s="27">
        <f t="shared" si="49"/>
        <v>0.7158829853381744</v>
      </c>
      <c r="GT218" s="27">
        <f t="shared" si="49"/>
        <v>0.99893010310371266</v>
      </c>
      <c r="GU218" s="27">
        <f t="shared" si="49"/>
        <v>0</v>
      </c>
      <c r="GV218" s="27">
        <f t="shared" si="49"/>
        <v>0.68299479843986954</v>
      </c>
      <c r="GW218" s="27">
        <f t="shared" si="49"/>
        <v>0.99946210065343999</v>
      </c>
      <c r="GX218" s="27">
        <f t="shared" si="49"/>
        <v>0</v>
      </c>
      <c r="GY218" s="27">
        <f t="shared" si="49"/>
        <v>0.66345849213868835</v>
      </c>
      <c r="GZ218" s="27">
        <f t="shared" si="49"/>
        <v>0.99967296696176411</v>
      </c>
      <c r="HA218" s="27">
        <f t="shared" si="49"/>
        <v>0</v>
      </c>
      <c r="HB218" s="27">
        <f t="shared" si="49"/>
        <v>0.64888471297782169</v>
      </c>
      <c r="HC218" s="27">
        <f t="shared" si="49"/>
        <v>0.99979857558698981</v>
      </c>
      <c r="HD218" s="27">
        <f t="shared" si="49"/>
        <v>0</v>
      </c>
      <c r="HE218" s="27">
        <f t="shared" si="49"/>
        <v>0.64117896911757555</v>
      </c>
      <c r="HF218" s="27">
        <f t="shared" si="49"/>
        <v>0.99984545507206046</v>
      </c>
      <c r="HG218" s="27">
        <f t="shared" si="49"/>
        <v>0</v>
      </c>
      <c r="HH218" s="27">
        <f t="shared" si="49"/>
        <v>0.64118068927551264</v>
      </c>
      <c r="HI218" s="27">
        <f t="shared" si="49"/>
        <v>0.64115201779838005</v>
      </c>
      <c r="HJ218" s="27">
        <f t="shared" si="49"/>
        <v>0.64118068745216128</v>
      </c>
      <c r="HK218" s="27">
        <f t="shared" si="49"/>
        <v>0.64118067880755591</v>
      </c>
      <c r="HL218" s="27">
        <f t="shared" si="49"/>
        <v>0</v>
      </c>
      <c r="HM218" s="27">
        <f t="shared" si="49"/>
        <v>0.99487821516855179</v>
      </c>
      <c r="HN218" s="27">
        <f t="shared" si="49"/>
        <v>0.99487821604487936</v>
      </c>
      <c r="HO218" s="27">
        <f t="shared" si="49"/>
        <v>0.9948782152903437</v>
      </c>
      <c r="HP218" s="27">
        <f t="shared" si="49"/>
        <v>0</v>
      </c>
      <c r="HQ218" s="27">
        <f t="shared" si="49"/>
        <v>0</v>
      </c>
      <c r="HR218" s="27">
        <f t="shared" si="49"/>
        <v>0.14958567259453387</v>
      </c>
      <c r="HS218" s="27">
        <f t="shared" si="49"/>
        <v>0</v>
      </c>
      <c r="HT218" s="27">
        <f t="shared" si="49"/>
        <v>1</v>
      </c>
      <c r="HU218" s="27">
        <f t="shared" si="49"/>
        <v>0.99487821604487936</v>
      </c>
      <c r="HV218" s="27">
        <f t="shared" si="49"/>
        <v>1</v>
      </c>
      <c r="HW218" s="27">
        <f t="shared" ref="HW218:IB218" si="55">IF(HW$232&gt;0,HW203/HW$232,0)</f>
        <v>0.15035575900800968</v>
      </c>
      <c r="HX218" s="27">
        <f t="shared" si="55"/>
        <v>0</v>
      </c>
      <c r="HY218" s="27">
        <f t="shared" si="55"/>
        <v>0.51292758150727769</v>
      </c>
      <c r="HZ218" s="27">
        <f t="shared" si="55"/>
        <v>0</v>
      </c>
      <c r="IA218" s="27">
        <f t="shared" si="55"/>
        <v>0.9999315886531398</v>
      </c>
      <c r="IB218" s="27">
        <f t="shared" si="55"/>
        <v>0.99521275900999639</v>
      </c>
      <c r="IC218" s="27">
        <f t="shared" si="51"/>
        <v>0.99381200848696816</v>
      </c>
      <c r="ID218" s="27">
        <f t="shared" si="51"/>
        <v>0.99818726532159407</v>
      </c>
      <c r="IE218" s="27"/>
      <c r="IF218" s="27"/>
      <c r="IG218" s="27"/>
      <c r="IH218" s="27"/>
      <c r="II218" s="27"/>
      <c r="IJ218" s="27"/>
      <c r="IK218" s="27"/>
      <c r="IL218" s="27"/>
      <c r="IM218" s="27"/>
      <c r="IN218" s="27"/>
      <c r="IO218" s="27"/>
      <c r="IP218" s="27"/>
      <c r="IQ218" s="27"/>
      <c r="IR218" s="27"/>
      <c r="IS218" s="27"/>
      <c r="IT218" s="27"/>
    </row>
    <row r="219" spans="1:254" s="4" customFormat="1" ht="12" customHeight="1" x14ac:dyDescent="0.15">
      <c r="A219" s="4" t="s">
        <v>401</v>
      </c>
      <c r="C219" s="27">
        <f t="shared" si="44"/>
        <v>6.8045659372612767E-10</v>
      </c>
      <c r="D219" s="27">
        <f t="shared" ref="D219:BO222" si="56">IF(D$232&gt;0,D204/D$232,0)</f>
        <v>3.9181298062735209E-5</v>
      </c>
      <c r="E219" s="27">
        <f t="shared" si="56"/>
        <v>1.1702028157081458E-5</v>
      </c>
      <c r="F219" s="27">
        <f t="shared" si="56"/>
        <v>0.5708974009248573</v>
      </c>
      <c r="G219" s="27">
        <f t="shared" si="56"/>
        <v>1.1870433142361045E-13</v>
      </c>
      <c r="H219" s="27">
        <f t="shared" si="56"/>
        <v>1.1870433687196559E-13</v>
      </c>
      <c r="I219" s="27">
        <f t="shared" si="56"/>
        <v>7.7795288427763896E-8</v>
      </c>
      <c r="J219" s="27">
        <f t="shared" si="56"/>
        <v>8.3777269056829763E-8</v>
      </c>
      <c r="K219" s="27">
        <f t="shared" si="56"/>
        <v>0</v>
      </c>
      <c r="L219" s="27">
        <f t="shared" si="56"/>
        <v>0</v>
      </c>
      <c r="M219" s="27">
        <f t="shared" si="56"/>
        <v>0</v>
      </c>
      <c r="N219" s="27">
        <f t="shared" si="56"/>
        <v>0</v>
      </c>
      <c r="O219" s="27">
        <f t="shared" si="56"/>
        <v>1.1946734218009443E-13</v>
      </c>
      <c r="P219" s="27">
        <f t="shared" si="56"/>
        <v>0</v>
      </c>
      <c r="Q219" s="27">
        <f t="shared" si="56"/>
        <v>9.1894872266127553E-2</v>
      </c>
      <c r="R219" s="27">
        <f t="shared" si="56"/>
        <v>0</v>
      </c>
      <c r="S219" s="27">
        <f t="shared" si="56"/>
        <v>4.6203788253036202E-6</v>
      </c>
      <c r="T219" s="27">
        <f t="shared" si="56"/>
        <v>1.1854559980681783E-13</v>
      </c>
      <c r="U219" s="27">
        <f t="shared" si="56"/>
        <v>0.28078135944379234</v>
      </c>
      <c r="V219" s="27">
        <f t="shared" si="56"/>
        <v>1</v>
      </c>
      <c r="W219" s="27">
        <f t="shared" si="56"/>
        <v>0.2807800929619147</v>
      </c>
      <c r="X219" s="27">
        <f t="shared" si="56"/>
        <v>1</v>
      </c>
      <c r="Y219" s="27">
        <f t="shared" si="56"/>
        <v>0.80425506862088969</v>
      </c>
      <c r="Z219" s="27">
        <f t="shared" si="56"/>
        <v>1.1696896503640153E-5</v>
      </c>
      <c r="AA219" s="27">
        <f t="shared" si="56"/>
        <v>1.1696896503484033E-5</v>
      </c>
      <c r="AB219" s="27">
        <f t="shared" si="56"/>
        <v>1.1696900556655497E-5</v>
      </c>
      <c r="AC219" s="27">
        <f t="shared" si="56"/>
        <v>1.1696896505513612E-5</v>
      </c>
      <c r="AD219" s="27">
        <f t="shared" si="56"/>
        <v>1.1696898117494875E-5</v>
      </c>
      <c r="AE219" s="27">
        <f t="shared" si="56"/>
        <v>1.1696896504420762E-5</v>
      </c>
      <c r="AF219" s="27">
        <f t="shared" si="56"/>
        <v>1.1696898117494875E-5</v>
      </c>
      <c r="AG219" s="27">
        <f t="shared" si="56"/>
        <v>1.1696898117494875E-5</v>
      </c>
      <c r="AH219" s="27">
        <f t="shared" si="56"/>
        <v>1.1696900558994877E-5</v>
      </c>
      <c r="AI219" s="27">
        <f t="shared" si="56"/>
        <v>1.1696898117494875E-5</v>
      </c>
      <c r="AJ219" s="27">
        <f t="shared" si="56"/>
        <v>1.1696897559552536E-5</v>
      </c>
      <c r="AK219" s="27">
        <f t="shared" si="56"/>
        <v>1.1696896782612814E-5</v>
      </c>
      <c r="AL219" s="27">
        <f t="shared" si="56"/>
        <v>0</v>
      </c>
      <c r="AM219" s="27">
        <f t="shared" si="56"/>
        <v>2.4446920874084091E-6</v>
      </c>
      <c r="AN219" s="27">
        <f t="shared" si="56"/>
        <v>0</v>
      </c>
      <c r="AO219" s="27">
        <f t="shared" si="56"/>
        <v>1.5042202751235844E-5</v>
      </c>
      <c r="AP219" s="27">
        <f t="shared" si="56"/>
        <v>1.2605364571237787E-6</v>
      </c>
      <c r="AQ219" s="27">
        <f t="shared" si="56"/>
        <v>5.0915370204250651E-10</v>
      </c>
      <c r="AR219" s="27">
        <f t="shared" si="56"/>
        <v>1.2605348574091552E-6</v>
      </c>
      <c r="AS219" s="27">
        <f t="shared" si="56"/>
        <v>1.260510410171909E-6</v>
      </c>
      <c r="AT219" s="27">
        <f t="shared" si="56"/>
        <v>1.2605364848950011E-6</v>
      </c>
      <c r="AU219" s="27">
        <f t="shared" si="56"/>
        <v>0</v>
      </c>
      <c r="AV219" s="27">
        <f t="shared" si="56"/>
        <v>0.92071208309783659</v>
      </c>
      <c r="AW219" s="27">
        <f t="shared" si="56"/>
        <v>0.8911121742207504</v>
      </c>
      <c r="AX219" s="27">
        <f t="shared" si="56"/>
        <v>0.89295654990748508</v>
      </c>
      <c r="AY219" s="27">
        <f t="shared" si="56"/>
        <v>1.260510405543793E-6</v>
      </c>
      <c r="AZ219" s="27">
        <f t="shared" si="56"/>
        <v>1.2605103743040105E-6</v>
      </c>
      <c r="BA219" s="27">
        <f t="shared" si="56"/>
        <v>1.2605103922379596E-6</v>
      </c>
      <c r="BB219" s="27">
        <f t="shared" si="56"/>
        <v>1.260510387971415E-6</v>
      </c>
      <c r="BC219" s="27">
        <f t="shared" si="56"/>
        <v>1.2605104176202835E-6</v>
      </c>
      <c r="BD219" s="27">
        <f t="shared" si="56"/>
        <v>1.2605103619382635E-6</v>
      </c>
      <c r="BE219" s="27">
        <f t="shared" si="56"/>
        <v>1.2605103836325563E-6</v>
      </c>
      <c r="BF219" s="27">
        <f t="shared" si="56"/>
        <v>1.2605103836325563E-6</v>
      </c>
      <c r="BG219" s="27">
        <f t="shared" si="56"/>
        <v>1.2605103836325563E-6</v>
      </c>
      <c r="BH219" s="27">
        <f t="shared" si="56"/>
        <v>0</v>
      </c>
      <c r="BI219" s="27">
        <f t="shared" si="56"/>
        <v>0</v>
      </c>
      <c r="BJ219" s="27">
        <f t="shared" si="56"/>
        <v>0</v>
      </c>
      <c r="BK219" s="27">
        <f t="shared" si="56"/>
        <v>1.2501003490340783E-6</v>
      </c>
      <c r="BL219" s="27">
        <f t="shared" si="56"/>
        <v>5.4173587684372843E-9</v>
      </c>
      <c r="BM219" s="27">
        <f t="shared" si="56"/>
        <v>1.3368813583520564E-5</v>
      </c>
      <c r="BN219" s="27">
        <f t="shared" si="56"/>
        <v>0</v>
      </c>
      <c r="BO219" s="27">
        <f t="shared" si="56"/>
        <v>9.2973567687089647E-12</v>
      </c>
      <c r="BP219" s="27">
        <f t="shared" si="46"/>
        <v>0</v>
      </c>
      <c r="BQ219" s="27">
        <f t="shared" si="46"/>
        <v>5.1923658818444201E-8</v>
      </c>
      <c r="BR219" s="27">
        <f t="shared" si="46"/>
        <v>0</v>
      </c>
      <c r="BS219" s="27">
        <f t="shared" si="46"/>
        <v>1.345111829033947E-14</v>
      </c>
      <c r="BT219" s="27">
        <f t="shared" si="46"/>
        <v>0</v>
      </c>
      <c r="BU219" s="27">
        <f t="shared" si="46"/>
        <v>1.5900528021987711E-10</v>
      </c>
      <c r="BV219" s="27">
        <f t="shared" si="46"/>
        <v>0</v>
      </c>
      <c r="BW219" s="27">
        <f t="shared" si="46"/>
        <v>3.2344183292015074E-13</v>
      </c>
      <c r="BX219" s="27">
        <f t="shared" si="46"/>
        <v>0</v>
      </c>
      <c r="BY219" s="27">
        <f t="shared" si="46"/>
        <v>0</v>
      </c>
      <c r="BZ219" s="27">
        <f t="shared" si="46"/>
        <v>0</v>
      </c>
      <c r="CA219" s="27">
        <f t="shared" si="46"/>
        <v>0</v>
      </c>
      <c r="CB219" s="27">
        <f t="shared" si="46"/>
        <v>0</v>
      </c>
      <c r="CC219" s="27">
        <f t="shared" si="46"/>
        <v>0</v>
      </c>
      <c r="CD219" s="27">
        <f t="shared" si="46"/>
        <v>0</v>
      </c>
      <c r="CE219" s="27">
        <f t="shared" si="46"/>
        <v>0</v>
      </c>
      <c r="CF219" s="27">
        <f t="shared" si="46"/>
        <v>0</v>
      </c>
      <c r="CG219" s="27">
        <f t="shared" si="46"/>
        <v>2.992296081108764E-3</v>
      </c>
      <c r="CH219" s="27">
        <f t="shared" si="46"/>
        <v>2.2586222336529618E-13</v>
      </c>
      <c r="CI219" s="27">
        <f t="shared" si="46"/>
        <v>2.2586222336713134E-13</v>
      </c>
      <c r="CJ219" s="27">
        <f t="shared" si="46"/>
        <v>4.2700726140139915E-14</v>
      </c>
      <c r="CK219" s="27">
        <f t="shared" si="46"/>
        <v>3.4039819325730246E-10</v>
      </c>
      <c r="CL219" s="27">
        <f t="shared" si="46"/>
        <v>0</v>
      </c>
      <c r="CM219" s="27">
        <f t="shared" si="46"/>
        <v>1.4775765915031336E-12</v>
      </c>
      <c r="CN219" s="27">
        <f t="shared" si="46"/>
        <v>0</v>
      </c>
      <c r="CO219" s="27">
        <f t="shared" si="46"/>
        <v>0</v>
      </c>
      <c r="CP219" s="27">
        <f t="shared" si="46"/>
        <v>1.0842613140074602E-10</v>
      </c>
      <c r="CQ219" s="27">
        <f t="shared" si="46"/>
        <v>1.0842613146636133E-10</v>
      </c>
      <c r="CR219" s="27">
        <f t="shared" si="46"/>
        <v>0</v>
      </c>
      <c r="CS219" s="27">
        <f t="shared" si="46"/>
        <v>0</v>
      </c>
      <c r="CT219" s="27">
        <f t="shared" si="46"/>
        <v>0</v>
      </c>
      <c r="CU219" s="27">
        <f t="shared" si="46"/>
        <v>0</v>
      </c>
      <c r="CV219" s="27">
        <f t="shared" si="46"/>
        <v>0</v>
      </c>
      <c r="CW219" s="27">
        <f t="shared" si="46"/>
        <v>0</v>
      </c>
      <c r="CX219" s="27">
        <f t="shared" si="46"/>
        <v>0</v>
      </c>
      <c r="CY219" s="27">
        <f t="shared" si="46"/>
        <v>1.4094996249314909E-6</v>
      </c>
      <c r="CZ219" s="27">
        <f t="shared" si="46"/>
        <v>0</v>
      </c>
      <c r="DA219" s="27">
        <f t="shared" si="46"/>
        <v>0.2580163859723214</v>
      </c>
      <c r="DB219" s="27">
        <f t="shared" si="46"/>
        <v>1</v>
      </c>
      <c r="DC219" s="27">
        <f t="shared" si="46"/>
        <v>0.97160200871638713</v>
      </c>
      <c r="DD219" s="27">
        <f t="shared" si="46"/>
        <v>5.7980016157531039E-5</v>
      </c>
      <c r="DE219" s="27">
        <f t="shared" si="46"/>
        <v>1.0176905660824865E-7</v>
      </c>
      <c r="DF219" s="27">
        <f t="shared" si="46"/>
        <v>5.5732928320983802E-6</v>
      </c>
      <c r="DG219" s="27">
        <f t="shared" si="46"/>
        <v>0.79383055751336762</v>
      </c>
      <c r="DH219" s="27">
        <f t="shared" si="46"/>
        <v>0.79383055751336762</v>
      </c>
      <c r="DI219" s="27">
        <f t="shared" si="46"/>
        <v>1</v>
      </c>
      <c r="DJ219" s="27">
        <f t="shared" si="46"/>
        <v>5.0957131051153084E-10</v>
      </c>
      <c r="DK219" s="27">
        <f t="shared" si="46"/>
        <v>0</v>
      </c>
      <c r="DL219" s="27">
        <f t="shared" si="46"/>
        <v>0</v>
      </c>
      <c r="DM219" s="27">
        <f t="shared" si="46"/>
        <v>0</v>
      </c>
      <c r="DN219" s="27">
        <f t="shared" si="46"/>
        <v>0</v>
      </c>
      <c r="DO219" s="27">
        <f t="shared" si="46"/>
        <v>0</v>
      </c>
      <c r="DP219" s="27">
        <f t="shared" si="46"/>
        <v>2.8361649994933748E-7</v>
      </c>
      <c r="DQ219" s="27">
        <f t="shared" si="46"/>
        <v>0</v>
      </c>
      <c r="DR219" s="27">
        <f t="shared" si="46"/>
        <v>0</v>
      </c>
      <c r="DS219" s="27">
        <f t="shared" si="46"/>
        <v>0</v>
      </c>
      <c r="DT219" s="27">
        <f t="shared" si="46"/>
        <v>0</v>
      </c>
      <c r="DU219" s="27">
        <f t="shared" si="46"/>
        <v>0.7938097361551163</v>
      </c>
      <c r="DV219" s="27">
        <f t="shared" si="46"/>
        <v>0.7938097361551163</v>
      </c>
      <c r="DW219" s="27">
        <f t="shared" si="46"/>
        <v>0</v>
      </c>
      <c r="DX219" s="27">
        <f t="shared" si="46"/>
        <v>5.9575280923523672E-5</v>
      </c>
      <c r="DY219" s="27">
        <f t="shared" si="46"/>
        <v>0</v>
      </c>
      <c r="DZ219" s="27">
        <f t="shared" si="46"/>
        <v>0.97160200871638713</v>
      </c>
      <c r="EA219" s="27">
        <f t="shared" si="46"/>
        <v>0</v>
      </c>
      <c r="EB219" s="27">
        <f t="shared" ref="EB219:FG219" si="57">IF(EB$232&gt;0,EB204/EB$232,0)</f>
        <v>0.97160200871638713</v>
      </c>
      <c r="EC219" s="27">
        <f t="shared" si="57"/>
        <v>0</v>
      </c>
      <c r="ED219" s="27">
        <f t="shared" si="57"/>
        <v>0.46716652268958986</v>
      </c>
      <c r="EE219" s="27">
        <f t="shared" si="57"/>
        <v>1.0266671315500489E-5</v>
      </c>
      <c r="EF219" s="27">
        <f t="shared" si="57"/>
        <v>1.0266671315500489E-5</v>
      </c>
      <c r="EG219" s="27">
        <f t="shared" si="57"/>
        <v>1.0266671315500489E-5</v>
      </c>
      <c r="EH219" s="27">
        <f t="shared" si="57"/>
        <v>1.0266671315500489E-5</v>
      </c>
      <c r="EI219" s="27">
        <f t="shared" si="57"/>
        <v>6.0695906254150009E-6</v>
      </c>
      <c r="EJ219" s="27">
        <f t="shared" si="57"/>
        <v>0.96291368234433738</v>
      </c>
      <c r="EK219" s="27">
        <f t="shared" si="57"/>
        <v>6.0695906254150009E-6</v>
      </c>
      <c r="EL219" s="27">
        <f t="shared" si="57"/>
        <v>0.96291368234433738</v>
      </c>
      <c r="EM219" s="27">
        <f t="shared" si="57"/>
        <v>0.96291368234433738</v>
      </c>
      <c r="EN219" s="27">
        <f t="shared" si="57"/>
        <v>1.1528478704715919E-2</v>
      </c>
      <c r="EO219" s="27">
        <f t="shared" si="57"/>
        <v>5.0957131051153084E-10</v>
      </c>
      <c r="EP219" s="27">
        <f t="shared" si="57"/>
        <v>5.0957131051153084E-10</v>
      </c>
      <c r="EQ219" s="27">
        <f t="shared" si="57"/>
        <v>1.4081541777938126E-6</v>
      </c>
      <c r="ER219" s="27">
        <f t="shared" si="57"/>
        <v>1.4081541768585504E-6</v>
      </c>
      <c r="ES219" s="27">
        <f t="shared" si="57"/>
        <v>0.9624313189097492</v>
      </c>
      <c r="ET219" s="27">
        <f t="shared" si="57"/>
        <v>1</v>
      </c>
      <c r="EU219" s="27">
        <f t="shared" si="57"/>
        <v>1</v>
      </c>
      <c r="EV219" s="27">
        <f t="shared" si="57"/>
        <v>1.1528478704715919E-2</v>
      </c>
      <c r="EW219" s="27">
        <f t="shared" si="57"/>
        <v>0</v>
      </c>
      <c r="EX219" s="27">
        <f t="shared" si="57"/>
        <v>0</v>
      </c>
      <c r="EY219" s="27">
        <f t="shared" si="57"/>
        <v>0</v>
      </c>
      <c r="EZ219" s="27">
        <f t="shared" si="57"/>
        <v>0</v>
      </c>
      <c r="FA219" s="27">
        <f t="shared" si="57"/>
        <v>0</v>
      </c>
      <c r="FB219" s="27">
        <f t="shared" si="57"/>
        <v>0</v>
      </c>
      <c r="FC219" s="27">
        <f t="shared" si="57"/>
        <v>0</v>
      </c>
      <c r="FD219" s="27">
        <f t="shared" si="57"/>
        <v>0</v>
      </c>
      <c r="FE219" s="27">
        <f t="shared" si="57"/>
        <v>0</v>
      </c>
      <c r="FF219" s="27">
        <f t="shared" si="57"/>
        <v>0</v>
      </c>
      <c r="FG219" s="27">
        <f t="shared" si="57"/>
        <v>0</v>
      </c>
      <c r="FH219" s="27">
        <f t="shared" ref="FH219:GM219" si="58">IF(FH$232&gt;0,FH204/FH$232,0)</f>
        <v>0</v>
      </c>
      <c r="FI219" s="27">
        <f t="shared" si="58"/>
        <v>0</v>
      </c>
      <c r="FJ219" s="27">
        <f t="shared" si="58"/>
        <v>0</v>
      </c>
      <c r="FK219" s="27">
        <f t="shared" si="58"/>
        <v>0</v>
      </c>
      <c r="FL219" s="27">
        <f t="shared" si="58"/>
        <v>0</v>
      </c>
      <c r="FM219" s="27">
        <f t="shared" si="58"/>
        <v>0</v>
      </c>
      <c r="FN219" s="27">
        <f t="shared" si="58"/>
        <v>0</v>
      </c>
      <c r="FO219" s="27">
        <f t="shared" si="58"/>
        <v>0</v>
      </c>
      <c r="FP219" s="27">
        <f t="shared" si="58"/>
        <v>0</v>
      </c>
      <c r="FQ219" s="27">
        <f t="shared" si="58"/>
        <v>0</v>
      </c>
      <c r="FR219" s="27">
        <f t="shared" si="58"/>
        <v>0</v>
      </c>
      <c r="FS219" s="27">
        <f t="shared" si="58"/>
        <v>0</v>
      </c>
      <c r="FT219" s="27">
        <f t="shared" si="58"/>
        <v>0</v>
      </c>
      <c r="FU219" s="27">
        <f t="shared" si="58"/>
        <v>0</v>
      </c>
      <c r="FV219" s="27">
        <f t="shared" si="58"/>
        <v>0</v>
      </c>
      <c r="FW219" s="27">
        <f t="shared" si="58"/>
        <v>0</v>
      </c>
      <c r="FX219" s="27">
        <f t="shared" si="58"/>
        <v>0</v>
      </c>
      <c r="FY219" s="27">
        <f t="shared" si="58"/>
        <v>0</v>
      </c>
      <c r="FZ219" s="27">
        <f t="shared" si="58"/>
        <v>0</v>
      </c>
      <c r="GA219" s="27">
        <f t="shared" si="58"/>
        <v>0</v>
      </c>
      <c r="GB219" s="27">
        <f t="shared" si="58"/>
        <v>0</v>
      </c>
      <c r="GC219" s="27">
        <f t="shared" si="58"/>
        <v>0</v>
      </c>
      <c r="GD219" s="27">
        <f t="shared" si="58"/>
        <v>0</v>
      </c>
      <c r="GE219" s="27">
        <f t="shared" si="58"/>
        <v>0</v>
      </c>
      <c r="GF219" s="27">
        <f t="shared" si="58"/>
        <v>0</v>
      </c>
      <c r="GG219" s="27">
        <f t="shared" si="58"/>
        <v>0</v>
      </c>
      <c r="GH219" s="27">
        <f t="shared" si="58"/>
        <v>0</v>
      </c>
      <c r="GI219" s="27">
        <f t="shared" si="58"/>
        <v>0</v>
      </c>
      <c r="GJ219" s="27">
        <f t="shared" si="58"/>
        <v>0</v>
      </c>
      <c r="GK219" s="27">
        <f t="shared" si="58"/>
        <v>1.1870424534847702E-13</v>
      </c>
      <c r="GL219" s="27">
        <f t="shared" si="58"/>
        <v>0</v>
      </c>
      <c r="GM219" s="27">
        <f t="shared" si="58"/>
        <v>0</v>
      </c>
      <c r="GN219" s="27">
        <f t="shared" si="49"/>
        <v>3.918142773255798E-5</v>
      </c>
      <c r="GO219" s="27">
        <f t="shared" si="49"/>
        <v>1.195586770258087E-13</v>
      </c>
      <c r="GP219" s="27">
        <f t="shared" si="49"/>
        <v>8.3777269056829763E-8</v>
      </c>
      <c r="GQ219" s="27">
        <f t="shared" si="49"/>
        <v>1.1870376015044821E-13</v>
      </c>
      <c r="GR219" s="27">
        <f t="shared" si="49"/>
        <v>9.1894830541023279E-2</v>
      </c>
      <c r="GS219" s="27">
        <f t="shared" si="49"/>
        <v>5.4175752697776597E-9</v>
      </c>
      <c r="GT219" s="27">
        <f t="shared" si="49"/>
        <v>1.3374017031195547E-5</v>
      </c>
      <c r="GU219" s="27">
        <f t="shared" si="49"/>
        <v>0</v>
      </c>
      <c r="GV219" s="27">
        <f t="shared" si="49"/>
        <v>9.2981947798878913E-12</v>
      </c>
      <c r="GW219" s="27">
        <f t="shared" si="49"/>
        <v>5.1963933807693432E-8</v>
      </c>
      <c r="GX219" s="27">
        <f t="shared" si="49"/>
        <v>0</v>
      </c>
      <c r="GY219" s="27">
        <f t="shared" si="49"/>
        <v>1.3452515942107821E-14</v>
      </c>
      <c r="GZ219" s="27">
        <f t="shared" si="49"/>
        <v>1.5927219770155962E-10</v>
      </c>
      <c r="HA219" s="27">
        <f t="shared" si="49"/>
        <v>0</v>
      </c>
      <c r="HB219" s="27">
        <f t="shared" si="49"/>
        <v>0</v>
      </c>
      <c r="HC219" s="27">
        <f t="shared" si="49"/>
        <v>3.2349608689847672E-13</v>
      </c>
      <c r="HD219" s="27">
        <f t="shared" si="49"/>
        <v>0</v>
      </c>
      <c r="HE219" s="27">
        <f t="shared" si="49"/>
        <v>0</v>
      </c>
      <c r="HF219" s="27">
        <f t="shared" si="49"/>
        <v>0</v>
      </c>
      <c r="HG219" s="27">
        <f t="shared" si="49"/>
        <v>0</v>
      </c>
      <c r="HH219" s="27">
        <f t="shared" si="49"/>
        <v>0</v>
      </c>
      <c r="HI219" s="27">
        <f t="shared" si="49"/>
        <v>0</v>
      </c>
      <c r="HJ219" s="27">
        <f t="shared" si="49"/>
        <v>0</v>
      </c>
      <c r="HK219" s="27">
        <f t="shared" si="49"/>
        <v>0</v>
      </c>
      <c r="HL219" s="27">
        <f t="shared" si="49"/>
        <v>0</v>
      </c>
      <c r="HM219" s="27">
        <f t="shared" si="49"/>
        <v>0</v>
      </c>
      <c r="HN219" s="27">
        <f t="shared" si="49"/>
        <v>0</v>
      </c>
      <c r="HO219" s="27">
        <f t="shared" si="49"/>
        <v>0</v>
      </c>
      <c r="HP219" s="27">
        <f t="shared" si="49"/>
        <v>0</v>
      </c>
      <c r="HQ219" s="27">
        <f t="shared" si="49"/>
        <v>0</v>
      </c>
      <c r="HR219" s="27">
        <f t="shared" si="49"/>
        <v>0</v>
      </c>
      <c r="HS219" s="27">
        <f t="shared" si="49"/>
        <v>0</v>
      </c>
      <c r="HT219" s="27">
        <f t="shared" si="49"/>
        <v>0</v>
      </c>
      <c r="HU219" s="27">
        <f t="shared" si="49"/>
        <v>0</v>
      </c>
      <c r="HV219" s="27">
        <f t="shared" si="49"/>
        <v>0</v>
      </c>
      <c r="HW219" s="27">
        <f t="shared" ref="HW219:IB219" si="59">IF(HW$232&gt;0,HW204/HW$232,0)</f>
        <v>0</v>
      </c>
      <c r="HX219" s="27">
        <f t="shared" si="59"/>
        <v>0</v>
      </c>
      <c r="HY219" s="27">
        <f t="shared" si="59"/>
        <v>0.46716652268958986</v>
      </c>
      <c r="HZ219" s="27">
        <f t="shared" si="59"/>
        <v>0</v>
      </c>
      <c r="IA219" s="27">
        <f t="shared" si="59"/>
        <v>5.7980016157531039E-5</v>
      </c>
      <c r="IB219" s="27">
        <f t="shared" si="59"/>
        <v>6.0695906254150009E-6</v>
      </c>
      <c r="IC219" s="27">
        <f t="shared" si="51"/>
        <v>1.4094996249314909E-6</v>
      </c>
      <c r="ID219" s="27">
        <f t="shared" si="51"/>
        <v>0</v>
      </c>
      <c r="IE219" s="27"/>
      <c r="IF219" s="27"/>
      <c r="IG219" s="27"/>
      <c r="IH219" s="27"/>
      <c r="II219" s="27"/>
      <c r="IJ219" s="27"/>
      <c r="IK219" s="27"/>
      <c r="IL219" s="27"/>
      <c r="IM219" s="27"/>
      <c r="IN219" s="27"/>
      <c r="IO219" s="27"/>
      <c r="IP219" s="27"/>
      <c r="IQ219" s="27"/>
      <c r="IR219" s="27"/>
      <c r="IS219" s="27"/>
      <c r="IT219" s="27"/>
    </row>
    <row r="220" spans="1:254" s="4" customFormat="1" ht="12" customHeight="1" x14ac:dyDescent="0.15">
      <c r="A220" s="4" t="s">
        <v>402</v>
      </c>
      <c r="C220" s="27">
        <f t="shared" si="44"/>
        <v>0</v>
      </c>
      <c r="D220" s="27">
        <f t="shared" si="56"/>
        <v>0</v>
      </c>
      <c r="E220" s="27">
        <f t="shared" si="56"/>
        <v>0</v>
      </c>
      <c r="F220" s="27">
        <f t="shared" si="56"/>
        <v>0</v>
      </c>
      <c r="G220" s="27">
        <f t="shared" si="56"/>
        <v>0</v>
      </c>
      <c r="H220" s="27">
        <f t="shared" si="56"/>
        <v>0</v>
      </c>
      <c r="I220" s="27">
        <f t="shared" si="56"/>
        <v>0</v>
      </c>
      <c r="J220" s="27">
        <f t="shared" si="56"/>
        <v>0</v>
      </c>
      <c r="K220" s="27">
        <f t="shared" si="56"/>
        <v>0</v>
      </c>
      <c r="L220" s="27">
        <f t="shared" si="56"/>
        <v>0</v>
      </c>
      <c r="M220" s="27">
        <f t="shared" si="56"/>
        <v>0</v>
      </c>
      <c r="N220" s="27">
        <f t="shared" si="56"/>
        <v>0</v>
      </c>
      <c r="O220" s="27">
        <f t="shared" si="56"/>
        <v>0</v>
      </c>
      <c r="P220" s="27">
        <f t="shared" si="56"/>
        <v>0</v>
      </c>
      <c r="Q220" s="27">
        <f t="shared" si="56"/>
        <v>0</v>
      </c>
      <c r="R220" s="27">
        <f t="shared" si="56"/>
        <v>0</v>
      </c>
      <c r="S220" s="27">
        <f t="shared" si="56"/>
        <v>0</v>
      </c>
      <c r="T220" s="27">
        <f t="shared" si="56"/>
        <v>0</v>
      </c>
      <c r="U220" s="27">
        <f t="shared" si="56"/>
        <v>0</v>
      </c>
      <c r="V220" s="27">
        <f t="shared" si="56"/>
        <v>0</v>
      </c>
      <c r="W220" s="27">
        <f t="shared" si="56"/>
        <v>0</v>
      </c>
      <c r="X220" s="27">
        <f t="shared" si="56"/>
        <v>0</v>
      </c>
      <c r="Y220" s="27">
        <f t="shared" si="56"/>
        <v>0</v>
      </c>
      <c r="Z220" s="27">
        <f t="shared" si="56"/>
        <v>0</v>
      </c>
      <c r="AA220" s="27">
        <f t="shared" si="56"/>
        <v>0</v>
      </c>
      <c r="AB220" s="27">
        <f t="shared" si="56"/>
        <v>0</v>
      </c>
      <c r="AC220" s="27">
        <f t="shared" si="56"/>
        <v>0</v>
      </c>
      <c r="AD220" s="27">
        <f t="shared" si="56"/>
        <v>0</v>
      </c>
      <c r="AE220" s="27">
        <f t="shared" si="56"/>
        <v>0</v>
      </c>
      <c r="AF220" s="27">
        <f t="shared" si="56"/>
        <v>0</v>
      </c>
      <c r="AG220" s="27">
        <f t="shared" si="56"/>
        <v>0</v>
      </c>
      <c r="AH220" s="27">
        <f t="shared" si="56"/>
        <v>0</v>
      </c>
      <c r="AI220" s="27">
        <f t="shared" si="56"/>
        <v>0</v>
      </c>
      <c r="AJ220" s="27">
        <f t="shared" si="56"/>
        <v>0</v>
      </c>
      <c r="AK220" s="27">
        <f t="shared" si="56"/>
        <v>0</v>
      </c>
      <c r="AL220" s="27">
        <f t="shared" si="56"/>
        <v>0</v>
      </c>
      <c r="AM220" s="27">
        <f t="shared" si="56"/>
        <v>0</v>
      </c>
      <c r="AN220" s="27">
        <f t="shared" si="56"/>
        <v>0</v>
      </c>
      <c r="AO220" s="27">
        <f t="shared" si="56"/>
        <v>1.4403463250838656E-6</v>
      </c>
      <c r="AP220" s="27">
        <f t="shared" si="56"/>
        <v>6.0239465297292994E-8</v>
      </c>
      <c r="AQ220" s="27">
        <f t="shared" si="56"/>
        <v>0</v>
      </c>
      <c r="AR220" s="27">
        <f t="shared" si="56"/>
        <v>6.0239453988552158E-8</v>
      </c>
      <c r="AS220" s="27">
        <f t="shared" si="56"/>
        <v>6.023810065945928E-8</v>
      </c>
      <c r="AT220" s="27">
        <f t="shared" si="56"/>
        <v>6.0239466624445074E-8</v>
      </c>
      <c r="AU220" s="27">
        <f t="shared" si="56"/>
        <v>0</v>
      </c>
      <c r="AV220" s="27">
        <f t="shared" si="56"/>
        <v>4.5844961739736498E-2</v>
      </c>
      <c r="AW220" s="27">
        <f t="shared" si="56"/>
        <v>0</v>
      </c>
      <c r="AX220" s="27">
        <f t="shared" si="56"/>
        <v>4.4461505527907216E-2</v>
      </c>
      <c r="AY220" s="27">
        <f t="shared" si="56"/>
        <v>6.023810043828782E-8</v>
      </c>
      <c r="AZ220" s="27">
        <f t="shared" si="56"/>
        <v>6.0238098945380538E-8</v>
      </c>
      <c r="BA220" s="27">
        <f t="shared" si="56"/>
        <v>6.0238099802419896E-8</v>
      </c>
      <c r="BB220" s="27">
        <f t="shared" si="56"/>
        <v>6.0238099598527458E-8</v>
      </c>
      <c r="BC220" s="27">
        <f t="shared" si="56"/>
        <v>6.0238101015407101E-8</v>
      </c>
      <c r="BD220" s="27">
        <f t="shared" si="56"/>
        <v>6.0238098354438089E-8</v>
      </c>
      <c r="BE220" s="27">
        <f t="shared" si="56"/>
        <v>6.0238099391179232E-8</v>
      </c>
      <c r="BF220" s="27">
        <f t="shared" si="56"/>
        <v>6.0238099391179232E-8</v>
      </c>
      <c r="BG220" s="27">
        <f t="shared" si="56"/>
        <v>6.0238099391179232E-8</v>
      </c>
      <c r="BH220" s="27">
        <f t="shared" si="56"/>
        <v>3.082966079038128E-2</v>
      </c>
      <c r="BI220" s="27">
        <f t="shared" si="56"/>
        <v>0</v>
      </c>
      <c r="BJ220" s="27">
        <f t="shared" si="56"/>
        <v>2.547904966047659E-4</v>
      </c>
      <c r="BK220" s="27">
        <f t="shared" si="56"/>
        <v>2.1646146718068916E-6</v>
      </c>
      <c r="BL220" s="27">
        <f t="shared" si="56"/>
        <v>1.0344649700934557E-8</v>
      </c>
      <c r="BM220" s="27">
        <f t="shared" si="56"/>
        <v>2.3139416635288383E-5</v>
      </c>
      <c r="BN220" s="27">
        <f t="shared" si="56"/>
        <v>0</v>
      </c>
      <c r="BO220" s="27">
        <f t="shared" si="56"/>
        <v>2.1647100344540888E-11</v>
      </c>
      <c r="BP220" s="27">
        <f t="shared" si="46"/>
        <v>0</v>
      </c>
      <c r="BQ220" s="27">
        <f t="shared" si="46"/>
        <v>9.9116801857084892E-8</v>
      </c>
      <c r="BR220" s="27">
        <f t="shared" si="46"/>
        <v>0</v>
      </c>
      <c r="BS220" s="27">
        <f t="shared" si="46"/>
        <v>4.1425475939392044E-14</v>
      </c>
      <c r="BT220" s="27">
        <f t="shared" si="46"/>
        <v>0</v>
      </c>
      <c r="BU220" s="27">
        <f t="shared" si="46"/>
        <v>3.7005050556613451E-10</v>
      </c>
      <c r="BV220" s="27">
        <f t="shared" si="46"/>
        <v>0</v>
      </c>
      <c r="BW220" s="27">
        <f t="shared" si="46"/>
        <v>9.9570299747542094E-13</v>
      </c>
      <c r="BX220" s="27">
        <f t="shared" si="46"/>
        <v>0</v>
      </c>
      <c r="BY220" s="27">
        <f t="shared" si="46"/>
        <v>0</v>
      </c>
      <c r="BZ220" s="27">
        <f t="shared" si="46"/>
        <v>0</v>
      </c>
      <c r="CA220" s="27">
        <f t="shared" si="46"/>
        <v>0</v>
      </c>
      <c r="CB220" s="27">
        <f t="shared" si="46"/>
        <v>0</v>
      </c>
      <c r="CC220" s="27">
        <f t="shared" si="46"/>
        <v>0</v>
      </c>
      <c r="CD220" s="27">
        <f t="shared" si="46"/>
        <v>0</v>
      </c>
      <c r="CE220" s="27">
        <f t="shared" si="46"/>
        <v>0</v>
      </c>
      <c r="CF220" s="27">
        <f t="shared" si="46"/>
        <v>0</v>
      </c>
      <c r="CG220" s="27">
        <f t="shared" si="46"/>
        <v>9.2150361317385587E-3</v>
      </c>
      <c r="CH220" s="27">
        <f t="shared" si="46"/>
        <v>6.9530799646688961E-13</v>
      </c>
      <c r="CI220" s="27">
        <f t="shared" si="46"/>
        <v>6.9530799647253902E-13</v>
      </c>
      <c r="CJ220" s="27">
        <f t="shared" si="46"/>
        <v>1.3168804974282085E-13</v>
      </c>
      <c r="CK220" s="27">
        <f t="shared" si="46"/>
        <v>7.9186040436053886E-10</v>
      </c>
      <c r="CL220" s="27">
        <f t="shared" si="46"/>
        <v>0</v>
      </c>
      <c r="CM220" s="27">
        <f t="shared" si="46"/>
        <v>4.5503256726744912E-12</v>
      </c>
      <c r="CN220" s="27">
        <f t="shared" si="46"/>
        <v>0</v>
      </c>
      <c r="CO220" s="27">
        <f t="shared" si="46"/>
        <v>0</v>
      </c>
      <c r="CP220" s="27">
        <f t="shared" si="46"/>
        <v>2.5233844238343998E-10</v>
      </c>
      <c r="CQ220" s="27">
        <f t="shared" si="46"/>
        <v>2.5233844253614554E-10</v>
      </c>
      <c r="CR220" s="27">
        <f t="shared" si="46"/>
        <v>0</v>
      </c>
      <c r="CS220" s="27">
        <f t="shared" si="46"/>
        <v>0</v>
      </c>
      <c r="CT220" s="27">
        <f t="shared" si="46"/>
        <v>0</v>
      </c>
      <c r="CU220" s="27">
        <f t="shared" si="46"/>
        <v>0</v>
      </c>
      <c r="CV220" s="27">
        <f t="shared" si="46"/>
        <v>0</v>
      </c>
      <c r="CW220" s="27">
        <f t="shared" si="46"/>
        <v>0</v>
      </c>
      <c r="CX220" s="27">
        <f t="shared" si="46"/>
        <v>0</v>
      </c>
      <c r="CY220" s="27">
        <f t="shared" si="46"/>
        <v>0</v>
      </c>
      <c r="CZ220" s="27">
        <f t="shared" si="46"/>
        <v>0</v>
      </c>
      <c r="DA220" s="27">
        <f t="shared" si="46"/>
        <v>0</v>
      </c>
      <c r="DB220" s="27">
        <f t="shared" si="46"/>
        <v>0</v>
      </c>
      <c r="DC220" s="27">
        <f t="shared" si="46"/>
        <v>0</v>
      </c>
      <c r="DD220" s="27">
        <f t="shared" si="46"/>
        <v>0</v>
      </c>
      <c r="DE220" s="27">
        <f t="shared" si="46"/>
        <v>0</v>
      </c>
      <c r="DF220" s="27">
        <f t="shared" si="46"/>
        <v>0</v>
      </c>
      <c r="DG220" s="27">
        <f t="shared" si="46"/>
        <v>0</v>
      </c>
      <c r="DH220" s="27">
        <f t="shared" si="46"/>
        <v>0</v>
      </c>
      <c r="DI220" s="27">
        <f t="shared" si="46"/>
        <v>0</v>
      </c>
      <c r="DJ220" s="27">
        <f t="shared" si="46"/>
        <v>0</v>
      </c>
      <c r="DK220" s="27">
        <f t="shared" si="46"/>
        <v>0</v>
      </c>
      <c r="DL220" s="27">
        <f t="shared" si="46"/>
        <v>0</v>
      </c>
      <c r="DM220" s="27">
        <f t="shared" si="46"/>
        <v>0</v>
      </c>
      <c r="DN220" s="27">
        <f t="shared" si="46"/>
        <v>0</v>
      </c>
      <c r="DO220" s="27">
        <f t="shared" si="46"/>
        <v>0</v>
      </c>
      <c r="DP220" s="27">
        <f t="shared" si="46"/>
        <v>0</v>
      </c>
      <c r="DQ220" s="27">
        <f t="shared" si="46"/>
        <v>0</v>
      </c>
      <c r="DR220" s="27">
        <f t="shared" si="46"/>
        <v>0</v>
      </c>
      <c r="DS220" s="27">
        <f t="shared" si="46"/>
        <v>0</v>
      </c>
      <c r="DT220" s="27">
        <f t="shared" si="46"/>
        <v>0</v>
      </c>
      <c r="DU220" s="27">
        <f t="shared" si="46"/>
        <v>0</v>
      </c>
      <c r="DV220" s="27">
        <f t="shared" si="46"/>
        <v>0</v>
      </c>
      <c r="DW220" s="27">
        <f t="shared" si="46"/>
        <v>0</v>
      </c>
      <c r="DX220" s="27">
        <f t="shared" si="46"/>
        <v>0</v>
      </c>
      <c r="DY220" s="27">
        <f t="shared" si="46"/>
        <v>0</v>
      </c>
      <c r="DZ220" s="27">
        <f t="shared" si="46"/>
        <v>0</v>
      </c>
      <c r="EA220" s="27">
        <f t="shared" ref="EA220:GL224" si="60">IF(EA$232&gt;0,EA205/EA$232,0)</f>
        <v>0</v>
      </c>
      <c r="EB220" s="27">
        <f t="shared" si="60"/>
        <v>0</v>
      </c>
      <c r="EC220" s="27">
        <f t="shared" si="60"/>
        <v>0</v>
      </c>
      <c r="ED220" s="27">
        <f t="shared" si="60"/>
        <v>0</v>
      </c>
      <c r="EE220" s="27">
        <f t="shared" si="60"/>
        <v>0</v>
      </c>
      <c r="EF220" s="27">
        <f t="shared" si="60"/>
        <v>0</v>
      </c>
      <c r="EG220" s="27">
        <f t="shared" si="60"/>
        <v>0</v>
      </c>
      <c r="EH220" s="27">
        <f t="shared" si="60"/>
        <v>0</v>
      </c>
      <c r="EI220" s="27">
        <f t="shared" si="60"/>
        <v>0</v>
      </c>
      <c r="EJ220" s="27">
        <f t="shared" si="60"/>
        <v>0</v>
      </c>
      <c r="EK220" s="27">
        <f t="shared" si="60"/>
        <v>0</v>
      </c>
      <c r="EL220" s="27">
        <f t="shared" si="60"/>
        <v>0</v>
      </c>
      <c r="EM220" s="27">
        <f t="shared" si="60"/>
        <v>0</v>
      </c>
      <c r="EN220" s="27">
        <f t="shared" si="60"/>
        <v>0</v>
      </c>
      <c r="EO220" s="27">
        <f t="shared" si="60"/>
        <v>0</v>
      </c>
      <c r="EP220" s="27">
        <f t="shared" si="60"/>
        <v>0</v>
      </c>
      <c r="EQ220" s="27">
        <f t="shared" si="60"/>
        <v>0</v>
      </c>
      <c r="ER220" s="27">
        <f t="shared" si="60"/>
        <v>0</v>
      </c>
      <c r="ES220" s="27">
        <f t="shared" si="60"/>
        <v>0</v>
      </c>
      <c r="ET220" s="27">
        <f t="shared" si="60"/>
        <v>0</v>
      </c>
      <c r="EU220" s="27">
        <f t="shared" si="60"/>
        <v>0</v>
      </c>
      <c r="EV220" s="27">
        <f t="shared" si="60"/>
        <v>0</v>
      </c>
      <c r="EW220" s="27">
        <f t="shared" si="60"/>
        <v>0</v>
      </c>
      <c r="EX220" s="27">
        <f t="shared" si="60"/>
        <v>0</v>
      </c>
      <c r="EY220" s="27">
        <f t="shared" si="60"/>
        <v>0</v>
      </c>
      <c r="EZ220" s="27">
        <f t="shared" si="60"/>
        <v>0</v>
      </c>
      <c r="FA220" s="27">
        <f t="shared" si="60"/>
        <v>0</v>
      </c>
      <c r="FB220" s="27">
        <f t="shared" si="60"/>
        <v>0</v>
      </c>
      <c r="FC220" s="27">
        <f t="shared" si="60"/>
        <v>0</v>
      </c>
      <c r="FD220" s="27">
        <f t="shared" si="60"/>
        <v>0</v>
      </c>
      <c r="FE220" s="27">
        <f t="shared" si="60"/>
        <v>0</v>
      </c>
      <c r="FF220" s="27">
        <f t="shared" si="60"/>
        <v>0</v>
      </c>
      <c r="FG220" s="27">
        <f t="shared" si="60"/>
        <v>0</v>
      </c>
      <c r="FH220" s="27">
        <f t="shared" si="60"/>
        <v>0</v>
      </c>
      <c r="FI220" s="27">
        <f t="shared" si="60"/>
        <v>0</v>
      </c>
      <c r="FJ220" s="27">
        <f t="shared" si="60"/>
        <v>0</v>
      </c>
      <c r="FK220" s="27">
        <f t="shared" si="60"/>
        <v>0</v>
      </c>
      <c r="FL220" s="27">
        <f t="shared" si="60"/>
        <v>0</v>
      </c>
      <c r="FM220" s="27">
        <f t="shared" si="60"/>
        <v>0</v>
      </c>
      <c r="FN220" s="27">
        <f t="shared" si="60"/>
        <v>0</v>
      </c>
      <c r="FO220" s="27">
        <f t="shared" si="60"/>
        <v>0</v>
      </c>
      <c r="FP220" s="27">
        <f t="shared" si="60"/>
        <v>0</v>
      </c>
      <c r="FQ220" s="27">
        <f t="shared" si="60"/>
        <v>0</v>
      </c>
      <c r="FR220" s="27">
        <f t="shared" si="60"/>
        <v>0</v>
      </c>
      <c r="FS220" s="27">
        <f t="shared" si="60"/>
        <v>0</v>
      </c>
      <c r="FT220" s="27">
        <f t="shared" si="60"/>
        <v>0</v>
      </c>
      <c r="FU220" s="27">
        <f t="shared" si="60"/>
        <v>0</v>
      </c>
      <c r="FV220" s="27">
        <f t="shared" si="60"/>
        <v>0</v>
      </c>
      <c r="FW220" s="27">
        <f t="shared" si="60"/>
        <v>0</v>
      </c>
      <c r="FX220" s="27">
        <f t="shared" si="60"/>
        <v>0</v>
      </c>
      <c r="FY220" s="27">
        <f t="shared" si="60"/>
        <v>0</v>
      </c>
      <c r="FZ220" s="27">
        <f t="shared" si="60"/>
        <v>0</v>
      </c>
      <c r="GA220" s="27">
        <f t="shared" si="60"/>
        <v>0</v>
      </c>
      <c r="GB220" s="27">
        <f t="shared" si="60"/>
        <v>0</v>
      </c>
      <c r="GC220" s="27">
        <f t="shared" si="60"/>
        <v>0</v>
      </c>
      <c r="GD220" s="27">
        <f t="shared" si="60"/>
        <v>0</v>
      </c>
      <c r="GE220" s="27">
        <f t="shared" si="60"/>
        <v>0</v>
      </c>
      <c r="GF220" s="27">
        <f t="shared" si="60"/>
        <v>0</v>
      </c>
      <c r="GG220" s="27">
        <f t="shared" si="60"/>
        <v>0</v>
      </c>
      <c r="GH220" s="27">
        <f t="shared" si="60"/>
        <v>0</v>
      </c>
      <c r="GI220" s="27">
        <f t="shared" si="60"/>
        <v>0</v>
      </c>
      <c r="GJ220" s="27">
        <f t="shared" si="60"/>
        <v>0</v>
      </c>
      <c r="GK220" s="27">
        <f t="shared" si="60"/>
        <v>0</v>
      </c>
      <c r="GL220" s="27">
        <f t="shared" si="60"/>
        <v>0</v>
      </c>
      <c r="GM220" s="27">
        <f>IF(GM$232&gt;0,GM205/GM$232,0)</f>
        <v>0</v>
      </c>
      <c r="GN220" s="27">
        <f t="shared" si="49"/>
        <v>0</v>
      </c>
      <c r="GO220" s="27">
        <f t="shared" si="49"/>
        <v>0</v>
      </c>
      <c r="GP220" s="27">
        <f t="shared" si="49"/>
        <v>0</v>
      </c>
      <c r="GQ220" s="27">
        <f t="shared" si="49"/>
        <v>0</v>
      </c>
      <c r="GR220" s="27">
        <f t="shared" si="49"/>
        <v>0</v>
      </c>
      <c r="GS220" s="27">
        <f t="shared" si="49"/>
        <v>1.0345063118362071E-8</v>
      </c>
      <c r="GT220" s="27">
        <f t="shared" si="49"/>
        <v>2.3148423024893498E-5</v>
      </c>
      <c r="GU220" s="27">
        <f t="shared" si="49"/>
        <v>0</v>
      </c>
      <c r="GV220" s="27">
        <f t="shared" si="49"/>
        <v>2.1649051491789653E-11</v>
      </c>
      <c r="GW220" s="27">
        <f t="shared" si="49"/>
        <v>9.919368257427724E-8</v>
      </c>
      <c r="GX220" s="27">
        <f t="shared" si="49"/>
        <v>0</v>
      </c>
      <c r="GY220" s="27">
        <f t="shared" si="49"/>
        <v>4.1429780294498565E-14</v>
      </c>
      <c r="GZ220" s="27">
        <f t="shared" si="49"/>
        <v>3.7067169845296484E-10</v>
      </c>
      <c r="HA220" s="27">
        <f t="shared" si="49"/>
        <v>0</v>
      </c>
      <c r="HB220" s="27">
        <f t="shared" si="49"/>
        <v>0</v>
      </c>
      <c r="HC220" s="27">
        <f t="shared" si="49"/>
        <v>9.958700162198933E-13</v>
      </c>
      <c r="HD220" s="27">
        <f t="shared" si="49"/>
        <v>0</v>
      </c>
      <c r="HE220" s="27">
        <f t="shared" si="49"/>
        <v>0</v>
      </c>
      <c r="HF220" s="27">
        <f t="shared" si="49"/>
        <v>0</v>
      </c>
      <c r="HG220" s="27">
        <f t="shared" si="49"/>
        <v>0</v>
      </c>
      <c r="HH220" s="27">
        <f t="shared" si="49"/>
        <v>0</v>
      </c>
      <c r="HI220" s="27">
        <f t="shared" si="49"/>
        <v>0</v>
      </c>
      <c r="HJ220" s="27">
        <f t="shared" si="49"/>
        <v>0</v>
      </c>
      <c r="HK220" s="27">
        <f t="shared" si="49"/>
        <v>0</v>
      </c>
      <c r="HL220" s="27">
        <f t="shared" si="49"/>
        <v>0</v>
      </c>
      <c r="HM220" s="27">
        <f t="shared" si="49"/>
        <v>0</v>
      </c>
      <c r="HN220" s="27">
        <f t="shared" si="49"/>
        <v>0</v>
      </c>
      <c r="HO220" s="27">
        <f t="shared" si="49"/>
        <v>0</v>
      </c>
      <c r="HP220" s="27">
        <f t="shared" si="49"/>
        <v>0</v>
      </c>
      <c r="HQ220" s="27">
        <f t="shared" si="49"/>
        <v>0</v>
      </c>
      <c r="HR220" s="27">
        <f t="shared" si="49"/>
        <v>0</v>
      </c>
      <c r="HS220" s="27">
        <f t="shared" si="49"/>
        <v>0</v>
      </c>
      <c r="HT220" s="27">
        <f t="shared" si="49"/>
        <v>0</v>
      </c>
      <c r="HU220" s="27">
        <f t="shared" si="49"/>
        <v>0</v>
      </c>
      <c r="HV220" s="27">
        <f t="shared" si="49"/>
        <v>0</v>
      </c>
      <c r="HW220" s="27">
        <f t="shared" ref="HW220:IB220" si="61">IF(HW$232&gt;0,HW205/HW$232,0)</f>
        <v>0</v>
      </c>
      <c r="HX220" s="27">
        <f t="shared" si="61"/>
        <v>0</v>
      </c>
      <c r="HY220" s="27">
        <f t="shared" si="61"/>
        <v>0</v>
      </c>
      <c r="HZ220" s="27">
        <f t="shared" si="61"/>
        <v>0</v>
      </c>
      <c r="IA220" s="27">
        <f t="shared" si="61"/>
        <v>0</v>
      </c>
      <c r="IB220" s="27">
        <f t="shared" si="61"/>
        <v>0</v>
      </c>
      <c r="IC220" s="27">
        <f t="shared" si="51"/>
        <v>0</v>
      </c>
      <c r="ID220" s="27">
        <f t="shared" si="51"/>
        <v>0</v>
      </c>
      <c r="IE220" s="27"/>
      <c r="IF220" s="27"/>
      <c r="IG220" s="27"/>
      <c r="IH220" s="27"/>
      <c r="II220" s="27"/>
      <c r="IJ220" s="27"/>
      <c r="IK220" s="27"/>
      <c r="IL220" s="27"/>
      <c r="IM220" s="27"/>
      <c r="IN220" s="27"/>
      <c r="IO220" s="27"/>
      <c r="IP220" s="27"/>
      <c r="IQ220" s="27"/>
      <c r="IR220" s="27"/>
      <c r="IS220" s="27"/>
      <c r="IT220" s="27"/>
    </row>
    <row r="221" spans="1:254" s="4" customFormat="1" ht="12" customHeight="1" x14ac:dyDescent="0.15">
      <c r="A221" s="4" t="s">
        <v>403</v>
      </c>
      <c r="C221" s="27">
        <f t="shared" si="44"/>
        <v>0</v>
      </c>
      <c r="D221" s="27">
        <f t="shared" si="56"/>
        <v>0</v>
      </c>
      <c r="E221" s="27">
        <f t="shared" si="56"/>
        <v>0</v>
      </c>
      <c r="F221" s="27">
        <f t="shared" si="56"/>
        <v>0</v>
      </c>
      <c r="G221" s="27">
        <f t="shared" si="56"/>
        <v>0</v>
      </c>
      <c r="H221" s="27">
        <f t="shared" si="56"/>
        <v>0</v>
      </c>
      <c r="I221" s="27">
        <f t="shared" si="56"/>
        <v>0</v>
      </c>
      <c r="J221" s="27">
        <f t="shared" si="56"/>
        <v>0</v>
      </c>
      <c r="K221" s="27">
        <f t="shared" si="56"/>
        <v>0</v>
      </c>
      <c r="L221" s="27">
        <f t="shared" si="56"/>
        <v>0</v>
      </c>
      <c r="M221" s="27">
        <f t="shared" si="56"/>
        <v>0</v>
      </c>
      <c r="N221" s="27">
        <f t="shared" si="56"/>
        <v>0</v>
      </c>
      <c r="O221" s="27">
        <f t="shared" si="56"/>
        <v>0</v>
      </c>
      <c r="P221" s="27">
        <f t="shared" si="56"/>
        <v>0</v>
      </c>
      <c r="Q221" s="27">
        <f t="shared" si="56"/>
        <v>0</v>
      </c>
      <c r="R221" s="27">
        <f t="shared" si="56"/>
        <v>0</v>
      </c>
      <c r="S221" s="27">
        <f t="shared" si="56"/>
        <v>0</v>
      </c>
      <c r="T221" s="27">
        <f t="shared" si="56"/>
        <v>0</v>
      </c>
      <c r="U221" s="27">
        <f t="shared" si="56"/>
        <v>0</v>
      </c>
      <c r="V221" s="27">
        <f t="shared" si="56"/>
        <v>0</v>
      </c>
      <c r="W221" s="27">
        <f t="shared" si="56"/>
        <v>0</v>
      </c>
      <c r="X221" s="27">
        <f t="shared" si="56"/>
        <v>0</v>
      </c>
      <c r="Y221" s="27">
        <f t="shared" si="56"/>
        <v>0</v>
      </c>
      <c r="Z221" s="27">
        <f t="shared" si="56"/>
        <v>0</v>
      </c>
      <c r="AA221" s="27">
        <f t="shared" si="56"/>
        <v>0</v>
      </c>
      <c r="AB221" s="27">
        <f t="shared" si="56"/>
        <v>0</v>
      </c>
      <c r="AC221" s="27">
        <f t="shared" si="56"/>
        <v>0</v>
      </c>
      <c r="AD221" s="27">
        <f t="shared" si="56"/>
        <v>0</v>
      </c>
      <c r="AE221" s="27">
        <f t="shared" si="56"/>
        <v>0</v>
      </c>
      <c r="AF221" s="27">
        <f t="shared" si="56"/>
        <v>0</v>
      </c>
      <c r="AG221" s="27">
        <f t="shared" si="56"/>
        <v>0</v>
      </c>
      <c r="AH221" s="27">
        <f t="shared" si="56"/>
        <v>0</v>
      </c>
      <c r="AI221" s="27">
        <f t="shared" si="56"/>
        <v>0</v>
      </c>
      <c r="AJ221" s="27">
        <f t="shared" si="56"/>
        <v>0</v>
      </c>
      <c r="AK221" s="27">
        <f t="shared" si="56"/>
        <v>0</v>
      </c>
      <c r="AL221" s="27">
        <f t="shared" si="56"/>
        <v>0</v>
      </c>
      <c r="AM221" s="27">
        <f t="shared" si="56"/>
        <v>0</v>
      </c>
      <c r="AN221" s="27">
        <f t="shared" si="56"/>
        <v>0</v>
      </c>
      <c r="AO221" s="27">
        <f t="shared" si="56"/>
        <v>2.1081942616085945E-5</v>
      </c>
      <c r="AP221" s="27">
        <f t="shared" si="56"/>
        <v>8.8170566986171879E-7</v>
      </c>
      <c r="AQ221" s="27">
        <f t="shared" si="56"/>
        <v>0</v>
      </c>
      <c r="AR221" s="27">
        <f t="shared" si="56"/>
        <v>8.8170410130590088E-7</v>
      </c>
      <c r="AS221" s="27">
        <f t="shared" si="56"/>
        <v>8.8168807688025041E-7</v>
      </c>
      <c r="AT221" s="27">
        <f t="shared" si="56"/>
        <v>8.8170568928681685E-7</v>
      </c>
      <c r="AU221" s="27">
        <f t="shared" si="56"/>
        <v>0</v>
      </c>
      <c r="AV221" s="27">
        <f t="shared" si="56"/>
        <v>2.7442551035648077E-2</v>
      </c>
      <c r="AW221" s="27">
        <f t="shared" si="56"/>
        <v>0</v>
      </c>
      <c r="AX221" s="27">
        <f t="shared" si="56"/>
        <v>2.6572554494141101E-2</v>
      </c>
      <c r="AY221" s="27">
        <f t="shared" si="56"/>
        <v>8.8168807364302612E-7</v>
      </c>
      <c r="AZ221" s="27">
        <f t="shared" si="56"/>
        <v>8.8168805179176365E-7</v>
      </c>
      <c r="BA221" s="27">
        <f t="shared" si="56"/>
        <v>8.8168806433600682E-7</v>
      </c>
      <c r="BB221" s="27">
        <f t="shared" si="56"/>
        <v>8.816880613516909E-7</v>
      </c>
      <c r="BC221" s="27">
        <f t="shared" si="56"/>
        <v>8.8168808209015811E-7</v>
      </c>
      <c r="BD221" s="27">
        <f t="shared" si="56"/>
        <v>8.8168804314230587E-7</v>
      </c>
      <c r="BE221" s="27">
        <f t="shared" si="56"/>
        <v>8.8168805831679334E-7</v>
      </c>
      <c r="BF221" s="27">
        <f t="shared" si="56"/>
        <v>8.8168805831679334E-7</v>
      </c>
      <c r="BG221" s="27">
        <f t="shared" si="56"/>
        <v>8.8168805831679334E-7</v>
      </c>
      <c r="BH221" s="27">
        <f t="shared" si="56"/>
        <v>0</v>
      </c>
      <c r="BI221" s="27">
        <f t="shared" si="56"/>
        <v>0</v>
      </c>
      <c r="BJ221" s="27">
        <f t="shared" si="56"/>
        <v>0</v>
      </c>
      <c r="BK221" s="27">
        <f t="shared" si="56"/>
        <v>8.744065608286946E-7</v>
      </c>
      <c r="BL221" s="27">
        <f t="shared" si="56"/>
        <v>1.4532146233440562E-8</v>
      </c>
      <c r="BM221" s="27">
        <f t="shared" si="56"/>
        <v>9.2464695207152548E-6</v>
      </c>
      <c r="BN221" s="27">
        <f t="shared" si="56"/>
        <v>0</v>
      </c>
      <c r="BO221" s="27">
        <f t="shared" si="56"/>
        <v>1.4078038207377177E-10</v>
      </c>
      <c r="BP221" s="27">
        <f t="shared" ref="BP221:CU221" si="62">IF(BP$232&gt;0,BP206/BP$232,0)</f>
        <v>0</v>
      </c>
      <c r="BQ221" s="27">
        <f t="shared" si="62"/>
        <v>1.3829004946101605E-7</v>
      </c>
      <c r="BR221" s="27">
        <f t="shared" si="62"/>
        <v>0</v>
      </c>
      <c r="BS221" s="27">
        <f t="shared" si="62"/>
        <v>1.641313534855153E-12</v>
      </c>
      <c r="BT221" s="27">
        <f t="shared" si="62"/>
        <v>0</v>
      </c>
      <c r="BU221" s="27">
        <f t="shared" si="62"/>
        <v>2.384473571691934E-9</v>
      </c>
      <c r="BV221" s="27">
        <f t="shared" si="62"/>
        <v>1.8199801699036531E-14</v>
      </c>
      <c r="BW221" s="27">
        <f t="shared" si="62"/>
        <v>3.9085679935200769E-11</v>
      </c>
      <c r="BX221" s="27">
        <f t="shared" si="62"/>
        <v>0</v>
      </c>
      <c r="BY221" s="27">
        <f t="shared" si="62"/>
        <v>8.2652554384242508E-13</v>
      </c>
      <c r="BZ221" s="27">
        <f t="shared" si="62"/>
        <v>0</v>
      </c>
      <c r="CA221" s="27">
        <f t="shared" si="62"/>
        <v>0</v>
      </c>
      <c r="CB221" s="27">
        <f t="shared" si="62"/>
        <v>1.8170264846525363E-12</v>
      </c>
      <c r="CC221" s="27">
        <f t="shared" si="62"/>
        <v>0</v>
      </c>
      <c r="CD221" s="27">
        <f t="shared" si="62"/>
        <v>0</v>
      </c>
      <c r="CE221" s="27">
        <f t="shared" si="62"/>
        <v>0.77397342272237513</v>
      </c>
      <c r="CF221" s="27">
        <f t="shared" si="62"/>
        <v>0</v>
      </c>
      <c r="CG221" s="27">
        <f t="shared" si="62"/>
        <v>0.35685767158827225</v>
      </c>
      <c r="CH221" s="27">
        <f t="shared" si="62"/>
        <v>2.7293867624378031E-11</v>
      </c>
      <c r="CI221" s="27">
        <f t="shared" si="62"/>
        <v>2.7293867624599796E-11</v>
      </c>
      <c r="CJ221" s="27">
        <f t="shared" si="62"/>
        <v>5.1523538351427115E-12</v>
      </c>
      <c r="CK221" s="27">
        <f t="shared" si="62"/>
        <v>5.0567665077674049E-9</v>
      </c>
      <c r="CL221" s="27">
        <f t="shared" si="62"/>
        <v>1.2532680925289714E-13</v>
      </c>
      <c r="CM221" s="27">
        <f t="shared" si="62"/>
        <v>1.7621402686921415E-10</v>
      </c>
      <c r="CN221" s="27">
        <f t="shared" si="62"/>
        <v>0</v>
      </c>
      <c r="CO221" s="27">
        <f t="shared" si="62"/>
        <v>0</v>
      </c>
      <c r="CP221" s="27">
        <f t="shared" si="62"/>
        <v>1.6259789891779707E-9</v>
      </c>
      <c r="CQ221" s="27">
        <f t="shared" si="62"/>
        <v>1.6259789901619506E-9</v>
      </c>
      <c r="CR221" s="27">
        <f t="shared" si="62"/>
        <v>0</v>
      </c>
      <c r="CS221" s="27">
        <f t="shared" si="62"/>
        <v>0</v>
      </c>
      <c r="CT221" s="27">
        <f t="shared" si="62"/>
        <v>7.5797272471035626E-15</v>
      </c>
      <c r="CU221" s="27">
        <f t="shared" si="62"/>
        <v>3.6042732935730092E-12</v>
      </c>
      <c r="CV221" s="27">
        <f t="shared" ref="CV221:EA221" si="63">IF(CV$232&gt;0,CV206/CV$232,0)</f>
        <v>7.5798322869401848E-15</v>
      </c>
      <c r="CW221" s="27">
        <f t="shared" si="63"/>
        <v>0</v>
      </c>
      <c r="CX221" s="27">
        <f t="shared" si="63"/>
        <v>0</v>
      </c>
      <c r="CY221" s="27">
        <f t="shared" si="63"/>
        <v>0</v>
      </c>
      <c r="CZ221" s="27">
        <f t="shared" si="63"/>
        <v>0</v>
      </c>
      <c r="DA221" s="27">
        <f t="shared" si="63"/>
        <v>0</v>
      </c>
      <c r="DB221" s="27">
        <f t="shared" si="63"/>
        <v>0</v>
      </c>
      <c r="DC221" s="27">
        <f t="shared" si="63"/>
        <v>0</v>
      </c>
      <c r="DD221" s="27">
        <f t="shared" si="63"/>
        <v>6.9646148696040247E-14</v>
      </c>
      <c r="DE221" s="27">
        <f t="shared" si="63"/>
        <v>0</v>
      </c>
      <c r="DF221" s="27">
        <f t="shared" si="63"/>
        <v>0</v>
      </c>
      <c r="DG221" s="27">
        <f t="shared" si="63"/>
        <v>0</v>
      </c>
      <c r="DH221" s="27">
        <f t="shared" si="63"/>
        <v>0</v>
      </c>
      <c r="DI221" s="27">
        <f t="shared" si="63"/>
        <v>0</v>
      </c>
      <c r="DJ221" s="27">
        <f t="shared" si="63"/>
        <v>0</v>
      </c>
      <c r="DK221" s="27">
        <f t="shared" si="63"/>
        <v>0</v>
      </c>
      <c r="DL221" s="27">
        <f t="shared" si="63"/>
        <v>0</v>
      </c>
      <c r="DM221" s="27">
        <f t="shared" si="63"/>
        <v>0</v>
      </c>
      <c r="DN221" s="27">
        <f t="shared" si="63"/>
        <v>0</v>
      </c>
      <c r="DO221" s="27">
        <f t="shared" si="63"/>
        <v>0</v>
      </c>
      <c r="DP221" s="27">
        <f t="shared" si="63"/>
        <v>0</v>
      </c>
      <c r="DQ221" s="27">
        <f t="shared" si="63"/>
        <v>0</v>
      </c>
      <c r="DR221" s="27">
        <f t="shared" si="63"/>
        <v>0</v>
      </c>
      <c r="DS221" s="27">
        <f t="shared" si="63"/>
        <v>0</v>
      </c>
      <c r="DT221" s="27">
        <f t="shared" si="63"/>
        <v>0</v>
      </c>
      <c r="DU221" s="27">
        <f t="shared" si="63"/>
        <v>0</v>
      </c>
      <c r="DV221" s="27">
        <f t="shared" si="63"/>
        <v>0</v>
      </c>
      <c r="DW221" s="27">
        <f t="shared" si="63"/>
        <v>0</v>
      </c>
      <c r="DX221" s="27">
        <f t="shared" si="63"/>
        <v>0</v>
      </c>
      <c r="DY221" s="27">
        <f t="shared" si="63"/>
        <v>0</v>
      </c>
      <c r="DZ221" s="27">
        <f t="shared" si="63"/>
        <v>0</v>
      </c>
      <c r="EA221" s="27">
        <f t="shared" si="63"/>
        <v>0</v>
      </c>
      <c r="EB221" s="27">
        <f t="shared" si="60"/>
        <v>0</v>
      </c>
      <c r="EC221" s="27">
        <f t="shared" si="60"/>
        <v>0</v>
      </c>
      <c r="ED221" s="27">
        <f t="shared" si="60"/>
        <v>0</v>
      </c>
      <c r="EE221" s="27">
        <f t="shared" si="60"/>
        <v>0</v>
      </c>
      <c r="EF221" s="27">
        <f t="shared" si="60"/>
        <v>0</v>
      </c>
      <c r="EG221" s="27">
        <f t="shared" si="60"/>
        <v>0</v>
      </c>
      <c r="EH221" s="27">
        <f t="shared" si="60"/>
        <v>0</v>
      </c>
      <c r="EI221" s="27">
        <f t="shared" si="60"/>
        <v>0</v>
      </c>
      <c r="EJ221" s="27">
        <f t="shared" si="60"/>
        <v>0</v>
      </c>
      <c r="EK221" s="27">
        <f t="shared" si="60"/>
        <v>0</v>
      </c>
      <c r="EL221" s="27">
        <f t="shared" si="60"/>
        <v>0</v>
      </c>
      <c r="EM221" s="27">
        <f t="shared" si="60"/>
        <v>0</v>
      </c>
      <c r="EN221" s="27">
        <f t="shared" si="60"/>
        <v>1.3360706073801573E-11</v>
      </c>
      <c r="EO221" s="27">
        <f t="shared" si="60"/>
        <v>0</v>
      </c>
      <c r="EP221" s="27">
        <f t="shared" si="60"/>
        <v>0</v>
      </c>
      <c r="EQ221" s="27">
        <f t="shared" si="60"/>
        <v>0</v>
      </c>
      <c r="ER221" s="27">
        <f t="shared" si="60"/>
        <v>0</v>
      </c>
      <c r="ES221" s="27">
        <f t="shared" si="60"/>
        <v>0</v>
      </c>
      <c r="ET221" s="27">
        <f t="shared" si="60"/>
        <v>0</v>
      </c>
      <c r="EU221" s="27">
        <f t="shared" si="60"/>
        <v>0</v>
      </c>
      <c r="EV221" s="27">
        <f t="shared" si="60"/>
        <v>1.3360706073801573E-11</v>
      </c>
      <c r="EW221" s="27">
        <f t="shared" si="60"/>
        <v>0</v>
      </c>
      <c r="EX221" s="27">
        <f t="shared" si="60"/>
        <v>0</v>
      </c>
      <c r="EY221" s="27">
        <f t="shared" si="60"/>
        <v>0</v>
      </c>
      <c r="EZ221" s="27">
        <f t="shared" si="60"/>
        <v>0</v>
      </c>
      <c r="FA221" s="27">
        <f t="shared" si="60"/>
        <v>0</v>
      </c>
      <c r="FB221" s="27">
        <f t="shared" si="60"/>
        <v>0</v>
      </c>
      <c r="FC221" s="27">
        <f t="shared" si="60"/>
        <v>0</v>
      </c>
      <c r="FD221" s="27">
        <f t="shared" si="60"/>
        <v>0</v>
      </c>
      <c r="FE221" s="27">
        <f t="shared" si="60"/>
        <v>0</v>
      </c>
      <c r="FF221" s="27">
        <f t="shared" si="60"/>
        <v>0</v>
      </c>
      <c r="FG221" s="27">
        <f t="shared" si="60"/>
        <v>0</v>
      </c>
      <c r="FH221" s="27">
        <f t="shared" si="60"/>
        <v>0</v>
      </c>
      <c r="FI221" s="27">
        <f t="shared" si="60"/>
        <v>0</v>
      </c>
      <c r="FJ221" s="27">
        <f t="shared" si="60"/>
        <v>0</v>
      </c>
      <c r="FK221" s="27">
        <f t="shared" si="60"/>
        <v>0</v>
      </c>
      <c r="FL221" s="27">
        <f t="shared" si="60"/>
        <v>0</v>
      </c>
      <c r="FM221" s="27">
        <f t="shared" si="60"/>
        <v>0</v>
      </c>
      <c r="FN221" s="27">
        <f t="shared" si="60"/>
        <v>0</v>
      </c>
      <c r="FO221" s="27">
        <f t="shared" si="60"/>
        <v>0</v>
      </c>
      <c r="FP221" s="27">
        <f t="shared" si="60"/>
        <v>0</v>
      </c>
      <c r="FQ221" s="27">
        <f t="shared" si="60"/>
        <v>0</v>
      </c>
      <c r="FR221" s="27">
        <f t="shared" si="60"/>
        <v>0</v>
      </c>
      <c r="FS221" s="27">
        <f t="shared" si="60"/>
        <v>0</v>
      </c>
      <c r="FT221" s="27">
        <f t="shared" si="60"/>
        <v>0</v>
      </c>
      <c r="FU221" s="27">
        <f t="shared" si="60"/>
        <v>0</v>
      </c>
      <c r="FV221" s="27">
        <f t="shared" si="60"/>
        <v>0</v>
      </c>
      <c r="FW221" s="27">
        <f t="shared" si="60"/>
        <v>0</v>
      </c>
      <c r="FX221" s="27">
        <f t="shared" si="60"/>
        <v>0</v>
      </c>
      <c r="FY221" s="27">
        <f t="shared" si="60"/>
        <v>0</v>
      </c>
      <c r="FZ221" s="27">
        <f t="shared" si="60"/>
        <v>0</v>
      </c>
      <c r="GA221" s="27">
        <f t="shared" si="60"/>
        <v>0</v>
      </c>
      <c r="GB221" s="27">
        <f t="shared" si="60"/>
        <v>0</v>
      </c>
      <c r="GC221" s="27">
        <f t="shared" si="60"/>
        <v>0</v>
      </c>
      <c r="GD221" s="27">
        <f t="shared" si="60"/>
        <v>0</v>
      </c>
      <c r="GE221" s="27">
        <f t="shared" si="60"/>
        <v>0</v>
      </c>
      <c r="GF221" s="27">
        <f t="shared" si="60"/>
        <v>0</v>
      </c>
      <c r="GG221" s="27">
        <f t="shared" si="60"/>
        <v>0</v>
      </c>
      <c r="GH221" s="27">
        <f t="shared" si="60"/>
        <v>0</v>
      </c>
      <c r="GI221" s="27">
        <f t="shared" si="60"/>
        <v>0</v>
      </c>
      <c r="GJ221" s="27">
        <f t="shared" si="60"/>
        <v>0</v>
      </c>
      <c r="GK221" s="27">
        <f t="shared" si="60"/>
        <v>0</v>
      </c>
      <c r="GL221" s="27">
        <f t="shared" si="60"/>
        <v>0</v>
      </c>
      <c r="GM221" s="27">
        <f>IF(GM$232&gt;0,GM206/GM$232,0)</f>
        <v>0</v>
      </c>
      <c r="GN221" s="27">
        <f t="shared" si="49"/>
        <v>0</v>
      </c>
      <c r="GO221" s="27">
        <f t="shared" si="49"/>
        <v>0</v>
      </c>
      <c r="GP221" s="27">
        <f t="shared" si="49"/>
        <v>0</v>
      </c>
      <c r="GQ221" s="27">
        <f t="shared" si="49"/>
        <v>0</v>
      </c>
      <c r="GR221" s="27">
        <f t="shared" si="49"/>
        <v>0</v>
      </c>
      <c r="GS221" s="27">
        <f t="shared" si="49"/>
        <v>1.4532727001536704E-8</v>
      </c>
      <c r="GT221" s="27">
        <f t="shared" si="49"/>
        <v>9.2500684579005773E-6</v>
      </c>
      <c r="GU221" s="27">
        <f t="shared" si="49"/>
        <v>0</v>
      </c>
      <c r="GV221" s="27">
        <f t="shared" si="49"/>
        <v>1.4079307122154638E-10</v>
      </c>
      <c r="GW221" s="27">
        <f t="shared" si="49"/>
        <v>1.3839731521196769E-7</v>
      </c>
      <c r="GX221" s="27">
        <f t="shared" si="49"/>
        <v>0</v>
      </c>
      <c r="GY221" s="27">
        <f t="shared" si="49"/>
        <v>1.6414840771635984E-12</v>
      </c>
      <c r="GZ221" s="27">
        <f t="shared" si="49"/>
        <v>2.3884763172612283E-9</v>
      </c>
      <c r="HA221" s="27">
        <f t="shared" si="49"/>
        <v>0</v>
      </c>
      <c r="HB221" s="27">
        <f t="shared" si="49"/>
        <v>1.819993304740872E-14</v>
      </c>
      <c r="HC221" s="27">
        <f t="shared" si="49"/>
        <v>3.9092236148455296E-11</v>
      </c>
      <c r="HD221" s="27">
        <f t="shared" si="49"/>
        <v>0</v>
      </c>
      <c r="HE221" s="27">
        <f t="shared" si="49"/>
        <v>0</v>
      </c>
      <c r="HF221" s="27">
        <f t="shared" si="49"/>
        <v>8.2674621176045703E-13</v>
      </c>
      <c r="HG221" s="27">
        <f t="shared" ref="HG221:HV221" si="64">IF(HG$232&gt;0,HG206/HG$232,0)</f>
        <v>0</v>
      </c>
      <c r="HH221" s="27">
        <f t="shared" si="64"/>
        <v>0</v>
      </c>
      <c r="HI221" s="27">
        <f t="shared" si="64"/>
        <v>0</v>
      </c>
      <c r="HJ221" s="27">
        <f t="shared" si="64"/>
        <v>0</v>
      </c>
      <c r="HK221" s="27">
        <f t="shared" si="64"/>
        <v>0</v>
      </c>
      <c r="HL221" s="27">
        <f t="shared" si="64"/>
        <v>0</v>
      </c>
      <c r="HM221" s="27">
        <f t="shared" si="64"/>
        <v>0</v>
      </c>
      <c r="HN221" s="27">
        <f t="shared" si="64"/>
        <v>0</v>
      </c>
      <c r="HO221" s="27">
        <f t="shared" si="64"/>
        <v>0</v>
      </c>
      <c r="HP221" s="27">
        <f t="shared" si="64"/>
        <v>0</v>
      </c>
      <c r="HQ221" s="27">
        <f t="shared" si="64"/>
        <v>0</v>
      </c>
      <c r="HR221" s="27">
        <f t="shared" si="64"/>
        <v>0</v>
      </c>
      <c r="HS221" s="27">
        <f t="shared" si="64"/>
        <v>0</v>
      </c>
      <c r="HT221" s="27">
        <f t="shared" si="64"/>
        <v>0</v>
      </c>
      <c r="HU221" s="27">
        <f t="shared" si="64"/>
        <v>0</v>
      </c>
      <c r="HV221" s="27">
        <f t="shared" si="64"/>
        <v>0</v>
      </c>
      <c r="HW221" s="27">
        <f t="shared" ref="HW221:IB221" si="65">IF(HW$232&gt;0,HW206/HW$232,0)</f>
        <v>0</v>
      </c>
      <c r="HX221" s="27">
        <f t="shared" si="65"/>
        <v>0</v>
      </c>
      <c r="HY221" s="27">
        <f t="shared" si="65"/>
        <v>0</v>
      </c>
      <c r="HZ221" s="27">
        <f t="shared" si="65"/>
        <v>0</v>
      </c>
      <c r="IA221" s="27">
        <f t="shared" si="65"/>
        <v>6.9646148696040247E-14</v>
      </c>
      <c r="IB221" s="27">
        <f t="shared" si="65"/>
        <v>0</v>
      </c>
      <c r="IC221" s="27">
        <f t="shared" si="51"/>
        <v>0</v>
      </c>
      <c r="ID221" s="27">
        <f t="shared" si="51"/>
        <v>0</v>
      </c>
      <c r="IE221" s="27"/>
      <c r="IF221" s="27"/>
      <c r="IG221" s="27"/>
      <c r="IH221" s="27"/>
      <c r="II221" s="27"/>
      <c r="IJ221" s="27"/>
      <c r="IK221" s="27"/>
      <c r="IL221" s="27"/>
      <c r="IM221" s="27"/>
      <c r="IN221" s="27"/>
      <c r="IO221" s="27"/>
      <c r="IP221" s="27"/>
      <c r="IQ221" s="27"/>
      <c r="IR221" s="27"/>
      <c r="IS221" s="27"/>
      <c r="IT221" s="27"/>
    </row>
    <row r="222" spans="1:254" s="4" customFormat="1" ht="12" customHeight="1" x14ac:dyDescent="0.15">
      <c r="A222" s="4" t="s">
        <v>465</v>
      </c>
      <c r="C222" s="27">
        <f t="shared" si="44"/>
        <v>0</v>
      </c>
      <c r="D222" s="27">
        <f t="shared" si="56"/>
        <v>0</v>
      </c>
      <c r="E222" s="27">
        <f t="shared" si="56"/>
        <v>0</v>
      </c>
      <c r="F222" s="27">
        <f t="shared" si="56"/>
        <v>0</v>
      </c>
      <c r="G222" s="27">
        <f t="shared" si="56"/>
        <v>0</v>
      </c>
      <c r="H222" s="27">
        <f t="shared" si="56"/>
        <v>0</v>
      </c>
      <c r="I222" s="27">
        <f t="shared" si="56"/>
        <v>0</v>
      </c>
      <c r="J222" s="27">
        <f t="shared" si="56"/>
        <v>0</v>
      </c>
      <c r="K222" s="27">
        <f t="shared" si="56"/>
        <v>0</v>
      </c>
      <c r="L222" s="27">
        <f t="shared" si="56"/>
        <v>0</v>
      </c>
      <c r="M222" s="27">
        <f t="shared" si="56"/>
        <v>0</v>
      </c>
      <c r="N222" s="27">
        <f t="shared" si="56"/>
        <v>0</v>
      </c>
      <c r="O222" s="27">
        <f t="shared" si="56"/>
        <v>0</v>
      </c>
      <c r="P222" s="27">
        <f t="shared" si="56"/>
        <v>0</v>
      </c>
      <c r="Q222" s="27">
        <f t="shared" si="56"/>
        <v>0</v>
      </c>
      <c r="R222" s="27">
        <f t="shared" si="56"/>
        <v>0</v>
      </c>
      <c r="S222" s="27">
        <f t="shared" si="56"/>
        <v>0</v>
      </c>
      <c r="T222" s="27">
        <f t="shared" si="56"/>
        <v>0</v>
      </c>
      <c r="U222" s="27">
        <f t="shared" si="56"/>
        <v>0</v>
      </c>
      <c r="V222" s="27">
        <f t="shared" si="56"/>
        <v>0</v>
      </c>
      <c r="W222" s="27">
        <f t="shared" si="56"/>
        <v>0</v>
      </c>
      <c r="X222" s="27">
        <f t="shared" si="56"/>
        <v>0</v>
      </c>
      <c r="Y222" s="27">
        <f t="shared" si="56"/>
        <v>0</v>
      </c>
      <c r="Z222" s="27">
        <f t="shared" si="56"/>
        <v>0</v>
      </c>
      <c r="AA222" s="27">
        <f t="shared" si="56"/>
        <v>0</v>
      </c>
      <c r="AB222" s="27">
        <f t="shared" si="56"/>
        <v>0</v>
      </c>
      <c r="AC222" s="27">
        <f t="shared" si="56"/>
        <v>0</v>
      </c>
      <c r="AD222" s="27">
        <f t="shared" si="56"/>
        <v>0</v>
      </c>
      <c r="AE222" s="27">
        <f t="shared" si="56"/>
        <v>0</v>
      </c>
      <c r="AF222" s="27">
        <f t="shared" si="56"/>
        <v>0</v>
      </c>
      <c r="AG222" s="27">
        <f t="shared" si="56"/>
        <v>0</v>
      </c>
      <c r="AH222" s="27">
        <f t="shared" si="56"/>
        <v>0</v>
      </c>
      <c r="AI222" s="27">
        <f t="shared" si="56"/>
        <v>0</v>
      </c>
      <c r="AJ222" s="27">
        <f t="shared" si="56"/>
        <v>0</v>
      </c>
      <c r="AK222" s="27">
        <f t="shared" si="56"/>
        <v>0</v>
      </c>
      <c r="AL222" s="27">
        <f t="shared" si="56"/>
        <v>0</v>
      </c>
      <c r="AM222" s="27">
        <f t="shared" si="56"/>
        <v>0</v>
      </c>
      <c r="AN222" s="27">
        <f t="shared" si="56"/>
        <v>0</v>
      </c>
      <c r="AO222" s="27">
        <f t="shared" si="56"/>
        <v>0</v>
      </c>
      <c r="AP222" s="27">
        <f t="shared" si="56"/>
        <v>0</v>
      </c>
      <c r="AQ222" s="27">
        <f t="shared" si="56"/>
        <v>0</v>
      </c>
      <c r="AR222" s="27">
        <f t="shared" si="56"/>
        <v>0</v>
      </c>
      <c r="AS222" s="27">
        <f t="shared" si="56"/>
        <v>0</v>
      </c>
      <c r="AT222" s="27">
        <f t="shared" si="56"/>
        <v>0</v>
      </c>
      <c r="AU222" s="27">
        <f t="shared" si="56"/>
        <v>0</v>
      </c>
      <c r="AV222" s="27">
        <f t="shared" si="56"/>
        <v>0</v>
      </c>
      <c r="AW222" s="27">
        <f t="shared" si="56"/>
        <v>0</v>
      </c>
      <c r="AX222" s="27">
        <f t="shared" si="56"/>
        <v>0</v>
      </c>
      <c r="AY222" s="27">
        <f t="shared" si="56"/>
        <v>0</v>
      </c>
      <c r="AZ222" s="27">
        <f t="shared" si="56"/>
        <v>0</v>
      </c>
      <c r="BA222" s="27">
        <f t="shared" si="56"/>
        <v>0</v>
      </c>
      <c r="BB222" s="27">
        <f t="shared" si="56"/>
        <v>0</v>
      </c>
      <c r="BC222" s="27">
        <f t="shared" si="56"/>
        <v>0</v>
      </c>
      <c r="BD222" s="27">
        <f t="shared" si="56"/>
        <v>0</v>
      </c>
      <c r="BE222" s="27">
        <f t="shared" si="56"/>
        <v>0</v>
      </c>
      <c r="BF222" s="27">
        <f t="shared" si="56"/>
        <v>0</v>
      </c>
      <c r="BG222" s="27">
        <f t="shared" si="56"/>
        <v>0</v>
      </c>
      <c r="BH222" s="27">
        <f t="shared" si="56"/>
        <v>0</v>
      </c>
      <c r="BI222" s="27">
        <f t="shared" si="56"/>
        <v>0</v>
      </c>
      <c r="BJ222" s="27">
        <f t="shared" si="56"/>
        <v>0</v>
      </c>
      <c r="BK222" s="27">
        <f t="shared" si="56"/>
        <v>0</v>
      </c>
      <c r="BL222" s="27">
        <f t="shared" si="56"/>
        <v>0</v>
      </c>
      <c r="BM222" s="27">
        <f t="shared" si="56"/>
        <v>0</v>
      </c>
      <c r="BN222" s="27">
        <f t="shared" si="56"/>
        <v>0</v>
      </c>
      <c r="BO222" s="27">
        <f t="shared" ref="BO222:DZ225" si="66">IF(BO$232&gt;0,BO207/BO$232,0)</f>
        <v>0</v>
      </c>
      <c r="BP222" s="27">
        <f t="shared" si="66"/>
        <v>0</v>
      </c>
      <c r="BQ222" s="27">
        <f t="shared" si="66"/>
        <v>0</v>
      </c>
      <c r="BR222" s="27">
        <f t="shared" si="66"/>
        <v>0</v>
      </c>
      <c r="BS222" s="27">
        <f t="shared" si="66"/>
        <v>0</v>
      </c>
      <c r="BT222" s="27">
        <f t="shared" si="66"/>
        <v>0</v>
      </c>
      <c r="BU222" s="27">
        <f t="shared" si="66"/>
        <v>0</v>
      </c>
      <c r="BV222" s="27">
        <f t="shared" si="66"/>
        <v>0</v>
      </c>
      <c r="BW222" s="27">
        <f t="shared" si="66"/>
        <v>0</v>
      </c>
      <c r="BX222" s="27">
        <f t="shared" si="66"/>
        <v>0</v>
      </c>
      <c r="BY222" s="27">
        <f t="shared" si="66"/>
        <v>0</v>
      </c>
      <c r="BZ222" s="27">
        <f t="shared" si="66"/>
        <v>0</v>
      </c>
      <c r="CA222" s="27">
        <f t="shared" si="66"/>
        <v>0</v>
      </c>
      <c r="CB222" s="27">
        <f t="shared" si="66"/>
        <v>0</v>
      </c>
      <c r="CC222" s="27">
        <f t="shared" si="66"/>
        <v>0</v>
      </c>
      <c r="CD222" s="27">
        <f t="shared" si="66"/>
        <v>0</v>
      </c>
      <c r="CE222" s="27">
        <f t="shared" si="66"/>
        <v>0</v>
      </c>
      <c r="CF222" s="27">
        <f t="shared" si="66"/>
        <v>0</v>
      </c>
      <c r="CG222" s="27">
        <f t="shared" si="66"/>
        <v>0</v>
      </c>
      <c r="CH222" s="27">
        <f t="shared" si="66"/>
        <v>0</v>
      </c>
      <c r="CI222" s="27">
        <f t="shared" si="66"/>
        <v>0</v>
      </c>
      <c r="CJ222" s="27">
        <f t="shared" si="66"/>
        <v>0</v>
      </c>
      <c r="CK222" s="27">
        <f t="shared" si="66"/>
        <v>0</v>
      </c>
      <c r="CL222" s="27">
        <f t="shared" si="66"/>
        <v>0</v>
      </c>
      <c r="CM222" s="27">
        <f t="shared" si="66"/>
        <v>0</v>
      </c>
      <c r="CN222" s="27">
        <f t="shared" si="66"/>
        <v>0</v>
      </c>
      <c r="CO222" s="27">
        <f t="shared" si="66"/>
        <v>0</v>
      </c>
      <c r="CP222" s="27">
        <f t="shared" si="66"/>
        <v>0</v>
      </c>
      <c r="CQ222" s="27">
        <f t="shared" si="66"/>
        <v>0</v>
      </c>
      <c r="CR222" s="27">
        <f t="shared" si="66"/>
        <v>0</v>
      </c>
      <c r="CS222" s="27">
        <f t="shared" si="66"/>
        <v>0</v>
      </c>
      <c r="CT222" s="27">
        <f t="shared" si="66"/>
        <v>0</v>
      </c>
      <c r="CU222" s="27">
        <f t="shared" si="66"/>
        <v>0</v>
      </c>
      <c r="CV222" s="27">
        <f t="shared" si="66"/>
        <v>0</v>
      </c>
      <c r="CW222" s="27">
        <f t="shared" si="66"/>
        <v>0</v>
      </c>
      <c r="CX222" s="27">
        <f t="shared" si="66"/>
        <v>0</v>
      </c>
      <c r="CY222" s="27">
        <f t="shared" si="66"/>
        <v>0</v>
      </c>
      <c r="CZ222" s="27">
        <f t="shared" si="66"/>
        <v>0</v>
      </c>
      <c r="DA222" s="27">
        <f t="shared" si="66"/>
        <v>0</v>
      </c>
      <c r="DB222" s="27">
        <f t="shared" si="66"/>
        <v>0</v>
      </c>
      <c r="DC222" s="27">
        <f t="shared" si="66"/>
        <v>0</v>
      </c>
      <c r="DD222" s="27">
        <f t="shared" si="66"/>
        <v>0</v>
      </c>
      <c r="DE222" s="27">
        <f t="shared" si="66"/>
        <v>0</v>
      </c>
      <c r="DF222" s="27">
        <f t="shared" si="66"/>
        <v>0</v>
      </c>
      <c r="DG222" s="27">
        <f t="shared" si="66"/>
        <v>0</v>
      </c>
      <c r="DH222" s="27">
        <f t="shared" si="66"/>
        <v>0</v>
      </c>
      <c r="DI222" s="27">
        <f t="shared" si="66"/>
        <v>0</v>
      </c>
      <c r="DJ222" s="27">
        <f t="shared" si="66"/>
        <v>0</v>
      </c>
      <c r="DK222" s="27">
        <f t="shared" si="66"/>
        <v>0</v>
      </c>
      <c r="DL222" s="27">
        <f t="shared" si="66"/>
        <v>0</v>
      </c>
      <c r="DM222" s="27">
        <f t="shared" si="66"/>
        <v>0</v>
      </c>
      <c r="DN222" s="27">
        <f t="shared" si="66"/>
        <v>0</v>
      </c>
      <c r="DO222" s="27">
        <f t="shared" si="66"/>
        <v>0</v>
      </c>
      <c r="DP222" s="27">
        <f t="shared" si="66"/>
        <v>0</v>
      </c>
      <c r="DQ222" s="27">
        <f t="shared" si="66"/>
        <v>0</v>
      </c>
      <c r="DR222" s="27">
        <f t="shared" si="66"/>
        <v>0</v>
      </c>
      <c r="DS222" s="27">
        <f t="shared" si="66"/>
        <v>0</v>
      </c>
      <c r="DT222" s="27">
        <f t="shared" si="66"/>
        <v>0</v>
      </c>
      <c r="DU222" s="27">
        <f t="shared" si="66"/>
        <v>0</v>
      </c>
      <c r="DV222" s="27">
        <f t="shared" si="66"/>
        <v>0</v>
      </c>
      <c r="DW222" s="27">
        <f t="shared" si="66"/>
        <v>0</v>
      </c>
      <c r="DX222" s="27">
        <f t="shared" si="66"/>
        <v>0</v>
      </c>
      <c r="DY222" s="27">
        <f t="shared" si="66"/>
        <v>0</v>
      </c>
      <c r="DZ222" s="27">
        <f t="shared" si="66"/>
        <v>0</v>
      </c>
      <c r="EA222" s="27">
        <f t="shared" ref="EA222:EA229" si="67">IF(EA$232&gt;0,EA207/EA$232,0)</f>
        <v>0</v>
      </c>
      <c r="EB222" s="27">
        <f t="shared" si="60"/>
        <v>0</v>
      </c>
      <c r="EC222" s="27">
        <f t="shared" si="60"/>
        <v>0</v>
      </c>
      <c r="ED222" s="27">
        <f t="shared" si="60"/>
        <v>0</v>
      </c>
      <c r="EE222" s="27">
        <f t="shared" si="60"/>
        <v>0</v>
      </c>
      <c r="EF222" s="27">
        <f t="shared" si="60"/>
        <v>0</v>
      </c>
      <c r="EG222" s="27">
        <f t="shared" si="60"/>
        <v>0</v>
      </c>
      <c r="EH222" s="27">
        <f t="shared" si="60"/>
        <v>0</v>
      </c>
      <c r="EI222" s="27">
        <f t="shared" si="60"/>
        <v>0</v>
      </c>
      <c r="EJ222" s="27">
        <f t="shared" si="60"/>
        <v>0</v>
      </c>
      <c r="EK222" s="27">
        <f t="shared" si="60"/>
        <v>0</v>
      </c>
      <c r="EL222" s="27">
        <f t="shared" si="60"/>
        <v>0</v>
      </c>
      <c r="EM222" s="27">
        <f t="shared" si="60"/>
        <v>0</v>
      </c>
      <c r="EN222" s="27">
        <f t="shared" si="60"/>
        <v>0</v>
      </c>
      <c r="EO222" s="27">
        <f t="shared" si="60"/>
        <v>0</v>
      </c>
      <c r="EP222" s="27">
        <f t="shared" si="60"/>
        <v>0</v>
      </c>
      <c r="EQ222" s="27">
        <f t="shared" si="60"/>
        <v>0</v>
      </c>
      <c r="ER222" s="27">
        <f t="shared" si="60"/>
        <v>0</v>
      </c>
      <c r="ES222" s="27">
        <f t="shared" si="60"/>
        <v>0</v>
      </c>
      <c r="ET222" s="27">
        <f t="shared" si="60"/>
        <v>0</v>
      </c>
      <c r="EU222" s="27">
        <f t="shared" si="60"/>
        <v>0</v>
      </c>
      <c r="EV222" s="27">
        <f t="shared" si="60"/>
        <v>0</v>
      </c>
      <c r="EW222" s="27">
        <f t="shared" si="60"/>
        <v>0</v>
      </c>
      <c r="EX222" s="27">
        <f t="shared" si="60"/>
        <v>0</v>
      </c>
      <c r="EY222" s="27">
        <f t="shared" si="60"/>
        <v>0</v>
      </c>
      <c r="EZ222" s="27">
        <f t="shared" si="60"/>
        <v>0</v>
      </c>
      <c r="FA222" s="27">
        <f t="shared" si="60"/>
        <v>0</v>
      </c>
      <c r="FB222" s="27">
        <f t="shared" si="60"/>
        <v>0</v>
      </c>
      <c r="FC222" s="27">
        <f t="shared" si="60"/>
        <v>0</v>
      </c>
      <c r="FD222" s="27">
        <f t="shared" si="60"/>
        <v>0</v>
      </c>
      <c r="FE222" s="27">
        <f t="shared" si="60"/>
        <v>0</v>
      </c>
      <c r="FF222" s="27">
        <f t="shared" si="60"/>
        <v>0</v>
      </c>
      <c r="FG222" s="27">
        <f t="shared" si="60"/>
        <v>0</v>
      </c>
      <c r="FH222" s="27">
        <f t="shared" si="60"/>
        <v>0</v>
      </c>
      <c r="FI222" s="27">
        <f t="shared" si="60"/>
        <v>0</v>
      </c>
      <c r="FJ222" s="27">
        <f t="shared" si="60"/>
        <v>0</v>
      </c>
      <c r="FK222" s="27">
        <f t="shared" si="60"/>
        <v>0</v>
      </c>
      <c r="FL222" s="27">
        <f t="shared" si="60"/>
        <v>0</v>
      </c>
      <c r="FM222" s="27">
        <f t="shared" si="60"/>
        <v>0</v>
      </c>
      <c r="FN222" s="27">
        <f t="shared" si="60"/>
        <v>0</v>
      </c>
      <c r="FO222" s="27">
        <f t="shared" si="60"/>
        <v>0</v>
      </c>
      <c r="FP222" s="27">
        <f t="shared" si="60"/>
        <v>0</v>
      </c>
      <c r="FQ222" s="27">
        <f t="shared" si="60"/>
        <v>0</v>
      </c>
      <c r="FR222" s="27">
        <f t="shared" si="60"/>
        <v>0</v>
      </c>
      <c r="FS222" s="27">
        <f t="shared" si="60"/>
        <v>0</v>
      </c>
      <c r="FT222" s="27">
        <f t="shared" si="60"/>
        <v>0</v>
      </c>
      <c r="FU222" s="27">
        <f t="shared" si="60"/>
        <v>0</v>
      </c>
      <c r="FV222" s="27">
        <f t="shared" si="60"/>
        <v>0</v>
      </c>
      <c r="FW222" s="27">
        <f t="shared" si="60"/>
        <v>0</v>
      </c>
      <c r="FX222" s="27">
        <f t="shared" si="60"/>
        <v>0</v>
      </c>
      <c r="FY222" s="27">
        <f t="shared" si="60"/>
        <v>0</v>
      </c>
      <c r="FZ222" s="27">
        <f t="shared" si="60"/>
        <v>0</v>
      </c>
      <c r="GA222" s="27">
        <f t="shared" si="60"/>
        <v>0</v>
      </c>
      <c r="GB222" s="27">
        <f t="shared" si="60"/>
        <v>0</v>
      </c>
      <c r="GC222" s="27">
        <f t="shared" si="60"/>
        <v>0</v>
      </c>
      <c r="GD222" s="27">
        <f t="shared" si="60"/>
        <v>0</v>
      </c>
      <c r="GE222" s="27">
        <f t="shared" si="60"/>
        <v>0</v>
      </c>
      <c r="GF222" s="27">
        <f t="shared" si="60"/>
        <v>0</v>
      </c>
      <c r="GG222" s="27">
        <f t="shared" si="60"/>
        <v>0</v>
      </c>
      <c r="GH222" s="27">
        <f t="shared" si="60"/>
        <v>0</v>
      </c>
      <c r="GI222" s="27">
        <f t="shared" si="60"/>
        <v>0</v>
      </c>
      <c r="GJ222" s="27">
        <f t="shared" si="60"/>
        <v>0</v>
      </c>
      <c r="GK222" s="27">
        <f t="shared" si="60"/>
        <v>0</v>
      </c>
      <c r="GL222" s="27">
        <f t="shared" si="60"/>
        <v>0</v>
      </c>
      <c r="GM222" s="27">
        <f>IF(GM$232&gt;0,GM207/GM$232,0)</f>
        <v>0</v>
      </c>
      <c r="GN222" s="27">
        <f t="shared" ref="GN222:HV226" si="68">IF(GN$232&gt;0,GN207/GN$232,0)</f>
        <v>0</v>
      </c>
      <c r="GO222" s="27">
        <f t="shared" si="68"/>
        <v>0</v>
      </c>
      <c r="GP222" s="27">
        <f t="shared" si="68"/>
        <v>0</v>
      </c>
      <c r="GQ222" s="27">
        <f t="shared" si="68"/>
        <v>0</v>
      </c>
      <c r="GR222" s="27">
        <f t="shared" si="68"/>
        <v>0</v>
      </c>
      <c r="GS222" s="27">
        <f t="shared" si="68"/>
        <v>0</v>
      </c>
      <c r="GT222" s="27">
        <f t="shared" si="68"/>
        <v>0</v>
      </c>
      <c r="GU222" s="27">
        <f t="shared" si="68"/>
        <v>0</v>
      </c>
      <c r="GV222" s="27">
        <f t="shared" si="68"/>
        <v>0</v>
      </c>
      <c r="GW222" s="27">
        <f t="shared" si="68"/>
        <v>0</v>
      </c>
      <c r="GX222" s="27">
        <f t="shared" si="68"/>
        <v>0</v>
      </c>
      <c r="GY222" s="27">
        <f t="shared" si="68"/>
        <v>0</v>
      </c>
      <c r="GZ222" s="27">
        <f t="shared" si="68"/>
        <v>0</v>
      </c>
      <c r="HA222" s="27">
        <f t="shared" si="68"/>
        <v>0</v>
      </c>
      <c r="HB222" s="27">
        <f t="shared" si="68"/>
        <v>0</v>
      </c>
      <c r="HC222" s="27">
        <f t="shared" si="68"/>
        <v>0</v>
      </c>
      <c r="HD222" s="27">
        <f t="shared" si="68"/>
        <v>0</v>
      </c>
      <c r="HE222" s="27">
        <f t="shared" si="68"/>
        <v>0</v>
      </c>
      <c r="HF222" s="27">
        <f t="shared" si="68"/>
        <v>0</v>
      </c>
      <c r="HG222" s="27">
        <f t="shared" si="68"/>
        <v>0</v>
      </c>
      <c r="HH222" s="27">
        <f t="shared" si="68"/>
        <v>0</v>
      </c>
      <c r="HI222" s="27">
        <f t="shared" si="68"/>
        <v>0</v>
      </c>
      <c r="HJ222" s="27">
        <f t="shared" si="68"/>
        <v>0</v>
      </c>
      <c r="HK222" s="27">
        <f t="shared" si="68"/>
        <v>0</v>
      </c>
      <c r="HL222" s="27">
        <f t="shared" si="68"/>
        <v>0</v>
      </c>
      <c r="HM222" s="27">
        <f t="shared" si="68"/>
        <v>0</v>
      </c>
      <c r="HN222" s="27">
        <f t="shared" si="68"/>
        <v>0</v>
      </c>
      <c r="HO222" s="27">
        <f t="shared" si="68"/>
        <v>0</v>
      </c>
      <c r="HP222" s="27">
        <f t="shared" si="68"/>
        <v>0</v>
      </c>
      <c r="HQ222" s="27">
        <f t="shared" si="68"/>
        <v>0</v>
      </c>
      <c r="HR222" s="27">
        <f t="shared" si="68"/>
        <v>0</v>
      </c>
      <c r="HS222" s="27">
        <f t="shared" si="68"/>
        <v>0</v>
      </c>
      <c r="HT222" s="27">
        <f t="shared" si="68"/>
        <v>0</v>
      </c>
      <c r="HU222" s="27">
        <f t="shared" si="68"/>
        <v>0</v>
      </c>
      <c r="HV222" s="27">
        <f t="shared" si="68"/>
        <v>0</v>
      </c>
      <c r="HW222" s="27">
        <f t="shared" ref="HW222:IB222" si="69">IF(HW$232&gt;0,HW207/HW$232,0)</f>
        <v>0</v>
      </c>
      <c r="HX222" s="27">
        <f t="shared" si="69"/>
        <v>0</v>
      </c>
      <c r="HY222" s="27">
        <f t="shared" si="69"/>
        <v>0</v>
      </c>
      <c r="HZ222" s="27">
        <f t="shared" si="69"/>
        <v>0</v>
      </c>
      <c r="IA222" s="27">
        <f t="shared" si="69"/>
        <v>0</v>
      </c>
      <c r="IB222" s="27">
        <f t="shared" si="69"/>
        <v>0</v>
      </c>
      <c r="IC222" s="27">
        <f t="shared" si="51"/>
        <v>0</v>
      </c>
      <c r="ID222" s="27">
        <f t="shared" si="51"/>
        <v>0</v>
      </c>
      <c r="IE222" s="27"/>
      <c r="IF222" s="27"/>
      <c r="IG222" s="27"/>
      <c r="IH222" s="27"/>
      <c r="II222" s="27"/>
      <c r="IJ222" s="27"/>
      <c r="IK222" s="27"/>
      <c r="IL222" s="27"/>
      <c r="IM222" s="27"/>
      <c r="IN222" s="27"/>
      <c r="IO222" s="27"/>
      <c r="IP222" s="27"/>
      <c r="IQ222" s="27"/>
      <c r="IR222" s="27"/>
      <c r="IS222" s="27"/>
      <c r="IT222" s="27"/>
    </row>
    <row r="223" spans="1:254" s="4" customFormat="1" ht="12" customHeight="1" x14ac:dyDescent="0.15">
      <c r="A223" s="4" t="s">
        <v>178</v>
      </c>
      <c r="C223" s="27">
        <f t="shared" si="44"/>
        <v>0</v>
      </c>
      <c r="D223" s="27">
        <f t="shared" ref="D223:BO226" si="70">IF(D$232&gt;0,D208/D$232,0)</f>
        <v>0</v>
      </c>
      <c r="E223" s="27">
        <f t="shared" si="70"/>
        <v>0</v>
      </c>
      <c r="F223" s="27">
        <f t="shared" si="70"/>
        <v>0</v>
      </c>
      <c r="G223" s="27">
        <f t="shared" si="70"/>
        <v>0</v>
      </c>
      <c r="H223" s="27">
        <f t="shared" si="70"/>
        <v>0</v>
      </c>
      <c r="I223" s="27">
        <f t="shared" si="70"/>
        <v>0</v>
      </c>
      <c r="J223" s="27">
        <f t="shared" si="70"/>
        <v>0</v>
      </c>
      <c r="K223" s="27">
        <f t="shared" si="70"/>
        <v>0</v>
      </c>
      <c r="L223" s="27">
        <f t="shared" si="70"/>
        <v>0</v>
      </c>
      <c r="M223" s="27">
        <f t="shared" si="70"/>
        <v>0</v>
      </c>
      <c r="N223" s="27">
        <f t="shared" si="70"/>
        <v>0</v>
      </c>
      <c r="O223" s="27">
        <f t="shared" si="70"/>
        <v>0</v>
      </c>
      <c r="P223" s="27">
        <f t="shared" si="70"/>
        <v>0</v>
      </c>
      <c r="Q223" s="27">
        <f t="shared" si="70"/>
        <v>0</v>
      </c>
      <c r="R223" s="27">
        <f t="shared" si="70"/>
        <v>0</v>
      </c>
      <c r="S223" s="27">
        <f t="shared" si="70"/>
        <v>0</v>
      </c>
      <c r="T223" s="27">
        <f t="shared" si="70"/>
        <v>0</v>
      </c>
      <c r="U223" s="27">
        <f t="shared" si="70"/>
        <v>0</v>
      </c>
      <c r="V223" s="27">
        <f t="shared" si="70"/>
        <v>0</v>
      </c>
      <c r="W223" s="27">
        <f t="shared" si="70"/>
        <v>0</v>
      </c>
      <c r="X223" s="27">
        <f t="shared" si="70"/>
        <v>0</v>
      </c>
      <c r="Y223" s="27">
        <f t="shared" si="70"/>
        <v>0</v>
      </c>
      <c r="Z223" s="27">
        <f t="shared" si="70"/>
        <v>0</v>
      </c>
      <c r="AA223" s="27">
        <f t="shared" si="70"/>
        <v>0</v>
      </c>
      <c r="AB223" s="27">
        <f t="shared" si="70"/>
        <v>0</v>
      </c>
      <c r="AC223" s="27">
        <f t="shared" si="70"/>
        <v>0</v>
      </c>
      <c r="AD223" s="27">
        <f t="shared" si="70"/>
        <v>0</v>
      </c>
      <c r="AE223" s="27">
        <f t="shared" si="70"/>
        <v>0</v>
      </c>
      <c r="AF223" s="27">
        <f t="shared" si="70"/>
        <v>0</v>
      </c>
      <c r="AG223" s="27">
        <f t="shared" si="70"/>
        <v>0</v>
      </c>
      <c r="AH223" s="27">
        <f t="shared" si="70"/>
        <v>0</v>
      </c>
      <c r="AI223" s="27">
        <f t="shared" si="70"/>
        <v>0</v>
      </c>
      <c r="AJ223" s="27">
        <f t="shared" si="70"/>
        <v>0</v>
      </c>
      <c r="AK223" s="27">
        <f t="shared" si="70"/>
        <v>0</v>
      </c>
      <c r="AL223" s="27">
        <f t="shared" si="70"/>
        <v>0</v>
      </c>
      <c r="AM223" s="27">
        <f t="shared" si="70"/>
        <v>0</v>
      </c>
      <c r="AN223" s="27">
        <f t="shared" si="70"/>
        <v>0</v>
      </c>
      <c r="AO223" s="27">
        <f t="shared" si="70"/>
        <v>0</v>
      </c>
      <c r="AP223" s="27">
        <f t="shared" si="70"/>
        <v>0</v>
      </c>
      <c r="AQ223" s="27">
        <f t="shared" si="70"/>
        <v>0</v>
      </c>
      <c r="AR223" s="27">
        <f t="shared" si="70"/>
        <v>0</v>
      </c>
      <c r="AS223" s="27">
        <f t="shared" si="70"/>
        <v>0</v>
      </c>
      <c r="AT223" s="27">
        <f t="shared" si="70"/>
        <v>0</v>
      </c>
      <c r="AU223" s="27">
        <f t="shared" si="70"/>
        <v>0</v>
      </c>
      <c r="AV223" s="27">
        <f t="shared" si="70"/>
        <v>0</v>
      </c>
      <c r="AW223" s="27">
        <f t="shared" si="70"/>
        <v>0</v>
      </c>
      <c r="AX223" s="27">
        <f t="shared" si="70"/>
        <v>0</v>
      </c>
      <c r="AY223" s="27">
        <f t="shared" si="70"/>
        <v>0</v>
      </c>
      <c r="AZ223" s="27">
        <f t="shared" si="70"/>
        <v>0</v>
      </c>
      <c r="BA223" s="27">
        <f t="shared" si="70"/>
        <v>0</v>
      </c>
      <c r="BB223" s="27">
        <f t="shared" si="70"/>
        <v>0</v>
      </c>
      <c r="BC223" s="27">
        <f t="shared" si="70"/>
        <v>0</v>
      </c>
      <c r="BD223" s="27">
        <f t="shared" si="70"/>
        <v>0</v>
      </c>
      <c r="BE223" s="27">
        <f t="shared" si="70"/>
        <v>0</v>
      </c>
      <c r="BF223" s="27">
        <f t="shared" si="70"/>
        <v>0</v>
      </c>
      <c r="BG223" s="27">
        <f t="shared" si="70"/>
        <v>0</v>
      </c>
      <c r="BH223" s="27">
        <f t="shared" si="70"/>
        <v>0</v>
      </c>
      <c r="BI223" s="27">
        <f t="shared" si="70"/>
        <v>0</v>
      </c>
      <c r="BJ223" s="27">
        <f t="shared" si="70"/>
        <v>0</v>
      </c>
      <c r="BK223" s="27">
        <f t="shared" si="70"/>
        <v>0</v>
      </c>
      <c r="BL223" s="27">
        <f t="shared" si="70"/>
        <v>0</v>
      </c>
      <c r="BM223" s="27">
        <f t="shared" si="70"/>
        <v>0</v>
      </c>
      <c r="BN223" s="27">
        <f t="shared" si="70"/>
        <v>0</v>
      </c>
      <c r="BO223" s="27">
        <f t="shared" si="70"/>
        <v>0</v>
      </c>
      <c r="BP223" s="27">
        <f t="shared" si="66"/>
        <v>0</v>
      </c>
      <c r="BQ223" s="27">
        <f t="shared" si="66"/>
        <v>0</v>
      </c>
      <c r="BR223" s="27">
        <f t="shared" si="66"/>
        <v>0</v>
      </c>
      <c r="BS223" s="27">
        <f t="shared" si="66"/>
        <v>0</v>
      </c>
      <c r="BT223" s="27">
        <f t="shared" si="66"/>
        <v>0</v>
      </c>
      <c r="BU223" s="27">
        <f t="shared" si="66"/>
        <v>0</v>
      </c>
      <c r="BV223" s="27">
        <f t="shared" si="66"/>
        <v>0</v>
      </c>
      <c r="BW223" s="27">
        <f t="shared" si="66"/>
        <v>0</v>
      </c>
      <c r="BX223" s="27">
        <f t="shared" si="66"/>
        <v>0</v>
      </c>
      <c r="BY223" s="27">
        <f t="shared" si="66"/>
        <v>0</v>
      </c>
      <c r="BZ223" s="27">
        <f t="shared" si="66"/>
        <v>0</v>
      </c>
      <c r="CA223" s="27">
        <f t="shared" si="66"/>
        <v>0</v>
      </c>
      <c r="CB223" s="27">
        <f t="shared" si="66"/>
        <v>0</v>
      </c>
      <c r="CC223" s="27">
        <f t="shared" si="66"/>
        <v>0</v>
      </c>
      <c r="CD223" s="27">
        <f t="shared" si="66"/>
        <v>0</v>
      </c>
      <c r="CE223" s="27">
        <f t="shared" si="66"/>
        <v>0</v>
      </c>
      <c r="CF223" s="27">
        <f t="shared" si="66"/>
        <v>0</v>
      </c>
      <c r="CG223" s="27">
        <f t="shared" si="66"/>
        <v>0</v>
      </c>
      <c r="CH223" s="27">
        <f t="shared" si="66"/>
        <v>0</v>
      </c>
      <c r="CI223" s="27">
        <f t="shared" si="66"/>
        <v>0</v>
      </c>
      <c r="CJ223" s="27">
        <f t="shared" si="66"/>
        <v>0</v>
      </c>
      <c r="CK223" s="27">
        <f t="shared" si="66"/>
        <v>0</v>
      </c>
      <c r="CL223" s="27">
        <f t="shared" si="66"/>
        <v>0</v>
      </c>
      <c r="CM223" s="27">
        <f t="shared" si="66"/>
        <v>0</v>
      </c>
      <c r="CN223" s="27">
        <f t="shared" si="66"/>
        <v>0</v>
      </c>
      <c r="CO223" s="27">
        <f t="shared" si="66"/>
        <v>0</v>
      </c>
      <c r="CP223" s="27">
        <f t="shared" si="66"/>
        <v>0</v>
      </c>
      <c r="CQ223" s="27">
        <f t="shared" si="66"/>
        <v>0</v>
      </c>
      <c r="CR223" s="27">
        <f t="shared" si="66"/>
        <v>0</v>
      </c>
      <c r="CS223" s="27">
        <f t="shared" si="66"/>
        <v>0</v>
      </c>
      <c r="CT223" s="27">
        <f t="shared" si="66"/>
        <v>0</v>
      </c>
      <c r="CU223" s="27">
        <f t="shared" si="66"/>
        <v>0</v>
      </c>
      <c r="CV223" s="27">
        <f t="shared" si="66"/>
        <v>0</v>
      </c>
      <c r="CW223" s="27">
        <f t="shared" si="66"/>
        <v>0</v>
      </c>
      <c r="CX223" s="27">
        <f t="shared" si="66"/>
        <v>0</v>
      </c>
      <c r="CY223" s="27">
        <f t="shared" si="66"/>
        <v>0</v>
      </c>
      <c r="CZ223" s="27">
        <f t="shared" si="66"/>
        <v>0</v>
      </c>
      <c r="DA223" s="27">
        <f t="shared" si="66"/>
        <v>0</v>
      </c>
      <c r="DB223" s="27">
        <f t="shared" si="66"/>
        <v>0</v>
      </c>
      <c r="DC223" s="27">
        <f t="shared" si="66"/>
        <v>0</v>
      </c>
      <c r="DD223" s="27">
        <f t="shared" si="66"/>
        <v>0</v>
      </c>
      <c r="DE223" s="27">
        <f t="shared" si="66"/>
        <v>0</v>
      </c>
      <c r="DF223" s="27">
        <f t="shared" si="66"/>
        <v>0</v>
      </c>
      <c r="DG223" s="27">
        <f t="shared" si="66"/>
        <v>0</v>
      </c>
      <c r="DH223" s="27">
        <f t="shared" si="66"/>
        <v>0</v>
      </c>
      <c r="DI223" s="27">
        <f t="shared" si="66"/>
        <v>0</v>
      </c>
      <c r="DJ223" s="27">
        <f t="shared" si="66"/>
        <v>0</v>
      </c>
      <c r="DK223" s="27">
        <f t="shared" si="66"/>
        <v>0</v>
      </c>
      <c r="DL223" s="27">
        <f t="shared" si="66"/>
        <v>0</v>
      </c>
      <c r="DM223" s="27">
        <f t="shared" si="66"/>
        <v>0</v>
      </c>
      <c r="DN223" s="27">
        <f t="shared" si="66"/>
        <v>0</v>
      </c>
      <c r="DO223" s="27">
        <f t="shared" si="66"/>
        <v>0</v>
      </c>
      <c r="DP223" s="27">
        <f t="shared" si="66"/>
        <v>0</v>
      </c>
      <c r="DQ223" s="27">
        <f t="shared" si="66"/>
        <v>0</v>
      </c>
      <c r="DR223" s="27">
        <f t="shared" si="66"/>
        <v>0</v>
      </c>
      <c r="DS223" s="27">
        <f t="shared" si="66"/>
        <v>0</v>
      </c>
      <c r="DT223" s="27">
        <f t="shared" si="66"/>
        <v>0</v>
      </c>
      <c r="DU223" s="27">
        <f t="shared" si="66"/>
        <v>0</v>
      </c>
      <c r="DV223" s="27">
        <f t="shared" si="66"/>
        <v>0</v>
      </c>
      <c r="DW223" s="27">
        <f t="shared" si="66"/>
        <v>0</v>
      </c>
      <c r="DX223" s="27">
        <f t="shared" si="66"/>
        <v>0</v>
      </c>
      <c r="DY223" s="27">
        <f t="shared" si="66"/>
        <v>0</v>
      </c>
      <c r="DZ223" s="27">
        <f t="shared" si="66"/>
        <v>0</v>
      </c>
      <c r="EA223" s="27">
        <f t="shared" si="67"/>
        <v>0</v>
      </c>
      <c r="EB223" s="27">
        <f t="shared" si="60"/>
        <v>0</v>
      </c>
      <c r="EC223" s="27">
        <f t="shared" si="60"/>
        <v>0</v>
      </c>
      <c r="ED223" s="27">
        <f t="shared" si="60"/>
        <v>0</v>
      </c>
      <c r="EE223" s="27">
        <f t="shared" si="60"/>
        <v>0</v>
      </c>
      <c r="EF223" s="27">
        <f t="shared" si="60"/>
        <v>0</v>
      </c>
      <c r="EG223" s="27">
        <f t="shared" si="60"/>
        <v>0</v>
      </c>
      <c r="EH223" s="27">
        <f t="shared" si="60"/>
        <v>0</v>
      </c>
      <c r="EI223" s="27">
        <f t="shared" si="60"/>
        <v>0</v>
      </c>
      <c r="EJ223" s="27">
        <f t="shared" si="60"/>
        <v>0</v>
      </c>
      <c r="EK223" s="27">
        <f t="shared" si="60"/>
        <v>0</v>
      </c>
      <c r="EL223" s="27">
        <f t="shared" si="60"/>
        <v>0</v>
      </c>
      <c r="EM223" s="27">
        <f t="shared" si="60"/>
        <v>0</v>
      </c>
      <c r="EN223" s="27">
        <f t="shared" si="60"/>
        <v>0</v>
      </c>
      <c r="EO223" s="27">
        <f t="shared" si="60"/>
        <v>0</v>
      </c>
      <c r="EP223" s="27">
        <f t="shared" si="60"/>
        <v>0</v>
      </c>
      <c r="EQ223" s="27">
        <f t="shared" si="60"/>
        <v>0</v>
      </c>
      <c r="ER223" s="27">
        <f t="shared" si="60"/>
        <v>0</v>
      </c>
      <c r="ES223" s="27">
        <f t="shared" si="60"/>
        <v>0</v>
      </c>
      <c r="ET223" s="27">
        <f t="shared" si="60"/>
        <v>0</v>
      </c>
      <c r="EU223" s="27">
        <f t="shared" si="60"/>
        <v>0</v>
      </c>
      <c r="EV223" s="27">
        <f t="shared" si="60"/>
        <v>0</v>
      </c>
      <c r="EW223" s="27">
        <f t="shared" si="60"/>
        <v>0</v>
      </c>
      <c r="EX223" s="27">
        <f t="shared" si="60"/>
        <v>0</v>
      </c>
      <c r="EY223" s="27">
        <f t="shared" si="60"/>
        <v>0</v>
      </c>
      <c r="EZ223" s="27">
        <f t="shared" si="60"/>
        <v>0</v>
      </c>
      <c r="FA223" s="27">
        <f t="shared" si="60"/>
        <v>0</v>
      </c>
      <c r="FB223" s="27">
        <f t="shared" si="60"/>
        <v>0</v>
      </c>
      <c r="FC223" s="27">
        <f t="shared" si="60"/>
        <v>0</v>
      </c>
      <c r="FD223" s="27">
        <f t="shared" si="60"/>
        <v>0</v>
      </c>
      <c r="FE223" s="27">
        <f t="shared" si="60"/>
        <v>0</v>
      </c>
      <c r="FF223" s="27">
        <f t="shared" si="60"/>
        <v>0</v>
      </c>
      <c r="FG223" s="27">
        <f t="shared" si="60"/>
        <v>0</v>
      </c>
      <c r="FH223" s="27">
        <f t="shared" si="60"/>
        <v>0</v>
      </c>
      <c r="FI223" s="27">
        <f t="shared" si="60"/>
        <v>0</v>
      </c>
      <c r="FJ223" s="27">
        <f t="shared" si="60"/>
        <v>0</v>
      </c>
      <c r="FK223" s="27">
        <f t="shared" si="60"/>
        <v>0</v>
      </c>
      <c r="FL223" s="27">
        <f t="shared" si="60"/>
        <v>0</v>
      </c>
      <c r="FM223" s="27">
        <f t="shared" si="60"/>
        <v>0</v>
      </c>
      <c r="FN223" s="27">
        <f t="shared" si="60"/>
        <v>0</v>
      </c>
      <c r="FO223" s="27">
        <f t="shared" si="60"/>
        <v>0</v>
      </c>
      <c r="FP223" s="27">
        <f t="shared" si="60"/>
        <v>0</v>
      </c>
      <c r="FQ223" s="27">
        <f t="shared" si="60"/>
        <v>0</v>
      </c>
      <c r="FR223" s="27">
        <f t="shared" si="60"/>
        <v>0</v>
      </c>
      <c r="FS223" s="27">
        <f t="shared" si="60"/>
        <v>0</v>
      </c>
      <c r="FT223" s="27">
        <f t="shared" si="60"/>
        <v>0</v>
      </c>
      <c r="FU223" s="27">
        <f t="shared" si="60"/>
        <v>0</v>
      </c>
      <c r="FV223" s="27">
        <f t="shared" si="60"/>
        <v>0</v>
      </c>
      <c r="FW223" s="27">
        <f t="shared" si="60"/>
        <v>0</v>
      </c>
      <c r="FX223" s="27">
        <f t="shared" si="60"/>
        <v>0</v>
      </c>
      <c r="FY223" s="27">
        <f t="shared" si="60"/>
        <v>0</v>
      </c>
      <c r="FZ223" s="27">
        <f t="shared" si="60"/>
        <v>0</v>
      </c>
      <c r="GA223" s="27">
        <f t="shared" si="60"/>
        <v>0</v>
      </c>
      <c r="GB223" s="27">
        <f t="shared" si="60"/>
        <v>0</v>
      </c>
      <c r="GC223" s="27">
        <f t="shared" si="60"/>
        <v>0</v>
      </c>
      <c r="GD223" s="27">
        <f t="shared" si="60"/>
        <v>0</v>
      </c>
      <c r="GE223" s="27">
        <f t="shared" si="60"/>
        <v>0</v>
      </c>
      <c r="GF223" s="27">
        <f t="shared" si="60"/>
        <v>0</v>
      </c>
      <c r="GG223" s="27">
        <f t="shared" si="60"/>
        <v>0</v>
      </c>
      <c r="GH223" s="27">
        <f t="shared" si="60"/>
        <v>0</v>
      </c>
      <c r="GI223" s="27">
        <f t="shared" si="60"/>
        <v>0</v>
      </c>
      <c r="GJ223" s="27">
        <f t="shared" si="60"/>
        <v>0</v>
      </c>
      <c r="GK223" s="27">
        <f t="shared" si="60"/>
        <v>0</v>
      </c>
      <c r="GL223" s="27">
        <f t="shared" si="60"/>
        <v>0</v>
      </c>
      <c r="GM223" s="27">
        <f>IF(GM$232&gt;0,GM208/GM$232,0)</f>
        <v>0</v>
      </c>
      <c r="GN223" s="27">
        <f t="shared" si="68"/>
        <v>0</v>
      </c>
      <c r="GO223" s="27">
        <f t="shared" si="68"/>
        <v>0</v>
      </c>
      <c r="GP223" s="27">
        <f t="shared" si="68"/>
        <v>0</v>
      </c>
      <c r="GQ223" s="27">
        <f t="shared" si="68"/>
        <v>0</v>
      </c>
      <c r="GR223" s="27">
        <f t="shared" si="68"/>
        <v>0</v>
      </c>
      <c r="GS223" s="27">
        <f t="shared" si="68"/>
        <v>0</v>
      </c>
      <c r="GT223" s="27">
        <f t="shared" si="68"/>
        <v>0</v>
      </c>
      <c r="GU223" s="27">
        <f t="shared" si="68"/>
        <v>0</v>
      </c>
      <c r="GV223" s="27">
        <f t="shared" si="68"/>
        <v>0</v>
      </c>
      <c r="GW223" s="27">
        <f t="shared" si="68"/>
        <v>0</v>
      </c>
      <c r="GX223" s="27">
        <f t="shared" si="68"/>
        <v>0</v>
      </c>
      <c r="GY223" s="27">
        <f t="shared" si="68"/>
        <v>0</v>
      </c>
      <c r="GZ223" s="27">
        <f t="shared" si="68"/>
        <v>0</v>
      </c>
      <c r="HA223" s="27">
        <f t="shared" si="68"/>
        <v>0</v>
      </c>
      <c r="HB223" s="27">
        <f t="shared" si="68"/>
        <v>0</v>
      </c>
      <c r="HC223" s="27">
        <f t="shared" si="68"/>
        <v>0</v>
      </c>
      <c r="HD223" s="27">
        <f t="shared" si="68"/>
        <v>0</v>
      </c>
      <c r="HE223" s="27">
        <f t="shared" si="68"/>
        <v>0</v>
      </c>
      <c r="HF223" s="27">
        <f t="shared" si="68"/>
        <v>0</v>
      </c>
      <c r="HG223" s="27">
        <f t="shared" si="68"/>
        <v>0</v>
      </c>
      <c r="HH223" s="27">
        <f t="shared" si="68"/>
        <v>0</v>
      </c>
      <c r="HI223" s="27">
        <f t="shared" si="68"/>
        <v>0</v>
      </c>
      <c r="HJ223" s="27">
        <f t="shared" si="68"/>
        <v>0</v>
      </c>
      <c r="HK223" s="27">
        <f t="shared" si="68"/>
        <v>0</v>
      </c>
      <c r="HL223" s="27">
        <f t="shared" si="68"/>
        <v>0</v>
      </c>
      <c r="HM223" s="27">
        <f t="shared" si="68"/>
        <v>0</v>
      </c>
      <c r="HN223" s="27">
        <f t="shared" si="68"/>
        <v>0</v>
      </c>
      <c r="HO223" s="27">
        <f t="shared" si="68"/>
        <v>0</v>
      </c>
      <c r="HP223" s="27">
        <f t="shared" si="68"/>
        <v>0</v>
      </c>
      <c r="HQ223" s="27">
        <f t="shared" si="68"/>
        <v>0</v>
      </c>
      <c r="HR223" s="27">
        <f t="shared" si="68"/>
        <v>0</v>
      </c>
      <c r="HS223" s="27">
        <f t="shared" si="68"/>
        <v>0</v>
      </c>
      <c r="HT223" s="27">
        <f t="shared" si="68"/>
        <v>0</v>
      </c>
      <c r="HU223" s="27">
        <f t="shared" si="68"/>
        <v>0</v>
      </c>
      <c r="HV223" s="27">
        <f t="shared" si="68"/>
        <v>0</v>
      </c>
      <c r="HW223" s="27">
        <f t="shared" ref="HW223:IB223" si="71">IF(HW$232&gt;0,HW208/HW$232,0)</f>
        <v>0</v>
      </c>
      <c r="HX223" s="27">
        <f t="shared" si="71"/>
        <v>0</v>
      </c>
      <c r="HY223" s="27">
        <f t="shared" si="71"/>
        <v>0</v>
      </c>
      <c r="HZ223" s="27">
        <f t="shared" si="71"/>
        <v>0</v>
      </c>
      <c r="IA223" s="27">
        <f t="shared" si="71"/>
        <v>0</v>
      </c>
      <c r="IB223" s="27">
        <f t="shared" si="71"/>
        <v>0</v>
      </c>
      <c r="IC223" s="27">
        <f t="shared" si="51"/>
        <v>0</v>
      </c>
      <c r="ID223" s="27">
        <f t="shared" si="51"/>
        <v>0</v>
      </c>
      <c r="IE223" s="27"/>
      <c r="IF223" s="27"/>
      <c r="IG223" s="27"/>
      <c r="IH223" s="27"/>
      <c r="II223" s="27"/>
      <c r="IJ223" s="27"/>
      <c r="IK223" s="27"/>
      <c r="IL223" s="27"/>
      <c r="IM223" s="27"/>
      <c r="IN223" s="27"/>
      <c r="IO223" s="27"/>
      <c r="IP223" s="27"/>
      <c r="IQ223" s="27"/>
      <c r="IR223" s="27"/>
      <c r="IS223" s="27"/>
      <c r="IT223" s="27"/>
    </row>
    <row r="224" spans="1:254" s="4" customFormat="1" ht="12" customHeight="1" x14ac:dyDescent="0.15">
      <c r="A224" s="4" t="s">
        <v>179</v>
      </c>
      <c r="C224" s="27">
        <f t="shared" si="44"/>
        <v>0</v>
      </c>
      <c r="D224" s="27">
        <f t="shared" si="70"/>
        <v>0</v>
      </c>
      <c r="E224" s="27">
        <f t="shared" si="70"/>
        <v>0</v>
      </c>
      <c r="F224" s="27">
        <f t="shared" si="70"/>
        <v>0</v>
      </c>
      <c r="G224" s="27">
        <f t="shared" si="70"/>
        <v>0</v>
      </c>
      <c r="H224" s="27">
        <f t="shared" si="70"/>
        <v>0</v>
      </c>
      <c r="I224" s="27">
        <f t="shared" si="70"/>
        <v>0</v>
      </c>
      <c r="J224" s="27">
        <f t="shared" si="70"/>
        <v>0</v>
      </c>
      <c r="K224" s="27">
        <f t="shared" si="70"/>
        <v>0</v>
      </c>
      <c r="L224" s="27">
        <f t="shared" si="70"/>
        <v>0</v>
      </c>
      <c r="M224" s="27">
        <f t="shared" si="70"/>
        <v>0.79227751620801168</v>
      </c>
      <c r="N224" s="27">
        <f t="shared" si="70"/>
        <v>0.79227751098077237</v>
      </c>
      <c r="O224" s="27">
        <f t="shared" si="70"/>
        <v>0</v>
      </c>
      <c r="P224" s="27">
        <f t="shared" si="70"/>
        <v>0.79227752368603666</v>
      </c>
      <c r="Q224" s="27">
        <f t="shared" si="70"/>
        <v>0</v>
      </c>
      <c r="R224" s="27">
        <f t="shared" si="70"/>
        <v>0.79227750491030813</v>
      </c>
      <c r="S224" s="27">
        <f t="shared" si="70"/>
        <v>0</v>
      </c>
      <c r="T224" s="27">
        <f t="shared" si="70"/>
        <v>0</v>
      </c>
      <c r="U224" s="27">
        <f t="shared" si="70"/>
        <v>0</v>
      </c>
      <c r="V224" s="27">
        <f t="shared" si="70"/>
        <v>0</v>
      </c>
      <c r="W224" s="27">
        <f t="shared" si="70"/>
        <v>0</v>
      </c>
      <c r="X224" s="27">
        <f t="shared" si="70"/>
        <v>0</v>
      </c>
      <c r="Y224" s="27">
        <f t="shared" si="70"/>
        <v>0</v>
      </c>
      <c r="Z224" s="27">
        <f t="shared" si="70"/>
        <v>0</v>
      </c>
      <c r="AA224" s="27">
        <f t="shared" si="70"/>
        <v>0</v>
      </c>
      <c r="AB224" s="27">
        <f t="shared" si="70"/>
        <v>0</v>
      </c>
      <c r="AC224" s="27">
        <f t="shared" si="70"/>
        <v>0</v>
      </c>
      <c r="AD224" s="27">
        <f t="shared" si="70"/>
        <v>0</v>
      </c>
      <c r="AE224" s="27">
        <f t="shared" si="70"/>
        <v>0</v>
      </c>
      <c r="AF224" s="27">
        <f t="shared" si="70"/>
        <v>0</v>
      </c>
      <c r="AG224" s="27">
        <f t="shared" si="70"/>
        <v>0</v>
      </c>
      <c r="AH224" s="27">
        <f t="shared" si="70"/>
        <v>0</v>
      </c>
      <c r="AI224" s="27">
        <f t="shared" si="70"/>
        <v>0</v>
      </c>
      <c r="AJ224" s="27">
        <f t="shared" si="70"/>
        <v>0</v>
      </c>
      <c r="AK224" s="27">
        <f t="shared" si="70"/>
        <v>0</v>
      </c>
      <c r="AL224" s="27">
        <f t="shared" si="70"/>
        <v>0.95999999647758616</v>
      </c>
      <c r="AM224" s="27">
        <f t="shared" si="70"/>
        <v>0</v>
      </c>
      <c r="AN224" s="27">
        <f t="shared" si="70"/>
        <v>0</v>
      </c>
      <c r="AO224" s="27">
        <f t="shared" si="70"/>
        <v>0</v>
      </c>
      <c r="AP224" s="27">
        <f t="shared" si="70"/>
        <v>0</v>
      </c>
      <c r="AQ224" s="27">
        <f t="shared" si="70"/>
        <v>0</v>
      </c>
      <c r="AR224" s="27">
        <f t="shared" si="70"/>
        <v>0</v>
      </c>
      <c r="AS224" s="27">
        <f t="shared" si="70"/>
        <v>0</v>
      </c>
      <c r="AT224" s="27">
        <f t="shared" si="70"/>
        <v>0</v>
      </c>
      <c r="AU224" s="27">
        <f t="shared" si="70"/>
        <v>0</v>
      </c>
      <c r="AV224" s="27">
        <f t="shared" si="70"/>
        <v>0</v>
      </c>
      <c r="AW224" s="27">
        <f t="shared" si="70"/>
        <v>0</v>
      </c>
      <c r="AX224" s="27">
        <f t="shared" si="70"/>
        <v>0</v>
      </c>
      <c r="AY224" s="27">
        <f t="shared" si="70"/>
        <v>0</v>
      </c>
      <c r="AZ224" s="27">
        <f t="shared" si="70"/>
        <v>0</v>
      </c>
      <c r="BA224" s="27">
        <f t="shared" si="70"/>
        <v>0</v>
      </c>
      <c r="BB224" s="27">
        <f t="shared" si="70"/>
        <v>0</v>
      </c>
      <c r="BC224" s="27">
        <f t="shared" si="70"/>
        <v>0</v>
      </c>
      <c r="BD224" s="27">
        <f t="shared" si="70"/>
        <v>0</v>
      </c>
      <c r="BE224" s="27">
        <f t="shared" si="70"/>
        <v>0</v>
      </c>
      <c r="BF224" s="27">
        <f t="shared" si="70"/>
        <v>0</v>
      </c>
      <c r="BG224" s="27">
        <f t="shared" si="70"/>
        <v>0</v>
      </c>
      <c r="BH224" s="27">
        <f t="shared" si="70"/>
        <v>0</v>
      </c>
      <c r="BI224" s="27">
        <f t="shared" si="70"/>
        <v>0</v>
      </c>
      <c r="BJ224" s="27">
        <f t="shared" si="70"/>
        <v>0</v>
      </c>
      <c r="BK224" s="27">
        <f t="shared" si="70"/>
        <v>0</v>
      </c>
      <c r="BL224" s="27">
        <f t="shared" si="70"/>
        <v>0</v>
      </c>
      <c r="BM224" s="27">
        <f t="shared" si="70"/>
        <v>0</v>
      </c>
      <c r="BN224" s="27">
        <f t="shared" si="70"/>
        <v>0</v>
      </c>
      <c r="BO224" s="27">
        <f t="shared" si="70"/>
        <v>0</v>
      </c>
      <c r="BP224" s="27">
        <f t="shared" si="66"/>
        <v>0</v>
      </c>
      <c r="BQ224" s="27">
        <f t="shared" si="66"/>
        <v>0</v>
      </c>
      <c r="BR224" s="27">
        <f t="shared" si="66"/>
        <v>0</v>
      </c>
      <c r="BS224" s="27">
        <f t="shared" si="66"/>
        <v>0</v>
      </c>
      <c r="BT224" s="27">
        <f t="shared" si="66"/>
        <v>0</v>
      </c>
      <c r="BU224" s="27">
        <f t="shared" si="66"/>
        <v>0</v>
      </c>
      <c r="BV224" s="27">
        <f t="shared" si="66"/>
        <v>0</v>
      </c>
      <c r="BW224" s="27">
        <f t="shared" si="66"/>
        <v>0</v>
      </c>
      <c r="BX224" s="27">
        <f t="shared" si="66"/>
        <v>0</v>
      </c>
      <c r="BY224" s="27">
        <f t="shared" si="66"/>
        <v>0</v>
      </c>
      <c r="BZ224" s="27">
        <f t="shared" si="66"/>
        <v>0</v>
      </c>
      <c r="CA224" s="27">
        <f t="shared" si="66"/>
        <v>0</v>
      </c>
      <c r="CB224" s="27">
        <f t="shared" si="66"/>
        <v>0</v>
      </c>
      <c r="CC224" s="27">
        <f t="shared" si="66"/>
        <v>0</v>
      </c>
      <c r="CD224" s="27">
        <f t="shared" si="66"/>
        <v>0</v>
      </c>
      <c r="CE224" s="27">
        <f t="shared" si="66"/>
        <v>0</v>
      </c>
      <c r="CF224" s="27">
        <f t="shared" si="66"/>
        <v>0</v>
      </c>
      <c r="CG224" s="27">
        <f t="shared" si="66"/>
        <v>0</v>
      </c>
      <c r="CH224" s="27">
        <f t="shared" si="66"/>
        <v>0</v>
      </c>
      <c r="CI224" s="27">
        <f t="shared" si="66"/>
        <v>0</v>
      </c>
      <c r="CJ224" s="27">
        <f t="shared" si="66"/>
        <v>0</v>
      </c>
      <c r="CK224" s="27">
        <f t="shared" si="66"/>
        <v>0</v>
      </c>
      <c r="CL224" s="27">
        <f t="shared" si="66"/>
        <v>0</v>
      </c>
      <c r="CM224" s="27">
        <f t="shared" si="66"/>
        <v>0</v>
      </c>
      <c r="CN224" s="27">
        <f t="shared" si="66"/>
        <v>0</v>
      </c>
      <c r="CO224" s="27">
        <f t="shared" si="66"/>
        <v>0</v>
      </c>
      <c r="CP224" s="27">
        <f t="shared" si="66"/>
        <v>0</v>
      </c>
      <c r="CQ224" s="27">
        <f t="shared" si="66"/>
        <v>0</v>
      </c>
      <c r="CR224" s="27">
        <f t="shared" si="66"/>
        <v>0</v>
      </c>
      <c r="CS224" s="27">
        <f t="shared" si="66"/>
        <v>0</v>
      </c>
      <c r="CT224" s="27">
        <f t="shared" si="66"/>
        <v>0</v>
      </c>
      <c r="CU224" s="27">
        <f t="shared" si="66"/>
        <v>0</v>
      </c>
      <c r="CV224" s="27">
        <f t="shared" si="66"/>
        <v>0</v>
      </c>
      <c r="CW224" s="27">
        <f t="shared" si="66"/>
        <v>0</v>
      </c>
      <c r="CX224" s="27">
        <f t="shared" si="66"/>
        <v>0</v>
      </c>
      <c r="CY224" s="27">
        <f t="shared" si="66"/>
        <v>0</v>
      </c>
      <c r="CZ224" s="27">
        <f t="shared" si="66"/>
        <v>0</v>
      </c>
      <c r="DA224" s="27">
        <f t="shared" si="66"/>
        <v>0</v>
      </c>
      <c r="DB224" s="27">
        <f t="shared" si="66"/>
        <v>0</v>
      </c>
      <c r="DC224" s="27">
        <f t="shared" si="66"/>
        <v>0</v>
      </c>
      <c r="DD224" s="27">
        <f t="shared" si="66"/>
        <v>0</v>
      </c>
      <c r="DE224" s="27">
        <f t="shared" si="66"/>
        <v>0</v>
      </c>
      <c r="DF224" s="27">
        <f t="shared" si="66"/>
        <v>0</v>
      </c>
      <c r="DG224" s="27">
        <f t="shared" si="66"/>
        <v>0</v>
      </c>
      <c r="DH224" s="27">
        <f t="shared" si="66"/>
        <v>0</v>
      </c>
      <c r="DI224" s="27">
        <f t="shared" si="66"/>
        <v>0</v>
      </c>
      <c r="DJ224" s="27">
        <f t="shared" si="66"/>
        <v>0</v>
      </c>
      <c r="DK224" s="27">
        <f t="shared" si="66"/>
        <v>0</v>
      </c>
      <c r="DL224" s="27">
        <f t="shared" si="66"/>
        <v>0</v>
      </c>
      <c r="DM224" s="27">
        <f t="shared" si="66"/>
        <v>0</v>
      </c>
      <c r="DN224" s="27">
        <f t="shared" si="66"/>
        <v>0</v>
      </c>
      <c r="DO224" s="27">
        <f t="shared" si="66"/>
        <v>0</v>
      </c>
      <c r="DP224" s="27">
        <f t="shared" si="66"/>
        <v>0</v>
      </c>
      <c r="DQ224" s="27">
        <f t="shared" si="66"/>
        <v>0</v>
      </c>
      <c r="DR224" s="27">
        <f t="shared" si="66"/>
        <v>0</v>
      </c>
      <c r="DS224" s="27">
        <f t="shared" si="66"/>
        <v>0</v>
      </c>
      <c r="DT224" s="27">
        <f t="shared" si="66"/>
        <v>0</v>
      </c>
      <c r="DU224" s="27">
        <f t="shared" si="66"/>
        <v>0</v>
      </c>
      <c r="DV224" s="27">
        <f t="shared" si="66"/>
        <v>0</v>
      </c>
      <c r="DW224" s="27">
        <f t="shared" si="66"/>
        <v>0</v>
      </c>
      <c r="DX224" s="27">
        <f t="shared" si="66"/>
        <v>0</v>
      </c>
      <c r="DY224" s="27">
        <f t="shared" si="66"/>
        <v>0</v>
      </c>
      <c r="DZ224" s="27">
        <f t="shared" si="66"/>
        <v>0</v>
      </c>
      <c r="EA224" s="27">
        <f t="shared" si="67"/>
        <v>0</v>
      </c>
      <c r="EB224" s="27">
        <f t="shared" si="60"/>
        <v>0</v>
      </c>
      <c r="EC224" s="27">
        <f t="shared" si="60"/>
        <v>0</v>
      </c>
      <c r="ED224" s="27">
        <f t="shared" ref="ED224:FI224" si="72">IF(ED$232&gt;0,ED209/ED$232,0)</f>
        <v>0</v>
      </c>
      <c r="EE224" s="27">
        <f t="shared" si="72"/>
        <v>0</v>
      </c>
      <c r="EF224" s="27">
        <f t="shared" si="72"/>
        <v>0</v>
      </c>
      <c r="EG224" s="27">
        <f t="shared" si="72"/>
        <v>0</v>
      </c>
      <c r="EH224" s="27">
        <f t="shared" si="72"/>
        <v>0</v>
      </c>
      <c r="EI224" s="27">
        <f t="shared" si="72"/>
        <v>0</v>
      </c>
      <c r="EJ224" s="27">
        <f t="shared" si="72"/>
        <v>0</v>
      </c>
      <c r="EK224" s="27">
        <f t="shared" si="72"/>
        <v>0</v>
      </c>
      <c r="EL224" s="27">
        <f t="shared" si="72"/>
        <v>0</v>
      </c>
      <c r="EM224" s="27">
        <f t="shared" si="72"/>
        <v>0</v>
      </c>
      <c r="EN224" s="27">
        <f t="shared" si="72"/>
        <v>0</v>
      </c>
      <c r="EO224" s="27">
        <f t="shared" si="72"/>
        <v>0</v>
      </c>
      <c r="EP224" s="27">
        <f t="shared" si="72"/>
        <v>0</v>
      </c>
      <c r="EQ224" s="27">
        <f t="shared" si="72"/>
        <v>0</v>
      </c>
      <c r="ER224" s="27">
        <f t="shared" si="72"/>
        <v>0</v>
      </c>
      <c r="ES224" s="27">
        <f t="shared" si="72"/>
        <v>0</v>
      </c>
      <c r="ET224" s="27">
        <f t="shared" si="72"/>
        <v>0</v>
      </c>
      <c r="EU224" s="27">
        <f t="shared" si="72"/>
        <v>0</v>
      </c>
      <c r="EV224" s="27">
        <f t="shared" si="72"/>
        <v>0</v>
      </c>
      <c r="EW224" s="27">
        <f t="shared" si="72"/>
        <v>0</v>
      </c>
      <c r="EX224" s="27">
        <f t="shared" si="72"/>
        <v>0</v>
      </c>
      <c r="EY224" s="27">
        <f t="shared" si="72"/>
        <v>0</v>
      </c>
      <c r="EZ224" s="27">
        <f t="shared" si="72"/>
        <v>0</v>
      </c>
      <c r="FA224" s="27">
        <f t="shared" si="72"/>
        <v>0</v>
      </c>
      <c r="FB224" s="27">
        <f t="shared" si="72"/>
        <v>0</v>
      </c>
      <c r="FC224" s="27">
        <f t="shared" si="72"/>
        <v>0</v>
      </c>
      <c r="FD224" s="27">
        <f t="shared" si="72"/>
        <v>0</v>
      </c>
      <c r="FE224" s="27">
        <f t="shared" si="72"/>
        <v>0</v>
      </c>
      <c r="FF224" s="27">
        <f t="shared" si="72"/>
        <v>0</v>
      </c>
      <c r="FG224" s="27">
        <f t="shared" si="72"/>
        <v>0</v>
      </c>
      <c r="FH224" s="27">
        <f t="shared" si="72"/>
        <v>0</v>
      </c>
      <c r="FI224" s="27">
        <f t="shared" si="72"/>
        <v>0</v>
      </c>
      <c r="FJ224" s="27">
        <f t="shared" ref="FJ224:GL224" si="73">IF(FJ$232&gt;0,FJ209/FJ$232,0)</f>
        <v>0</v>
      </c>
      <c r="FK224" s="27">
        <f t="shared" si="73"/>
        <v>0</v>
      </c>
      <c r="FL224" s="27">
        <f t="shared" si="73"/>
        <v>0</v>
      </c>
      <c r="FM224" s="27">
        <f t="shared" si="73"/>
        <v>0</v>
      </c>
      <c r="FN224" s="27">
        <f t="shared" si="73"/>
        <v>0</v>
      </c>
      <c r="FO224" s="27">
        <f t="shared" si="73"/>
        <v>0</v>
      </c>
      <c r="FP224" s="27">
        <f t="shared" si="73"/>
        <v>0</v>
      </c>
      <c r="FQ224" s="27">
        <f t="shared" si="73"/>
        <v>0</v>
      </c>
      <c r="FR224" s="27">
        <f t="shared" si="73"/>
        <v>0</v>
      </c>
      <c r="FS224" s="27">
        <f t="shared" si="73"/>
        <v>0</v>
      </c>
      <c r="FT224" s="27">
        <f t="shared" si="73"/>
        <v>0</v>
      </c>
      <c r="FU224" s="27">
        <f t="shared" si="73"/>
        <v>0</v>
      </c>
      <c r="FV224" s="27">
        <f t="shared" si="73"/>
        <v>0</v>
      </c>
      <c r="FW224" s="27">
        <f t="shared" si="73"/>
        <v>0</v>
      </c>
      <c r="FX224" s="27">
        <f t="shared" si="73"/>
        <v>0</v>
      </c>
      <c r="FY224" s="27">
        <f t="shared" si="73"/>
        <v>0</v>
      </c>
      <c r="FZ224" s="27">
        <f t="shared" si="73"/>
        <v>0</v>
      </c>
      <c r="GA224" s="27">
        <f t="shared" si="73"/>
        <v>0</v>
      </c>
      <c r="GB224" s="27">
        <f t="shared" si="73"/>
        <v>0</v>
      </c>
      <c r="GC224" s="27">
        <f t="shared" si="73"/>
        <v>0</v>
      </c>
      <c r="GD224" s="27">
        <f t="shared" si="73"/>
        <v>0</v>
      </c>
      <c r="GE224" s="27">
        <f t="shared" si="73"/>
        <v>0</v>
      </c>
      <c r="GF224" s="27">
        <f t="shared" si="73"/>
        <v>0</v>
      </c>
      <c r="GG224" s="27">
        <f t="shared" si="73"/>
        <v>0</v>
      </c>
      <c r="GH224" s="27">
        <f t="shared" si="73"/>
        <v>0</v>
      </c>
      <c r="GI224" s="27">
        <f t="shared" si="73"/>
        <v>0</v>
      </c>
      <c r="GJ224" s="27">
        <f t="shared" si="73"/>
        <v>0</v>
      </c>
      <c r="GK224" s="27">
        <f t="shared" si="73"/>
        <v>0</v>
      </c>
      <c r="GL224" s="27">
        <f t="shared" si="73"/>
        <v>0</v>
      </c>
      <c r="GM224" s="27">
        <f>IF(GM$232&gt;0,GM209/GM$232,0)</f>
        <v>0.79227751016222092</v>
      </c>
      <c r="GN224" s="27">
        <f t="shared" ref="GN224:GO227" si="74">IF(GN$232&gt;0,GN209/GN$232,0)</f>
        <v>0</v>
      </c>
      <c r="GO224" s="27">
        <f t="shared" si="74"/>
        <v>0</v>
      </c>
      <c r="GP224" s="27">
        <f t="shared" si="68"/>
        <v>0</v>
      </c>
      <c r="GQ224" s="27">
        <f t="shared" si="68"/>
        <v>0</v>
      </c>
      <c r="GR224" s="27">
        <f t="shared" si="68"/>
        <v>0</v>
      </c>
      <c r="GS224" s="27">
        <f t="shared" si="68"/>
        <v>0</v>
      </c>
      <c r="GT224" s="27">
        <f t="shared" si="68"/>
        <v>0</v>
      </c>
      <c r="GU224" s="27">
        <f t="shared" si="68"/>
        <v>0</v>
      </c>
      <c r="GV224" s="27">
        <f t="shared" si="68"/>
        <v>0</v>
      </c>
      <c r="GW224" s="27">
        <f t="shared" si="68"/>
        <v>0</v>
      </c>
      <c r="GX224" s="27">
        <f t="shared" si="68"/>
        <v>0</v>
      </c>
      <c r="GY224" s="27">
        <f t="shared" si="68"/>
        <v>0</v>
      </c>
      <c r="GZ224" s="27">
        <f t="shared" si="68"/>
        <v>0</v>
      </c>
      <c r="HA224" s="27">
        <f t="shared" si="68"/>
        <v>0</v>
      </c>
      <c r="HB224" s="27">
        <f t="shared" si="68"/>
        <v>0</v>
      </c>
      <c r="HC224" s="27">
        <f t="shared" si="68"/>
        <v>0</v>
      </c>
      <c r="HD224" s="27">
        <f t="shared" si="68"/>
        <v>0</v>
      </c>
      <c r="HE224" s="27">
        <f t="shared" si="68"/>
        <v>0</v>
      </c>
      <c r="HF224" s="27">
        <f t="shared" si="68"/>
        <v>0</v>
      </c>
      <c r="HG224" s="27">
        <f t="shared" si="68"/>
        <v>0</v>
      </c>
      <c r="HH224" s="27">
        <f t="shared" si="68"/>
        <v>0</v>
      </c>
      <c r="HI224" s="27">
        <f t="shared" si="68"/>
        <v>0</v>
      </c>
      <c r="HJ224" s="27">
        <f t="shared" si="68"/>
        <v>0</v>
      </c>
      <c r="HK224" s="27">
        <f t="shared" si="68"/>
        <v>0</v>
      </c>
      <c r="HL224" s="27">
        <f t="shared" si="68"/>
        <v>0</v>
      </c>
      <c r="HM224" s="27">
        <f t="shared" si="68"/>
        <v>0</v>
      </c>
      <c r="HN224" s="27">
        <f t="shared" si="68"/>
        <v>0</v>
      </c>
      <c r="HO224" s="27">
        <f t="shared" si="68"/>
        <v>0</v>
      </c>
      <c r="HP224" s="27">
        <f t="shared" si="68"/>
        <v>0</v>
      </c>
      <c r="HQ224" s="27">
        <f t="shared" si="68"/>
        <v>0</v>
      </c>
      <c r="HR224" s="27">
        <f t="shared" si="68"/>
        <v>0</v>
      </c>
      <c r="HS224" s="27">
        <f t="shared" si="68"/>
        <v>0</v>
      </c>
      <c r="HT224" s="27">
        <f t="shared" si="68"/>
        <v>0</v>
      </c>
      <c r="HU224" s="27">
        <f t="shared" si="68"/>
        <v>0</v>
      </c>
      <c r="HV224" s="27">
        <f t="shared" si="68"/>
        <v>0</v>
      </c>
      <c r="HW224" s="27">
        <f t="shared" ref="HW224:IB224" si="75">IF(HW$232&gt;0,HW209/HW$232,0)</f>
        <v>0</v>
      </c>
      <c r="HX224" s="27">
        <f t="shared" si="75"/>
        <v>0</v>
      </c>
      <c r="HY224" s="27">
        <f t="shared" si="75"/>
        <v>0</v>
      </c>
      <c r="HZ224" s="27">
        <f t="shared" si="75"/>
        <v>0</v>
      </c>
      <c r="IA224" s="27">
        <f t="shared" si="75"/>
        <v>0</v>
      </c>
      <c r="IB224" s="27">
        <f t="shared" si="75"/>
        <v>0</v>
      </c>
      <c r="IC224" s="27">
        <f t="shared" si="51"/>
        <v>0</v>
      </c>
      <c r="ID224" s="27">
        <f t="shared" si="51"/>
        <v>0</v>
      </c>
      <c r="IE224" s="27"/>
      <c r="IF224" s="27"/>
      <c r="IG224" s="27"/>
      <c r="IH224" s="27"/>
      <c r="II224" s="27"/>
      <c r="IJ224" s="27"/>
      <c r="IK224" s="27"/>
      <c r="IL224" s="27"/>
      <c r="IM224" s="27"/>
      <c r="IN224" s="27"/>
      <c r="IO224" s="27"/>
      <c r="IP224" s="27"/>
      <c r="IQ224" s="27"/>
      <c r="IR224" s="27"/>
      <c r="IS224" s="27"/>
      <c r="IT224" s="27"/>
    </row>
    <row r="225" spans="1:254" s="4" customFormat="1" ht="12" customHeight="1" x14ac:dyDescent="0.15">
      <c r="A225" s="4" t="s">
        <v>180</v>
      </c>
      <c r="C225" s="27">
        <f t="shared" si="44"/>
        <v>0</v>
      </c>
      <c r="D225" s="27">
        <f t="shared" si="70"/>
        <v>0</v>
      </c>
      <c r="E225" s="27">
        <f t="shared" si="70"/>
        <v>0</v>
      </c>
      <c r="F225" s="27">
        <f t="shared" si="70"/>
        <v>0</v>
      </c>
      <c r="G225" s="27">
        <f t="shared" si="70"/>
        <v>0</v>
      </c>
      <c r="H225" s="27">
        <f t="shared" si="70"/>
        <v>0</v>
      </c>
      <c r="I225" s="27">
        <f t="shared" si="70"/>
        <v>0</v>
      </c>
      <c r="J225" s="27">
        <f t="shared" si="70"/>
        <v>0</v>
      </c>
      <c r="K225" s="27">
        <f t="shared" si="70"/>
        <v>0</v>
      </c>
      <c r="L225" s="27">
        <f t="shared" si="70"/>
        <v>0</v>
      </c>
      <c r="M225" s="27">
        <f t="shared" si="70"/>
        <v>0</v>
      </c>
      <c r="N225" s="27">
        <f t="shared" si="70"/>
        <v>0</v>
      </c>
      <c r="O225" s="27">
        <f t="shared" si="70"/>
        <v>0</v>
      </c>
      <c r="P225" s="27">
        <f t="shared" si="70"/>
        <v>0</v>
      </c>
      <c r="Q225" s="27">
        <f t="shared" si="70"/>
        <v>0</v>
      </c>
      <c r="R225" s="27">
        <f t="shared" si="70"/>
        <v>0</v>
      </c>
      <c r="S225" s="27">
        <f t="shared" si="70"/>
        <v>0</v>
      </c>
      <c r="T225" s="27">
        <f t="shared" si="70"/>
        <v>0</v>
      </c>
      <c r="U225" s="27">
        <f t="shared" si="70"/>
        <v>0</v>
      </c>
      <c r="V225" s="27">
        <f t="shared" si="70"/>
        <v>0</v>
      </c>
      <c r="W225" s="27">
        <f t="shared" si="70"/>
        <v>0</v>
      </c>
      <c r="X225" s="27">
        <f t="shared" si="70"/>
        <v>0</v>
      </c>
      <c r="Y225" s="27">
        <f t="shared" si="70"/>
        <v>0</v>
      </c>
      <c r="Z225" s="27">
        <f t="shared" si="70"/>
        <v>0</v>
      </c>
      <c r="AA225" s="27">
        <f t="shared" si="70"/>
        <v>0</v>
      </c>
      <c r="AB225" s="27">
        <f t="shared" si="70"/>
        <v>0</v>
      </c>
      <c r="AC225" s="27">
        <f t="shared" si="70"/>
        <v>0</v>
      </c>
      <c r="AD225" s="27">
        <f t="shared" si="70"/>
        <v>0</v>
      </c>
      <c r="AE225" s="27">
        <f t="shared" si="70"/>
        <v>0</v>
      </c>
      <c r="AF225" s="27">
        <f t="shared" si="70"/>
        <v>0</v>
      </c>
      <c r="AG225" s="27">
        <f t="shared" si="70"/>
        <v>0</v>
      </c>
      <c r="AH225" s="27">
        <f t="shared" si="70"/>
        <v>0</v>
      </c>
      <c r="AI225" s="27">
        <f t="shared" si="70"/>
        <v>0</v>
      </c>
      <c r="AJ225" s="27">
        <f t="shared" si="70"/>
        <v>0</v>
      </c>
      <c r="AK225" s="27">
        <f t="shared" si="70"/>
        <v>0</v>
      </c>
      <c r="AL225" s="27">
        <f t="shared" si="70"/>
        <v>0</v>
      </c>
      <c r="AM225" s="27">
        <f t="shared" si="70"/>
        <v>0</v>
      </c>
      <c r="AN225" s="27">
        <f t="shared" si="70"/>
        <v>0</v>
      </c>
      <c r="AO225" s="27">
        <f t="shared" si="70"/>
        <v>0</v>
      </c>
      <c r="AP225" s="27">
        <f t="shared" si="70"/>
        <v>0</v>
      </c>
      <c r="AQ225" s="27">
        <f t="shared" si="70"/>
        <v>0</v>
      </c>
      <c r="AR225" s="27">
        <f t="shared" si="70"/>
        <v>0</v>
      </c>
      <c r="AS225" s="27">
        <f t="shared" si="70"/>
        <v>0</v>
      </c>
      <c r="AT225" s="27">
        <f t="shared" si="70"/>
        <v>0</v>
      </c>
      <c r="AU225" s="27">
        <f t="shared" si="70"/>
        <v>0</v>
      </c>
      <c r="AV225" s="27">
        <f t="shared" si="70"/>
        <v>0</v>
      </c>
      <c r="AW225" s="27">
        <f t="shared" si="70"/>
        <v>0</v>
      </c>
      <c r="AX225" s="27">
        <f t="shared" si="70"/>
        <v>0</v>
      </c>
      <c r="AY225" s="27">
        <f t="shared" si="70"/>
        <v>0</v>
      </c>
      <c r="AZ225" s="27">
        <f t="shared" si="70"/>
        <v>0</v>
      </c>
      <c r="BA225" s="27">
        <f t="shared" si="70"/>
        <v>0</v>
      </c>
      <c r="BB225" s="27">
        <f t="shared" si="70"/>
        <v>0</v>
      </c>
      <c r="BC225" s="27">
        <f t="shared" si="70"/>
        <v>0</v>
      </c>
      <c r="BD225" s="27">
        <f t="shared" si="70"/>
        <v>0</v>
      </c>
      <c r="BE225" s="27">
        <f t="shared" si="70"/>
        <v>0</v>
      </c>
      <c r="BF225" s="27">
        <f t="shared" si="70"/>
        <v>0</v>
      </c>
      <c r="BG225" s="27">
        <f t="shared" si="70"/>
        <v>0</v>
      </c>
      <c r="BH225" s="27">
        <f t="shared" si="70"/>
        <v>0</v>
      </c>
      <c r="BI225" s="27">
        <f t="shared" si="70"/>
        <v>0</v>
      </c>
      <c r="BJ225" s="27">
        <f t="shared" si="70"/>
        <v>0</v>
      </c>
      <c r="BK225" s="27">
        <f t="shared" si="70"/>
        <v>0</v>
      </c>
      <c r="BL225" s="27">
        <f t="shared" si="70"/>
        <v>0</v>
      </c>
      <c r="BM225" s="27">
        <f t="shared" si="70"/>
        <v>0</v>
      </c>
      <c r="BN225" s="27">
        <f t="shared" si="70"/>
        <v>0</v>
      </c>
      <c r="BO225" s="27">
        <f t="shared" si="70"/>
        <v>0</v>
      </c>
      <c r="BP225" s="27">
        <f t="shared" si="66"/>
        <v>0</v>
      </c>
      <c r="BQ225" s="27">
        <f t="shared" si="66"/>
        <v>0</v>
      </c>
      <c r="BR225" s="27">
        <f t="shared" si="66"/>
        <v>0</v>
      </c>
      <c r="BS225" s="27">
        <f t="shared" si="66"/>
        <v>0</v>
      </c>
      <c r="BT225" s="27">
        <f t="shared" si="66"/>
        <v>0</v>
      </c>
      <c r="BU225" s="27">
        <f t="shared" si="66"/>
        <v>0</v>
      </c>
      <c r="BV225" s="27">
        <f t="shared" si="66"/>
        <v>0</v>
      </c>
      <c r="BW225" s="27">
        <f t="shared" si="66"/>
        <v>0</v>
      </c>
      <c r="BX225" s="27">
        <f t="shared" si="66"/>
        <v>0</v>
      </c>
      <c r="BY225" s="27">
        <f t="shared" si="66"/>
        <v>0</v>
      </c>
      <c r="BZ225" s="27">
        <f t="shared" si="66"/>
        <v>0</v>
      </c>
      <c r="CA225" s="27">
        <f t="shared" si="66"/>
        <v>0</v>
      </c>
      <c r="CB225" s="27">
        <f t="shared" si="66"/>
        <v>0</v>
      </c>
      <c r="CC225" s="27">
        <f t="shared" si="66"/>
        <v>0</v>
      </c>
      <c r="CD225" s="27">
        <f t="shared" si="66"/>
        <v>0</v>
      </c>
      <c r="CE225" s="27">
        <f t="shared" si="66"/>
        <v>0</v>
      </c>
      <c r="CF225" s="27">
        <f t="shared" si="66"/>
        <v>0</v>
      </c>
      <c r="CG225" s="27">
        <f t="shared" si="66"/>
        <v>0</v>
      </c>
      <c r="CH225" s="27">
        <f t="shared" si="66"/>
        <v>0</v>
      </c>
      <c r="CI225" s="27">
        <f t="shared" si="66"/>
        <v>0</v>
      </c>
      <c r="CJ225" s="27">
        <f t="shared" si="66"/>
        <v>0</v>
      </c>
      <c r="CK225" s="27">
        <f t="shared" si="66"/>
        <v>0</v>
      </c>
      <c r="CL225" s="27">
        <f t="shared" si="66"/>
        <v>0</v>
      </c>
      <c r="CM225" s="27">
        <f t="shared" si="66"/>
        <v>0</v>
      </c>
      <c r="CN225" s="27">
        <f t="shared" si="66"/>
        <v>0</v>
      </c>
      <c r="CO225" s="27">
        <f t="shared" si="66"/>
        <v>0</v>
      </c>
      <c r="CP225" s="27">
        <f t="shared" si="66"/>
        <v>0</v>
      </c>
      <c r="CQ225" s="27">
        <f t="shared" si="66"/>
        <v>0</v>
      </c>
      <c r="CR225" s="27">
        <f t="shared" si="66"/>
        <v>0</v>
      </c>
      <c r="CS225" s="27">
        <f t="shared" si="66"/>
        <v>0</v>
      </c>
      <c r="CT225" s="27">
        <f t="shared" si="66"/>
        <v>0</v>
      </c>
      <c r="CU225" s="27">
        <f t="shared" si="66"/>
        <v>0</v>
      </c>
      <c r="CV225" s="27">
        <f t="shared" si="66"/>
        <v>0</v>
      </c>
      <c r="CW225" s="27">
        <f t="shared" si="66"/>
        <v>0</v>
      </c>
      <c r="CX225" s="27">
        <f t="shared" si="66"/>
        <v>0</v>
      </c>
      <c r="CY225" s="27">
        <f t="shared" si="66"/>
        <v>0</v>
      </c>
      <c r="CZ225" s="27">
        <f t="shared" si="66"/>
        <v>0</v>
      </c>
      <c r="DA225" s="27">
        <f t="shared" si="66"/>
        <v>0</v>
      </c>
      <c r="DB225" s="27">
        <f t="shared" si="66"/>
        <v>0</v>
      </c>
      <c r="DC225" s="27">
        <f t="shared" si="66"/>
        <v>0</v>
      </c>
      <c r="DD225" s="27">
        <f t="shared" si="66"/>
        <v>0</v>
      </c>
      <c r="DE225" s="27">
        <f t="shared" si="66"/>
        <v>0</v>
      </c>
      <c r="DF225" s="27">
        <f t="shared" si="66"/>
        <v>0</v>
      </c>
      <c r="DG225" s="27">
        <f t="shared" si="66"/>
        <v>0</v>
      </c>
      <c r="DH225" s="27">
        <f t="shared" si="66"/>
        <v>0</v>
      </c>
      <c r="DI225" s="27">
        <f t="shared" si="66"/>
        <v>0</v>
      </c>
      <c r="DJ225" s="27">
        <f t="shared" si="66"/>
        <v>0</v>
      </c>
      <c r="DK225" s="27">
        <f t="shared" si="66"/>
        <v>0</v>
      </c>
      <c r="DL225" s="27">
        <f t="shared" si="66"/>
        <v>0</v>
      </c>
      <c r="DM225" s="27">
        <f t="shared" si="66"/>
        <v>0</v>
      </c>
      <c r="DN225" s="27">
        <f t="shared" si="66"/>
        <v>0</v>
      </c>
      <c r="DO225" s="27">
        <f t="shared" si="66"/>
        <v>0</v>
      </c>
      <c r="DP225" s="27">
        <f t="shared" si="66"/>
        <v>0</v>
      </c>
      <c r="DQ225" s="27">
        <f t="shared" si="66"/>
        <v>0</v>
      </c>
      <c r="DR225" s="27">
        <f t="shared" si="66"/>
        <v>0</v>
      </c>
      <c r="DS225" s="27">
        <f t="shared" si="66"/>
        <v>0</v>
      </c>
      <c r="DT225" s="27">
        <f t="shared" si="66"/>
        <v>0</v>
      </c>
      <c r="DU225" s="27">
        <f t="shared" si="66"/>
        <v>0</v>
      </c>
      <c r="DV225" s="27">
        <f t="shared" si="66"/>
        <v>0</v>
      </c>
      <c r="DW225" s="27">
        <f t="shared" si="66"/>
        <v>0</v>
      </c>
      <c r="DX225" s="27">
        <f t="shared" si="66"/>
        <v>0</v>
      </c>
      <c r="DY225" s="27">
        <f t="shared" si="66"/>
        <v>0</v>
      </c>
      <c r="DZ225" s="27">
        <f t="shared" si="66"/>
        <v>0</v>
      </c>
      <c r="EA225" s="27">
        <f t="shared" si="67"/>
        <v>0</v>
      </c>
      <c r="EB225" s="27">
        <f t="shared" ref="EB225:GM228" si="76">IF(EB$232&gt;0,EB210/EB$232,0)</f>
        <v>0</v>
      </c>
      <c r="EC225" s="27">
        <f t="shared" si="76"/>
        <v>0</v>
      </c>
      <c r="ED225" s="27">
        <f t="shared" si="76"/>
        <v>0</v>
      </c>
      <c r="EE225" s="27">
        <f t="shared" si="76"/>
        <v>0</v>
      </c>
      <c r="EF225" s="27">
        <f t="shared" si="76"/>
        <v>0</v>
      </c>
      <c r="EG225" s="27">
        <f t="shared" si="76"/>
        <v>0</v>
      </c>
      <c r="EH225" s="27">
        <f t="shared" si="76"/>
        <v>0</v>
      </c>
      <c r="EI225" s="27">
        <f t="shared" si="76"/>
        <v>0</v>
      </c>
      <c r="EJ225" s="27">
        <f t="shared" si="76"/>
        <v>0</v>
      </c>
      <c r="EK225" s="27">
        <f t="shared" si="76"/>
        <v>0</v>
      </c>
      <c r="EL225" s="27">
        <f t="shared" si="76"/>
        <v>0</v>
      </c>
      <c r="EM225" s="27">
        <f t="shared" si="76"/>
        <v>0</v>
      </c>
      <c r="EN225" s="27">
        <f t="shared" si="76"/>
        <v>0</v>
      </c>
      <c r="EO225" s="27">
        <f t="shared" si="76"/>
        <v>0</v>
      </c>
      <c r="EP225" s="27">
        <f t="shared" si="76"/>
        <v>0</v>
      </c>
      <c r="EQ225" s="27">
        <f t="shared" si="76"/>
        <v>0</v>
      </c>
      <c r="ER225" s="27">
        <f t="shared" si="76"/>
        <v>0</v>
      </c>
      <c r="ES225" s="27">
        <f t="shared" si="76"/>
        <v>0</v>
      </c>
      <c r="ET225" s="27">
        <f t="shared" si="76"/>
        <v>0</v>
      </c>
      <c r="EU225" s="27">
        <f t="shared" si="76"/>
        <v>0</v>
      </c>
      <c r="EV225" s="27">
        <f t="shared" si="76"/>
        <v>0</v>
      </c>
      <c r="EW225" s="27">
        <f t="shared" si="76"/>
        <v>0</v>
      </c>
      <c r="EX225" s="27">
        <f t="shared" si="76"/>
        <v>0</v>
      </c>
      <c r="EY225" s="27">
        <f t="shared" si="76"/>
        <v>0</v>
      </c>
      <c r="EZ225" s="27">
        <f t="shared" si="76"/>
        <v>0</v>
      </c>
      <c r="FA225" s="27">
        <f t="shared" si="76"/>
        <v>0</v>
      </c>
      <c r="FB225" s="27">
        <f t="shared" si="76"/>
        <v>0</v>
      </c>
      <c r="FC225" s="27">
        <f t="shared" si="76"/>
        <v>0</v>
      </c>
      <c r="FD225" s="27">
        <f t="shared" si="76"/>
        <v>0</v>
      </c>
      <c r="FE225" s="27">
        <f t="shared" si="76"/>
        <v>0</v>
      </c>
      <c r="FF225" s="27">
        <f t="shared" si="76"/>
        <v>0</v>
      </c>
      <c r="FG225" s="27">
        <f t="shared" si="76"/>
        <v>0</v>
      </c>
      <c r="FH225" s="27">
        <f t="shared" si="76"/>
        <v>0</v>
      </c>
      <c r="FI225" s="27">
        <f t="shared" si="76"/>
        <v>0</v>
      </c>
      <c r="FJ225" s="27">
        <f t="shared" si="76"/>
        <v>0</v>
      </c>
      <c r="FK225" s="27">
        <f t="shared" si="76"/>
        <v>0</v>
      </c>
      <c r="FL225" s="27">
        <f t="shared" si="76"/>
        <v>0</v>
      </c>
      <c r="FM225" s="27">
        <f t="shared" si="76"/>
        <v>0</v>
      </c>
      <c r="FN225" s="27">
        <f t="shared" si="76"/>
        <v>0</v>
      </c>
      <c r="FO225" s="27">
        <f t="shared" si="76"/>
        <v>0</v>
      </c>
      <c r="FP225" s="27">
        <f t="shared" si="76"/>
        <v>0</v>
      </c>
      <c r="FQ225" s="27">
        <f t="shared" si="76"/>
        <v>0</v>
      </c>
      <c r="FR225" s="27">
        <f t="shared" si="76"/>
        <v>0</v>
      </c>
      <c r="FS225" s="27">
        <f t="shared" si="76"/>
        <v>0</v>
      </c>
      <c r="FT225" s="27">
        <f t="shared" si="76"/>
        <v>0</v>
      </c>
      <c r="FU225" s="27">
        <f t="shared" si="76"/>
        <v>0</v>
      </c>
      <c r="FV225" s="27">
        <f t="shared" si="76"/>
        <v>0</v>
      </c>
      <c r="FW225" s="27">
        <f t="shared" si="76"/>
        <v>0</v>
      </c>
      <c r="FX225" s="27">
        <f t="shared" si="76"/>
        <v>0</v>
      </c>
      <c r="FY225" s="27">
        <f t="shared" si="76"/>
        <v>0</v>
      </c>
      <c r="FZ225" s="27">
        <f t="shared" si="76"/>
        <v>0</v>
      </c>
      <c r="GA225" s="27">
        <f t="shared" si="76"/>
        <v>0</v>
      </c>
      <c r="GB225" s="27">
        <f t="shared" si="76"/>
        <v>0</v>
      </c>
      <c r="GC225" s="27">
        <f t="shared" si="76"/>
        <v>0</v>
      </c>
      <c r="GD225" s="27">
        <f t="shared" si="76"/>
        <v>0</v>
      </c>
      <c r="GE225" s="27">
        <f t="shared" si="76"/>
        <v>0</v>
      </c>
      <c r="GF225" s="27">
        <f t="shared" si="76"/>
        <v>0</v>
      </c>
      <c r="GG225" s="27">
        <f t="shared" si="76"/>
        <v>0</v>
      </c>
      <c r="GH225" s="27">
        <f t="shared" si="76"/>
        <v>0</v>
      </c>
      <c r="GI225" s="27">
        <f t="shared" si="76"/>
        <v>0</v>
      </c>
      <c r="GJ225" s="27">
        <f t="shared" si="76"/>
        <v>0</v>
      </c>
      <c r="GK225" s="27">
        <f t="shared" si="76"/>
        <v>0</v>
      </c>
      <c r="GL225" s="27">
        <f t="shared" si="76"/>
        <v>0</v>
      </c>
      <c r="GM225" s="27">
        <f t="shared" si="76"/>
        <v>0</v>
      </c>
      <c r="GN225" s="27">
        <f t="shared" si="74"/>
        <v>0</v>
      </c>
      <c r="GO225" s="27">
        <f t="shared" si="74"/>
        <v>0</v>
      </c>
      <c r="GP225" s="27">
        <f t="shared" si="68"/>
        <v>0</v>
      </c>
      <c r="GQ225" s="27">
        <f t="shared" si="68"/>
        <v>0</v>
      </c>
      <c r="GR225" s="27">
        <f t="shared" si="68"/>
        <v>0</v>
      </c>
      <c r="GS225" s="27">
        <f t="shared" si="68"/>
        <v>0</v>
      </c>
      <c r="GT225" s="27">
        <f t="shared" si="68"/>
        <v>0</v>
      </c>
      <c r="GU225" s="27">
        <f t="shared" si="68"/>
        <v>0</v>
      </c>
      <c r="GV225" s="27">
        <f t="shared" si="68"/>
        <v>0</v>
      </c>
      <c r="GW225" s="27">
        <f t="shared" si="68"/>
        <v>0</v>
      </c>
      <c r="GX225" s="27">
        <f t="shared" si="68"/>
        <v>0</v>
      </c>
      <c r="GY225" s="27">
        <f t="shared" si="68"/>
        <v>0</v>
      </c>
      <c r="GZ225" s="27">
        <f t="shared" si="68"/>
        <v>0</v>
      </c>
      <c r="HA225" s="27">
        <f t="shared" si="68"/>
        <v>0</v>
      </c>
      <c r="HB225" s="27">
        <f t="shared" si="68"/>
        <v>0</v>
      </c>
      <c r="HC225" s="27">
        <f t="shared" si="68"/>
        <v>0</v>
      </c>
      <c r="HD225" s="27">
        <f t="shared" si="68"/>
        <v>0</v>
      </c>
      <c r="HE225" s="27">
        <f t="shared" si="68"/>
        <v>0</v>
      </c>
      <c r="HF225" s="27">
        <f t="shared" si="68"/>
        <v>0</v>
      </c>
      <c r="HG225" s="27">
        <f t="shared" si="68"/>
        <v>0</v>
      </c>
      <c r="HH225" s="27">
        <f t="shared" si="68"/>
        <v>0</v>
      </c>
      <c r="HI225" s="27">
        <f t="shared" si="68"/>
        <v>0</v>
      </c>
      <c r="HJ225" s="27">
        <f t="shared" si="68"/>
        <v>0</v>
      </c>
      <c r="HK225" s="27">
        <f t="shared" si="68"/>
        <v>0</v>
      </c>
      <c r="HL225" s="27">
        <f t="shared" si="68"/>
        <v>0</v>
      </c>
      <c r="HM225" s="27">
        <f t="shared" si="68"/>
        <v>0</v>
      </c>
      <c r="HN225" s="27">
        <f t="shared" si="68"/>
        <v>0</v>
      </c>
      <c r="HO225" s="27">
        <f t="shared" si="68"/>
        <v>0</v>
      </c>
      <c r="HP225" s="27">
        <f t="shared" si="68"/>
        <v>0</v>
      </c>
      <c r="HQ225" s="27">
        <f t="shared" si="68"/>
        <v>0</v>
      </c>
      <c r="HR225" s="27">
        <f t="shared" si="68"/>
        <v>0</v>
      </c>
      <c r="HS225" s="27">
        <f t="shared" si="68"/>
        <v>0</v>
      </c>
      <c r="HT225" s="27">
        <f t="shared" si="68"/>
        <v>0</v>
      </c>
      <c r="HU225" s="27">
        <f t="shared" si="68"/>
        <v>0</v>
      </c>
      <c r="HV225" s="27">
        <f t="shared" si="68"/>
        <v>0</v>
      </c>
      <c r="HW225" s="27">
        <f t="shared" ref="HW225:IB225" si="77">IF(HW$232&gt;0,HW210/HW$232,0)</f>
        <v>0</v>
      </c>
      <c r="HX225" s="27">
        <f t="shared" si="77"/>
        <v>0</v>
      </c>
      <c r="HY225" s="27">
        <f t="shared" si="77"/>
        <v>0</v>
      </c>
      <c r="HZ225" s="27">
        <f t="shared" si="77"/>
        <v>0</v>
      </c>
      <c r="IA225" s="27">
        <f t="shared" si="77"/>
        <v>0</v>
      </c>
      <c r="IB225" s="27">
        <f t="shared" si="77"/>
        <v>0</v>
      </c>
      <c r="IC225" s="27">
        <f t="shared" si="51"/>
        <v>0</v>
      </c>
      <c r="ID225" s="27">
        <f t="shared" si="51"/>
        <v>0</v>
      </c>
      <c r="IE225" s="27"/>
      <c r="IF225" s="27"/>
      <c r="IG225" s="27"/>
      <c r="IH225" s="27"/>
      <c r="II225" s="27"/>
      <c r="IJ225" s="27"/>
      <c r="IK225" s="27"/>
      <c r="IL225" s="27"/>
      <c r="IM225" s="27"/>
      <c r="IN225" s="27"/>
      <c r="IO225" s="27"/>
      <c r="IP225" s="27"/>
      <c r="IQ225" s="27"/>
      <c r="IR225" s="27"/>
      <c r="IS225" s="27"/>
      <c r="IT225" s="27"/>
    </row>
    <row r="226" spans="1:254" s="4" customFormat="1" ht="12" customHeight="1" x14ac:dyDescent="0.15">
      <c r="A226" s="4" t="s">
        <v>181</v>
      </c>
      <c r="C226" s="27">
        <f t="shared" si="44"/>
        <v>2.5109706625207539E-3</v>
      </c>
      <c r="D226" s="27">
        <f t="shared" si="70"/>
        <v>1.0351172903522067E-4</v>
      </c>
      <c r="E226" s="27">
        <f t="shared" si="70"/>
        <v>1.0351634737117062E-4</v>
      </c>
      <c r="F226" s="27">
        <f t="shared" si="70"/>
        <v>2.4038945145482041E-6</v>
      </c>
      <c r="G226" s="27">
        <f t="shared" si="70"/>
        <v>2.5109762676168096E-3</v>
      </c>
      <c r="H226" s="27">
        <f t="shared" si="70"/>
        <v>2.510976159866409E-3</v>
      </c>
      <c r="I226" s="27">
        <f t="shared" si="70"/>
        <v>4.6812121919453169E-5</v>
      </c>
      <c r="J226" s="27">
        <f t="shared" si="70"/>
        <v>4.6811669405565331E-5</v>
      </c>
      <c r="K226" s="27">
        <f t="shared" si="70"/>
        <v>0</v>
      </c>
      <c r="L226" s="27">
        <f t="shared" si="70"/>
        <v>2.5109732113935981E-3</v>
      </c>
      <c r="M226" s="27">
        <f t="shared" si="70"/>
        <v>2.5209824390621277E-2</v>
      </c>
      <c r="N226" s="27">
        <f t="shared" si="70"/>
        <v>2.5209823783712199E-2</v>
      </c>
      <c r="O226" s="27">
        <f t="shared" si="70"/>
        <v>1.5996456957802312E-3</v>
      </c>
      <c r="P226" s="27">
        <f t="shared" si="70"/>
        <v>2.5209823336812494E-2</v>
      </c>
      <c r="Q226" s="27">
        <f t="shared" si="70"/>
        <v>0</v>
      </c>
      <c r="R226" s="27">
        <f t="shared" si="70"/>
        <v>2.5209823590553442E-2</v>
      </c>
      <c r="S226" s="27">
        <f t="shared" si="70"/>
        <v>0</v>
      </c>
      <c r="T226" s="27">
        <f t="shared" si="70"/>
        <v>2.5109762954025894E-3</v>
      </c>
      <c r="U226" s="27">
        <f t="shared" si="70"/>
        <v>0</v>
      </c>
      <c r="V226" s="27">
        <f t="shared" si="70"/>
        <v>0</v>
      </c>
      <c r="W226" s="27">
        <f t="shared" si="70"/>
        <v>0</v>
      </c>
      <c r="X226" s="27">
        <f t="shared" si="70"/>
        <v>0</v>
      </c>
      <c r="Y226" s="27">
        <f t="shared" si="70"/>
        <v>0</v>
      </c>
      <c r="Z226" s="27">
        <f t="shared" si="70"/>
        <v>1.5970451609931032E-3</v>
      </c>
      <c r="AA226" s="27">
        <f t="shared" si="70"/>
        <v>1.5970452010134982E-3</v>
      </c>
      <c r="AB226" s="27">
        <f t="shared" si="70"/>
        <v>1.5970451860033803E-3</v>
      </c>
      <c r="AC226" s="27">
        <f t="shared" si="70"/>
        <v>1.5970450411237646E-3</v>
      </c>
      <c r="AD226" s="27">
        <f t="shared" si="70"/>
        <v>1.5970451853395155E-3</v>
      </c>
      <c r="AE226" s="27">
        <f t="shared" si="70"/>
        <v>1.5970451477524471E-3</v>
      </c>
      <c r="AF226" s="27">
        <f t="shared" si="70"/>
        <v>1.5970451853395155E-3</v>
      </c>
      <c r="AG226" s="27">
        <f t="shared" si="70"/>
        <v>1.5970451853395157E-3</v>
      </c>
      <c r="AH226" s="27">
        <f t="shared" si="70"/>
        <v>1.5970451863227895E-3</v>
      </c>
      <c r="AI226" s="27">
        <f t="shared" si="70"/>
        <v>1.5970451853395157E-3</v>
      </c>
      <c r="AJ226" s="27">
        <f t="shared" si="70"/>
        <v>1.5970451607146795E-3</v>
      </c>
      <c r="AK226" s="27">
        <f t="shared" si="70"/>
        <v>1.5970451853203308E-3</v>
      </c>
      <c r="AL226" s="27">
        <f t="shared" si="70"/>
        <v>0</v>
      </c>
      <c r="AM226" s="27">
        <f t="shared" si="70"/>
        <v>3.7183769109731127E-3</v>
      </c>
      <c r="AN226" s="27">
        <f t="shared" si="70"/>
        <v>0</v>
      </c>
      <c r="AO226" s="27">
        <f t="shared" si="70"/>
        <v>5.871070057769873E-4</v>
      </c>
      <c r="AP226" s="27">
        <f t="shared" si="70"/>
        <v>1.2329495558160003E-3</v>
      </c>
      <c r="AQ226" s="27">
        <f t="shared" si="70"/>
        <v>3.5502890081708414E-4</v>
      </c>
      <c r="AR226" s="27">
        <f t="shared" si="70"/>
        <v>1.2329479444179068E-3</v>
      </c>
      <c r="AS226" s="27">
        <f t="shared" si="70"/>
        <v>1.2328874882216166E-3</v>
      </c>
      <c r="AT226" s="27">
        <f t="shared" si="70"/>
        <v>1.232949582979448E-3</v>
      </c>
      <c r="AU226" s="27">
        <f t="shared" si="70"/>
        <v>0</v>
      </c>
      <c r="AV226" s="27">
        <f t="shared" si="70"/>
        <v>1.253378704861528E-3</v>
      </c>
      <c r="AW226" s="27">
        <f t="shared" si="70"/>
        <v>5.2030702747802933E-6</v>
      </c>
      <c r="AX226" s="27">
        <f t="shared" si="70"/>
        <v>0</v>
      </c>
      <c r="AY226" s="27">
        <f t="shared" si="70"/>
        <v>1.2328874836949214E-3</v>
      </c>
      <c r="AZ226" s="27">
        <f t="shared" si="70"/>
        <v>1.2328874531397297E-3</v>
      </c>
      <c r="BA226" s="27">
        <f t="shared" si="70"/>
        <v>1.232887470680673E-3</v>
      </c>
      <c r="BB226" s="27">
        <f t="shared" si="70"/>
        <v>1.2328874665076259E-3</v>
      </c>
      <c r="BC226" s="27">
        <f t="shared" si="70"/>
        <v>1.2328874955067669E-3</v>
      </c>
      <c r="BD226" s="27">
        <f t="shared" si="70"/>
        <v>1.2328874410449668E-3</v>
      </c>
      <c r="BE226" s="27">
        <f t="shared" si="70"/>
        <v>1.2328874622638494E-3</v>
      </c>
      <c r="BF226" s="27">
        <f t="shared" si="70"/>
        <v>1.2328874622638494E-3</v>
      </c>
      <c r="BG226" s="27">
        <f t="shared" si="70"/>
        <v>1.2328874622638494E-3</v>
      </c>
      <c r="BH226" s="27">
        <f t="shared" si="70"/>
        <v>0</v>
      </c>
      <c r="BI226" s="27">
        <f t="shared" si="70"/>
        <v>0</v>
      </c>
      <c r="BJ226" s="27">
        <f t="shared" si="70"/>
        <v>0</v>
      </c>
      <c r="BK226" s="27">
        <f t="shared" si="70"/>
        <v>1.3603611120694E-3</v>
      </c>
      <c r="BL226" s="27">
        <f t="shared" si="70"/>
        <v>1.4385647657223501E-3</v>
      </c>
      <c r="BM226" s="27">
        <f t="shared" si="70"/>
        <v>5.9838237651488194E-4</v>
      </c>
      <c r="BN226" s="27">
        <f t="shared" si="70"/>
        <v>5.9865242874092869E-4</v>
      </c>
      <c r="BO226" s="27">
        <f t="shared" ref="BO226:DZ229" si="78">IF(BO$232&gt;0,BO211/BO$232,0)</f>
        <v>1.543790923309441E-3</v>
      </c>
      <c r="BP226" s="27">
        <f t="shared" si="78"/>
        <v>0</v>
      </c>
      <c r="BQ226" s="27">
        <f t="shared" si="78"/>
        <v>5.330934336462038E-4</v>
      </c>
      <c r="BR226" s="27">
        <f t="shared" si="78"/>
        <v>5.330952292179321E-4</v>
      </c>
      <c r="BS226" s="27">
        <f t="shared" si="78"/>
        <v>1.6192714515427225E-3</v>
      </c>
      <c r="BT226" s="27">
        <f t="shared" si="78"/>
        <v>0</v>
      </c>
      <c r="BU226" s="27">
        <f t="shared" si="78"/>
        <v>3.2641223802236369E-4</v>
      </c>
      <c r="BV226" s="27">
        <f t="shared" si="78"/>
        <v>1.6809030104721354E-3</v>
      </c>
      <c r="BW226" s="27">
        <f t="shared" si="78"/>
        <v>2.0138660160368396E-4</v>
      </c>
      <c r="BX226" s="27">
        <f t="shared" si="78"/>
        <v>1.7144448431721418E-3</v>
      </c>
      <c r="BY226" s="27">
        <f t="shared" si="78"/>
        <v>1.5450285710005889E-4</v>
      </c>
      <c r="BZ226" s="27">
        <f t="shared" si="78"/>
        <v>1.7144448032863618E-3</v>
      </c>
      <c r="CA226" s="27">
        <f t="shared" si="78"/>
        <v>1.7144498311916034E-3</v>
      </c>
      <c r="CB226" s="27">
        <f t="shared" si="78"/>
        <v>1.0796378428414526E-4</v>
      </c>
      <c r="CC226" s="27">
        <f t="shared" si="78"/>
        <v>1.0796378428439872E-4</v>
      </c>
      <c r="CD226" s="27">
        <f t="shared" si="78"/>
        <v>1.0796378428315738E-4</v>
      </c>
      <c r="CE226" s="27">
        <f t="shared" si="78"/>
        <v>0</v>
      </c>
      <c r="CF226" s="27">
        <f t="shared" si="78"/>
        <v>4.5806129352154213E-5</v>
      </c>
      <c r="CG226" s="27">
        <f t="shared" si="78"/>
        <v>0</v>
      </c>
      <c r="CH226" s="27">
        <f t="shared" si="78"/>
        <v>1.544492990047404E-4</v>
      </c>
      <c r="CI226" s="27">
        <f t="shared" si="78"/>
        <v>1.5444929900599531E-4</v>
      </c>
      <c r="CJ226" s="27">
        <f t="shared" si="78"/>
        <v>5.1734276773238782E-4</v>
      </c>
      <c r="CK226" s="27">
        <f t="shared" si="78"/>
        <v>8.855014718482372E-5</v>
      </c>
      <c r="CL226" s="27">
        <f t="shared" si="78"/>
        <v>4.7970232786035723E-4</v>
      </c>
      <c r="CM226" s="27">
        <f t="shared" si="78"/>
        <v>4.5806129329535438E-5</v>
      </c>
      <c r="CN226" s="27">
        <f t="shared" si="78"/>
        <v>8.8550151169568058E-5</v>
      </c>
      <c r="CO226" s="27">
        <f t="shared" si="78"/>
        <v>0</v>
      </c>
      <c r="CP226" s="27">
        <f t="shared" si="78"/>
        <v>2.5074896084613905E-4</v>
      </c>
      <c r="CQ226" s="27">
        <f t="shared" si="78"/>
        <v>2.5074896099788264E-4</v>
      </c>
      <c r="CR226" s="27">
        <f t="shared" si="78"/>
        <v>5.330952292179321E-4</v>
      </c>
      <c r="CS226" s="27">
        <f t="shared" si="78"/>
        <v>5.9865242874092869E-4</v>
      </c>
      <c r="CT226" s="27">
        <f t="shared" si="78"/>
        <v>4.9512637167512777E-4</v>
      </c>
      <c r="CU226" s="27">
        <f t="shared" si="78"/>
        <v>2.3989246514658083E-5</v>
      </c>
      <c r="CV226" s="27">
        <f t="shared" si="78"/>
        <v>4.9512643888045891E-4</v>
      </c>
      <c r="CW226" s="27">
        <f t="shared" si="78"/>
        <v>4.9512537669390763E-4</v>
      </c>
      <c r="CX226" s="27">
        <f t="shared" si="78"/>
        <v>9.1197833457949955E-4</v>
      </c>
      <c r="CY226" s="27">
        <f t="shared" si="78"/>
        <v>2.5128910256847531E-3</v>
      </c>
      <c r="CZ226" s="27">
        <f t="shared" si="78"/>
        <v>0</v>
      </c>
      <c r="DA226" s="27">
        <f t="shared" si="78"/>
        <v>0</v>
      </c>
      <c r="DB226" s="27">
        <f t="shared" si="78"/>
        <v>0</v>
      </c>
      <c r="DC226" s="27">
        <f t="shared" si="78"/>
        <v>0</v>
      </c>
      <c r="DD226" s="27">
        <f t="shared" si="78"/>
        <v>1.0431304524326941E-5</v>
      </c>
      <c r="DE226" s="27">
        <f t="shared" si="78"/>
        <v>1.0481175145702637E-5</v>
      </c>
      <c r="DF226" s="27">
        <f t="shared" si="78"/>
        <v>1.3329743057120447E-4</v>
      </c>
      <c r="DG226" s="27">
        <f t="shared" si="78"/>
        <v>0</v>
      </c>
      <c r="DH226" s="27">
        <f t="shared" si="78"/>
        <v>0</v>
      </c>
      <c r="DI226" s="27">
        <f t="shared" si="78"/>
        <v>0</v>
      </c>
      <c r="DJ226" s="27">
        <f t="shared" si="78"/>
        <v>3.5532009594172896E-4</v>
      </c>
      <c r="DK226" s="27">
        <f t="shared" si="78"/>
        <v>1.7144483731595082E-3</v>
      </c>
      <c r="DL226" s="27">
        <f t="shared" si="78"/>
        <v>1.7144566867646988E-3</v>
      </c>
      <c r="DM226" s="27">
        <f t="shared" si="78"/>
        <v>0</v>
      </c>
      <c r="DN226" s="27">
        <f t="shared" si="78"/>
        <v>1.7144566467827344E-3</v>
      </c>
      <c r="DO226" s="27">
        <f t="shared" si="78"/>
        <v>1.7144566867646988E-3</v>
      </c>
      <c r="DP226" s="27">
        <f t="shared" si="78"/>
        <v>1.3482435842496261E-4</v>
      </c>
      <c r="DQ226" s="27">
        <f t="shared" si="78"/>
        <v>2.5737847874540676E-3</v>
      </c>
      <c r="DR226" s="27">
        <f t="shared" si="78"/>
        <v>1.7145140652603298E-3</v>
      </c>
      <c r="DS226" s="27">
        <f t="shared" si="78"/>
        <v>9.1197833457949955E-4</v>
      </c>
      <c r="DT226" s="27">
        <f t="shared" si="78"/>
        <v>2.5737847874540676E-3</v>
      </c>
      <c r="DU226" s="27">
        <f t="shared" si="78"/>
        <v>0</v>
      </c>
      <c r="DV226" s="27">
        <f t="shared" si="78"/>
        <v>0</v>
      </c>
      <c r="DW226" s="27">
        <f t="shared" si="78"/>
        <v>0</v>
      </c>
      <c r="DX226" s="27">
        <f t="shared" si="78"/>
        <v>0</v>
      </c>
      <c r="DY226" s="27">
        <f t="shared" si="78"/>
        <v>0</v>
      </c>
      <c r="DZ226" s="27">
        <f t="shared" si="78"/>
        <v>0</v>
      </c>
      <c r="EA226" s="27">
        <f t="shared" si="67"/>
        <v>0</v>
      </c>
      <c r="EB226" s="27">
        <f t="shared" si="76"/>
        <v>0</v>
      </c>
      <c r="EC226" s="27">
        <f t="shared" si="76"/>
        <v>1.5158561341128022E-4</v>
      </c>
      <c r="ED226" s="27">
        <f t="shared" si="76"/>
        <v>3.0174440099021472E-6</v>
      </c>
      <c r="EE226" s="27">
        <f t="shared" si="76"/>
        <v>0</v>
      </c>
      <c r="EF226" s="27">
        <f t="shared" si="76"/>
        <v>0</v>
      </c>
      <c r="EG226" s="27">
        <f t="shared" si="76"/>
        <v>0</v>
      </c>
      <c r="EH226" s="27">
        <f t="shared" si="76"/>
        <v>0</v>
      </c>
      <c r="EI226" s="27">
        <f t="shared" si="76"/>
        <v>7.2475597893457487E-7</v>
      </c>
      <c r="EJ226" s="27">
        <f t="shared" si="76"/>
        <v>0</v>
      </c>
      <c r="EK226" s="27">
        <f t="shared" si="76"/>
        <v>7.2475597893457487E-7</v>
      </c>
      <c r="EL226" s="27">
        <f t="shared" si="76"/>
        <v>0</v>
      </c>
      <c r="EM226" s="27">
        <f t="shared" si="76"/>
        <v>0</v>
      </c>
      <c r="EN226" s="27">
        <f t="shared" si="76"/>
        <v>5.7640421395166125E-7</v>
      </c>
      <c r="EO226" s="27">
        <f t="shared" si="76"/>
        <v>3.5532009594172896E-4</v>
      </c>
      <c r="EP226" s="27">
        <f t="shared" si="76"/>
        <v>3.5532009594172896E-4</v>
      </c>
      <c r="EQ226" s="27">
        <f t="shared" si="76"/>
        <v>2.5109647945789622E-3</v>
      </c>
      <c r="ER226" s="27">
        <f t="shared" si="76"/>
        <v>2.5109647929112393E-3</v>
      </c>
      <c r="ES226" s="27">
        <f t="shared" si="76"/>
        <v>0</v>
      </c>
      <c r="ET226" s="27">
        <f t="shared" si="76"/>
        <v>0</v>
      </c>
      <c r="EU226" s="27">
        <f t="shared" si="76"/>
        <v>0</v>
      </c>
      <c r="EV226" s="27">
        <f t="shared" si="76"/>
        <v>5.7640421395166125E-7</v>
      </c>
      <c r="EW226" s="27">
        <f t="shared" si="76"/>
        <v>0</v>
      </c>
      <c r="EX226" s="27">
        <f t="shared" si="76"/>
        <v>0</v>
      </c>
      <c r="EY226" s="27">
        <f t="shared" si="76"/>
        <v>0</v>
      </c>
      <c r="EZ226" s="27">
        <f t="shared" si="76"/>
        <v>0</v>
      </c>
      <c r="FA226" s="27">
        <f t="shared" si="76"/>
        <v>0</v>
      </c>
      <c r="FB226" s="27">
        <f t="shared" si="76"/>
        <v>0</v>
      </c>
      <c r="FC226" s="27">
        <f t="shared" si="76"/>
        <v>0</v>
      </c>
      <c r="FD226" s="27">
        <f t="shared" si="76"/>
        <v>0</v>
      </c>
      <c r="FE226" s="27">
        <f t="shared" si="76"/>
        <v>0</v>
      </c>
      <c r="FF226" s="27">
        <f t="shared" si="76"/>
        <v>0</v>
      </c>
      <c r="FG226" s="27">
        <f t="shared" si="76"/>
        <v>0</v>
      </c>
      <c r="FH226" s="27">
        <f t="shared" si="76"/>
        <v>0</v>
      </c>
      <c r="FI226" s="27">
        <f t="shared" si="76"/>
        <v>0</v>
      </c>
      <c r="FJ226" s="27">
        <f t="shared" si="76"/>
        <v>0</v>
      </c>
      <c r="FK226" s="27">
        <f t="shared" si="76"/>
        <v>0</v>
      </c>
      <c r="FL226" s="27">
        <f t="shared" si="76"/>
        <v>0</v>
      </c>
      <c r="FM226" s="27">
        <f t="shared" si="76"/>
        <v>0</v>
      </c>
      <c r="FN226" s="27">
        <f t="shared" si="76"/>
        <v>0</v>
      </c>
      <c r="FO226" s="27">
        <f t="shared" si="76"/>
        <v>0</v>
      </c>
      <c r="FP226" s="27">
        <f t="shared" si="76"/>
        <v>0</v>
      </c>
      <c r="FQ226" s="27">
        <f t="shared" si="76"/>
        <v>0</v>
      </c>
      <c r="FR226" s="27">
        <f t="shared" si="76"/>
        <v>0</v>
      </c>
      <c r="FS226" s="27">
        <f t="shared" si="76"/>
        <v>0</v>
      </c>
      <c r="FT226" s="27">
        <f t="shared" si="76"/>
        <v>0</v>
      </c>
      <c r="FU226" s="27">
        <f t="shared" si="76"/>
        <v>0</v>
      </c>
      <c r="FV226" s="27">
        <f t="shared" si="76"/>
        <v>0</v>
      </c>
      <c r="FW226" s="27">
        <f t="shared" si="76"/>
        <v>0</v>
      </c>
      <c r="FX226" s="27">
        <f t="shared" si="76"/>
        <v>0</v>
      </c>
      <c r="FY226" s="27">
        <f t="shared" si="76"/>
        <v>0</v>
      </c>
      <c r="FZ226" s="27">
        <f t="shared" si="76"/>
        <v>0</v>
      </c>
      <c r="GA226" s="27">
        <f t="shared" si="76"/>
        <v>0</v>
      </c>
      <c r="GB226" s="27">
        <f t="shared" si="76"/>
        <v>0</v>
      </c>
      <c r="GC226" s="27">
        <f t="shared" si="76"/>
        <v>0</v>
      </c>
      <c r="GD226" s="27">
        <f t="shared" si="76"/>
        <v>0</v>
      </c>
      <c r="GE226" s="27">
        <f t="shared" si="76"/>
        <v>0</v>
      </c>
      <c r="GF226" s="27">
        <f t="shared" si="76"/>
        <v>0</v>
      </c>
      <c r="GG226" s="27">
        <f t="shared" si="76"/>
        <v>0</v>
      </c>
      <c r="GH226" s="27">
        <f t="shared" si="76"/>
        <v>0</v>
      </c>
      <c r="GI226" s="27">
        <f t="shared" si="76"/>
        <v>0</v>
      </c>
      <c r="GJ226" s="27">
        <f t="shared" si="76"/>
        <v>0.14429142112893495</v>
      </c>
      <c r="GK226" s="27">
        <f t="shared" si="76"/>
        <v>2.510976226948747E-3</v>
      </c>
      <c r="GL226" s="27">
        <f t="shared" si="76"/>
        <v>0</v>
      </c>
      <c r="GM226" s="27">
        <f t="shared" si="76"/>
        <v>2.5209820564485515E-2</v>
      </c>
      <c r="GN226" s="27">
        <f t="shared" si="74"/>
        <v>1.035117290217978E-4</v>
      </c>
      <c r="GO226" s="27">
        <f t="shared" si="74"/>
        <v>1.4904529967337472E-3</v>
      </c>
      <c r="GP226" s="27">
        <f t="shared" si="68"/>
        <v>4.6811669405565331E-5</v>
      </c>
      <c r="GQ226" s="27">
        <f t="shared" si="68"/>
        <v>2.5109762622101614E-3</v>
      </c>
      <c r="GR226" s="27">
        <f t="shared" si="68"/>
        <v>0</v>
      </c>
      <c r="GS226" s="27">
        <f t="shared" si="68"/>
        <v>1.4386222570596065E-3</v>
      </c>
      <c r="GT226" s="27">
        <f t="shared" si="68"/>
        <v>5.9861528060666056E-4</v>
      </c>
      <c r="GU226" s="27">
        <f t="shared" si="68"/>
        <v>0</v>
      </c>
      <c r="GV226" s="27">
        <f t="shared" si="68"/>
        <v>1.543930071895845E-3</v>
      </c>
      <c r="GW226" s="27">
        <f t="shared" si="68"/>
        <v>5.3350693170850342E-4</v>
      </c>
      <c r="GX226" s="27">
        <f t="shared" si="68"/>
        <v>0</v>
      </c>
      <c r="GY226" s="27">
        <f t="shared" si="68"/>
        <v>1.6194397035466704E-3</v>
      </c>
      <c r="GZ226" s="27">
        <f t="shared" si="68"/>
        <v>3.2696017663448276E-4</v>
      </c>
      <c r="HA226" s="27">
        <f t="shared" si="68"/>
        <v>0</v>
      </c>
      <c r="HB226" s="27">
        <f t="shared" si="68"/>
        <v>1.6809151415864128E-3</v>
      </c>
      <c r="HC226" s="27">
        <f t="shared" si="68"/>
        <v>2.0142038209589768E-4</v>
      </c>
      <c r="HD226" s="27">
        <f t="shared" si="68"/>
        <v>0</v>
      </c>
      <c r="HE226" s="27">
        <f t="shared" si="68"/>
        <v>1.7144381858985975E-3</v>
      </c>
      <c r="HF226" s="27">
        <f t="shared" si="68"/>
        <v>1.5454410667069862E-4</v>
      </c>
      <c r="HG226" s="27">
        <f t="shared" si="68"/>
        <v>0</v>
      </c>
      <c r="HH226" s="27">
        <f t="shared" si="68"/>
        <v>1.7144483325986556E-3</v>
      </c>
      <c r="HI226" s="27">
        <f t="shared" si="68"/>
        <v>1.7145622875962491E-3</v>
      </c>
      <c r="HJ226" s="27">
        <f t="shared" si="68"/>
        <v>1.7144484172719799E-3</v>
      </c>
      <c r="HK226" s="27">
        <f t="shared" si="68"/>
        <v>1.714448394157232E-3</v>
      </c>
      <c r="HL226" s="27">
        <f t="shared" si="68"/>
        <v>1.5158560955616288E-4</v>
      </c>
      <c r="HM226" s="27">
        <f t="shared" ref="HM226:HV226" si="79">IF(HM$232&gt;0,HM211/HM$232,0)</f>
        <v>2.5767459054935795E-3</v>
      </c>
      <c r="HN226" s="27">
        <f t="shared" si="79"/>
        <v>2.5767455420306661E-3</v>
      </c>
      <c r="HO226" s="27">
        <f t="shared" si="79"/>
        <v>2.5767458292552318E-3</v>
      </c>
      <c r="HP226" s="27">
        <f t="shared" si="79"/>
        <v>1.5158562739952036E-4</v>
      </c>
      <c r="HQ226" s="27">
        <f t="shared" si="79"/>
        <v>1.5158558707582373E-4</v>
      </c>
      <c r="HR226" s="27">
        <f t="shared" si="79"/>
        <v>5.1622236086451112E-4</v>
      </c>
      <c r="HS226" s="27">
        <f t="shared" si="79"/>
        <v>1.5158558707582373E-4</v>
      </c>
      <c r="HT226" s="27">
        <f t="shared" si="79"/>
        <v>0</v>
      </c>
      <c r="HU226" s="27">
        <f t="shared" si="79"/>
        <v>2.5767455420306661E-3</v>
      </c>
      <c r="HV226" s="27">
        <f t="shared" si="79"/>
        <v>0</v>
      </c>
      <c r="HW226" s="27">
        <f t="shared" ref="HW226:IB226" si="80">IF(HW$232&gt;0,HW211/HW$232,0)</f>
        <v>1.2879382107636349E-4</v>
      </c>
      <c r="HX226" s="27">
        <f t="shared" si="80"/>
        <v>1.5158561341128022E-4</v>
      </c>
      <c r="HY226" s="27">
        <f t="shared" si="80"/>
        <v>3.0174440099021472E-6</v>
      </c>
      <c r="HZ226" s="27">
        <f t="shared" si="80"/>
        <v>0</v>
      </c>
      <c r="IA226" s="27">
        <f t="shared" si="80"/>
        <v>1.0431304524326941E-5</v>
      </c>
      <c r="IB226" s="27">
        <f t="shared" si="80"/>
        <v>7.2475597893457487E-7</v>
      </c>
      <c r="IC226" s="27">
        <f t="shared" si="51"/>
        <v>2.5128910256847531E-3</v>
      </c>
      <c r="ID226" s="27">
        <f t="shared" si="51"/>
        <v>9.1197833457949955E-4</v>
      </c>
      <c r="IE226" s="27"/>
      <c r="IF226" s="27"/>
      <c r="IG226" s="27"/>
      <c r="IH226" s="27"/>
      <c r="II226" s="27"/>
      <c r="IJ226" s="27"/>
      <c r="IK226" s="27"/>
      <c r="IL226" s="27"/>
      <c r="IM226" s="27"/>
      <c r="IN226" s="27"/>
      <c r="IO226" s="27"/>
      <c r="IP226" s="27"/>
      <c r="IQ226" s="27"/>
      <c r="IR226" s="27"/>
      <c r="IS226" s="27"/>
      <c r="IT226" s="27"/>
    </row>
    <row r="227" spans="1:254" s="4" customFormat="1" ht="12" customHeight="1" x14ac:dyDescent="0.15">
      <c r="A227" s="4" t="s">
        <v>182</v>
      </c>
      <c r="C227" s="27">
        <f t="shared" si="44"/>
        <v>0</v>
      </c>
      <c r="D227" s="27">
        <f t="shared" ref="D227:BO229" si="81">IF(D$232&gt;0,D212/D$232,0)</f>
        <v>0</v>
      </c>
      <c r="E227" s="27">
        <f t="shared" si="81"/>
        <v>0</v>
      </c>
      <c r="F227" s="27">
        <f t="shared" si="81"/>
        <v>0</v>
      </c>
      <c r="G227" s="27">
        <f t="shared" si="81"/>
        <v>0</v>
      </c>
      <c r="H227" s="27">
        <f t="shared" si="81"/>
        <v>0</v>
      </c>
      <c r="I227" s="27">
        <f t="shared" si="81"/>
        <v>0</v>
      </c>
      <c r="J227" s="27">
        <f t="shared" si="81"/>
        <v>0</v>
      </c>
      <c r="K227" s="27">
        <f t="shared" si="81"/>
        <v>0</v>
      </c>
      <c r="L227" s="27">
        <f t="shared" si="81"/>
        <v>0</v>
      </c>
      <c r="M227" s="27">
        <f t="shared" si="81"/>
        <v>0</v>
      </c>
      <c r="N227" s="27">
        <f t="shared" si="81"/>
        <v>0</v>
      </c>
      <c r="O227" s="27">
        <f t="shared" si="81"/>
        <v>0</v>
      </c>
      <c r="P227" s="27">
        <f t="shared" si="81"/>
        <v>0</v>
      </c>
      <c r="Q227" s="27">
        <f t="shared" si="81"/>
        <v>0</v>
      </c>
      <c r="R227" s="27">
        <f t="shared" si="81"/>
        <v>0</v>
      </c>
      <c r="S227" s="27">
        <f t="shared" si="81"/>
        <v>0</v>
      </c>
      <c r="T227" s="27">
        <f t="shared" si="81"/>
        <v>0</v>
      </c>
      <c r="U227" s="27">
        <f t="shared" si="81"/>
        <v>0</v>
      </c>
      <c r="V227" s="27">
        <f t="shared" si="81"/>
        <v>0</v>
      </c>
      <c r="W227" s="27">
        <f t="shared" si="81"/>
        <v>0</v>
      </c>
      <c r="X227" s="27">
        <f t="shared" si="81"/>
        <v>0</v>
      </c>
      <c r="Y227" s="27">
        <f t="shared" si="81"/>
        <v>0</v>
      </c>
      <c r="Z227" s="27">
        <f t="shared" si="81"/>
        <v>0</v>
      </c>
      <c r="AA227" s="27">
        <f t="shared" si="81"/>
        <v>0</v>
      </c>
      <c r="AB227" s="27">
        <f t="shared" si="81"/>
        <v>0</v>
      </c>
      <c r="AC227" s="27">
        <f t="shared" si="81"/>
        <v>0</v>
      </c>
      <c r="AD227" s="27">
        <f t="shared" si="81"/>
        <v>0</v>
      </c>
      <c r="AE227" s="27">
        <f t="shared" si="81"/>
        <v>0</v>
      </c>
      <c r="AF227" s="27">
        <f t="shared" si="81"/>
        <v>0</v>
      </c>
      <c r="AG227" s="27">
        <f t="shared" si="81"/>
        <v>0</v>
      </c>
      <c r="AH227" s="27">
        <f t="shared" si="81"/>
        <v>0</v>
      </c>
      <c r="AI227" s="27">
        <f t="shared" si="81"/>
        <v>0</v>
      </c>
      <c r="AJ227" s="27">
        <f t="shared" si="81"/>
        <v>0</v>
      </c>
      <c r="AK227" s="27">
        <f t="shared" si="81"/>
        <v>0</v>
      </c>
      <c r="AL227" s="27">
        <f t="shared" si="81"/>
        <v>0</v>
      </c>
      <c r="AM227" s="27">
        <f t="shared" si="81"/>
        <v>0</v>
      </c>
      <c r="AN227" s="27">
        <f t="shared" si="81"/>
        <v>0</v>
      </c>
      <c r="AO227" s="27">
        <f t="shared" si="81"/>
        <v>0</v>
      </c>
      <c r="AP227" s="27">
        <f t="shared" si="81"/>
        <v>0</v>
      </c>
      <c r="AQ227" s="27">
        <f t="shared" si="81"/>
        <v>0</v>
      </c>
      <c r="AR227" s="27">
        <f t="shared" si="81"/>
        <v>0</v>
      </c>
      <c r="AS227" s="27">
        <f t="shared" si="81"/>
        <v>0</v>
      </c>
      <c r="AT227" s="27">
        <f t="shared" si="81"/>
        <v>0</v>
      </c>
      <c r="AU227" s="27">
        <f t="shared" si="81"/>
        <v>0</v>
      </c>
      <c r="AV227" s="27">
        <f t="shared" si="81"/>
        <v>0</v>
      </c>
      <c r="AW227" s="27">
        <f t="shared" si="81"/>
        <v>0</v>
      </c>
      <c r="AX227" s="27">
        <f t="shared" si="81"/>
        <v>0</v>
      </c>
      <c r="AY227" s="27">
        <f t="shared" si="81"/>
        <v>0</v>
      </c>
      <c r="AZ227" s="27">
        <f t="shared" si="81"/>
        <v>0</v>
      </c>
      <c r="BA227" s="27">
        <f t="shared" si="81"/>
        <v>0</v>
      </c>
      <c r="BB227" s="27">
        <f t="shared" si="81"/>
        <v>0</v>
      </c>
      <c r="BC227" s="27">
        <f t="shared" si="81"/>
        <v>0</v>
      </c>
      <c r="BD227" s="27">
        <f t="shared" si="81"/>
        <v>0</v>
      </c>
      <c r="BE227" s="27">
        <f t="shared" si="81"/>
        <v>0</v>
      </c>
      <c r="BF227" s="27">
        <f t="shared" si="81"/>
        <v>0</v>
      </c>
      <c r="BG227" s="27">
        <f t="shared" si="81"/>
        <v>0</v>
      </c>
      <c r="BH227" s="27">
        <f t="shared" si="81"/>
        <v>0</v>
      </c>
      <c r="BI227" s="27">
        <f t="shared" si="81"/>
        <v>0</v>
      </c>
      <c r="BJ227" s="27">
        <f t="shared" si="81"/>
        <v>0</v>
      </c>
      <c r="BK227" s="27">
        <f t="shared" si="81"/>
        <v>0</v>
      </c>
      <c r="BL227" s="27">
        <f t="shared" si="81"/>
        <v>0</v>
      </c>
      <c r="BM227" s="27">
        <f t="shared" si="81"/>
        <v>0</v>
      </c>
      <c r="BN227" s="27">
        <f t="shared" si="81"/>
        <v>0</v>
      </c>
      <c r="BO227" s="27">
        <f t="shared" si="81"/>
        <v>0</v>
      </c>
      <c r="BP227" s="27">
        <f t="shared" si="78"/>
        <v>0</v>
      </c>
      <c r="BQ227" s="27">
        <f t="shared" si="78"/>
        <v>0</v>
      </c>
      <c r="BR227" s="27">
        <f t="shared" si="78"/>
        <v>0</v>
      </c>
      <c r="BS227" s="27">
        <f t="shared" si="78"/>
        <v>0</v>
      </c>
      <c r="BT227" s="27">
        <f t="shared" si="78"/>
        <v>0</v>
      </c>
      <c r="BU227" s="27">
        <f t="shared" si="78"/>
        <v>0</v>
      </c>
      <c r="BV227" s="27">
        <f t="shared" si="78"/>
        <v>0</v>
      </c>
      <c r="BW227" s="27">
        <f t="shared" si="78"/>
        <v>0</v>
      </c>
      <c r="BX227" s="27">
        <f t="shared" si="78"/>
        <v>0</v>
      </c>
      <c r="BY227" s="27">
        <f t="shared" si="78"/>
        <v>0</v>
      </c>
      <c r="BZ227" s="27">
        <f t="shared" si="78"/>
        <v>0</v>
      </c>
      <c r="CA227" s="27">
        <f t="shared" si="78"/>
        <v>0</v>
      </c>
      <c r="CB227" s="27">
        <f t="shared" si="78"/>
        <v>0</v>
      </c>
      <c r="CC227" s="27">
        <f t="shared" si="78"/>
        <v>0</v>
      </c>
      <c r="CD227" s="27">
        <f t="shared" si="78"/>
        <v>0</v>
      </c>
      <c r="CE227" s="27">
        <f t="shared" si="78"/>
        <v>0</v>
      </c>
      <c r="CF227" s="27">
        <f t="shared" si="78"/>
        <v>0</v>
      </c>
      <c r="CG227" s="27">
        <f t="shared" si="78"/>
        <v>0</v>
      </c>
      <c r="CH227" s="27">
        <f t="shared" si="78"/>
        <v>0</v>
      </c>
      <c r="CI227" s="27">
        <f t="shared" si="78"/>
        <v>0</v>
      </c>
      <c r="CJ227" s="27">
        <f t="shared" si="78"/>
        <v>0</v>
      </c>
      <c r="CK227" s="27">
        <f t="shared" si="78"/>
        <v>0</v>
      </c>
      <c r="CL227" s="27">
        <f t="shared" si="78"/>
        <v>0</v>
      </c>
      <c r="CM227" s="27">
        <f t="shared" si="78"/>
        <v>0</v>
      </c>
      <c r="CN227" s="27">
        <f t="shared" si="78"/>
        <v>0</v>
      </c>
      <c r="CO227" s="27">
        <f t="shared" si="78"/>
        <v>0</v>
      </c>
      <c r="CP227" s="27">
        <f t="shared" si="78"/>
        <v>0</v>
      </c>
      <c r="CQ227" s="27">
        <f t="shared" si="78"/>
        <v>0</v>
      </c>
      <c r="CR227" s="27">
        <f t="shared" si="78"/>
        <v>0</v>
      </c>
      <c r="CS227" s="27">
        <f t="shared" si="78"/>
        <v>0</v>
      </c>
      <c r="CT227" s="27">
        <f t="shared" si="78"/>
        <v>0</v>
      </c>
      <c r="CU227" s="27">
        <f t="shared" si="78"/>
        <v>0</v>
      </c>
      <c r="CV227" s="27">
        <f t="shared" si="78"/>
        <v>0</v>
      </c>
      <c r="CW227" s="27">
        <f t="shared" si="78"/>
        <v>0</v>
      </c>
      <c r="CX227" s="27">
        <f t="shared" si="78"/>
        <v>0</v>
      </c>
      <c r="CY227" s="27">
        <f t="shared" si="78"/>
        <v>0</v>
      </c>
      <c r="CZ227" s="27">
        <f t="shared" si="78"/>
        <v>0</v>
      </c>
      <c r="DA227" s="27">
        <f t="shared" si="78"/>
        <v>0</v>
      </c>
      <c r="DB227" s="27">
        <f t="shared" si="78"/>
        <v>0</v>
      </c>
      <c r="DC227" s="27">
        <f t="shared" si="78"/>
        <v>0</v>
      </c>
      <c r="DD227" s="27">
        <f t="shared" si="78"/>
        <v>0</v>
      </c>
      <c r="DE227" s="27">
        <f t="shared" si="78"/>
        <v>0</v>
      </c>
      <c r="DF227" s="27">
        <f t="shared" si="78"/>
        <v>0</v>
      </c>
      <c r="DG227" s="27">
        <f t="shared" si="78"/>
        <v>0</v>
      </c>
      <c r="DH227" s="27">
        <f t="shared" si="78"/>
        <v>0</v>
      </c>
      <c r="DI227" s="27">
        <f t="shared" si="78"/>
        <v>0</v>
      </c>
      <c r="DJ227" s="27">
        <f t="shared" si="78"/>
        <v>0</v>
      </c>
      <c r="DK227" s="27">
        <f t="shared" si="78"/>
        <v>0</v>
      </c>
      <c r="DL227" s="27">
        <f t="shared" si="78"/>
        <v>0</v>
      </c>
      <c r="DM227" s="27">
        <f t="shared" si="78"/>
        <v>0</v>
      </c>
      <c r="DN227" s="27">
        <f t="shared" si="78"/>
        <v>0</v>
      </c>
      <c r="DO227" s="27">
        <f t="shared" si="78"/>
        <v>0</v>
      </c>
      <c r="DP227" s="27">
        <f t="shared" si="78"/>
        <v>0</v>
      </c>
      <c r="DQ227" s="27">
        <f t="shared" si="78"/>
        <v>0</v>
      </c>
      <c r="DR227" s="27">
        <f t="shared" si="78"/>
        <v>0</v>
      </c>
      <c r="DS227" s="27">
        <f t="shared" si="78"/>
        <v>0</v>
      </c>
      <c r="DT227" s="27">
        <f t="shared" si="78"/>
        <v>0</v>
      </c>
      <c r="DU227" s="27">
        <f t="shared" si="78"/>
        <v>0</v>
      </c>
      <c r="DV227" s="27">
        <f t="shared" si="78"/>
        <v>0</v>
      </c>
      <c r="DW227" s="27">
        <f t="shared" si="78"/>
        <v>0</v>
      </c>
      <c r="DX227" s="27">
        <f t="shared" si="78"/>
        <v>0</v>
      </c>
      <c r="DY227" s="27">
        <f t="shared" si="78"/>
        <v>0</v>
      </c>
      <c r="DZ227" s="27">
        <f t="shared" si="78"/>
        <v>0</v>
      </c>
      <c r="EA227" s="27">
        <f t="shared" si="67"/>
        <v>0</v>
      </c>
      <c r="EB227" s="27">
        <f t="shared" si="76"/>
        <v>0</v>
      </c>
      <c r="EC227" s="27">
        <f t="shared" si="76"/>
        <v>0</v>
      </c>
      <c r="ED227" s="27">
        <f t="shared" si="76"/>
        <v>0</v>
      </c>
      <c r="EE227" s="27">
        <f t="shared" si="76"/>
        <v>0</v>
      </c>
      <c r="EF227" s="27">
        <f t="shared" si="76"/>
        <v>0</v>
      </c>
      <c r="EG227" s="27">
        <f t="shared" si="76"/>
        <v>0</v>
      </c>
      <c r="EH227" s="27">
        <f t="shared" si="76"/>
        <v>0</v>
      </c>
      <c r="EI227" s="27">
        <f t="shared" si="76"/>
        <v>0</v>
      </c>
      <c r="EJ227" s="27">
        <f t="shared" si="76"/>
        <v>0</v>
      </c>
      <c r="EK227" s="27">
        <f t="shared" si="76"/>
        <v>0</v>
      </c>
      <c r="EL227" s="27">
        <f t="shared" si="76"/>
        <v>0</v>
      </c>
      <c r="EM227" s="27">
        <f t="shared" si="76"/>
        <v>0</v>
      </c>
      <c r="EN227" s="27">
        <f t="shared" si="76"/>
        <v>0</v>
      </c>
      <c r="EO227" s="27">
        <f t="shared" si="76"/>
        <v>0</v>
      </c>
      <c r="EP227" s="27">
        <f t="shared" si="76"/>
        <v>0</v>
      </c>
      <c r="EQ227" s="27">
        <f t="shared" si="76"/>
        <v>0</v>
      </c>
      <c r="ER227" s="27">
        <f t="shared" si="76"/>
        <v>0</v>
      </c>
      <c r="ES227" s="27">
        <f t="shared" si="76"/>
        <v>0</v>
      </c>
      <c r="ET227" s="27">
        <f t="shared" si="76"/>
        <v>0</v>
      </c>
      <c r="EU227" s="27">
        <f t="shared" si="76"/>
        <v>0</v>
      </c>
      <c r="EV227" s="27">
        <f t="shared" si="76"/>
        <v>0</v>
      </c>
      <c r="EW227" s="27">
        <f t="shared" si="76"/>
        <v>0</v>
      </c>
      <c r="EX227" s="27">
        <f t="shared" si="76"/>
        <v>0</v>
      </c>
      <c r="EY227" s="27">
        <f t="shared" si="76"/>
        <v>0</v>
      </c>
      <c r="EZ227" s="27">
        <f t="shared" si="76"/>
        <v>0</v>
      </c>
      <c r="FA227" s="27">
        <f t="shared" si="76"/>
        <v>0</v>
      </c>
      <c r="FB227" s="27">
        <f t="shared" si="76"/>
        <v>0</v>
      </c>
      <c r="FC227" s="27">
        <f t="shared" si="76"/>
        <v>0</v>
      </c>
      <c r="FD227" s="27">
        <f t="shared" si="76"/>
        <v>0</v>
      </c>
      <c r="FE227" s="27">
        <f t="shared" si="76"/>
        <v>0</v>
      </c>
      <c r="FF227" s="27">
        <f t="shared" si="76"/>
        <v>0</v>
      </c>
      <c r="FG227" s="27">
        <f t="shared" si="76"/>
        <v>0</v>
      </c>
      <c r="FH227" s="27">
        <f t="shared" si="76"/>
        <v>0</v>
      </c>
      <c r="FI227" s="27">
        <f t="shared" si="76"/>
        <v>0</v>
      </c>
      <c r="FJ227" s="27">
        <f t="shared" si="76"/>
        <v>0</v>
      </c>
      <c r="FK227" s="27">
        <f t="shared" si="76"/>
        <v>0</v>
      </c>
      <c r="FL227" s="27">
        <f t="shared" si="76"/>
        <v>0</v>
      </c>
      <c r="FM227" s="27">
        <f t="shared" si="76"/>
        <v>0</v>
      </c>
      <c r="FN227" s="27">
        <f t="shared" si="76"/>
        <v>0</v>
      </c>
      <c r="FO227" s="27">
        <f t="shared" si="76"/>
        <v>0</v>
      </c>
      <c r="FP227" s="27">
        <f t="shared" si="76"/>
        <v>0</v>
      </c>
      <c r="FQ227" s="27">
        <f t="shared" si="76"/>
        <v>0</v>
      </c>
      <c r="FR227" s="27">
        <f t="shared" si="76"/>
        <v>0</v>
      </c>
      <c r="FS227" s="27">
        <f t="shared" si="76"/>
        <v>0</v>
      </c>
      <c r="FT227" s="27">
        <f t="shared" si="76"/>
        <v>0</v>
      </c>
      <c r="FU227" s="27">
        <f t="shared" si="76"/>
        <v>0</v>
      </c>
      <c r="FV227" s="27">
        <f t="shared" si="76"/>
        <v>0</v>
      </c>
      <c r="FW227" s="27">
        <f t="shared" si="76"/>
        <v>0</v>
      </c>
      <c r="FX227" s="27">
        <f t="shared" si="76"/>
        <v>0</v>
      </c>
      <c r="FY227" s="27">
        <f t="shared" si="76"/>
        <v>0</v>
      </c>
      <c r="FZ227" s="27">
        <f t="shared" si="76"/>
        <v>0</v>
      </c>
      <c r="GA227" s="27">
        <f t="shared" si="76"/>
        <v>0</v>
      </c>
      <c r="GB227" s="27">
        <f t="shared" si="76"/>
        <v>0</v>
      </c>
      <c r="GC227" s="27">
        <f t="shared" si="76"/>
        <v>0</v>
      </c>
      <c r="GD227" s="27">
        <f t="shared" si="76"/>
        <v>0</v>
      </c>
      <c r="GE227" s="27">
        <f t="shared" si="76"/>
        <v>0</v>
      </c>
      <c r="GF227" s="27">
        <f t="shared" si="76"/>
        <v>0</v>
      </c>
      <c r="GG227" s="27">
        <f t="shared" si="76"/>
        <v>0</v>
      </c>
      <c r="GH227" s="27">
        <f t="shared" si="76"/>
        <v>0</v>
      </c>
      <c r="GI227" s="27">
        <f t="shared" si="76"/>
        <v>0</v>
      </c>
      <c r="GJ227" s="27">
        <f t="shared" si="76"/>
        <v>0</v>
      </c>
      <c r="GK227" s="27">
        <f t="shared" si="76"/>
        <v>0</v>
      </c>
      <c r="GL227" s="27">
        <f t="shared" si="76"/>
        <v>0</v>
      </c>
      <c r="GM227" s="27">
        <f t="shared" si="76"/>
        <v>0</v>
      </c>
      <c r="GN227" s="27">
        <f t="shared" si="74"/>
        <v>0</v>
      </c>
      <c r="GO227" s="27">
        <f t="shared" si="74"/>
        <v>0</v>
      </c>
      <c r="GP227" s="27">
        <f t="shared" ref="GP227:HV227" si="82">IF(GP$232&gt;0,GP212/GP$232,0)</f>
        <v>0</v>
      </c>
      <c r="GQ227" s="27">
        <f t="shared" si="82"/>
        <v>0</v>
      </c>
      <c r="GR227" s="27">
        <f t="shared" si="82"/>
        <v>0</v>
      </c>
      <c r="GS227" s="27">
        <f t="shared" si="82"/>
        <v>0</v>
      </c>
      <c r="GT227" s="27">
        <f t="shared" si="82"/>
        <v>0</v>
      </c>
      <c r="GU227" s="27">
        <f t="shared" si="82"/>
        <v>0</v>
      </c>
      <c r="GV227" s="27">
        <f t="shared" si="82"/>
        <v>0</v>
      </c>
      <c r="GW227" s="27">
        <f t="shared" si="82"/>
        <v>0</v>
      </c>
      <c r="GX227" s="27">
        <f t="shared" si="82"/>
        <v>0</v>
      </c>
      <c r="GY227" s="27">
        <f t="shared" si="82"/>
        <v>0</v>
      </c>
      <c r="GZ227" s="27">
        <f t="shared" si="82"/>
        <v>0</v>
      </c>
      <c r="HA227" s="27">
        <f t="shared" si="82"/>
        <v>0</v>
      </c>
      <c r="HB227" s="27">
        <f t="shared" si="82"/>
        <v>0</v>
      </c>
      <c r="HC227" s="27">
        <f t="shared" si="82"/>
        <v>0</v>
      </c>
      <c r="HD227" s="27">
        <f t="shared" si="82"/>
        <v>0</v>
      </c>
      <c r="HE227" s="27">
        <f t="shared" si="82"/>
        <v>0</v>
      </c>
      <c r="HF227" s="27">
        <f t="shared" si="82"/>
        <v>0</v>
      </c>
      <c r="HG227" s="27">
        <f t="shared" si="82"/>
        <v>0</v>
      </c>
      <c r="HH227" s="27">
        <f t="shared" si="82"/>
        <v>0</v>
      </c>
      <c r="HI227" s="27">
        <f t="shared" si="82"/>
        <v>0</v>
      </c>
      <c r="HJ227" s="27">
        <f t="shared" si="82"/>
        <v>0</v>
      </c>
      <c r="HK227" s="27">
        <f t="shared" si="82"/>
        <v>0</v>
      </c>
      <c r="HL227" s="27">
        <f t="shared" si="82"/>
        <v>0</v>
      </c>
      <c r="HM227" s="27">
        <f t="shared" si="82"/>
        <v>0</v>
      </c>
      <c r="HN227" s="27">
        <f t="shared" si="82"/>
        <v>0</v>
      </c>
      <c r="HO227" s="27">
        <f t="shared" si="82"/>
        <v>0</v>
      </c>
      <c r="HP227" s="27">
        <f t="shared" si="82"/>
        <v>0</v>
      </c>
      <c r="HQ227" s="27">
        <f t="shared" si="82"/>
        <v>0</v>
      </c>
      <c r="HR227" s="27">
        <f t="shared" si="82"/>
        <v>0</v>
      </c>
      <c r="HS227" s="27">
        <f t="shared" si="82"/>
        <v>0</v>
      </c>
      <c r="HT227" s="27">
        <f t="shared" si="82"/>
        <v>0</v>
      </c>
      <c r="HU227" s="27">
        <f t="shared" si="82"/>
        <v>0</v>
      </c>
      <c r="HV227" s="27">
        <f t="shared" si="82"/>
        <v>0</v>
      </c>
      <c r="HW227" s="27">
        <f t="shared" ref="HW227:IB227" si="83">IF(HW$232&gt;0,HW212/HW$232,0)</f>
        <v>0</v>
      </c>
      <c r="HX227" s="27">
        <f t="shared" si="83"/>
        <v>0</v>
      </c>
      <c r="HY227" s="27">
        <f t="shared" si="83"/>
        <v>0</v>
      </c>
      <c r="HZ227" s="27">
        <f t="shared" si="83"/>
        <v>0</v>
      </c>
      <c r="IA227" s="27">
        <f t="shared" si="83"/>
        <v>0</v>
      </c>
      <c r="IB227" s="27">
        <f t="shared" si="83"/>
        <v>0</v>
      </c>
      <c r="IC227" s="27">
        <f t="shared" si="51"/>
        <v>0</v>
      </c>
      <c r="ID227" s="27">
        <f t="shared" si="51"/>
        <v>0</v>
      </c>
      <c r="IE227" s="27"/>
      <c r="IF227" s="27"/>
      <c r="IG227" s="27"/>
      <c r="IH227" s="27"/>
      <c r="II227" s="27"/>
      <c r="IJ227" s="27"/>
      <c r="IK227" s="27"/>
      <c r="IL227" s="27"/>
      <c r="IM227" s="27"/>
      <c r="IN227" s="27"/>
      <c r="IO227" s="27"/>
      <c r="IP227" s="27"/>
      <c r="IQ227" s="27"/>
      <c r="IR227" s="27"/>
      <c r="IS227" s="27"/>
      <c r="IT227" s="27"/>
    </row>
    <row r="228" spans="1:254" s="4" customFormat="1" ht="12" customHeight="1" x14ac:dyDescent="0.15">
      <c r="A228" s="4" t="s">
        <v>183</v>
      </c>
      <c r="C228" s="27">
        <f t="shared" si="44"/>
        <v>0</v>
      </c>
      <c r="D228" s="27">
        <f t="shared" si="81"/>
        <v>0</v>
      </c>
      <c r="E228" s="27">
        <f t="shared" si="81"/>
        <v>0</v>
      </c>
      <c r="F228" s="27">
        <f t="shared" si="81"/>
        <v>0</v>
      </c>
      <c r="G228" s="27">
        <f t="shared" si="81"/>
        <v>0</v>
      </c>
      <c r="H228" s="27">
        <f t="shared" si="81"/>
        <v>0</v>
      </c>
      <c r="I228" s="27">
        <f t="shared" si="81"/>
        <v>0</v>
      </c>
      <c r="J228" s="27">
        <f t="shared" si="81"/>
        <v>0</v>
      </c>
      <c r="K228" s="27">
        <f t="shared" si="81"/>
        <v>0</v>
      </c>
      <c r="L228" s="27">
        <f t="shared" si="81"/>
        <v>0</v>
      </c>
      <c r="M228" s="27">
        <f t="shared" si="81"/>
        <v>0</v>
      </c>
      <c r="N228" s="27">
        <f t="shared" si="81"/>
        <v>0</v>
      </c>
      <c r="O228" s="27">
        <f t="shared" si="81"/>
        <v>0</v>
      </c>
      <c r="P228" s="27">
        <f t="shared" si="81"/>
        <v>0</v>
      </c>
      <c r="Q228" s="27">
        <f t="shared" si="81"/>
        <v>0</v>
      </c>
      <c r="R228" s="27">
        <f t="shared" si="81"/>
        <v>0</v>
      </c>
      <c r="S228" s="27">
        <f t="shared" si="81"/>
        <v>0</v>
      </c>
      <c r="T228" s="27">
        <f t="shared" si="81"/>
        <v>0</v>
      </c>
      <c r="U228" s="27">
        <f t="shared" si="81"/>
        <v>0</v>
      </c>
      <c r="V228" s="27">
        <f t="shared" si="81"/>
        <v>0</v>
      </c>
      <c r="W228" s="27">
        <f t="shared" si="81"/>
        <v>0</v>
      </c>
      <c r="X228" s="27">
        <f t="shared" si="81"/>
        <v>0</v>
      </c>
      <c r="Y228" s="27">
        <f t="shared" si="81"/>
        <v>0</v>
      </c>
      <c r="Z228" s="27">
        <f t="shared" si="81"/>
        <v>0</v>
      </c>
      <c r="AA228" s="27">
        <f t="shared" si="81"/>
        <v>0</v>
      </c>
      <c r="AB228" s="27">
        <f t="shared" si="81"/>
        <v>0</v>
      </c>
      <c r="AC228" s="27">
        <f t="shared" si="81"/>
        <v>0</v>
      </c>
      <c r="AD228" s="27">
        <f t="shared" si="81"/>
        <v>0</v>
      </c>
      <c r="AE228" s="27">
        <f t="shared" si="81"/>
        <v>0</v>
      </c>
      <c r="AF228" s="27">
        <f t="shared" si="81"/>
        <v>0</v>
      </c>
      <c r="AG228" s="27">
        <f t="shared" si="81"/>
        <v>0</v>
      </c>
      <c r="AH228" s="27">
        <f t="shared" si="81"/>
        <v>0</v>
      </c>
      <c r="AI228" s="27">
        <f t="shared" si="81"/>
        <v>0</v>
      </c>
      <c r="AJ228" s="27">
        <f t="shared" si="81"/>
        <v>0</v>
      </c>
      <c r="AK228" s="27">
        <f t="shared" si="81"/>
        <v>0</v>
      </c>
      <c r="AL228" s="27">
        <f t="shared" si="81"/>
        <v>0</v>
      </c>
      <c r="AM228" s="27">
        <f t="shared" si="81"/>
        <v>0</v>
      </c>
      <c r="AN228" s="27">
        <f t="shared" si="81"/>
        <v>0</v>
      </c>
      <c r="AO228" s="27">
        <f t="shared" si="81"/>
        <v>0</v>
      </c>
      <c r="AP228" s="27">
        <f t="shared" si="81"/>
        <v>0</v>
      </c>
      <c r="AQ228" s="27">
        <f t="shared" si="81"/>
        <v>0</v>
      </c>
      <c r="AR228" s="27">
        <f t="shared" si="81"/>
        <v>0</v>
      </c>
      <c r="AS228" s="27">
        <f t="shared" si="81"/>
        <v>0</v>
      </c>
      <c r="AT228" s="27">
        <f t="shared" si="81"/>
        <v>0</v>
      </c>
      <c r="AU228" s="27">
        <f t="shared" si="81"/>
        <v>0</v>
      </c>
      <c r="AV228" s="27">
        <f t="shared" si="81"/>
        <v>0</v>
      </c>
      <c r="AW228" s="27">
        <f t="shared" si="81"/>
        <v>0</v>
      </c>
      <c r="AX228" s="27">
        <f t="shared" si="81"/>
        <v>0</v>
      </c>
      <c r="AY228" s="27">
        <f t="shared" si="81"/>
        <v>0</v>
      </c>
      <c r="AZ228" s="27">
        <f t="shared" si="81"/>
        <v>0</v>
      </c>
      <c r="BA228" s="27">
        <f t="shared" si="81"/>
        <v>0</v>
      </c>
      <c r="BB228" s="27">
        <f t="shared" si="81"/>
        <v>0</v>
      </c>
      <c r="BC228" s="27">
        <f t="shared" si="81"/>
        <v>0</v>
      </c>
      <c r="BD228" s="27">
        <f t="shared" si="81"/>
        <v>0</v>
      </c>
      <c r="BE228" s="27">
        <f t="shared" si="81"/>
        <v>0</v>
      </c>
      <c r="BF228" s="27">
        <f t="shared" si="81"/>
        <v>0</v>
      </c>
      <c r="BG228" s="27">
        <f t="shared" si="81"/>
        <v>0</v>
      </c>
      <c r="BH228" s="27">
        <f t="shared" si="81"/>
        <v>0.9691703392096187</v>
      </c>
      <c r="BI228" s="27">
        <f t="shared" si="81"/>
        <v>0</v>
      </c>
      <c r="BJ228" s="27">
        <f t="shared" si="81"/>
        <v>8.0096694446560677E-3</v>
      </c>
      <c r="BK228" s="27">
        <f t="shared" si="81"/>
        <v>3.8046132858060336E-5</v>
      </c>
      <c r="BL228" s="27">
        <f t="shared" si="81"/>
        <v>3.2171288418405657E-7</v>
      </c>
      <c r="BM228" s="27">
        <f t="shared" si="81"/>
        <v>4.0534548698795895E-4</v>
      </c>
      <c r="BN228" s="27">
        <f t="shared" si="81"/>
        <v>0</v>
      </c>
      <c r="BO228" s="27">
        <f t="shared" si="81"/>
        <v>1.0624810295271843E-9</v>
      </c>
      <c r="BP228" s="27">
        <f t="shared" si="78"/>
        <v>0</v>
      </c>
      <c r="BQ228" s="27">
        <f t="shared" si="78"/>
        <v>3.0791291559824056E-6</v>
      </c>
      <c r="BR228" s="27">
        <f t="shared" si="78"/>
        <v>0</v>
      </c>
      <c r="BS228" s="27">
        <f t="shared" si="78"/>
        <v>2.8346134370806167E-12</v>
      </c>
      <c r="BT228" s="27">
        <f t="shared" si="78"/>
        <v>0</v>
      </c>
      <c r="BU228" s="27">
        <f t="shared" si="78"/>
        <v>1.8149879785614077E-8</v>
      </c>
      <c r="BV228" s="27">
        <f t="shared" si="78"/>
        <v>5.1539254581180545E-15</v>
      </c>
      <c r="BW228" s="27">
        <f t="shared" si="78"/>
        <v>6.8108609709845963E-11</v>
      </c>
      <c r="BX228" s="27">
        <f t="shared" si="78"/>
        <v>0</v>
      </c>
      <c r="BY228" s="27">
        <f t="shared" si="78"/>
        <v>2.3898302894441887E-13</v>
      </c>
      <c r="BZ228" s="27">
        <f t="shared" si="78"/>
        <v>0</v>
      </c>
      <c r="CA228" s="27">
        <f t="shared" si="78"/>
        <v>0</v>
      </c>
      <c r="CB228" s="27">
        <f t="shared" si="78"/>
        <v>5.3063356581964247E-13</v>
      </c>
      <c r="CC228" s="27">
        <f t="shared" si="78"/>
        <v>0</v>
      </c>
      <c r="CD228" s="27">
        <f t="shared" si="78"/>
        <v>0</v>
      </c>
      <c r="CE228" s="27">
        <f t="shared" si="78"/>
        <v>0.22602657727762482</v>
      </c>
      <c r="CF228" s="27">
        <f t="shared" si="78"/>
        <v>0</v>
      </c>
      <c r="CG228" s="27">
        <f t="shared" si="78"/>
        <v>0.63093499619888038</v>
      </c>
      <c r="CH228" s="27">
        <f t="shared" si="78"/>
        <v>4.7560829965933021E-11</v>
      </c>
      <c r="CI228" s="27">
        <f t="shared" si="78"/>
        <v>4.7560829966319463E-11</v>
      </c>
      <c r="CJ228" s="27">
        <f t="shared" si="78"/>
        <v>9.033795661022048E-12</v>
      </c>
      <c r="CK228" s="27">
        <f t="shared" si="78"/>
        <v>3.8810833985540998E-8</v>
      </c>
      <c r="CL228" s="27">
        <f t="shared" si="78"/>
        <v>3.6136097479698106E-14</v>
      </c>
      <c r="CM228" s="27">
        <f t="shared" si="78"/>
        <v>3.1155164992835435E-10</v>
      </c>
      <c r="CN228" s="27">
        <f t="shared" si="78"/>
        <v>0</v>
      </c>
      <c r="CO228" s="27">
        <f t="shared" si="78"/>
        <v>0</v>
      </c>
      <c r="CP228" s="27">
        <f t="shared" si="78"/>
        <v>1.2376452202225216E-8</v>
      </c>
      <c r="CQ228" s="27">
        <f t="shared" si="78"/>
        <v>1.237645220971497E-8</v>
      </c>
      <c r="CR228" s="27">
        <f t="shared" si="78"/>
        <v>0</v>
      </c>
      <c r="CS228" s="27">
        <f t="shared" si="78"/>
        <v>0</v>
      </c>
      <c r="CT228" s="27">
        <f t="shared" si="78"/>
        <v>1.5883034041181933E-15</v>
      </c>
      <c r="CU228" s="27">
        <f t="shared" si="78"/>
        <v>1.0568839406286244E-12</v>
      </c>
      <c r="CV228" s="27">
        <f t="shared" si="78"/>
        <v>1.5882846731420693E-15</v>
      </c>
      <c r="CW228" s="27">
        <f t="shared" si="78"/>
        <v>0</v>
      </c>
      <c r="CX228" s="27">
        <f t="shared" si="78"/>
        <v>0</v>
      </c>
      <c r="CY228" s="27">
        <f t="shared" si="78"/>
        <v>0</v>
      </c>
      <c r="CZ228" s="27">
        <f t="shared" si="78"/>
        <v>0</v>
      </c>
      <c r="DA228" s="27">
        <f t="shared" si="78"/>
        <v>0</v>
      </c>
      <c r="DB228" s="27">
        <f t="shared" si="78"/>
        <v>0</v>
      </c>
      <c r="DC228" s="27">
        <f t="shared" si="78"/>
        <v>0</v>
      </c>
      <c r="DD228" s="27">
        <f t="shared" si="78"/>
        <v>1.465824834921607E-14</v>
      </c>
      <c r="DE228" s="27">
        <f t="shared" si="78"/>
        <v>0</v>
      </c>
      <c r="DF228" s="27">
        <f t="shared" si="78"/>
        <v>0</v>
      </c>
      <c r="DG228" s="27">
        <f t="shared" si="78"/>
        <v>0</v>
      </c>
      <c r="DH228" s="27">
        <f t="shared" si="78"/>
        <v>0</v>
      </c>
      <c r="DI228" s="27">
        <f t="shared" si="78"/>
        <v>0</v>
      </c>
      <c r="DJ228" s="27">
        <f t="shared" si="78"/>
        <v>0</v>
      </c>
      <c r="DK228" s="27">
        <f t="shared" si="78"/>
        <v>0</v>
      </c>
      <c r="DL228" s="27">
        <f t="shared" si="78"/>
        <v>0</v>
      </c>
      <c r="DM228" s="27">
        <f t="shared" si="78"/>
        <v>0</v>
      </c>
      <c r="DN228" s="27">
        <f t="shared" si="78"/>
        <v>0</v>
      </c>
      <c r="DO228" s="27">
        <f t="shared" si="78"/>
        <v>0</v>
      </c>
      <c r="DP228" s="27">
        <f t="shared" si="78"/>
        <v>0</v>
      </c>
      <c r="DQ228" s="27">
        <f t="shared" si="78"/>
        <v>0</v>
      </c>
      <c r="DR228" s="27">
        <f t="shared" si="78"/>
        <v>0</v>
      </c>
      <c r="DS228" s="27">
        <f t="shared" si="78"/>
        <v>0</v>
      </c>
      <c r="DT228" s="27">
        <f t="shared" si="78"/>
        <v>0</v>
      </c>
      <c r="DU228" s="27">
        <f t="shared" si="78"/>
        <v>0</v>
      </c>
      <c r="DV228" s="27">
        <f t="shared" si="78"/>
        <v>0</v>
      </c>
      <c r="DW228" s="27">
        <f t="shared" si="78"/>
        <v>0</v>
      </c>
      <c r="DX228" s="27">
        <f t="shared" si="78"/>
        <v>0</v>
      </c>
      <c r="DY228" s="27">
        <f t="shared" si="78"/>
        <v>0</v>
      </c>
      <c r="DZ228" s="27">
        <f t="shared" si="78"/>
        <v>0</v>
      </c>
      <c r="EA228" s="27">
        <f t="shared" si="67"/>
        <v>0</v>
      </c>
      <c r="EB228" s="27">
        <f t="shared" si="76"/>
        <v>0</v>
      </c>
      <c r="EC228" s="27">
        <f t="shared" si="76"/>
        <v>0</v>
      </c>
      <c r="ED228" s="27">
        <f t="shared" si="76"/>
        <v>0</v>
      </c>
      <c r="EE228" s="27">
        <f t="shared" si="76"/>
        <v>0</v>
      </c>
      <c r="EF228" s="27">
        <f t="shared" si="76"/>
        <v>0</v>
      </c>
      <c r="EG228" s="27">
        <f t="shared" si="76"/>
        <v>0</v>
      </c>
      <c r="EH228" s="27">
        <f t="shared" si="76"/>
        <v>0</v>
      </c>
      <c r="EI228" s="27">
        <f t="shared" si="76"/>
        <v>0</v>
      </c>
      <c r="EJ228" s="27">
        <f t="shared" si="76"/>
        <v>0</v>
      </c>
      <c r="EK228" s="27">
        <f t="shared" si="76"/>
        <v>0</v>
      </c>
      <c r="EL228" s="27">
        <f t="shared" si="76"/>
        <v>0</v>
      </c>
      <c r="EM228" s="27">
        <f t="shared" si="76"/>
        <v>0</v>
      </c>
      <c r="EN228" s="27">
        <f t="shared" si="76"/>
        <v>2.9114750189696158E-12</v>
      </c>
      <c r="EO228" s="27">
        <f t="shared" si="76"/>
        <v>0</v>
      </c>
      <c r="EP228" s="27">
        <f t="shared" si="76"/>
        <v>0</v>
      </c>
      <c r="EQ228" s="27">
        <f t="shared" si="76"/>
        <v>0</v>
      </c>
      <c r="ER228" s="27">
        <f t="shared" si="76"/>
        <v>0</v>
      </c>
      <c r="ES228" s="27">
        <f t="shared" si="76"/>
        <v>0</v>
      </c>
      <c r="ET228" s="27">
        <f t="shared" si="76"/>
        <v>0</v>
      </c>
      <c r="EU228" s="27">
        <f t="shared" si="76"/>
        <v>0</v>
      </c>
      <c r="EV228" s="27">
        <f t="shared" si="76"/>
        <v>2.9114750189696158E-12</v>
      </c>
      <c r="EW228" s="27">
        <f t="shared" si="76"/>
        <v>0</v>
      </c>
      <c r="EX228" s="27">
        <f t="shared" si="76"/>
        <v>0</v>
      </c>
      <c r="EY228" s="27">
        <f t="shared" si="76"/>
        <v>0</v>
      </c>
      <c r="EZ228" s="27">
        <f t="shared" si="76"/>
        <v>0</v>
      </c>
      <c r="FA228" s="27">
        <f t="shared" si="76"/>
        <v>0</v>
      </c>
      <c r="FB228" s="27">
        <f t="shared" si="76"/>
        <v>0</v>
      </c>
      <c r="FC228" s="27">
        <f t="shared" si="76"/>
        <v>0</v>
      </c>
      <c r="FD228" s="27">
        <f t="shared" si="76"/>
        <v>0</v>
      </c>
      <c r="FE228" s="27">
        <f t="shared" si="76"/>
        <v>0</v>
      </c>
      <c r="FF228" s="27">
        <f t="shared" si="76"/>
        <v>0</v>
      </c>
      <c r="FG228" s="27">
        <f t="shared" si="76"/>
        <v>0</v>
      </c>
      <c r="FH228" s="27">
        <f t="shared" si="76"/>
        <v>0</v>
      </c>
      <c r="FI228" s="27">
        <f t="shared" si="76"/>
        <v>0</v>
      </c>
      <c r="FJ228" s="27">
        <f t="shared" si="76"/>
        <v>0</v>
      </c>
      <c r="FK228" s="27">
        <f t="shared" si="76"/>
        <v>0</v>
      </c>
      <c r="FL228" s="27">
        <f t="shared" si="76"/>
        <v>0</v>
      </c>
      <c r="FM228" s="27">
        <f t="shared" si="76"/>
        <v>0</v>
      </c>
      <c r="FN228" s="27">
        <f t="shared" si="76"/>
        <v>0</v>
      </c>
      <c r="FO228" s="27">
        <f t="shared" si="76"/>
        <v>0</v>
      </c>
      <c r="FP228" s="27">
        <f t="shared" si="76"/>
        <v>0</v>
      </c>
      <c r="FQ228" s="27">
        <f t="shared" si="76"/>
        <v>0</v>
      </c>
      <c r="FR228" s="27">
        <f t="shared" si="76"/>
        <v>0</v>
      </c>
      <c r="FS228" s="27">
        <f t="shared" si="76"/>
        <v>0</v>
      </c>
      <c r="FT228" s="27">
        <f t="shared" si="76"/>
        <v>0</v>
      </c>
      <c r="FU228" s="27">
        <f t="shared" si="76"/>
        <v>0</v>
      </c>
      <c r="FV228" s="27">
        <f t="shared" si="76"/>
        <v>0</v>
      </c>
      <c r="FW228" s="27">
        <f t="shared" si="76"/>
        <v>0</v>
      </c>
      <c r="FX228" s="27">
        <f t="shared" si="76"/>
        <v>0</v>
      </c>
      <c r="FY228" s="27">
        <f t="shared" si="76"/>
        <v>0</v>
      </c>
      <c r="FZ228" s="27">
        <f t="shared" si="76"/>
        <v>0</v>
      </c>
      <c r="GA228" s="27">
        <f t="shared" si="76"/>
        <v>0</v>
      </c>
      <c r="GB228" s="27">
        <f t="shared" si="76"/>
        <v>0</v>
      </c>
      <c r="GC228" s="27">
        <f t="shared" si="76"/>
        <v>0</v>
      </c>
      <c r="GD228" s="27">
        <f t="shared" si="76"/>
        <v>0</v>
      </c>
      <c r="GE228" s="27">
        <f t="shared" si="76"/>
        <v>0</v>
      </c>
      <c r="GF228" s="27">
        <f t="shared" si="76"/>
        <v>0</v>
      </c>
      <c r="GG228" s="27">
        <f t="shared" si="76"/>
        <v>0</v>
      </c>
      <c r="GH228" s="27">
        <f t="shared" si="76"/>
        <v>0</v>
      </c>
      <c r="GI228" s="27">
        <f t="shared" si="76"/>
        <v>0</v>
      </c>
      <c r="GJ228" s="27">
        <f t="shared" si="76"/>
        <v>0</v>
      </c>
      <c r="GK228" s="27">
        <f t="shared" si="76"/>
        <v>0</v>
      </c>
      <c r="GL228" s="27">
        <f t="shared" si="76"/>
        <v>0</v>
      </c>
      <c r="GM228" s="27">
        <f t="shared" ref="GM228:HV229" si="84">IF(GM$232&gt;0,GM213/GM$232,0)</f>
        <v>0</v>
      </c>
      <c r="GN228" s="27">
        <f t="shared" si="84"/>
        <v>0</v>
      </c>
      <c r="GO228" s="27">
        <f t="shared" si="84"/>
        <v>0</v>
      </c>
      <c r="GP228" s="27">
        <f t="shared" si="84"/>
        <v>0</v>
      </c>
      <c r="GQ228" s="27">
        <f t="shared" si="84"/>
        <v>0</v>
      </c>
      <c r="GR228" s="27">
        <f t="shared" si="84"/>
        <v>0</v>
      </c>
      <c r="GS228" s="27">
        <f t="shared" si="84"/>
        <v>3.2172574123739551E-7</v>
      </c>
      <c r="GT228" s="27">
        <f t="shared" si="84"/>
        <v>4.0550325671214995E-4</v>
      </c>
      <c r="GU228" s="27">
        <f t="shared" si="84"/>
        <v>0</v>
      </c>
      <c r="GV228" s="27">
        <f t="shared" si="84"/>
        <v>1.0625767955607238E-9</v>
      </c>
      <c r="GW228" s="27">
        <f t="shared" si="84"/>
        <v>3.0815175064275812E-6</v>
      </c>
      <c r="GX228" s="27">
        <f t="shared" si="84"/>
        <v>0</v>
      </c>
      <c r="GY228" s="27">
        <f t="shared" si="84"/>
        <v>2.8349079703972833E-12</v>
      </c>
      <c r="GZ228" s="27">
        <f t="shared" si="84"/>
        <v>1.8180347454351351E-8</v>
      </c>
      <c r="HA228" s="27">
        <f t="shared" si="84"/>
        <v>0</v>
      </c>
      <c r="HB228" s="27">
        <f t="shared" si="84"/>
        <v>5.1539626541123036E-15</v>
      </c>
      <c r="HC228" s="27">
        <f t="shared" si="84"/>
        <v>6.8120034215456897E-11</v>
      </c>
      <c r="HD228" s="27">
        <f t="shared" si="84"/>
        <v>0</v>
      </c>
      <c r="HE228" s="27">
        <f t="shared" si="84"/>
        <v>0</v>
      </c>
      <c r="HF228" s="27">
        <f t="shared" si="84"/>
        <v>2.3904683324887747E-13</v>
      </c>
      <c r="HG228" s="27">
        <f t="shared" si="84"/>
        <v>0</v>
      </c>
      <c r="HH228" s="27">
        <f t="shared" si="84"/>
        <v>0</v>
      </c>
      <c r="HI228" s="27">
        <f t="shared" si="84"/>
        <v>0</v>
      </c>
      <c r="HJ228" s="27">
        <f t="shared" si="84"/>
        <v>0</v>
      </c>
      <c r="HK228" s="27">
        <f t="shared" si="84"/>
        <v>0</v>
      </c>
      <c r="HL228" s="27">
        <f t="shared" si="84"/>
        <v>0</v>
      </c>
      <c r="HM228" s="27">
        <f t="shared" si="84"/>
        <v>0</v>
      </c>
      <c r="HN228" s="27">
        <f t="shared" si="84"/>
        <v>0</v>
      </c>
      <c r="HO228" s="27">
        <f t="shared" si="84"/>
        <v>0</v>
      </c>
      <c r="HP228" s="27">
        <f t="shared" si="84"/>
        <v>0</v>
      </c>
      <c r="HQ228" s="27">
        <f t="shared" si="84"/>
        <v>0</v>
      </c>
      <c r="HR228" s="27">
        <f t="shared" si="84"/>
        <v>0</v>
      </c>
      <c r="HS228" s="27">
        <f t="shared" si="84"/>
        <v>0</v>
      </c>
      <c r="HT228" s="27">
        <f t="shared" si="84"/>
        <v>0</v>
      </c>
      <c r="HU228" s="27">
        <f t="shared" si="84"/>
        <v>0</v>
      </c>
      <c r="HV228" s="27">
        <f t="shared" si="84"/>
        <v>0</v>
      </c>
      <c r="HW228" s="27">
        <f t="shared" ref="HW228:IB228" si="85">IF(HW$232&gt;0,HW213/HW$232,0)</f>
        <v>0</v>
      </c>
      <c r="HX228" s="27">
        <f t="shared" si="85"/>
        <v>0</v>
      </c>
      <c r="HY228" s="27">
        <f t="shared" si="85"/>
        <v>0</v>
      </c>
      <c r="HZ228" s="27">
        <f t="shared" si="85"/>
        <v>0</v>
      </c>
      <c r="IA228" s="27">
        <f t="shared" si="85"/>
        <v>1.465824834921607E-14</v>
      </c>
      <c r="IB228" s="27">
        <f t="shared" si="85"/>
        <v>0</v>
      </c>
      <c r="IC228" s="27">
        <f t="shared" si="51"/>
        <v>0</v>
      </c>
      <c r="ID228" s="27">
        <f t="shared" si="51"/>
        <v>0</v>
      </c>
      <c r="IE228" s="27"/>
      <c r="IF228" s="27"/>
      <c r="IG228" s="27"/>
      <c r="IH228" s="27"/>
      <c r="II228" s="27"/>
      <c r="IJ228" s="27"/>
      <c r="IK228" s="27"/>
      <c r="IL228" s="27"/>
      <c r="IM228" s="27"/>
      <c r="IN228" s="27"/>
      <c r="IO228" s="27"/>
      <c r="IP228" s="27"/>
      <c r="IQ228" s="27"/>
      <c r="IR228" s="27"/>
      <c r="IS228" s="27"/>
      <c r="IT228" s="27"/>
    </row>
    <row r="229" spans="1:254" s="4" customFormat="1" ht="12" customHeight="1" x14ac:dyDescent="0.15">
      <c r="A229" s="4" t="s">
        <v>184</v>
      </c>
      <c r="C229" s="27">
        <f t="shared" si="44"/>
        <v>0</v>
      </c>
      <c r="D229" s="27">
        <f t="shared" si="81"/>
        <v>0</v>
      </c>
      <c r="E229" s="27">
        <f t="shared" si="81"/>
        <v>0</v>
      </c>
      <c r="F229" s="27">
        <f t="shared" si="81"/>
        <v>0</v>
      </c>
      <c r="G229" s="27">
        <f t="shared" si="81"/>
        <v>0</v>
      </c>
      <c r="H229" s="27">
        <f t="shared" si="81"/>
        <v>0</v>
      </c>
      <c r="I229" s="27">
        <f t="shared" si="81"/>
        <v>0</v>
      </c>
      <c r="J229" s="27">
        <f t="shared" si="81"/>
        <v>0</v>
      </c>
      <c r="K229" s="27">
        <f t="shared" si="81"/>
        <v>0</v>
      </c>
      <c r="L229" s="27">
        <f t="shared" si="81"/>
        <v>0</v>
      </c>
      <c r="M229" s="27">
        <f t="shared" si="81"/>
        <v>0</v>
      </c>
      <c r="N229" s="27">
        <f t="shared" si="81"/>
        <v>0</v>
      </c>
      <c r="O229" s="27">
        <f t="shared" si="81"/>
        <v>0</v>
      </c>
      <c r="P229" s="27">
        <f t="shared" si="81"/>
        <v>0</v>
      </c>
      <c r="Q229" s="27">
        <f t="shared" si="81"/>
        <v>0</v>
      </c>
      <c r="R229" s="27">
        <f t="shared" si="81"/>
        <v>0</v>
      </c>
      <c r="S229" s="27">
        <f t="shared" si="81"/>
        <v>0</v>
      </c>
      <c r="T229" s="27">
        <f t="shared" si="81"/>
        <v>0</v>
      </c>
      <c r="U229" s="27">
        <f t="shared" si="81"/>
        <v>0</v>
      </c>
      <c r="V229" s="27">
        <f t="shared" si="81"/>
        <v>0</v>
      </c>
      <c r="W229" s="27">
        <f t="shared" si="81"/>
        <v>0</v>
      </c>
      <c r="X229" s="27">
        <f t="shared" si="81"/>
        <v>0</v>
      </c>
      <c r="Y229" s="27">
        <f t="shared" si="81"/>
        <v>0</v>
      </c>
      <c r="Z229" s="27">
        <f t="shared" si="81"/>
        <v>0</v>
      </c>
      <c r="AA229" s="27">
        <f t="shared" si="81"/>
        <v>0</v>
      </c>
      <c r="AB229" s="27">
        <f t="shared" si="81"/>
        <v>0</v>
      </c>
      <c r="AC229" s="27">
        <f t="shared" si="81"/>
        <v>0</v>
      </c>
      <c r="AD229" s="27">
        <f t="shared" si="81"/>
        <v>0</v>
      </c>
      <c r="AE229" s="27">
        <f t="shared" si="81"/>
        <v>0</v>
      </c>
      <c r="AF229" s="27">
        <f t="shared" si="81"/>
        <v>0</v>
      </c>
      <c r="AG229" s="27">
        <f t="shared" si="81"/>
        <v>0</v>
      </c>
      <c r="AH229" s="27">
        <f t="shared" si="81"/>
        <v>0</v>
      </c>
      <c r="AI229" s="27">
        <f t="shared" si="81"/>
        <v>0</v>
      </c>
      <c r="AJ229" s="27">
        <f t="shared" si="81"/>
        <v>0</v>
      </c>
      <c r="AK229" s="27">
        <f t="shared" si="81"/>
        <v>0</v>
      </c>
      <c r="AL229" s="27">
        <f t="shared" si="81"/>
        <v>0</v>
      </c>
      <c r="AM229" s="27">
        <f t="shared" si="81"/>
        <v>0</v>
      </c>
      <c r="AN229" s="27">
        <f t="shared" si="81"/>
        <v>0</v>
      </c>
      <c r="AO229" s="27">
        <f t="shared" si="81"/>
        <v>0</v>
      </c>
      <c r="AP229" s="27">
        <f t="shared" si="81"/>
        <v>0</v>
      </c>
      <c r="AQ229" s="27">
        <f t="shared" si="81"/>
        <v>0</v>
      </c>
      <c r="AR229" s="27">
        <f t="shared" si="81"/>
        <v>0</v>
      </c>
      <c r="AS229" s="27">
        <f t="shared" si="81"/>
        <v>0</v>
      </c>
      <c r="AT229" s="27">
        <f t="shared" si="81"/>
        <v>0</v>
      </c>
      <c r="AU229" s="27">
        <f t="shared" si="81"/>
        <v>0</v>
      </c>
      <c r="AV229" s="27">
        <f t="shared" si="81"/>
        <v>0</v>
      </c>
      <c r="AW229" s="27">
        <f t="shared" si="81"/>
        <v>0</v>
      </c>
      <c r="AX229" s="27">
        <f t="shared" si="81"/>
        <v>0</v>
      </c>
      <c r="AY229" s="27">
        <f t="shared" si="81"/>
        <v>0</v>
      </c>
      <c r="AZ229" s="27">
        <f t="shared" si="81"/>
        <v>0</v>
      </c>
      <c r="BA229" s="27">
        <f t="shared" si="81"/>
        <v>0</v>
      </c>
      <c r="BB229" s="27">
        <f t="shared" si="81"/>
        <v>0</v>
      </c>
      <c r="BC229" s="27">
        <f t="shared" si="81"/>
        <v>0</v>
      </c>
      <c r="BD229" s="27">
        <f t="shared" si="81"/>
        <v>0</v>
      </c>
      <c r="BE229" s="27">
        <f t="shared" si="81"/>
        <v>0</v>
      </c>
      <c r="BF229" s="27">
        <f t="shared" si="81"/>
        <v>0</v>
      </c>
      <c r="BG229" s="27">
        <f t="shared" si="81"/>
        <v>0</v>
      </c>
      <c r="BH229" s="27">
        <f t="shared" si="81"/>
        <v>0</v>
      </c>
      <c r="BI229" s="27">
        <f t="shared" si="81"/>
        <v>0</v>
      </c>
      <c r="BJ229" s="27">
        <f t="shared" si="81"/>
        <v>0</v>
      </c>
      <c r="BK229" s="27">
        <f t="shared" si="81"/>
        <v>0</v>
      </c>
      <c r="BL229" s="27">
        <f t="shared" si="81"/>
        <v>0</v>
      </c>
      <c r="BM229" s="27">
        <f t="shared" si="81"/>
        <v>0</v>
      </c>
      <c r="BN229" s="27">
        <f t="shared" si="81"/>
        <v>0</v>
      </c>
      <c r="BO229" s="27">
        <f t="shared" si="81"/>
        <v>0</v>
      </c>
      <c r="BP229" s="27">
        <f t="shared" si="78"/>
        <v>0</v>
      </c>
      <c r="BQ229" s="27">
        <f t="shared" si="78"/>
        <v>0</v>
      </c>
      <c r="BR229" s="27">
        <f t="shared" si="78"/>
        <v>0</v>
      </c>
      <c r="BS229" s="27">
        <f t="shared" si="78"/>
        <v>0</v>
      </c>
      <c r="BT229" s="27">
        <f t="shared" si="78"/>
        <v>0</v>
      </c>
      <c r="BU229" s="27">
        <f t="shared" si="78"/>
        <v>0</v>
      </c>
      <c r="BV229" s="27">
        <f t="shared" si="78"/>
        <v>0</v>
      </c>
      <c r="BW229" s="27">
        <f t="shared" si="78"/>
        <v>0</v>
      </c>
      <c r="BX229" s="27">
        <f t="shared" si="78"/>
        <v>0</v>
      </c>
      <c r="BY229" s="27">
        <f t="shared" si="78"/>
        <v>0</v>
      </c>
      <c r="BZ229" s="27">
        <f t="shared" si="78"/>
        <v>0</v>
      </c>
      <c r="CA229" s="27">
        <f t="shared" si="78"/>
        <v>0</v>
      </c>
      <c r="CB229" s="27">
        <f t="shared" si="78"/>
        <v>0</v>
      </c>
      <c r="CC229" s="27">
        <f t="shared" si="78"/>
        <v>0</v>
      </c>
      <c r="CD229" s="27">
        <f t="shared" si="78"/>
        <v>0</v>
      </c>
      <c r="CE229" s="27">
        <f t="shared" si="78"/>
        <v>0</v>
      </c>
      <c r="CF229" s="27">
        <f t="shared" si="78"/>
        <v>0</v>
      </c>
      <c r="CG229" s="27">
        <f t="shared" si="78"/>
        <v>0</v>
      </c>
      <c r="CH229" s="27">
        <f t="shared" si="78"/>
        <v>0</v>
      </c>
      <c r="CI229" s="27">
        <f t="shared" si="78"/>
        <v>0</v>
      </c>
      <c r="CJ229" s="27">
        <f t="shared" si="78"/>
        <v>0</v>
      </c>
      <c r="CK229" s="27">
        <f t="shared" si="78"/>
        <v>0</v>
      </c>
      <c r="CL229" s="27">
        <f t="shared" si="78"/>
        <v>0</v>
      </c>
      <c r="CM229" s="27">
        <f t="shared" si="78"/>
        <v>0</v>
      </c>
      <c r="CN229" s="27">
        <f t="shared" si="78"/>
        <v>0</v>
      </c>
      <c r="CO229" s="27">
        <f t="shared" si="78"/>
        <v>0</v>
      </c>
      <c r="CP229" s="27">
        <f t="shared" si="78"/>
        <v>0</v>
      </c>
      <c r="CQ229" s="27">
        <f t="shared" si="78"/>
        <v>0</v>
      </c>
      <c r="CR229" s="27">
        <f t="shared" si="78"/>
        <v>0</v>
      </c>
      <c r="CS229" s="27">
        <f t="shared" si="78"/>
        <v>0</v>
      </c>
      <c r="CT229" s="27">
        <f t="shared" si="78"/>
        <v>0</v>
      </c>
      <c r="CU229" s="27">
        <f t="shared" si="78"/>
        <v>0</v>
      </c>
      <c r="CV229" s="27">
        <f t="shared" si="78"/>
        <v>0</v>
      </c>
      <c r="CW229" s="27">
        <f t="shared" si="78"/>
        <v>0</v>
      </c>
      <c r="CX229" s="27">
        <f t="shared" si="78"/>
        <v>0</v>
      </c>
      <c r="CY229" s="27">
        <f t="shared" si="78"/>
        <v>0</v>
      </c>
      <c r="CZ229" s="27">
        <f t="shared" si="78"/>
        <v>0</v>
      </c>
      <c r="DA229" s="27">
        <f t="shared" si="78"/>
        <v>0</v>
      </c>
      <c r="DB229" s="27">
        <f t="shared" si="78"/>
        <v>0</v>
      </c>
      <c r="DC229" s="27">
        <f t="shared" si="78"/>
        <v>0</v>
      </c>
      <c r="DD229" s="27">
        <f t="shared" si="78"/>
        <v>0</v>
      </c>
      <c r="DE229" s="27">
        <f t="shared" si="78"/>
        <v>0</v>
      </c>
      <c r="DF229" s="27">
        <f t="shared" si="78"/>
        <v>0</v>
      </c>
      <c r="DG229" s="27">
        <f t="shared" si="78"/>
        <v>0</v>
      </c>
      <c r="DH229" s="27">
        <f t="shared" si="78"/>
        <v>0</v>
      </c>
      <c r="DI229" s="27">
        <f t="shared" si="78"/>
        <v>0</v>
      </c>
      <c r="DJ229" s="27">
        <f t="shared" si="78"/>
        <v>0</v>
      </c>
      <c r="DK229" s="27">
        <f t="shared" si="78"/>
        <v>0</v>
      </c>
      <c r="DL229" s="27">
        <f t="shared" si="78"/>
        <v>0</v>
      </c>
      <c r="DM229" s="27">
        <f t="shared" si="78"/>
        <v>0</v>
      </c>
      <c r="DN229" s="27">
        <f t="shared" si="78"/>
        <v>0</v>
      </c>
      <c r="DO229" s="27">
        <f t="shared" si="78"/>
        <v>0</v>
      </c>
      <c r="DP229" s="27">
        <f t="shared" si="78"/>
        <v>0</v>
      </c>
      <c r="DQ229" s="27">
        <f t="shared" si="78"/>
        <v>0</v>
      </c>
      <c r="DR229" s="27">
        <f t="shared" si="78"/>
        <v>0</v>
      </c>
      <c r="DS229" s="27">
        <f t="shared" si="78"/>
        <v>0</v>
      </c>
      <c r="DT229" s="27">
        <f t="shared" si="78"/>
        <v>0</v>
      </c>
      <c r="DU229" s="27">
        <f t="shared" si="78"/>
        <v>0</v>
      </c>
      <c r="DV229" s="27">
        <f t="shared" si="78"/>
        <v>0</v>
      </c>
      <c r="DW229" s="27">
        <f t="shared" si="78"/>
        <v>0</v>
      </c>
      <c r="DX229" s="27">
        <f t="shared" si="78"/>
        <v>0</v>
      </c>
      <c r="DY229" s="27">
        <f t="shared" si="78"/>
        <v>0</v>
      </c>
      <c r="DZ229" s="27">
        <f t="shared" si="78"/>
        <v>0</v>
      </c>
      <c r="EA229" s="27">
        <f t="shared" si="67"/>
        <v>0</v>
      </c>
      <c r="EB229" s="27">
        <f t="shared" ref="EB229:GM229" si="86">IF(EB$232&gt;0,EB214/EB$232,0)</f>
        <v>0</v>
      </c>
      <c r="EC229" s="27">
        <f t="shared" si="86"/>
        <v>0</v>
      </c>
      <c r="ED229" s="27">
        <f t="shared" si="86"/>
        <v>0</v>
      </c>
      <c r="EE229" s="27">
        <f t="shared" si="86"/>
        <v>0</v>
      </c>
      <c r="EF229" s="27">
        <f t="shared" si="86"/>
        <v>0</v>
      </c>
      <c r="EG229" s="27">
        <f t="shared" si="86"/>
        <v>0</v>
      </c>
      <c r="EH229" s="27">
        <f t="shared" si="86"/>
        <v>0</v>
      </c>
      <c r="EI229" s="27">
        <f t="shared" si="86"/>
        <v>0</v>
      </c>
      <c r="EJ229" s="27">
        <f t="shared" si="86"/>
        <v>0</v>
      </c>
      <c r="EK229" s="27">
        <f t="shared" si="86"/>
        <v>0</v>
      </c>
      <c r="EL229" s="27">
        <f t="shared" si="86"/>
        <v>0</v>
      </c>
      <c r="EM229" s="27">
        <f t="shared" si="86"/>
        <v>0</v>
      </c>
      <c r="EN229" s="27">
        <f t="shared" si="86"/>
        <v>0</v>
      </c>
      <c r="EO229" s="27">
        <f t="shared" si="86"/>
        <v>0</v>
      </c>
      <c r="EP229" s="27">
        <f t="shared" si="86"/>
        <v>0</v>
      </c>
      <c r="EQ229" s="27">
        <f t="shared" si="86"/>
        <v>0</v>
      </c>
      <c r="ER229" s="27">
        <f t="shared" si="86"/>
        <v>0</v>
      </c>
      <c r="ES229" s="27">
        <f t="shared" si="86"/>
        <v>0</v>
      </c>
      <c r="ET229" s="27">
        <f t="shared" si="86"/>
        <v>0</v>
      </c>
      <c r="EU229" s="27">
        <f t="shared" si="86"/>
        <v>0</v>
      </c>
      <c r="EV229" s="27">
        <f t="shared" si="86"/>
        <v>0</v>
      </c>
      <c r="EW229" s="27">
        <f t="shared" si="86"/>
        <v>0</v>
      </c>
      <c r="EX229" s="27">
        <f t="shared" si="86"/>
        <v>0</v>
      </c>
      <c r="EY229" s="27">
        <f t="shared" si="86"/>
        <v>0</v>
      </c>
      <c r="EZ229" s="27">
        <f t="shared" si="86"/>
        <v>0</v>
      </c>
      <c r="FA229" s="27">
        <f t="shared" si="86"/>
        <v>0</v>
      </c>
      <c r="FB229" s="27">
        <f t="shared" si="86"/>
        <v>0</v>
      </c>
      <c r="FC229" s="27">
        <f t="shared" si="86"/>
        <v>0</v>
      </c>
      <c r="FD229" s="27">
        <f t="shared" si="86"/>
        <v>0</v>
      </c>
      <c r="FE229" s="27">
        <f t="shared" si="86"/>
        <v>0</v>
      </c>
      <c r="FF229" s="27">
        <f t="shared" si="86"/>
        <v>0</v>
      </c>
      <c r="FG229" s="27">
        <f t="shared" si="86"/>
        <v>0</v>
      </c>
      <c r="FH229" s="27">
        <f t="shared" si="86"/>
        <v>0</v>
      </c>
      <c r="FI229" s="27">
        <f t="shared" si="86"/>
        <v>0</v>
      </c>
      <c r="FJ229" s="27">
        <f t="shared" si="86"/>
        <v>0</v>
      </c>
      <c r="FK229" s="27">
        <f t="shared" si="86"/>
        <v>0</v>
      </c>
      <c r="FL229" s="27">
        <f t="shared" si="86"/>
        <v>0</v>
      </c>
      <c r="FM229" s="27">
        <f t="shared" si="86"/>
        <v>0</v>
      </c>
      <c r="FN229" s="27">
        <f t="shared" si="86"/>
        <v>0</v>
      </c>
      <c r="FO229" s="27">
        <f t="shared" si="86"/>
        <v>0</v>
      </c>
      <c r="FP229" s="27">
        <f t="shared" si="86"/>
        <v>0</v>
      </c>
      <c r="FQ229" s="27">
        <f t="shared" si="86"/>
        <v>0</v>
      </c>
      <c r="FR229" s="27">
        <f t="shared" si="86"/>
        <v>0</v>
      </c>
      <c r="FS229" s="27">
        <f t="shared" si="86"/>
        <v>0</v>
      </c>
      <c r="FT229" s="27">
        <f t="shared" si="86"/>
        <v>0</v>
      </c>
      <c r="FU229" s="27">
        <f t="shared" si="86"/>
        <v>0</v>
      </c>
      <c r="FV229" s="27">
        <f t="shared" si="86"/>
        <v>0</v>
      </c>
      <c r="FW229" s="27">
        <f t="shared" si="86"/>
        <v>0</v>
      </c>
      <c r="FX229" s="27">
        <f t="shared" si="86"/>
        <v>0</v>
      </c>
      <c r="FY229" s="27">
        <f t="shared" si="86"/>
        <v>0</v>
      </c>
      <c r="FZ229" s="27">
        <f t="shared" si="86"/>
        <v>0</v>
      </c>
      <c r="GA229" s="27">
        <f t="shared" si="86"/>
        <v>0</v>
      </c>
      <c r="GB229" s="27">
        <f t="shared" si="86"/>
        <v>0</v>
      </c>
      <c r="GC229" s="27">
        <f t="shared" si="86"/>
        <v>0</v>
      </c>
      <c r="GD229" s="27">
        <f t="shared" si="86"/>
        <v>0</v>
      </c>
      <c r="GE229" s="27">
        <f t="shared" si="86"/>
        <v>0</v>
      </c>
      <c r="GF229" s="27">
        <f t="shared" si="86"/>
        <v>0</v>
      </c>
      <c r="GG229" s="27">
        <f t="shared" si="86"/>
        <v>0</v>
      </c>
      <c r="GH229" s="27">
        <f t="shared" si="86"/>
        <v>0</v>
      </c>
      <c r="GI229" s="27">
        <f t="shared" si="86"/>
        <v>0</v>
      </c>
      <c r="GJ229" s="27">
        <f t="shared" si="86"/>
        <v>0</v>
      </c>
      <c r="GK229" s="27">
        <f t="shared" si="86"/>
        <v>0</v>
      </c>
      <c r="GL229" s="27">
        <f t="shared" si="86"/>
        <v>0</v>
      </c>
      <c r="GM229" s="27">
        <f t="shared" si="86"/>
        <v>0</v>
      </c>
      <c r="GN229" s="27">
        <f t="shared" si="84"/>
        <v>0</v>
      </c>
      <c r="GO229" s="27">
        <f t="shared" si="84"/>
        <v>0</v>
      </c>
      <c r="GP229" s="27">
        <f t="shared" si="84"/>
        <v>0</v>
      </c>
      <c r="GQ229" s="27">
        <f t="shared" si="84"/>
        <v>0</v>
      </c>
      <c r="GR229" s="27">
        <f t="shared" si="84"/>
        <v>0</v>
      </c>
      <c r="GS229" s="27">
        <f t="shared" si="84"/>
        <v>0</v>
      </c>
      <c r="GT229" s="27">
        <f t="shared" si="84"/>
        <v>0</v>
      </c>
      <c r="GU229" s="27">
        <f t="shared" si="84"/>
        <v>0</v>
      </c>
      <c r="GV229" s="27">
        <f t="shared" si="84"/>
        <v>0</v>
      </c>
      <c r="GW229" s="27">
        <f t="shared" si="84"/>
        <v>0</v>
      </c>
      <c r="GX229" s="27">
        <f t="shared" si="84"/>
        <v>0</v>
      </c>
      <c r="GY229" s="27">
        <f t="shared" si="84"/>
        <v>0</v>
      </c>
      <c r="GZ229" s="27">
        <f t="shared" si="84"/>
        <v>0</v>
      </c>
      <c r="HA229" s="27">
        <f t="shared" si="84"/>
        <v>0</v>
      </c>
      <c r="HB229" s="27">
        <f t="shared" si="84"/>
        <v>0</v>
      </c>
      <c r="HC229" s="27">
        <f t="shared" si="84"/>
        <v>0</v>
      </c>
      <c r="HD229" s="27">
        <f t="shared" si="84"/>
        <v>0</v>
      </c>
      <c r="HE229" s="27">
        <f t="shared" si="84"/>
        <v>0</v>
      </c>
      <c r="HF229" s="27">
        <f t="shared" si="84"/>
        <v>0</v>
      </c>
      <c r="HG229" s="27">
        <f t="shared" si="84"/>
        <v>0</v>
      </c>
      <c r="HH229" s="27">
        <f t="shared" si="84"/>
        <v>0</v>
      </c>
      <c r="HI229" s="27">
        <f t="shared" si="84"/>
        <v>0</v>
      </c>
      <c r="HJ229" s="27">
        <f t="shared" si="84"/>
        <v>0</v>
      </c>
      <c r="HK229" s="27">
        <f t="shared" si="84"/>
        <v>0</v>
      </c>
      <c r="HL229" s="27">
        <f t="shared" si="84"/>
        <v>0</v>
      </c>
      <c r="HM229" s="27">
        <f t="shared" si="84"/>
        <v>0</v>
      </c>
      <c r="HN229" s="27">
        <f t="shared" si="84"/>
        <v>0</v>
      </c>
      <c r="HO229" s="27">
        <f t="shared" si="84"/>
        <v>0</v>
      </c>
      <c r="HP229" s="27">
        <f t="shared" si="84"/>
        <v>0</v>
      </c>
      <c r="HQ229" s="27">
        <f t="shared" si="84"/>
        <v>0</v>
      </c>
      <c r="HR229" s="27">
        <f t="shared" si="84"/>
        <v>0</v>
      </c>
      <c r="HS229" s="27">
        <f t="shared" si="84"/>
        <v>0</v>
      </c>
      <c r="HT229" s="27">
        <f t="shared" si="84"/>
        <v>0</v>
      </c>
      <c r="HU229" s="27">
        <f t="shared" si="84"/>
        <v>0</v>
      </c>
      <c r="HV229" s="27">
        <f t="shared" si="84"/>
        <v>0</v>
      </c>
      <c r="HW229" s="27">
        <f t="shared" ref="HW229:IB229" si="87">IF(HW$232&gt;0,HW214/HW$232,0)</f>
        <v>0</v>
      </c>
      <c r="HX229" s="27">
        <f t="shared" si="87"/>
        <v>0</v>
      </c>
      <c r="HY229" s="27">
        <f t="shared" si="87"/>
        <v>0</v>
      </c>
      <c r="HZ229" s="27">
        <f t="shared" si="87"/>
        <v>0</v>
      </c>
      <c r="IA229" s="27">
        <f t="shared" si="87"/>
        <v>0</v>
      </c>
      <c r="IB229" s="27">
        <f t="shared" si="87"/>
        <v>0</v>
      </c>
      <c r="IC229" s="27">
        <f t="shared" si="51"/>
        <v>0</v>
      </c>
      <c r="ID229" s="27">
        <f t="shared" si="51"/>
        <v>0</v>
      </c>
      <c r="IE229" s="27"/>
      <c r="IF229" s="27"/>
      <c r="IG229" s="27"/>
      <c r="IH229" s="27"/>
      <c r="II229" s="27"/>
      <c r="IJ229" s="27"/>
      <c r="IK229" s="27"/>
      <c r="IL229" s="27"/>
      <c r="IM229" s="27"/>
      <c r="IN229" s="27"/>
      <c r="IO229" s="27"/>
      <c r="IP229" s="27"/>
      <c r="IQ229" s="27"/>
      <c r="IR229" s="27"/>
      <c r="IS229" s="27"/>
      <c r="IT229" s="27"/>
    </row>
    <row r="230" spans="1:254" s="4" customFormat="1" ht="12" customHeight="1" x14ac:dyDescent="0.15"/>
    <row r="231" spans="1:254" s="6" customFormat="1" ht="12" customHeight="1" x14ac:dyDescent="0.15"/>
    <row r="232" spans="1:254" s="4" customFormat="1" ht="12" customHeight="1" x14ac:dyDescent="0.15">
      <c r="A232" s="4" t="s">
        <v>186</v>
      </c>
      <c r="B232" s="5" t="s">
        <v>176</v>
      </c>
      <c r="C232" s="8">
        <f>SUM(C202:C214)</f>
        <v>75281.069317725502</v>
      </c>
      <c r="D232" s="8">
        <f t="shared" ref="D232:BO232" si="88">SUM(D202:D214)</f>
        <v>3855.7961953712156</v>
      </c>
      <c r="E232" s="8">
        <f t="shared" si="88"/>
        <v>3855.6222386712152</v>
      </c>
      <c r="F232" s="8">
        <f t="shared" si="88"/>
        <v>0.18559674615499999</v>
      </c>
      <c r="G232" s="8">
        <f t="shared" si="88"/>
        <v>75280.909237508939</v>
      </c>
      <c r="H232" s="8">
        <f t="shared" si="88"/>
        <v>75281.663968508947</v>
      </c>
      <c r="I232" s="8">
        <f t="shared" si="88"/>
        <v>8559.5543567951263</v>
      </c>
      <c r="J232" s="8">
        <f t="shared" si="88"/>
        <v>8559.720411912127</v>
      </c>
      <c r="K232" s="8">
        <f t="shared" si="88"/>
        <v>0</v>
      </c>
      <c r="L232" s="8">
        <f t="shared" si="88"/>
        <v>0.75280989116999997</v>
      </c>
      <c r="M232" s="8">
        <f t="shared" si="88"/>
        <v>2751.968793</v>
      </c>
      <c r="N232" s="8">
        <f t="shared" si="88"/>
        <v>4176.4318110000004</v>
      </c>
      <c r="O232" s="8">
        <f t="shared" si="88"/>
        <v>74800.107183508924</v>
      </c>
      <c r="P232" s="8">
        <f t="shared" si="88"/>
        <v>1424.4629770000001</v>
      </c>
      <c r="Q232" s="8">
        <f t="shared" si="88"/>
        <v>108.82</v>
      </c>
      <c r="R232" s="8">
        <f t="shared" si="88"/>
        <v>4176.4318430000003</v>
      </c>
      <c r="S232" s="8">
        <f t="shared" si="88"/>
        <v>96.386685342999996</v>
      </c>
      <c r="T232" s="8">
        <f t="shared" si="88"/>
        <v>75281.663887508912</v>
      </c>
      <c r="U232" s="8">
        <f t="shared" si="88"/>
        <v>35.613315</v>
      </c>
      <c r="V232" s="8">
        <f t="shared" si="88"/>
        <v>10</v>
      </c>
      <c r="W232" s="8">
        <f t="shared" si="88"/>
        <v>35.613294000000003</v>
      </c>
      <c r="X232" s="8">
        <f t="shared" si="88"/>
        <v>10</v>
      </c>
      <c r="Y232" s="8">
        <f t="shared" si="88"/>
        <v>12.433313000000002</v>
      </c>
      <c r="Z232" s="8">
        <f t="shared" si="88"/>
        <v>74921.87348390001</v>
      </c>
      <c r="AA232" s="8">
        <f t="shared" si="88"/>
        <v>74921.873484900003</v>
      </c>
      <c r="AB232" s="8">
        <f t="shared" si="88"/>
        <v>0.99999995241000006</v>
      </c>
      <c r="AC232" s="8">
        <f t="shared" si="88"/>
        <v>74921.873471899991</v>
      </c>
      <c r="AD232" s="8">
        <f t="shared" si="88"/>
        <v>37460.435715399995</v>
      </c>
      <c r="AE232" s="8">
        <f t="shared" si="88"/>
        <v>74921.873478900001</v>
      </c>
      <c r="AF232" s="8">
        <f t="shared" si="88"/>
        <v>37460.435715399995</v>
      </c>
      <c r="AG232" s="8">
        <f t="shared" si="88"/>
        <v>37460.435715399995</v>
      </c>
      <c r="AH232" s="8">
        <f t="shared" si="88"/>
        <v>0.99999995221000004</v>
      </c>
      <c r="AI232" s="8">
        <f t="shared" si="88"/>
        <v>37460.435715399995</v>
      </c>
      <c r="AJ232" s="8">
        <f t="shared" si="88"/>
        <v>37461.4377675</v>
      </c>
      <c r="AK232" s="8">
        <f t="shared" si="88"/>
        <v>74920.871431699998</v>
      </c>
      <c r="AL232" s="8">
        <f t="shared" si="88"/>
        <v>2271.1697999999997</v>
      </c>
      <c r="AM232" s="8">
        <f t="shared" si="88"/>
        <v>44995.441579970007</v>
      </c>
      <c r="AN232" s="8">
        <f t="shared" si="88"/>
        <v>0</v>
      </c>
      <c r="AO232" s="8">
        <f t="shared" si="88"/>
        <v>7289.9828445000003</v>
      </c>
      <c r="AP232" s="8">
        <f t="shared" si="88"/>
        <v>261446.54376119998</v>
      </c>
      <c r="AQ232" s="8">
        <f t="shared" si="88"/>
        <v>122021.3066324976</v>
      </c>
      <c r="AR232" s="8">
        <f t="shared" si="88"/>
        <v>87140.232064480006</v>
      </c>
      <c r="AS232" s="8">
        <f t="shared" si="88"/>
        <v>174309.94478660001</v>
      </c>
      <c r="AT232" s="8">
        <f t="shared" si="88"/>
        <v>261446.53800120001</v>
      </c>
      <c r="AU232" s="8">
        <f t="shared" si="88"/>
        <v>7396</v>
      </c>
      <c r="AV232" s="8">
        <f t="shared" si="88"/>
        <v>3414.7700000000004</v>
      </c>
      <c r="AW232" s="8">
        <f t="shared" si="88"/>
        <v>10.238493271600001</v>
      </c>
      <c r="AX232" s="8">
        <f t="shared" si="88"/>
        <v>3520.7872099999995</v>
      </c>
      <c r="AY232" s="8">
        <f t="shared" si="88"/>
        <v>174309.94542660002</v>
      </c>
      <c r="AZ232" s="8">
        <f t="shared" si="88"/>
        <v>174309.9497466</v>
      </c>
      <c r="BA232" s="8">
        <f t="shared" si="88"/>
        <v>174309.94726660001</v>
      </c>
      <c r="BB232" s="8">
        <f t="shared" si="88"/>
        <v>174309.94785660002</v>
      </c>
      <c r="BC232" s="8">
        <f t="shared" si="88"/>
        <v>174309.9437566</v>
      </c>
      <c r="BD232" s="8">
        <f t="shared" si="88"/>
        <v>174309.95145660001</v>
      </c>
      <c r="BE232" s="8">
        <f t="shared" si="88"/>
        <v>174309.94845660002</v>
      </c>
      <c r="BF232" s="8">
        <f t="shared" si="88"/>
        <v>174309.94845660002</v>
      </c>
      <c r="BG232" s="8">
        <f t="shared" si="88"/>
        <v>174309.94845660002</v>
      </c>
      <c r="BH232" s="8">
        <f t="shared" si="88"/>
        <v>11.999995799999999</v>
      </c>
      <c r="BI232" s="8">
        <f t="shared" si="88"/>
        <v>1440</v>
      </c>
      <c r="BJ232" s="8">
        <f t="shared" si="88"/>
        <v>1451.9999958000001</v>
      </c>
      <c r="BK232" s="8">
        <f t="shared" si="88"/>
        <v>175761.49000340002</v>
      </c>
      <c r="BL232" s="8">
        <f t="shared" si="88"/>
        <v>159398.34094633799</v>
      </c>
      <c r="BM232" s="8">
        <f t="shared" si="88"/>
        <v>16370.637426628409</v>
      </c>
      <c r="BN232" s="8">
        <f t="shared" si="88"/>
        <v>16363.252628928411</v>
      </c>
      <c r="BO232" s="8">
        <f t="shared" si="88"/>
        <v>142799.72609724425</v>
      </c>
      <c r="BP232" s="8">
        <f t="shared" ref="BP232:EA232" si="89">SUM(BP202:BP214)</f>
        <v>0</v>
      </c>
      <c r="BQ232" s="8">
        <f t="shared" si="89"/>
        <v>16604.954651110504</v>
      </c>
      <c r="BR232" s="8">
        <f t="shared" si="89"/>
        <v>16604.898722290498</v>
      </c>
      <c r="BS232" s="8">
        <f t="shared" si="89"/>
        <v>134462.42616860921</v>
      </c>
      <c r="BT232" s="8">
        <f t="shared" si="89"/>
        <v>0</v>
      </c>
      <c r="BU232" s="8">
        <f t="shared" si="89"/>
        <v>8338.4023358631621</v>
      </c>
      <c r="BV232" s="8">
        <f t="shared" si="89"/>
        <v>128862.94250800302</v>
      </c>
      <c r="BW232" s="8">
        <f t="shared" si="89"/>
        <v>5586.4449681314827</v>
      </c>
      <c r="BX232" s="8">
        <f t="shared" si="89"/>
        <v>189128.98731699999</v>
      </c>
      <c r="BY232" s="8">
        <f t="shared" si="89"/>
        <v>2770.0293318901795</v>
      </c>
      <c r="BZ232" s="8">
        <f t="shared" si="89"/>
        <v>189128.99171700003</v>
      </c>
      <c r="CA232" s="8">
        <f t="shared" si="89"/>
        <v>63036.606399200005</v>
      </c>
      <c r="CB232" s="8">
        <f t="shared" si="89"/>
        <v>4305.1931637066355</v>
      </c>
      <c r="CC232" s="8">
        <f t="shared" si="89"/>
        <v>4305.1931636965282</v>
      </c>
      <c r="CD232" s="8">
        <f t="shared" si="89"/>
        <v>4305.1931637460284</v>
      </c>
      <c r="CE232" s="8">
        <f t="shared" si="89"/>
        <v>1.0107129999999999E-8</v>
      </c>
      <c r="CF232" s="8">
        <f t="shared" si="89"/>
        <v>2413.51955543043</v>
      </c>
      <c r="CG232" s="8">
        <f t="shared" si="89"/>
        <v>1.19178046E-6</v>
      </c>
      <c r="CH232" s="8">
        <f t="shared" si="89"/>
        <v>7999.9655235733826</v>
      </c>
      <c r="CI232" s="8">
        <f t="shared" si="89"/>
        <v>7999.9655235083819</v>
      </c>
      <c r="CJ232" s="8">
        <f t="shared" si="89"/>
        <v>41306.557509380582</v>
      </c>
      <c r="CK232" s="8">
        <f t="shared" si="89"/>
        <v>3889.738624432594</v>
      </c>
      <c r="CL232" s="8">
        <f t="shared" si="89"/>
        <v>46892.999471014176</v>
      </c>
      <c r="CM232" s="8">
        <f t="shared" si="89"/>
        <v>2413.5195566222105</v>
      </c>
      <c r="CN232" s="8">
        <f t="shared" si="89"/>
        <v>3889.7384493949039</v>
      </c>
      <c r="CO232" s="8">
        <f t="shared" si="89"/>
        <v>0</v>
      </c>
      <c r="CP232" s="8">
        <f t="shared" si="89"/>
        <v>12228.140789231162</v>
      </c>
      <c r="CQ232" s="8">
        <f t="shared" si="89"/>
        <v>12228.140781831162</v>
      </c>
      <c r="CR232" s="8">
        <f t="shared" si="89"/>
        <v>16604.898722290498</v>
      </c>
      <c r="CS232" s="8">
        <f t="shared" si="89"/>
        <v>16363.252628928411</v>
      </c>
      <c r="CT232" s="8">
        <f t="shared" si="89"/>
        <v>45357.832649107011</v>
      </c>
      <c r="CU232" s="8">
        <f t="shared" si="89"/>
        <v>1535.1638317400857</v>
      </c>
      <c r="CV232" s="8">
        <f t="shared" si="89"/>
        <v>45285.962407298415</v>
      </c>
      <c r="CW232" s="8">
        <f t="shared" si="89"/>
        <v>71.867689116646005</v>
      </c>
      <c r="CX232" s="8">
        <f t="shared" si="89"/>
        <v>22369.079205599999</v>
      </c>
      <c r="CY232" s="8">
        <f t="shared" si="89"/>
        <v>75209.385036305001</v>
      </c>
      <c r="CZ232" s="8">
        <f t="shared" si="89"/>
        <v>0</v>
      </c>
      <c r="DA232" s="8">
        <f t="shared" si="89"/>
        <v>776.18830000000003</v>
      </c>
      <c r="DB232" s="8">
        <f t="shared" si="89"/>
        <v>200</v>
      </c>
      <c r="DC232" s="8">
        <f t="shared" si="89"/>
        <v>7944.576</v>
      </c>
      <c r="DD232" s="8">
        <f t="shared" si="89"/>
        <v>4905.2245730196919</v>
      </c>
      <c r="DE232" s="8">
        <f t="shared" si="89"/>
        <v>4880.3046481197707</v>
      </c>
      <c r="DF232" s="8">
        <f t="shared" si="89"/>
        <v>50876.15320819999</v>
      </c>
      <c r="DG232" s="8">
        <f t="shared" si="89"/>
        <v>9724.5740000000005</v>
      </c>
      <c r="DH232" s="8">
        <f t="shared" si="89"/>
        <v>9724.5740000000005</v>
      </c>
      <c r="DI232" s="8">
        <f t="shared" si="89"/>
        <v>0.98173480000000002</v>
      </c>
      <c r="DJ232" s="8">
        <f t="shared" si="89"/>
        <v>121921.3066324976</v>
      </c>
      <c r="DK232" s="8">
        <f t="shared" si="89"/>
        <v>126091.0249526</v>
      </c>
      <c r="DL232" s="8">
        <f t="shared" si="89"/>
        <v>252180.8072713</v>
      </c>
      <c r="DM232" s="8">
        <f t="shared" si="89"/>
        <v>0</v>
      </c>
      <c r="DN232" s="8">
        <f t="shared" si="89"/>
        <v>126090.40363060001</v>
      </c>
      <c r="DO232" s="8">
        <f t="shared" si="89"/>
        <v>252180.8072713</v>
      </c>
      <c r="DP232" s="8">
        <f t="shared" si="89"/>
        <v>50299.964926399989</v>
      </c>
      <c r="DQ232" s="8">
        <f t="shared" si="89"/>
        <v>73429.989028704993</v>
      </c>
      <c r="DR232" s="8">
        <f t="shared" si="89"/>
        <v>126085.1578766</v>
      </c>
      <c r="DS232" s="8">
        <f t="shared" si="89"/>
        <v>22369.079205599999</v>
      </c>
      <c r="DT232" s="8">
        <f t="shared" si="89"/>
        <v>73429.989028704993</v>
      </c>
      <c r="DU232" s="8">
        <f t="shared" si="89"/>
        <v>9723.5920000000006</v>
      </c>
      <c r="DV232" s="8">
        <f t="shared" si="89"/>
        <v>9723.5920000000006</v>
      </c>
      <c r="DW232" s="8">
        <f t="shared" si="89"/>
        <v>0</v>
      </c>
      <c r="DX232" s="8">
        <f t="shared" si="89"/>
        <v>1779.3890076</v>
      </c>
      <c r="DY232" s="8">
        <f t="shared" si="89"/>
        <v>0</v>
      </c>
      <c r="DZ232" s="8">
        <f t="shared" si="89"/>
        <v>7944.576</v>
      </c>
      <c r="EA232" s="8">
        <f t="shared" si="89"/>
        <v>41000</v>
      </c>
      <c r="EB232" s="8">
        <f t="shared" ref="EB232:GM232" si="90">SUM(EB202:EB214)</f>
        <v>7944.576</v>
      </c>
      <c r="EC232" s="8">
        <f t="shared" si="90"/>
        <v>44514.467752900004</v>
      </c>
      <c r="ED232" s="8">
        <f t="shared" si="90"/>
        <v>11237.414808269999</v>
      </c>
      <c r="EE232" s="8">
        <f t="shared" si="90"/>
        <v>50000.003333599998</v>
      </c>
      <c r="EF232" s="8">
        <f t="shared" si="90"/>
        <v>50000.003333599998</v>
      </c>
      <c r="EG232" s="8">
        <f t="shared" si="90"/>
        <v>50000.003333599998</v>
      </c>
      <c r="EH232" s="8">
        <f t="shared" si="90"/>
        <v>50000.003333599998</v>
      </c>
      <c r="EI232" s="8">
        <f t="shared" si="90"/>
        <v>46785.774778770006</v>
      </c>
      <c r="EJ232" s="8">
        <f t="shared" si="90"/>
        <v>5451.9216999999999</v>
      </c>
      <c r="EK232" s="8">
        <f t="shared" si="90"/>
        <v>46785.774778770006</v>
      </c>
      <c r="EL232" s="8">
        <f t="shared" si="90"/>
        <v>5451.9216999999999</v>
      </c>
      <c r="EM232" s="8">
        <f t="shared" si="90"/>
        <v>5451.9216999999999</v>
      </c>
      <c r="EN232" s="8">
        <f t="shared" si="90"/>
        <v>24.626692495330065</v>
      </c>
      <c r="EO232" s="8">
        <f t="shared" si="90"/>
        <v>121921.3066324976</v>
      </c>
      <c r="EP232" s="8">
        <f t="shared" si="90"/>
        <v>121921.3066324976</v>
      </c>
      <c r="EQ232" s="8">
        <f t="shared" si="90"/>
        <v>75281.245244099991</v>
      </c>
      <c r="ER232" s="8">
        <f t="shared" si="90"/>
        <v>75281.245294099994</v>
      </c>
      <c r="ES232" s="8">
        <f t="shared" si="90"/>
        <v>5381.9216999999999</v>
      </c>
      <c r="ET232" s="8">
        <f t="shared" si="90"/>
        <v>70</v>
      </c>
      <c r="EU232" s="8">
        <f t="shared" si="90"/>
        <v>70</v>
      </c>
      <c r="EV232" s="8">
        <f t="shared" si="90"/>
        <v>24.626692495330065</v>
      </c>
      <c r="EW232" s="8">
        <f t="shared" si="90"/>
        <v>22369.08</v>
      </c>
      <c r="EX232" s="8">
        <f t="shared" si="90"/>
        <v>22369.08</v>
      </c>
      <c r="EY232" s="8">
        <f t="shared" si="90"/>
        <v>3200</v>
      </c>
      <c r="EZ232" s="8">
        <f t="shared" si="90"/>
        <v>210882</v>
      </c>
      <c r="FA232" s="8">
        <f t="shared" si="90"/>
        <v>210882</v>
      </c>
      <c r="FB232" s="8">
        <f t="shared" si="90"/>
        <v>489228</v>
      </c>
      <c r="FC232" s="8">
        <f t="shared" si="90"/>
        <v>489228</v>
      </c>
      <c r="FD232" s="8">
        <f t="shared" si="90"/>
        <v>5865.8469999999998</v>
      </c>
      <c r="FE232" s="8">
        <f t="shared" si="90"/>
        <v>5865.8469999999998</v>
      </c>
      <c r="FF232" s="8">
        <f t="shared" si="90"/>
        <v>1525</v>
      </c>
      <c r="FG232" s="8">
        <f t="shared" si="90"/>
        <v>1525</v>
      </c>
      <c r="FH232" s="8">
        <f t="shared" si="90"/>
        <v>58197.29</v>
      </c>
      <c r="FI232" s="8">
        <f t="shared" si="90"/>
        <v>58197.29</v>
      </c>
      <c r="FJ232" s="8">
        <f t="shared" si="90"/>
        <v>58197.29</v>
      </c>
      <c r="FK232" s="8">
        <f t="shared" si="90"/>
        <v>58197.29</v>
      </c>
      <c r="FL232" s="8">
        <f t="shared" si="90"/>
        <v>1.55633</v>
      </c>
      <c r="FM232" s="8">
        <f t="shared" si="90"/>
        <v>1.55633</v>
      </c>
      <c r="FN232" s="8">
        <f t="shared" si="90"/>
        <v>49697.47</v>
      </c>
      <c r="FO232" s="8">
        <f t="shared" si="90"/>
        <v>49697.47</v>
      </c>
      <c r="FP232" s="8">
        <f t="shared" si="90"/>
        <v>263619</v>
      </c>
      <c r="FQ232" s="8">
        <f t="shared" si="90"/>
        <v>263619</v>
      </c>
      <c r="FR232" s="8">
        <f t="shared" si="90"/>
        <v>113733</v>
      </c>
      <c r="FS232" s="8">
        <f t="shared" si="90"/>
        <v>113733</v>
      </c>
      <c r="FT232" s="8">
        <f t="shared" si="90"/>
        <v>114339</v>
      </c>
      <c r="FU232" s="8">
        <f t="shared" si="90"/>
        <v>114339</v>
      </c>
      <c r="FV232" s="8">
        <f t="shared" si="90"/>
        <v>122</v>
      </c>
      <c r="FW232" s="8">
        <f t="shared" si="90"/>
        <v>98.82</v>
      </c>
      <c r="FX232" s="8">
        <f t="shared" si="90"/>
        <v>23.18</v>
      </c>
      <c r="FY232" s="8">
        <f t="shared" si="90"/>
        <v>100</v>
      </c>
      <c r="FZ232" s="8">
        <f t="shared" si="90"/>
        <v>7170</v>
      </c>
      <c r="GA232" s="8">
        <f t="shared" si="90"/>
        <v>7170</v>
      </c>
      <c r="GB232" s="8">
        <f t="shared" si="90"/>
        <v>4799.3019999999997</v>
      </c>
      <c r="GC232" s="8">
        <f t="shared" si="90"/>
        <v>4799.3019999999997</v>
      </c>
      <c r="GD232" s="8">
        <f t="shared" si="90"/>
        <v>0</v>
      </c>
      <c r="GE232" s="8">
        <f t="shared" si="90"/>
        <v>0</v>
      </c>
      <c r="GF232" s="8">
        <f t="shared" si="90"/>
        <v>0</v>
      </c>
      <c r="GG232" s="8">
        <f t="shared" si="90"/>
        <v>0</v>
      </c>
      <c r="GH232" s="8">
        <f t="shared" si="90"/>
        <v>0</v>
      </c>
      <c r="GI232" s="8">
        <f t="shared" si="90"/>
        <v>0</v>
      </c>
      <c r="GJ232" s="8">
        <f t="shared" si="90"/>
        <v>480.79715521000003</v>
      </c>
      <c r="GK232" s="8">
        <f t="shared" si="90"/>
        <v>67277.543246707995</v>
      </c>
      <c r="GL232" s="8">
        <f t="shared" si="90"/>
        <v>0</v>
      </c>
      <c r="GM232" s="8">
        <f t="shared" si="90"/>
        <v>2751.9688139999998</v>
      </c>
      <c r="GN232" s="8">
        <f t="shared" ref="GN232:HV232" si="91">SUM(GN202:GN214)</f>
        <v>3855.7961958712153</v>
      </c>
      <c r="GO232" s="8">
        <f t="shared" si="91"/>
        <v>66796.741137207981</v>
      </c>
      <c r="GP232" s="8">
        <f t="shared" si="91"/>
        <v>8559.720411912127</v>
      </c>
      <c r="GQ232" s="8">
        <f t="shared" si="91"/>
        <v>8003.3690491009511</v>
      </c>
      <c r="GR232" s="8">
        <f t="shared" si="91"/>
        <v>108.81999499999999</v>
      </c>
      <c r="GS232" s="8">
        <f t="shared" si="91"/>
        <v>159391.970946338</v>
      </c>
      <c r="GT232" s="8">
        <f t="shared" si="91"/>
        <v>16364.268079628409</v>
      </c>
      <c r="GU232" s="8">
        <f t="shared" si="91"/>
        <v>6.3693470000000003</v>
      </c>
      <c r="GV232" s="8">
        <f t="shared" si="91"/>
        <v>142786.85609724425</v>
      </c>
      <c r="GW232" s="8">
        <f t="shared" si="91"/>
        <v>16592.084871610507</v>
      </c>
      <c r="GX232" s="8">
        <f t="shared" si="91"/>
        <v>12.86978</v>
      </c>
      <c r="GY232" s="8">
        <f t="shared" si="91"/>
        <v>134448.45616860921</v>
      </c>
      <c r="GZ232" s="8">
        <f t="shared" si="91"/>
        <v>8324.4283630991613</v>
      </c>
      <c r="HA232" s="8">
        <f t="shared" si="91"/>
        <v>13.97397</v>
      </c>
      <c r="HB232" s="8">
        <f t="shared" si="91"/>
        <v>128862.01250800301</v>
      </c>
      <c r="HC232" s="8">
        <f t="shared" si="91"/>
        <v>5585.5080576818818</v>
      </c>
      <c r="HD232" s="8">
        <f t="shared" si="91"/>
        <v>0.93691049999999998</v>
      </c>
      <c r="HE232" s="8">
        <f t="shared" si="91"/>
        <v>189129.72171700001</v>
      </c>
      <c r="HF232" s="8">
        <f t="shared" si="91"/>
        <v>2769.2899797203595</v>
      </c>
      <c r="HG232" s="8">
        <f t="shared" si="91"/>
        <v>0.73935220000000001</v>
      </c>
      <c r="HH232" s="8">
        <f t="shared" si="91"/>
        <v>126092.022658</v>
      </c>
      <c r="HI232" s="8">
        <f t="shared" si="91"/>
        <v>0.99999997224000003</v>
      </c>
      <c r="HJ232" s="8">
        <f t="shared" si="91"/>
        <v>126091.02485800002</v>
      </c>
      <c r="HK232" s="8">
        <f t="shared" si="91"/>
        <v>126091.02655800001</v>
      </c>
      <c r="HL232" s="8">
        <f t="shared" si="91"/>
        <v>44827.815251699998</v>
      </c>
      <c r="HM232" s="8">
        <f t="shared" si="91"/>
        <v>81257.342624900004</v>
      </c>
      <c r="HN232" s="8">
        <f t="shared" si="91"/>
        <v>7917.0082056000001</v>
      </c>
      <c r="HO232" s="8">
        <f t="shared" si="91"/>
        <v>73340.333398199989</v>
      </c>
      <c r="HP232" s="8">
        <f t="shared" si="91"/>
        <v>89.655630504999991</v>
      </c>
      <c r="HQ232" s="8">
        <f t="shared" si="91"/>
        <v>44738.161660499994</v>
      </c>
      <c r="HR232" s="8">
        <f t="shared" si="91"/>
        <v>52655.169866099997</v>
      </c>
      <c r="HS232" s="8">
        <f t="shared" si="91"/>
        <v>44738.161660499994</v>
      </c>
      <c r="HT232" s="8">
        <f t="shared" si="91"/>
        <v>7917.0079999999998</v>
      </c>
      <c r="HU232" s="8">
        <f t="shared" si="91"/>
        <v>7917.0082056000001</v>
      </c>
      <c r="HV232" s="8">
        <f t="shared" si="91"/>
        <v>14452.07</v>
      </c>
      <c r="HW232" s="8">
        <f t="shared" ref="HW232:IB232" si="92">SUM(HW202:HW214)</f>
        <v>52655.169660499996</v>
      </c>
      <c r="HX232" s="8">
        <f t="shared" si="92"/>
        <v>44514.467752900004</v>
      </c>
      <c r="HY232" s="8">
        <f t="shared" si="92"/>
        <v>11237.414808269999</v>
      </c>
      <c r="HZ232" s="8">
        <f t="shared" si="92"/>
        <v>0</v>
      </c>
      <c r="IA232" s="8">
        <f t="shared" si="92"/>
        <v>4905.2245730196919</v>
      </c>
      <c r="IB232" s="8">
        <f t="shared" si="92"/>
        <v>46785.774778770006</v>
      </c>
      <c r="IC232" s="8">
        <f>SUM(IC202:IC214)</f>
        <v>75209.385036305001</v>
      </c>
      <c r="ID232" s="8">
        <f>SUM(ID202:ID214)</f>
        <v>22369.079205599999</v>
      </c>
      <c r="IE232" s="8"/>
      <c r="IF232" s="8"/>
      <c r="IG232" s="8"/>
      <c r="IH232" s="8"/>
      <c r="II232" s="8"/>
      <c r="IJ232" s="8"/>
      <c r="IK232" s="8"/>
      <c r="IL232" s="8"/>
      <c r="IM232" s="8"/>
      <c r="IN232" s="8"/>
      <c r="IO232" s="8"/>
      <c r="IP232" s="8"/>
      <c r="IQ232" s="8"/>
      <c r="IR232" s="8"/>
      <c r="IS232" s="8"/>
      <c r="IT232" s="8"/>
    </row>
    <row r="233" spans="1:254" s="4" customFormat="1" ht="12" customHeight="1" x14ac:dyDescent="0.15">
      <c r="A233" s="4" t="s">
        <v>187</v>
      </c>
      <c r="B233" s="5" t="s">
        <v>555</v>
      </c>
      <c r="C233" s="8">
        <f>IF(C27=" ",0,C27)</f>
        <v>79.701080000000005</v>
      </c>
      <c r="D233" s="8">
        <f t="shared" ref="D233:BO233" si="93">IF(D27=" ",0,D27)</f>
        <v>3481.8420000000001</v>
      </c>
      <c r="E233" s="8">
        <f t="shared" si="93"/>
        <v>4.0241490000000004</v>
      </c>
      <c r="F233" s="8">
        <f t="shared" si="93"/>
        <v>0.13459409999999999</v>
      </c>
      <c r="G233" s="8">
        <f t="shared" si="93"/>
        <v>76.256900000000002</v>
      </c>
      <c r="H233" s="8">
        <f t="shared" si="93"/>
        <v>76.257660000000001</v>
      </c>
      <c r="I233" s="8">
        <f t="shared" si="93"/>
        <v>8.6630739999999999</v>
      </c>
      <c r="J233" s="8">
        <f t="shared" si="93"/>
        <v>80944.84</v>
      </c>
      <c r="K233" s="8">
        <f t="shared" si="93"/>
        <v>0</v>
      </c>
      <c r="L233" s="8">
        <f t="shared" si="93"/>
        <v>7.6256999999999996E-4</v>
      </c>
      <c r="M233" s="8">
        <f t="shared" si="93"/>
        <v>2.6890019999999999</v>
      </c>
      <c r="N233" s="8">
        <f t="shared" si="93"/>
        <v>4.0808730000000004</v>
      </c>
      <c r="O233" s="8">
        <f t="shared" si="93"/>
        <v>75.873000000000005</v>
      </c>
      <c r="P233" s="8">
        <f t="shared" si="93"/>
        <v>1.3918710000000001</v>
      </c>
      <c r="Q233" s="8">
        <f t="shared" si="93"/>
        <v>392.0992</v>
      </c>
      <c r="R233" s="8">
        <f t="shared" si="93"/>
        <v>4.079224</v>
      </c>
      <c r="S233" s="8">
        <f t="shared" si="93"/>
        <v>9.7553899999999999E-2</v>
      </c>
      <c r="T233" s="8">
        <f t="shared" si="93"/>
        <v>76.25461</v>
      </c>
      <c r="U233" s="8">
        <f t="shared" si="93"/>
        <v>54.69003</v>
      </c>
      <c r="V233" s="8">
        <f t="shared" si="93"/>
        <v>55.93927</v>
      </c>
      <c r="W233" s="8">
        <f t="shared" si="93"/>
        <v>9.9177250000000008</v>
      </c>
      <c r="X233" s="8">
        <f t="shared" si="93"/>
        <v>1.1247450000000001</v>
      </c>
      <c r="Y233" s="8">
        <f t="shared" si="93"/>
        <v>29.35406</v>
      </c>
      <c r="Z233" s="8">
        <f t="shared" si="93"/>
        <v>76.000360000000001</v>
      </c>
      <c r="AA233" s="8">
        <f t="shared" si="93"/>
        <v>75.997810000000001</v>
      </c>
      <c r="AB233" s="8">
        <f t="shared" si="93"/>
        <v>1.0143999999999999E-3</v>
      </c>
      <c r="AC233" s="8">
        <f t="shared" si="93"/>
        <v>75.47533</v>
      </c>
      <c r="AD233" s="8">
        <f t="shared" si="93"/>
        <v>37.999789999999997</v>
      </c>
      <c r="AE233" s="8">
        <f t="shared" si="93"/>
        <v>76.000590000000003</v>
      </c>
      <c r="AF233" s="8">
        <f t="shared" si="93"/>
        <v>37.999789999999997</v>
      </c>
      <c r="AG233" s="8">
        <f t="shared" si="93"/>
        <v>37.737160000000003</v>
      </c>
      <c r="AH233" s="8">
        <f t="shared" si="93"/>
        <v>1.0073899999999999E-3</v>
      </c>
      <c r="AI233" s="8">
        <f t="shared" si="93"/>
        <v>37.737160000000003</v>
      </c>
      <c r="AJ233" s="8">
        <f t="shared" si="93"/>
        <v>37.738169999999997</v>
      </c>
      <c r="AK233" s="8">
        <f t="shared" si="93"/>
        <v>75.999570000000006</v>
      </c>
      <c r="AL233" s="8">
        <f t="shared" si="93"/>
        <v>2.3311160000000002</v>
      </c>
      <c r="AM233" s="8">
        <f t="shared" si="93"/>
        <v>29.936229999999998</v>
      </c>
      <c r="AN233" s="8">
        <f t="shared" si="93"/>
        <v>0</v>
      </c>
      <c r="AO233" s="8">
        <f t="shared" si="93"/>
        <v>7.3281530000000004</v>
      </c>
      <c r="AP233" s="8">
        <f t="shared" si="93"/>
        <v>245.94550000000001</v>
      </c>
      <c r="AQ233" s="8">
        <f t="shared" si="93"/>
        <v>126.8843</v>
      </c>
      <c r="AR233" s="8">
        <f t="shared" si="93"/>
        <v>81.97363</v>
      </c>
      <c r="AS233" s="8">
        <f t="shared" si="93"/>
        <v>163.9753</v>
      </c>
      <c r="AT233" s="8">
        <f t="shared" si="93"/>
        <v>245.91669999999999</v>
      </c>
      <c r="AU233" s="8">
        <f t="shared" si="93"/>
        <v>7.4401910000000004</v>
      </c>
      <c r="AV233" s="8">
        <f t="shared" si="93"/>
        <v>3524.0349999999999</v>
      </c>
      <c r="AW233" s="8">
        <f t="shared" si="93"/>
        <v>10.47603</v>
      </c>
      <c r="AX233" s="8">
        <f t="shared" si="93"/>
        <v>3172.3980000000001</v>
      </c>
      <c r="AY233" s="8">
        <f t="shared" si="93"/>
        <v>164.11519999999999</v>
      </c>
      <c r="AZ233" s="8">
        <f t="shared" si="93"/>
        <v>164.11670000000001</v>
      </c>
      <c r="BA233" s="8">
        <f t="shared" si="93"/>
        <v>165.63890000000001</v>
      </c>
      <c r="BB233" s="8">
        <f t="shared" si="93"/>
        <v>168.7989</v>
      </c>
      <c r="BC233" s="8">
        <f t="shared" si="93"/>
        <v>174.2619</v>
      </c>
      <c r="BD233" s="8">
        <f t="shared" si="93"/>
        <v>182.4836</v>
      </c>
      <c r="BE233" s="8">
        <f t="shared" si="93"/>
        <v>190.3289</v>
      </c>
      <c r="BF233" s="8">
        <f t="shared" si="93"/>
        <v>195.4051</v>
      </c>
      <c r="BG233" s="8">
        <f t="shared" si="93"/>
        <v>202.7424</v>
      </c>
      <c r="BH233" s="8">
        <f t="shared" si="93"/>
        <v>1.774975</v>
      </c>
      <c r="BI233" s="8">
        <f t="shared" si="93"/>
        <v>24.542999999999999</v>
      </c>
      <c r="BJ233" s="8">
        <f t="shared" si="93"/>
        <v>43.657310000000003</v>
      </c>
      <c r="BK233" s="8">
        <f t="shared" si="93"/>
        <v>225.61770000000001</v>
      </c>
      <c r="BL233" s="8">
        <f t="shared" si="93"/>
        <v>176.14940000000001</v>
      </c>
      <c r="BM233" s="8">
        <f t="shared" si="93"/>
        <v>719.18100000000004</v>
      </c>
      <c r="BN233" s="8">
        <f t="shared" si="93"/>
        <v>699.76279999999997</v>
      </c>
      <c r="BO233" s="8">
        <f t="shared" si="93"/>
        <v>147.2621</v>
      </c>
      <c r="BP233" s="8">
        <f t="shared" ref="BP233:EA233" si="94">IF(BP27=" ",0,BP27)</f>
        <v>0</v>
      </c>
      <c r="BQ233" s="8">
        <f t="shared" si="94"/>
        <v>1321.056</v>
      </c>
      <c r="BR233" s="8">
        <f t="shared" si="94"/>
        <v>1295.8520000000001</v>
      </c>
      <c r="BS233" s="8">
        <f t="shared" si="94"/>
        <v>132.32210000000001</v>
      </c>
      <c r="BT233" s="8">
        <f t="shared" si="94"/>
        <v>0</v>
      </c>
      <c r="BU233" s="8">
        <f t="shared" si="94"/>
        <v>1244.4839999999999</v>
      </c>
      <c r="BV233" s="8">
        <f t="shared" si="94"/>
        <v>122.8116</v>
      </c>
      <c r="BW233" s="8">
        <f t="shared" si="94"/>
        <v>1511.347</v>
      </c>
      <c r="BX233" s="8">
        <f t="shared" si="94"/>
        <v>177.16579999999999</v>
      </c>
      <c r="BY233" s="8">
        <f t="shared" si="94"/>
        <v>1099.5930000000001</v>
      </c>
      <c r="BZ233" s="8">
        <f t="shared" si="94"/>
        <v>171.45500000000001</v>
      </c>
      <c r="CA233" s="8">
        <f t="shared" si="94"/>
        <v>59.049430000000001</v>
      </c>
      <c r="CB233" s="8">
        <f t="shared" si="94"/>
        <v>1710.636</v>
      </c>
      <c r="CC233" s="8">
        <f t="shared" si="94"/>
        <v>1712.537</v>
      </c>
      <c r="CD233" s="8">
        <f t="shared" si="94"/>
        <v>4.6965880000000002</v>
      </c>
      <c r="CE233" s="8">
        <f t="shared" si="94"/>
        <v>9.6774700000000005E-9</v>
      </c>
      <c r="CF233" s="8">
        <f t="shared" si="94"/>
        <v>653.09939999999995</v>
      </c>
      <c r="CG233" s="8">
        <f t="shared" si="94"/>
        <v>1.9495600000000001E-6</v>
      </c>
      <c r="CH233" s="8">
        <f t="shared" si="94"/>
        <v>8.876315</v>
      </c>
      <c r="CI233" s="8">
        <f t="shared" si="94"/>
        <v>2164.4630000000002</v>
      </c>
      <c r="CJ233" s="8">
        <f t="shared" si="94"/>
        <v>47.338500000000003</v>
      </c>
      <c r="CK233" s="8">
        <f t="shared" si="94"/>
        <v>581.5308</v>
      </c>
      <c r="CL233" s="8">
        <f t="shared" si="94"/>
        <v>52.014580000000002</v>
      </c>
      <c r="CM233" s="8">
        <f t="shared" si="94"/>
        <v>653.09939999999995</v>
      </c>
      <c r="CN233" s="8">
        <f t="shared" si="94"/>
        <v>581.53060000000005</v>
      </c>
      <c r="CO233" s="8">
        <f t="shared" si="94"/>
        <v>0</v>
      </c>
      <c r="CP233" s="8">
        <f t="shared" si="94"/>
        <v>14.012</v>
      </c>
      <c r="CQ233" s="8">
        <f t="shared" si="94"/>
        <v>1826.0630000000001</v>
      </c>
      <c r="CR233" s="8">
        <f t="shared" si="94"/>
        <v>19.937539999999998</v>
      </c>
      <c r="CS233" s="8">
        <f t="shared" si="94"/>
        <v>20.89959</v>
      </c>
      <c r="CT233" s="8">
        <f t="shared" si="94"/>
        <v>49.464820000000003</v>
      </c>
      <c r="CU233" s="8">
        <f t="shared" si="94"/>
        <v>600.38789999999995</v>
      </c>
      <c r="CV233" s="8">
        <f t="shared" si="94"/>
        <v>49.386450000000004</v>
      </c>
      <c r="CW233" s="8">
        <f t="shared" si="94"/>
        <v>7.8375E-2</v>
      </c>
      <c r="CX233" s="8">
        <f t="shared" si="94"/>
        <v>24.226590000000002</v>
      </c>
      <c r="CY233" s="8">
        <f t="shared" si="94"/>
        <v>81.641260000000003</v>
      </c>
      <c r="CZ233" s="8">
        <f t="shared" si="94"/>
        <v>0</v>
      </c>
      <c r="DA233" s="8">
        <f t="shared" si="94"/>
        <v>1144.3530000000001</v>
      </c>
      <c r="DB233" s="8">
        <f t="shared" si="94"/>
        <v>22.494900000000001</v>
      </c>
      <c r="DC233" s="8">
        <f t="shared" si="94"/>
        <v>1734.35</v>
      </c>
      <c r="DD233" s="8">
        <f t="shared" si="94"/>
        <v>8291.52</v>
      </c>
      <c r="DE233" s="8">
        <f t="shared" si="94"/>
        <v>5.0924880000000003</v>
      </c>
      <c r="DF233" s="8">
        <f t="shared" si="94"/>
        <v>36.079549999999998</v>
      </c>
      <c r="DG233" s="8">
        <f t="shared" si="94"/>
        <v>1736.2929999999999</v>
      </c>
      <c r="DH233" s="8">
        <f t="shared" si="94"/>
        <v>2547.8290000000002</v>
      </c>
      <c r="DI233" s="8">
        <f t="shared" si="94"/>
        <v>0.11042009999999999</v>
      </c>
      <c r="DJ233" s="8">
        <f t="shared" si="94"/>
        <v>127.1062</v>
      </c>
      <c r="DK233" s="8">
        <f t="shared" si="94"/>
        <v>118.1146</v>
      </c>
      <c r="DL233" s="8">
        <f t="shared" si="94"/>
        <v>236.2457</v>
      </c>
      <c r="DM233" s="8">
        <f t="shared" si="94"/>
        <v>0</v>
      </c>
      <c r="DN233" s="8">
        <f t="shared" si="94"/>
        <v>118.12869999999999</v>
      </c>
      <c r="DO233" s="8">
        <f t="shared" si="94"/>
        <v>236.25229999999999</v>
      </c>
      <c r="DP233" s="8">
        <f t="shared" si="94"/>
        <v>35.412770000000002</v>
      </c>
      <c r="DQ233" s="8">
        <f t="shared" si="94"/>
        <v>79.877939999999995</v>
      </c>
      <c r="DR233" s="8">
        <f t="shared" si="94"/>
        <v>118.1229</v>
      </c>
      <c r="DS233" s="8">
        <f t="shared" si="94"/>
        <v>24.226939999999999</v>
      </c>
      <c r="DT233" s="8">
        <f t="shared" si="94"/>
        <v>79.879099999999994</v>
      </c>
      <c r="DU233" s="8">
        <f t="shared" si="94"/>
        <v>2547.6239999999998</v>
      </c>
      <c r="DV233" s="8">
        <f t="shared" si="94"/>
        <v>2547.6239999999998</v>
      </c>
      <c r="DW233" s="8">
        <f t="shared" si="94"/>
        <v>0</v>
      </c>
      <c r="DX233" s="8">
        <f t="shared" si="94"/>
        <v>1.810046</v>
      </c>
      <c r="DY233" s="8">
        <f t="shared" si="94"/>
        <v>0</v>
      </c>
      <c r="DZ233" s="8">
        <f t="shared" si="94"/>
        <v>1506.5730000000001</v>
      </c>
      <c r="EA233" s="8">
        <f t="shared" si="94"/>
        <v>41.244970000000002</v>
      </c>
      <c r="EB233" s="8">
        <f t="shared" ref="EB233:GM233" si="95">IF(EB27=" ",0,EB27)</f>
        <v>1734.3489999999999</v>
      </c>
      <c r="EC233" s="8">
        <f t="shared" si="95"/>
        <v>29.480509999999999</v>
      </c>
      <c r="ED233" s="8">
        <f t="shared" si="95"/>
        <v>15155.24</v>
      </c>
      <c r="EE233" s="8">
        <f t="shared" si="95"/>
        <v>50.472909999999999</v>
      </c>
      <c r="EF233" s="8">
        <f t="shared" si="95"/>
        <v>51.050919999999998</v>
      </c>
      <c r="EG233" s="8">
        <f t="shared" si="95"/>
        <v>51.048760000000001</v>
      </c>
      <c r="EH233" s="8">
        <f t="shared" si="95"/>
        <v>51.048520000000003</v>
      </c>
      <c r="EI233" s="8">
        <f t="shared" si="95"/>
        <v>48.218179999999997</v>
      </c>
      <c r="EJ233" s="8">
        <f t="shared" si="95"/>
        <v>4994.0739999999996</v>
      </c>
      <c r="EK233" s="8">
        <f t="shared" si="95"/>
        <v>48.216209999999997</v>
      </c>
      <c r="EL233" s="8">
        <f t="shared" si="95"/>
        <v>4934.0079999999998</v>
      </c>
      <c r="EM233" s="8">
        <f t="shared" si="95"/>
        <v>4935.8429999999998</v>
      </c>
      <c r="EN233" s="8">
        <f t="shared" si="95"/>
        <v>41.437220000000003</v>
      </c>
      <c r="EO233" s="8">
        <f t="shared" si="95"/>
        <v>126.736</v>
      </c>
      <c r="EP233" s="8">
        <f t="shared" si="95"/>
        <v>127.1164</v>
      </c>
      <c r="EQ233" s="8">
        <f t="shared" si="95"/>
        <v>81.732209999999995</v>
      </c>
      <c r="ER233" s="8">
        <f t="shared" si="95"/>
        <v>81.728530000000006</v>
      </c>
      <c r="ES233" s="8">
        <f t="shared" si="95"/>
        <v>4873.723</v>
      </c>
      <c r="ET233" s="8">
        <f t="shared" si="95"/>
        <v>62.118389999999998</v>
      </c>
      <c r="EU233" s="8">
        <f t="shared" si="95"/>
        <v>7.8732160000000002</v>
      </c>
      <c r="EV233" s="8">
        <f t="shared" si="95"/>
        <v>41.437220000000003</v>
      </c>
      <c r="EW233" s="8">
        <f t="shared" si="95"/>
        <v>22.50273</v>
      </c>
      <c r="EX233" s="8">
        <f t="shared" si="95"/>
        <v>24.16084</v>
      </c>
      <c r="EY233" s="8">
        <f t="shared" si="95"/>
        <v>3.2191200000000002</v>
      </c>
      <c r="EZ233" s="8">
        <f t="shared" si="95"/>
        <v>212.96080000000001</v>
      </c>
      <c r="FA233" s="8">
        <f t="shared" si="95"/>
        <v>212.14150000000001</v>
      </c>
      <c r="FB233" s="8">
        <f t="shared" si="95"/>
        <v>494.0548</v>
      </c>
      <c r="FC233" s="8">
        <f t="shared" si="95"/>
        <v>492.1515</v>
      </c>
      <c r="FD233" s="8">
        <f t="shared" si="95"/>
        <v>5.9237200000000003</v>
      </c>
      <c r="FE233" s="8">
        <f t="shared" si="95"/>
        <v>5.9008950000000002</v>
      </c>
      <c r="FF233" s="8">
        <f t="shared" si="95"/>
        <v>1.5400469999999999</v>
      </c>
      <c r="FG233" s="8">
        <f t="shared" si="95"/>
        <v>1.5341119999999999</v>
      </c>
      <c r="FH233" s="8">
        <f t="shared" si="95"/>
        <v>58.771569999999997</v>
      </c>
      <c r="FI233" s="8">
        <f t="shared" si="95"/>
        <v>58.545009999999998</v>
      </c>
      <c r="FJ233" s="8">
        <f t="shared" si="95"/>
        <v>58.771569999999997</v>
      </c>
      <c r="FK233" s="8">
        <f t="shared" si="95"/>
        <v>58.545009999999998</v>
      </c>
      <c r="FL233" s="8">
        <f t="shared" si="95"/>
        <v>1.57168E-3</v>
      </c>
      <c r="FM233" s="8">
        <f t="shared" si="95"/>
        <v>1.5656299999999999E-3</v>
      </c>
      <c r="FN233" s="8">
        <f t="shared" si="95"/>
        <v>50.187570000000001</v>
      </c>
      <c r="FO233" s="8">
        <f t="shared" si="95"/>
        <v>49.994399999999999</v>
      </c>
      <c r="FP233" s="8">
        <f t="shared" si="95"/>
        <v>266.21820000000002</v>
      </c>
      <c r="FQ233" s="8">
        <f t="shared" si="95"/>
        <v>265.19369999999998</v>
      </c>
      <c r="FR233" s="8">
        <f t="shared" si="95"/>
        <v>114.8536</v>
      </c>
      <c r="FS233" s="8">
        <f t="shared" si="95"/>
        <v>114.41200000000001</v>
      </c>
      <c r="FT233" s="8">
        <f t="shared" si="95"/>
        <v>115.4662</v>
      </c>
      <c r="FU233" s="8">
        <f t="shared" si="95"/>
        <v>115.0218</v>
      </c>
      <c r="FV233" s="8">
        <f t="shared" si="95"/>
        <v>206.12710000000001</v>
      </c>
      <c r="FW233" s="8">
        <f t="shared" si="95"/>
        <v>166.96299999999999</v>
      </c>
      <c r="FX233" s="8">
        <f t="shared" si="95"/>
        <v>39.164160000000003</v>
      </c>
      <c r="FY233" s="8">
        <f t="shared" si="95"/>
        <v>168.95670000000001</v>
      </c>
      <c r="FZ233" s="8">
        <f t="shared" si="95"/>
        <v>2263.0140000000001</v>
      </c>
      <c r="GA233" s="8">
        <f t="shared" si="95"/>
        <v>23.714120000000001</v>
      </c>
      <c r="GB233" s="8">
        <f t="shared" si="95"/>
        <v>1514.768</v>
      </c>
      <c r="GC233" s="8">
        <f t="shared" si="95"/>
        <v>23.4756</v>
      </c>
      <c r="GD233" s="8">
        <f t="shared" si="95"/>
        <v>977.50850000000003</v>
      </c>
      <c r="GE233" s="8">
        <f t="shared" si="95"/>
        <v>999.92179999999996</v>
      </c>
      <c r="GF233" s="8">
        <f t="shared" si="95"/>
        <v>499.96089999999998</v>
      </c>
      <c r="GG233" s="8">
        <f t="shared" si="95"/>
        <v>489.74149999999997</v>
      </c>
      <c r="GH233" s="8">
        <f t="shared" si="95"/>
        <v>499.96089999999998</v>
      </c>
      <c r="GI233" s="8">
        <f t="shared" si="95"/>
        <v>487.77159999999998</v>
      </c>
      <c r="GJ233" s="8">
        <f t="shared" si="95"/>
        <v>0.3872833</v>
      </c>
      <c r="GK233" s="8">
        <f t="shared" si="95"/>
        <v>68.152640000000005</v>
      </c>
      <c r="GL233" s="8">
        <f t="shared" si="95"/>
        <v>0</v>
      </c>
      <c r="GM233" s="8">
        <f t="shared" si="95"/>
        <v>2.6872419999999999</v>
      </c>
      <c r="GN233" s="8">
        <f t="shared" ref="GN233:HV233" si="96">IF(GN27=" ",0,GN27)</f>
        <v>4.1587249999999996</v>
      </c>
      <c r="GO233" s="8">
        <f t="shared" si="96"/>
        <v>67.765349999999998</v>
      </c>
      <c r="GP233" s="8">
        <f t="shared" si="96"/>
        <v>8.6632350000000002</v>
      </c>
      <c r="GQ233" s="8">
        <f t="shared" si="96"/>
        <v>8.1074710000000003</v>
      </c>
      <c r="GR233" s="8">
        <f t="shared" si="96"/>
        <v>29.451160000000002</v>
      </c>
      <c r="GS233" s="8">
        <f t="shared" si="96"/>
        <v>175.27189999999999</v>
      </c>
      <c r="GT233" s="8">
        <f t="shared" si="96"/>
        <v>719.27480000000003</v>
      </c>
      <c r="GU233" s="8">
        <f t="shared" si="96"/>
        <v>3.9394299999999998E-3</v>
      </c>
      <c r="GV233" s="8">
        <f t="shared" si="96"/>
        <v>144.89189999999999</v>
      </c>
      <c r="GW233" s="8">
        <f t="shared" si="96"/>
        <v>1321.0940000000001</v>
      </c>
      <c r="GX233" s="8">
        <f t="shared" si="96"/>
        <v>7.7694000000000001E-3</v>
      </c>
      <c r="GY233" s="8">
        <f t="shared" si="96"/>
        <v>129.18129999999999</v>
      </c>
      <c r="GZ233" s="8">
        <f t="shared" si="96"/>
        <v>1244.5260000000001</v>
      </c>
      <c r="HA233" s="8">
        <f t="shared" si="96"/>
        <v>8.2550000000000002E-3</v>
      </c>
      <c r="HB233" s="8">
        <f t="shared" si="96"/>
        <v>119.1657</v>
      </c>
      <c r="HC233" s="8">
        <f t="shared" si="96"/>
        <v>1511.3489999999999</v>
      </c>
      <c r="HD233" s="8">
        <f t="shared" si="96"/>
        <v>5.4391699999999999E-4</v>
      </c>
      <c r="HE233" s="8">
        <f t="shared" si="96"/>
        <v>177.33340000000001</v>
      </c>
      <c r="HF233" s="8">
        <f t="shared" si="96"/>
        <v>1099.5940000000001</v>
      </c>
      <c r="HG233" s="8">
        <f t="shared" si="96"/>
        <v>4.2497900000000003E-4</v>
      </c>
      <c r="HH233" s="8">
        <f t="shared" si="96"/>
        <v>118.1165</v>
      </c>
      <c r="HI233" s="8">
        <f t="shared" si="96"/>
        <v>9.3671300000000004E-4</v>
      </c>
      <c r="HJ233" s="8">
        <f t="shared" si="96"/>
        <v>118.1155</v>
      </c>
      <c r="HK233" s="8">
        <f t="shared" si="96"/>
        <v>118.11320000000001</v>
      </c>
      <c r="HL233" s="8">
        <f t="shared" si="96"/>
        <v>29.688040000000001</v>
      </c>
      <c r="HM233" s="8">
        <f t="shared" si="96"/>
        <v>88.434889999999996</v>
      </c>
      <c r="HN233" s="8">
        <f t="shared" si="96"/>
        <v>8.6163249999999998</v>
      </c>
      <c r="HO233" s="8">
        <f t="shared" si="96"/>
        <v>79.818560000000005</v>
      </c>
      <c r="HP233" s="8">
        <f t="shared" si="96"/>
        <v>5.9375999999999998E-2</v>
      </c>
      <c r="HQ233" s="8">
        <f t="shared" si="96"/>
        <v>29.62867</v>
      </c>
      <c r="HR233" s="8">
        <f t="shared" si="96"/>
        <v>38.244990000000001</v>
      </c>
      <c r="HS233" s="8">
        <f t="shared" si="96"/>
        <v>29.62867</v>
      </c>
      <c r="HT233" s="8">
        <f t="shared" si="96"/>
        <v>8.5511590000000002</v>
      </c>
      <c r="HU233" s="8">
        <f t="shared" si="96"/>
        <v>8.6163249999999998</v>
      </c>
      <c r="HV233" s="8">
        <f t="shared" si="96"/>
        <v>15.609680000000001</v>
      </c>
      <c r="HW233" s="8">
        <f t="shared" ref="HW233:IB233" si="97">IF(HW27=" ",0,HW27)</f>
        <v>38.233730000000001</v>
      </c>
      <c r="HX233" s="8">
        <f t="shared" si="97"/>
        <v>29.480499999999999</v>
      </c>
      <c r="HY233" s="8">
        <f t="shared" si="97"/>
        <v>15155.24</v>
      </c>
      <c r="HZ233" s="8">
        <f t="shared" si="97"/>
        <v>0</v>
      </c>
      <c r="IA233" s="8">
        <f t="shared" si="97"/>
        <v>46.530090000000001</v>
      </c>
      <c r="IB233" s="8">
        <f t="shared" si="97"/>
        <v>48.241619999999998</v>
      </c>
      <c r="IC233" s="8">
        <f>IF(IC27=" ",0,IC27)</f>
        <v>81.649199999999993</v>
      </c>
      <c r="ID233" s="8">
        <f>IF(ID27=" ",0,ID27)</f>
        <v>24.226939999999999</v>
      </c>
      <c r="IE233" s="8"/>
      <c r="IF233" s="8"/>
      <c r="IG233" s="8"/>
      <c r="IH233" s="8"/>
      <c r="II233" s="8"/>
      <c r="IJ233" s="8"/>
      <c r="IK233" s="8"/>
      <c r="IL233" s="8"/>
      <c r="IM233" s="8"/>
      <c r="IN233" s="8"/>
      <c r="IO233" s="8"/>
      <c r="IP233" s="8"/>
      <c r="IQ233" s="8"/>
      <c r="IR233" s="8"/>
      <c r="IS233" s="8"/>
      <c r="IT233" s="8"/>
    </row>
    <row r="234" spans="1:254" s="4" customFormat="1" ht="12" customHeight="1" x14ac:dyDescent="0.15">
      <c r="A234" s="4" t="s">
        <v>188</v>
      </c>
      <c r="B234" s="5" t="s">
        <v>556</v>
      </c>
      <c r="C234" s="8">
        <f>IF(C30=" ",0,C30)</f>
        <v>944.54269999999997</v>
      </c>
      <c r="D234" s="8">
        <f t="shared" ref="D234:BO234" si="98">IF(D30=" ",0,D30)</f>
        <v>1.1074010000000001</v>
      </c>
      <c r="E234" s="8">
        <f t="shared" si="98"/>
        <v>958.12090000000001</v>
      </c>
      <c r="F234" s="8">
        <f t="shared" si="98"/>
        <v>1.3789370000000001</v>
      </c>
      <c r="G234" s="8">
        <f t="shared" si="98"/>
        <v>987.20119999999997</v>
      </c>
      <c r="H234" s="8">
        <f t="shared" si="98"/>
        <v>987.20119999999997</v>
      </c>
      <c r="I234" s="8">
        <f t="shared" si="98"/>
        <v>988.05050000000006</v>
      </c>
      <c r="J234" s="8">
        <f t="shared" si="98"/>
        <v>0.1057476</v>
      </c>
      <c r="K234" s="8">
        <f t="shared" si="98"/>
        <v>0</v>
      </c>
      <c r="L234" s="8">
        <f t="shared" si="98"/>
        <v>987.20119999999997</v>
      </c>
      <c r="M234" s="8">
        <f t="shared" si="98"/>
        <v>1023.4160000000001</v>
      </c>
      <c r="N234" s="8">
        <f t="shared" si="98"/>
        <v>1023.4160000000001</v>
      </c>
      <c r="O234" s="8">
        <f t="shared" si="98"/>
        <v>985.85929999999996</v>
      </c>
      <c r="P234" s="8">
        <f t="shared" si="98"/>
        <v>1023.4160000000001</v>
      </c>
      <c r="Q234" s="8">
        <f t="shared" si="98"/>
        <v>0.2775318</v>
      </c>
      <c r="R234" s="8">
        <f t="shared" si="98"/>
        <v>1023.83</v>
      </c>
      <c r="S234" s="8">
        <f t="shared" si="98"/>
        <v>988.03459999999995</v>
      </c>
      <c r="T234" s="8">
        <f t="shared" si="98"/>
        <v>987.24080000000004</v>
      </c>
      <c r="U234" s="8">
        <f t="shared" si="98"/>
        <v>0.65118469999999995</v>
      </c>
      <c r="V234" s="8">
        <f t="shared" si="98"/>
        <v>0.17876529999999999</v>
      </c>
      <c r="W234" s="8">
        <f t="shared" si="98"/>
        <v>3.5908730000000002</v>
      </c>
      <c r="X234" s="8">
        <f t="shared" si="98"/>
        <v>8.8909029999999998</v>
      </c>
      <c r="Y234" s="8">
        <f t="shared" si="98"/>
        <v>0.42356359999999998</v>
      </c>
      <c r="Z234" s="8">
        <f t="shared" si="98"/>
        <v>985.80939999999998</v>
      </c>
      <c r="AA234" s="8">
        <f t="shared" si="98"/>
        <v>985.8424</v>
      </c>
      <c r="AB234" s="8">
        <f t="shared" si="98"/>
        <v>985.80640000000005</v>
      </c>
      <c r="AC234" s="8">
        <f t="shared" si="98"/>
        <v>992.66700000000003</v>
      </c>
      <c r="AD234" s="8">
        <f t="shared" si="98"/>
        <v>985.80640000000005</v>
      </c>
      <c r="AE234" s="8">
        <f t="shared" si="98"/>
        <v>985.80640000000005</v>
      </c>
      <c r="AF234" s="8">
        <f t="shared" si="98"/>
        <v>985.80640000000005</v>
      </c>
      <c r="AG234" s="8">
        <f t="shared" si="98"/>
        <v>992.66700000000003</v>
      </c>
      <c r="AH234" s="8">
        <f t="shared" si="98"/>
        <v>992.66700000000003</v>
      </c>
      <c r="AI234" s="8">
        <f t="shared" si="98"/>
        <v>992.66700000000003</v>
      </c>
      <c r="AJ234" s="8">
        <f t="shared" si="98"/>
        <v>992.66700000000003</v>
      </c>
      <c r="AK234" s="8">
        <f t="shared" si="98"/>
        <v>985.80640000000005</v>
      </c>
      <c r="AL234" s="8">
        <f t="shared" si="98"/>
        <v>974.28430000000003</v>
      </c>
      <c r="AM234" s="8">
        <f t="shared" si="98"/>
        <v>1503.0429999999999</v>
      </c>
      <c r="AN234" s="8">
        <f t="shared" si="98"/>
        <v>0</v>
      </c>
      <c r="AO234" s="8">
        <f t="shared" si="98"/>
        <v>994.7912</v>
      </c>
      <c r="AP234" s="8">
        <f t="shared" si="98"/>
        <v>1063.027</v>
      </c>
      <c r="AQ234" s="8">
        <f t="shared" si="98"/>
        <v>961.67229999999995</v>
      </c>
      <c r="AR234" s="8">
        <f t="shared" si="98"/>
        <v>1063.027</v>
      </c>
      <c r="AS234" s="8">
        <f t="shared" si="98"/>
        <v>1063.0219999999999</v>
      </c>
      <c r="AT234" s="8">
        <f t="shared" si="98"/>
        <v>1063.152</v>
      </c>
      <c r="AU234" s="8">
        <f t="shared" si="98"/>
        <v>994.06050000000005</v>
      </c>
      <c r="AV234" s="8">
        <f t="shared" si="98"/>
        <v>0.96899440000000003</v>
      </c>
      <c r="AW234" s="8">
        <f t="shared" si="98"/>
        <v>0.97732600000000003</v>
      </c>
      <c r="AX234" s="8">
        <f t="shared" si="98"/>
        <v>1.1098190000000001</v>
      </c>
      <c r="AY234" s="8">
        <f t="shared" si="98"/>
        <v>1062.117</v>
      </c>
      <c r="AZ234" s="8">
        <f t="shared" si="98"/>
        <v>1062.107</v>
      </c>
      <c r="BA234" s="8">
        <f t="shared" si="98"/>
        <v>1052.346</v>
      </c>
      <c r="BB234" s="8">
        <f t="shared" si="98"/>
        <v>1032.646</v>
      </c>
      <c r="BC234" s="8">
        <f t="shared" si="98"/>
        <v>1000.273</v>
      </c>
      <c r="BD234" s="8">
        <f t="shared" si="98"/>
        <v>955.20600000000002</v>
      </c>
      <c r="BE234" s="8">
        <f t="shared" si="98"/>
        <v>915.8329</v>
      </c>
      <c r="BF234" s="8">
        <f t="shared" si="98"/>
        <v>892.04160000000002</v>
      </c>
      <c r="BG234" s="8">
        <f t="shared" si="98"/>
        <v>859.75829999999996</v>
      </c>
      <c r="BH234" s="8">
        <f t="shared" si="98"/>
        <v>6.7606570000000001</v>
      </c>
      <c r="BI234" s="8">
        <f t="shared" si="98"/>
        <v>58.672530000000002</v>
      </c>
      <c r="BJ234" s="8">
        <f t="shared" si="98"/>
        <v>33.259030000000003</v>
      </c>
      <c r="BK234" s="8">
        <f t="shared" si="98"/>
        <v>779.0231</v>
      </c>
      <c r="BL234" s="8">
        <f t="shared" si="98"/>
        <v>904.90329999999994</v>
      </c>
      <c r="BM234" s="8">
        <f t="shared" si="98"/>
        <v>22.762889999999999</v>
      </c>
      <c r="BN234" s="8">
        <f t="shared" si="98"/>
        <v>23.384</v>
      </c>
      <c r="BO234" s="8">
        <f t="shared" si="98"/>
        <v>969.69780000000003</v>
      </c>
      <c r="BP234" s="8">
        <f t="shared" ref="BP234:EA234" si="99">IF(BP30=" ",0,BP30)</f>
        <v>0</v>
      </c>
      <c r="BQ234" s="8">
        <f t="shared" si="99"/>
        <v>12.569459999999999</v>
      </c>
      <c r="BR234" s="8">
        <f t="shared" si="99"/>
        <v>12.813890000000001</v>
      </c>
      <c r="BS234" s="8">
        <f t="shared" si="99"/>
        <v>1016.175</v>
      </c>
      <c r="BT234" s="8">
        <f t="shared" si="99"/>
        <v>0</v>
      </c>
      <c r="BU234" s="8">
        <f t="shared" si="99"/>
        <v>6.7002870000000003</v>
      </c>
      <c r="BV234" s="8">
        <f t="shared" si="99"/>
        <v>1049.2729999999999</v>
      </c>
      <c r="BW234" s="8">
        <f t="shared" si="99"/>
        <v>3.6963360000000001</v>
      </c>
      <c r="BX234" s="8">
        <f t="shared" si="99"/>
        <v>1067.5229999999999</v>
      </c>
      <c r="BY234" s="8">
        <f t="shared" si="99"/>
        <v>2.5191409999999999</v>
      </c>
      <c r="BZ234" s="8">
        <f t="shared" si="99"/>
        <v>1103.08</v>
      </c>
      <c r="CA234" s="8">
        <f t="shared" si="99"/>
        <v>1067.5229999999999</v>
      </c>
      <c r="CB234" s="8">
        <f t="shared" si="99"/>
        <v>2.5167199999999998</v>
      </c>
      <c r="CC234" s="8">
        <f t="shared" si="99"/>
        <v>2.5139260000000001</v>
      </c>
      <c r="CD234" s="8">
        <f t="shared" si="99"/>
        <v>916.66390000000001</v>
      </c>
      <c r="CE234" s="8">
        <f t="shared" si="99"/>
        <v>1.044397</v>
      </c>
      <c r="CF234" s="8">
        <f t="shared" si="99"/>
        <v>3.6954859999999998</v>
      </c>
      <c r="CG234" s="8">
        <f t="shared" si="99"/>
        <v>0.61130640000000003</v>
      </c>
      <c r="CH234" s="8">
        <f t="shared" si="99"/>
        <v>901.27089999999998</v>
      </c>
      <c r="CI234" s="8">
        <f t="shared" si="99"/>
        <v>3.6960500000000001</v>
      </c>
      <c r="CJ234" s="8">
        <f t="shared" si="99"/>
        <v>872.57849999999996</v>
      </c>
      <c r="CK234" s="8">
        <f t="shared" si="99"/>
        <v>6.6887920000000003</v>
      </c>
      <c r="CL234" s="8">
        <f t="shared" si="99"/>
        <v>901.53560000000004</v>
      </c>
      <c r="CM234" s="8">
        <f t="shared" si="99"/>
        <v>3.6954859999999998</v>
      </c>
      <c r="CN234" s="8">
        <f t="shared" si="99"/>
        <v>6.6887939999999997</v>
      </c>
      <c r="CO234" s="8">
        <f t="shared" si="99"/>
        <v>0</v>
      </c>
      <c r="CP234" s="8">
        <f t="shared" si="99"/>
        <v>872.69079999999997</v>
      </c>
      <c r="CQ234" s="8">
        <f t="shared" si="99"/>
        <v>6.6964499999999996</v>
      </c>
      <c r="CR234" s="8">
        <f t="shared" si="99"/>
        <v>832.84609999999998</v>
      </c>
      <c r="CS234" s="8">
        <f t="shared" si="99"/>
        <v>782.94600000000003</v>
      </c>
      <c r="CT234" s="8">
        <f t="shared" si="99"/>
        <v>916.97140000000002</v>
      </c>
      <c r="CU234" s="8">
        <f t="shared" si="99"/>
        <v>2.556953</v>
      </c>
      <c r="CV234" s="8">
        <f t="shared" si="99"/>
        <v>916.97140000000002</v>
      </c>
      <c r="CW234" s="8">
        <f t="shared" si="99"/>
        <v>916.97140000000002</v>
      </c>
      <c r="CX234" s="8">
        <f t="shared" si="99"/>
        <v>923.32770000000005</v>
      </c>
      <c r="CY234" s="8">
        <f t="shared" si="99"/>
        <v>921.21770000000004</v>
      </c>
      <c r="CZ234" s="8">
        <f t="shared" si="99"/>
        <v>0</v>
      </c>
      <c r="DA234" s="8">
        <f t="shared" si="99"/>
        <v>0.67827680000000001</v>
      </c>
      <c r="DB234" s="8">
        <f t="shared" si="99"/>
        <v>8.8909029999999998</v>
      </c>
      <c r="DC234" s="8">
        <f t="shared" si="99"/>
        <v>4.5807229999999999</v>
      </c>
      <c r="DD234" s="8">
        <f t="shared" si="99"/>
        <v>0.59159530000000005</v>
      </c>
      <c r="DE234" s="8">
        <f t="shared" si="99"/>
        <v>958.33399999999995</v>
      </c>
      <c r="DF234" s="8">
        <f t="shared" si="99"/>
        <v>1410.11</v>
      </c>
      <c r="DG234" s="8">
        <f t="shared" si="99"/>
        <v>5.6007689999999997</v>
      </c>
      <c r="DH234" s="8">
        <f t="shared" si="99"/>
        <v>3.8168069999999998</v>
      </c>
      <c r="DI234" s="8">
        <f t="shared" si="99"/>
        <v>8.8909029999999998</v>
      </c>
      <c r="DJ234" s="8">
        <f t="shared" si="99"/>
        <v>959.20619999999997</v>
      </c>
      <c r="DK234" s="8">
        <f t="shared" si="99"/>
        <v>1067.5309999999999</v>
      </c>
      <c r="DL234" s="8">
        <f t="shared" si="99"/>
        <v>1067.451</v>
      </c>
      <c r="DM234" s="8">
        <f t="shared" si="99"/>
        <v>0</v>
      </c>
      <c r="DN234" s="8">
        <f t="shared" si="99"/>
        <v>1067.3989999999999</v>
      </c>
      <c r="DO234" s="8">
        <f t="shared" si="99"/>
        <v>1067.421</v>
      </c>
      <c r="DP234" s="8">
        <f t="shared" si="99"/>
        <v>1420.39</v>
      </c>
      <c r="DQ234" s="8">
        <f t="shared" si="99"/>
        <v>919.27739999999994</v>
      </c>
      <c r="DR234" s="8">
        <f t="shared" si="99"/>
        <v>1067.4059999999999</v>
      </c>
      <c r="DS234" s="8">
        <f t="shared" si="99"/>
        <v>923.3143</v>
      </c>
      <c r="DT234" s="8">
        <f t="shared" si="99"/>
        <v>919.26400000000001</v>
      </c>
      <c r="DU234" s="8">
        <f t="shared" si="99"/>
        <v>3.816729</v>
      </c>
      <c r="DV234" s="8">
        <f t="shared" si="99"/>
        <v>3.816729</v>
      </c>
      <c r="DW234" s="8">
        <f t="shared" si="99"/>
        <v>0</v>
      </c>
      <c r="DX234" s="8">
        <f t="shared" si="99"/>
        <v>983.06280000000004</v>
      </c>
      <c r="DY234" s="8">
        <f t="shared" si="99"/>
        <v>0</v>
      </c>
      <c r="DZ234" s="8">
        <f t="shared" si="99"/>
        <v>5.2732760000000001</v>
      </c>
      <c r="EA234" s="8">
        <f t="shared" si="99"/>
        <v>994.06050000000005</v>
      </c>
      <c r="EB234" s="8">
        <f t="shared" ref="EB234:GM234" si="100">IF(EB30=" ",0,EB30)</f>
        <v>4.5807229999999999</v>
      </c>
      <c r="EC234" s="8">
        <f t="shared" si="100"/>
        <v>1509.963</v>
      </c>
      <c r="ED234" s="8">
        <f t="shared" si="100"/>
        <v>0.74148720000000001</v>
      </c>
      <c r="EE234" s="8">
        <f t="shared" si="100"/>
        <v>990.63030000000003</v>
      </c>
      <c r="EF234" s="8">
        <f t="shared" si="100"/>
        <v>979.41420000000005</v>
      </c>
      <c r="EG234" s="8">
        <f t="shared" si="100"/>
        <v>979.45569999999998</v>
      </c>
      <c r="EH234" s="8">
        <f t="shared" si="100"/>
        <v>979.46029999999996</v>
      </c>
      <c r="EI234" s="8">
        <f t="shared" si="100"/>
        <v>970.29319999999996</v>
      </c>
      <c r="EJ234" s="8">
        <f t="shared" si="100"/>
        <v>1.0916779999999999</v>
      </c>
      <c r="EK234" s="8">
        <f t="shared" si="100"/>
        <v>970.33280000000002</v>
      </c>
      <c r="EL234" s="8">
        <f t="shared" si="100"/>
        <v>1.104968</v>
      </c>
      <c r="EM234" s="8">
        <f t="shared" si="100"/>
        <v>1.104557</v>
      </c>
      <c r="EN234" s="8">
        <f t="shared" si="100"/>
        <v>0.59431330000000004</v>
      </c>
      <c r="EO234" s="8">
        <f t="shared" si="100"/>
        <v>962.00800000000004</v>
      </c>
      <c r="EP234" s="8">
        <f t="shared" si="100"/>
        <v>959.12969999999996</v>
      </c>
      <c r="EQ234" s="8">
        <f t="shared" si="100"/>
        <v>921.072</v>
      </c>
      <c r="ER234" s="8">
        <f t="shared" si="100"/>
        <v>921.11339999999996</v>
      </c>
      <c r="ES234" s="8">
        <f t="shared" si="100"/>
        <v>1.1042730000000001</v>
      </c>
      <c r="ET234" s="8">
        <f t="shared" si="100"/>
        <v>1.1268800000000001</v>
      </c>
      <c r="EU234" s="8">
        <f t="shared" si="100"/>
        <v>8.8909029999999998</v>
      </c>
      <c r="EV234" s="8">
        <f t="shared" si="100"/>
        <v>0.59431330000000004</v>
      </c>
      <c r="EW234" s="8">
        <f t="shared" si="100"/>
        <v>994.06050000000005</v>
      </c>
      <c r="EX234" s="8">
        <f t="shared" si="100"/>
        <v>925.84019999999998</v>
      </c>
      <c r="EY234" s="8">
        <f t="shared" si="100"/>
        <v>994.06050000000005</v>
      </c>
      <c r="EZ234" s="8">
        <f t="shared" si="100"/>
        <v>990.23609999999996</v>
      </c>
      <c r="FA234" s="8">
        <f t="shared" si="100"/>
        <v>994.06050000000005</v>
      </c>
      <c r="FB234" s="8">
        <f t="shared" si="100"/>
        <v>990.23090000000002</v>
      </c>
      <c r="FC234" s="8">
        <f t="shared" si="100"/>
        <v>994.06050000000005</v>
      </c>
      <c r="FD234" s="8">
        <f t="shared" si="100"/>
        <v>990.23019999999997</v>
      </c>
      <c r="FE234" s="8">
        <f t="shared" si="100"/>
        <v>994.06050000000005</v>
      </c>
      <c r="FF234" s="8">
        <f t="shared" si="100"/>
        <v>990.2296</v>
      </c>
      <c r="FG234" s="8">
        <f t="shared" si="100"/>
        <v>994.06050000000005</v>
      </c>
      <c r="FH234" s="8">
        <f t="shared" si="100"/>
        <v>990.22839999999997</v>
      </c>
      <c r="FI234" s="8">
        <f t="shared" si="100"/>
        <v>994.06050000000005</v>
      </c>
      <c r="FJ234" s="8">
        <f t="shared" si="100"/>
        <v>990.22839999999997</v>
      </c>
      <c r="FK234" s="8">
        <f t="shared" si="100"/>
        <v>994.06050000000005</v>
      </c>
      <c r="FL234" s="8">
        <f t="shared" si="100"/>
        <v>990.23599999999999</v>
      </c>
      <c r="FM234" s="8">
        <f t="shared" si="100"/>
        <v>994.06050000000005</v>
      </c>
      <c r="FN234" s="8">
        <f t="shared" si="100"/>
        <v>990.23440000000005</v>
      </c>
      <c r="FO234" s="8">
        <f t="shared" si="100"/>
        <v>994.06050000000005</v>
      </c>
      <c r="FP234" s="8">
        <f t="shared" si="100"/>
        <v>990.23490000000004</v>
      </c>
      <c r="FQ234" s="8">
        <f t="shared" si="100"/>
        <v>994.06050000000005</v>
      </c>
      <c r="FR234" s="8">
        <f t="shared" si="100"/>
        <v>990.23850000000004</v>
      </c>
      <c r="FS234" s="8">
        <f t="shared" si="100"/>
        <v>994.06050000000005</v>
      </c>
      <c r="FT234" s="8">
        <f t="shared" si="100"/>
        <v>990.23490000000004</v>
      </c>
      <c r="FU234" s="8">
        <f t="shared" si="100"/>
        <v>994.06050000000005</v>
      </c>
      <c r="FV234" s="8">
        <f t="shared" si="100"/>
        <v>0.5918677</v>
      </c>
      <c r="FW234" s="8">
        <f t="shared" si="100"/>
        <v>0.5918677</v>
      </c>
      <c r="FX234" s="8">
        <f t="shared" si="100"/>
        <v>0.5918677</v>
      </c>
      <c r="FY234" s="8">
        <f t="shared" si="100"/>
        <v>0.5918677</v>
      </c>
      <c r="FZ234" s="8">
        <f t="shared" si="100"/>
        <v>3.1683409999999999</v>
      </c>
      <c r="GA234" s="8">
        <f t="shared" si="100"/>
        <v>302.35140000000001</v>
      </c>
      <c r="GB234" s="8">
        <f t="shared" si="100"/>
        <v>3.1683409999999999</v>
      </c>
      <c r="GC234" s="8">
        <f t="shared" si="100"/>
        <v>204.43790000000001</v>
      </c>
      <c r="GD234" s="8">
        <f t="shared" si="100"/>
        <v>818.40719999999999</v>
      </c>
      <c r="GE234" s="8">
        <f t="shared" si="100"/>
        <v>800.0625</v>
      </c>
      <c r="GF234" s="8">
        <f t="shared" si="100"/>
        <v>800.0625</v>
      </c>
      <c r="GG234" s="8">
        <f t="shared" si="100"/>
        <v>816.75739999999996</v>
      </c>
      <c r="GH234" s="8">
        <f t="shared" si="100"/>
        <v>800.0625</v>
      </c>
      <c r="GI234" s="8">
        <f t="shared" si="100"/>
        <v>820.05589999999995</v>
      </c>
      <c r="GJ234" s="8">
        <f t="shared" si="100"/>
        <v>1241.461</v>
      </c>
      <c r="GK234" s="8">
        <f t="shared" si="100"/>
        <v>987.15970000000004</v>
      </c>
      <c r="GL234" s="8">
        <f t="shared" si="100"/>
        <v>0</v>
      </c>
      <c r="GM234" s="8">
        <f t="shared" si="100"/>
        <v>1024.087</v>
      </c>
      <c r="GN234" s="8">
        <f t="shared" ref="GN234:HV234" si="101">IF(GN30=" ",0,GN30)</f>
        <v>927.15809999999999</v>
      </c>
      <c r="GO234" s="8">
        <f t="shared" si="101"/>
        <v>985.70630000000006</v>
      </c>
      <c r="GP234" s="8">
        <f t="shared" si="101"/>
        <v>988.05129999999997</v>
      </c>
      <c r="GQ234" s="8">
        <f t="shared" si="101"/>
        <v>987.15970000000004</v>
      </c>
      <c r="GR234" s="8">
        <f t="shared" si="101"/>
        <v>3.694931</v>
      </c>
      <c r="GS234" s="8">
        <f t="shared" si="101"/>
        <v>909.39750000000004</v>
      </c>
      <c r="GT234" s="8">
        <f t="shared" si="101"/>
        <v>22.751059999999999</v>
      </c>
      <c r="GU234" s="8">
        <f t="shared" si="101"/>
        <v>1616.818</v>
      </c>
      <c r="GV234" s="8">
        <f t="shared" si="101"/>
        <v>985.47180000000003</v>
      </c>
      <c r="GW234" s="8">
        <f t="shared" si="101"/>
        <v>12.55935</v>
      </c>
      <c r="GX234" s="8">
        <f t="shared" si="101"/>
        <v>1656.47</v>
      </c>
      <c r="GY234" s="8">
        <f t="shared" si="101"/>
        <v>1040.7729999999999</v>
      </c>
      <c r="GZ234" s="8">
        <f t="shared" si="101"/>
        <v>6.6888350000000001</v>
      </c>
      <c r="HA234" s="8">
        <f t="shared" si="101"/>
        <v>1692.79</v>
      </c>
      <c r="HB234" s="8">
        <f t="shared" si="101"/>
        <v>1081.3679999999999</v>
      </c>
      <c r="HC234" s="8">
        <f t="shared" si="101"/>
        <v>3.6957100000000001</v>
      </c>
      <c r="HD234" s="8">
        <f t="shared" si="101"/>
        <v>1722.5260000000001</v>
      </c>
      <c r="HE234" s="8">
        <f t="shared" si="101"/>
        <v>1066.518</v>
      </c>
      <c r="HF234" s="8">
        <f t="shared" si="101"/>
        <v>2.5184660000000001</v>
      </c>
      <c r="HG234" s="8">
        <f t="shared" si="101"/>
        <v>1739.7370000000001</v>
      </c>
      <c r="HH234" s="8">
        <f t="shared" si="101"/>
        <v>1067.5229999999999</v>
      </c>
      <c r="HI234" s="8">
        <f t="shared" si="101"/>
        <v>1067.5630000000001</v>
      </c>
      <c r="HJ234" s="8">
        <f t="shared" si="101"/>
        <v>1067.5229999999999</v>
      </c>
      <c r="HK234" s="8">
        <f t="shared" si="101"/>
        <v>1067.5440000000001</v>
      </c>
      <c r="HL234" s="8">
        <f t="shared" si="101"/>
        <v>1509.962</v>
      </c>
      <c r="HM234" s="8">
        <f t="shared" si="101"/>
        <v>918.83799999999997</v>
      </c>
      <c r="HN234" s="8">
        <f t="shared" si="101"/>
        <v>918.83799999999997</v>
      </c>
      <c r="HO234" s="8">
        <f t="shared" si="101"/>
        <v>918.83799999999997</v>
      </c>
      <c r="HP234" s="8">
        <f t="shared" si="101"/>
        <v>1509.962</v>
      </c>
      <c r="HQ234" s="8">
        <f t="shared" si="101"/>
        <v>1509.962</v>
      </c>
      <c r="HR234" s="8">
        <f t="shared" si="101"/>
        <v>1376.7860000000001</v>
      </c>
      <c r="HS234" s="8">
        <f t="shared" si="101"/>
        <v>1509.962</v>
      </c>
      <c r="HT234" s="8">
        <f t="shared" si="101"/>
        <v>925.84019999999998</v>
      </c>
      <c r="HU234" s="8">
        <f t="shared" si="101"/>
        <v>918.83799999999997</v>
      </c>
      <c r="HV234" s="8">
        <f t="shared" si="101"/>
        <v>925.84019999999998</v>
      </c>
      <c r="HW234" s="8">
        <f t="shared" ref="HW234:IB234" si="102">IF(HW30=" ",0,HW30)</f>
        <v>1377.191</v>
      </c>
      <c r="HX234" s="8">
        <f t="shared" si="102"/>
        <v>1509.963</v>
      </c>
      <c r="HY234" s="8">
        <f t="shared" si="102"/>
        <v>0.74148720000000001</v>
      </c>
      <c r="HZ234" s="8">
        <f t="shared" si="102"/>
        <v>0</v>
      </c>
      <c r="IA234" s="8">
        <f t="shared" si="102"/>
        <v>105.4205</v>
      </c>
      <c r="IB234" s="8">
        <f t="shared" si="102"/>
        <v>969.82169999999996</v>
      </c>
      <c r="IC234" s="8">
        <f>IF(IC30=" ",0,IC30)</f>
        <v>921.12810000000002</v>
      </c>
      <c r="ID234" s="8">
        <f>IF(ID30=" ",0,ID30)</f>
        <v>923.3143</v>
      </c>
      <c r="IE234" s="8"/>
      <c r="IF234" s="8"/>
      <c r="IG234" s="8"/>
      <c r="IH234" s="8"/>
      <c r="II234" s="8"/>
      <c r="IJ234" s="8"/>
      <c r="IK234" s="8"/>
      <c r="IL234" s="8"/>
      <c r="IM234" s="8"/>
      <c r="IN234" s="8"/>
      <c r="IO234" s="8"/>
      <c r="IP234" s="8"/>
      <c r="IQ234" s="8"/>
      <c r="IR234" s="8"/>
      <c r="IS234" s="8"/>
      <c r="IT234" s="8"/>
    </row>
    <row r="235" spans="1:254" s="4" customFormat="1" ht="12" customHeight="1" x14ac:dyDescent="0.15">
      <c r="A235" s="4" t="s">
        <v>189</v>
      </c>
      <c r="C235" s="8">
        <f>IF(C28=" ",0,C28)</f>
        <v>0</v>
      </c>
      <c r="D235" s="8">
        <f t="shared" ref="D235:BO235" si="103">IF(D28=" ",0,D28)</f>
        <v>1</v>
      </c>
      <c r="E235" s="8">
        <f t="shared" si="103"/>
        <v>0</v>
      </c>
      <c r="F235" s="8">
        <f t="shared" si="103"/>
        <v>1</v>
      </c>
      <c r="G235" s="8">
        <f t="shared" si="103"/>
        <v>0</v>
      </c>
      <c r="H235" s="8">
        <f t="shared" si="103"/>
        <v>0</v>
      </c>
      <c r="I235" s="8">
        <f t="shared" si="103"/>
        <v>0</v>
      </c>
      <c r="J235" s="8">
        <f t="shared" si="103"/>
        <v>1</v>
      </c>
      <c r="K235" s="8">
        <f t="shared" si="103"/>
        <v>0</v>
      </c>
      <c r="L235" s="8">
        <f t="shared" si="103"/>
        <v>0</v>
      </c>
      <c r="M235" s="8">
        <f t="shared" si="103"/>
        <v>0</v>
      </c>
      <c r="N235" s="8">
        <f t="shared" si="103"/>
        <v>0</v>
      </c>
      <c r="O235" s="8">
        <f t="shared" si="103"/>
        <v>0</v>
      </c>
      <c r="P235" s="8">
        <f t="shared" si="103"/>
        <v>0</v>
      </c>
      <c r="Q235" s="8">
        <f t="shared" si="103"/>
        <v>1</v>
      </c>
      <c r="R235" s="8">
        <f t="shared" si="103"/>
        <v>0</v>
      </c>
      <c r="S235" s="8">
        <f t="shared" si="103"/>
        <v>0</v>
      </c>
      <c r="T235" s="8">
        <f t="shared" si="103"/>
        <v>0</v>
      </c>
      <c r="U235" s="8">
        <f t="shared" si="103"/>
        <v>1</v>
      </c>
      <c r="V235" s="8">
        <f t="shared" si="103"/>
        <v>1</v>
      </c>
      <c r="W235" s="8">
        <f t="shared" si="103"/>
        <v>0.2989444</v>
      </c>
      <c r="X235" s="8">
        <f t="shared" si="103"/>
        <v>1</v>
      </c>
      <c r="Y235" s="8">
        <f t="shared" si="103"/>
        <v>1</v>
      </c>
      <c r="Z235" s="8">
        <f t="shared" si="103"/>
        <v>0</v>
      </c>
      <c r="AA235" s="8">
        <f t="shared" si="103"/>
        <v>0</v>
      </c>
      <c r="AB235" s="8">
        <f t="shared" si="103"/>
        <v>0</v>
      </c>
      <c r="AC235" s="8">
        <f t="shared" si="103"/>
        <v>0</v>
      </c>
      <c r="AD235" s="8">
        <f t="shared" si="103"/>
        <v>0</v>
      </c>
      <c r="AE235" s="8">
        <f t="shared" si="103"/>
        <v>0</v>
      </c>
      <c r="AF235" s="8">
        <f t="shared" si="103"/>
        <v>0</v>
      </c>
      <c r="AG235" s="8">
        <f t="shared" si="103"/>
        <v>0</v>
      </c>
      <c r="AH235" s="8">
        <f t="shared" si="103"/>
        <v>0</v>
      </c>
      <c r="AI235" s="8">
        <f t="shared" si="103"/>
        <v>0</v>
      </c>
      <c r="AJ235" s="8">
        <f t="shared" si="103"/>
        <v>0</v>
      </c>
      <c r="AK235" s="8">
        <f t="shared" si="103"/>
        <v>0</v>
      </c>
      <c r="AL235" s="8">
        <f t="shared" si="103"/>
        <v>0</v>
      </c>
      <c r="AM235" s="8">
        <f t="shared" si="103"/>
        <v>2.59475E-6</v>
      </c>
      <c r="AN235" s="8">
        <f t="shared" si="103"/>
        <v>0</v>
      </c>
      <c r="AO235" s="8">
        <f t="shared" si="103"/>
        <v>2.6622299999999998E-9</v>
      </c>
      <c r="AP235" s="8">
        <f t="shared" si="103"/>
        <v>0</v>
      </c>
      <c r="AQ235" s="8">
        <f t="shared" si="103"/>
        <v>0</v>
      </c>
      <c r="AR235" s="8">
        <f t="shared" si="103"/>
        <v>0</v>
      </c>
      <c r="AS235" s="8">
        <f t="shared" si="103"/>
        <v>0</v>
      </c>
      <c r="AT235" s="8">
        <f t="shared" si="103"/>
        <v>0</v>
      </c>
      <c r="AU235" s="8">
        <f t="shared" si="103"/>
        <v>0</v>
      </c>
      <c r="AV235" s="8">
        <f t="shared" si="103"/>
        <v>1</v>
      </c>
      <c r="AW235" s="8">
        <f t="shared" si="103"/>
        <v>1</v>
      </c>
      <c r="AX235" s="8">
        <f t="shared" si="103"/>
        <v>1</v>
      </c>
      <c r="AY235" s="8">
        <f t="shared" si="103"/>
        <v>0</v>
      </c>
      <c r="AZ235" s="8">
        <f t="shared" si="103"/>
        <v>0</v>
      </c>
      <c r="BA235" s="8">
        <f t="shared" si="103"/>
        <v>0</v>
      </c>
      <c r="BB235" s="8">
        <f t="shared" si="103"/>
        <v>0</v>
      </c>
      <c r="BC235" s="8">
        <f t="shared" si="103"/>
        <v>0</v>
      </c>
      <c r="BD235" s="8">
        <f t="shared" si="103"/>
        <v>0</v>
      </c>
      <c r="BE235" s="8">
        <f t="shared" si="103"/>
        <v>0</v>
      </c>
      <c r="BF235" s="8">
        <f t="shared" si="103"/>
        <v>0</v>
      </c>
      <c r="BG235" s="8">
        <f t="shared" si="103"/>
        <v>0</v>
      </c>
      <c r="BH235" s="8">
        <f t="shared" si="103"/>
        <v>1</v>
      </c>
      <c r="BI235" s="8">
        <f t="shared" si="103"/>
        <v>1</v>
      </c>
      <c r="BJ235" s="8">
        <f t="shared" si="103"/>
        <v>0.96355670000000004</v>
      </c>
      <c r="BK235" s="8">
        <f t="shared" si="103"/>
        <v>3.8256000000000002E-3</v>
      </c>
      <c r="BL235" s="8">
        <f t="shared" si="103"/>
        <v>0</v>
      </c>
      <c r="BM235" s="8">
        <f t="shared" si="103"/>
        <v>0.99965300000000001</v>
      </c>
      <c r="BN235" s="8">
        <f t="shared" si="103"/>
        <v>0.97963979999999995</v>
      </c>
      <c r="BO235" s="8">
        <f t="shared" si="103"/>
        <v>0</v>
      </c>
      <c r="BP235" s="8">
        <f t="shared" ref="BP235:EA235" si="104">IF(BP28=" ",0,BP28)</f>
        <v>0</v>
      </c>
      <c r="BQ235" s="8">
        <f t="shared" si="104"/>
        <v>0.99919820000000004</v>
      </c>
      <c r="BR235" s="8">
        <f t="shared" si="104"/>
        <v>0.97997619999999996</v>
      </c>
      <c r="BS235" s="8">
        <f t="shared" si="104"/>
        <v>0</v>
      </c>
      <c r="BT235" s="8">
        <f t="shared" si="104"/>
        <v>0</v>
      </c>
      <c r="BU235" s="8">
        <f t="shared" si="104"/>
        <v>0.99828419999999995</v>
      </c>
      <c r="BV235" s="8">
        <f t="shared" si="104"/>
        <v>0</v>
      </c>
      <c r="BW235" s="8">
        <f t="shared" si="104"/>
        <v>0.99983029999999995</v>
      </c>
      <c r="BX235" s="8">
        <f t="shared" si="104"/>
        <v>0</v>
      </c>
      <c r="BY235" s="8">
        <f t="shared" si="104"/>
        <v>0.9997315</v>
      </c>
      <c r="BZ235" s="8">
        <f t="shared" si="104"/>
        <v>0</v>
      </c>
      <c r="CA235" s="8">
        <f t="shared" si="104"/>
        <v>0</v>
      </c>
      <c r="CB235" s="8">
        <f t="shared" si="104"/>
        <v>0.99984689999999998</v>
      </c>
      <c r="CC235" s="8">
        <f t="shared" si="104"/>
        <v>0.99984689999999998</v>
      </c>
      <c r="CD235" s="8">
        <f t="shared" si="104"/>
        <v>0</v>
      </c>
      <c r="CE235" s="8">
        <f t="shared" si="104"/>
        <v>1</v>
      </c>
      <c r="CF235" s="8">
        <f t="shared" si="104"/>
        <v>1</v>
      </c>
      <c r="CG235" s="8">
        <f t="shared" si="104"/>
        <v>1</v>
      </c>
      <c r="CH235" s="8">
        <f t="shared" si="104"/>
        <v>0</v>
      </c>
      <c r="CI235" s="8">
        <f t="shared" si="104"/>
        <v>0.99987459999999995</v>
      </c>
      <c r="CJ235" s="8">
        <f t="shared" si="104"/>
        <v>0</v>
      </c>
      <c r="CK235" s="8">
        <f t="shared" si="104"/>
        <v>1</v>
      </c>
      <c r="CL235" s="8">
        <f t="shared" si="104"/>
        <v>0</v>
      </c>
      <c r="CM235" s="8">
        <f t="shared" si="104"/>
        <v>1</v>
      </c>
      <c r="CN235" s="8">
        <f t="shared" si="104"/>
        <v>1</v>
      </c>
      <c r="CO235" s="8">
        <f t="shared" si="104"/>
        <v>0</v>
      </c>
      <c r="CP235" s="8">
        <f t="shared" si="104"/>
        <v>0</v>
      </c>
      <c r="CQ235" s="8">
        <f t="shared" si="104"/>
        <v>0.99879899999999999</v>
      </c>
      <c r="CR235" s="8">
        <f t="shared" si="104"/>
        <v>0</v>
      </c>
      <c r="CS235" s="8">
        <f t="shared" si="104"/>
        <v>0</v>
      </c>
      <c r="CT235" s="8">
        <f t="shared" si="104"/>
        <v>0</v>
      </c>
      <c r="CU235" s="8">
        <f t="shared" si="104"/>
        <v>1</v>
      </c>
      <c r="CV235" s="8">
        <f t="shared" si="104"/>
        <v>0</v>
      </c>
      <c r="CW235" s="8">
        <f t="shared" si="104"/>
        <v>0</v>
      </c>
      <c r="CX235" s="8">
        <f t="shared" si="104"/>
        <v>0</v>
      </c>
      <c r="CY235" s="8">
        <f t="shared" si="104"/>
        <v>0</v>
      </c>
      <c r="CZ235" s="8">
        <f t="shared" si="104"/>
        <v>0</v>
      </c>
      <c r="DA235" s="8">
        <f t="shared" si="104"/>
        <v>1</v>
      </c>
      <c r="DB235" s="8">
        <f t="shared" si="104"/>
        <v>1</v>
      </c>
      <c r="DC235" s="8">
        <f t="shared" si="104"/>
        <v>1</v>
      </c>
      <c r="DD235" s="8">
        <f t="shared" si="104"/>
        <v>1</v>
      </c>
      <c r="DE235" s="8">
        <f t="shared" si="104"/>
        <v>0</v>
      </c>
      <c r="DF235" s="8">
        <f t="shared" si="104"/>
        <v>0</v>
      </c>
      <c r="DG235" s="8">
        <f t="shared" si="104"/>
        <v>0.81702140000000001</v>
      </c>
      <c r="DH235" s="8">
        <f t="shared" si="104"/>
        <v>0.99999769999999999</v>
      </c>
      <c r="DI235" s="8">
        <f t="shared" si="104"/>
        <v>1</v>
      </c>
      <c r="DJ235" s="8">
        <f t="shared" si="104"/>
        <v>0</v>
      </c>
      <c r="DK235" s="8">
        <f t="shared" si="104"/>
        <v>0</v>
      </c>
      <c r="DL235" s="8">
        <f t="shared" si="104"/>
        <v>0</v>
      </c>
      <c r="DM235" s="8">
        <f t="shared" si="104"/>
        <v>0</v>
      </c>
      <c r="DN235" s="8">
        <f t="shared" si="104"/>
        <v>0</v>
      </c>
      <c r="DO235" s="8">
        <f t="shared" si="104"/>
        <v>0</v>
      </c>
      <c r="DP235" s="8">
        <f t="shared" si="104"/>
        <v>0</v>
      </c>
      <c r="DQ235" s="8">
        <f t="shared" si="104"/>
        <v>0</v>
      </c>
      <c r="DR235" s="8">
        <f t="shared" si="104"/>
        <v>0</v>
      </c>
      <c r="DS235" s="8">
        <f t="shared" si="104"/>
        <v>0</v>
      </c>
      <c r="DT235" s="8">
        <f t="shared" si="104"/>
        <v>0</v>
      </c>
      <c r="DU235" s="8">
        <f t="shared" si="104"/>
        <v>1</v>
      </c>
      <c r="DV235" s="8">
        <f t="shared" si="104"/>
        <v>1</v>
      </c>
      <c r="DW235" s="8">
        <f t="shared" si="104"/>
        <v>0</v>
      </c>
      <c r="DX235" s="8">
        <f t="shared" si="104"/>
        <v>0</v>
      </c>
      <c r="DY235" s="8">
        <f t="shared" si="104"/>
        <v>0</v>
      </c>
      <c r="DZ235" s="8">
        <f t="shared" si="104"/>
        <v>1</v>
      </c>
      <c r="EA235" s="8">
        <f t="shared" si="104"/>
        <v>0</v>
      </c>
      <c r="EB235" s="8">
        <f t="shared" ref="EB235:GM235" si="105">IF(EB28=" ",0,EB28)</f>
        <v>1</v>
      </c>
      <c r="EC235" s="8">
        <f t="shared" si="105"/>
        <v>0</v>
      </c>
      <c r="ED235" s="8">
        <f t="shared" si="105"/>
        <v>0.98009409999999997</v>
      </c>
      <c r="EE235" s="8">
        <f t="shared" si="105"/>
        <v>0</v>
      </c>
      <c r="EF235" s="8">
        <f t="shared" si="105"/>
        <v>0</v>
      </c>
      <c r="EG235" s="8">
        <f t="shared" si="105"/>
        <v>0</v>
      </c>
      <c r="EH235" s="8">
        <f t="shared" si="105"/>
        <v>0</v>
      </c>
      <c r="EI235" s="8">
        <f t="shared" si="105"/>
        <v>0</v>
      </c>
      <c r="EJ235" s="8">
        <f t="shared" si="105"/>
        <v>1</v>
      </c>
      <c r="EK235" s="8">
        <f t="shared" si="105"/>
        <v>0</v>
      </c>
      <c r="EL235" s="8">
        <f t="shared" si="105"/>
        <v>1</v>
      </c>
      <c r="EM235" s="8">
        <f t="shared" si="105"/>
        <v>1</v>
      </c>
      <c r="EN235" s="8">
        <f t="shared" si="105"/>
        <v>1</v>
      </c>
      <c r="EO235" s="8">
        <f t="shared" si="105"/>
        <v>0</v>
      </c>
      <c r="EP235" s="8">
        <f t="shared" si="105"/>
        <v>0</v>
      </c>
      <c r="EQ235" s="8">
        <f t="shared" si="105"/>
        <v>0</v>
      </c>
      <c r="ER235" s="8">
        <f t="shared" si="105"/>
        <v>0</v>
      </c>
      <c r="ES235" s="8">
        <f t="shared" si="105"/>
        <v>1</v>
      </c>
      <c r="ET235" s="8">
        <f t="shared" si="105"/>
        <v>1</v>
      </c>
      <c r="EU235" s="8">
        <f t="shared" si="105"/>
        <v>1</v>
      </c>
      <c r="EV235" s="8">
        <f t="shared" si="105"/>
        <v>1</v>
      </c>
      <c r="EW235" s="8">
        <f t="shared" si="105"/>
        <v>0</v>
      </c>
      <c r="EX235" s="8">
        <f t="shared" si="105"/>
        <v>0</v>
      </c>
      <c r="EY235" s="8">
        <f t="shared" si="105"/>
        <v>0</v>
      </c>
      <c r="EZ235" s="8">
        <f t="shared" si="105"/>
        <v>0</v>
      </c>
      <c r="FA235" s="8">
        <f t="shared" si="105"/>
        <v>0</v>
      </c>
      <c r="FB235" s="8">
        <f t="shared" si="105"/>
        <v>0</v>
      </c>
      <c r="FC235" s="8">
        <f t="shared" si="105"/>
        <v>0</v>
      </c>
      <c r="FD235" s="8">
        <f t="shared" si="105"/>
        <v>0</v>
      </c>
      <c r="FE235" s="8">
        <f t="shared" si="105"/>
        <v>0</v>
      </c>
      <c r="FF235" s="8">
        <f t="shared" si="105"/>
        <v>0</v>
      </c>
      <c r="FG235" s="8">
        <f t="shared" si="105"/>
        <v>0</v>
      </c>
      <c r="FH235" s="8">
        <f t="shared" si="105"/>
        <v>0</v>
      </c>
      <c r="FI235" s="8">
        <f t="shared" si="105"/>
        <v>0</v>
      </c>
      <c r="FJ235" s="8">
        <f t="shared" si="105"/>
        <v>0</v>
      </c>
      <c r="FK235" s="8">
        <f t="shared" si="105"/>
        <v>0</v>
      </c>
      <c r="FL235" s="8">
        <f t="shared" si="105"/>
        <v>0</v>
      </c>
      <c r="FM235" s="8">
        <f t="shared" si="105"/>
        <v>0</v>
      </c>
      <c r="FN235" s="8">
        <f t="shared" si="105"/>
        <v>0</v>
      </c>
      <c r="FO235" s="8">
        <f t="shared" si="105"/>
        <v>0</v>
      </c>
      <c r="FP235" s="8">
        <f t="shared" si="105"/>
        <v>0</v>
      </c>
      <c r="FQ235" s="8">
        <f t="shared" si="105"/>
        <v>0</v>
      </c>
      <c r="FR235" s="8">
        <f t="shared" si="105"/>
        <v>0</v>
      </c>
      <c r="FS235" s="8">
        <f t="shared" si="105"/>
        <v>0</v>
      </c>
      <c r="FT235" s="8">
        <f t="shared" si="105"/>
        <v>0</v>
      </c>
      <c r="FU235" s="8">
        <f t="shared" si="105"/>
        <v>0</v>
      </c>
      <c r="FV235" s="8">
        <f t="shared" si="105"/>
        <v>1</v>
      </c>
      <c r="FW235" s="8">
        <f t="shared" si="105"/>
        <v>1</v>
      </c>
      <c r="FX235" s="8">
        <f t="shared" si="105"/>
        <v>1</v>
      </c>
      <c r="FY235" s="8">
        <f t="shared" si="105"/>
        <v>1</v>
      </c>
      <c r="FZ235" s="8">
        <f t="shared" si="105"/>
        <v>1</v>
      </c>
      <c r="GA235" s="8">
        <f t="shared" si="105"/>
        <v>7.0154900000000001E-3</v>
      </c>
      <c r="GB235" s="8">
        <f t="shared" si="105"/>
        <v>1</v>
      </c>
      <c r="GC235" s="8">
        <f t="shared" si="105"/>
        <v>1.20518E-2</v>
      </c>
      <c r="GD235" s="8">
        <f t="shared" si="105"/>
        <v>0</v>
      </c>
      <c r="GE235" s="8">
        <f t="shared" si="105"/>
        <v>0</v>
      </c>
      <c r="GF235" s="8">
        <f t="shared" si="105"/>
        <v>0</v>
      </c>
      <c r="GG235" s="8">
        <f t="shared" si="105"/>
        <v>0</v>
      </c>
      <c r="GH235" s="8">
        <f t="shared" si="105"/>
        <v>0</v>
      </c>
      <c r="GI235" s="8">
        <f t="shared" si="105"/>
        <v>0</v>
      </c>
      <c r="GJ235" s="8">
        <f t="shared" si="105"/>
        <v>0</v>
      </c>
      <c r="GK235" s="8">
        <f t="shared" si="105"/>
        <v>0</v>
      </c>
      <c r="GL235" s="8">
        <f t="shared" si="105"/>
        <v>0</v>
      </c>
      <c r="GM235" s="8">
        <f t="shared" si="105"/>
        <v>0</v>
      </c>
      <c r="GN235" s="8">
        <f t="shared" ref="GN235:HV235" si="106">IF(GN28=" ",0,GN28)</f>
        <v>4.8133100000000002E-5</v>
      </c>
      <c r="GO235" s="8">
        <f t="shared" si="106"/>
        <v>0</v>
      </c>
      <c r="GP235" s="8">
        <f t="shared" si="106"/>
        <v>0</v>
      </c>
      <c r="GQ235" s="8">
        <f t="shared" si="106"/>
        <v>0</v>
      </c>
      <c r="GR235" s="8">
        <f t="shared" si="106"/>
        <v>0.1142547</v>
      </c>
      <c r="GS235" s="8">
        <f t="shared" si="106"/>
        <v>0</v>
      </c>
      <c r="GT235" s="8">
        <f t="shared" si="106"/>
        <v>1</v>
      </c>
      <c r="GU235" s="8">
        <f t="shared" si="106"/>
        <v>0</v>
      </c>
      <c r="GV235" s="8">
        <f t="shared" si="106"/>
        <v>0</v>
      </c>
      <c r="GW235" s="8">
        <f t="shared" si="106"/>
        <v>1</v>
      </c>
      <c r="GX235" s="8">
        <f t="shared" si="106"/>
        <v>0</v>
      </c>
      <c r="GY235" s="8">
        <f t="shared" si="106"/>
        <v>0</v>
      </c>
      <c r="GZ235" s="8">
        <f t="shared" si="106"/>
        <v>1</v>
      </c>
      <c r="HA235" s="8">
        <f t="shared" si="106"/>
        <v>0</v>
      </c>
      <c r="HB235" s="8">
        <f t="shared" si="106"/>
        <v>0</v>
      </c>
      <c r="HC235" s="8">
        <f t="shared" si="106"/>
        <v>1</v>
      </c>
      <c r="HD235" s="8">
        <f t="shared" si="106"/>
        <v>0</v>
      </c>
      <c r="HE235" s="8">
        <f t="shared" si="106"/>
        <v>0</v>
      </c>
      <c r="HF235" s="8">
        <f t="shared" si="106"/>
        <v>1</v>
      </c>
      <c r="HG235" s="8">
        <f t="shared" si="106"/>
        <v>0</v>
      </c>
      <c r="HH235" s="8">
        <f t="shared" si="106"/>
        <v>0</v>
      </c>
      <c r="HI235" s="8">
        <f t="shared" si="106"/>
        <v>0</v>
      </c>
      <c r="HJ235" s="8">
        <f t="shared" si="106"/>
        <v>0</v>
      </c>
      <c r="HK235" s="8">
        <f t="shared" si="106"/>
        <v>0</v>
      </c>
      <c r="HL235" s="8">
        <f t="shared" si="106"/>
        <v>0</v>
      </c>
      <c r="HM235" s="8">
        <f t="shared" si="106"/>
        <v>0</v>
      </c>
      <c r="HN235" s="8">
        <f t="shared" si="106"/>
        <v>0</v>
      </c>
      <c r="HO235" s="8">
        <f t="shared" si="106"/>
        <v>0</v>
      </c>
      <c r="HP235" s="8">
        <f t="shared" si="106"/>
        <v>0</v>
      </c>
      <c r="HQ235" s="8">
        <f t="shared" si="106"/>
        <v>0</v>
      </c>
      <c r="HR235" s="8">
        <f t="shared" si="106"/>
        <v>0</v>
      </c>
      <c r="HS235" s="8">
        <f t="shared" si="106"/>
        <v>0</v>
      </c>
      <c r="HT235" s="8">
        <f t="shared" si="106"/>
        <v>0</v>
      </c>
      <c r="HU235" s="8">
        <f t="shared" si="106"/>
        <v>0</v>
      </c>
      <c r="HV235" s="8">
        <f t="shared" si="106"/>
        <v>0</v>
      </c>
      <c r="HW235" s="8">
        <f t="shared" ref="HW235:IB235" si="107">IF(HW28=" ",0,HW28)</f>
        <v>0</v>
      </c>
      <c r="HX235" s="8">
        <f t="shared" si="107"/>
        <v>0</v>
      </c>
      <c r="HY235" s="8">
        <f t="shared" si="107"/>
        <v>0.98009409999999997</v>
      </c>
      <c r="HZ235" s="8">
        <f t="shared" si="107"/>
        <v>0</v>
      </c>
      <c r="IA235" s="8">
        <f t="shared" si="107"/>
        <v>5.0205099999999997E-3</v>
      </c>
      <c r="IB235" s="8">
        <f t="shared" si="107"/>
        <v>1.6173799999999999E-8</v>
      </c>
      <c r="IC235" s="8">
        <f>IF(IC28=" ",0,IC28)</f>
        <v>0</v>
      </c>
      <c r="ID235" s="8">
        <f>IF(ID28=" ",0,ID28)</f>
        <v>0</v>
      </c>
      <c r="IE235" s="8"/>
      <c r="IF235" s="8"/>
      <c r="IG235" s="8"/>
      <c r="IH235" s="8"/>
      <c r="II235" s="8"/>
      <c r="IJ235" s="8"/>
      <c r="IK235" s="8"/>
      <c r="IL235" s="8"/>
      <c r="IM235" s="8"/>
      <c r="IN235" s="8"/>
      <c r="IO235" s="8"/>
      <c r="IP235" s="8"/>
      <c r="IQ235" s="8"/>
      <c r="IR235" s="8"/>
      <c r="IS235" s="8"/>
      <c r="IT235" s="8"/>
    </row>
    <row r="236" spans="1:254" s="4" customFormat="1" ht="12" customHeight="1" x14ac:dyDescent="0.15">
      <c r="A236" s="4" t="s">
        <v>190</v>
      </c>
      <c r="C236" s="8">
        <f>IF(C29=" ",0,C29)</f>
        <v>2.8661400000000001E-3</v>
      </c>
      <c r="D236" s="8">
        <f t="shared" ref="D236:BO236" si="108">IF(D29=" ",0,D29)</f>
        <v>0</v>
      </c>
      <c r="E236" s="8">
        <f t="shared" si="108"/>
        <v>0</v>
      </c>
      <c r="F236" s="8">
        <f t="shared" si="108"/>
        <v>0</v>
      </c>
      <c r="G236" s="8">
        <f t="shared" si="108"/>
        <v>4.6478600000000002E-3</v>
      </c>
      <c r="H236" s="8">
        <f t="shared" si="108"/>
        <v>4.6478600000000002E-3</v>
      </c>
      <c r="I236" s="8">
        <f t="shared" si="108"/>
        <v>0</v>
      </c>
      <c r="J236" s="8">
        <f t="shared" si="108"/>
        <v>0</v>
      </c>
      <c r="K236" s="8">
        <f t="shared" si="108"/>
        <v>0</v>
      </c>
      <c r="L236" s="8">
        <f t="shared" si="108"/>
        <v>4.6478600000000002E-3</v>
      </c>
      <c r="M236" s="8">
        <f t="shared" si="108"/>
        <v>9.9223199999999998E-2</v>
      </c>
      <c r="N236" s="8">
        <f t="shared" si="108"/>
        <v>9.9223900000000004E-2</v>
      </c>
      <c r="O236" s="8">
        <f t="shared" si="108"/>
        <v>4.9921199999999996E-4</v>
      </c>
      <c r="P236" s="8">
        <f t="shared" si="108"/>
        <v>9.9224099999999996E-2</v>
      </c>
      <c r="Q236" s="8">
        <f t="shared" si="108"/>
        <v>0</v>
      </c>
      <c r="R236" s="8">
        <f t="shared" si="108"/>
        <v>9.9472900000000003E-2</v>
      </c>
      <c r="S236" s="8">
        <f t="shared" si="108"/>
        <v>0</v>
      </c>
      <c r="T236" s="8">
        <f t="shared" si="108"/>
        <v>4.6517399999999997E-3</v>
      </c>
      <c r="U236" s="8">
        <f t="shared" si="108"/>
        <v>0</v>
      </c>
      <c r="V236" s="8">
        <f t="shared" si="108"/>
        <v>0</v>
      </c>
      <c r="W236" s="8">
        <f t="shared" si="108"/>
        <v>0</v>
      </c>
      <c r="X236" s="8">
        <f t="shared" si="108"/>
        <v>0</v>
      </c>
      <c r="Y236" s="8">
        <f t="shared" si="108"/>
        <v>0</v>
      </c>
      <c r="Z236" s="8">
        <f t="shared" si="108"/>
        <v>4.9407699999999999E-4</v>
      </c>
      <c r="AA236" s="8">
        <f t="shared" si="108"/>
        <v>4.9727799999999998E-4</v>
      </c>
      <c r="AB236" s="8">
        <f t="shared" si="108"/>
        <v>4.9378099999999999E-4</v>
      </c>
      <c r="AC236" s="8">
        <f t="shared" si="108"/>
        <v>1.03122E-3</v>
      </c>
      <c r="AD236" s="8">
        <f t="shared" si="108"/>
        <v>4.9378099999999999E-4</v>
      </c>
      <c r="AE236" s="8">
        <f t="shared" si="108"/>
        <v>4.9378099999999999E-4</v>
      </c>
      <c r="AF236" s="8">
        <f t="shared" si="108"/>
        <v>4.9378099999999999E-4</v>
      </c>
      <c r="AG236" s="8">
        <f t="shared" si="108"/>
        <v>1.03122E-3</v>
      </c>
      <c r="AH236" s="8">
        <f t="shared" si="108"/>
        <v>1.03122E-3</v>
      </c>
      <c r="AI236" s="8">
        <f t="shared" si="108"/>
        <v>1.03122E-3</v>
      </c>
      <c r="AJ236" s="8">
        <f t="shared" si="108"/>
        <v>1.03122E-3</v>
      </c>
      <c r="AK236" s="8">
        <f t="shared" si="108"/>
        <v>4.9378099999999999E-4</v>
      </c>
      <c r="AL236" s="8">
        <f t="shared" si="108"/>
        <v>0</v>
      </c>
      <c r="AM236" s="8">
        <f t="shared" si="108"/>
        <v>0.99933749999999999</v>
      </c>
      <c r="AN236" s="8">
        <f t="shared" si="108"/>
        <v>0</v>
      </c>
      <c r="AO236" s="8">
        <f t="shared" si="108"/>
        <v>0</v>
      </c>
      <c r="AP236" s="8">
        <f t="shared" si="108"/>
        <v>0.25857799999999997</v>
      </c>
      <c r="AQ236" s="8">
        <f t="shared" si="108"/>
        <v>0</v>
      </c>
      <c r="AR236" s="8">
        <f t="shared" si="108"/>
        <v>0.25857799999999997</v>
      </c>
      <c r="AS236" s="8">
        <f t="shared" si="108"/>
        <v>0.25857930000000001</v>
      </c>
      <c r="AT236" s="8">
        <f t="shared" si="108"/>
        <v>0.25857970000000002</v>
      </c>
      <c r="AU236" s="8">
        <f t="shared" si="108"/>
        <v>0</v>
      </c>
      <c r="AV236" s="8">
        <f t="shared" si="108"/>
        <v>0</v>
      </c>
      <c r="AW236" s="8">
        <f t="shared" si="108"/>
        <v>0</v>
      </c>
      <c r="AX236" s="8">
        <f t="shared" si="108"/>
        <v>0</v>
      </c>
      <c r="AY236" s="8">
        <f t="shared" si="108"/>
        <v>0.2585616</v>
      </c>
      <c r="AZ236" s="8">
        <f t="shared" si="108"/>
        <v>0.2585614</v>
      </c>
      <c r="BA236" s="8">
        <f t="shared" si="108"/>
        <v>0.2583857</v>
      </c>
      <c r="BB236" s="8">
        <f t="shared" si="108"/>
        <v>0.25765569999999999</v>
      </c>
      <c r="BC236" s="8">
        <f t="shared" si="108"/>
        <v>0.25407410000000002</v>
      </c>
      <c r="BD236" s="8">
        <f t="shared" si="108"/>
        <v>0.23558809999999999</v>
      </c>
      <c r="BE236" s="8">
        <f t="shared" si="108"/>
        <v>0.1755507</v>
      </c>
      <c r="BF236" s="8">
        <f t="shared" si="108"/>
        <v>9.2636200000000002E-2</v>
      </c>
      <c r="BG236" s="8">
        <f t="shared" si="108"/>
        <v>0</v>
      </c>
      <c r="BH236" s="8">
        <f t="shared" si="108"/>
        <v>0</v>
      </c>
      <c r="BI236" s="8">
        <f t="shared" si="108"/>
        <v>0</v>
      </c>
      <c r="BJ236" s="8">
        <f t="shared" si="108"/>
        <v>0</v>
      </c>
      <c r="BK236" s="8">
        <f t="shared" si="108"/>
        <v>0</v>
      </c>
      <c r="BL236" s="8">
        <f t="shared" si="108"/>
        <v>0.1252624</v>
      </c>
      <c r="BM236" s="8">
        <f t="shared" si="108"/>
        <v>0</v>
      </c>
      <c r="BN236" s="8">
        <f t="shared" si="108"/>
        <v>0</v>
      </c>
      <c r="BO236" s="8">
        <f t="shared" si="108"/>
        <v>0.28252250000000001</v>
      </c>
      <c r="BP236" s="8">
        <f t="shared" ref="BP236:EA236" si="109">IF(BP29=" ",0,BP29)</f>
        <v>0</v>
      </c>
      <c r="BQ236" s="8">
        <f t="shared" si="109"/>
        <v>7.7377100000000003E-4</v>
      </c>
      <c r="BR236" s="8">
        <f t="shared" si="109"/>
        <v>0</v>
      </c>
      <c r="BS236" s="8">
        <f t="shared" si="109"/>
        <v>0.32578289999999999</v>
      </c>
      <c r="BT236" s="8">
        <f t="shared" si="109"/>
        <v>0</v>
      </c>
      <c r="BU236" s="8">
        <f t="shared" si="109"/>
        <v>1.6753E-3</v>
      </c>
      <c r="BV236" s="8">
        <f t="shared" si="109"/>
        <v>0.3462189</v>
      </c>
      <c r="BW236" s="8">
        <f t="shared" si="109"/>
        <v>1.67701E-4</v>
      </c>
      <c r="BX236" s="8">
        <f t="shared" si="109"/>
        <v>0.35546470000000002</v>
      </c>
      <c r="BY236" s="8">
        <f t="shared" si="109"/>
        <v>2.6690699999999998E-4</v>
      </c>
      <c r="BZ236" s="8">
        <f t="shared" si="109"/>
        <v>0</v>
      </c>
      <c r="CA236" s="8">
        <f t="shared" si="109"/>
        <v>0.35546480000000003</v>
      </c>
      <c r="CB236" s="8">
        <f t="shared" si="109"/>
        <v>0</v>
      </c>
      <c r="CC236" s="8">
        <f t="shared" si="109"/>
        <v>0</v>
      </c>
      <c r="CD236" s="8">
        <f t="shared" si="109"/>
        <v>0</v>
      </c>
      <c r="CE236" s="8">
        <f t="shared" si="109"/>
        <v>0</v>
      </c>
      <c r="CF236" s="8">
        <f t="shared" si="109"/>
        <v>0</v>
      </c>
      <c r="CG236" s="8">
        <f t="shared" si="109"/>
        <v>0</v>
      </c>
      <c r="CH236" s="8">
        <f t="shared" si="109"/>
        <v>0</v>
      </c>
      <c r="CI236" s="8">
        <f t="shared" si="109"/>
        <v>1.1707200000000001E-4</v>
      </c>
      <c r="CJ236" s="8">
        <f t="shared" si="109"/>
        <v>0</v>
      </c>
      <c r="CK236" s="8">
        <f t="shared" si="109"/>
        <v>0</v>
      </c>
      <c r="CL236" s="8">
        <f t="shared" si="109"/>
        <v>0</v>
      </c>
      <c r="CM236" s="8">
        <f t="shared" si="109"/>
        <v>0</v>
      </c>
      <c r="CN236" s="8">
        <f t="shared" si="109"/>
        <v>0</v>
      </c>
      <c r="CO236" s="8">
        <f t="shared" si="109"/>
        <v>0</v>
      </c>
      <c r="CP236" s="8">
        <f t="shared" si="109"/>
        <v>0</v>
      </c>
      <c r="CQ236" s="8">
        <f t="shared" si="109"/>
        <v>1.1419500000000001E-3</v>
      </c>
      <c r="CR236" s="8">
        <f t="shared" si="109"/>
        <v>0</v>
      </c>
      <c r="CS236" s="8">
        <f t="shared" si="109"/>
        <v>0</v>
      </c>
      <c r="CT236" s="8">
        <f t="shared" si="109"/>
        <v>0</v>
      </c>
      <c r="CU236" s="8">
        <f t="shared" si="109"/>
        <v>0</v>
      </c>
      <c r="CV236" s="8">
        <f t="shared" si="109"/>
        <v>0</v>
      </c>
      <c r="CW236" s="8">
        <f t="shared" si="109"/>
        <v>0</v>
      </c>
      <c r="CX236" s="8">
        <f t="shared" si="109"/>
        <v>0</v>
      </c>
      <c r="CY236" s="8">
        <f t="shared" si="109"/>
        <v>0</v>
      </c>
      <c r="CZ236" s="8">
        <f t="shared" si="109"/>
        <v>0</v>
      </c>
      <c r="DA236" s="8">
        <f t="shared" si="109"/>
        <v>0</v>
      </c>
      <c r="DB236" s="8">
        <f t="shared" si="109"/>
        <v>0</v>
      </c>
      <c r="DC236" s="8">
        <f t="shared" si="109"/>
        <v>0</v>
      </c>
      <c r="DD236" s="8">
        <f t="shared" si="109"/>
        <v>0</v>
      </c>
      <c r="DE236" s="8">
        <f t="shared" si="109"/>
        <v>0</v>
      </c>
      <c r="DF236" s="8">
        <f t="shared" si="109"/>
        <v>0.87935419999999997</v>
      </c>
      <c r="DG236" s="8">
        <f t="shared" si="109"/>
        <v>0</v>
      </c>
      <c r="DH236" s="8">
        <f t="shared" si="109"/>
        <v>0</v>
      </c>
      <c r="DI236" s="8">
        <f t="shared" si="109"/>
        <v>0</v>
      </c>
      <c r="DJ236" s="8">
        <f t="shared" si="109"/>
        <v>0</v>
      </c>
      <c r="DK236" s="8">
        <f t="shared" si="109"/>
        <v>0.35551850000000002</v>
      </c>
      <c r="DL236" s="8">
        <f t="shared" si="109"/>
        <v>0.35552040000000001</v>
      </c>
      <c r="DM236" s="8">
        <f t="shared" si="109"/>
        <v>0</v>
      </c>
      <c r="DN236" s="8">
        <f t="shared" si="109"/>
        <v>0.35552040000000001</v>
      </c>
      <c r="DO236" s="8">
        <f t="shared" si="109"/>
        <v>0.35552040000000001</v>
      </c>
      <c r="DP236" s="8">
        <f t="shared" si="109"/>
        <v>0.88942730000000003</v>
      </c>
      <c r="DQ236" s="8">
        <f t="shared" si="109"/>
        <v>1.22097E-3</v>
      </c>
      <c r="DR236" s="8">
        <f t="shared" si="109"/>
        <v>0.35553600000000002</v>
      </c>
      <c r="DS236" s="8">
        <f t="shared" si="109"/>
        <v>0</v>
      </c>
      <c r="DT236" s="8">
        <f t="shared" si="109"/>
        <v>1.22097E-3</v>
      </c>
      <c r="DU236" s="8">
        <f t="shared" si="109"/>
        <v>0</v>
      </c>
      <c r="DV236" s="8">
        <f t="shared" si="109"/>
        <v>0</v>
      </c>
      <c r="DW236" s="8">
        <f t="shared" si="109"/>
        <v>0</v>
      </c>
      <c r="DX236" s="8">
        <f t="shared" si="109"/>
        <v>0</v>
      </c>
      <c r="DY236" s="8">
        <f t="shared" si="109"/>
        <v>0</v>
      </c>
      <c r="DZ236" s="8">
        <f t="shared" si="109"/>
        <v>0</v>
      </c>
      <c r="EA236" s="8">
        <f t="shared" si="109"/>
        <v>0</v>
      </c>
      <c r="EB236" s="8">
        <f t="shared" ref="EB236:GM236" si="110">IF(EB29=" ",0,EB29)</f>
        <v>0</v>
      </c>
      <c r="EC236" s="8">
        <f t="shared" si="110"/>
        <v>1</v>
      </c>
      <c r="ED236" s="8">
        <f t="shared" si="110"/>
        <v>1.9905800000000001E-2</v>
      </c>
      <c r="EE236" s="8">
        <f t="shared" si="110"/>
        <v>0</v>
      </c>
      <c r="EF236" s="8">
        <f t="shared" si="110"/>
        <v>0</v>
      </c>
      <c r="EG236" s="8">
        <f t="shared" si="110"/>
        <v>0</v>
      </c>
      <c r="EH236" s="8">
        <f t="shared" si="110"/>
        <v>0</v>
      </c>
      <c r="EI236" s="8">
        <f t="shared" si="110"/>
        <v>0</v>
      </c>
      <c r="EJ236" s="8">
        <f t="shared" si="110"/>
        <v>0</v>
      </c>
      <c r="EK236" s="8">
        <f t="shared" si="110"/>
        <v>0</v>
      </c>
      <c r="EL236" s="8">
        <f t="shared" si="110"/>
        <v>0</v>
      </c>
      <c r="EM236" s="8">
        <f t="shared" si="110"/>
        <v>0</v>
      </c>
      <c r="EN236" s="8">
        <f t="shared" si="110"/>
        <v>0</v>
      </c>
      <c r="EO236" s="8">
        <f t="shared" si="110"/>
        <v>0</v>
      </c>
      <c r="EP236" s="8">
        <f t="shared" si="110"/>
        <v>0</v>
      </c>
      <c r="EQ236" s="8">
        <f t="shared" si="110"/>
        <v>1.3061500000000001E-3</v>
      </c>
      <c r="ER236" s="8">
        <f t="shared" si="110"/>
        <v>1.31029E-3</v>
      </c>
      <c r="ES236" s="8">
        <f t="shared" si="110"/>
        <v>0</v>
      </c>
      <c r="ET236" s="8">
        <f t="shared" si="110"/>
        <v>0</v>
      </c>
      <c r="EU236" s="8">
        <f t="shared" si="110"/>
        <v>0</v>
      </c>
      <c r="EV236" s="8">
        <f t="shared" si="110"/>
        <v>0</v>
      </c>
      <c r="EW236" s="8">
        <f t="shared" si="110"/>
        <v>0</v>
      </c>
      <c r="EX236" s="8">
        <f t="shared" si="110"/>
        <v>0</v>
      </c>
      <c r="EY236" s="8">
        <f t="shared" si="110"/>
        <v>0</v>
      </c>
      <c r="EZ236" s="8">
        <f t="shared" si="110"/>
        <v>0</v>
      </c>
      <c r="FA236" s="8">
        <f t="shared" si="110"/>
        <v>0</v>
      </c>
      <c r="FB236" s="8">
        <f t="shared" si="110"/>
        <v>0</v>
      </c>
      <c r="FC236" s="8">
        <f t="shared" si="110"/>
        <v>0</v>
      </c>
      <c r="FD236" s="8">
        <f t="shared" si="110"/>
        <v>0</v>
      </c>
      <c r="FE236" s="8">
        <f t="shared" si="110"/>
        <v>0</v>
      </c>
      <c r="FF236" s="8">
        <f t="shared" si="110"/>
        <v>0</v>
      </c>
      <c r="FG236" s="8">
        <f t="shared" si="110"/>
        <v>0</v>
      </c>
      <c r="FH236" s="8">
        <f t="shared" si="110"/>
        <v>0</v>
      </c>
      <c r="FI236" s="8">
        <f t="shared" si="110"/>
        <v>0</v>
      </c>
      <c r="FJ236" s="8">
        <f t="shared" si="110"/>
        <v>0</v>
      </c>
      <c r="FK236" s="8">
        <f t="shared" si="110"/>
        <v>0</v>
      </c>
      <c r="FL236" s="8">
        <f t="shared" si="110"/>
        <v>0</v>
      </c>
      <c r="FM236" s="8">
        <f t="shared" si="110"/>
        <v>0</v>
      </c>
      <c r="FN236" s="8">
        <f t="shared" si="110"/>
        <v>0</v>
      </c>
      <c r="FO236" s="8">
        <f t="shared" si="110"/>
        <v>0</v>
      </c>
      <c r="FP236" s="8">
        <f t="shared" si="110"/>
        <v>0</v>
      </c>
      <c r="FQ236" s="8">
        <f t="shared" si="110"/>
        <v>0</v>
      </c>
      <c r="FR236" s="8">
        <f t="shared" si="110"/>
        <v>0</v>
      </c>
      <c r="FS236" s="8">
        <f t="shared" si="110"/>
        <v>0</v>
      </c>
      <c r="FT236" s="8">
        <f t="shared" si="110"/>
        <v>0</v>
      </c>
      <c r="FU236" s="8">
        <f t="shared" si="110"/>
        <v>0</v>
      </c>
      <c r="FV236" s="8">
        <f t="shared" si="110"/>
        <v>0</v>
      </c>
      <c r="FW236" s="8">
        <f t="shared" si="110"/>
        <v>0</v>
      </c>
      <c r="FX236" s="8">
        <f t="shared" si="110"/>
        <v>0</v>
      </c>
      <c r="FY236" s="8">
        <f t="shared" si="110"/>
        <v>0</v>
      </c>
      <c r="FZ236" s="8">
        <f t="shared" si="110"/>
        <v>0</v>
      </c>
      <c r="GA236" s="8">
        <f t="shared" si="110"/>
        <v>0</v>
      </c>
      <c r="GB236" s="8">
        <f t="shared" si="110"/>
        <v>0</v>
      </c>
      <c r="GC236" s="8">
        <f t="shared" si="110"/>
        <v>0</v>
      </c>
      <c r="GD236" s="8">
        <f t="shared" si="110"/>
        <v>0</v>
      </c>
      <c r="GE236" s="8">
        <f t="shared" si="110"/>
        <v>0</v>
      </c>
      <c r="GF236" s="8">
        <f t="shared" si="110"/>
        <v>0</v>
      </c>
      <c r="GG236" s="8">
        <f t="shared" si="110"/>
        <v>0</v>
      </c>
      <c r="GH236" s="8">
        <f t="shared" si="110"/>
        <v>0</v>
      </c>
      <c r="GI236" s="8">
        <f t="shared" si="110"/>
        <v>0</v>
      </c>
      <c r="GJ236" s="8">
        <f t="shared" si="110"/>
        <v>0.64940100000000001</v>
      </c>
      <c r="GK236" s="8">
        <f t="shared" si="110"/>
        <v>4.6437800000000001E-3</v>
      </c>
      <c r="GL236" s="8">
        <f t="shared" si="110"/>
        <v>0</v>
      </c>
      <c r="GM236" s="8">
        <f t="shared" si="110"/>
        <v>9.9625199999999997E-2</v>
      </c>
      <c r="GN236" s="8">
        <f t="shared" ref="GN236:HV236" si="111">IF(GN29=" ",0,GN29)</f>
        <v>0</v>
      </c>
      <c r="GO236" s="8">
        <f t="shared" si="111"/>
        <v>2.8730700000000001E-6</v>
      </c>
      <c r="GP236" s="8">
        <f t="shared" si="111"/>
        <v>0</v>
      </c>
      <c r="GQ236" s="8">
        <f t="shared" si="111"/>
        <v>4.6437800000000001E-3</v>
      </c>
      <c r="GR236" s="8">
        <f t="shared" si="111"/>
        <v>0</v>
      </c>
      <c r="GS236" s="8">
        <f t="shared" si="111"/>
        <v>0</v>
      </c>
      <c r="GT236" s="8">
        <f t="shared" si="111"/>
        <v>0</v>
      </c>
      <c r="GU236" s="8">
        <f t="shared" si="111"/>
        <v>0</v>
      </c>
      <c r="GV236" s="8">
        <f t="shared" si="111"/>
        <v>0</v>
      </c>
      <c r="GW236" s="8">
        <f t="shared" si="111"/>
        <v>0</v>
      </c>
      <c r="GX236" s="8">
        <f t="shared" si="111"/>
        <v>0</v>
      </c>
      <c r="GY236" s="8">
        <f t="shared" si="111"/>
        <v>0</v>
      </c>
      <c r="GZ236" s="8">
        <f t="shared" si="111"/>
        <v>0</v>
      </c>
      <c r="HA236" s="8">
        <f t="shared" si="111"/>
        <v>0</v>
      </c>
      <c r="HB236" s="8">
        <f t="shared" si="111"/>
        <v>0</v>
      </c>
      <c r="HC236" s="8">
        <f t="shared" si="111"/>
        <v>0</v>
      </c>
      <c r="HD236" s="8">
        <f t="shared" si="111"/>
        <v>0</v>
      </c>
      <c r="HE236" s="8">
        <f t="shared" si="111"/>
        <v>0.35538560000000002</v>
      </c>
      <c r="HF236" s="8">
        <f t="shared" si="111"/>
        <v>0</v>
      </c>
      <c r="HG236" s="8">
        <f t="shared" si="111"/>
        <v>0</v>
      </c>
      <c r="HH236" s="8">
        <f t="shared" si="111"/>
        <v>0.35546470000000002</v>
      </c>
      <c r="HI236" s="8">
        <f t="shared" si="111"/>
        <v>0.35545130000000003</v>
      </c>
      <c r="HJ236" s="8">
        <f t="shared" si="111"/>
        <v>0.35546460000000002</v>
      </c>
      <c r="HK236" s="8">
        <f t="shared" si="111"/>
        <v>0</v>
      </c>
      <c r="HL236" s="8">
        <f t="shared" si="111"/>
        <v>1</v>
      </c>
      <c r="HM236" s="8">
        <f t="shared" si="111"/>
        <v>0</v>
      </c>
      <c r="HN236" s="8">
        <f t="shared" si="111"/>
        <v>0</v>
      </c>
      <c r="HO236" s="8">
        <f t="shared" si="111"/>
        <v>0</v>
      </c>
      <c r="HP236" s="8">
        <f t="shared" si="111"/>
        <v>1</v>
      </c>
      <c r="HQ236" s="8">
        <f t="shared" si="111"/>
        <v>1</v>
      </c>
      <c r="HR236" s="8">
        <f t="shared" si="111"/>
        <v>0.84964419999999996</v>
      </c>
      <c r="HS236" s="8">
        <f t="shared" si="111"/>
        <v>1</v>
      </c>
      <c r="HT236" s="8">
        <f t="shared" si="111"/>
        <v>0</v>
      </c>
      <c r="HU236" s="8">
        <f t="shared" si="111"/>
        <v>0</v>
      </c>
      <c r="HV236" s="8">
        <f t="shared" si="111"/>
        <v>0</v>
      </c>
      <c r="HW236" s="8">
        <f t="shared" ref="HW236:IB236" si="112">IF(HW29=" ",0,HW29)</f>
        <v>0.84964419999999996</v>
      </c>
      <c r="HX236" s="8">
        <f t="shared" si="112"/>
        <v>1</v>
      </c>
      <c r="HY236" s="8">
        <f t="shared" si="112"/>
        <v>1.9905800000000001E-2</v>
      </c>
      <c r="HZ236" s="8">
        <f t="shared" si="112"/>
        <v>0</v>
      </c>
      <c r="IA236" s="8">
        <f t="shared" si="112"/>
        <v>0</v>
      </c>
      <c r="IB236" s="8">
        <f t="shared" si="112"/>
        <v>4.7811700000000004E-3</v>
      </c>
      <c r="IC236" s="8">
        <f>IF(IC29=" ",0,IC29)</f>
        <v>1.1920800000000001E-3</v>
      </c>
      <c r="ID236" s="8">
        <f>IF(ID29=" ",0,ID29)</f>
        <v>0</v>
      </c>
      <c r="IE236" s="8"/>
      <c r="IF236" s="8"/>
      <c r="IG236" s="8"/>
      <c r="IH236" s="8"/>
      <c r="II236" s="8"/>
      <c r="IJ236" s="8"/>
      <c r="IK236" s="8"/>
      <c r="IL236" s="8"/>
      <c r="IM236" s="8"/>
      <c r="IN236" s="8"/>
      <c r="IO236" s="8"/>
      <c r="IP236" s="8"/>
      <c r="IQ236" s="8"/>
      <c r="IR236" s="8"/>
      <c r="IS236" s="8"/>
      <c r="IT236" s="8"/>
    </row>
    <row r="237" spans="1:254" s="4" customFormat="1" ht="12" customHeight="1" x14ac:dyDescent="0.15">
      <c r="A237" s="4" t="s">
        <v>191</v>
      </c>
      <c r="B237" s="5" t="s">
        <v>192</v>
      </c>
      <c r="C237" s="9">
        <f>IF(C31=" ",0,C31)</f>
        <v>119.967</v>
      </c>
      <c r="D237" s="9">
        <f t="shared" ref="D237:BO237" si="113">IF(D31=" ",0,D31)</f>
        <v>119.967</v>
      </c>
      <c r="E237" s="9">
        <f t="shared" si="113"/>
        <v>100.0005</v>
      </c>
      <c r="F237" s="9">
        <f t="shared" si="113"/>
        <v>100.0005</v>
      </c>
      <c r="G237" s="9">
        <f t="shared" si="113"/>
        <v>55.401240000000001</v>
      </c>
      <c r="H237" s="9">
        <f t="shared" si="113"/>
        <v>55.401240000000001</v>
      </c>
      <c r="I237" s="9">
        <f t="shared" si="113"/>
        <v>50.001779999999997</v>
      </c>
      <c r="J237" s="9">
        <f t="shared" si="113"/>
        <v>55.32056</v>
      </c>
      <c r="K237" s="9">
        <f t="shared" si="113"/>
        <v>0</v>
      </c>
      <c r="L237" s="9">
        <f t="shared" si="113"/>
        <v>55.401240000000001</v>
      </c>
      <c r="M237" s="9">
        <f t="shared" si="113"/>
        <v>74.859859999999998</v>
      </c>
      <c r="N237" s="9">
        <f t="shared" si="113"/>
        <v>74.859859999999998</v>
      </c>
      <c r="O237" s="9">
        <f t="shared" si="113"/>
        <v>55.490580000000001</v>
      </c>
      <c r="P237" s="9">
        <f t="shared" si="113"/>
        <v>74.859859999999998</v>
      </c>
      <c r="Q237" s="9">
        <f t="shared" si="113"/>
        <v>131.65880000000001</v>
      </c>
      <c r="R237" s="9">
        <f t="shared" si="113"/>
        <v>74.467640000000003</v>
      </c>
      <c r="S237" s="9">
        <f t="shared" si="113"/>
        <v>50.000680000000003</v>
      </c>
      <c r="T237" s="9">
        <f t="shared" si="113"/>
        <v>55.32056</v>
      </c>
      <c r="U237" s="9">
        <f t="shared" si="113"/>
        <v>117.217</v>
      </c>
      <c r="V237" s="9">
        <f t="shared" si="113"/>
        <v>28.4131</v>
      </c>
      <c r="W237" s="9">
        <f t="shared" si="113"/>
        <v>45</v>
      </c>
      <c r="X237" s="9">
        <f t="shared" si="113"/>
        <v>30</v>
      </c>
      <c r="Y237" s="9">
        <f t="shared" si="113"/>
        <v>50.000680000000003</v>
      </c>
      <c r="Z237" s="9">
        <f t="shared" si="113"/>
        <v>55.540390000000002</v>
      </c>
      <c r="AA237" s="9">
        <f t="shared" si="113"/>
        <v>55.473260000000003</v>
      </c>
      <c r="AB237" s="9">
        <f t="shared" si="113"/>
        <v>55.546460000000003</v>
      </c>
      <c r="AC237" s="9">
        <f t="shared" si="113"/>
        <v>39.999989999999997</v>
      </c>
      <c r="AD237" s="9">
        <f t="shared" si="113"/>
        <v>55.546460000000003</v>
      </c>
      <c r="AE237" s="9">
        <f t="shared" si="113"/>
        <v>55.546460000000003</v>
      </c>
      <c r="AF237" s="9">
        <f t="shared" si="113"/>
        <v>55.546460000000003</v>
      </c>
      <c r="AG237" s="9">
        <f t="shared" si="113"/>
        <v>40</v>
      </c>
      <c r="AH237" s="9">
        <f t="shared" si="113"/>
        <v>40</v>
      </c>
      <c r="AI237" s="9">
        <f t="shared" si="113"/>
        <v>40</v>
      </c>
      <c r="AJ237" s="9">
        <f t="shared" si="113"/>
        <v>39.999989999999997</v>
      </c>
      <c r="AK237" s="9">
        <f t="shared" si="113"/>
        <v>55.546460000000003</v>
      </c>
      <c r="AL237" s="9">
        <f t="shared" si="113"/>
        <v>87.873670000000004</v>
      </c>
      <c r="AM237" s="9">
        <f t="shared" si="113"/>
        <v>90</v>
      </c>
      <c r="AN237" s="9">
        <f t="shared" si="113"/>
        <v>0</v>
      </c>
      <c r="AO237" s="9">
        <f t="shared" si="113"/>
        <v>32.904490000000003</v>
      </c>
      <c r="AP237" s="9">
        <f t="shared" si="113"/>
        <v>93.052840000000003</v>
      </c>
      <c r="AQ237" s="9">
        <f t="shared" si="113"/>
        <v>96.475560000000002</v>
      </c>
      <c r="AR237" s="9">
        <f t="shared" si="113"/>
        <v>93.052840000000003</v>
      </c>
      <c r="AS237" s="9">
        <f t="shared" si="113"/>
        <v>93.052840000000003</v>
      </c>
      <c r="AT237" s="9">
        <f t="shared" si="113"/>
        <v>92.85239</v>
      </c>
      <c r="AU237" s="9">
        <f t="shared" si="113"/>
        <v>35</v>
      </c>
      <c r="AV237" s="9">
        <f t="shared" si="113"/>
        <v>90</v>
      </c>
      <c r="AW237" s="9">
        <f t="shared" si="113"/>
        <v>55.473260000000003</v>
      </c>
      <c r="AX237" s="9">
        <f t="shared" si="113"/>
        <v>35.160710000000002</v>
      </c>
      <c r="AY237" s="9">
        <f t="shared" si="113"/>
        <v>94.506960000000007</v>
      </c>
      <c r="AZ237" s="9">
        <f t="shared" si="113"/>
        <v>94.523079999999993</v>
      </c>
      <c r="BA237" s="9">
        <f t="shared" si="113"/>
        <v>109.358</v>
      </c>
      <c r="BB237" s="9">
        <f t="shared" si="113"/>
        <v>135.7783</v>
      </c>
      <c r="BC237" s="9">
        <f t="shared" si="113"/>
        <v>172.9023</v>
      </c>
      <c r="BD237" s="9">
        <f t="shared" si="113"/>
        <v>215.4059</v>
      </c>
      <c r="BE237" s="9">
        <f t="shared" si="113"/>
        <v>246.2886</v>
      </c>
      <c r="BF237" s="9">
        <f t="shared" si="113"/>
        <v>262.5</v>
      </c>
      <c r="BG237" s="9">
        <f t="shared" si="113"/>
        <v>282</v>
      </c>
      <c r="BH237" s="9">
        <f t="shared" si="113"/>
        <v>30</v>
      </c>
      <c r="BI237" s="9">
        <f t="shared" si="113"/>
        <v>300.03859999999997</v>
      </c>
      <c r="BJ237" s="9">
        <f t="shared" si="113"/>
        <v>282.28879999999998</v>
      </c>
      <c r="BK237" s="9">
        <f t="shared" si="113"/>
        <v>283.61110000000002</v>
      </c>
      <c r="BL237" s="9">
        <f t="shared" si="113"/>
        <v>261.77620000000002</v>
      </c>
      <c r="BM237" s="9">
        <f t="shared" si="113"/>
        <v>261.72210000000001</v>
      </c>
      <c r="BN237" s="9">
        <f t="shared" si="113"/>
        <v>260.96899999999999</v>
      </c>
      <c r="BO237" s="9">
        <f t="shared" si="113"/>
        <v>226.44710000000001</v>
      </c>
      <c r="BP237" s="9">
        <f t="shared" ref="BP237:EA237" si="114">IF(BP31=" ",0,BP31)</f>
        <v>0</v>
      </c>
      <c r="BQ237" s="9">
        <f t="shared" si="114"/>
        <v>226.44380000000001</v>
      </c>
      <c r="BR237" s="9">
        <f t="shared" si="114"/>
        <v>226.4</v>
      </c>
      <c r="BS237" s="9">
        <f t="shared" si="114"/>
        <v>193.53659999999999</v>
      </c>
      <c r="BT237" s="9">
        <f t="shared" si="114"/>
        <v>0</v>
      </c>
      <c r="BU237" s="9">
        <f t="shared" si="114"/>
        <v>193.5361</v>
      </c>
      <c r="BV237" s="9">
        <f t="shared" si="114"/>
        <v>166.21539999999999</v>
      </c>
      <c r="BW237" s="9">
        <f t="shared" si="114"/>
        <v>166.21539999999999</v>
      </c>
      <c r="BX237" s="9">
        <f t="shared" si="114"/>
        <v>149.00479999999999</v>
      </c>
      <c r="BY237" s="9">
        <f t="shared" si="114"/>
        <v>150.25239999999999</v>
      </c>
      <c r="BZ237" s="9">
        <f t="shared" si="114"/>
        <v>150.2525</v>
      </c>
      <c r="CA237" s="9">
        <f t="shared" si="114"/>
        <v>149.00479999999999</v>
      </c>
      <c r="CB237" s="9">
        <f t="shared" si="114"/>
        <v>150.56649999999999</v>
      </c>
      <c r="CC237" s="9">
        <f t="shared" si="114"/>
        <v>151</v>
      </c>
      <c r="CD237" s="9">
        <f t="shared" si="114"/>
        <v>150.22929999999999</v>
      </c>
      <c r="CE237" s="9">
        <f t="shared" si="114"/>
        <v>150.56649999999999</v>
      </c>
      <c r="CF237" s="9">
        <f t="shared" si="114"/>
        <v>166.18469999999999</v>
      </c>
      <c r="CG237" s="9">
        <f t="shared" si="114"/>
        <v>166.18469999999999</v>
      </c>
      <c r="CH237" s="9">
        <f t="shared" si="114"/>
        <v>166.18</v>
      </c>
      <c r="CI237" s="9">
        <f t="shared" si="114"/>
        <v>166.21190000000001</v>
      </c>
      <c r="CJ237" s="9">
        <f t="shared" si="114"/>
        <v>193.4555</v>
      </c>
      <c r="CK237" s="9">
        <f t="shared" si="114"/>
        <v>193.4555</v>
      </c>
      <c r="CL237" s="9">
        <f t="shared" si="114"/>
        <v>166.18469999999999</v>
      </c>
      <c r="CM237" s="9">
        <f t="shared" si="114"/>
        <v>166.18469999999999</v>
      </c>
      <c r="CN237" s="9">
        <f t="shared" si="114"/>
        <v>193.4555</v>
      </c>
      <c r="CO237" s="9">
        <f t="shared" si="114"/>
        <v>0</v>
      </c>
      <c r="CP237" s="9">
        <f t="shared" si="114"/>
        <v>193.4314</v>
      </c>
      <c r="CQ237" s="9">
        <f t="shared" si="114"/>
        <v>193.5325</v>
      </c>
      <c r="CR237" s="9">
        <f t="shared" si="114"/>
        <v>226.1455</v>
      </c>
      <c r="CS237" s="9">
        <f t="shared" si="114"/>
        <v>260.80349999999999</v>
      </c>
      <c r="CT237" s="9">
        <f t="shared" si="114"/>
        <v>150.18440000000001</v>
      </c>
      <c r="CU237" s="9">
        <f t="shared" si="114"/>
        <v>150.18440000000001</v>
      </c>
      <c r="CV237" s="9">
        <f t="shared" si="114"/>
        <v>150.18440000000001</v>
      </c>
      <c r="CW237" s="9">
        <f t="shared" si="114"/>
        <v>150.18440000000001</v>
      </c>
      <c r="CX237" s="9">
        <f t="shared" si="114"/>
        <v>143.3373</v>
      </c>
      <c r="CY237" s="9">
        <f t="shared" si="114"/>
        <v>147.11109999999999</v>
      </c>
      <c r="CZ237" s="9">
        <f t="shared" si="114"/>
        <v>0</v>
      </c>
      <c r="DA237" s="9">
        <f t="shared" si="114"/>
        <v>95.158810000000003</v>
      </c>
      <c r="DB237" s="9">
        <f t="shared" si="114"/>
        <v>30</v>
      </c>
      <c r="DC237" s="9">
        <f t="shared" si="114"/>
        <v>60</v>
      </c>
      <c r="DD237" s="9">
        <f t="shared" si="114"/>
        <v>99.935059999999993</v>
      </c>
      <c r="DE237" s="9">
        <f t="shared" si="114"/>
        <v>99.718100000000007</v>
      </c>
      <c r="DF237" s="9">
        <f t="shared" si="114"/>
        <v>108.87820000000001</v>
      </c>
      <c r="DG237" s="9">
        <f t="shared" si="114"/>
        <v>60</v>
      </c>
      <c r="DH237" s="9">
        <f t="shared" si="114"/>
        <v>108.8753</v>
      </c>
      <c r="DI237" s="9">
        <f t="shared" si="114"/>
        <v>30</v>
      </c>
      <c r="DJ237" s="9">
        <f t="shared" si="114"/>
        <v>99.935059999999993</v>
      </c>
      <c r="DK237" s="9">
        <f t="shared" si="114"/>
        <v>149.00479999999999</v>
      </c>
      <c r="DL237" s="9">
        <f t="shared" si="114"/>
        <v>149.10579999999999</v>
      </c>
      <c r="DM237" s="9">
        <f t="shared" si="114"/>
        <v>0</v>
      </c>
      <c r="DN237" s="9">
        <f t="shared" si="114"/>
        <v>149.1713</v>
      </c>
      <c r="DO237" s="9">
        <f t="shared" si="114"/>
        <v>149.143</v>
      </c>
      <c r="DP237" s="9">
        <f t="shared" si="114"/>
        <v>95.158810000000003</v>
      </c>
      <c r="DQ237" s="9">
        <f t="shared" si="114"/>
        <v>149.1713</v>
      </c>
      <c r="DR237" s="9">
        <f t="shared" si="114"/>
        <v>149.1713</v>
      </c>
      <c r="DS237" s="9">
        <f t="shared" si="114"/>
        <v>143.35230000000001</v>
      </c>
      <c r="DT237" s="9">
        <f t="shared" si="114"/>
        <v>149.1858</v>
      </c>
      <c r="DU237" s="9">
        <f t="shared" si="114"/>
        <v>108.87820000000001</v>
      </c>
      <c r="DV237" s="9">
        <f t="shared" si="114"/>
        <v>108.87820000000001</v>
      </c>
      <c r="DW237" s="9">
        <f t="shared" si="114"/>
        <v>0</v>
      </c>
      <c r="DX237" s="9">
        <f t="shared" si="114"/>
        <v>60</v>
      </c>
      <c r="DY237" s="9">
        <f t="shared" si="114"/>
        <v>0</v>
      </c>
      <c r="DZ237" s="9">
        <f t="shared" si="114"/>
        <v>91.390659999999997</v>
      </c>
      <c r="EA237" s="9">
        <f t="shared" si="114"/>
        <v>35</v>
      </c>
      <c r="EB237" s="9">
        <f t="shared" ref="EB237:GM237" si="115">IF(EB31=" ",0,EB31)</f>
        <v>60</v>
      </c>
      <c r="EC237" s="9">
        <f t="shared" si="115"/>
        <v>120</v>
      </c>
      <c r="ED237" s="9">
        <f t="shared" si="115"/>
        <v>102</v>
      </c>
      <c r="EE237" s="9">
        <f t="shared" si="115"/>
        <v>44</v>
      </c>
      <c r="EF237" s="9">
        <f t="shared" si="115"/>
        <v>66.888030000000001</v>
      </c>
      <c r="EG237" s="9">
        <f t="shared" si="115"/>
        <v>66.814139999999995</v>
      </c>
      <c r="EH237" s="9">
        <f t="shared" si="115"/>
        <v>66.805949999999996</v>
      </c>
      <c r="EI237" s="9">
        <f t="shared" si="115"/>
        <v>85.427610000000001</v>
      </c>
      <c r="EJ237" s="9">
        <f t="shared" si="115"/>
        <v>35.411450000000002</v>
      </c>
      <c r="EK237" s="9">
        <f t="shared" si="115"/>
        <v>85.367140000000006</v>
      </c>
      <c r="EL237" s="9">
        <f t="shared" si="115"/>
        <v>37.672289999999997</v>
      </c>
      <c r="EM237" s="9">
        <f t="shared" si="115"/>
        <v>37.78754</v>
      </c>
      <c r="EN237" s="9">
        <f t="shared" si="115"/>
        <v>99.718100000000007</v>
      </c>
      <c r="EO237" s="9">
        <f t="shared" si="115"/>
        <v>96</v>
      </c>
      <c r="EP237" s="9">
        <f t="shared" si="115"/>
        <v>100.0414</v>
      </c>
      <c r="EQ237" s="9">
        <f t="shared" si="115"/>
        <v>147.1711</v>
      </c>
      <c r="ER237" s="9">
        <f t="shared" si="115"/>
        <v>147.1258</v>
      </c>
      <c r="ES237" s="9">
        <f t="shared" si="115"/>
        <v>37.78754</v>
      </c>
      <c r="ET237" s="9">
        <f t="shared" si="115"/>
        <v>37.78754</v>
      </c>
      <c r="EU237" s="9">
        <f t="shared" si="115"/>
        <v>30</v>
      </c>
      <c r="EV237" s="9">
        <f t="shared" si="115"/>
        <v>99.718100000000007</v>
      </c>
      <c r="EW237" s="9">
        <f t="shared" si="115"/>
        <v>35</v>
      </c>
      <c r="EX237" s="9">
        <f t="shared" si="115"/>
        <v>140</v>
      </c>
      <c r="EY237" s="9">
        <f t="shared" si="115"/>
        <v>35</v>
      </c>
      <c r="EZ237" s="9">
        <f t="shared" si="115"/>
        <v>44.994509999999998</v>
      </c>
      <c r="FA237" s="9">
        <f t="shared" si="115"/>
        <v>35</v>
      </c>
      <c r="FB237" s="9">
        <f t="shared" si="115"/>
        <v>45.006970000000003</v>
      </c>
      <c r="FC237" s="9">
        <f t="shared" si="115"/>
        <v>35</v>
      </c>
      <c r="FD237" s="9">
        <f t="shared" si="115"/>
        <v>45.008629999999997</v>
      </c>
      <c r="FE237" s="9">
        <f t="shared" si="115"/>
        <v>35</v>
      </c>
      <c r="FF237" s="9">
        <f t="shared" si="115"/>
        <v>45.009979999999999</v>
      </c>
      <c r="FG237" s="9">
        <f t="shared" si="115"/>
        <v>35</v>
      </c>
      <c r="FH237" s="9">
        <f t="shared" si="115"/>
        <v>45.012819999999998</v>
      </c>
      <c r="FI237" s="9">
        <f t="shared" si="115"/>
        <v>35</v>
      </c>
      <c r="FJ237" s="9">
        <f t="shared" si="115"/>
        <v>45.012819999999998</v>
      </c>
      <c r="FK237" s="9">
        <f t="shared" si="115"/>
        <v>35</v>
      </c>
      <c r="FL237" s="9">
        <f t="shared" si="115"/>
        <v>44.99494</v>
      </c>
      <c r="FM237" s="9">
        <f t="shared" si="115"/>
        <v>35</v>
      </c>
      <c r="FN237" s="9">
        <f t="shared" si="115"/>
        <v>44.99859</v>
      </c>
      <c r="FO237" s="9">
        <f t="shared" si="115"/>
        <v>35</v>
      </c>
      <c r="FP237" s="9">
        <f t="shared" si="115"/>
        <v>44.997459999999997</v>
      </c>
      <c r="FQ237" s="9">
        <f t="shared" si="115"/>
        <v>35</v>
      </c>
      <c r="FR237" s="9">
        <f t="shared" si="115"/>
        <v>44.988959999999999</v>
      </c>
      <c r="FS237" s="9">
        <f t="shared" si="115"/>
        <v>35</v>
      </c>
      <c r="FT237" s="9">
        <f t="shared" si="115"/>
        <v>44.997369999999997</v>
      </c>
      <c r="FU237" s="9">
        <f t="shared" si="115"/>
        <v>35</v>
      </c>
      <c r="FV237" s="9">
        <f t="shared" si="115"/>
        <v>158.9117</v>
      </c>
      <c r="FW237" s="9">
        <f t="shared" si="115"/>
        <v>158.9117</v>
      </c>
      <c r="FX237" s="9">
        <f t="shared" si="115"/>
        <v>158.9117</v>
      </c>
      <c r="FY237" s="9">
        <f t="shared" si="115"/>
        <v>158.9117</v>
      </c>
      <c r="FZ237" s="9">
        <f t="shared" si="115"/>
        <v>158.85830000000001</v>
      </c>
      <c r="GA237" s="9">
        <f t="shared" si="115"/>
        <v>158.86269999999999</v>
      </c>
      <c r="GB237" s="9">
        <f t="shared" si="115"/>
        <v>158.85830000000001</v>
      </c>
      <c r="GC237" s="9">
        <f t="shared" si="115"/>
        <v>158.86269999999999</v>
      </c>
      <c r="GD237" s="9">
        <f t="shared" si="115"/>
        <v>294.95089999999999</v>
      </c>
      <c r="GE237" s="9">
        <f t="shared" si="115"/>
        <v>316</v>
      </c>
      <c r="GF237" s="9">
        <f t="shared" si="115"/>
        <v>316</v>
      </c>
      <c r="GG237" s="9">
        <f t="shared" si="115"/>
        <v>296.86720000000003</v>
      </c>
      <c r="GH237" s="9">
        <f t="shared" si="115"/>
        <v>316</v>
      </c>
      <c r="GI237" s="9">
        <f t="shared" si="115"/>
        <v>293.03140000000002</v>
      </c>
      <c r="GJ237" s="9">
        <f t="shared" si="115"/>
        <v>55.485900000000001</v>
      </c>
      <c r="GK237" s="9">
        <f t="shared" si="115"/>
        <v>55.485900000000001</v>
      </c>
      <c r="GL237" s="9">
        <f t="shared" si="115"/>
        <v>0</v>
      </c>
      <c r="GM237" s="9">
        <f t="shared" si="115"/>
        <v>74.223470000000006</v>
      </c>
      <c r="GN237" s="9">
        <f t="shared" ref="GN237:HV237" si="116">IF(GN31=" ",0,GN31)</f>
        <v>100</v>
      </c>
      <c r="GO237" s="9">
        <f t="shared" si="116"/>
        <v>55.485900000000001</v>
      </c>
      <c r="GP237" s="9">
        <f t="shared" si="116"/>
        <v>50</v>
      </c>
      <c r="GQ237" s="9">
        <f t="shared" si="116"/>
        <v>55.485900000000001</v>
      </c>
      <c r="GR237" s="9">
        <f t="shared" si="116"/>
        <v>50</v>
      </c>
      <c r="GS237" s="9">
        <f t="shared" si="116"/>
        <v>261.77620000000002</v>
      </c>
      <c r="GT237" s="9">
        <f t="shared" si="116"/>
        <v>261.77620000000002</v>
      </c>
      <c r="GU237" s="9">
        <f t="shared" si="116"/>
        <v>261.77620000000002</v>
      </c>
      <c r="GV237" s="9">
        <f t="shared" si="116"/>
        <v>226.44710000000001</v>
      </c>
      <c r="GW237" s="9">
        <f t="shared" si="116"/>
        <v>226.44710000000001</v>
      </c>
      <c r="GX237" s="9">
        <f t="shared" si="116"/>
        <v>226.44710000000001</v>
      </c>
      <c r="GY237" s="9">
        <f t="shared" si="116"/>
        <v>193.53659999999999</v>
      </c>
      <c r="GZ237" s="9">
        <f t="shared" si="116"/>
        <v>193.53659999999999</v>
      </c>
      <c r="HA237" s="9">
        <f t="shared" si="116"/>
        <v>193.53659999999999</v>
      </c>
      <c r="HB237" s="9">
        <f t="shared" si="116"/>
        <v>166.21539999999999</v>
      </c>
      <c r="HC237" s="9">
        <f t="shared" si="116"/>
        <v>166.21539999999999</v>
      </c>
      <c r="HD237" s="9">
        <f t="shared" si="116"/>
        <v>166.21539999999999</v>
      </c>
      <c r="HE237" s="9">
        <f t="shared" si="116"/>
        <v>150.2525</v>
      </c>
      <c r="HF237" s="9">
        <f t="shared" si="116"/>
        <v>150.2525</v>
      </c>
      <c r="HG237" s="9">
        <f t="shared" si="116"/>
        <v>150.2525</v>
      </c>
      <c r="HH237" s="9">
        <f t="shared" si="116"/>
        <v>149.00479999999999</v>
      </c>
      <c r="HI237" s="9">
        <f t="shared" si="116"/>
        <v>149.00479999999999</v>
      </c>
      <c r="HJ237" s="9">
        <f t="shared" si="116"/>
        <v>149.00479999999999</v>
      </c>
      <c r="HK237" s="9">
        <f t="shared" si="116"/>
        <v>149.00479999999999</v>
      </c>
      <c r="HL237" s="9">
        <f t="shared" si="116"/>
        <v>149.1713</v>
      </c>
      <c r="HM237" s="9">
        <f t="shared" si="116"/>
        <v>149.1713</v>
      </c>
      <c r="HN237" s="9">
        <f t="shared" si="116"/>
        <v>149.1713</v>
      </c>
      <c r="HO237" s="9">
        <f t="shared" si="116"/>
        <v>149.1713</v>
      </c>
      <c r="HP237" s="9">
        <f t="shared" si="116"/>
        <v>149.1713</v>
      </c>
      <c r="HQ237" s="9">
        <f t="shared" si="116"/>
        <v>149.1713</v>
      </c>
      <c r="HR237" s="9">
        <f t="shared" si="116"/>
        <v>149.1713</v>
      </c>
      <c r="HS237" s="9">
        <f t="shared" si="116"/>
        <v>149.1713</v>
      </c>
      <c r="HT237" s="9">
        <f t="shared" si="116"/>
        <v>140</v>
      </c>
      <c r="HU237" s="9">
        <f t="shared" si="116"/>
        <v>149.1713</v>
      </c>
      <c r="HV237" s="9">
        <f t="shared" si="116"/>
        <v>140</v>
      </c>
      <c r="HW237" s="9">
        <f t="shared" ref="HW237:IB237" si="117">IF(HW31=" ",0,HW31)</f>
        <v>146.47909999999999</v>
      </c>
      <c r="HX237" s="9">
        <f t="shared" si="117"/>
        <v>102</v>
      </c>
      <c r="HY237" s="9">
        <f t="shared" si="117"/>
        <v>102</v>
      </c>
      <c r="HZ237" s="9">
        <f t="shared" si="117"/>
        <v>0</v>
      </c>
      <c r="IA237" s="9">
        <f t="shared" si="117"/>
        <v>99.718100000000007</v>
      </c>
      <c r="IB237" s="9">
        <f t="shared" si="117"/>
        <v>85.367140000000006</v>
      </c>
      <c r="IC237" s="9">
        <f>IF(IC31=" ",0,IC31)</f>
        <v>147.11109999999999</v>
      </c>
      <c r="ID237" s="9">
        <f>IF(ID31=" ",0,ID31)</f>
        <v>143.35230000000001</v>
      </c>
      <c r="IE237" s="9"/>
      <c r="IF237" s="9"/>
      <c r="IG237" s="9"/>
      <c r="IH237" s="9"/>
      <c r="II237" s="9"/>
      <c r="IJ237" s="9"/>
      <c r="IK237" s="9"/>
      <c r="IL237" s="9"/>
      <c r="IM237" s="9"/>
      <c r="IN237" s="9"/>
      <c r="IO237" s="9"/>
      <c r="IP237" s="9"/>
      <c r="IQ237" s="9"/>
      <c r="IR237" s="9"/>
      <c r="IS237" s="9"/>
      <c r="IT237" s="9"/>
    </row>
    <row r="238" spans="1:254" s="4" customFormat="1" ht="12" customHeight="1" x14ac:dyDescent="0.15">
      <c r="A238" s="4" t="s">
        <v>193</v>
      </c>
      <c r="B238" s="5" t="s">
        <v>194</v>
      </c>
      <c r="C238" s="8">
        <f>IF(C32=" ",0,C32)</f>
        <v>1.98</v>
      </c>
      <c r="D238" s="8">
        <f t="shared" ref="D238:BO238" si="118">IF(D32=" ",0,D32)</f>
        <v>1.98</v>
      </c>
      <c r="E238" s="8">
        <f t="shared" si="118"/>
        <v>1.88</v>
      </c>
      <c r="F238" s="8">
        <f t="shared" si="118"/>
        <v>1.88</v>
      </c>
      <c r="G238" s="8">
        <f t="shared" si="118"/>
        <v>5.3</v>
      </c>
      <c r="H238" s="8">
        <f t="shared" si="118"/>
        <v>5.3</v>
      </c>
      <c r="I238" s="8">
        <f t="shared" si="118"/>
        <v>0.16</v>
      </c>
      <c r="J238" s="8">
        <f t="shared" si="118"/>
        <v>0.16</v>
      </c>
      <c r="K238" s="8">
        <f t="shared" si="118"/>
        <v>0</v>
      </c>
      <c r="L238" s="8">
        <f t="shared" si="118"/>
        <v>5.3</v>
      </c>
      <c r="M238" s="8">
        <f t="shared" si="118"/>
        <v>3.5</v>
      </c>
      <c r="N238" s="8">
        <f t="shared" si="118"/>
        <v>3.5</v>
      </c>
      <c r="O238" s="8">
        <f t="shared" si="118"/>
        <v>1.1000000000000001</v>
      </c>
      <c r="P238" s="8">
        <f t="shared" si="118"/>
        <v>3.5</v>
      </c>
      <c r="Q238" s="8">
        <f t="shared" si="118"/>
        <v>0.5</v>
      </c>
      <c r="R238" s="8">
        <f t="shared" si="118"/>
        <v>1.1000000000000001</v>
      </c>
      <c r="S238" s="8">
        <f t="shared" si="118"/>
        <v>0.45</v>
      </c>
      <c r="T238" s="8">
        <f t="shared" si="118"/>
        <v>0.16</v>
      </c>
      <c r="U238" s="8">
        <f t="shared" si="118"/>
        <v>1.05</v>
      </c>
      <c r="V238" s="8">
        <f t="shared" si="118"/>
        <v>0.16</v>
      </c>
      <c r="W238" s="8">
        <f t="shared" si="118"/>
        <v>1.05</v>
      </c>
      <c r="X238" s="8">
        <f t="shared" si="118"/>
        <v>8</v>
      </c>
      <c r="Y238" s="8">
        <f t="shared" si="118"/>
        <v>0.45</v>
      </c>
      <c r="Z238" s="8">
        <f t="shared" si="118"/>
        <v>5.3</v>
      </c>
      <c r="AA238" s="8">
        <f t="shared" si="118"/>
        <v>1.01</v>
      </c>
      <c r="AB238" s="8">
        <f t="shared" si="118"/>
        <v>5</v>
      </c>
      <c r="AC238" s="8">
        <f t="shared" si="118"/>
        <v>4</v>
      </c>
      <c r="AD238" s="8">
        <f t="shared" si="118"/>
        <v>5</v>
      </c>
      <c r="AE238" s="8">
        <f t="shared" si="118"/>
        <v>5</v>
      </c>
      <c r="AF238" s="8">
        <f t="shared" si="118"/>
        <v>5</v>
      </c>
      <c r="AG238" s="8">
        <f t="shared" si="118"/>
        <v>4</v>
      </c>
      <c r="AH238" s="8">
        <f t="shared" si="118"/>
        <v>4</v>
      </c>
      <c r="AI238" s="8">
        <f t="shared" si="118"/>
        <v>4</v>
      </c>
      <c r="AJ238" s="8">
        <f t="shared" si="118"/>
        <v>4</v>
      </c>
      <c r="AK238" s="8">
        <f t="shared" si="118"/>
        <v>5</v>
      </c>
      <c r="AL238" s="8">
        <f t="shared" si="118"/>
        <v>10</v>
      </c>
      <c r="AM238" s="8">
        <f t="shared" si="118"/>
        <v>1</v>
      </c>
      <c r="AN238" s="8">
        <f t="shared" si="118"/>
        <v>0</v>
      </c>
      <c r="AO238" s="8">
        <f t="shared" si="118"/>
        <v>1.03</v>
      </c>
      <c r="AP238" s="8">
        <f t="shared" si="118"/>
        <v>12</v>
      </c>
      <c r="AQ238" s="8">
        <f t="shared" si="118"/>
        <v>6</v>
      </c>
      <c r="AR238" s="8">
        <f t="shared" si="118"/>
        <v>12</v>
      </c>
      <c r="AS238" s="8">
        <f t="shared" si="118"/>
        <v>12</v>
      </c>
      <c r="AT238" s="8">
        <f t="shared" si="118"/>
        <v>1</v>
      </c>
      <c r="AU238" s="8">
        <f t="shared" si="118"/>
        <v>11</v>
      </c>
      <c r="AV238" s="8">
        <f t="shared" si="118"/>
        <v>1.03</v>
      </c>
      <c r="AW238" s="8">
        <f t="shared" si="118"/>
        <v>1.01</v>
      </c>
      <c r="AX238" s="8">
        <f t="shared" si="118"/>
        <v>1.02</v>
      </c>
      <c r="AY238" s="8">
        <f t="shared" si="118"/>
        <v>87</v>
      </c>
      <c r="AZ238" s="8">
        <f t="shared" si="118"/>
        <v>86</v>
      </c>
      <c r="BA238" s="8">
        <f t="shared" si="118"/>
        <v>84</v>
      </c>
      <c r="BB238" s="8">
        <f t="shared" si="118"/>
        <v>82</v>
      </c>
      <c r="BC238" s="8">
        <f t="shared" si="118"/>
        <v>80</v>
      </c>
      <c r="BD238" s="8">
        <f t="shared" si="118"/>
        <v>78</v>
      </c>
      <c r="BE238" s="8">
        <f t="shared" si="118"/>
        <v>76</v>
      </c>
      <c r="BF238" s="8">
        <f t="shared" si="118"/>
        <v>74</v>
      </c>
      <c r="BG238" s="8">
        <f t="shared" si="118"/>
        <v>71.599999999999994</v>
      </c>
      <c r="BH238" s="8">
        <f t="shared" si="118"/>
        <v>86</v>
      </c>
      <c r="BI238" s="8">
        <f t="shared" si="118"/>
        <v>86</v>
      </c>
      <c r="BJ238" s="8">
        <f t="shared" si="118"/>
        <v>71.599999999999994</v>
      </c>
      <c r="BK238" s="8">
        <f t="shared" si="118"/>
        <v>71</v>
      </c>
      <c r="BL238" s="8">
        <f t="shared" si="118"/>
        <v>47.5</v>
      </c>
      <c r="BM238" s="8">
        <f t="shared" si="118"/>
        <v>47.5</v>
      </c>
      <c r="BN238" s="8">
        <f t="shared" si="118"/>
        <v>47.5</v>
      </c>
      <c r="BO238" s="8">
        <f t="shared" si="118"/>
        <v>26</v>
      </c>
      <c r="BP238" s="8">
        <f t="shared" ref="BP238:EA238" si="119">IF(BP32=" ",0,BP32)</f>
        <v>0</v>
      </c>
      <c r="BQ238" s="8">
        <f t="shared" si="119"/>
        <v>26</v>
      </c>
      <c r="BR238" s="8">
        <f t="shared" si="119"/>
        <v>26</v>
      </c>
      <c r="BS238" s="8">
        <f t="shared" si="119"/>
        <v>13.5</v>
      </c>
      <c r="BT238" s="8">
        <f t="shared" si="119"/>
        <v>0</v>
      </c>
      <c r="BU238" s="8">
        <f t="shared" si="119"/>
        <v>13.5</v>
      </c>
      <c r="BV238" s="8">
        <f t="shared" si="119"/>
        <v>7.2</v>
      </c>
      <c r="BW238" s="8">
        <f t="shared" si="119"/>
        <v>7.2</v>
      </c>
      <c r="BX238" s="8">
        <f t="shared" si="119"/>
        <v>8.8000000000000007</v>
      </c>
      <c r="BY238" s="8">
        <f t="shared" si="119"/>
        <v>4.78</v>
      </c>
      <c r="BZ238" s="8">
        <f t="shared" si="119"/>
        <v>4.78</v>
      </c>
      <c r="CA238" s="8">
        <f t="shared" si="119"/>
        <v>8.8000000000000007</v>
      </c>
      <c r="CB238" s="8">
        <f t="shared" si="119"/>
        <v>4.78</v>
      </c>
      <c r="CC238" s="8">
        <f t="shared" si="119"/>
        <v>4.78</v>
      </c>
      <c r="CD238" s="8">
        <f t="shared" si="119"/>
        <v>4.78</v>
      </c>
      <c r="CE238" s="8">
        <f t="shared" si="119"/>
        <v>4.78</v>
      </c>
      <c r="CF238" s="8">
        <f t="shared" si="119"/>
        <v>7.2</v>
      </c>
      <c r="CG238" s="8">
        <f t="shared" si="119"/>
        <v>7.2</v>
      </c>
      <c r="CH238" s="8">
        <f t="shared" si="119"/>
        <v>7.2</v>
      </c>
      <c r="CI238" s="8">
        <f t="shared" si="119"/>
        <v>7.2</v>
      </c>
      <c r="CJ238" s="8">
        <f t="shared" si="119"/>
        <v>13.5</v>
      </c>
      <c r="CK238" s="8">
        <f t="shared" si="119"/>
        <v>13.5</v>
      </c>
      <c r="CL238" s="8">
        <f t="shared" si="119"/>
        <v>7.2</v>
      </c>
      <c r="CM238" s="8">
        <f t="shared" si="119"/>
        <v>7.2</v>
      </c>
      <c r="CN238" s="8">
        <f t="shared" si="119"/>
        <v>13.5</v>
      </c>
      <c r="CO238" s="8">
        <f t="shared" si="119"/>
        <v>0</v>
      </c>
      <c r="CP238" s="8">
        <f t="shared" si="119"/>
        <v>13.5</v>
      </c>
      <c r="CQ238" s="8">
        <f t="shared" si="119"/>
        <v>13.5</v>
      </c>
      <c r="CR238" s="8">
        <f t="shared" si="119"/>
        <v>26</v>
      </c>
      <c r="CS238" s="8">
        <f t="shared" si="119"/>
        <v>47.5</v>
      </c>
      <c r="CT238" s="8">
        <f t="shared" si="119"/>
        <v>4.78</v>
      </c>
      <c r="CU238" s="8">
        <f t="shared" si="119"/>
        <v>4.78</v>
      </c>
      <c r="CV238" s="8">
        <f t="shared" si="119"/>
        <v>4.78</v>
      </c>
      <c r="CW238" s="8">
        <f t="shared" si="119"/>
        <v>4.78</v>
      </c>
      <c r="CX238" s="8">
        <f t="shared" si="119"/>
        <v>5.8</v>
      </c>
      <c r="CY238" s="8">
        <f t="shared" si="119"/>
        <v>4.8</v>
      </c>
      <c r="CZ238" s="8">
        <f t="shared" si="119"/>
        <v>0</v>
      </c>
      <c r="DA238" s="8">
        <f t="shared" si="119"/>
        <v>1.04</v>
      </c>
      <c r="DB238" s="8">
        <f t="shared" si="119"/>
        <v>8</v>
      </c>
      <c r="DC238" s="8">
        <f t="shared" si="119"/>
        <v>4.5999999999999996</v>
      </c>
      <c r="DD238" s="8">
        <f t="shared" si="119"/>
        <v>1.01</v>
      </c>
      <c r="DE238" s="8">
        <f t="shared" si="119"/>
        <v>1.01</v>
      </c>
      <c r="DF238" s="8">
        <f t="shared" si="119"/>
        <v>4.8</v>
      </c>
      <c r="DG238" s="8">
        <f t="shared" si="119"/>
        <v>4.5999999999999996</v>
      </c>
      <c r="DH238" s="8">
        <f t="shared" si="119"/>
        <v>4.8</v>
      </c>
      <c r="DI238" s="8">
        <f t="shared" si="119"/>
        <v>8</v>
      </c>
      <c r="DJ238" s="8">
        <f t="shared" si="119"/>
        <v>1.01</v>
      </c>
      <c r="DK238" s="8">
        <f t="shared" si="119"/>
        <v>8.8000000000000007</v>
      </c>
      <c r="DL238" s="8">
        <f t="shared" si="119"/>
        <v>5.8</v>
      </c>
      <c r="DM238" s="8">
        <f t="shared" si="119"/>
        <v>0</v>
      </c>
      <c r="DN238" s="8">
        <f t="shared" si="119"/>
        <v>5.8</v>
      </c>
      <c r="DO238" s="8">
        <f t="shared" si="119"/>
        <v>8.1999999999999993</v>
      </c>
      <c r="DP238" s="8">
        <f t="shared" si="119"/>
        <v>1.04</v>
      </c>
      <c r="DQ238" s="8">
        <f t="shared" si="119"/>
        <v>5.8</v>
      </c>
      <c r="DR238" s="8">
        <f t="shared" si="119"/>
        <v>5.8</v>
      </c>
      <c r="DS238" s="8">
        <f t="shared" si="119"/>
        <v>4.8</v>
      </c>
      <c r="DT238" s="8">
        <f t="shared" si="119"/>
        <v>4.8</v>
      </c>
      <c r="DU238" s="8">
        <f t="shared" si="119"/>
        <v>4.8</v>
      </c>
      <c r="DV238" s="8">
        <f t="shared" si="119"/>
        <v>4.8</v>
      </c>
      <c r="DW238" s="8">
        <f t="shared" si="119"/>
        <v>0</v>
      </c>
      <c r="DX238" s="8">
        <f t="shared" si="119"/>
        <v>4.5999999999999996</v>
      </c>
      <c r="DY238" s="8">
        <f t="shared" si="119"/>
        <v>0</v>
      </c>
      <c r="DZ238" s="8">
        <f t="shared" si="119"/>
        <v>5.8</v>
      </c>
      <c r="EA238" s="8">
        <f t="shared" si="119"/>
        <v>11</v>
      </c>
      <c r="EB238" s="8">
        <f t="shared" ref="EB238:GM238" si="120">IF(EB32=" ",0,EB32)</f>
        <v>4.5999999999999996</v>
      </c>
      <c r="EC238" s="8">
        <f t="shared" si="120"/>
        <v>1.04</v>
      </c>
      <c r="ED238" s="8">
        <f t="shared" si="120"/>
        <v>1.04</v>
      </c>
      <c r="EE238" s="8">
        <f t="shared" si="120"/>
        <v>4</v>
      </c>
      <c r="EF238" s="8">
        <f t="shared" si="120"/>
        <v>5.4</v>
      </c>
      <c r="EG238" s="8">
        <f t="shared" si="120"/>
        <v>1.5</v>
      </c>
      <c r="EH238" s="8">
        <f t="shared" si="120"/>
        <v>1.038</v>
      </c>
      <c r="EI238" s="8">
        <f t="shared" si="120"/>
        <v>4</v>
      </c>
      <c r="EJ238" s="8">
        <f t="shared" si="120"/>
        <v>1.02</v>
      </c>
      <c r="EK238" s="8">
        <f t="shared" si="120"/>
        <v>1.04</v>
      </c>
      <c r="EL238" s="8">
        <f t="shared" si="120"/>
        <v>1.04</v>
      </c>
      <c r="EM238" s="8">
        <f t="shared" si="120"/>
        <v>1.04</v>
      </c>
      <c r="EN238" s="8">
        <f t="shared" si="120"/>
        <v>1.01</v>
      </c>
      <c r="EO238" s="8">
        <f t="shared" si="120"/>
        <v>7</v>
      </c>
      <c r="EP238" s="8">
        <f t="shared" si="120"/>
        <v>7.5</v>
      </c>
      <c r="EQ238" s="8">
        <f t="shared" si="120"/>
        <v>6.8</v>
      </c>
      <c r="ER238" s="8">
        <f t="shared" si="120"/>
        <v>4.78</v>
      </c>
      <c r="ES238" s="8">
        <f t="shared" si="120"/>
        <v>1.04</v>
      </c>
      <c r="ET238" s="8">
        <f t="shared" si="120"/>
        <v>1.04</v>
      </c>
      <c r="EU238" s="8">
        <f t="shared" si="120"/>
        <v>8</v>
      </c>
      <c r="EV238" s="8">
        <f t="shared" si="120"/>
        <v>1.01</v>
      </c>
      <c r="EW238" s="8">
        <f t="shared" si="120"/>
        <v>11</v>
      </c>
      <c r="EX238" s="8">
        <f t="shared" si="120"/>
        <v>11</v>
      </c>
      <c r="EY238" s="8">
        <f t="shared" si="120"/>
        <v>11</v>
      </c>
      <c r="EZ238" s="8">
        <f t="shared" si="120"/>
        <v>6</v>
      </c>
      <c r="FA238" s="8">
        <f t="shared" si="120"/>
        <v>6</v>
      </c>
      <c r="FB238" s="8">
        <f t="shared" si="120"/>
        <v>6</v>
      </c>
      <c r="FC238" s="8">
        <f t="shared" si="120"/>
        <v>6</v>
      </c>
      <c r="FD238" s="8">
        <f t="shared" si="120"/>
        <v>6</v>
      </c>
      <c r="FE238" s="8">
        <f t="shared" si="120"/>
        <v>6</v>
      </c>
      <c r="FF238" s="8">
        <f t="shared" si="120"/>
        <v>6</v>
      </c>
      <c r="FG238" s="8">
        <f t="shared" si="120"/>
        <v>6</v>
      </c>
      <c r="FH238" s="8">
        <f t="shared" si="120"/>
        <v>6</v>
      </c>
      <c r="FI238" s="8">
        <f t="shared" si="120"/>
        <v>6</v>
      </c>
      <c r="FJ238" s="8">
        <f t="shared" si="120"/>
        <v>6</v>
      </c>
      <c r="FK238" s="8">
        <f t="shared" si="120"/>
        <v>6</v>
      </c>
      <c r="FL238" s="8">
        <f t="shared" si="120"/>
        <v>6</v>
      </c>
      <c r="FM238" s="8">
        <f t="shared" si="120"/>
        <v>6</v>
      </c>
      <c r="FN238" s="8">
        <f t="shared" si="120"/>
        <v>6</v>
      </c>
      <c r="FO238" s="8">
        <f t="shared" si="120"/>
        <v>6</v>
      </c>
      <c r="FP238" s="8">
        <f t="shared" si="120"/>
        <v>11</v>
      </c>
      <c r="FQ238" s="8">
        <f t="shared" si="120"/>
        <v>11</v>
      </c>
      <c r="FR238" s="8">
        <f t="shared" si="120"/>
        <v>6</v>
      </c>
      <c r="FS238" s="8">
        <f t="shared" si="120"/>
        <v>6</v>
      </c>
      <c r="FT238" s="8">
        <f t="shared" si="120"/>
        <v>6.5</v>
      </c>
      <c r="FU238" s="8">
        <f t="shared" si="120"/>
        <v>6.5</v>
      </c>
      <c r="FV238" s="8">
        <f t="shared" si="120"/>
        <v>6</v>
      </c>
      <c r="FW238" s="8">
        <f t="shared" si="120"/>
        <v>6</v>
      </c>
      <c r="FX238" s="8">
        <f t="shared" si="120"/>
        <v>6</v>
      </c>
      <c r="FY238" s="8">
        <f t="shared" si="120"/>
        <v>6</v>
      </c>
      <c r="FZ238" s="8">
        <f t="shared" si="120"/>
        <v>6</v>
      </c>
      <c r="GA238" s="8">
        <f t="shared" si="120"/>
        <v>6</v>
      </c>
      <c r="GB238" s="8">
        <f t="shared" si="120"/>
        <v>6</v>
      </c>
      <c r="GC238" s="8">
        <f t="shared" si="120"/>
        <v>6</v>
      </c>
      <c r="GD238" s="8">
        <f t="shared" si="120"/>
        <v>7</v>
      </c>
      <c r="GE238" s="8">
        <f t="shared" si="120"/>
        <v>8</v>
      </c>
      <c r="GF238" s="8">
        <f t="shared" si="120"/>
        <v>8</v>
      </c>
      <c r="GG238" s="8">
        <f t="shared" si="120"/>
        <v>7</v>
      </c>
      <c r="GH238" s="8">
        <f t="shared" si="120"/>
        <v>8</v>
      </c>
      <c r="GI238" s="8">
        <f t="shared" si="120"/>
        <v>7</v>
      </c>
      <c r="GJ238" s="8">
        <f t="shared" si="120"/>
        <v>1.1000000000000001</v>
      </c>
      <c r="GK238" s="8">
        <f t="shared" si="120"/>
        <v>1.1000000000000001</v>
      </c>
      <c r="GL238" s="8">
        <f t="shared" si="120"/>
        <v>0</v>
      </c>
      <c r="GM238" s="8">
        <f t="shared" si="120"/>
        <v>1.1000000000000001</v>
      </c>
      <c r="GN238" s="8">
        <f t="shared" ref="GN238:HV238" si="121">IF(GN32=" ",0,GN32)</f>
        <v>1.88</v>
      </c>
      <c r="GO238" s="8">
        <f t="shared" si="121"/>
        <v>1.1000000000000001</v>
      </c>
      <c r="GP238" s="8">
        <f t="shared" si="121"/>
        <v>0.16</v>
      </c>
      <c r="GQ238" s="8">
        <f t="shared" si="121"/>
        <v>1.1000000000000001</v>
      </c>
      <c r="GR238" s="8">
        <f t="shared" si="121"/>
        <v>0.45</v>
      </c>
      <c r="GS238" s="8">
        <f t="shared" si="121"/>
        <v>47.5</v>
      </c>
      <c r="GT238" s="8">
        <f t="shared" si="121"/>
        <v>47.5</v>
      </c>
      <c r="GU238" s="8">
        <f t="shared" si="121"/>
        <v>47.5</v>
      </c>
      <c r="GV238" s="8">
        <f t="shared" si="121"/>
        <v>26</v>
      </c>
      <c r="GW238" s="8">
        <f t="shared" si="121"/>
        <v>26</v>
      </c>
      <c r="GX238" s="8">
        <f t="shared" si="121"/>
        <v>26</v>
      </c>
      <c r="GY238" s="8">
        <f t="shared" si="121"/>
        <v>13.5</v>
      </c>
      <c r="GZ238" s="8">
        <f t="shared" si="121"/>
        <v>13.5</v>
      </c>
      <c r="HA238" s="8">
        <f t="shared" si="121"/>
        <v>13.5</v>
      </c>
      <c r="HB238" s="8">
        <f t="shared" si="121"/>
        <v>7.2</v>
      </c>
      <c r="HC238" s="8">
        <f t="shared" si="121"/>
        <v>7.2</v>
      </c>
      <c r="HD238" s="8">
        <f t="shared" si="121"/>
        <v>7.2</v>
      </c>
      <c r="HE238" s="8">
        <f t="shared" si="121"/>
        <v>4.78</v>
      </c>
      <c r="HF238" s="8">
        <f t="shared" si="121"/>
        <v>4.78</v>
      </c>
      <c r="HG238" s="8">
        <f t="shared" si="121"/>
        <v>4.78</v>
      </c>
      <c r="HH238" s="8">
        <f t="shared" si="121"/>
        <v>8.8000000000000007</v>
      </c>
      <c r="HI238" s="8">
        <f t="shared" si="121"/>
        <v>8.8000000000000007</v>
      </c>
      <c r="HJ238" s="8">
        <f t="shared" si="121"/>
        <v>8.8000000000000007</v>
      </c>
      <c r="HK238" s="8">
        <f t="shared" si="121"/>
        <v>8.8000000000000007</v>
      </c>
      <c r="HL238" s="8">
        <f t="shared" si="121"/>
        <v>5.8</v>
      </c>
      <c r="HM238" s="8">
        <f t="shared" si="121"/>
        <v>5.8</v>
      </c>
      <c r="HN238" s="8">
        <f t="shared" si="121"/>
        <v>5.8</v>
      </c>
      <c r="HO238" s="8">
        <f t="shared" si="121"/>
        <v>5.8</v>
      </c>
      <c r="HP238" s="8">
        <f t="shared" si="121"/>
        <v>5.8</v>
      </c>
      <c r="HQ238" s="8">
        <f t="shared" si="121"/>
        <v>5.8</v>
      </c>
      <c r="HR238" s="8">
        <f t="shared" si="121"/>
        <v>5.8</v>
      </c>
      <c r="HS238" s="8">
        <f t="shared" si="121"/>
        <v>5.8</v>
      </c>
      <c r="HT238" s="8">
        <f t="shared" si="121"/>
        <v>11</v>
      </c>
      <c r="HU238" s="8">
        <f t="shared" si="121"/>
        <v>5.8</v>
      </c>
      <c r="HV238" s="8">
        <f t="shared" si="121"/>
        <v>11</v>
      </c>
      <c r="HW238" s="8">
        <f t="shared" ref="HW238:IB238" si="122">IF(HW32=" ",0,HW32)</f>
        <v>5.8</v>
      </c>
      <c r="HX238" s="8">
        <f t="shared" si="122"/>
        <v>1.04</v>
      </c>
      <c r="HY238" s="8">
        <f t="shared" si="122"/>
        <v>1.04</v>
      </c>
      <c r="HZ238" s="8">
        <f t="shared" si="122"/>
        <v>0</v>
      </c>
      <c r="IA238" s="8">
        <f t="shared" si="122"/>
        <v>1.01</v>
      </c>
      <c r="IB238" s="8">
        <f t="shared" si="122"/>
        <v>1.04</v>
      </c>
      <c r="IC238" s="8">
        <f>IF(IC32=" ",0,IC32)</f>
        <v>4.8</v>
      </c>
      <c r="ID238" s="8">
        <f>IF(ID32=" ",0,ID32)</f>
        <v>4.8</v>
      </c>
      <c r="IE238" s="8"/>
      <c r="IF238" s="8"/>
      <c r="IG238" s="8"/>
      <c r="IH238" s="8"/>
      <c r="II238" s="8"/>
      <c r="IJ238" s="8"/>
      <c r="IK238" s="8"/>
      <c r="IL238" s="8"/>
      <c r="IM238" s="8"/>
      <c r="IN238" s="8"/>
      <c r="IO238" s="8"/>
      <c r="IP238" s="8"/>
      <c r="IQ238" s="8"/>
      <c r="IR238" s="8"/>
      <c r="IS238" s="8"/>
      <c r="IT238" s="8"/>
    </row>
    <row r="239" spans="1:254" s="4" customFormat="1" ht="12" customHeight="1" x14ac:dyDescent="0.15">
      <c r="A239" s="4" t="s">
        <v>558</v>
      </c>
      <c r="B239" s="5" t="s">
        <v>627</v>
      </c>
      <c r="C239" s="27">
        <f>IF(C8=" ",0,C8*1163)</f>
        <v>-321939.79920000001</v>
      </c>
      <c r="D239" s="27">
        <f>IF(D8=" ",0,D8*1163)</f>
        <v>-14206.52183</v>
      </c>
      <c r="E239" s="27">
        <f t="shared" ref="E239:BP239" si="123">IF(E8=" ",0,E8*1163)</f>
        <v>-16654.125110000001</v>
      </c>
      <c r="F239" s="27">
        <f t="shared" si="123"/>
        <v>-0.29183159000000003</v>
      </c>
      <c r="G239" s="27">
        <f t="shared" si="123"/>
        <v>-327608.61009999999</v>
      </c>
      <c r="H239" s="27">
        <f t="shared" si="123"/>
        <v>-327611.8665</v>
      </c>
      <c r="I239" s="27">
        <f t="shared" si="123"/>
        <v>-37473.046260000003</v>
      </c>
      <c r="J239" s="27">
        <f t="shared" si="123"/>
        <v>-31787.95336</v>
      </c>
      <c r="K239" s="27">
        <f t="shared" si="123"/>
        <v>0</v>
      </c>
      <c r="L239" s="27">
        <f t="shared" si="123"/>
        <v>-3.2760546999999995</v>
      </c>
      <c r="M239" s="27">
        <f t="shared" si="123"/>
        <v>-6083.813494</v>
      </c>
      <c r="N239" s="27">
        <f t="shared" si="123"/>
        <v>-9232.8930170000003</v>
      </c>
      <c r="O239" s="27">
        <f t="shared" si="123"/>
        <v>-326478.52299999999</v>
      </c>
      <c r="P239" s="27">
        <f t="shared" si="123"/>
        <v>-3149.0795229999999</v>
      </c>
      <c r="Q239" s="27">
        <f t="shared" si="123"/>
        <v>-362.7752878</v>
      </c>
      <c r="R239" s="27">
        <f t="shared" si="123"/>
        <v>-9233.8129499999995</v>
      </c>
      <c r="S239" s="27">
        <f t="shared" si="123"/>
        <v>-421.98675789999999</v>
      </c>
      <c r="T239" s="27">
        <f t="shared" si="123"/>
        <v>-327628.03220000002</v>
      </c>
      <c r="U239" s="27">
        <f t="shared" si="123"/>
        <v>-94.070418000000004</v>
      </c>
      <c r="V239" s="27">
        <f t="shared" si="123"/>
        <v>9.7618033199999999E-3</v>
      </c>
      <c r="W239" s="27">
        <f t="shared" si="123"/>
        <v>-111.7994226</v>
      </c>
      <c r="X239" s="27">
        <f t="shared" si="123"/>
        <v>9.7618033199999999E-3</v>
      </c>
      <c r="Y239" s="27">
        <f t="shared" si="123"/>
        <v>-8.9727776000000006</v>
      </c>
      <c r="Z239" s="27">
        <f t="shared" si="123"/>
        <v>-326995.2439</v>
      </c>
      <c r="AA239" s="27">
        <f t="shared" si="123"/>
        <v>-327008.73469999997</v>
      </c>
      <c r="AB239" s="27">
        <f t="shared" si="123"/>
        <v>-4.3645063999999998</v>
      </c>
      <c r="AC239" s="27">
        <f t="shared" si="123"/>
        <v>-328348.39439999999</v>
      </c>
      <c r="AD239" s="27">
        <f t="shared" si="123"/>
        <v>-163495.47040000002</v>
      </c>
      <c r="AE239" s="27">
        <f t="shared" si="123"/>
        <v>-326995.2439</v>
      </c>
      <c r="AF239" s="27">
        <f t="shared" si="123"/>
        <v>-163495.47040000002</v>
      </c>
      <c r="AG239" s="27">
        <f t="shared" si="123"/>
        <v>-164171.98749999999</v>
      </c>
      <c r="AH239" s="27">
        <f t="shared" si="123"/>
        <v>-4.3825329000000002</v>
      </c>
      <c r="AI239" s="27">
        <f t="shared" si="123"/>
        <v>-164171.98749999999</v>
      </c>
      <c r="AJ239" s="27">
        <f t="shared" si="123"/>
        <v>-164176.4069</v>
      </c>
      <c r="AK239" s="27">
        <f t="shared" si="123"/>
        <v>-326990.94080000004</v>
      </c>
      <c r="AL239" s="27">
        <f t="shared" si="123"/>
        <v>-4955.0405840000003</v>
      </c>
      <c r="AM239" s="27">
        <f t="shared" si="123"/>
        <v>-60258.193359999997</v>
      </c>
      <c r="AN239" s="27">
        <f t="shared" si="123"/>
        <v>0</v>
      </c>
      <c r="AO239" s="27">
        <f t="shared" si="123"/>
        <v>-32044.19715</v>
      </c>
      <c r="AP239" s="27">
        <f t="shared" si="123"/>
        <v>-928182.04269999999</v>
      </c>
      <c r="AQ239" s="27">
        <f t="shared" si="123"/>
        <v>-526613.37800000003</v>
      </c>
      <c r="AR239" s="27">
        <f t="shared" si="123"/>
        <v>-309363.00089999998</v>
      </c>
      <c r="AS239" s="27">
        <f t="shared" si="123"/>
        <v>-618833.92819999997</v>
      </c>
      <c r="AT239" s="27">
        <f t="shared" si="123"/>
        <v>-928278.57169999997</v>
      </c>
      <c r="AU239" s="27">
        <f t="shared" si="123"/>
        <v>-32506.629209999999</v>
      </c>
      <c r="AV239" s="27">
        <f t="shared" si="123"/>
        <v>-232.39635870000001</v>
      </c>
      <c r="AW239" s="27">
        <f t="shared" si="123"/>
        <v>-4.0601493</v>
      </c>
      <c r="AX239" s="27">
        <f t="shared" si="123"/>
        <v>-694.8121367</v>
      </c>
      <c r="AY239" s="27">
        <f t="shared" si="123"/>
        <v>-618378.3811</v>
      </c>
      <c r="AZ239" s="27">
        <f t="shared" si="123"/>
        <v>-618378.3811</v>
      </c>
      <c r="BA239" s="27">
        <f t="shared" si="123"/>
        <v>-615852.11250000005</v>
      </c>
      <c r="BB239" s="27">
        <f t="shared" si="123"/>
        <v>-611275.35860000004</v>
      </c>
      <c r="BC239" s="27">
        <f t="shared" si="123"/>
        <v>-604619.0443999999</v>
      </c>
      <c r="BD239" s="27">
        <f t="shared" si="123"/>
        <v>-596354.99900000007</v>
      </c>
      <c r="BE239" s="27">
        <f t="shared" si="123"/>
        <v>-588979.7182</v>
      </c>
      <c r="BF239" s="27">
        <f t="shared" si="123"/>
        <v>-583811.81140000001</v>
      </c>
      <c r="BG239" s="27">
        <f t="shared" si="123"/>
        <v>-577615.58000000007</v>
      </c>
      <c r="BH239" s="27">
        <f t="shared" si="123"/>
        <v>0.32087518899999995</v>
      </c>
      <c r="BI239" s="27">
        <f t="shared" si="123"/>
        <v>-5288.364525</v>
      </c>
      <c r="BJ239" s="27">
        <f t="shared" si="123"/>
        <v>-5288.0388849999999</v>
      </c>
      <c r="BK239" s="27">
        <f t="shared" si="123"/>
        <v>-582903.50839999993</v>
      </c>
      <c r="BL239" s="27">
        <f t="shared" si="123"/>
        <v>-523102.04840000003</v>
      </c>
      <c r="BM239" s="27">
        <f t="shared" si="123"/>
        <v>-59812.915550000005</v>
      </c>
      <c r="BN239" s="27">
        <f t="shared" si="123"/>
        <v>-59987.470220000003</v>
      </c>
      <c r="BO239" s="27">
        <f t="shared" si="123"/>
        <v>-463041.7046</v>
      </c>
      <c r="BP239" s="27">
        <f t="shared" si="123"/>
        <v>0</v>
      </c>
      <c r="BQ239" s="27">
        <f t="shared" ref="BQ239:EB239" si="124">IF(BQ8=" ",0,BQ8*1163)</f>
        <v>-60685.153919999997</v>
      </c>
      <c r="BR239" s="27">
        <f t="shared" si="124"/>
        <v>-60846.066599999998</v>
      </c>
      <c r="BS239" s="27">
        <f t="shared" si="124"/>
        <v>-433405.32449999999</v>
      </c>
      <c r="BT239" s="27">
        <f t="shared" si="124"/>
        <v>0</v>
      </c>
      <c r="BU239" s="27">
        <f t="shared" si="124"/>
        <v>-30497.581599999998</v>
      </c>
      <c r="BV239" s="27">
        <f t="shared" si="124"/>
        <v>-413474.87719999999</v>
      </c>
      <c r="BW239" s="27">
        <f t="shared" si="124"/>
        <v>-20491.059820000002</v>
      </c>
      <c r="BX239" s="27">
        <f t="shared" si="124"/>
        <v>-605714.2415</v>
      </c>
      <c r="BY239" s="27">
        <f t="shared" si="124"/>
        <v>-10173.757690999999</v>
      </c>
      <c r="BZ239" s="27">
        <f t="shared" si="124"/>
        <v>-605739.71120000002</v>
      </c>
      <c r="CA239" s="27">
        <f t="shared" si="124"/>
        <v>-201884.70479999998</v>
      </c>
      <c r="CB239" s="27">
        <f t="shared" si="124"/>
        <v>-15812.69461</v>
      </c>
      <c r="CC239" s="27">
        <f t="shared" si="124"/>
        <v>-15811.50835</v>
      </c>
      <c r="CD239" s="27">
        <f t="shared" si="124"/>
        <v>-18337.776949999999</v>
      </c>
      <c r="CE239" s="27">
        <f t="shared" si="124"/>
        <v>-1.8038130000000001E-8</v>
      </c>
      <c r="CF239" s="27">
        <f t="shared" si="124"/>
        <v>-8854.9354619999995</v>
      </c>
      <c r="CG239" s="27">
        <f t="shared" si="124"/>
        <v>0</v>
      </c>
      <c r="CH239" s="27">
        <f t="shared" si="124"/>
        <v>-33921.628049999999</v>
      </c>
      <c r="CI239" s="27">
        <f t="shared" si="124"/>
        <v>-29346.002260000001</v>
      </c>
      <c r="CJ239" s="27">
        <f t="shared" si="124"/>
        <v>-173627.75900000002</v>
      </c>
      <c r="CK239" s="27">
        <f t="shared" si="124"/>
        <v>-14245.121799999999</v>
      </c>
      <c r="CL239" s="27">
        <f t="shared" si="124"/>
        <v>-198694.47949999999</v>
      </c>
      <c r="CM239" s="27">
        <f t="shared" si="124"/>
        <v>-8854.9354619999995</v>
      </c>
      <c r="CN239" s="27">
        <f t="shared" si="124"/>
        <v>-14245.121799999999</v>
      </c>
      <c r="CO239" s="27">
        <f t="shared" si="124"/>
        <v>0</v>
      </c>
      <c r="CP239" s="27">
        <f t="shared" si="124"/>
        <v>-51399.075750000004</v>
      </c>
      <c r="CQ239" s="27">
        <f t="shared" si="124"/>
        <v>-44742.703399999999</v>
      </c>
      <c r="CR239" s="27">
        <f t="shared" si="124"/>
        <v>-69111.054029999999</v>
      </c>
      <c r="CS239" s="27">
        <f t="shared" si="124"/>
        <v>-67362.820800000001</v>
      </c>
      <c r="CT239" s="27">
        <f t="shared" si="124"/>
        <v>-193055.55769999998</v>
      </c>
      <c r="CU239" s="27">
        <f t="shared" si="124"/>
        <v>-5638.9415710000003</v>
      </c>
      <c r="CV239" s="27">
        <f t="shared" si="124"/>
        <v>-192749.6887</v>
      </c>
      <c r="CW239" s="27">
        <f t="shared" si="124"/>
        <v>-305.88888730000002</v>
      </c>
      <c r="CX239" s="27">
        <f t="shared" si="124"/>
        <v>-95350.194830000008</v>
      </c>
      <c r="CY239" s="27">
        <f t="shared" si="124"/>
        <v>-319193.25839999999</v>
      </c>
      <c r="CZ239" s="27">
        <f t="shared" si="124"/>
        <v>0</v>
      </c>
      <c r="DA239" s="27">
        <f t="shared" si="124"/>
        <v>-2124.1380899999999</v>
      </c>
      <c r="DB239" s="27">
        <f t="shared" si="124"/>
        <v>0.195236299</v>
      </c>
      <c r="DC239" s="27">
        <f t="shared" si="124"/>
        <v>-760.84332250000011</v>
      </c>
      <c r="DD239" s="27">
        <f t="shared" si="124"/>
        <v>-18114.89963</v>
      </c>
      <c r="DE239" s="27">
        <f t="shared" si="124"/>
        <v>-21083.736250000002</v>
      </c>
      <c r="DF239" s="27">
        <f t="shared" si="124"/>
        <v>-86059.04598000001</v>
      </c>
      <c r="DG239" s="27">
        <f t="shared" si="124"/>
        <v>-8529.960697999999</v>
      </c>
      <c r="DH239" s="27">
        <f t="shared" si="124"/>
        <v>-7210.525568</v>
      </c>
      <c r="DI239" s="27">
        <f t="shared" si="124"/>
        <v>9.5835037900000007E-4</v>
      </c>
      <c r="DJ239" s="27">
        <f t="shared" si="124"/>
        <v>-525700.65560000006</v>
      </c>
      <c r="DK239" s="27">
        <f t="shared" si="124"/>
        <v>-403828.02480000001</v>
      </c>
      <c r="DL239" s="27">
        <f t="shared" si="124"/>
        <v>-807635.11560000002</v>
      </c>
      <c r="DM239" s="27">
        <f t="shared" si="124"/>
        <v>0</v>
      </c>
      <c r="DN239" s="27">
        <f t="shared" si="124"/>
        <v>-403809.76570000005</v>
      </c>
      <c r="DO239" s="27">
        <f t="shared" si="124"/>
        <v>-807619.41509999998</v>
      </c>
      <c r="DP239" s="27">
        <f t="shared" si="124"/>
        <v>-83934.710180000009</v>
      </c>
      <c r="DQ239" s="27">
        <f t="shared" si="124"/>
        <v>-311423.95320000005</v>
      </c>
      <c r="DR239" s="27">
        <f t="shared" si="124"/>
        <v>-403787.08719999995</v>
      </c>
      <c r="DS239" s="27">
        <f t="shared" si="124"/>
        <v>-95350.194830000008</v>
      </c>
      <c r="DT239" s="27">
        <f t="shared" si="124"/>
        <v>-311423.95320000005</v>
      </c>
      <c r="DU239" s="27">
        <f t="shared" si="124"/>
        <v>-7210.5267309999999</v>
      </c>
      <c r="DV239" s="27">
        <f t="shared" si="124"/>
        <v>-7210.5267309999999</v>
      </c>
      <c r="DW239" s="27">
        <f t="shared" si="124"/>
        <v>0</v>
      </c>
      <c r="DX239" s="27">
        <f t="shared" si="124"/>
        <v>-7769.0586440000006</v>
      </c>
      <c r="DY239" s="27">
        <f t="shared" si="124"/>
        <v>0</v>
      </c>
      <c r="DZ239" s="27">
        <f t="shared" si="124"/>
        <v>-686.9633986</v>
      </c>
      <c r="EA239" s="27">
        <f t="shared" si="124"/>
        <v>-180201.73280000003</v>
      </c>
      <c r="EB239" s="27">
        <f t="shared" si="124"/>
        <v>-760.84332250000011</v>
      </c>
      <c r="EC239" s="27">
        <f t="shared" ref="EC239:GN239" si="125">IF(EC8=" ",0,EC8*1163)</f>
        <v>-59087.157030000002</v>
      </c>
      <c r="ED239" s="27">
        <f t="shared" si="125"/>
        <v>-21455.82647</v>
      </c>
      <c r="EE239" s="27">
        <f t="shared" si="125"/>
        <v>-219244.68950000001</v>
      </c>
      <c r="EF239" s="27">
        <f t="shared" si="125"/>
        <v>-217917.125</v>
      </c>
      <c r="EG239" s="27">
        <f t="shared" si="125"/>
        <v>-217925.8475</v>
      </c>
      <c r="EH239" s="27">
        <f t="shared" si="125"/>
        <v>-217926.89419999998</v>
      </c>
      <c r="EI239" s="27">
        <f t="shared" si="125"/>
        <v>-202229.76690000002</v>
      </c>
      <c r="EJ239" s="27">
        <f t="shared" si="125"/>
        <v>-737.38189090000003</v>
      </c>
      <c r="EK239" s="27">
        <f t="shared" si="125"/>
        <v>-202236.0471</v>
      </c>
      <c r="EL239" s="27">
        <f t="shared" si="125"/>
        <v>-733.7170453</v>
      </c>
      <c r="EM239" s="27">
        <f t="shared" si="125"/>
        <v>-733.52980229999991</v>
      </c>
      <c r="EN239" s="27">
        <f t="shared" si="125"/>
        <v>-89.899551099999996</v>
      </c>
      <c r="EO239" s="27">
        <f t="shared" si="125"/>
        <v>-526246.10259999998</v>
      </c>
      <c r="EP239" s="27">
        <f t="shared" si="125"/>
        <v>-525669.022</v>
      </c>
      <c r="EQ239" s="27">
        <f t="shared" si="125"/>
        <v>-319492.14939999999</v>
      </c>
      <c r="ER239" s="27">
        <f t="shared" si="125"/>
        <v>-319498.89480000001</v>
      </c>
      <c r="ES239" s="27">
        <f t="shared" si="125"/>
        <v>-733.78531339999995</v>
      </c>
      <c r="ET239" s="27">
        <f t="shared" si="125"/>
        <v>0.25453069100000003</v>
      </c>
      <c r="EU239" s="27">
        <f t="shared" si="125"/>
        <v>6.8332646499999997E-2</v>
      </c>
      <c r="EV239" s="27">
        <f t="shared" si="125"/>
        <v>-89.899551099999996</v>
      </c>
      <c r="EW239" s="27">
        <f t="shared" si="125"/>
        <v>-98317.065979999999</v>
      </c>
      <c r="EX239" s="27">
        <f t="shared" si="125"/>
        <v>-95569.664560000005</v>
      </c>
      <c r="EY239" s="27">
        <f t="shared" si="125"/>
        <v>-14064.519530000001</v>
      </c>
      <c r="EZ239" s="27">
        <f t="shared" si="125"/>
        <v>-924449.3942000001</v>
      </c>
      <c r="FA239" s="27">
        <f t="shared" si="125"/>
        <v>-926884.59990000003</v>
      </c>
      <c r="FB239" s="27">
        <f t="shared" si="125"/>
        <v>-2144642.943</v>
      </c>
      <c r="FC239" s="27">
        <f t="shared" si="125"/>
        <v>-2150299.7749999999</v>
      </c>
      <c r="FD239" s="27">
        <f t="shared" si="125"/>
        <v>-25714.244009999999</v>
      </c>
      <c r="FE239" s="27">
        <f t="shared" si="125"/>
        <v>-25782.0818</v>
      </c>
      <c r="FF239" s="27">
        <f t="shared" si="125"/>
        <v>-6685.1763710000005</v>
      </c>
      <c r="FG239" s="27">
        <f t="shared" si="125"/>
        <v>-6702.8132660000001</v>
      </c>
      <c r="FH239" s="27">
        <f t="shared" si="125"/>
        <v>-255120.56460000001</v>
      </c>
      <c r="FI239" s="27">
        <f t="shared" si="125"/>
        <v>-255793.8253</v>
      </c>
      <c r="FJ239" s="27">
        <f t="shared" si="125"/>
        <v>-255120.56460000001</v>
      </c>
      <c r="FK239" s="27">
        <f t="shared" si="125"/>
        <v>-255793.8253</v>
      </c>
      <c r="FL239" s="27">
        <f t="shared" si="125"/>
        <v>-6.8225068999999996</v>
      </c>
      <c r="FM239" s="27">
        <f t="shared" si="125"/>
        <v>-6.8405334000000009</v>
      </c>
      <c r="FN239" s="27">
        <f t="shared" si="125"/>
        <v>-217860.48690000002</v>
      </c>
      <c r="FO239" s="27">
        <f t="shared" si="125"/>
        <v>-218437.56749999998</v>
      </c>
      <c r="FP239" s="27">
        <f t="shared" si="125"/>
        <v>-1155602.0407</v>
      </c>
      <c r="FQ239" s="27">
        <f t="shared" si="125"/>
        <v>-1158662.1262999999</v>
      </c>
      <c r="FR239" s="27">
        <f t="shared" si="125"/>
        <v>-498574.26210000005</v>
      </c>
      <c r="FS239" s="27">
        <f t="shared" si="125"/>
        <v>-499893.68560000003</v>
      </c>
      <c r="FT239" s="27">
        <f t="shared" si="125"/>
        <v>-501229.04220000003</v>
      </c>
      <c r="FU239" s="27">
        <f t="shared" si="125"/>
        <v>-502556.49039999995</v>
      </c>
      <c r="FV239" s="27">
        <f t="shared" si="125"/>
        <v>-447.88269739999998</v>
      </c>
      <c r="FW239" s="27">
        <f t="shared" si="125"/>
        <v>-362.78505700000005</v>
      </c>
      <c r="FX239" s="27">
        <f t="shared" si="125"/>
        <v>-85.097640399999989</v>
      </c>
      <c r="FY239" s="27">
        <f t="shared" si="125"/>
        <v>-367.1169994</v>
      </c>
      <c r="FZ239" s="27">
        <f t="shared" si="125"/>
        <v>-26317.224620000001</v>
      </c>
      <c r="GA239" s="27">
        <f t="shared" si="125"/>
        <v>-30442.66474</v>
      </c>
      <c r="GB239" s="27">
        <f t="shared" si="125"/>
        <v>-17615.658619999998</v>
      </c>
      <c r="GC239" s="27">
        <f t="shared" si="125"/>
        <v>-20363.06004</v>
      </c>
      <c r="GD239" s="27">
        <f t="shared" si="125"/>
        <v>122420.86900000001</v>
      </c>
      <c r="GE239" s="27">
        <f t="shared" si="125"/>
        <v>133784.8909</v>
      </c>
      <c r="GF239" s="27">
        <f t="shared" si="125"/>
        <v>66892.445449999999</v>
      </c>
      <c r="GG239" s="27">
        <f t="shared" si="125"/>
        <v>61723.608249999997</v>
      </c>
      <c r="GH239" s="27">
        <f t="shared" si="125"/>
        <v>66892.445449999999</v>
      </c>
      <c r="GI239" s="27">
        <f t="shared" si="125"/>
        <v>60697.190970000003</v>
      </c>
      <c r="GJ239" s="27">
        <f t="shared" si="125"/>
        <v>-1129.6893540000001</v>
      </c>
      <c r="GK239" s="27">
        <f t="shared" si="125"/>
        <v>-292779.435</v>
      </c>
      <c r="GL239" s="27">
        <f t="shared" si="125"/>
        <v>0</v>
      </c>
      <c r="GM239" s="27">
        <f t="shared" si="125"/>
        <v>-6084.7334270000001</v>
      </c>
      <c r="GN239" s="27">
        <f t="shared" si="125"/>
        <v>-16654.369340000001</v>
      </c>
      <c r="GO239" s="27">
        <f t="shared" ref="GO239:HV239" si="126">IF(GO8=" ",0,GO8*1163)</f>
        <v>-291649.81309999997</v>
      </c>
      <c r="GP239" s="27">
        <f t="shared" si="126"/>
        <v>-37473.790580000001</v>
      </c>
      <c r="GQ239" s="27">
        <f t="shared" si="126"/>
        <v>-34829.186730000001</v>
      </c>
      <c r="GR239" s="27">
        <f t="shared" si="126"/>
        <v>-430.95976810000002</v>
      </c>
      <c r="GS239" s="27">
        <f t="shared" si="126"/>
        <v>-523710.18110000005</v>
      </c>
      <c r="GT239" s="27">
        <f t="shared" si="126"/>
        <v>-59804.762920000001</v>
      </c>
      <c r="GU239" s="27">
        <f t="shared" si="126"/>
        <v>-8.1492573000000004</v>
      </c>
      <c r="GV239" s="27">
        <f t="shared" si="126"/>
        <v>-463884.76329999999</v>
      </c>
      <c r="GW239" s="27">
        <f t="shared" si="126"/>
        <v>-60668.523020000001</v>
      </c>
      <c r="GX239" s="27">
        <f t="shared" si="126"/>
        <v>-16.628690299999999</v>
      </c>
      <c r="GY239" s="27">
        <f t="shared" si="126"/>
        <v>-433964.72749999998</v>
      </c>
      <c r="GZ239" s="27">
        <f t="shared" si="126"/>
        <v>-30479.380650000003</v>
      </c>
      <c r="HA239" s="27">
        <f t="shared" si="126"/>
        <v>-18.209556199999998</v>
      </c>
      <c r="HB239" s="27">
        <f t="shared" si="126"/>
        <v>-413785.97970000003</v>
      </c>
      <c r="HC239" s="27">
        <f t="shared" si="126"/>
        <v>-20489.82704</v>
      </c>
      <c r="HD239" s="27">
        <f t="shared" si="126"/>
        <v>-1.2289421</v>
      </c>
      <c r="HE239" s="27">
        <f t="shared" si="126"/>
        <v>-605497.92350000003</v>
      </c>
      <c r="HF239" s="27">
        <f t="shared" si="126"/>
        <v>-10172.784259999999</v>
      </c>
      <c r="HG239" s="27">
        <f t="shared" si="126"/>
        <v>-0.9733495900000001</v>
      </c>
      <c r="HH239" s="27">
        <f t="shared" si="126"/>
        <v>-403829.76930000004</v>
      </c>
      <c r="HI239" s="27">
        <f t="shared" si="126"/>
        <v>-3.2025530999999998</v>
      </c>
      <c r="HJ239" s="27">
        <f t="shared" si="126"/>
        <v>-403826.51289999997</v>
      </c>
      <c r="HK239" s="27">
        <f t="shared" si="126"/>
        <v>-398439.72950000002</v>
      </c>
      <c r="HL239" s="27">
        <f t="shared" si="126"/>
        <v>-58875.735260000001</v>
      </c>
      <c r="HM239" s="27">
        <f t="shared" si="126"/>
        <v>-344911.37520000001</v>
      </c>
      <c r="HN239" s="27">
        <f t="shared" si="126"/>
        <v>-33605.15249</v>
      </c>
      <c r="HO239" s="27">
        <f t="shared" si="126"/>
        <v>-311306.14129999996</v>
      </c>
      <c r="HP239" s="27">
        <f t="shared" si="126"/>
        <v>-117.751424</v>
      </c>
      <c r="HQ239" s="27">
        <f t="shared" si="126"/>
        <v>-58757.981510000005</v>
      </c>
      <c r="HR239" s="27">
        <f t="shared" si="126"/>
        <v>-92363.145629999999</v>
      </c>
      <c r="HS239" s="27">
        <f t="shared" si="126"/>
        <v>-58757.981510000005</v>
      </c>
      <c r="HT239" s="27">
        <f t="shared" si="126"/>
        <v>-33824.622219999997</v>
      </c>
      <c r="HU239" s="27">
        <f t="shared" si="126"/>
        <v>-33605.15249</v>
      </c>
      <c r="HV239" s="27">
        <f t="shared" si="126"/>
        <v>-61745.030709999999</v>
      </c>
      <c r="HW239" s="27">
        <f t="shared" ref="HW239:IB239" si="127">IF(HW8=" ",0,HW8*1163)</f>
        <v>-92582.615359999996</v>
      </c>
      <c r="HX239" s="27">
        <f t="shared" si="127"/>
        <v>-59446.198390000005</v>
      </c>
      <c r="HY239" s="27">
        <f t="shared" si="127"/>
        <v>-21455.82647</v>
      </c>
      <c r="HZ239" s="27">
        <f t="shared" si="127"/>
        <v>0</v>
      </c>
      <c r="IA239" s="27">
        <f t="shared" si="127"/>
        <v>-21174.90382</v>
      </c>
      <c r="IB239" s="27">
        <f t="shared" si="127"/>
        <v>-202237.90790000002</v>
      </c>
      <c r="IC239" s="27">
        <f>IF(IC8=" ",0,IC8*1163)</f>
        <v>-319193.0258</v>
      </c>
      <c r="ID239" s="27">
        <f>IF(ID8=" ",0,ID8*1163)</f>
        <v>-95350.194830000008</v>
      </c>
      <c r="IE239" s="27"/>
      <c r="IF239" s="27"/>
      <c r="IG239" s="27"/>
      <c r="IH239" s="27"/>
      <c r="II239" s="27"/>
      <c r="IJ239" s="27"/>
      <c r="IK239" s="27"/>
      <c r="IL239" s="27"/>
      <c r="IM239" s="27"/>
      <c r="IN239" s="27"/>
      <c r="IO239" s="27"/>
      <c r="IP239" s="27"/>
      <c r="IQ239" s="27"/>
      <c r="IR239" s="27"/>
      <c r="IS239" s="27"/>
      <c r="IT239" s="27"/>
    </row>
    <row r="240" spans="1:254" s="4" customFormat="1" ht="12" customHeight="1" x14ac:dyDescent="0.15">
      <c r="A240" s="4" t="s">
        <v>553</v>
      </c>
      <c r="B240" s="5"/>
      <c r="C240" s="8">
        <f>IF(C33=" ",0,C33)</f>
        <v>18.11392</v>
      </c>
      <c r="D240" s="8">
        <f t="shared" ref="D240:BO240" si="128">IF(D33=" ",0,D33)</f>
        <v>18.017140000000001</v>
      </c>
      <c r="E240" s="8">
        <f t="shared" si="128"/>
        <v>18.016960000000001</v>
      </c>
      <c r="F240" s="8">
        <f t="shared" si="128"/>
        <v>22.625419999999998</v>
      </c>
      <c r="G240" s="8">
        <f t="shared" si="128"/>
        <v>18.11392</v>
      </c>
      <c r="H240" s="8">
        <f t="shared" si="128"/>
        <v>18.11392</v>
      </c>
      <c r="I240" s="8">
        <f t="shared" si="128"/>
        <v>18.015999999999998</v>
      </c>
      <c r="J240" s="8">
        <f t="shared" si="128"/>
        <v>18.015999999999998</v>
      </c>
      <c r="K240" s="8">
        <f t="shared" si="128"/>
        <v>0</v>
      </c>
      <c r="L240" s="8">
        <f t="shared" si="128"/>
        <v>18.11392</v>
      </c>
      <c r="M240" s="8">
        <f t="shared" si="128"/>
        <v>52.250819999999997</v>
      </c>
      <c r="N240" s="8">
        <f t="shared" si="128"/>
        <v>52.250819999999997</v>
      </c>
      <c r="O240" s="8">
        <f t="shared" si="128"/>
        <v>18.04739</v>
      </c>
      <c r="P240" s="8">
        <f t="shared" si="128"/>
        <v>52.250819999999997</v>
      </c>
      <c r="Q240" s="8">
        <f t="shared" si="128"/>
        <v>18.626180000000002</v>
      </c>
      <c r="R240" s="8">
        <f t="shared" si="128"/>
        <v>52.250819999999997</v>
      </c>
      <c r="S240" s="8">
        <f t="shared" si="128"/>
        <v>18.015309999999999</v>
      </c>
      <c r="T240" s="8">
        <f t="shared" si="128"/>
        <v>18.11392</v>
      </c>
      <c r="U240" s="8">
        <f t="shared" si="128"/>
        <v>20.021709999999999</v>
      </c>
      <c r="V240" s="8">
        <f t="shared" si="128"/>
        <v>28.013480000000001</v>
      </c>
      <c r="W240" s="8">
        <f t="shared" si="128"/>
        <v>20.021699999999999</v>
      </c>
      <c r="X240" s="8">
        <f t="shared" si="128"/>
        <v>28.013480000000001</v>
      </c>
      <c r="Y240" s="8">
        <f t="shared" si="128"/>
        <v>25.268429999999999</v>
      </c>
      <c r="Z240" s="8">
        <f t="shared" si="128"/>
        <v>18.047409999999999</v>
      </c>
      <c r="AA240" s="8">
        <f t="shared" si="128"/>
        <v>18.047409999999999</v>
      </c>
      <c r="AB240" s="8">
        <f t="shared" si="128"/>
        <v>18.047409999999999</v>
      </c>
      <c r="AC240" s="8">
        <f t="shared" si="128"/>
        <v>18.047409999999999</v>
      </c>
      <c r="AD240" s="8">
        <f t="shared" si="128"/>
        <v>18.047409999999999</v>
      </c>
      <c r="AE240" s="8">
        <f t="shared" si="128"/>
        <v>18.047409999999999</v>
      </c>
      <c r="AF240" s="8">
        <f t="shared" si="128"/>
        <v>18.047409999999999</v>
      </c>
      <c r="AG240" s="8">
        <f t="shared" si="128"/>
        <v>18.047409999999999</v>
      </c>
      <c r="AH240" s="8">
        <f t="shared" si="128"/>
        <v>18.047409999999999</v>
      </c>
      <c r="AI240" s="8">
        <f t="shared" si="128"/>
        <v>18.047409999999999</v>
      </c>
      <c r="AJ240" s="8">
        <f t="shared" si="128"/>
        <v>18.047409999999999</v>
      </c>
      <c r="AK240" s="8">
        <f t="shared" si="128"/>
        <v>18.047409999999999</v>
      </c>
      <c r="AL240" s="8">
        <f t="shared" si="128"/>
        <v>54.925939999999997</v>
      </c>
      <c r="AM240" s="8">
        <f t="shared" si="128"/>
        <v>166.02289999999999</v>
      </c>
      <c r="AN240" s="8">
        <f t="shared" si="128"/>
        <v>0</v>
      </c>
      <c r="AO240" s="8">
        <f t="shared" si="128"/>
        <v>18.024629999999998</v>
      </c>
      <c r="AP240" s="8">
        <f t="shared" si="128"/>
        <v>23.451070000000001</v>
      </c>
      <c r="AQ240" s="8">
        <f t="shared" si="128"/>
        <v>18.057649999999999</v>
      </c>
      <c r="AR240" s="8">
        <f t="shared" si="128"/>
        <v>23.451070000000001</v>
      </c>
      <c r="AS240" s="8">
        <f t="shared" si="128"/>
        <v>23.450949999999999</v>
      </c>
      <c r="AT240" s="8">
        <f t="shared" si="128"/>
        <v>23.451070000000001</v>
      </c>
      <c r="AU240" s="8">
        <f t="shared" si="128"/>
        <v>18.015280000000001</v>
      </c>
      <c r="AV240" s="8">
        <f t="shared" si="128"/>
        <v>28.41169</v>
      </c>
      <c r="AW240" s="8">
        <f t="shared" si="128"/>
        <v>26.41724</v>
      </c>
      <c r="AX240" s="8">
        <f t="shared" si="128"/>
        <v>27.87997</v>
      </c>
      <c r="AY240" s="8">
        <f t="shared" si="128"/>
        <v>23.450949999999999</v>
      </c>
      <c r="AZ240" s="8">
        <f t="shared" si="128"/>
        <v>23.450949999999999</v>
      </c>
      <c r="BA240" s="8">
        <f t="shared" si="128"/>
        <v>23.450949999999999</v>
      </c>
      <c r="BB240" s="8">
        <f t="shared" si="128"/>
        <v>23.450949999999999</v>
      </c>
      <c r="BC240" s="8">
        <f t="shared" si="128"/>
        <v>23.450949999999999</v>
      </c>
      <c r="BD240" s="8">
        <f t="shared" si="128"/>
        <v>23.450949999999999</v>
      </c>
      <c r="BE240" s="8">
        <f t="shared" si="128"/>
        <v>23.450949999999999</v>
      </c>
      <c r="BF240" s="8">
        <f t="shared" si="128"/>
        <v>23.450949999999999</v>
      </c>
      <c r="BG240" s="8">
        <f t="shared" si="128"/>
        <v>23.450949999999999</v>
      </c>
      <c r="BH240" s="8">
        <f t="shared" si="128"/>
        <v>2.0758459999999999</v>
      </c>
      <c r="BI240" s="8">
        <f t="shared" si="128"/>
        <v>18.015280000000001</v>
      </c>
      <c r="BJ240" s="8">
        <f t="shared" si="128"/>
        <v>16.940270000000002</v>
      </c>
      <c r="BK240" s="8">
        <f t="shared" si="128"/>
        <v>23.380130000000001</v>
      </c>
      <c r="BL240" s="8">
        <f t="shared" si="128"/>
        <v>24.126300000000001</v>
      </c>
      <c r="BM240" s="8">
        <f t="shared" si="128"/>
        <v>17.973710000000001</v>
      </c>
      <c r="BN240" s="8">
        <f t="shared" si="128"/>
        <v>18.031230000000001</v>
      </c>
      <c r="BO240" s="8">
        <f t="shared" si="128"/>
        <v>25.113440000000001</v>
      </c>
      <c r="BP240" s="8">
        <f t="shared" ref="BP240:EA240" si="129">IF(BP33=" ",0,BP33)</f>
        <v>0</v>
      </c>
      <c r="BQ240" s="8">
        <f t="shared" si="129"/>
        <v>18.03566</v>
      </c>
      <c r="BR240" s="8">
        <f t="shared" si="129"/>
        <v>18.036100000000001</v>
      </c>
      <c r="BS240" s="8">
        <f t="shared" si="129"/>
        <v>25.73855</v>
      </c>
      <c r="BT240" s="8">
        <f t="shared" si="129"/>
        <v>0</v>
      </c>
      <c r="BU240" s="8">
        <f t="shared" si="129"/>
        <v>18.047350000000002</v>
      </c>
      <c r="BV240" s="8">
        <f t="shared" si="129"/>
        <v>26.223140000000001</v>
      </c>
      <c r="BW240" s="8">
        <f t="shared" si="129"/>
        <v>18.02112</v>
      </c>
      <c r="BX240" s="8">
        <f t="shared" si="129"/>
        <v>26.487770000000001</v>
      </c>
      <c r="BY240" s="8">
        <f t="shared" si="129"/>
        <v>18.021979999999999</v>
      </c>
      <c r="BZ240" s="8">
        <f t="shared" si="129"/>
        <v>26.487770000000001</v>
      </c>
      <c r="CA240" s="8">
        <f t="shared" si="129"/>
        <v>26.487760000000002</v>
      </c>
      <c r="CB240" s="8">
        <f t="shared" si="129"/>
        <v>18.019729999999999</v>
      </c>
      <c r="CC240" s="8">
        <f t="shared" si="129"/>
        <v>18.019729999999999</v>
      </c>
      <c r="CD240" s="8">
        <f t="shared" si="129"/>
        <v>18.019729999999999</v>
      </c>
      <c r="CE240" s="8">
        <f t="shared" si="129"/>
        <v>7.7095500000000001</v>
      </c>
      <c r="CF240" s="8">
        <f t="shared" si="129"/>
        <v>18.015999999999998</v>
      </c>
      <c r="CG240" s="8">
        <f t="shared" si="129"/>
        <v>3.1105559999999999</v>
      </c>
      <c r="CH240" s="8">
        <f t="shared" si="129"/>
        <v>18.019580000000001</v>
      </c>
      <c r="CI240" s="8">
        <f t="shared" si="129"/>
        <v>18.019580000000001</v>
      </c>
      <c r="CJ240" s="8">
        <f t="shared" si="129"/>
        <v>18.036439999999999</v>
      </c>
      <c r="CK240" s="8">
        <f t="shared" si="129"/>
        <v>18.016660000000002</v>
      </c>
      <c r="CL240" s="8">
        <f t="shared" si="129"/>
        <v>18.034610000000001</v>
      </c>
      <c r="CM240" s="8">
        <f t="shared" si="129"/>
        <v>18.015999999999998</v>
      </c>
      <c r="CN240" s="8">
        <f t="shared" si="129"/>
        <v>18.016660000000002</v>
      </c>
      <c r="CO240" s="8">
        <f t="shared" si="129"/>
        <v>0</v>
      </c>
      <c r="CP240" s="8">
        <f t="shared" si="129"/>
        <v>18.037579999999998</v>
      </c>
      <c r="CQ240" s="8">
        <f t="shared" si="129"/>
        <v>18.037579999999998</v>
      </c>
      <c r="CR240" s="8">
        <f t="shared" si="129"/>
        <v>18.036100000000001</v>
      </c>
      <c r="CS240" s="8">
        <f t="shared" si="129"/>
        <v>18.031230000000001</v>
      </c>
      <c r="CT240" s="8">
        <f t="shared" si="129"/>
        <v>18.035260000000001</v>
      </c>
      <c r="CU240" s="8">
        <f t="shared" si="129"/>
        <v>18.015650000000001</v>
      </c>
      <c r="CV240" s="8">
        <f t="shared" si="129"/>
        <v>18.035260000000001</v>
      </c>
      <c r="CW240" s="8">
        <f t="shared" si="129"/>
        <v>18.035260000000001</v>
      </c>
      <c r="CX240" s="8">
        <f t="shared" si="129"/>
        <v>18.04401</v>
      </c>
      <c r="CY240" s="8">
        <f t="shared" si="129"/>
        <v>18.11401</v>
      </c>
      <c r="CZ240" s="8">
        <f t="shared" si="129"/>
        <v>0</v>
      </c>
      <c r="DA240" s="8">
        <f t="shared" si="129"/>
        <v>19.84254</v>
      </c>
      <c r="DB240" s="8">
        <f t="shared" si="129"/>
        <v>28.013480000000001</v>
      </c>
      <c r="DC240" s="8">
        <f t="shared" si="129"/>
        <v>27.57883</v>
      </c>
      <c r="DD240" s="8">
        <f t="shared" si="129"/>
        <v>18.015820000000001</v>
      </c>
      <c r="DE240" s="8">
        <f t="shared" si="129"/>
        <v>18.015440000000002</v>
      </c>
      <c r="DF240" s="8">
        <f t="shared" si="129"/>
        <v>83.402540000000002</v>
      </c>
      <c r="DG240" s="8">
        <f t="shared" si="129"/>
        <v>25.137250000000002</v>
      </c>
      <c r="DH240" s="8">
        <f t="shared" si="129"/>
        <v>25.137250000000002</v>
      </c>
      <c r="DI240" s="8">
        <f t="shared" si="129"/>
        <v>28.013480000000001</v>
      </c>
      <c r="DJ240" s="8">
        <f t="shared" si="129"/>
        <v>18.057680000000001</v>
      </c>
      <c r="DK240" s="8">
        <f t="shared" si="129"/>
        <v>26.487770000000001</v>
      </c>
      <c r="DL240" s="8">
        <f t="shared" si="129"/>
        <v>26.487829999999999</v>
      </c>
      <c r="DM240" s="8">
        <f t="shared" si="129"/>
        <v>0</v>
      </c>
      <c r="DN240" s="8">
        <f t="shared" si="129"/>
        <v>26.487829999999999</v>
      </c>
      <c r="DO240" s="8">
        <f t="shared" si="129"/>
        <v>26.487829999999999</v>
      </c>
      <c r="DP240" s="8">
        <f t="shared" si="129"/>
        <v>87.019750000000002</v>
      </c>
      <c r="DQ240" s="8">
        <f t="shared" si="129"/>
        <v>18.116399999999999</v>
      </c>
      <c r="DR240" s="8">
        <f t="shared" si="129"/>
        <v>26.488379999999999</v>
      </c>
      <c r="DS240" s="8">
        <f t="shared" si="129"/>
        <v>18.04401</v>
      </c>
      <c r="DT240" s="8">
        <f t="shared" si="129"/>
        <v>18.116399999999999</v>
      </c>
      <c r="DU240" s="8">
        <f t="shared" si="129"/>
        <v>25.136990000000001</v>
      </c>
      <c r="DV240" s="8">
        <f t="shared" si="129"/>
        <v>25.136990000000001</v>
      </c>
      <c r="DW240" s="8">
        <f t="shared" si="129"/>
        <v>0</v>
      </c>
      <c r="DX240" s="8">
        <f t="shared" si="129"/>
        <v>18.01566</v>
      </c>
      <c r="DY240" s="8">
        <f t="shared" si="129"/>
        <v>0</v>
      </c>
      <c r="DZ240" s="8">
        <f t="shared" si="129"/>
        <v>27.57883</v>
      </c>
      <c r="EA240" s="8">
        <f t="shared" si="129"/>
        <v>18.015280000000001</v>
      </c>
      <c r="EB240" s="8">
        <f t="shared" ref="EB240:GM240" si="130">IF(EB33=" ",0,EB33)</f>
        <v>27.57883</v>
      </c>
      <c r="EC240" s="8">
        <f t="shared" si="130"/>
        <v>166.126</v>
      </c>
      <c r="ED240" s="8">
        <f t="shared" si="130"/>
        <v>22.090599999999998</v>
      </c>
      <c r="EE240" s="8">
        <f t="shared" si="130"/>
        <v>18.015350000000002</v>
      </c>
      <c r="EF240" s="8">
        <f t="shared" si="130"/>
        <v>18.015350000000002</v>
      </c>
      <c r="EG240" s="8">
        <f t="shared" si="130"/>
        <v>18.015350000000002</v>
      </c>
      <c r="EH240" s="8">
        <f t="shared" si="130"/>
        <v>18.015350000000002</v>
      </c>
      <c r="EI240" s="8">
        <f t="shared" si="130"/>
        <v>18.09244</v>
      </c>
      <c r="EJ240" s="8">
        <f t="shared" si="130"/>
        <v>27.448530000000002</v>
      </c>
      <c r="EK240" s="8">
        <f t="shared" si="130"/>
        <v>18.09244</v>
      </c>
      <c r="EL240" s="8">
        <f t="shared" si="130"/>
        <v>27.448530000000002</v>
      </c>
      <c r="EM240" s="8">
        <f t="shared" si="130"/>
        <v>27.448530000000002</v>
      </c>
      <c r="EN240" s="8">
        <f t="shared" si="130"/>
        <v>18.08972</v>
      </c>
      <c r="EO240" s="8">
        <f t="shared" si="130"/>
        <v>18.057680000000001</v>
      </c>
      <c r="EP240" s="8">
        <f t="shared" si="130"/>
        <v>18.057680000000001</v>
      </c>
      <c r="EQ240" s="8">
        <f t="shared" si="130"/>
        <v>18.11393</v>
      </c>
      <c r="ER240" s="8">
        <f t="shared" si="130"/>
        <v>18.11393</v>
      </c>
      <c r="ES240" s="8">
        <f t="shared" si="130"/>
        <v>27.441330000000001</v>
      </c>
      <c r="ET240" s="8">
        <f t="shared" si="130"/>
        <v>28.013480000000001</v>
      </c>
      <c r="EU240" s="8">
        <f t="shared" si="130"/>
        <v>28.013480000000001</v>
      </c>
      <c r="EV240" s="8">
        <f t="shared" si="130"/>
        <v>18.08972</v>
      </c>
      <c r="EW240" s="8">
        <f t="shared" si="130"/>
        <v>18.015280000000001</v>
      </c>
      <c r="EX240" s="8">
        <f t="shared" si="130"/>
        <v>18.015280000000001</v>
      </c>
      <c r="EY240" s="8">
        <f t="shared" si="130"/>
        <v>18.015280000000001</v>
      </c>
      <c r="EZ240" s="8">
        <f t="shared" si="130"/>
        <v>18.015280000000001</v>
      </c>
      <c r="FA240" s="8">
        <f t="shared" si="130"/>
        <v>18.015280000000001</v>
      </c>
      <c r="FB240" s="8">
        <f t="shared" si="130"/>
        <v>18.015280000000001</v>
      </c>
      <c r="FC240" s="8">
        <f t="shared" si="130"/>
        <v>18.015280000000001</v>
      </c>
      <c r="FD240" s="8">
        <f t="shared" si="130"/>
        <v>18.015280000000001</v>
      </c>
      <c r="FE240" s="8">
        <f t="shared" si="130"/>
        <v>18.015280000000001</v>
      </c>
      <c r="FF240" s="8">
        <f t="shared" si="130"/>
        <v>18.015280000000001</v>
      </c>
      <c r="FG240" s="8">
        <f t="shared" si="130"/>
        <v>18.015280000000001</v>
      </c>
      <c r="FH240" s="8">
        <f t="shared" si="130"/>
        <v>18.015280000000001</v>
      </c>
      <c r="FI240" s="8">
        <f t="shared" si="130"/>
        <v>18.015280000000001</v>
      </c>
      <c r="FJ240" s="8">
        <f t="shared" si="130"/>
        <v>18.015280000000001</v>
      </c>
      <c r="FK240" s="8">
        <f t="shared" si="130"/>
        <v>18.015280000000001</v>
      </c>
      <c r="FL240" s="8">
        <f t="shared" si="130"/>
        <v>18.015280000000001</v>
      </c>
      <c r="FM240" s="8">
        <f t="shared" si="130"/>
        <v>18.015280000000001</v>
      </c>
      <c r="FN240" s="8">
        <f t="shared" si="130"/>
        <v>18.015280000000001</v>
      </c>
      <c r="FO240" s="8">
        <f t="shared" si="130"/>
        <v>18.015280000000001</v>
      </c>
      <c r="FP240" s="8">
        <f t="shared" si="130"/>
        <v>18.015280000000001</v>
      </c>
      <c r="FQ240" s="8">
        <f t="shared" si="130"/>
        <v>18.015280000000001</v>
      </c>
      <c r="FR240" s="8">
        <f t="shared" si="130"/>
        <v>18.015280000000001</v>
      </c>
      <c r="FS240" s="8">
        <f t="shared" si="130"/>
        <v>18.015280000000001</v>
      </c>
      <c r="FT240" s="8">
        <f t="shared" si="130"/>
        <v>18.015280000000001</v>
      </c>
      <c r="FU240" s="8">
        <f t="shared" si="130"/>
        <v>18.015280000000001</v>
      </c>
      <c r="FV240" s="8">
        <f t="shared" si="130"/>
        <v>18.015280000000001</v>
      </c>
      <c r="FW240" s="8">
        <f t="shared" si="130"/>
        <v>18.015280000000001</v>
      </c>
      <c r="FX240" s="8">
        <f t="shared" si="130"/>
        <v>18.015280000000001</v>
      </c>
      <c r="FY240" s="8">
        <f t="shared" si="130"/>
        <v>18.015280000000001</v>
      </c>
      <c r="FZ240" s="8">
        <f t="shared" si="130"/>
        <v>18.015280000000001</v>
      </c>
      <c r="GA240" s="8">
        <f t="shared" si="130"/>
        <v>18.015280000000001</v>
      </c>
      <c r="GB240" s="8">
        <f t="shared" si="130"/>
        <v>18.015280000000001</v>
      </c>
      <c r="GC240" s="8">
        <f t="shared" si="130"/>
        <v>18.015280000000001</v>
      </c>
      <c r="GD240" s="8">
        <f t="shared" si="130"/>
        <v>236.35679999999999</v>
      </c>
      <c r="GE240" s="8">
        <f t="shared" si="130"/>
        <v>236.35679999999999</v>
      </c>
      <c r="GF240" s="8">
        <f t="shared" si="130"/>
        <v>236.35679999999999</v>
      </c>
      <c r="GG240" s="8">
        <f t="shared" si="130"/>
        <v>236.35679999999999</v>
      </c>
      <c r="GH240" s="8">
        <f t="shared" si="130"/>
        <v>236.35679999999999</v>
      </c>
      <c r="GI240" s="8">
        <f t="shared" si="130"/>
        <v>236.35679999999999</v>
      </c>
      <c r="GJ240" s="8">
        <f t="shared" si="130"/>
        <v>42.477939999999997</v>
      </c>
      <c r="GK240" s="8">
        <f t="shared" si="130"/>
        <v>18.11392</v>
      </c>
      <c r="GL240" s="8">
        <f t="shared" si="130"/>
        <v>0</v>
      </c>
      <c r="GM240" s="8">
        <f t="shared" si="130"/>
        <v>52.250819999999997</v>
      </c>
      <c r="GN240" s="8">
        <f t="shared" ref="GN240:HV240" si="131">IF(GN33=" ",0,GN33)</f>
        <v>18.017140000000001</v>
      </c>
      <c r="GO240" s="8">
        <f t="shared" si="131"/>
        <v>18.039449999999999</v>
      </c>
      <c r="GP240" s="8">
        <f t="shared" si="131"/>
        <v>18.015999999999998</v>
      </c>
      <c r="GQ240" s="8">
        <f t="shared" si="131"/>
        <v>18.11392</v>
      </c>
      <c r="GR240" s="8">
        <f t="shared" si="131"/>
        <v>18.626180000000002</v>
      </c>
      <c r="GS240" s="8">
        <f t="shared" si="131"/>
        <v>24.12548</v>
      </c>
      <c r="GT240" s="8">
        <f t="shared" si="131"/>
        <v>17.967469999999999</v>
      </c>
      <c r="GU240" s="8">
        <f t="shared" si="131"/>
        <v>166.13319999999999</v>
      </c>
      <c r="GV240" s="8">
        <f t="shared" si="131"/>
        <v>25.111519999999999</v>
      </c>
      <c r="GW240" s="8">
        <f t="shared" si="131"/>
        <v>18.023199999999999</v>
      </c>
      <c r="GX240" s="8">
        <f t="shared" si="131"/>
        <v>166.13319999999999</v>
      </c>
      <c r="GY240" s="8">
        <f t="shared" si="131"/>
        <v>25.73629</v>
      </c>
      <c r="GZ240" s="8">
        <f t="shared" si="131"/>
        <v>18.020389999999999</v>
      </c>
      <c r="HA240" s="8">
        <f t="shared" si="131"/>
        <v>166.13319999999999</v>
      </c>
      <c r="HB240" s="8">
        <f t="shared" si="131"/>
        <v>26.22298</v>
      </c>
      <c r="HC240" s="8">
        <f t="shared" si="131"/>
        <v>18.018429999999999</v>
      </c>
      <c r="HD240" s="8">
        <f t="shared" si="131"/>
        <v>166.13319999999999</v>
      </c>
      <c r="HE240" s="8">
        <f t="shared" si="131"/>
        <v>26.487860000000001</v>
      </c>
      <c r="HF240" s="8">
        <f t="shared" si="131"/>
        <v>18.017690000000002</v>
      </c>
      <c r="HG240" s="8">
        <f t="shared" si="131"/>
        <v>166.13319999999999</v>
      </c>
      <c r="HH240" s="8">
        <f t="shared" si="131"/>
        <v>26.487770000000001</v>
      </c>
      <c r="HI240" s="8">
        <f t="shared" si="131"/>
        <v>26.488759999999999</v>
      </c>
      <c r="HJ240" s="8">
        <f t="shared" si="131"/>
        <v>26.487770000000001</v>
      </c>
      <c r="HK240" s="8">
        <f t="shared" si="131"/>
        <v>26.487770000000001</v>
      </c>
      <c r="HL240" s="8">
        <f t="shared" si="131"/>
        <v>166.126</v>
      </c>
      <c r="HM240" s="8">
        <f t="shared" si="131"/>
        <v>18.096689999999999</v>
      </c>
      <c r="HN240" s="8">
        <f t="shared" si="131"/>
        <v>18.096689999999999</v>
      </c>
      <c r="HO240" s="8">
        <f t="shared" si="131"/>
        <v>18.096689999999999</v>
      </c>
      <c r="HP240" s="8">
        <f t="shared" si="131"/>
        <v>166.126</v>
      </c>
      <c r="HQ240" s="8">
        <f t="shared" si="131"/>
        <v>166.126</v>
      </c>
      <c r="HR240" s="8">
        <f t="shared" si="131"/>
        <v>74.499430000000004</v>
      </c>
      <c r="HS240" s="8">
        <f t="shared" si="131"/>
        <v>166.126</v>
      </c>
      <c r="HT240" s="8">
        <f t="shared" si="131"/>
        <v>18.015280000000001</v>
      </c>
      <c r="HU240" s="8">
        <f t="shared" si="131"/>
        <v>18.096689999999999</v>
      </c>
      <c r="HV240" s="8">
        <f t="shared" si="131"/>
        <v>18.015280000000001</v>
      </c>
      <c r="HW240" s="8">
        <f t="shared" ref="HW240:IB240" si="132">IF(HW33=" ",0,HW33)</f>
        <v>74.291610000000006</v>
      </c>
      <c r="HX240" s="8">
        <f t="shared" si="132"/>
        <v>166.126</v>
      </c>
      <c r="HY240" s="8">
        <f t="shared" si="132"/>
        <v>22.090599999999998</v>
      </c>
      <c r="HZ240" s="8">
        <f t="shared" si="132"/>
        <v>0</v>
      </c>
      <c r="IA240" s="8">
        <f t="shared" si="132"/>
        <v>18.015820000000001</v>
      </c>
      <c r="IB240" s="8">
        <f t="shared" si="132"/>
        <v>18.09244</v>
      </c>
      <c r="IC240" s="8">
        <f>IF(IC33=" ",0,IC33)</f>
        <v>18.11401</v>
      </c>
      <c r="ID240" s="8">
        <f>IF(ID33=" ",0,ID33)</f>
        <v>18.04401</v>
      </c>
      <c r="IE240" s="8"/>
      <c r="IF240" s="8"/>
      <c r="IG240" s="8"/>
      <c r="IH240" s="8"/>
      <c r="II240" s="8"/>
      <c r="IJ240" s="8"/>
      <c r="IK240" s="8"/>
      <c r="IL240" s="8"/>
      <c r="IM240" s="8"/>
      <c r="IN240" s="8"/>
      <c r="IO240" s="8"/>
      <c r="IP240" s="8"/>
      <c r="IQ240" s="8"/>
      <c r="IR240" s="8"/>
      <c r="IS240" s="8"/>
      <c r="IT240" s="8"/>
    </row>
    <row r="241" spans="1:254" ht="12" customHeight="1" x14ac:dyDescent="0.15">
      <c r="A241" s="4" t="s">
        <v>577</v>
      </c>
      <c r="C241" s="47" t="str">
        <f>IF(C217&lt;0.05,"Mixed",IF(AND(C217&gt;=0.05,C217&lt;=0.8,C218&lt;C224),"CTA_Slurry",IF(AND(C217&gt;=0.05,C217&lt;=0.8,C218&gt;C224),"PTA_Slurry","Solid")))</f>
        <v>Mixed</v>
      </c>
      <c r="D241" s="47" t="str">
        <f t="shared" ref="D241:BO241" si="133">IF(D217&lt;0.05,"Mixed",IF(AND(D217&gt;=0.05,D217&lt;=0.8,D218&lt;D224),"CTA_Slurry",IF(AND(D217&gt;=0.05,D217&lt;=0.8,D218&gt;D224),"PTA_Slurry","Solid")))</f>
        <v>Mixed</v>
      </c>
      <c r="E241" s="47" t="str">
        <f t="shared" si="133"/>
        <v>Mixed</v>
      </c>
      <c r="F241" s="47" t="str">
        <f t="shared" si="133"/>
        <v>Mixed</v>
      </c>
      <c r="G241" s="47" t="str">
        <f t="shared" si="133"/>
        <v>Mixed</v>
      </c>
      <c r="H241" s="47" t="str">
        <f t="shared" si="133"/>
        <v>Mixed</v>
      </c>
      <c r="I241" s="47" t="str">
        <f t="shared" si="133"/>
        <v>Mixed</v>
      </c>
      <c r="J241" s="47" t="str">
        <f t="shared" si="133"/>
        <v>Mixed</v>
      </c>
      <c r="K241" s="47" t="str">
        <f t="shared" si="133"/>
        <v>Mixed</v>
      </c>
      <c r="L241" s="47" t="str">
        <f t="shared" si="133"/>
        <v>Mixed</v>
      </c>
      <c r="M241" s="47" t="str">
        <f t="shared" si="133"/>
        <v>CTA_Slurry</v>
      </c>
      <c r="N241" s="47" t="str">
        <f t="shared" si="133"/>
        <v>CTA_Slurry</v>
      </c>
      <c r="O241" s="47" t="str">
        <f t="shared" si="133"/>
        <v>Mixed</v>
      </c>
      <c r="P241" s="47" t="str">
        <f t="shared" si="133"/>
        <v>CTA_Slurry</v>
      </c>
      <c r="Q241" s="47" t="str">
        <f t="shared" si="133"/>
        <v>Mixed</v>
      </c>
      <c r="R241" s="47" t="str">
        <f t="shared" si="133"/>
        <v>CTA_Slurry</v>
      </c>
      <c r="S241" s="47" t="str">
        <f t="shared" si="133"/>
        <v>Mixed</v>
      </c>
      <c r="T241" s="47" t="str">
        <f t="shared" si="133"/>
        <v>Mixed</v>
      </c>
      <c r="U241" s="47" t="str">
        <f t="shared" si="133"/>
        <v>Mixed</v>
      </c>
      <c r="V241" s="47" t="str">
        <f t="shared" si="133"/>
        <v>Mixed</v>
      </c>
      <c r="W241" s="47" t="str">
        <f t="shared" si="133"/>
        <v>Mixed</v>
      </c>
      <c r="X241" s="47" t="str">
        <f t="shared" si="133"/>
        <v>Mixed</v>
      </c>
      <c r="Y241" s="47" t="str">
        <f t="shared" si="133"/>
        <v>Mixed</v>
      </c>
      <c r="Z241" s="47" t="str">
        <f t="shared" si="133"/>
        <v>Mixed</v>
      </c>
      <c r="AA241" s="47" t="str">
        <f t="shared" si="133"/>
        <v>Mixed</v>
      </c>
      <c r="AB241" s="47" t="str">
        <f t="shared" si="133"/>
        <v>Mixed</v>
      </c>
      <c r="AC241" s="47" t="str">
        <f t="shared" si="133"/>
        <v>Mixed</v>
      </c>
      <c r="AD241" s="47" t="str">
        <f t="shared" si="133"/>
        <v>Mixed</v>
      </c>
      <c r="AE241" s="47" t="str">
        <f t="shared" si="133"/>
        <v>Mixed</v>
      </c>
      <c r="AF241" s="47" t="str">
        <f t="shared" si="133"/>
        <v>Mixed</v>
      </c>
      <c r="AG241" s="47" t="str">
        <f t="shared" si="133"/>
        <v>Mixed</v>
      </c>
      <c r="AH241" s="47" t="str">
        <f t="shared" si="133"/>
        <v>Mixed</v>
      </c>
      <c r="AI241" s="47" t="str">
        <f t="shared" si="133"/>
        <v>Mixed</v>
      </c>
      <c r="AJ241" s="47" t="str">
        <f t="shared" si="133"/>
        <v>Mixed</v>
      </c>
      <c r="AK241" s="47" t="str">
        <f t="shared" si="133"/>
        <v>Mixed</v>
      </c>
      <c r="AL241" s="47" t="str">
        <f t="shared" si="133"/>
        <v>Mixed</v>
      </c>
      <c r="AM241" s="47" t="str">
        <f t="shared" si="133"/>
        <v>Solid</v>
      </c>
      <c r="AN241" s="47" t="str">
        <f t="shared" si="133"/>
        <v>Mixed</v>
      </c>
      <c r="AO241" s="47" t="str">
        <f t="shared" si="133"/>
        <v>Mixed</v>
      </c>
      <c r="AP241" s="47" t="str">
        <f t="shared" si="133"/>
        <v>PTA_Slurry</v>
      </c>
      <c r="AQ241" s="47" t="str">
        <f t="shared" si="133"/>
        <v>Mixed</v>
      </c>
      <c r="AR241" s="47" t="str">
        <f t="shared" si="133"/>
        <v>PTA_Slurry</v>
      </c>
      <c r="AS241" s="47" t="str">
        <f t="shared" si="133"/>
        <v>PTA_Slurry</v>
      </c>
      <c r="AT241" s="47" t="str">
        <f t="shared" si="133"/>
        <v>PTA_Slurry</v>
      </c>
      <c r="AU241" s="47" t="str">
        <f t="shared" si="133"/>
        <v>Mixed</v>
      </c>
      <c r="AV241" s="47" t="str">
        <f t="shared" si="133"/>
        <v>Mixed</v>
      </c>
      <c r="AW241" s="47" t="str">
        <f t="shared" si="133"/>
        <v>Mixed</v>
      </c>
      <c r="AX241" s="47" t="str">
        <f t="shared" si="133"/>
        <v>Mixed</v>
      </c>
      <c r="AY241" s="47" t="str">
        <f t="shared" si="133"/>
        <v>PTA_Slurry</v>
      </c>
      <c r="AZ241" s="47" t="str">
        <f t="shared" si="133"/>
        <v>PTA_Slurry</v>
      </c>
      <c r="BA241" s="47" t="str">
        <f t="shared" si="133"/>
        <v>PTA_Slurry</v>
      </c>
      <c r="BB241" s="47" t="str">
        <f t="shared" si="133"/>
        <v>PTA_Slurry</v>
      </c>
      <c r="BC241" s="47" t="str">
        <f t="shared" si="133"/>
        <v>PTA_Slurry</v>
      </c>
      <c r="BD241" s="47" t="str">
        <f t="shared" si="133"/>
        <v>PTA_Slurry</v>
      </c>
      <c r="BE241" s="47" t="str">
        <f t="shared" si="133"/>
        <v>PTA_Slurry</v>
      </c>
      <c r="BF241" s="47" t="str">
        <f t="shared" si="133"/>
        <v>PTA_Slurry</v>
      </c>
      <c r="BG241" s="47" t="str">
        <f t="shared" si="133"/>
        <v>PTA_Slurry</v>
      </c>
      <c r="BH241" s="47" t="str">
        <f t="shared" si="133"/>
        <v>Mixed</v>
      </c>
      <c r="BI241" s="47" t="str">
        <f t="shared" si="133"/>
        <v>Mixed</v>
      </c>
      <c r="BJ241" s="47" t="str">
        <f t="shared" si="133"/>
        <v>Mixed</v>
      </c>
      <c r="BK241" s="47" t="str">
        <f t="shared" si="133"/>
        <v>PTA_Slurry</v>
      </c>
      <c r="BL241" s="47" t="str">
        <f t="shared" si="133"/>
        <v>PTA_Slurry</v>
      </c>
      <c r="BM241" s="47" t="str">
        <f t="shared" si="133"/>
        <v>Mixed</v>
      </c>
      <c r="BN241" s="47" t="str">
        <f t="shared" si="133"/>
        <v>Mixed</v>
      </c>
      <c r="BO241" s="47" t="str">
        <f t="shared" si="133"/>
        <v>PTA_Slurry</v>
      </c>
      <c r="BP241" s="47" t="str">
        <f t="shared" ref="BP241:EA241" si="134">IF(BP217&lt;0.05,"Mixed",IF(AND(BP217&gt;=0.05,BP217&lt;=0.8,BP218&lt;BP224),"CTA_Slurry",IF(AND(BP217&gt;=0.05,BP217&lt;=0.8,BP218&gt;BP224),"PTA_Slurry","Solid")))</f>
        <v>Mixed</v>
      </c>
      <c r="BQ241" s="47" t="str">
        <f t="shared" si="134"/>
        <v>Mixed</v>
      </c>
      <c r="BR241" s="47" t="str">
        <f t="shared" si="134"/>
        <v>Mixed</v>
      </c>
      <c r="BS241" s="47" t="str">
        <f t="shared" si="134"/>
        <v>PTA_Slurry</v>
      </c>
      <c r="BT241" s="47" t="str">
        <f t="shared" si="134"/>
        <v>Mixed</v>
      </c>
      <c r="BU241" s="47" t="str">
        <f t="shared" si="134"/>
        <v>Mixed</v>
      </c>
      <c r="BV241" s="47" t="str">
        <f t="shared" si="134"/>
        <v>PTA_Slurry</v>
      </c>
      <c r="BW241" s="47" t="str">
        <f t="shared" si="134"/>
        <v>Mixed</v>
      </c>
      <c r="BX241" s="47" t="str">
        <f t="shared" si="134"/>
        <v>PTA_Slurry</v>
      </c>
      <c r="BY241" s="47" t="str">
        <f t="shared" si="134"/>
        <v>Mixed</v>
      </c>
      <c r="BZ241" s="47" t="str">
        <f t="shared" si="134"/>
        <v>PTA_Slurry</v>
      </c>
      <c r="CA241" s="47" t="str">
        <f t="shared" si="134"/>
        <v>PTA_Slurry</v>
      </c>
      <c r="CB241" s="47" t="str">
        <f t="shared" si="134"/>
        <v>Mixed</v>
      </c>
      <c r="CC241" s="47" t="str">
        <f t="shared" si="134"/>
        <v>Mixed</v>
      </c>
      <c r="CD241" s="47" t="str">
        <f t="shared" si="134"/>
        <v>Mixed</v>
      </c>
      <c r="CE241" s="47" t="str">
        <f t="shared" si="134"/>
        <v>Mixed</v>
      </c>
      <c r="CF241" s="47" t="str">
        <f t="shared" si="134"/>
        <v>Mixed</v>
      </c>
      <c r="CG241" s="47" t="str">
        <f t="shared" si="134"/>
        <v>Mixed</v>
      </c>
      <c r="CH241" s="47" t="str">
        <f t="shared" si="134"/>
        <v>Mixed</v>
      </c>
      <c r="CI241" s="47" t="str">
        <f t="shared" si="134"/>
        <v>Mixed</v>
      </c>
      <c r="CJ241" s="47" t="str">
        <f t="shared" si="134"/>
        <v>Mixed</v>
      </c>
      <c r="CK241" s="47" t="str">
        <f t="shared" si="134"/>
        <v>Mixed</v>
      </c>
      <c r="CL241" s="47" t="str">
        <f t="shared" si="134"/>
        <v>Mixed</v>
      </c>
      <c r="CM241" s="47" t="str">
        <f t="shared" si="134"/>
        <v>Mixed</v>
      </c>
      <c r="CN241" s="47" t="str">
        <f t="shared" si="134"/>
        <v>Mixed</v>
      </c>
      <c r="CO241" s="47" t="str">
        <f t="shared" si="134"/>
        <v>Mixed</v>
      </c>
      <c r="CP241" s="47" t="str">
        <f t="shared" si="134"/>
        <v>Mixed</v>
      </c>
      <c r="CQ241" s="47" t="str">
        <f t="shared" si="134"/>
        <v>Mixed</v>
      </c>
      <c r="CR241" s="47" t="str">
        <f t="shared" si="134"/>
        <v>Mixed</v>
      </c>
      <c r="CS241" s="47" t="str">
        <f t="shared" si="134"/>
        <v>Mixed</v>
      </c>
      <c r="CT241" s="47" t="str">
        <f t="shared" si="134"/>
        <v>Mixed</v>
      </c>
      <c r="CU241" s="47" t="str">
        <f t="shared" si="134"/>
        <v>Mixed</v>
      </c>
      <c r="CV241" s="47" t="str">
        <f t="shared" si="134"/>
        <v>Mixed</v>
      </c>
      <c r="CW241" s="47" t="str">
        <f t="shared" si="134"/>
        <v>Mixed</v>
      </c>
      <c r="CX241" s="47" t="str">
        <f t="shared" si="134"/>
        <v>Mixed</v>
      </c>
      <c r="CY241" s="47" t="str">
        <f t="shared" si="134"/>
        <v>Mixed</v>
      </c>
      <c r="CZ241" s="47" t="str">
        <f t="shared" si="134"/>
        <v>Mixed</v>
      </c>
      <c r="DA241" s="47" t="str">
        <f t="shared" si="134"/>
        <v>Mixed</v>
      </c>
      <c r="DB241" s="47" t="str">
        <f t="shared" si="134"/>
        <v>Mixed</v>
      </c>
      <c r="DC241" s="47" t="str">
        <f t="shared" si="134"/>
        <v>Mixed</v>
      </c>
      <c r="DD241" s="47" t="str">
        <f t="shared" si="134"/>
        <v>Mixed</v>
      </c>
      <c r="DE241" s="47" t="str">
        <f t="shared" si="134"/>
        <v>Mixed</v>
      </c>
      <c r="DF241" s="47" t="str">
        <f t="shared" si="134"/>
        <v>Solid</v>
      </c>
      <c r="DG241" s="47" t="str">
        <f t="shared" si="134"/>
        <v>Mixed</v>
      </c>
      <c r="DH241" s="47" t="str">
        <f t="shared" si="134"/>
        <v>Mixed</v>
      </c>
      <c r="DI241" s="47" t="str">
        <f t="shared" si="134"/>
        <v>Mixed</v>
      </c>
      <c r="DJ241" s="47" t="str">
        <f t="shared" si="134"/>
        <v>Mixed</v>
      </c>
      <c r="DK241" s="47" t="str">
        <f t="shared" si="134"/>
        <v>PTA_Slurry</v>
      </c>
      <c r="DL241" s="47" t="str">
        <f t="shared" si="134"/>
        <v>PTA_Slurry</v>
      </c>
      <c r="DM241" s="47" t="str">
        <f t="shared" si="134"/>
        <v>Mixed</v>
      </c>
      <c r="DN241" s="47" t="str">
        <f t="shared" si="134"/>
        <v>PTA_Slurry</v>
      </c>
      <c r="DO241" s="47" t="str">
        <f t="shared" si="134"/>
        <v>PTA_Slurry</v>
      </c>
      <c r="DP241" s="47" t="str">
        <f t="shared" si="134"/>
        <v>Solid</v>
      </c>
      <c r="DQ241" s="47" t="str">
        <f t="shared" si="134"/>
        <v>Mixed</v>
      </c>
      <c r="DR241" s="47" t="str">
        <f t="shared" si="134"/>
        <v>PTA_Slurry</v>
      </c>
      <c r="DS241" s="47" t="str">
        <f t="shared" si="134"/>
        <v>Mixed</v>
      </c>
      <c r="DT241" s="47" t="str">
        <f t="shared" si="134"/>
        <v>Mixed</v>
      </c>
      <c r="DU241" s="47" t="str">
        <f t="shared" si="134"/>
        <v>Mixed</v>
      </c>
      <c r="DV241" s="47" t="str">
        <f t="shared" si="134"/>
        <v>Mixed</v>
      </c>
      <c r="DW241" s="47" t="str">
        <f t="shared" si="134"/>
        <v>Mixed</v>
      </c>
      <c r="DX241" s="47" t="str">
        <f t="shared" si="134"/>
        <v>Mixed</v>
      </c>
      <c r="DY241" s="47" t="str">
        <f t="shared" si="134"/>
        <v>Mixed</v>
      </c>
      <c r="DZ241" s="47" t="str">
        <f t="shared" si="134"/>
        <v>Mixed</v>
      </c>
      <c r="EA241" s="47" t="str">
        <f t="shared" si="134"/>
        <v>Mixed</v>
      </c>
      <c r="EB241" s="47" t="str">
        <f t="shared" ref="EB241:GM241" si="135">IF(EB217&lt;0.05,"Mixed",IF(AND(EB217&gt;=0.05,EB217&lt;=0.8,EB218&lt;EB224),"CTA_Slurry",IF(AND(EB217&gt;=0.05,EB217&lt;=0.8,EB218&gt;EB224),"PTA_Slurry","Solid")))</f>
        <v>Mixed</v>
      </c>
      <c r="EC241" s="47" t="str">
        <f t="shared" si="135"/>
        <v>Solid</v>
      </c>
      <c r="ED241" s="47" t="str">
        <f t="shared" si="135"/>
        <v>Mixed</v>
      </c>
      <c r="EE241" s="47" t="str">
        <f t="shared" si="135"/>
        <v>Mixed</v>
      </c>
      <c r="EF241" s="47" t="str">
        <f t="shared" si="135"/>
        <v>Mixed</v>
      </c>
      <c r="EG241" s="47" t="str">
        <f t="shared" si="135"/>
        <v>Mixed</v>
      </c>
      <c r="EH241" s="47" t="str">
        <f t="shared" si="135"/>
        <v>Mixed</v>
      </c>
      <c r="EI241" s="47" t="str">
        <f t="shared" si="135"/>
        <v>Mixed</v>
      </c>
      <c r="EJ241" s="47" t="str">
        <f t="shared" si="135"/>
        <v>Mixed</v>
      </c>
      <c r="EK241" s="47" t="str">
        <f t="shared" si="135"/>
        <v>Mixed</v>
      </c>
      <c r="EL241" s="47" t="str">
        <f t="shared" si="135"/>
        <v>Mixed</v>
      </c>
      <c r="EM241" s="47" t="str">
        <f t="shared" si="135"/>
        <v>Mixed</v>
      </c>
      <c r="EN241" s="47" t="str">
        <f t="shared" si="135"/>
        <v>Mixed</v>
      </c>
      <c r="EO241" s="47" t="str">
        <f t="shared" si="135"/>
        <v>Mixed</v>
      </c>
      <c r="EP241" s="47" t="str">
        <f t="shared" si="135"/>
        <v>Mixed</v>
      </c>
      <c r="EQ241" s="47" t="str">
        <f t="shared" si="135"/>
        <v>Mixed</v>
      </c>
      <c r="ER241" s="47" t="str">
        <f t="shared" si="135"/>
        <v>Mixed</v>
      </c>
      <c r="ES241" s="47" t="str">
        <f t="shared" si="135"/>
        <v>Mixed</v>
      </c>
      <c r="ET241" s="47" t="str">
        <f t="shared" si="135"/>
        <v>Mixed</v>
      </c>
      <c r="EU241" s="47" t="str">
        <f t="shared" si="135"/>
        <v>Mixed</v>
      </c>
      <c r="EV241" s="47" t="str">
        <f t="shared" si="135"/>
        <v>Mixed</v>
      </c>
      <c r="EW241" s="47" t="str">
        <f t="shared" si="135"/>
        <v>Mixed</v>
      </c>
      <c r="EX241" s="47" t="str">
        <f t="shared" si="135"/>
        <v>Mixed</v>
      </c>
      <c r="EY241" s="47" t="str">
        <f t="shared" si="135"/>
        <v>Mixed</v>
      </c>
      <c r="EZ241" s="47" t="str">
        <f t="shared" si="135"/>
        <v>Mixed</v>
      </c>
      <c r="FA241" s="47" t="str">
        <f t="shared" si="135"/>
        <v>Mixed</v>
      </c>
      <c r="FB241" s="47" t="str">
        <f t="shared" si="135"/>
        <v>Mixed</v>
      </c>
      <c r="FC241" s="47" t="str">
        <f t="shared" si="135"/>
        <v>Mixed</v>
      </c>
      <c r="FD241" s="47" t="str">
        <f t="shared" si="135"/>
        <v>Mixed</v>
      </c>
      <c r="FE241" s="47" t="str">
        <f t="shared" si="135"/>
        <v>Mixed</v>
      </c>
      <c r="FF241" s="47" t="str">
        <f t="shared" si="135"/>
        <v>Mixed</v>
      </c>
      <c r="FG241" s="47" t="str">
        <f t="shared" si="135"/>
        <v>Mixed</v>
      </c>
      <c r="FH241" s="47" t="str">
        <f t="shared" si="135"/>
        <v>Mixed</v>
      </c>
      <c r="FI241" s="47" t="str">
        <f t="shared" si="135"/>
        <v>Mixed</v>
      </c>
      <c r="FJ241" s="47" t="str">
        <f t="shared" si="135"/>
        <v>Mixed</v>
      </c>
      <c r="FK241" s="47" t="str">
        <f t="shared" si="135"/>
        <v>Mixed</v>
      </c>
      <c r="FL241" s="47" t="str">
        <f t="shared" si="135"/>
        <v>Mixed</v>
      </c>
      <c r="FM241" s="47" t="str">
        <f t="shared" si="135"/>
        <v>Mixed</v>
      </c>
      <c r="FN241" s="47" t="str">
        <f t="shared" si="135"/>
        <v>Mixed</v>
      </c>
      <c r="FO241" s="47" t="str">
        <f t="shared" si="135"/>
        <v>Mixed</v>
      </c>
      <c r="FP241" s="47" t="str">
        <f t="shared" si="135"/>
        <v>Mixed</v>
      </c>
      <c r="FQ241" s="47" t="str">
        <f t="shared" si="135"/>
        <v>Mixed</v>
      </c>
      <c r="FR241" s="47" t="str">
        <f t="shared" si="135"/>
        <v>Mixed</v>
      </c>
      <c r="FS241" s="47" t="str">
        <f t="shared" si="135"/>
        <v>Mixed</v>
      </c>
      <c r="FT241" s="47" t="str">
        <f t="shared" si="135"/>
        <v>Mixed</v>
      </c>
      <c r="FU241" s="47" t="str">
        <f t="shared" si="135"/>
        <v>Mixed</v>
      </c>
      <c r="FV241" s="47" t="str">
        <f t="shared" si="135"/>
        <v>Mixed</v>
      </c>
      <c r="FW241" s="47" t="str">
        <f t="shared" si="135"/>
        <v>Mixed</v>
      </c>
      <c r="FX241" s="47" t="str">
        <f t="shared" si="135"/>
        <v>Mixed</v>
      </c>
      <c r="FY241" s="47" t="str">
        <f t="shared" si="135"/>
        <v>Mixed</v>
      </c>
      <c r="FZ241" s="47" t="str">
        <f t="shared" si="135"/>
        <v>Mixed</v>
      </c>
      <c r="GA241" s="47" t="str">
        <f t="shared" si="135"/>
        <v>Mixed</v>
      </c>
      <c r="GB241" s="47" t="str">
        <f t="shared" si="135"/>
        <v>Mixed</v>
      </c>
      <c r="GC241" s="47" t="str">
        <f t="shared" si="135"/>
        <v>Mixed</v>
      </c>
      <c r="GD241" s="47" t="str">
        <f t="shared" si="135"/>
        <v>Mixed</v>
      </c>
      <c r="GE241" s="47" t="str">
        <f t="shared" si="135"/>
        <v>Mixed</v>
      </c>
      <c r="GF241" s="47" t="str">
        <f t="shared" si="135"/>
        <v>Mixed</v>
      </c>
      <c r="GG241" s="47" t="str">
        <f t="shared" si="135"/>
        <v>Mixed</v>
      </c>
      <c r="GH241" s="47" t="str">
        <f t="shared" si="135"/>
        <v>Mixed</v>
      </c>
      <c r="GI241" s="47" t="str">
        <f t="shared" si="135"/>
        <v>Mixed</v>
      </c>
      <c r="GJ241" s="47" t="str">
        <f t="shared" si="135"/>
        <v>PTA_Slurry</v>
      </c>
      <c r="GK241" s="47" t="str">
        <f t="shared" si="135"/>
        <v>Mixed</v>
      </c>
      <c r="GL241" s="47" t="str">
        <f t="shared" si="135"/>
        <v>Mixed</v>
      </c>
      <c r="GM241" s="47" t="str">
        <f t="shared" si="135"/>
        <v>CTA_Slurry</v>
      </c>
      <c r="GN241" s="47" t="str">
        <f t="shared" ref="GN241:ID241" si="136">IF(GN217&lt;0.05,"Mixed",IF(AND(GN217&gt;=0.05,GN217&lt;=0.8,GN218&lt;GN224),"CTA_Slurry",IF(AND(GN217&gt;=0.05,GN217&lt;=0.8,GN218&gt;GN224),"PTA_Slurry","Solid")))</f>
        <v>Mixed</v>
      </c>
      <c r="GO241" s="47" t="str">
        <f t="shared" si="136"/>
        <v>Mixed</v>
      </c>
      <c r="GP241" s="47" t="str">
        <f t="shared" si="136"/>
        <v>Mixed</v>
      </c>
      <c r="GQ241" s="47" t="str">
        <f t="shared" si="136"/>
        <v>Mixed</v>
      </c>
      <c r="GR241" s="47" t="str">
        <f t="shared" si="136"/>
        <v>Mixed</v>
      </c>
      <c r="GS241" s="47" t="str">
        <f t="shared" si="136"/>
        <v>PTA_Slurry</v>
      </c>
      <c r="GT241" s="47" t="str">
        <f t="shared" si="136"/>
        <v>Mixed</v>
      </c>
      <c r="GU241" s="47" t="str">
        <f t="shared" si="136"/>
        <v>Solid</v>
      </c>
      <c r="GV241" s="47" t="str">
        <f t="shared" si="136"/>
        <v>PTA_Slurry</v>
      </c>
      <c r="GW241" s="47" t="str">
        <f t="shared" si="136"/>
        <v>Mixed</v>
      </c>
      <c r="GX241" s="47" t="str">
        <f t="shared" si="136"/>
        <v>Solid</v>
      </c>
      <c r="GY241" s="47" t="str">
        <f t="shared" si="136"/>
        <v>PTA_Slurry</v>
      </c>
      <c r="GZ241" s="47" t="str">
        <f t="shared" si="136"/>
        <v>Mixed</v>
      </c>
      <c r="HA241" s="47" t="str">
        <f t="shared" si="136"/>
        <v>Solid</v>
      </c>
      <c r="HB241" s="47" t="str">
        <f t="shared" si="136"/>
        <v>PTA_Slurry</v>
      </c>
      <c r="HC241" s="47" t="str">
        <f t="shared" si="136"/>
        <v>Mixed</v>
      </c>
      <c r="HD241" s="47" t="str">
        <f t="shared" si="136"/>
        <v>Solid</v>
      </c>
      <c r="HE241" s="47" t="str">
        <f t="shared" si="136"/>
        <v>PTA_Slurry</v>
      </c>
      <c r="HF241" s="47" t="str">
        <f t="shared" si="136"/>
        <v>Mixed</v>
      </c>
      <c r="HG241" s="47" t="str">
        <f t="shared" si="136"/>
        <v>Solid</v>
      </c>
      <c r="HH241" s="47" t="str">
        <f t="shared" si="136"/>
        <v>PTA_Slurry</v>
      </c>
      <c r="HI241" s="47" t="str">
        <f t="shared" si="136"/>
        <v>PTA_Slurry</v>
      </c>
      <c r="HJ241" s="47" t="str">
        <f t="shared" si="136"/>
        <v>PTA_Slurry</v>
      </c>
      <c r="HK241" s="47" t="str">
        <f t="shared" si="136"/>
        <v>PTA_Slurry</v>
      </c>
      <c r="HL241" s="47" t="str">
        <f t="shared" si="136"/>
        <v>Solid</v>
      </c>
      <c r="HM241" s="47" t="str">
        <f t="shared" si="136"/>
        <v>Mixed</v>
      </c>
      <c r="HN241" s="47" t="str">
        <f t="shared" si="136"/>
        <v>Mixed</v>
      </c>
      <c r="HO241" s="47" t="str">
        <f t="shared" si="136"/>
        <v>Mixed</v>
      </c>
      <c r="HP241" s="47" t="str">
        <f t="shared" si="136"/>
        <v>Solid</v>
      </c>
      <c r="HQ241" s="47" t="str">
        <f t="shared" si="136"/>
        <v>Solid</v>
      </c>
      <c r="HR241" s="47" t="str">
        <f t="shared" si="136"/>
        <v>Solid</v>
      </c>
      <c r="HS241" s="47" t="str">
        <f t="shared" si="136"/>
        <v>Solid</v>
      </c>
      <c r="HT241" s="47" t="str">
        <f t="shared" si="136"/>
        <v>Mixed</v>
      </c>
      <c r="HU241" s="47" t="str">
        <f t="shared" si="136"/>
        <v>Mixed</v>
      </c>
      <c r="HV241" s="47" t="str">
        <f t="shared" si="136"/>
        <v>Mixed</v>
      </c>
      <c r="HW241" s="47" t="str">
        <f t="shared" si="136"/>
        <v>Solid</v>
      </c>
      <c r="HX241" s="47" t="str">
        <f t="shared" si="136"/>
        <v>Solid</v>
      </c>
      <c r="HY241" s="47" t="str">
        <f t="shared" si="136"/>
        <v>Mixed</v>
      </c>
      <c r="HZ241" s="47" t="str">
        <f t="shared" si="136"/>
        <v>Mixed</v>
      </c>
      <c r="IA241" s="47" t="str">
        <f t="shared" si="136"/>
        <v>Mixed</v>
      </c>
      <c r="IB241" s="47" t="str">
        <f t="shared" si="136"/>
        <v>Mixed</v>
      </c>
      <c r="IC241" s="47" t="str">
        <f t="shared" si="136"/>
        <v>Mixed</v>
      </c>
      <c r="ID241" s="47" t="str">
        <f t="shared" si="136"/>
        <v>Mixed</v>
      </c>
      <c r="IE241" s="47"/>
      <c r="IF241" s="47"/>
      <c r="IG241" s="47"/>
      <c r="IH241" s="47"/>
      <c r="II241" s="47"/>
      <c r="IJ241" s="47"/>
      <c r="IK241" s="47"/>
      <c r="IL241" s="47"/>
      <c r="IM241" s="47"/>
      <c r="IN241" s="47"/>
      <c r="IO241" s="47"/>
      <c r="IP241" s="47"/>
      <c r="IQ241" s="47"/>
      <c r="IR241" s="47"/>
      <c r="IS241" s="47"/>
      <c r="IT241" s="47"/>
    </row>
    <row r="242" spans="1:254" s="48" customFormat="1" ht="12" customHeight="1" x14ac:dyDescent="0.15">
      <c r="A242" s="6" t="s">
        <v>560</v>
      </c>
      <c r="C242" s="49"/>
      <c r="D242" s="49"/>
      <c r="E242" s="49"/>
      <c r="F242" s="49"/>
      <c r="G242" s="49"/>
      <c r="H242" s="49"/>
      <c r="I242" s="49"/>
      <c r="J242" s="49"/>
      <c r="K242" s="49"/>
      <c r="L242" s="49"/>
      <c r="M242" s="49"/>
      <c r="N242" s="49"/>
      <c r="O242" s="49"/>
      <c r="P242" s="49"/>
      <c r="Q242" s="49"/>
      <c r="R242" s="49"/>
      <c r="S242" s="49"/>
      <c r="T242" s="49"/>
      <c r="U242" s="49"/>
      <c r="V242" s="49"/>
      <c r="W242" s="49"/>
      <c r="X242" s="49"/>
      <c r="Y242" s="49"/>
      <c r="Z242" s="49"/>
      <c r="AA242" s="49"/>
      <c r="AB242" s="49"/>
      <c r="AC242" s="49"/>
      <c r="AD242" s="49"/>
      <c r="AE242" s="49"/>
      <c r="AF242" s="49"/>
      <c r="AG242" s="49"/>
      <c r="AH242" s="49"/>
      <c r="AI242" s="49"/>
      <c r="AJ242" s="49"/>
      <c r="AK242" s="49"/>
      <c r="AL242" s="49"/>
      <c r="AM242" s="49"/>
      <c r="AN242" s="49"/>
      <c r="AO242" s="49"/>
      <c r="AP242" s="49"/>
      <c r="AQ242" s="49"/>
      <c r="AR242" s="49"/>
      <c r="AS242" s="49"/>
      <c r="AT242" s="49"/>
      <c r="AU242" s="49"/>
      <c r="AV242" s="49"/>
      <c r="AW242" s="49"/>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c r="CD242" s="49"/>
      <c r="CE242" s="49"/>
      <c r="CF242" s="49"/>
      <c r="CG242" s="49"/>
      <c r="CH242" s="49"/>
      <c r="CI242" s="49"/>
      <c r="CJ242" s="49"/>
      <c r="CK242" s="49"/>
      <c r="CL242" s="49"/>
      <c r="CM242" s="49"/>
      <c r="CN242" s="49"/>
      <c r="CO242" s="49"/>
      <c r="CP242" s="49"/>
      <c r="CQ242" s="49"/>
      <c r="CR242" s="49"/>
      <c r="CS242" s="49"/>
      <c r="CT242" s="49"/>
      <c r="CU242" s="49"/>
      <c r="CV242" s="49"/>
      <c r="CW242" s="49"/>
      <c r="CX242" s="49"/>
      <c r="CY242" s="49"/>
      <c r="CZ242" s="49"/>
      <c r="DA242" s="49"/>
      <c r="DB242" s="49"/>
      <c r="DC242" s="49"/>
      <c r="DD242" s="49"/>
      <c r="DE242" s="49"/>
      <c r="DF242" s="49"/>
      <c r="DG242" s="49"/>
      <c r="DH242" s="49"/>
      <c r="DI242" s="49"/>
      <c r="DJ242" s="49"/>
      <c r="DK242" s="49"/>
      <c r="DL242" s="49"/>
      <c r="DM242" s="49"/>
      <c r="DN242" s="49"/>
      <c r="DO242" s="49"/>
      <c r="DP242" s="49"/>
      <c r="DQ242" s="49"/>
      <c r="DR242" s="49"/>
      <c r="DS242" s="49"/>
      <c r="DT242" s="49"/>
      <c r="DU242" s="49"/>
      <c r="DV242" s="49"/>
      <c r="DW242" s="49"/>
      <c r="DX242" s="49"/>
      <c r="DY242" s="49"/>
      <c r="DZ242" s="49"/>
      <c r="EA242" s="49"/>
      <c r="EB242" s="49"/>
      <c r="EC242" s="49"/>
      <c r="ED242" s="49"/>
      <c r="EE242" s="49"/>
      <c r="EF242" s="49"/>
      <c r="EG242" s="49"/>
      <c r="EH242" s="49"/>
      <c r="EI242" s="49"/>
      <c r="EJ242" s="49"/>
      <c r="EK242" s="49"/>
      <c r="EL242" s="49"/>
      <c r="EM242" s="49"/>
      <c r="EN242" s="49"/>
      <c r="EO242" s="49"/>
      <c r="EP242" s="49"/>
      <c r="EQ242" s="49"/>
      <c r="ER242" s="49"/>
      <c r="ES242" s="49"/>
      <c r="ET242" s="49"/>
      <c r="EU242" s="49"/>
      <c r="EV242" s="49"/>
      <c r="EW242" s="49"/>
      <c r="EX242" s="49"/>
      <c r="EY242" s="49"/>
      <c r="EZ242" s="49"/>
      <c r="FA242" s="49"/>
      <c r="FB242" s="49"/>
      <c r="FC242" s="49"/>
      <c r="FD242" s="49"/>
      <c r="FE242" s="49"/>
      <c r="FF242" s="49"/>
      <c r="FG242" s="49"/>
      <c r="FH242" s="49"/>
      <c r="FI242" s="49"/>
      <c r="FJ242" s="49"/>
      <c r="FK242" s="49"/>
      <c r="FL242" s="49"/>
      <c r="FM242" s="49"/>
      <c r="FN242" s="49"/>
      <c r="FO242" s="49"/>
      <c r="FP242" s="49"/>
      <c r="FQ242" s="49"/>
      <c r="FR242" s="49"/>
      <c r="FS242" s="49"/>
      <c r="FT242" s="49"/>
      <c r="FU242" s="49"/>
      <c r="FV242" s="49"/>
      <c r="FW242" s="49"/>
      <c r="FX242" s="49"/>
      <c r="FY242" s="49"/>
      <c r="FZ242" s="49"/>
      <c r="GA242" s="49"/>
      <c r="GB242" s="49"/>
      <c r="GC242" s="49"/>
      <c r="GD242" s="49"/>
      <c r="GE242" s="49"/>
      <c r="GF242" s="49"/>
      <c r="GG242" s="49"/>
      <c r="GH242" s="49"/>
      <c r="GI242" s="49"/>
      <c r="GJ242" s="49"/>
      <c r="GK242" s="49"/>
      <c r="GL242" s="49"/>
      <c r="GM242" s="49"/>
      <c r="GN242" s="49"/>
      <c r="GO242" s="49"/>
      <c r="GP242" s="49"/>
      <c r="GQ242" s="49"/>
      <c r="GR242" s="49"/>
      <c r="GS242" s="49"/>
      <c r="GT242" s="49"/>
      <c r="GU242" s="49"/>
      <c r="GV242" s="49"/>
      <c r="GW242" s="49"/>
      <c r="GX242" s="49"/>
      <c r="GY242" s="49"/>
      <c r="GZ242" s="49"/>
      <c r="HA242" s="49"/>
      <c r="HB242" s="49"/>
      <c r="HC242" s="49"/>
      <c r="HD242" s="49"/>
      <c r="HE242" s="49"/>
      <c r="HF242" s="49"/>
      <c r="HG242" s="49"/>
      <c r="HH242" s="49"/>
      <c r="HI242" s="49"/>
      <c r="HJ242" s="49"/>
      <c r="HK242" s="49"/>
      <c r="HL242" s="49"/>
      <c r="HM242" s="49"/>
      <c r="HN242" s="49"/>
      <c r="HO242" s="49"/>
      <c r="HP242" s="49"/>
      <c r="HQ242" s="49"/>
      <c r="HR242" s="49"/>
      <c r="HS242" s="49"/>
      <c r="HT242" s="49"/>
      <c r="HU242" s="49"/>
      <c r="HV242" s="49"/>
      <c r="HW242" s="49"/>
      <c r="HX242" s="49"/>
      <c r="HY242" s="49"/>
      <c r="HZ242" s="49"/>
      <c r="IA242" s="49"/>
      <c r="IB242" s="49"/>
      <c r="IC242" s="49"/>
      <c r="ID242" s="49"/>
      <c r="IE242" s="49"/>
      <c r="IF242" s="49"/>
      <c r="IG242" s="49"/>
      <c r="IH242" s="49"/>
      <c r="II242" s="49"/>
      <c r="IJ242" s="49"/>
      <c r="IK242" s="49"/>
      <c r="IL242" s="49"/>
      <c r="IM242" s="49"/>
      <c r="IN242" s="49"/>
      <c r="IO242" s="49"/>
      <c r="IP242" s="49"/>
      <c r="IQ242" s="49"/>
      <c r="IR242" s="49"/>
      <c r="IS242" s="49"/>
      <c r="IT242" s="49"/>
    </row>
    <row r="243" spans="1:254" ht="12" customHeight="1" x14ac:dyDescent="0.15">
      <c r="A243" s="4" t="s">
        <v>562</v>
      </c>
      <c r="B243" s="5"/>
      <c r="C243" s="27">
        <f>C217/RHO_TA(C237)/(C217/RHO_TA(C237)+(1-C217)/(RHO_ACID(C237)*1000))</f>
        <v>2.2482310452399926E-3</v>
      </c>
      <c r="D243" s="27">
        <f t="shared" ref="D243:BO243" si="137">D217/RHO_TA(D237)/(D217/RHO_TA(D237)+(1-D217)/(RHO_ACID(D237)*1000))</f>
        <v>2.2241179427595289E-11</v>
      </c>
      <c r="E243" s="27">
        <f t="shared" si="137"/>
        <v>2.2857154459247914E-11</v>
      </c>
      <c r="F243" s="27">
        <f t="shared" si="137"/>
        <v>0</v>
      </c>
      <c r="G243" s="27">
        <f t="shared" si="137"/>
        <v>2.4481499254073807E-3</v>
      </c>
      <c r="H243" s="27">
        <f t="shared" si="137"/>
        <v>2.4481505767776023E-3</v>
      </c>
      <c r="I243" s="27">
        <f t="shared" si="137"/>
        <v>0</v>
      </c>
      <c r="J243" s="27">
        <f t="shared" si="137"/>
        <v>0</v>
      </c>
      <c r="K243" s="27">
        <f t="shared" si="137"/>
        <v>0</v>
      </c>
      <c r="L243" s="27">
        <f t="shared" si="137"/>
        <v>2.4481465173811735E-3</v>
      </c>
      <c r="M243" s="27">
        <f t="shared" si="137"/>
        <v>5.924998885971744E-2</v>
      </c>
      <c r="N243" s="27">
        <f t="shared" si="137"/>
        <v>5.9249992445537095E-2</v>
      </c>
      <c r="O243" s="27">
        <f t="shared" si="137"/>
        <v>2.9657660122007351E-4</v>
      </c>
      <c r="P243" s="27">
        <f t="shared" si="137"/>
        <v>5.9249981207577976E-2</v>
      </c>
      <c r="Q243" s="27">
        <f t="shared" si="137"/>
        <v>0</v>
      </c>
      <c r="R243" s="27">
        <f t="shared" si="137"/>
        <v>5.927857626402748E-2</v>
      </c>
      <c r="S243" s="27">
        <f t="shared" si="137"/>
        <v>0</v>
      </c>
      <c r="T243" s="27">
        <f t="shared" si="137"/>
        <v>2.4483792769505893E-3</v>
      </c>
      <c r="U243" s="27">
        <f t="shared" si="137"/>
        <v>0</v>
      </c>
      <c r="V243" s="27">
        <f t="shared" si="137"/>
        <v>0</v>
      </c>
      <c r="W243" s="27">
        <f t="shared" si="137"/>
        <v>0</v>
      </c>
      <c r="X243" s="27">
        <f t="shared" si="137"/>
        <v>0</v>
      </c>
      <c r="Y243" s="27">
        <f t="shared" si="137"/>
        <v>0</v>
      </c>
      <c r="Z243" s="27">
        <f t="shared" si="137"/>
        <v>2.9607733390306856E-4</v>
      </c>
      <c r="AA243" s="27">
        <f t="shared" si="137"/>
        <v>2.9610048923831657E-4</v>
      </c>
      <c r="AB243" s="27">
        <f t="shared" si="137"/>
        <v>2.9607558063178628E-4</v>
      </c>
      <c r="AC243" s="27">
        <f t="shared" si="137"/>
        <v>3.010723190813115E-4</v>
      </c>
      <c r="AD243" s="27">
        <f t="shared" si="137"/>
        <v>2.9607525952812471E-4</v>
      </c>
      <c r="AE243" s="27">
        <f t="shared" si="137"/>
        <v>2.9607520244147886E-4</v>
      </c>
      <c r="AF243" s="27">
        <f t="shared" si="137"/>
        <v>2.9607525952812471E-4</v>
      </c>
      <c r="AG243" s="27">
        <f t="shared" si="137"/>
        <v>3.0107236512919217E-4</v>
      </c>
      <c r="AH243" s="27">
        <f t="shared" si="137"/>
        <v>3.010725562289276E-4</v>
      </c>
      <c r="AI243" s="27">
        <f t="shared" si="137"/>
        <v>3.0107236512919217E-4</v>
      </c>
      <c r="AJ243" s="27">
        <f t="shared" si="137"/>
        <v>3.0107228809690451E-4</v>
      </c>
      <c r="AK243" s="27">
        <f t="shared" si="137"/>
        <v>2.9607526841621647E-4</v>
      </c>
      <c r="AL243" s="27">
        <f t="shared" si="137"/>
        <v>0</v>
      </c>
      <c r="AM243" s="27">
        <f t="shared" si="137"/>
        <v>0.99416045839109124</v>
      </c>
      <c r="AN243" s="27">
        <f t="shared" si="137"/>
        <v>0</v>
      </c>
      <c r="AO243" s="27">
        <f t="shared" si="137"/>
        <v>0</v>
      </c>
      <c r="AP243" s="27">
        <f t="shared" si="137"/>
        <v>0.18134157097928311</v>
      </c>
      <c r="AQ243" s="27">
        <f t="shared" si="137"/>
        <v>1.4451001901312653E-3</v>
      </c>
      <c r="AR243" s="27">
        <f t="shared" si="137"/>
        <v>0.18134134467529101</v>
      </c>
      <c r="AS243" s="27">
        <f t="shared" si="137"/>
        <v>0.18133746329690906</v>
      </c>
      <c r="AT243" s="27">
        <f t="shared" si="137"/>
        <v>0.1813821265803677</v>
      </c>
      <c r="AU243" s="27">
        <f t="shared" si="137"/>
        <v>0</v>
      </c>
      <c r="AV243" s="27">
        <f t="shared" si="137"/>
        <v>0</v>
      </c>
      <c r="AW243" s="27">
        <f t="shared" si="137"/>
        <v>0</v>
      </c>
      <c r="AX243" s="27">
        <f t="shared" si="137"/>
        <v>0</v>
      </c>
      <c r="AY243" s="27">
        <f t="shared" si="137"/>
        <v>0.18104315278442529</v>
      </c>
      <c r="AZ243" s="27">
        <f t="shared" si="137"/>
        <v>0.18103990422437952</v>
      </c>
      <c r="BA243" s="27">
        <f t="shared" si="137"/>
        <v>0.17804887352058563</v>
      </c>
      <c r="BB243" s="27">
        <f t="shared" si="137"/>
        <v>0.17287947573866894</v>
      </c>
      <c r="BC243" s="27">
        <f t="shared" si="137"/>
        <v>0.1659298511541199</v>
      </c>
      <c r="BD243" s="27">
        <f t="shared" si="137"/>
        <v>0.15698721783315586</v>
      </c>
      <c r="BE243" s="27">
        <f t="shared" si="137"/>
        <v>0.14763911842504973</v>
      </c>
      <c r="BF243" s="27">
        <f t="shared" si="137"/>
        <v>0.14082861247882861</v>
      </c>
      <c r="BG243" s="27">
        <f t="shared" si="137"/>
        <v>0.13000442821130914</v>
      </c>
      <c r="BH243" s="27">
        <f t="shared" si="137"/>
        <v>0</v>
      </c>
      <c r="BI243" s="27">
        <f t="shared" si="137"/>
        <v>0</v>
      </c>
      <c r="BJ243" s="27">
        <f t="shared" si="137"/>
        <v>0</v>
      </c>
      <c r="BK243" s="27">
        <f t="shared" si="137"/>
        <v>0.1275564321215267</v>
      </c>
      <c r="BL243" s="27">
        <f t="shared" si="137"/>
        <v>0.15652379415283643</v>
      </c>
      <c r="BM243" s="27">
        <f t="shared" si="137"/>
        <v>1.9268598201294224E-4</v>
      </c>
      <c r="BN243" s="27">
        <f t="shared" si="137"/>
        <v>1.9333091352965301E-4</v>
      </c>
      <c r="BO243" s="27">
        <f t="shared" si="137"/>
        <v>0.19385603429987247</v>
      </c>
      <c r="BP243" s="27">
        <f t="shared" ref="BP243:EA243" si="138">BP217/RHO_TA(BP237)/(BP217/RHO_TA(BP237)+(1-BP217)/(RHO_ACID(BP237)*1000))</f>
        <v>0</v>
      </c>
      <c r="BQ243" s="27">
        <f t="shared" si="138"/>
        <v>4.05008251699455E-4</v>
      </c>
      <c r="BR243" s="27">
        <f t="shared" si="138"/>
        <v>4.0504820812299662E-4</v>
      </c>
      <c r="BS243" s="27">
        <f t="shared" si="138"/>
        <v>0.21797338875364419</v>
      </c>
      <c r="BT243" s="27">
        <f t="shared" si="138"/>
        <v>0</v>
      </c>
      <c r="BU243" s="27">
        <f t="shared" si="138"/>
        <v>9.2800860302678424E-4</v>
      </c>
      <c r="BV243" s="27">
        <f t="shared" si="138"/>
        <v>0.23597405683984862</v>
      </c>
      <c r="BW243" s="27">
        <f t="shared" si="138"/>
        <v>9.6444251271812114E-5</v>
      </c>
      <c r="BX243" s="27">
        <f t="shared" si="138"/>
        <v>0.24628885942168388</v>
      </c>
      <c r="BY243" s="27">
        <f t="shared" si="138"/>
        <v>1.567781787625976E-4</v>
      </c>
      <c r="BZ243" s="27">
        <f t="shared" si="138"/>
        <v>0.24598284805456358</v>
      </c>
      <c r="CA243" s="27">
        <f t="shared" si="138"/>
        <v>0.24628928191372165</v>
      </c>
      <c r="CB243" s="27">
        <f t="shared" si="138"/>
        <v>1.008283217818384E-4</v>
      </c>
      <c r="CC243" s="27">
        <f t="shared" si="138"/>
        <v>1.007705770145065E-4</v>
      </c>
      <c r="CD243" s="27">
        <f t="shared" si="138"/>
        <v>1.008732700708785E-4</v>
      </c>
      <c r="CE243" s="27">
        <f t="shared" si="138"/>
        <v>0</v>
      </c>
      <c r="CF243" s="27">
        <f t="shared" si="138"/>
        <v>3.4343798224189588E-10</v>
      </c>
      <c r="CG243" s="27">
        <f t="shared" si="138"/>
        <v>0</v>
      </c>
      <c r="CH243" s="27">
        <f t="shared" si="138"/>
        <v>6.7349706953490169E-5</v>
      </c>
      <c r="CI243" s="27">
        <f t="shared" si="138"/>
        <v>6.7346826404149419E-5</v>
      </c>
      <c r="CJ243" s="27">
        <f t="shared" si="138"/>
        <v>4.4974071711001971E-4</v>
      </c>
      <c r="CK243" s="27">
        <f t="shared" si="138"/>
        <v>1.7736905638721353E-9</v>
      </c>
      <c r="CL243" s="27">
        <f t="shared" si="138"/>
        <v>4.2312803729460815E-4</v>
      </c>
      <c r="CM243" s="27">
        <f t="shared" si="138"/>
        <v>3.4343798207230845E-10</v>
      </c>
      <c r="CN243" s="27">
        <f t="shared" si="138"/>
        <v>1.7736906436879641E-9</v>
      </c>
      <c r="CO243" s="27">
        <f t="shared" si="138"/>
        <v>0</v>
      </c>
      <c r="CP243" s="27">
        <f t="shared" si="138"/>
        <v>6.3276181383167265E-4</v>
      </c>
      <c r="CQ243" s="27">
        <f t="shared" si="138"/>
        <v>6.3266466855616433E-4</v>
      </c>
      <c r="CR243" s="27">
        <f t="shared" si="138"/>
        <v>4.0527126533693457E-4</v>
      </c>
      <c r="CS243" s="27">
        <f t="shared" si="138"/>
        <v>1.9345271992781668E-4</v>
      </c>
      <c r="CT243" s="27">
        <f t="shared" si="138"/>
        <v>4.4683378973581363E-4</v>
      </c>
      <c r="CU243" s="27">
        <f t="shared" si="138"/>
        <v>1.6487830427479942E-9</v>
      </c>
      <c r="CV243" s="27">
        <f t="shared" si="138"/>
        <v>4.4683375819438086E-4</v>
      </c>
      <c r="CW243" s="27">
        <f t="shared" si="138"/>
        <v>4.468335579194725E-4</v>
      </c>
      <c r="CX243" s="27">
        <f t="shared" si="138"/>
        <v>5.3408437567351833E-4</v>
      </c>
      <c r="CY243" s="27">
        <f t="shared" si="138"/>
        <v>2.1698556697590881E-3</v>
      </c>
      <c r="CZ243" s="27">
        <f t="shared" si="138"/>
        <v>0</v>
      </c>
      <c r="DA243" s="27">
        <f t="shared" si="138"/>
        <v>0</v>
      </c>
      <c r="DB243" s="27">
        <f t="shared" si="138"/>
        <v>0</v>
      </c>
      <c r="DC243" s="27">
        <f t="shared" si="138"/>
        <v>0</v>
      </c>
      <c r="DD243" s="27">
        <f t="shared" si="138"/>
        <v>1.6400871701288074E-11</v>
      </c>
      <c r="DE243" s="27">
        <f t="shared" si="138"/>
        <v>1.6488704498508507E-11</v>
      </c>
      <c r="DF243" s="27">
        <f t="shared" si="138"/>
        <v>0.81883347448922184</v>
      </c>
      <c r="DG243" s="27">
        <f t="shared" si="138"/>
        <v>0</v>
      </c>
      <c r="DH243" s="27">
        <f t="shared" si="138"/>
        <v>0</v>
      </c>
      <c r="DI243" s="27">
        <f t="shared" si="138"/>
        <v>0</v>
      </c>
      <c r="DJ243" s="27">
        <f t="shared" si="138"/>
        <v>1.4394659851931289E-3</v>
      </c>
      <c r="DK243" s="27">
        <f t="shared" si="138"/>
        <v>0.24628948068630024</v>
      </c>
      <c r="DL243" s="27">
        <f t="shared" si="138"/>
        <v>0.2462661745004868</v>
      </c>
      <c r="DM243" s="27">
        <f t="shared" si="138"/>
        <v>0</v>
      </c>
      <c r="DN243" s="27">
        <f t="shared" si="138"/>
        <v>0.2462501024273604</v>
      </c>
      <c r="DO243" s="27">
        <f t="shared" si="138"/>
        <v>0.24625704642199833</v>
      </c>
      <c r="DP243" s="27">
        <f t="shared" si="138"/>
        <v>0.83558047471124663</v>
      </c>
      <c r="DQ243" s="27">
        <f t="shared" si="138"/>
        <v>2.2164850028263054E-3</v>
      </c>
      <c r="DR243" s="27">
        <f t="shared" si="138"/>
        <v>0.24626272990557876</v>
      </c>
      <c r="DS243" s="27">
        <f t="shared" si="138"/>
        <v>5.3407376291276305E-4</v>
      </c>
      <c r="DT243" s="27">
        <f t="shared" si="138"/>
        <v>2.2164426113292727E-3</v>
      </c>
      <c r="DU243" s="27">
        <f t="shared" si="138"/>
        <v>0</v>
      </c>
      <c r="DV243" s="27">
        <f t="shared" si="138"/>
        <v>0</v>
      </c>
      <c r="DW243" s="27">
        <f t="shared" si="138"/>
        <v>0</v>
      </c>
      <c r="DX243" s="27">
        <f t="shared" si="138"/>
        <v>0</v>
      </c>
      <c r="DY243" s="27">
        <f t="shared" si="138"/>
        <v>0</v>
      </c>
      <c r="DZ243" s="27">
        <f t="shared" si="138"/>
        <v>0</v>
      </c>
      <c r="EA243" s="27">
        <f t="shared" si="138"/>
        <v>0</v>
      </c>
      <c r="EB243" s="27">
        <f t="shared" ref="EB243:GM243" si="139">EB217/RHO_TA(EB237)/(EB217/RHO_TA(EB237)+(1-EB217)/(RHO_ACID(EB237)*1000))</f>
        <v>0</v>
      </c>
      <c r="EC243" s="27">
        <f t="shared" si="139"/>
        <v>0.99975214985329641</v>
      </c>
      <c r="ED243" s="27">
        <f t="shared" si="139"/>
        <v>1.2567703970882733E-2</v>
      </c>
      <c r="EE243" s="27">
        <f t="shared" si="139"/>
        <v>0</v>
      </c>
      <c r="EF243" s="27">
        <f t="shared" si="139"/>
        <v>0</v>
      </c>
      <c r="EG243" s="27">
        <f t="shared" si="139"/>
        <v>0</v>
      </c>
      <c r="EH243" s="27">
        <f t="shared" si="139"/>
        <v>0</v>
      </c>
      <c r="EI243" s="27">
        <f t="shared" si="139"/>
        <v>3.0698816555968251E-3</v>
      </c>
      <c r="EJ243" s="27">
        <f t="shared" si="139"/>
        <v>0</v>
      </c>
      <c r="EK243" s="27">
        <f t="shared" si="139"/>
        <v>3.0701310819864439E-3</v>
      </c>
      <c r="EL243" s="27">
        <f t="shared" si="139"/>
        <v>0</v>
      </c>
      <c r="EM243" s="27">
        <f t="shared" si="139"/>
        <v>0</v>
      </c>
      <c r="EN243" s="27">
        <f t="shared" si="139"/>
        <v>0</v>
      </c>
      <c r="EO243" s="27">
        <f t="shared" si="139"/>
        <v>1.44722557317713E-3</v>
      </c>
      <c r="EP243" s="27">
        <f t="shared" si="139"/>
        <v>1.4392566950957404E-3</v>
      </c>
      <c r="EQ243" s="27">
        <f t="shared" si="139"/>
        <v>2.1680389370579358E-3</v>
      </c>
      <c r="ER243" s="27">
        <f t="shared" si="139"/>
        <v>2.1681689633833755E-3</v>
      </c>
      <c r="ES243" s="27">
        <f t="shared" si="139"/>
        <v>0</v>
      </c>
      <c r="ET243" s="27">
        <f t="shared" si="139"/>
        <v>0</v>
      </c>
      <c r="EU243" s="27">
        <f t="shared" si="139"/>
        <v>0</v>
      </c>
      <c r="EV243" s="27">
        <f t="shared" si="139"/>
        <v>0</v>
      </c>
      <c r="EW243" s="27">
        <f t="shared" si="139"/>
        <v>0</v>
      </c>
      <c r="EX243" s="27">
        <f t="shared" si="139"/>
        <v>0</v>
      </c>
      <c r="EY243" s="27">
        <f t="shared" si="139"/>
        <v>0</v>
      </c>
      <c r="EZ243" s="27">
        <f t="shared" si="139"/>
        <v>0</v>
      </c>
      <c r="FA243" s="27">
        <f t="shared" si="139"/>
        <v>0</v>
      </c>
      <c r="FB243" s="27">
        <f t="shared" si="139"/>
        <v>0</v>
      </c>
      <c r="FC243" s="27">
        <f t="shared" si="139"/>
        <v>0</v>
      </c>
      <c r="FD243" s="27">
        <f t="shared" si="139"/>
        <v>0</v>
      </c>
      <c r="FE243" s="27">
        <f t="shared" si="139"/>
        <v>0</v>
      </c>
      <c r="FF243" s="27">
        <f t="shared" si="139"/>
        <v>0</v>
      </c>
      <c r="FG243" s="27">
        <f t="shared" si="139"/>
        <v>0</v>
      </c>
      <c r="FH243" s="27">
        <f t="shared" si="139"/>
        <v>0</v>
      </c>
      <c r="FI243" s="27">
        <f t="shared" si="139"/>
        <v>0</v>
      </c>
      <c r="FJ243" s="27">
        <f t="shared" si="139"/>
        <v>0</v>
      </c>
      <c r="FK243" s="27">
        <f t="shared" si="139"/>
        <v>0</v>
      </c>
      <c r="FL243" s="27">
        <f t="shared" si="139"/>
        <v>0</v>
      </c>
      <c r="FM243" s="27">
        <f t="shared" si="139"/>
        <v>0</v>
      </c>
      <c r="FN243" s="27">
        <f t="shared" si="139"/>
        <v>0</v>
      </c>
      <c r="FO243" s="27">
        <f t="shared" si="139"/>
        <v>0</v>
      </c>
      <c r="FP243" s="27">
        <f t="shared" si="139"/>
        <v>0</v>
      </c>
      <c r="FQ243" s="27">
        <f t="shared" si="139"/>
        <v>0</v>
      </c>
      <c r="FR243" s="27">
        <f t="shared" si="139"/>
        <v>0</v>
      </c>
      <c r="FS243" s="27">
        <f t="shared" si="139"/>
        <v>0</v>
      </c>
      <c r="FT243" s="27">
        <f t="shared" si="139"/>
        <v>0</v>
      </c>
      <c r="FU243" s="27">
        <f t="shared" si="139"/>
        <v>0</v>
      </c>
      <c r="FV243" s="27">
        <f t="shared" si="139"/>
        <v>0</v>
      </c>
      <c r="FW243" s="27">
        <f t="shared" si="139"/>
        <v>0</v>
      </c>
      <c r="FX243" s="27">
        <f t="shared" si="139"/>
        <v>0</v>
      </c>
      <c r="FY243" s="27">
        <f t="shared" si="139"/>
        <v>0</v>
      </c>
      <c r="FZ243" s="27">
        <f t="shared" si="139"/>
        <v>0</v>
      </c>
      <c r="GA243" s="27">
        <f t="shared" si="139"/>
        <v>0</v>
      </c>
      <c r="GB243" s="27">
        <f t="shared" si="139"/>
        <v>0</v>
      </c>
      <c r="GC243" s="27">
        <f t="shared" si="139"/>
        <v>0</v>
      </c>
      <c r="GD243" s="27">
        <f t="shared" si="139"/>
        <v>0</v>
      </c>
      <c r="GE243" s="27">
        <f t="shared" si="139"/>
        <v>0</v>
      </c>
      <c r="GF243" s="27">
        <f t="shared" si="139"/>
        <v>0</v>
      </c>
      <c r="GG243" s="27">
        <f t="shared" si="139"/>
        <v>0</v>
      </c>
      <c r="GH243" s="27">
        <f t="shared" si="139"/>
        <v>0</v>
      </c>
      <c r="GI243" s="27">
        <f t="shared" si="139"/>
        <v>0</v>
      </c>
      <c r="GJ243" s="27">
        <f t="shared" si="139"/>
        <v>0.40506590341369897</v>
      </c>
      <c r="GK243" s="27">
        <f t="shared" si="139"/>
        <v>2.4479093463656986E-3</v>
      </c>
      <c r="GL243" s="27">
        <f t="shared" si="139"/>
        <v>0</v>
      </c>
      <c r="GM243" s="27">
        <f t="shared" si="139"/>
        <v>5.9296351462456584E-2</v>
      </c>
      <c r="GN243" s="27">
        <f t="shared" ref="GN243:HV243" si="140">GN217/RHO_TA(GN237)/(GN217/RHO_TA(GN237)+(1-GN217)/(RHO_ACID(GN237)*1000))</f>
        <v>2.2856138890042658E-11</v>
      </c>
      <c r="GO243" s="27">
        <f t="shared" si="140"/>
        <v>3.9123676059577974E-5</v>
      </c>
      <c r="GP243" s="27">
        <f t="shared" si="140"/>
        <v>0</v>
      </c>
      <c r="GQ243" s="27">
        <f t="shared" si="140"/>
        <v>2.447909150396322E-3</v>
      </c>
      <c r="GR243" s="27">
        <f t="shared" si="140"/>
        <v>0</v>
      </c>
      <c r="GS243" s="27">
        <f t="shared" si="140"/>
        <v>0.15650513111502287</v>
      </c>
      <c r="GT243" s="27">
        <f t="shared" si="140"/>
        <v>9.4195424070458554E-6</v>
      </c>
      <c r="GU243" s="27">
        <f t="shared" si="140"/>
        <v>1</v>
      </c>
      <c r="GV243" s="27">
        <f t="shared" si="140"/>
        <v>0.19381139306717474</v>
      </c>
      <c r="GW243" s="27">
        <f t="shared" si="140"/>
        <v>5.3280243740873634E-7</v>
      </c>
      <c r="GX243" s="27">
        <f t="shared" si="140"/>
        <v>1</v>
      </c>
      <c r="GY243" s="27">
        <f t="shared" si="140"/>
        <v>0.21792051788129871</v>
      </c>
      <c r="GZ243" s="27">
        <f t="shared" si="140"/>
        <v>2.8641387669199143E-8</v>
      </c>
      <c r="HA243" s="27">
        <f t="shared" si="140"/>
        <v>1</v>
      </c>
      <c r="HB243" s="27">
        <f t="shared" si="140"/>
        <v>0.23597033328351522</v>
      </c>
      <c r="HC243" s="27">
        <f t="shared" si="140"/>
        <v>2.2553951279213351E-9</v>
      </c>
      <c r="HD243" s="27">
        <f t="shared" si="140"/>
        <v>1</v>
      </c>
      <c r="HE243" s="27">
        <f t="shared" si="140"/>
        <v>0.24598485277952845</v>
      </c>
      <c r="HF243" s="27">
        <f t="shared" si="140"/>
        <v>4.8171565691881092E-10</v>
      </c>
      <c r="HG243" s="27">
        <f t="shared" si="140"/>
        <v>1</v>
      </c>
      <c r="HH243" s="27">
        <f t="shared" si="140"/>
        <v>0.24628947885584232</v>
      </c>
      <c r="HI243" s="27">
        <f t="shared" si="140"/>
        <v>0.24631256976545662</v>
      </c>
      <c r="HJ243" s="27">
        <f t="shared" si="140"/>
        <v>0.24628948026167516</v>
      </c>
      <c r="HK243" s="27">
        <f t="shared" si="140"/>
        <v>0.24628948727008376</v>
      </c>
      <c r="HL243" s="27">
        <f t="shared" si="140"/>
        <v>0.99974229561366601</v>
      </c>
      <c r="HM243" s="27">
        <f t="shared" si="140"/>
        <v>1.4984420394870423E-3</v>
      </c>
      <c r="HN243" s="27">
        <f t="shared" si="140"/>
        <v>1.4984417372109714E-3</v>
      </c>
      <c r="HO243" s="27">
        <f t="shared" si="140"/>
        <v>1.4984420126383921E-3</v>
      </c>
      <c r="HP243" s="27">
        <f t="shared" si="140"/>
        <v>0.99974229558333461</v>
      </c>
      <c r="HQ243" s="27">
        <f t="shared" si="140"/>
        <v>0.99974229565188011</v>
      </c>
      <c r="HR243" s="27">
        <f t="shared" si="140"/>
        <v>0.76906396330363236</v>
      </c>
      <c r="HS243" s="27">
        <f t="shared" si="140"/>
        <v>0.99974229565188011</v>
      </c>
      <c r="HT243" s="27">
        <f t="shared" si="140"/>
        <v>0</v>
      </c>
      <c r="HU243" s="27">
        <f t="shared" si="140"/>
        <v>1.4984417372109714E-3</v>
      </c>
      <c r="HV243" s="27">
        <f t="shared" si="140"/>
        <v>0</v>
      </c>
      <c r="HW243" s="27">
        <f t="shared" ref="HW243:IB243" si="141">HW217/RHO_TA(HW237)/(HW217/RHO_TA(HW237)+(1-HW217)/(RHO_ACID(HW237)*1000))</f>
        <v>0.7691641113389045</v>
      </c>
      <c r="HX243" s="27">
        <f t="shared" si="141"/>
        <v>0.9997581662314341</v>
      </c>
      <c r="HY243" s="27">
        <f t="shared" si="141"/>
        <v>1.2567703970882733E-2</v>
      </c>
      <c r="HZ243" s="27">
        <f t="shared" si="141"/>
        <v>0</v>
      </c>
      <c r="IA243" s="27">
        <f t="shared" si="141"/>
        <v>1.6405744723910176E-11</v>
      </c>
      <c r="IB243" s="27">
        <f t="shared" si="141"/>
        <v>3.0701310819864439E-3</v>
      </c>
      <c r="IC243" s="27">
        <f>IC217/RHO_TA(IC237)/(IC217/RHO_TA(IC237)+(1-IC217)/(RHO_ACID(IC237)*1000))</f>
        <v>2.1698556697590881E-3</v>
      </c>
      <c r="ID243" s="27">
        <f>ID217/RHO_TA(ID237)/(ID217/RHO_TA(ID237)+(1-ID217)/(RHO_ACID(ID237)*1000))</f>
        <v>5.3407376291276305E-4</v>
      </c>
      <c r="IE243" s="27"/>
      <c r="IF243" s="27"/>
      <c r="IG243" s="27"/>
      <c r="IH243" s="27"/>
      <c r="II243" s="27"/>
      <c r="IJ243" s="27"/>
      <c r="IK243" s="27"/>
      <c r="IL243" s="27"/>
      <c r="IM243" s="27"/>
      <c r="IN243" s="27"/>
      <c r="IO243" s="27"/>
      <c r="IP243" s="27"/>
      <c r="IQ243" s="27"/>
      <c r="IR243" s="27"/>
      <c r="IS243" s="27"/>
      <c r="IT243" s="27"/>
    </row>
    <row r="244" spans="1:254" ht="12" customHeight="1" x14ac:dyDescent="0.15">
      <c r="A244" s="4" t="s">
        <v>559</v>
      </c>
      <c r="B244" s="5" t="s">
        <v>622</v>
      </c>
      <c r="C244" s="27">
        <f>C217*CP_TA(C237)+(1-C217)*CP_ACID(C237)</f>
        <v>2.3690937291629526</v>
      </c>
      <c r="D244" s="27">
        <f t="shared" ref="D244:BO244" si="142">D217*CP_TA(D237)+(1-D217)*CP_ACID(D237)</f>
        <v>2.3717082143440984</v>
      </c>
      <c r="E244" s="27">
        <f t="shared" si="142"/>
        <v>2.3027417270282005</v>
      </c>
      <c r="F244" s="27">
        <f t="shared" si="142"/>
        <v>2.3027417270549999</v>
      </c>
      <c r="G244" s="27">
        <f t="shared" si="142"/>
        <v>2.1457837467379135</v>
      </c>
      <c r="H244" s="27">
        <f t="shared" si="142"/>
        <v>2.1457837459653453</v>
      </c>
      <c r="I244" s="27">
        <f t="shared" si="142"/>
        <v>2.1300406483158003</v>
      </c>
      <c r="J244" s="27">
        <f t="shared" si="142"/>
        <v>2.1484122995016</v>
      </c>
      <c r="K244" s="27">
        <f t="shared" si="142"/>
        <v>1.9573290000000001</v>
      </c>
      <c r="L244" s="27">
        <f t="shared" si="142"/>
        <v>2.1457837507800561</v>
      </c>
      <c r="M244" s="27">
        <f t="shared" si="142"/>
        <v>2.1480816839821348</v>
      </c>
      <c r="N244" s="27">
        <f t="shared" si="142"/>
        <v>2.1480816800043896</v>
      </c>
      <c r="O244" s="27">
        <f t="shared" si="142"/>
        <v>2.1486470088416039</v>
      </c>
      <c r="P244" s="27">
        <f t="shared" si="142"/>
        <v>2.1480816924706434</v>
      </c>
      <c r="Q244" s="27">
        <f t="shared" si="142"/>
        <v>2.4120929776680002</v>
      </c>
      <c r="R244" s="27">
        <f t="shared" si="142"/>
        <v>2.1466841196321682</v>
      </c>
      <c r="S244" s="27">
        <f t="shared" si="142"/>
        <v>2.1300368487948003</v>
      </c>
      <c r="T244" s="27">
        <f t="shared" si="142"/>
        <v>2.1455047035230126</v>
      </c>
      <c r="U244" s="27">
        <f t="shared" si="142"/>
        <v>2.3622094118699999</v>
      </c>
      <c r="V244" s="27">
        <f t="shared" si="142"/>
        <v>2.0554709728409999</v>
      </c>
      <c r="W244" s="27">
        <f t="shared" si="142"/>
        <v>2.1127639499999997</v>
      </c>
      <c r="X244" s="27">
        <f t="shared" si="142"/>
        <v>2.0609522999999998</v>
      </c>
      <c r="Y244" s="27">
        <f t="shared" si="142"/>
        <v>2.1300368487948003</v>
      </c>
      <c r="Z244" s="27">
        <f t="shared" si="142"/>
        <v>2.1488196583900394</v>
      </c>
      <c r="AA244" s="27">
        <f t="shared" si="142"/>
        <v>2.1485877471513812</v>
      </c>
      <c r="AB244" s="27">
        <f t="shared" si="142"/>
        <v>2.1488406277630192</v>
      </c>
      <c r="AC244" s="27">
        <f t="shared" si="142"/>
        <v>2.0951328754369536</v>
      </c>
      <c r="AD244" s="27">
        <f t="shared" si="142"/>
        <v>2.1488406281446695</v>
      </c>
      <c r="AE244" s="27">
        <f t="shared" si="142"/>
        <v>2.1488406282125205</v>
      </c>
      <c r="AF244" s="27">
        <f t="shared" si="142"/>
        <v>2.1488406281446695</v>
      </c>
      <c r="AG244" s="27">
        <f t="shared" si="142"/>
        <v>2.0951329099249052</v>
      </c>
      <c r="AH244" s="27">
        <f t="shared" si="142"/>
        <v>2.0951329096961242</v>
      </c>
      <c r="AI244" s="27">
        <f t="shared" si="142"/>
        <v>2.0951329099249052</v>
      </c>
      <c r="AJ244" s="27">
        <f t="shared" si="142"/>
        <v>2.095132875474047</v>
      </c>
      <c r="AK244" s="27">
        <f t="shared" si="142"/>
        <v>2.1488406281341059</v>
      </c>
      <c r="AL244" s="27">
        <f t="shared" si="142"/>
        <v>2.2608543222837003</v>
      </c>
      <c r="AM244" s="27">
        <f t="shared" si="142"/>
        <v>1.5217644446133132</v>
      </c>
      <c r="AN244" s="27">
        <f t="shared" si="142"/>
        <v>1.9573290000000001</v>
      </c>
      <c r="AO244" s="27">
        <f t="shared" si="142"/>
        <v>2.0709847279539</v>
      </c>
      <c r="AP244" s="27">
        <f t="shared" si="142"/>
        <v>2.085835790511299</v>
      </c>
      <c r="AQ244" s="27">
        <f t="shared" si="142"/>
        <v>2.2888714731205058</v>
      </c>
      <c r="AR244" s="27">
        <f t="shared" si="142"/>
        <v>2.0858360084782168</v>
      </c>
      <c r="AS244" s="27">
        <f t="shared" si="142"/>
        <v>2.0858397468740311</v>
      </c>
      <c r="AT244" s="27">
        <f t="shared" si="142"/>
        <v>2.0850793588552707</v>
      </c>
      <c r="AU244" s="27">
        <f t="shared" si="142"/>
        <v>2.07822285</v>
      </c>
      <c r="AV244" s="27">
        <f t="shared" si="142"/>
        <v>2.2681989000000002</v>
      </c>
      <c r="AW244" s="27">
        <f t="shared" si="142"/>
        <v>2.1489397420985998</v>
      </c>
      <c r="AX244" s="27">
        <f t="shared" si="142"/>
        <v>2.0787779600181002</v>
      </c>
      <c r="AY244" s="27">
        <f t="shared" si="142"/>
        <v>2.0913271890827012</v>
      </c>
      <c r="AZ244" s="27">
        <f t="shared" si="142"/>
        <v>2.0913880078161262</v>
      </c>
      <c r="BA244" s="27">
        <f t="shared" si="142"/>
        <v>2.1473708757217747</v>
      </c>
      <c r="BB244" s="27">
        <f t="shared" si="142"/>
        <v>2.2470737343789158</v>
      </c>
      <c r="BC244" s="27">
        <f t="shared" si="142"/>
        <v>2.387169391517344</v>
      </c>
      <c r="BD244" s="27">
        <f t="shared" si="142"/>
        <v>2.5475661304730752</v>
      </c>
      <c r="BE244" s="27">
        <f t="shared" si="142"/>
        <v>2.6641088545200993</v>
      </c>
      <c r="BF244" s="27">
        <f t="shared" si="142"/>
        <v>2.7252861671806174</v>
      </c>
      <c r="BG244" s="27">
        <f t="shared" si="142"/>
        <v>2.798873741164364</v>
      </c>
      <c r="BH244" s="27">
        <f t="shared" si="142"/>
        <v>2.0609522999999998</v>
      </c>
      <c r="BI244" s="27">
        <f t="shared" si="142"/>
        <v>2.9936953286459995</v>
      </c>
      <c r="BJ244" s="27">
        <f t="shared" si="142"/>
        <v>2.9323855669679997</v>
      </c>
      <c r="BK244" s="27">
        <f t="shared" si="142"/>
        <v>2.806170568208918</v>
      </c>
      <c r="BL244" s="27">
        <f t="shared" si="142"/>
        <v>2.7097006174734384</v>
      </c>
      <c r="BM244" s="27">
        <f t="shared" si="142"/>
        <v>2.8611261981709419</v>
      </c>
      <c r="BN244" s="27">
        <f t="shared" si="142"/>
        <v>2.858524428099559</v>
      </c>
      <c r="BO244" s="27">
        <f t="shared" si="142"/>
        <v>2.556277619225602</v>
      </c>
      <c r="BP244" s="27">
        <f t="shared" ref="BP244:EA244" si="143">BP217*CP_TA(BP237)+(1-BP217)*CP_ACID(BP237)</f>
        <v>1.9573290000000001</v>
      </c>
      <c r="BQ244" s="27">
        <f t="shared" si="143"/>
        <v>2.7390401219070628</v>
      </c>
      <c r="BR244" s="27">
        <f t="shared" si="143"/>
        <v>2.7388887882366251</v>
      </c>
      <c r="BS244" s="27">
        <f t="shared" si="143"/>
        <v>2.4176792173996855</v>
      </c>
      <c r="BT244" s="27">
        <f t="shared" si="143"/>
        <v>1.9573290000000001</v>
      </c>
      <c r="BU244" s="27">
        <f t="shared" si="143"/>
        <v>2.6247826526358171</v>
      </c>
      <c r="BV244" s="27">
        <f t="shared" si="143"/>
        <v>2.3025399222490628</v>
      </c>
      <c r="BW244" s="27">
        <f t="shared" si="143"/>
        <v>2.5313454060396055</v>
      </c>
      <c r="BX244" s="27">
        <f t="shared" si="143"/>
        <v>2.23048037226051</v>
      </c>
      <c r="BY244" s="27">
        <f t="shared" si="143"/>
        <v>2.4761372024508761</v>
      </c>
      <c r="BZ244" s="27">
        <f t="shared" si="143"/>
        <v>2.2353403675383063</v>
      </c>
      <c r="CA244" s="27">
        <f t="shared" si="143"/>
        <v>2.2304800188527047</v>
      </c>
      <c r="CB244" s="27">
        <f t="shared" si="143"/>
        <v>2.4772864304820623</v>
      </c>
      <c r="CC244" s="27">
        <f t="shared" si="143"/>
        <v>2.4787838791179464</v>
      </c>
      <c r="CD244" s="27">
        <f t="shared" si="143"/>
        <v>2.4761216330578795</v>
      </c>
      <c r="CE244" s="27">
        <f t="shared" si="143"/>
        <v>2.4774022533150002</v>
      </c>
      <c r="CF244" s="27">
        <f t="shared" si="143"/>
        <v>2.5313492337257211</v>
      </c>
      <c r="CG244" s="27">
        <f t="shared" si="143"/>
        <v>2.5313492341170001</v>
      </c>
      <c r="CH244" s="27">
        <f t="shared" si="143"/>
        <v>2.5312562719044895</v>
      </c>
      <c r="CI244" s="27">
        <f t="shared" si="143"/>
        <v>2.5313664626332169</v>
      </c>
      <c r="CJ244" s="27">
        <f t="shared" si="143"/>
        <v>2.6250407054433889</v>
      </c>
      <c r="CK244" s="27">
        <f t="shared" si="143"/>
        <v>2.6255455751131613</v>
      </c>
      <c r="CL244" s="27">
        <f t="shared" si="143"/>
        <v>2.530867315067757</v>
      </c>
      <c r="CM244" s="27">
        <f t="shared" si="143"/>
        <v>2.5313492337257211</v>
      </c>
      <c r="CN244" s="27">
        <f t="shared" si="143"/>
        <v>2.6255455751131613</v>
      </c>
      <c r="CO244" s="27">
        <f t="shared" si="143"/>
        <v>1.9573290000000001</v>
      </c>
      <c r="CP244" s="27">
        <f t="shared" si="143"/>
        <v>2.6247521016005293</v>
      </c>
      <c r="CQ244" s="27">
        <f t="shared" si="143"/>
        <v>2.6251014551986884</v>
      </c>
      <c r="CR244" s="27">
        <f t="shared" si="143"/>
        <v>2.7380094732929208</v>
      </c>
      <c r="CS244" s="27">
        <f t="shared" si="143"/>
        <v>2.857952689238914</v>
      </c>
      <c r="CT244" s="27">
        <f t="shared" si="143"/>
        <v>2.4755691788348666</v>
      </c>
      <c r="CU244" s="27">
        <f t="shared" si="143"/>
        <v>2.4760824359895186</v>
      </c>
      <c r="CV244" s="27">
        <f t="shared" si="143"/>
        <v>2.4755691788710861</v>
      </c>
      <c r="CW244" s="27">
        <f t="shared" si="143"/>
        <v>2.4755691791010608</v>
      </c>
      <c r="CX244" s="27">
        <f t="shared" si="143"/>
        <v>2.4518162688782899</v>
      </c>
      <c r="CY244" s="27">
        <f t="shared" si="143"/>
        <v>2.4629736257623831</v>
      </c>
      <c r="CZ244" s="27">
        <f t="shared" si="143"/>
        <v>1.9573290000000001</v>
      </c>
      <c r="DA244" s="27">
        <f t="shared" si="143"/>
        <v>2.2860179972091004</v>
      </c>
      <c r="DB244" s="27">
        <f t="shared" si="143"/>
        <v>2.0609522999999998</v>
      </c>
      <c r="DC244" s="27">
        <f t="shared" si="143"/>
        <v>2.1645756</v>
      </c>
      <c r="DD244" s="27">
        <f t="shared" si="143"/>
        <v>2.30251569007737</v>
      </c>
      <c r="DE244" s="27">
        <f t="shared" si="143"/>
        <v>2.3017662863716657</v>
      </c>
      <c r="DF244" s="27">
        <f t="shared" si="143"/>
        <v>1.6951698690240711</v>
      </c>
      <c r="DG244" s="27">
        <f t="shared" si="143"/>
        <v>2.1645756</v>
      </c>
      <c r="DH244" s="27">
        <f t="shared" si="143"/>
        <v>2.3333962624829998</v>
      </c>
      <c r="DI244" s="27">
        <f t="shared" si="143"/>
        <v>2.0609522999999998</v>
      </c>
      <c r="DJ244" s="27">
        <f t="shared" si="143"/>
        <v>2.3008293539652489</v>
      </c>
      <c r="DK244" s="27">
        <f t="shared" si="143"/>
        <v>2.2304798525826963</v>
      </c>
      <c r="DL244" s="27">
        <f t="shared" si="143"/>
        <v>2.2308720284101273</v>
      </c>
      <c r="DM244" s="27">
        <f t="shared" si="143"/>
        <v>1.9573290000000001</v>
      </c>
      <c r="DN244" s="27">
        <f t="shared" si="143"/>
        <v>2.231127162338038</v>
      </c>
      <c r="DO244" s="27">
        <f t="shared" si="143"/>
        <v>2.2310169289059747</v>
      </c>
      <c r="DP244" s="27">
        <f t="shared" si="143"/>
        <v>1.6254015882807917</v>
      </c>
      <c r="DQ244" s="27">
        <f t="shared" si="143"/>
        <v>2.470038938735029</v>
      </c>
      <c r="DR244" s="27">
        <f t="shared" si="143"/>
        <v>2.2311166017908137</v>
      </c>
      <c r="DS244" s="27">
        <f t="shared" si="143"/>
        <v>2.451868097216233</v>
      </c>
      <c r="DT244" s="27">
        <f t="shared" si="143"/>
        <v>2.4700890907166109</v>
      </c>
      <c r="DU244" s="27">
        <f t="shared" si="143"/>
        <v>2.3334062794019998</v>
      </c>
      <c r="DV244" s="27">
        <f t="shared" si="143"/>
        <v>2.3334062794019998</v>
      </c>
      <c r="DW244" s="27">
        <f t="shared" si="143"/>
        <v>1.9573290000000001</v>
      </c>
      <c r="DX244" s="27">
        <f t="shared" si="143"/>
        <v>2.1645756</v>
      </c>
      <c r="DY244" s="27">
        <f t="shared" si="143"/>
        <v>1.9573290000000001</v>
      </c>
      <c r="DZ244" s="27">
        <f t="shared" si="143"/>
        <v>2.2730023926126002</v>
      </c>
      <c r="EA244" s="27">
        <f t="shared" si="143"/>
        <v>2.07822285</v>
      </c>
      <c r="EB244" s="27">
        <f t="shared" ref="EB244:GM244" si="144">EB217*CP_TA(EB237)+(1-EB217)*CP_ACID(EB237)</f>
        <v>2.1645756</v>
      </c>
      <c r="EC244" s="27">
        <f t="shared" si="144"/>
        <v>1.6597554754357235</v>
      </c>
      <c r="ED244" s="27">
        <f t="shared" si="144"/>
        <v>2.2950314150128972</v>
      </c>
      <c r="EE244" s="27">
        <f t="shared" si="144"/>
        <v>2.1093098399999999</v>
      </c>
      <c r="EF244" s="27">
        <f t="shared" si="144"/>
        <v>2.1883676133033001</v>
      </c>
      <c r="EG244" s="27">
        <f t="shared" si="144"/>
        <v>2.1881123891153997</v>
      </c>
      <c r="EH244" s="27">
        <f t="shared" si="144"/>
        <v>2.1880840999545002</v>
      </c>
      <c r="EI244" s="27">
        <f t="shared" si="144"/>
        <v>2.2487967211396289</v>
      </c>
      <c r="EJ244" s="27">
        <f t="shared" si="144"/>
        <v>2.0796440435595001</v>
      </c>
      <c r="EK244" s="27">
        <f t="shared" si="144"/>
        <v>2.2485874940713804</v>
      </c>
      <c r="EL244" s="27">
        <f t="shared" si="144"/>
        <v>2.0874532336119</v>
      </c>
      <c r="EM244" s="27">
        <f t="shared" si="144"/>
        <v>2.0878513197894</v>
      </c>
      <c r="EN244" s="27">
        <f t="shared" si="144"/>
        <v>2.301766286391</v>
      </c>
      <c r="EO244" s="27">
        <f t="shared" si="144"/>
        <v>2.2872261025167586</v>
      </c>
      <c r="EP244" s="27">
        <f t="shared" si="144"/>
        <v>2.3011969645630632</v>
      </c>
      <c r="EQ244" s="27">
        <f t="shared" si="144"/>
        <v>2.4631830317913526</v>
      </c>
      <c r="ER244" s="27">
        <f t="shared" si="144"/>
        <v>2.4630263547707245</v>
      </c>
      <c r="ES244" s="27">
        <f t="shared" si="144"/>
        <v>2.0878513197894</v>
      </c>
      <c r="ET244" s="27">
        <f t="shared" si="144"/>
        <v>2.0878513197894</v>
      </c>
      <c r="EU244" s="27">
        <f t="shared" si="144"/>
        <v>2.0609522999999998</v>
      </c>
      <c r="EV244" s="27">
        <f t="shared" si="144"/>
        <v>2.301766286391</v>
      </c>
      <c r="EW244" s="27">
        <f t="shared" si="144"/>
        <v>2.07822285</v>
      </c>
      <c r="EX244" s="27">
        <f t="shared" si="144"/>
        <v>2.4409044000000004</v>
      </c>
      <c r="EY244" s="27">
        <f t="shared" si="144"/>
        <v>2.07822285</v>
      </c>
      <c r="EZ244" s="27">
        <f t="shared" si="144"/>
        <v>2.1127449869361001</v>
      </c>
      <c r="FA244" s="27">
        <f t="shared" si="144"/>
        <v>2.07822285</v>
      </c>
      <c r="FB244" s="27">
        <f t="shared" si="144"/>
        <v>2.1127880251466999</v>
      </c>
      <c r="FC244" s="27">
        <f t="shared" si="144"/>
        <v>2.07822285</v>
      </c>
      <c r="FD244" s="27">
        <f t="shared" si="144"/>
        <v>2.1127937589692998</v>
      </c>
      <c r="FE244" s="27">
        <f t="shared" si="144"/>
        <v>2.07822285</v>
      </c>
      <c r="FF244" s="27">
        <f t="shared" si="144"/>
        <v>2.1127984220178</v>
      </c>
      <c r="FG244" s="27">
        <f t="shared" si="144"/>
        <v>2.07822285</v>
      </c>
      <c r="FH244" s="27">
        <f t="shared" si="144"/>
        <v>2.1128082316902002</v>
      </c>
      <c r="FI244" s="27">
        <f t="shared" si="144"/>
        <v>2.07822285</v>
      </c>
      <c r="FJ244" s="27">
        <f t="shared" si="144"/>
        <v>2.1128082316902002</v>
      </c>
      <c r="FK244" s="27">
        <f t="shared" si="144"/>
        <v>2.07822285</v>
      </c>
      <c r="FL244" s="27">
        <f t="shared" si="144"/>
        <v>2.1127464722034</v>
      </c>
      <c r="FM244" s="27">
        <f t="shared" si="144"/>
        <v>2.07822285</v>
      </c>
      <c r="FN244" s="27">
        <f t="shared" si="144"/>
        <v>2.1127590797049001</v>
      </c>
      <c r="FO244" s="27">
        <f t="shared" si="144"/>
        <v>2.07822285</v>
      </c>
      <c r="FP244" s="27">
        <f t="shared" si="144"/>
        <v>2.1127551765605999</v>
      </c>
      <c r="FQ244" s="27">
        <f t="shared" si="144"/>
        <v>2.07822285</v>
      </c>
      <c r="FR244" s="27">
        <f t="shared" si="144"/>
        <v>2.1127258166255998</v>
      </c>
      <c r="FS244" s="27">
        <f t="shared" si="144"/>
        <v>2.07822285</v>
      </c>
      <c r="FT244" s="27">
        <f t="shared" si="144"/>
        <v>2.1127548656906998</v>
      </c>
      <c r="FU244" s="27">
        <f t="shared" si="144"/>
        <v>2.07822285</v>
      </c>
      <c r="FV244" s="27">
        <f t="shared" si="144"/>
        <v>2.506227492087</v>
      </c>
      <c r="FW244" s="27">
        <f t="shared" si="144"/>
        <v>2.506227492087</v>
      </c>
      <c r="FX244" s="27">
        <f t="shared" si="144"/>
        <v>2.506227492087</v>
      </c>
      <c r="FY244" s="27">
        <f t="shared" si="144"/>
        <v>2.506227492087</v>
      </c>
      <c r="FZ244" s="27">
        <f t="shared" si="144"/>
        <v>2.5060430426129998</v>
      </c>
      <c r="GA244" s="27">
        <f t="shared" si="144"/>
        <v>2.506058240697</v>
      </c>
      <c r="GB244" s="27">
        <f t="shared" si="144"/>
        <v>2.5060430426129998</v>
      </c>
      <c r="GC244" s="27">
        <f t="shared" si="144"/>
        <v>2.506058240697</v>
      </c>
      <c r="GD244" s="27">
        <f t="shared" si="144"/>
        <v>2.9761218531990004</v>
      </c>
      <c r="GE244" s="27">
        <f t="shared" si="144"/>
        <v>3.0488277599999996</v>
      </c>
      <c r="GF244" s="27">
        <f t="shared" si="144"/>
        <v>3.0488277599999996</v>
      </c>
      <c r="GG244" s="27">
        <f t="shared" si="144"/>
        <v>2.9827409641919997</v>
      </c>
      <c r="GH244" s="27">
        <f t="shared" si="144"/>
        <v>3.0488277599999996</v>
      </c>
      <c r="GI244" s="27">
        <f t="shared" si="144"/>
        <v>2.9694916890539997</v>
      </c>
      <c r="GJ244" s="27">
        <f t="shared" si="144"/>
        <v>1.7486930774399525</v>
      </c>
      <c r="GK244" s="27">
        <f t="shared" si="144"/>
        <v>2.1460765550691936</v>
      </c>
      <c r="GL244" s="27">
        <f t="shared" si="144"/>
        <v>1.9573290000000001</v>
      </c>
      <c r="GM244" s="27">
        <f t="shared" si="144"/>
        <v>2.1458140963503705</v>
      </c>
      <c r="GN244" s="27">
        <f t="shared" ref="GN244:HV244" si="145">GN217*CP_TA(GN237)+(1-GN217)*CP_ACID(GN237)</f>
        <v>2.3027399999732019</v>
      </c>
      <c r="GO244" s="27">
        <f t="shared" si="145"/>
        <v>2.1489368872922796</v>
      </c>
      <c r="GP244" s="27">
        <f t="shared" si="145"/>
        <v>2.1300345000000003</v>
      </c>
      <c r="GQ244" s="27">
        <f t="shared" si="145"/>
        <v>2.1460765553016183</v>
      </c>
      <c r="GR244" s="27">
        <f t="shared" si="145"/>
        <v>2.1300345000000003</v>
      </c>
      <c r="GS244" s="27">
        <f t="shared" si="145"/>
        <v>2.7097160131031561</v>
      </c>
      <c r="GT244" s="27">
        <f t="shared" si="145"/>
        <v>2.8615220457190249</v>
      </c>
      <c r="GU244" s="27">
        <f t="shared" si="145"/>
        <v>2.3244667454591998</v>
      </c>
      <c r="GV244" s="27">
        <f t="shared" si="145"/>
        <v>2.5563134455242302</v>
      </c>
      <c r="GW244" s="27">
        <f t="shared" si="145"/>
        <v>2.7395015994862066</v>
      </c>
      <c r="GX244" s="27">
        <f t="shared" si="145"/>
        <v>2.1588009644735999</v>
      </c>
      <c r="GY244" s="27">
        <f t="shared" si="145"/>
        <v>2.4177221516350711</v>
      </c>
      <c r="GZ244" s="27">
        <f t="shared" si="145"/>
        <v>2.6258256732632055</v>
      </c>
      <c r="HA244" s="27">
        <f t="shared" si="145"/>
        <v>2.0044765213055999</v>
      </c>
      <c r="HB244" s="27">
        <f t="shared" si="145"/>
        <v>2.3025429979880858</v>
      </c>
      <c r="HC244" s="27">
        <f t="shared" si="145"/>
        <v>2.5314552727244717</v>
      </c>
      <c r="HD244" s="27">
        <f t="shared" si="145"/>
        <v>1.8763615131264</v>
      </c>
      <c r="HE244" s="27">
        <f t="shared" si="145"/>
        <v>2.2353386930388903</v>
      </c>
      <c r="HF244" s="27">
        <f t="shared" si="145"/>
        <v>2.4763176622215193</v>
      </c>
      <c r="HG244" s="27">
        <f t="shared" si="145"/>
        <v>1.8015080270399997</v>
      </c>
      <c r="HH244" s="27">
        <f t="shared" si="145"/>
        <v>2.2304798541138444</v>
      </c>
      <c r="HI244" s="27">
        <f t="shared" si="145"/>
        <v>2.2304605392144006</v>
      </c>
      <c r="HJ244" s="27">
        <f t="shared" si="145"/>
        <v>2.2304798529378878</v>
      </c>
      <c r="HK244" s="27">
        <f t="shared" si="145"/>
        <v>2.2304798470754696</v>
      </c>
      <c r="HL244" s="27">
        <f t="shared" si="145"/>
        <v>1.796540540557676</v>
      </c>
      <c r="HM244" s="27">
        <f t="shared" si="145"/>
        <v>2.4708622636160986</v>
      </c>
      <c r="HN244" s="27">
        <f t="shared" si="145"/>
        <v>2.4708622639628692</v>
      </c>
      <c r="HO244" s="27">
        <f t="shared" si="145"/>
        <v>2.4708622636468993</v>
      </c>
      <c r="HP244" s="27">
        <f t="shared" si="145"/>
        <v>1.7965405405697406</v>
      </c>
      <c r="HQ244" s="27">
        <f t="shared" si="145"/>
        <v>1.7965405405424757</v>
      </c>
      <c r="HR244" s="27">
        <f t="shared" si="145"/>
        <v>1.8979286973200433</v>
      </c>
      <c r="HS244" s="27">
        <f t="shared" si="145"/>
        <v>1.7965405405424757</v>
      </c>
      <c r="HT244" s="27">
        <f t="shared" si="145"/>
        <v>2.4409044000000004</v>
      </c>
      <c r="HU244" s="27">
        <f t="shared" si="145"/>
        <v>2.4708622639628692</v>
      </c>
      <c r="HV244" s="27">
        <f t="shared" si="145"/>
        <v>2.4409044000000004</v>
      </c>
      <c r="HW244" s="27">
        <f t="shared" ref="HW244:IB244" si="146">HW217*CP_TA(HW237)+(1-HW217)*CP_ACID(HW237)</f>
        <v>1.8860635062931934</v>
      </c>
      <c r="HX244" s="27">
        <f t="shared" si="146"/>
        <v>1.5753529574731353</v>
      </c>
      <c r="HY244" s="27">
        <f t="shared" si="146"/>
        <v>2.2950314150128972</v>
      </c>
      <c r="HZ244" s="27">
        <f t="shared" si="146"/>
        <v>1.9573290000000001</v>
      </c>
      <c r="IA244" s="27">
        <f t="shared" si="146"/>
        <v>2.3017662863717629</v>
      </c>
      <c r="IB244" s="27">
        <f t="shared" si="146"/>
        <v>2.2485874940713804</v>
      </c>
      <c r="IC244" s="27">
        <f>IC217*CP_TA(IC237)+(1-IC217)*CP_ACID(IC237)</f>
        <v>2.4629736257623831</v>
      </c>
      <c r="ID244" s="27">
        <f>ID217*CP_TA(ID237)+(1-ID217)*CP_ACID(ID237)</f>
        <v>2.451868097216233</v>
      </c>
      <c r="IE244" s="27"/>
      <c r="IF244" s="27"/>
      <c r="IG244" s="27"/>
      <c r="IH244" s="27"/>
      <c r="II244" s="27"/>
      <c r="IJ244" s="27"/>
      <c r="IK244" s="27"/>
      <c r="IL244" s="27"/>
      <c r="IM244" s="27"/>
      <c r="IN244" s="27"/>
      <c r="IO244" s="27"/>
      <c r="IP244" s="27"/>
      <c r="IQ244" s="27"/>
      <c r="IR244" s="27"/>
      <c r="IS244" s="27"/>
      <c r="IT244" s="27"/>
    </row>
    <row r="245" spans="1:254" ht="12" customHeight="1" x14ac:dyDescent="0.15">
      <c r="A245" s="4" t="s">
        <v>563</v>
      </c>
      <c r="B245" s="5" t="s">
        <v>623</v>
      </c>
      <c r="C245" s="27">
        <f>K_ACID(C237)*(2*K_ACID(C237)+K_TA(C237)-2*C243*(K_ACID(C237)-K_TA(C237)))/(2*K_ACID(C237)+K_TA(C237)+C243*(K_ACID(C237)-K_TA(C237)))</f>
        <v>0.14077461635401151</v>
      </c>
      <c r="D245" s="27">
        <f t="shared" ref="D245:BO245" si="147">K_ACID(D237)*(2*K_ACID(D237)+K_TA(D237)-2*D243*(K_ACID(D237)-K_TA(D237)))/(2*K_ACID(D237)+K_TA(D237)+D243*(K_ACID(D237)-K_TA(D237)))</f>
        <v>0.14076589658138605</v>
      </c>
      <c r="E245" s="27">
        <f t="shared" si="147"/>
        <v>0.14475966019868697</v>
      </c>
      <c r="F245" s="27">
        <f t="shared" si="147"/>
        <v>0.1447596601986465</v>
      </c>
      <c r="G245" s="27">
        <f t="shared" si="147"/>
        <v>0.15367317251329524</v>
      </c>
      <c r="H245" s="27">
        <f t="shared" si="147"/>
        <v>0.15367317251133294</v>
      </c>
      <c r="I245" s="27">
        <f t="shared" si="147"/>
        <v>0.15476056515694703</v>
      </c>
      <c r="J245" s="27">
        <f t="shared" si="147"/>
        <v>0.15369668565614963</v>
      </c>
      <c r="K245" s="27">
        <f t="shared" si="147"/>
        <v>0.16476208218630004</v>
      </c>
      <c r="L245" s="27">
        <f t="shared" si="147"/>
        <v>0.15367317252356205</v>
      </c>
      <c r="M245" s="27">
        <f t="shared" si="147"/>
        <v>0.14973427225247288</v>
      </c>
      <c r="N245" s="27">
        <f t="shared" si="147"/>
        <v>0.14973427224919914</v>
      </c>
      <c r="O245" s="27">
        <f t="shared" si="147"/>
        <v>0.15366178710342918</v>
      </c>
      <c r="P245" s="27">
        <f t="shared" si="147"/>
        <v>0.14973427225945898</v>
      </c>
      <c r="Q245" s="27">
        <f t="shared" si="147"/>
        <v>0.13842726510050471</v>
      </c>
      <c r="R245" s="27">
        <f t="shared" si="147"/>
        <v>0.14981020219580624</v>
      </c>
      <c r="S245" s="27">
        <f t="shared" si="147"/>
        <v>0.15476078518248876</v>
      </c>
      <c r="T245" s="27">
        <f t="shared" si="147"/>
        <v>0.15368928829105347</v>
      </c>
      <c r="U245" s="27">
        <f t="shared" si="147"/>
        <v>0.14131596043564096</v>
      </c>
      <c r="V245" s="27">
        <f t="shared" si="147"/>
        <v>0.15907880244092479</v>
      </c>
      <c r="W245" s="27">
        <f t="shared" si="147"/>
        <v>0.15576103729708038</v>
      </c>
      <c r="X245" s="27">
        <f t="shared" si="147"/>
        <v>0.1587613855934869</v>
      </c>
      <c r="Y245" s="27">
        <f t="shared" si="147"/>
        <v>0.15476078518248876</v>
      </c>
      <c r="Z245" s="27">
        <f t="shared" si="147"/>
        <v>0.15365182704409566</v>
      </c>
      <c r="AA245" s="27">
        <f t="shared" si="147"/>
        <v>0.15366525237963341</v>
      </c>
      <c r="AB245" s="27">
        <f t="shared" si="147"/>
        <v>0.15365061310313735</v>
      </c>
      <c r="AC245" s="27">
        <f t="shared" si="147"/>
        <v>0.15675974427263983</v>
      </c>
      <c r="AD245" s="27">
        <f t="shared" si="147"/>
        <v>0.15365061310409966</v>
      </c>
      <c r="AE245" s="27">
        <f t="shared" si="147"/>
        <v>0.15365061310427078</v>
      </c>
      <c r="AF245" s="27">
        <f t="shared" si="147"/>
        <v>0.15365061310409966</v>
      </c>
      <c r="AG245" s="27">
        <f t="shared" si="147"/>
        <v>0.15675974227252013</v>
      </c>
      <c r="AH245" s="27">
        <f t="shared" si="147"/>
        <v>0.15675974227162445</v>
      </c>
      <c r="AI245" s="27">
        <f t="shared" si="147"/>
        <v>0.15675974227252013</v>
      </c>
      <c r="AJ245" s="27">
        <f t="shared" si="147"/>
        <v>0.15675974427278505</v>
      </c>
      <c r="AK245" s="27">
        <f t="shared" si="147"/>
        <v>0.15365061310407302</v>
      </c>
      <c r="AL245" s="27">
        <f t="shared" si="147"/>
        <v>0.14718530778073396</v>
      </c>
      <c r="AM245" s="27">
        <f t="shared" si="147"/>
        <v>0.14746425660727527</v>
      </c>
      <c r="AN245" s="27">
        <f t="shared" si="147"/>
        <v>0.16476208218630004</v>
      </c>
      <c r="AO245" s="27">
        <f t="shared" si="147"/>
        <v>0.15818042015192493</v>
      </c>
      <c r="AP245" s="27">
        <f t="shared" si="147"/>
        <v>0.14633668188523685</v>
      </c>
      <c r="AQ245" s="27">
        <f t="shared" si="147"/>
        <v>0.14546674842666601</v>
      </c>
      <c r="AR245" s="27">
        <f t="shared" si="147"/>
        <v>0.14633668165136179</v>
      </c>
      <c r="AS245" s="27">
        <f t="shared" si="147"/>
        <v>0.14633667764013092</v>
      </c>
      <c r="AT245" s="27">
        <f t="shared" si="147"/>
        <v>0.14637294368111245</v>
      </c>
      <c r="AU245" s="27">
        <f t="shared" si="147"/>
        <v>0.15776126949468472</v>
      </c>
      <c r="AV245" s="27">
        <f t="shared" si="147"/>
        <v>0.14675999240786075</v>
      </c>
      <c r="AW245" s="27">
        <f t="shared" si="147"/>
        <v>0.15366614211049218</v>
      </c>
      <c r="AX245" s="27">
        <f t="shared" si="147"/>
        <v>0.15772912376303702</v>
      </c>
      <c r="AY245" s="27">
        <f t="shared" si="147"/>
        <v>0.14607356229023372</v>
      </c>
      <c r="AZ245" s="27">
        <f t="shared" si="147"/>
        <v>0.1460706448725056</v>
      </c>
      <c r="BA245" s="27">
        <f t="shared" si="147"/>
        <v>0.14338018659332535</v>
      </c>
      <c r="BB245" s="27">
        <f t="shared" si="147"/>
        <v>0.13856165275926799</v>
      </c>
      <c r="BC245" s="27">
        <f t="shared" si="147"/>
        <v>0.13173495537564195</v>
      </c>
      <c r="BD245" s="27">
        <f t="shared" si="147"/>
        <v>0.12382325580909856</v>
      </c>
      <c r="BE245" s="27">
        <f t="shared" si="147"/>
        <v>0.1179660113583646</v>
      </c>
      <c r="BF245" s="27">
        <f t="shared" si="147"/>
        <v>0.11482889990582455</v>
      </c>
      <c r="BG245" s="27">
        <f t="shared" si="147"/>
        <v>0.1109693722098018</v>
      </c>
      <c r="BH245" s="27">
        <f t="shared" si="147"/>
        <v>0.1587613855934869</v>
      </c>
      <c r="BI245" s="27">
        <f t="shared" si="147"/>
        <v>0.10474739536188647</v>
      </c>
      <c r="BJ245" s="27">
        <f t="shared" si="147"/>
        <v>0.10829776750799024</v>
      </c>
      <c r="BK245" s="27">
        <f t="shared" si="147"/>
        <v>0.11061675743654313</v>
      </c>
      <c r="BL245" s="27">
        <f t="shared" si="147"/>
        <v>0.11525199171277846</v>
      </c>
      <c r="BM245" s="27">
        <f t="shared" si="147"/>
        <v>0.11241506464310008</v>
      </c>
      <c r="BN245" s="27">
        <f t="shared" si="147"/>
        <v>0.11256570006811828</v>
      </c>
      <c r="BO245" s="27">
        <f t="shared" si="147"/>
        <v>0.12233580521166526</v>
      </c>
      <c r="BP245" s="27">
        <f t="shared" ref="BP245:EA245" si="148">K_ACID(BP237)*(2*K_ACID(BP237)+K_TA(BP237)-2*BP243*(K_ACID(BP237)-K_TA(BP237)))/(2*K_ACID(BP237)+K_TA(BP237)+BP243*(K_ACID(BP237)-K_TA(BP237)))</f>
        <v>0.16476208218630004</v>
      </c>
      <c r="BQ245" s="27">
        <f t="shared" si="148"/>
        <v>0.11947400932920067</v>
      </c>
      <c r="BR245" s="27">
        <f t="shared" si="148"/>
        <v>0.11948276920479869</v>
      </c>
      <c r="BS245" s="27">
        <f t="shared" si="148"/>
        <v>0.12855798571540777</v>
      </c>
      <c r="BT245" s="27">
        <f t="shared" si="148"/>
        <v>0.16476208218630004</v>
      </c>
      <c r="BU245" s="27">
        <f t="shared" si="148"/>
        <v>0.12606097469682107</v>
      </c>
      <c r="BV245" s="27">
        <f t="shared" si="148"/>
        <v>0.13357110337721176</v>
      </c>
      <c r="BW245" s="27">
        <f t="shared" si="148"/>
        <v>0.13151597863584619</v>
      </c>
      <c r="BX245" s="27">
        <f t="shared" si="148"/>
        <v>0.13666453040205156</v>
      </c>
      <c r="BY245" s="27">
        <f t="shared" si="148"/>
        <v>0.13470921550715043</v>
      </c>
      <c r="BZ245" s="27">
        <f t="shared" si="148"/>
        <v>0.13644477399872207</v>
      </c>
      <c r="CA245" s="27">
        <f t="shared" si="148"/>
        <v>0.13666453334241338</v>
      </c>
      <c r="CB245" s="27">
        <f t="shared" si="148"/>
        <v>0.13464599815269104</v>
      </c>
      <c r="CC245" s="27">
        <f t="shared" si="148"/>
        <v>0.13455929218196719</v>
      </c>
      <c r="CD245" s="27">
        <f t="shared" si="148"/>
        <v>0.13471344279284556</v>
      </c>
      <c r="CE245" s="27">
        <f t="shared" si="148"/>
        <v>0.13464528606824033</v>
      </c>
      <c r="CF245" s="27">
        <f t="shared" si="148"/>
        <v>0.13152128342035355</v>
      </c>
      <c r="CG245" s="27">
        <f t="shared" si="148"/>
        <v>0.13152128341737787</v>
      </c>
      <c r="CH245" s="27">
        <f t="shared" si="148"/>
        <v>0.13152280703696156</v>
      </c>
      <c r="CI245" s="27">
        <f t="shared" si="148"/>
        <v>0.13151642649052728</v>
      </c>
      <c r="CJ245" s="27">
        <f t="shared" si="148"/>
        <v>0.12607162665931101</v>
      </c>
      <c r="CK245" s="27">
        <f t="shared" si="148"/>
        <v>0.12606649021619193</v>
      </c>
      <c r="CL245" s="27">
        <f t="shared" si="148"/>
        <v>0.13152494958372221</v>
      </c>
      <c r="CM245" s="27">
        <f t="shared" si="148"/>
        <v>0.13152128342035355</v>
      </c>
      <c r="CN245" s="27">
        <f t="shared" si="148"/>
        <v>0.12606649021619196</v>
      </c>
      <c r="CO245" s="27">
        <f t="shared" si="148"/>
        <v>0.16476208218630004</v>
      </c>
      <c r="CP245" s="27">
        <f t="shared" si="148"/>
        <v>0.12607853600634136</v>
      </c>
      <c r="CQ245" s="27">
        <f t="shared" si="148"/>
        <v>0.12605831895053934</v>
      </c>
      <c r="CR245" s="27">
        <f t="shared" si="148"/>
        <v>0.11953366834042624</v>
      </c>
      <c r="CS245" s="27">
        <f t="shared" si="148"/>
        <v>0.11259880308612129</v>
      </c>
      <c r="CT245" s="27">
        <f t="shared" si="148"/>
        <v>0.13472485305046994</v>
      </c>
      <c r="CU245" s="27">
        <f t="shared" si="148"/>
        <v>0.13472171495209007</v>
      </c>
      <c r="CV245" s="27">
        <f t="shared" si="148"/>
        <v>0.13472485305024842</v>
      </c>
      <c r="CW245" s="27">
        <f t="shared" si="148"/>
        <v>0.13472485304884188</v>
      </c>
      <c r="CX245" s="27">
        <f t="shared" si="148"/>
        <v>0.13609466690189545</v>
      </c>
      <c r="CY245" s="27">
        <f t="shared" si="148"/>
        <v>0.13535099727664884</v>
      </c>
      <c r="CZ245" s="27">
        <f t="shared" si="148"/>
        <v>0.16476208218630004</v>
      </c>
      <c r="DA245" s="27">
        <f t="shared" si="148"/>
        <v>0.14572811062152843</v>
      </c>
      <c r="DB245" s="27">
        <f t="shared" si="148"/>
        <v>0.1587613855934869</v>
      </c>
      <c r="DC245" s="27">
        <f t="shared" si="148"/>
        <v>0.15276068900067385</v>
      </c>
      <c r="DD245" s="27">
        <f t="shared" si="148"/>
        <v>0.14477274971817658</v>
      </c>
      <c r="DE245" s="27">
        <f t="shared" si="148"/>
        <v>0.14481614675593557</v>
      </c>
      <c r="DF245" s="27">
        <f t="shared" si="148"/>
        <v>0.14521516862087314</v>
      </c>
      <c r="DG245" s="27">
        <f t="shared" si="148"/>
        <v>0.15276068900067385</v>
      </c>
      <c r="DH245" s="27">
        <f t="shared" si="148"/>
        <v>0.14298449412791661</v>
      </c>
      <c r="DI245" s="27">
        <f t="shared" si="148"/>
        <v>0.1587613855934869</v>
      </c>
      <c r="DJ245" s="27">
        <f t="shared" si="148"/>
        <v>0.14477528909167192</v>
      </c>
      <c r="DK245" s="27">
        <f t="shared" si="148"/>
        <v>0.13666453472578455</v>
      </c>
      <c r="DL245" s="27">
        <f t="shared" si="148"/>
        <v>0.13664675958205932</v>
      </c>
      <c r="DM245" s="27">
        <f t="shared" si="148"/>
        <v>0.16476208218630004</v>
      </c>
      <c r="DN245" s="27">
        <f t="shared" si="148"/>
        <v>0.13663522512516763</v>
      </c>
      <c r="DO245" s="27">
        <f t="shared" si="148"/>
        <v>0.1366402087476076</v>
      </c>
      <c r="DP245" s="27">
        <f t="shared" si="148"/>
        <v>0.14678070522064168</v>
      </c>
      <c r="DQ245" s="27">
        <f t="shared" si="148"/>
        <v>0.13493969365641517</v>
      </c>
      <c r="DR245" s="27">
        <f t="shared" si="148"/>
        <v>0.13663531322766984</v>
      </c>
      <c r="DS245" s="27">
        <f t="shared" si="148"/>
        <v>0.13609166731617897</v>
      </c>
      <c r="DT245" s="27">
        <f t="shared" si="148"/>
        <v>0.13493679634277927</v>
      </c>
      <c r="DU245" s="27">
        <f t="shared" si="148"/>
        <v>0.14298391406057931</v>
      </c>
      <c r="DV245" s="27">
        <f t="shared" si="148"/>
        <v>0.14298391406057931</v>
      </c>
      <c r="DW245" s="27">
        <f t="shared" si="148"/>
        <v>0.16476208218630004</v>
      </c>
      <c r="DX245" s="27">
        <f t="shared" si="148"/>
        <v>0.15276068900067385</v>
      </c>
      <c r="DY245" s="27">
        <f t="shared" si="148"/>
        <v>0.16476208218630004</v>
      </c>
      <c r="DZ245" s="27">
        <f t="shared" si="148"/>
        <v>0.14648182811706872</v>
      </c>
      <c r="EA245" s="27">
        <f t="shared" si="148"/>
        <v>0.15776126949468472</v>
      </c>
      <c r="EB245" s="27">
        <f t="shared" ref="EB245:GM245" si="149">K_ACID(EB237)*(2*K_ACID(EB237)+K_TA(EB237)-2*EB243*(K_ACID(EB237)-K_TA(EB237)))/(2*K_ACID(EB237)+K_TA(EB237)+EB243*(K_ACID(EB237)-K_TA(EB237)))</f>
        <v>0.15276068900067385</v>
      </c>
      <c r="EC245" s="27">
        <f t="shared" si="149"/>
        <v>0.14467621993967292</v>
      </c>
      <c r="ED245" s="27">
        <f t="shared" si="149"/>
        <v>0.14438463801585583</v>
      </c>
      <c r="EE245" s="27">
        <f t="shared" si="149"/>
        <v>0.15596106051684083</v>
      </c>
      <c r="EF245" s="27">
        <f t="shared" si="149"/>
        <v>0.15138292306226733</v>
      </c>
      <c r="EG245" s="27">
        <f t="shared" si="149"/>
        <v>0.15139770277797548</v>
      </c>
      <c r="EH245" s="27">
        <f t="shared" si="149"/>
        <v>0.15139934096814531</v>
      </c>
      <c r="EI245" s="27">
        <f t="shared" si="149"/>
        <v>0.147675249282302</v>
      </c>
      <c r="EJ245" s="27">
        <f t="shared" si="149"/>
        <v>0.15767896994091432</v>
      </c>
      <c r="EK245" s="27">
        <f t="shared" si="149"/>
        <v>0.14768732489885447</v>
      </c>
      <c r="EL245" s="27">
        <f t="shared" si="149"/>
        <v>0.15722674944475112</v>
      </c>
      <c r="EM245" s="27">
        <f t="shared" si="149"/>
        <v>0.15720369676867374</v>
      </c>
      <c r="EN245" s="27">
        <f t="shared" si="149"/>
        <v>0.14481614675590687</v>
      </c>
      <c r="EO245" s="27">
        <f t="shared" si="149"/>
        <v>0.14556180127250878</v>
      </c>
      <c r="EP245" s="27">
        <f t="shared" si="149"/>
        <v>0.14475403449260246</v>
      </c>
      <c r="EQ245" s="27">
        <f t="shared" si="149"/>
        <v>0.13533899714027195</v>
      </c>
      <c r="ER245" s="27">
        <f t="shared" si="149"/>
        <v>0.13534804891701066</v>
      </c>
      <c r="ES245" s="27">
        <f t="shared" si="149"/>
        <v>0.15720369676867374</v>
      </c>
      <c r="ET245" s="27">
        <f t="shared" si="149"/>
        <v>0.15720369676867374</v>
      </c>
      <c r="EU245" s="27">
        <f t="shared" si="149"/>
        <v>0.1587613855934869</v>
      </c>
      <c r="EV245" s="27">
        <f t="shared" si="149"/>
        <v>0.14481614675590687</v>
      </c>
      <c r="EW245" s="27">
        <f t="shared" si="149"/>
        <v>0.15776126949468472</v>
      </c>
      <c r="EX245" s="27">
        <f t="shared" si="149"/>
        <v>0.13675883141983897</v>
      </c>
      <c r="EY245" s="27">
        <f t="shared" si="149"/>
        <v>0.15776126949468472</v>
      </c>
      <c r="EZ245" s="27">
        <f t="shared" si="149"/>
        <v>0.15576213542455686</v>
      </c>
      <c r="FA245" s="27">
        <f t="shared" si="149"/>
        <v>0.15776126949468472</v>
      </c>
      <c r="FB245" s="27">
        <f t="shared" si="149"/>
        <v>0.15575964313523863</v>
      </c>
      <c r="FC245" s="27">
        <f t="shared" si="149"/>
        <v>0.15776126949468472</v>
      </c>
      <c r="FD245" s="27">
        <f t="shared" si="149"/>
        <v>0.15575931109669386</v>
      </c>
      <c r="FE245" s="27">
        <f t="shared" si="149"/>
        <v>0.15776126949468472</v>
      </c>
      <c r="FF245" s="27">
        <f t="shared" si="149"/>
        <v>0.15575904106534716</v>
      </c>
      <c r="FG245" s="27">
        <f t="shared" si="149"/>
        <v>0.15776126949468472</v>
      </c>
      <c r="FH245" s="27">
        <f t="shared" si="149"/>
        <v>0.15575847299940304</v>
      </c>
      <c r="FI245" s="27">
        <f t="shared" si="149"/>
        <v>0.15776126949468472</v>
      </c>
      <c r="FJ245" s="27">
        <f t="shared" si="149"/>
        <v>0.15575847299940304</v>
      </c>
      <c r="FK245" s="27">
        <f t="shared" si="149"/>
        <v>0.15776126949468472</v>
      </c>
      <c r="FL245" s="27">
        <f t="shared" si="149"/>
        <v>0.15576204941457233</v>
      </c>
      <c r="FM245" s="27">
        <f t="shared" si="149"/>
        <v>0.15776126949468472</v>
      </c>
      <c r="FN245" s="27">
        <f t="shared" si="149"/>
        <v>0.15576131932982021</v>
      </c>
      <c r="FO245" s="27">
        <f t="shared" si="149"/>
        <v>0.15776126949468472</v>
      </c>
      <c r="FP245" s="27">
        <f t="shared" si="149"/>
        <v>0.1557615453560586</v>
      </c>
      <c r="FQ245" s="27">
        <f t="shared" si="149"/>
        <v>0.15776126949468472</v>
      </c>
      <c r="FR245" s="27">
        <f t="shared" si="149"/>
        <v>0.15576324555342655</v>
      </c>
      <c r="FS245" s="27">
        <f t="shared" si="149"/>
        <v>0.15776126949468472</v>
      </c>
      <c r="FT245" s="27">
        <f t="shared" si="149"/>
        <v>0.15576156335814836</v>
      </c>
      <c r="FU245" s="27">
        <f t="shared" si="149"/>
        <v>0.15776126949468472</v>
      </c>
      <c r="FV245" s="27">
        <f t="shared" si="149"/>
        <v>0.13297605229469553</v>
      </c>
      <c r="FW245" s="27">
        <f t="shared" si="149"/>
        <v>0.13297605229469553</v>
      </c>
      <c r="FX245" s="27">
        <f t="shared" si="149"/>
        <v>0.13297605229469553</v>
      </c>
      <c r="FY245" s="27">
        <f t="shared" si="149"/>
        <v>0.13297605229469553</v>
      </c>
      <c r="FZ245" s="27">
        <f t="shared" si="149"/>
        <v>0.13298673353463072</v>
      </c>
      <c r="GA245" s="27">
        <f t="shared" si="149"/>
        <v>0.1329858534324638</v>
      </c>
      <c r="GB245" s="27">
        <f t="shared" si="149"/>
        <v>0.13298673353463072</v>
      </c>
      <c r="GC245" s="27">
        <f t="shared" si="149"/>
        <v>0.1329858534324638</v>
      </c>
      <c r="GD245" s="27">
        <f t="shared" si="149"/>
        <v>0.10576505349706163</v>
      </c>
      <c r="GE245" s="27">
        <f t="shared" si="149"/>
        <v>0.10155474474200223</v>
      </c>
      <c r="GF245" s="27">
        <f t="shared" si="149"/>
        <v>0.10155474474200223</v>
      </c>
      <c r="GG245" s="27">
        <f t="shared" si="149"/>
        <v>0.1053817490010347</v>
      </c>
      <c r="GH245" s="27">
        <f t="shared" si="149"/>
        <v>0.10155474474200223</v>
      </c>
      <c r="GI245" s="27">
        <f t="shared" si="149"/>
        <v>0.10614899806739175</v>
      </c>
      <c r="GJ245" s="27">
        <f t="shared" si="149"/>
        <v>0.15245021541714249</v>
      </c>
      <c r="GK245" s="27">
        <f t="shared" si="149"/>
        <v>0.15365626172773914</v>
      </c>
      <c r="GL245" s="27">
        <f t="shared" si="149"/>
        <v>0.16476208218630004</v>
      </c>
      <c r="GM245" s="27">
        <f t="shared" si="149"/>
        <v>0.14985746970007055</v>
      </c>
      <c r="GN245" s="27">
        <f t="shared" ref="GN245:HV245" si="150">K_ACID(GN237)*(2*K_ACID(GN237)+K_TA(GN237)-2*GN243*(K_ACID(GN237)-K_TA(GN237)))/(2*K_ACID(GN237)+K_TA(GN237)+GN243*(K_ACID(GN237)-K_TA(GN237)))</f>
        <v>0.14475976021029691</v>
      </c>
      <c r="GO245" s="27">
        <f t="shared" si="150"/>
        <v>0.15366349631048914</v>
      </c>
      <c r="GP245" s="27">
        <f t="shared" si="150"/>
        <v>0.1547609211982782</v>
      </c>
      <c r="GQ245" s="27">
        <f t="shared" si="150"/>
        <v>0.15365626172832772</v>
      </c>
      <c r="GR245" s="27">
        <f t="shared" si="150"/>
        <v>0.1547609211982782</v>
      </c>
      <c r="GS245" s="27">
        <f t="shared" si="150"/>
        <v>0.11525164887377716</v>
      </c>
      <c r="GT245" s="27">
        <f t="shared" si="150"/>
        <v>0.11240093395285909</v>
      </c>
      <c r="GU245" s="27">
        <f t="shared" si="150"/>
        <v>0.13148634235200002</v>
      </c>
      <c r="GV245" s="27">
        <f t="shared" si="150"/>
        <v>0.12233513939005793</v>
      </c>
      <c r="GW245" s="27">
        <f t="shared" si="150"/>
        <v>0.11946741195993203</v>
      </c>
      <c r="GX245" s="27">
        <f t="shared" si="150"/>
        <v>0.134773361816</v>
      </c>
      <c r="GY245" s="27">
        <f t="shared" si="150"/>
        <v>0.12855737341940604</v>
      </c>
      <c r="GZ245" s="27">
        <f t="shared" si="150"/>
        <v>0.12605026864015206</v>
      </c>
      <c r="HA245" s="27">
        <f t="shared" si="150"/>
        <v>0.137835354736</v>
      </c>
      <c r="HB245" s="27">
        <f t="shared" si="150"/>
        <v>0.13357107076609642</v>
      </c>
      <c r="HC245" s="27">
        <f t="shared" si="150"/>
        <v>0.13151514272407985</v>
      </c>
      <c r="HD245" s="27">
        <f t="shared" si="150"/>
        <v>0.14037731918400001</v>
      </c>
      <c r="HE245" s="27">
        <f t="shared" si="150"/>
        <v>0.13644478821324493</v>
      </c>
      <c r="HF245" s="27">
        <f t="shared" si="150"/>
        <v>0.13470809336263151</v>
      </c>
      <c r="HG245" s="27">
        <f t="shared" si="150"/>
        <v>0.1418625074</v>
      </c>
      <c r="HH245" s="27">
        <f t="shared" si="150"/>
        <v>0.13666453471304535</v>
      </c>
      <c r="HI245" s="27">
        <f t="shared" si="150"/>
        <v>0.13666469541585297</v>
      </c>
      <c r="HJ245" s="27">
        <f t="shared" si="150"/>
        <v>0.13666453472282936</v>
      </c>
      <c r="HK245" s="27">
        <f t="shared" si="150"/>
        <v>0.13666453477160481</v>
      </c>
      <c r="HL245" s="27">
        <f t="shared" si="150"/>
        <v>0.14196125679830349</v>
      </c>
      <c r="HM245" s="27">
        <f t="shared" si="150"/>
        <v>0.13493472560623995</v>
      </c>
      <c r="HN245" s="27">
        <f t="shared" si="150"/>
        <v>0.13493472560414857</v>
      </c>
      <c r="HO245" s="27">
        <f t="shared" si="150"/>
        <v>0.13493472560605421</v>
      </c>
      <c r="HP245" s="27">
        <f t="shared" si="150"/>
        <v>0.14196125679808627</v>
      </c>
      <c r="HQ245" s="27">
        <f t="shared" si="150"/>
        <v>0.14196125679857713</v>
      </c>
      <c r="HR245" s="27">
        <f t="shared" si="150"/>
        <v>0.14031595094004648</v>
      </c>
      <c r="HS245" s="27">
        <f t="shared" si="150"/>
        <v>0.14196125679857713</v>
      </c>
      <c r="HT245" s="27">
        <f t="shared" si="150"/>
        <v>0.13675883141983897</v>
      </c>
      <c r="HU245" s="27">
        <f t="shared" si="150"/>
        <v>0.13493472560414857</v>
      </c>
      <c r="HV245" s="27">
        <f t="shared" si="150"/>
        <v>0.13675883141983897</v>
      </c>
      <c r="HW245" s="27">
        <f t="shared" ref="HW245:IB245" si="151">K_ACID(HW237)*(2*K_ACID(HW237)+K_TA(HW237)-2*HW243*(K_ACID(HW237)-K_TA(HW237)))/(2*K_ACID(HW237)+K_TA(HW237)+HW243*(K_ACID(HW237)-K_TA(HW237)))</f>
        <v>0.14063544085062593</v>
      </c>
      <c r="HX245" s="27">
        <f t="shared" si="151"/>
        <v>0.14635143600155076</v>
      </c>
      <c r="HY245" s="27">
        <f t="shared" si="151"/>
        <v>0.14438463801585583</v>
      </c>
      <c r="HZ245" s="27">
        <f t="shared" si="151"/>
        <v>0.16476208218630004</v>
      </c>
      <c r="IA245" s="27">
        <f t="shared" si="151"/>
        <v>0.14481614675593543</v>
      </c>
      <c r="IB245" s="27">
        <f t="shared" si="151"/>
        <v>0.14768732489885447</v>
      </c>
      <c r="IC245" s="27">
        <f>K_ACID(IC237)*(2*K_ACID(IC237)+K_TA(IC237)-2*IC243*(K_ACID(IC237)-K_TA(IC237)))/(2*K_ACID(IC237)+K_TA(IC237)+IC243*(K_ACID(IC237)-K_TA(IC237)))</f>
        <v>0.13535099727664884</v>
      </c>
      <c r="ID245" s="27">
        <f>K_ACID(ID237)*(2*K_ACID(ID237)+K_TA(ID237)-2*ID243*(K_ACID(ID237)-K_TA(ID237)))/(2*K_ACID(ID237)+K_TA(ID237)+ID243*(K_ACID(ID237)-K_TA(ID237)))</f>
        <v>0.13609166731617897</v>
      </c>
      <c r="IE245" s="27"/>
      <c r="IF245" s="27"/>
      <c r="IG245" s="27"/>
      <c r="IH245" s="27"/>
      <c r="II245" s="27"/>
      <c r="IJ245" s="27"/>
      <c r="IK245" s="27"/>
      <c r="IL245" s="27"/>
      <c r="IM245" s="27"/>
      <c r="IN245" s="27"/>
      <c r="IO245" s="27"/>
      <c r="IP245" s="27"/>
      <c r="IQ245" s="27"/>
      <c r="IR245" s="27"/>
      <c r="IS245" s="27"/>
      <c r="IT245" s="27"/>
    </row>
    <row r="246" spans="1:254" ht="12" customHeight="1" x14ac:dyDescent="0.15">
      <c r="A246" s="4" t="s">
        <v>564</v>
      </c>
      <c r="B246" s="5" t="s">
        <v>625</v>
      </c>
      <c r="C246" s="27">
        <f>IF(C243&lt;0.1,MU_ACID(C237)*(1+0.5*C243)/(1-C243)^4,MU_ACID(C237)*(1+2.5*C243+10.5*C243^2))</f>
        <v>0.36201186320616052</v>
      </c>
      <c r="D246" s="27">
        <f t="shared" ref="D246:BO246" si="152">IF(D243&lt;0.1,MU_ACID(D237)*(1+0.5*D243)/(1-D243)^4,MU_ACID(D237)*(1+2.5*D243+10.5*D243^2))</f>
        <v>0.35836443735762546</v>
      </c>
      <c r="E246" s="27">
        <f t="shared" si="152"/>
        <v>0.45238624710231029</v>
      </c>
      <c r="F246" s="27">
        <f t="shared" si="152"/>
        <v>0.45238624705577907</v>
      </c>
      <c r="G246" s="27">
        <f t="shared" si="152"/>
        <v>0.76968851377883241</v>
      </c>
      <c r="H246" s="27">
        <f t="shared" si="152"/>
        <v>0.76968851603953237</v>
      </c>
      <c r="I246" s="27">
        <f t="shared" si="152"/>
        <v>0.81075296938714592</v>
      </c>
      <c r="J246" s="27">
        <f t="shared" si="152"/>
        <v>0.76196407955532053</v>
      </c>
      <c r="K246" s="27">
        <f t="shared" si="152"/>
        <v>1.4530588689999999</v>
      </c>
      <c r="L246" s="27">
        <f t="shared" si="152"/>
        <v>0.76968850195065175</v>
      </c>
      <c r="M246" s="27">
        <f t="shared" si="152"/>
        <v>0.79743829052131232</v>
      </c>
      <c r="N246" s="27">
        <f t="shared" si="152"/>
        <v>0.79743830406816629</v>
      </c>
      <c r="O246" s="27">
        <f t="shared" si="152"/>
        <v>0.76146959089234456</v>
      </c>
      <c r="P246" s="27">
        <f t="shared" si="152"/>
        <v>0.79743826161232567</v>
      </c>
      <c r="Q246" s="27">
        <f t="shared" si="152"/>
        <v>0.312661365793653</v>
      </c>
      <c r="R246" s="27">
        <f t="shared" si="152"/>
        <v>0.80120483715715407</v>
      </c>
      <c r="S246" s="27">
        <f t="shared" si="152"/>
        <v>0.81076337605528148</v>
      </c>
      <c r="T246" s="27">
        <f t="shared" si="152"/>
        <v>0.77041426883766317</v>
      </c>
      <c r="U246" s="27">
        <f t="shared" si="152"/>
        <v>0.37005060255707989</v>
      </c>
      <c r="V246" s="27">
        <f t="shared" si="152"/>
        <v>1.0430227433114356</v>
      </c>
      <c r="W246" s="27">
        <f t="shared" si="152"/>
        <v>0.85948070737401439</v>
      </c>
      <c r="X246" s="27">
        <f t="shared" si="152"/>
        <v>1.0238865190670625</v>
      </c>
      <c r="Y246" s="27">
        <f t="shared" si="152"/>
        <v>0.81076337605528148</v>
      </c>
      <c r="Z246" s="27">
        <f t="shared" si="152"/>
        <v>0.76102542416349805</v>
      </c>
      <c r="AA246" s="27">
        <f t="shared" si="152"/>
        <v>0.76162187054759556</v>
      </c>
      <c r="AB246" s="27">
        <f t="shared" si="152"/>
        <v>0.76097151674376418</v>
      </c>
      <c r="AC246" s="27">
        <f t="shared" si="152"/>
        <v>0.91235365120693912</v>
      </c>
      <c r="AD246" s="27">
        <f t="shared" si="152"/>
        <v>0.76097151564391452</v>
      </c>
      <c r="AE246" s="27">
        <f t="shared" si="152"/>
        <v>0.76097151544838026</v>
      </c>
      <c r="AF246" s="27">
        <f t="shared" si="152"/>
        <v>0.76097151564391452</v>
      </c>
      <c r="AG246" s="27">
        <f t="shared" si="152"/>
        <v>0.9123535449349589</v>
      </c>
      <c r="AH246" s="27">
        <f t="shared" si="152"/>
        <v>0.91235354571973293</v>
      </c>
      <c r="AI246" s="27">
        <f t="shared" si="152"/>
        <v>0.9123535449349589</v>
      </c>
      <c r="AJ246" s="27">
        <f t="shared" si="152"/>
        <v>0.91235365107969812</v>
      </c>
      <c r="AK246" s="27">
        <f t="shared" si="152"/>
        <v>0.76097151567435795</v>
      </c>
      <c r="AL246" s="27">
        <f t="shared" si="152"/>
        <v>0.5211523319464596</v>
      </c>
      <c r="AM246" s="27">
        <f t="shared" si="152"/>
        <v>7.0477471493406965</v>
      </c>
      <c r="AN246" s="27">
        <f t="shared" si="152"/>
        <v>1.4530588689999999</v>
      </c>
      <c r="AO246" s="27">
        <f t="shared" si="152"/>
        <v>0.98976639352032114</v>
      </c>
      <c r="AP246" s="27">
        <f t="shared" si="152"/>
        <v>0.88239562006393857</v>
      </c>
      <c r="AQ246" s="27">
        <f t="shared" si="152"/>
        <v>0.47445898468009273</v>
      </c>
      <c r="AR246" s="27">
        <f t="shared" si="152"/>
        <v>0.88239491971611173</v>
      </c>
      <c r="AS246" s="27">
        <f t="shared" si="152"/>
        <v>0.88238290801316477</v>
      </c>
      <c r="AT246" s="27">
        <f t="shared" si="152"/>
        <v>0.88458778658559034</v>
      </c>
      <c r="AU246" s="27">
        <f t="shared" si="152"/>
        <v>0.96585795437006727</v>
      </c>
      <c r="AV246" s="27">
        <f t="shared" si="152"/>
        <v>0.50838070095296051</v>
      </c>
      <c r="AW246" s="27">
        <f t="shared" si="152"/>
        <v>0.76060759654731791</v>
      </c>
      <c r="AX246" s="27">
        <f t="shared" si="152"/>
        <v>0.96404837892521122</v>
      </c>
      <c r="AY246" s="27">
        <f t="shared" si="152"/>
        <v>0.86664200212695031</v>
      </c>
      <c r="AZ246" s="27">
        <f t="shared" si="152"/>
        <v>0.86646912810677612</v>
      </c>
      <c r="BA246" s="27">
        <f t="shared" si="152"/>
        <v>0.72113541968663575</v>
      </c>
      <c r="BB246" s="27">
        <f t="shared" si="152"/>
        <v>0.52029046482872954</v>
      </c>
      <c r="BC246" s="27">
        <f t="shared" si="152"/>
        <v>0.32924010652333119</v>
      </c>
      <c r="BD246" s="27">
        <f t="shared" si="152"/>
        <v>0.19430244914198852</v>
      </c>
      <c r="BE246" s="27">
        <f t="shared" si="152"/>
        <v>0.1311389829167563</v>
      </c>
      <c r="BF246" s="27">
        <f t="shared" si="152"/>
        <v>0.10597924925618435</v>
      </c>
      <c r="BG246" s="27">
        <f t="shared" si="152"/>
        <v>8.1282100135368004E-2</v>
      </c>
      <c r="BH246" s="27">
        <f t="shared" si="152"/>
        <v>1.0238865190670625</v>
      </c>
      <c r="BI246" s="27">
        <f t="shared" si="152"/>
        <v>4.3830229958206318E-2</v>
      </c>
      <c r="BJ246" s="27">
        <f t="shared" si="152"/>
        <v>5.3916865755935621E-2</v>
      </c>
      <c r="BK246" s="27">
        <f t="shared" si="152"/>
        <v>7.909189696414605E-2</v>
      </c>
      <c r="BL246" s="27">
        <f t="shared" si="152"/>
        <v>0.1129224759153354</v>
      </c>
      <c r="BM246" s="27">
        <f t="shared" si="152"/>
        <v>6.8600513862751095E-2</v>
      </c>
      <c r="BN246" s="27">
        <f t="shared" si="152"/>
        <v>6.9206219204116598E-2</v>
      </c>
      <c r="BO246" s="27">
        <f t="shared" si="152"/>
        <v>0.19439929574839709</v>
      </c>
      <c r="BP246" s="27">
        <f t="shared" ref="BP246:EA246" si="153">IF(BP243&lt;0.1,MU_ACID(BP237)*(1+0.5*BP243)/(1-BP243)^4,MU_ACID(BP237)*(1+2.5*BP243+10.5*BP243^2))</f>
        <v>1.4530588689999999</v>
      </c>
      <c r="BQ246" s="27">
        <f t="shared" si="153"/>
        <v>0.10363888029319759</v>
      </c>
      <c r="BR246" s="27">
        <f t="shared" si="153"/>
        <v>0.10369188181561129</v>
      </c>
      <c r="BS246" s="27">
        <f t="shared" si="153"/>
        <v>0.31041063783100009</v>
      </c>
      <c r="BT246" s="27">
        <f t="shared" si="153"/>
        <v>1.4530588689999999</v>
      </c>
      <c r="BU246" s="27">
        <f t="shared" si="153"/>
        <v>0.15251486209719425</v>
      </c>
      <c r="BV246" s="27">
        <f t="shared" si="153"/>
        <v>0.45429043218493548</v>
      </c>
      <c r="BW246" s="27">
        <f t="shared" si="153"/>
        <v>0.20899687227700003</v>
      </c>
      <c r="BX246" s="27">
        <f t="shared" si="153"/>
        <v>0.57525469066185309</v>
      </c>
      <c r="BY246" s="27">
        <f t="shared" si="153"/>
        <v>0.25185675942314401</v>
      </c>
      <c r="BZ246" s="27">
        <f t="shared" si="153"/>
        <v>0.56634948075018499</v>
      </c>
      <c r="CA246" s="27">
        <f t="shared" si="153"/>
        <v>0.57525551841489775</v>
      </c>
      <c r="CB246" s="27">
        <f t="shared" si="153"/>
        <v>0.25087217008815665</v>
      </c>
      <c r="CC246" s="27">
        <f t="shared" si="153"/>
        <v>0.24960628709821336</v>
      </c>
      <c r="CD246" s="27">
        <f t="shared" si="153"/>
        <v>0.25186128057048818</v>
      </c>
      <c r="CE246" s="27">
        <f t="shared" si="153"/>
        <v>0.25075836353780329</v>
      </c>
      <c r="CF246" s="27">
        <f t="shared" si="153"/>
        <v>0.208981034751622</v>
      </c>
      <c r="CG246" s="27">
        <f t="shared" si="153"/>
        <v>0.20898103442864788</v>
      </c>
      <c r="CH246" s="27">
        <f t="shared" si="153"/>
        <v>0.20905584750689407</v>
      </c>
      <c r="CI246" s="27">
        <f t="shared" si="153"/>
        <v>0.20897804116780783</v>
      </c>
      <c r="CJ246" s="27">
        <f t="shared" si="153"/>
        <v>0.1523299838634323</v>
      </c>
      <c r="CK246" s="27">
        <f t="shared" si="153"/>
        <v>0.15202194867454591</v>
      </c>
      <c r="CL246" s="27">
        <f t="shared" si="153"/>
        <v>0.20937939961681237</v>
      </c>
      <c r="CM246" s="27">
        <f t="shared" si="153"/>
        <v>0.208981034751622</v>
      </c>
      <c r="CN246" s="27">
        <f t="shared" si="153"/>
        <v>0.15202194867454596</v>
      </c>
      <c r="CO246" s="27">
        <f t="shared" si="153"/>
        <v>1.4530588689999999</v>
      </c>
      <c r="CP246" s="27">
        <f t="shared" si="153"/>
        <v>0.15249842984499981</v>
      </c>
      <c r="CQ246" s="27">
        <f t="shared" si="153"/>
        <v>0.15231856389491505</v>
      </c>
      <c r="CR246" s="27">
        <f t="shared" si="153"/>
        <v>0.10400037976895998</v>
      </c>
      <c r="CS246" s="27">
        <f t="shared" si="153"/>
        <v>6.9340036920607667E-2</v>
      </c>
      <c r="CT246" s="27">
        <f t="shared" si="153"/>
        <v>0.25238597704847276</v>
      </c>
      <c r="CU246" s="27">
        <f t="shared" si="153"/>
        <v>0.25187890884252073</v>
      </c>
      <c r="CV246" s="27">
        <f t="shared" si="153"/>
        <v>0.25238597701263665</v>
      </c>
      <c r="CW246" s="27">
        <f t="shared" si="153"/>
        <v>0.25238597678509228</v>
      </c>
      <c r="CX246" s="27">
        <f t="shared" si="153"/>
        <v>0.27348590181506061</v>
      </c>
      <c r="CY246" s="27">
        <f t="shared" si="153"/>
        <v>0.26363972226132287</v>
      </c>
      <c r="CZ246" s="27">
        <f t="shared" si="153"/>
        <v>1.4530588689999999</v>
      </c>
      <c r="DA246" s="27">
        <f t="shared" si="153"/>
        <v>0.47868044711080343</v>
      </c>
      <c r="DB246" s="27">
        <f t="shared" si="153"/>
        <v>1.0238865190670625</v>
      </c>
      <c r="DC246" s="27">
        <f t="shared" si="153"/>
        <v>0.7214735935982689</v>
      </c>
      <c r="DD246" s="27">
        <f t="shared" si="153"/>
        <v>0.45273182517543425</v>
      </c>
      <c r="DE246" s="27">
        <f t="shared" si="153"/>
        <v>0.45387944553243625</v>
      </c>
      <c r="DF246" s="27">
        <f t="shared" si="153"/>
        <v>4.114251527894365</v>
      </c>
      <c r="DG246" s="27">
        <f t="shared" si="153"/>
        <v>0.7214735935982689</v>
      </c>
      <c r="DH246" s="27">
        <f t="shared" si="153"/>
        <v>0.40788192074681823</v>
      </c>
      <c r="DI246" s="27">
        <f t="shared" si="153"/>
        <v>1.0238865190670625</v>
      </c>
      <c r="DJ246" s="27">
        <f t="shared" si="153"/>
        <v>0.45567573033322495</v>
      </c>
      <c r="DK246" s="27">
        <f t="shared" si="153"/>
        <v>0.57525590785359082</v>
      </c>
      <c r="DL246" s="27">
        <f t="shared" si="153"/>
        <v>0.57453273106519132</v>
      </c>
      <c r="DM246" s="27">
        <f t="shared" si="153"/>
        <v>1.4530588689999999</v>
      </c>
      <c r="DN246" s="27">
        <f t="shared" si="153"/>
        <v>0.57406235340689993</v>
      </c>
      <c r="DO246" s="27">
        <f t="shared" si="153"/>
        <v>0.57426553781479117</v>
      </c>
      <c r="DP246" s="27">
        <f t="shared" si="153"/>
        <v>4.9878482718078718</v>
      </c>
      <c r="DQ246" s="27">
        <f t="shared" si="153"/>
        <v>0.2574314715965062</v>
      </c>
      <c r="DR246" s="27">
        <f t="shared" si="153"/>
        <v>0.57408704313414627</v>
      </c>
      <c r="DS246" s="27">
        <f t="shared" si="153"/>
        <v>0.27343802399116024</v>
      </c>
      <c r="DT246" s="27">
        <f t="shared" si="153"/>
        <v>0.25738786915403356</v>
      </c>
      <c r="DU246" s="27">
        <f t="shared" si="153"/>
        <v>0.40786811840462356</v>
      </c>
      <c r="DV246" s="27">
        <f t="shared" si="153"/>
        <v>0.40786811840462356</v>
      </c>
      <c r="DW246" s="27">
        <f t="shared" si="153"/>
        <v>1.4530588689999999</v>
      </c>
      <c r="DX246" s="27">
        <f t="shared" si="153"/>
        <v>0.7214735935982689</v>
      </c>
      <c r="DY246" s="27">
        <f t="shared" si="153"/>
        <v>1.4530588689999999</v>
      </c>
      <c r="DZ246" s="27">
        <f t="shared" si="153"/>
        <v>0.50019758441840267</v>
      </c>
      <c r="EA246" s="27">
        <f t="shared" si="153"/>
        <v>0.96585795437006727</v>
      </c>
      <c r="EB246" s="27">
        <f t="shared" ref="EB246:GM246" si="154">IF(EB243&lt;0.1,MU_ACID(EB237)*(1+0.5*EB243)/(1-EB243)^4,MU_ACID(EB237)*(1+2.5*EB243+10.5*EB243^2))</f>
        <v>0.7214735935982689</v>
      </c>
      <c r="EC246" s="27">
        <f t="shared" si="154"/>
        <v>5.0130842990004885</v>
      </c>
      <c r="ED246" s="27">
        <f t="shared" si="154"/>
        <v>0.46780805425485694</v>
      </c>
      <c r="EE246" s="27">
        <f t="shared" si="154"/>
        <v>0.86956859272635745</v>
      </c>
      <c r="EF246" s="27">
        <f t="shared" si="154"/>
        <v>0.66575415000251814</v>
      </c>
      <c r="EG246" s="27">
        <f t="shared" si="154"/>
        <v>0.66632841781370622</v>
      </c>
      <c r="EH246" s="27">
        <f t="shared" si="154"/>
        <v>0.66639210039736141</v>
      </c>
      <c r="EI246" s="27">
        <f t="shared" si="154"/>
        <v>0.54371066698411219</v>
      </c>
      <c r="EJ246" s="27">
        <f t="shared" si="154"/>
        <v>0.96123184523196536</v>
      </c>
      <c r="EK246" s="27">
        <f t="shared" si="154"/>
        <v>0.54409506490940029</v>
      </c>
      <c r="EL246" s="27">
        <f t="shared" si="154"/>
        <v>0.93620479796725342</v>
      </c>
      <c r="EM246" s="27">
        <f t="shared" si="154"/>
        <v>0.93494660432216792</v>
      </c>
      <c r="EN246" s="27">
        <f t="shared" si="154"/>
        <v>0.4538794454987588</v>
      </c>
      <c r="EO246" s="27">
        <f t="shared" si="154"/>
        <v>0.47710375578422021</v>
      </c>
      <c r="EP246" s="27">
        <f t="shared" si="154"/>
        <v>0.45511022004736928</v>
      </c>
      <c r="EQ246" s="27">
        <f t="shared" si="154"/>
        <v>0.26345304695984223</v>
      </c>
      <c r="ER246" s="27">
        <f t="shared" si="154"/>
        <v>0.26359249915778665</v>
      </c>
      <c r="ES246" s="27">
        <f t="shared" si="154"/>
        <v>0.93494660432216792</v>
      </c>
      <c r="ET246" s="27">
        <f t="shared" si="154"/>
        <v>0.93494660432216792</v>
      </c>
      <c r="EU246" s="27">
        <f t="shared" si="154"/>
        <v>1.0238865190670625</v>
      </c>
      <c r="EV246" s="27">
        <f t="shared" si="154"/>
        <v>0.4538794454987588</v>
      </c>
      <c r="EW246" s="27">
        <f t="shared" si="154"/>
        <v>0.96585795437006727</v>
      </c>
      <c r="EX246" s="27">
        <f t="shared" si="154"/>
        <v>0.28366347212412035</v>
      </c>
      <c r="EY246" s="27">
        <f t="shared" si="154"/>
        <v>0.96585795437006727</v>
      </c>
      <c r="EZ246" s="27">
        <f t="shared" si="154"/>
        <v>0.85953576913196417</v>
      </c>
      <c r="FA246" s="27">
        <f t="shared" si="154"/>
        <v>0.96585795437006727</v>
      </c>
      <c r="FB246" s="27">
        <f t="shared" si="154"/>
        <v>0.8594108070908949</v>
      </c>
      <c r="FC246" s="27">
        <f t="shared" si="154"/>
        <v>0.96585795437006727</v>
      </c>
      <c r="FD246" s="27">
        <f t="shared" si="154"/>
        <v>0.85939416022896709</v>
      </c>
      <c r="FE246" s="27">
        <f t="shared" si="154"/>
        <v>0.96585795437006727</v>
      </c>
      <c r="FF246" s="27">
        <f t="shared" si="154"/>
        <v>0.85938062235611179</v>
      </c>
      <c r="FG246" s="27">
        <f t="shared" si="154"/>
        <v>0.96585795437006727</v>
      </c>
      <c r="FH246" s="27">
        <f t="shared" si="154"/>
        <v>0.85935214337905697</v>
      </c>
      <c r="FI246" s="27">
        <f t="shared" si="154"/>
        <v>0.96585795437006727</v>
      </c>
      <c r="FJ246" s="27">
        <f t="shared" si="154"/>
        <v>0.85935214337905697</v>
      </c>
      <c r="FK246" s="27">
        <f t="shared" si="154"/>
        <v>0.96585795437006727</v>
      </c>
      <c r="FL246" s="27">
        <f t="shared" si="154"/>
        <v>0.85953145633507733</v>
      </c>
      <c r="FM246" s="27">
        <f t="shared" si="154"/>
        <v>0.96585795437006727</v>
      </c>
      <c r="FN246" s="27">
        <f t="shared" si="154"/>
        <v>0.85949484858177605</v>
      </c>
      <c r="FO246" s="27">
        <f t="shared" si="154"/>
        <v>0.96585795437006727</v>
      </c>
      <c r="FP246" s="27">
        <f t="shared" si="154"/>
        <v>0.85950618177438631</v>
      </c>
      <c r="FQ246" s="27">
        <f t="shared" si="154"/>
        <v>0.96585795437006727</v>
      </c>
      <c r="FR246" s="27">
        <f t="shared" si="154"/>
        <v>0.85959143624327472</v>
      </c>
      <c r="FS246" s="27">
        <f t="shared" si="154"/>
        <v>0.96585795437006727</v>
      </c>
      <c r="FT246" s="27">
        <f t="shared" si="154"/>
        <v>0.85950708442447066</v>
      </c>
      <c r="FU246" s="27">
        <f t="shared" si="154"/>
        <v>0.96585795437006727</v>
      </c>
      <c r="FV246" s="27">
        <f t="shared" si="154"/>
        <v>0.22749106816492345</v>
      </c>
      <c r="FW246" s="27">
        <f t="shared" si="154"/>
        <v>0.22749106816492345</v>
      </c>
      <c r="FX246" s="27">
        <f t="shared" si="154"/>
        <v>0.22749106816492345</v>
      </c>
      <c r="FY246" s="27">
        <f t="shared" si="154"/>
        <v>0.22749106816492345</v>
      </c>
      <c r="FZ246" s="27">
        <f t="shared" si="154"/>
        <v>0.22763286567565838</v>
      </c>
      <c r="GA246" s="27">
        <f t="shared" si="154"/>
        <v>0.22762117864513542</v>
      </c>
      <c r="GB246" s="27">
        <f t="shared" si="154"/>
        <v>0.22763286567565838</v>
      </c>
      <c r="GC246" s="27">
        <f t="shared" si="154"/>
        <v>0.22762117864513542</v>
      </c>
      <c r="GD246" s="27">
        <f t="shared" si="154"/>
        <v>4.651111509260545E-2</v>
      </c>
      <c r="GE246" s="27">
        <f t="shared" si="154"/>
        <v>3.6381948752159214E-2</v>
      </c>
      <c r="GF246" s="27">
        <f t="shared" si="154"/>
        <v>3.6381948752159214E-2</v>
      </c>
      <c r="GG246" s="27">
        <f t="shared" si="154"/>
        <v>4.5482622056906813E-2</v>
      </c>
      <c r="GH246" s="27">
        <f t="shared" si="154"/>
        <v>3.6381948752159214E-2</v>
      </c>
      <c r="GI246" s="27">
        <f t="shared" si="154"/>
        <v>4.7564641361268013E-2</v>
      </c>
      <c r="GJ246" s="27">
        <f t="shared" si="154"/>
        <v>2.8408213717280661</v>
      </c>
      <c r="GK246" s="27">
        <f t="shared" si="154"/>
        <v>0.76892769211821488</v>
      </c>
      <c r="GL246" s="27">
        <f t="shared" si="154"/>
        <v>1.4530588689999999</v>
      </c>
      <c r="GM246" s="27">
        <f t="shared" si="154"/>
        <v>0.80355853728532256</v>
      </c>
      <c r="GN246" s="27">
        <f t="shared" ref="GN246:HV246" si="155">IF(GN243&lt;0.1,MU_ACID(GN237)*(1+0.5*GN243)/(1-GN243)^4,MU_ACID(GN237)*(1+2.5*GN243+10.5*GN243^2))</f>
        <v>0.45238888652137571</v>
      </c>
      <c r="GO246" s="27">
        <f t="shared" si="155"/>
        <v>0.76062932382260551</v>
      </c>
      <c r="GP246" s="27">
        <f t="shared" si="155"/>
        <v>0.81076980933512166</v>
      </c>
      <c r="GQ246" s="27">
        <f t="shared" si="155"/>
        <v>0.76892769143873929</v>
      </c>
      <c r="GR246" s="27">
        <f t="shared" si="155"/>
        <v>0.81076980933512166</v>
      </c>
      <c r="GS246" s="27">
        <f t="shared" si="155"/>
        <v>0.11291507819870028</v>
      </c>
      <c r="GT246" s="27">
        <f t="shared" si="155"/>
        <v>6.8500700584988083E-2</v>
      </c>
      <c r="GU246" s="27">
        <f t="shared" si="155"/>
        <v>0.95896915844081931</v>
      </c>
      <c r="GV246" s="27">
        <f t="shared" si="155"/>
        <v>0.19436895338094748</v>
      </c>
      <c r="GW246" s="27">
        <f t="shared" si="155"/>
        <v>0.10344639930858784</v>
      </c>
      <c r="GX246" s="27">
        <f t="shared" si="155"/>
        <v>1.4482461179845192</v>
      </c>
      <c r="GY246" s="27">
        <f t="shared" si="155"/>
        <v>0.31035381092942627</v>
      </c>
      <c r="GZ246" s="27">
        <f t="shared" si="155"/>
        <v>0.15187817019319386</v>
      </c>
      <c r="HA246" s="27">
        <f t="shared" si="155"/>
        <v>2.1262941086546303</v>
      </c>
      <c r="HB246" s="27">
        <f t="shared" si="155"/>
        <v>0.45428463281101272</v>
      </c>
      <c r="HC246" s="27">
        <f t="shared" si="155"/>
        <v>0.20890618597269192</v>
      </c>
      <c r="HD246" s="27">
        <f t="shared" si="155"/>
        <v>2.9246865739342298</v>
      </c>
      <c r="HE246" s="27">
        <f t="shared" si="155"/>
        <v>0.56635334843512064</v>
      </c>
      <c r="HF246" s="27">
        <f t="shared" si="155"/>
        <v>0.25167883195394497</v>
      </c>
      <c r="HG246" s="27">
        <f t="shared" si="155"/>
        <v>3.5235036397172594</v>
      </c>
      <c r="HH246" s="27">
        <f t="shared" si="155"/>
        <v>0.57525590426732487</v>
      </c>
      <c r="HI246" s="27">
        <f t="shared" si="155"/>
        <v>0.57530114582081016</v>
      </c>
      <c r="HJ246" s="27">
        <f t="shared" si="155"/>
        <v>0.57525590702165774</v>
      </c>
      <c r="HK246" s="27">
        <f t="shared" si="155"/>
        <v>0.57525592075265763</v>
      </c>
      <c r="HL246" s="27">
        <f t="shared" si="155"/>
        <v>3.5666956452333549</v>
      </c>
      <c r="HM246" s="27">
        <f t="shared" si="155"/>
        <v>0.25659971711432999</v>
      </c>
      <c r="HN246" s="27">
        <f t="shared" si="155"/>
        <v>0.2565997167648556</v>
      </c>
      <c r="HO246" s="27">
        <f t="shared" si="155"/>
        <v>0.2565997170832891</v>
      </c>
      <c r="HP246" s="27">
        <f t="shared" si="155"/>
        <v>3.566695645051726</v>
      </c>
      <c r="HQ246" s="27">
        <f t="shared" si="155"/>
        <v>3.566695645462187</v>
      </c>
      <c r="HR246" s="27">
        <f t="shared" si="155"/>
        <v>2.3277619663115945</v>
      </c>
      <c r="HS246" s="27">
        <f t="shared" si="155"/>
        <v>3.566695645462187</v>
      </c>
      <c r="HT246" s="27">
        <f t="shared" si="155"/>
        <v>0.28366347212412035</v>
      </c>
      <c r="HU246" s="27">
        <f t="shared" si="155"/>
        <v>0.2565997167648556</v>
      </c>
      <c r="HV246" s="27">
        <f t="shared" si="155"/>
        <v>0.28366347212412035</v>
      </c>
      <c r="HW246" s="27">
        <f t="shared" ref="HW246:IB246" si="156">IF(HW243&lt;0.1,MU_ACID(HW237)*(1+0.5*HW243)/(1-HW243)^4,MU_ACID(HW237)*(1+2.5*HW243+10.5*HW243^2))</f>
        <v>2.4025402836834622</v>
      </c>
      <c r="HX246" s="27">
        <f t="shared" si="156"/>
        <v>6.1848365278820383</v>
      </c>
      <c r="HY246" s="27">
        <f t="shared" si="156"/>
        <v>0.46780805425485694</v>
      </c>
      <c r="HZ246" s="27">
        <f t="shared" si="156"/>
        <v>1.4530588689999999</v>
      </c>
      <c r="IA246" s="27">
        <f t="shared" si="156"/>
        <v>0.45387944553226683</v>
      </c>
      <c r="IB246" s="27">
        <f t="shared" si="156"/>
        <v>0.54409506490940029</v>
      </c>
      <c r="IC246" s="27">
        <f>IF(IC243&lt;0.1,MU_ACID(IC237)*(1+0.5*IC243)/(1-IC243)^4,MU_ACID(IC237)*(1+2.5*IC243+10.5*IC243^2))</f>
        <v>0.26363972226132287</v>
      </c>
      <c r="ID246" s="27">
        <f>IF(ID243&lt;0.1,MU_ACID(ID237)*(1+0.5*ID243)/(1-ID243)^4,MU_ACID(ID237)*(1+2.5*ID243+10.5*ID243^2))</f>
        <v>0.27343802399116024</v>
      </c>
      <c r="IE246" s="27"/>
      <c r="IF246" s="27"/>
      <c r="IG246" s="27"/>
      <c r="IH246" s="27"/>
      <c r="II246" s="27"/>
      <c r="IJ246" s="27"/>
      <c r="IK246" s="27"/>
      <c r="IL246" s="27"/>
      <c r="IM246" s="27"/>
      <c r="IN246" s="27"/>
      <c r="IO246" s="27"/>
      <c r="IP246" s="27"/>
      <c r="IQ246" s="27"/>
      <c r="IR246" s="27"/>
      <c r="IS246" s="27"/>
      <c r="IT246" s="27"/>
    </row>
    <row r="247" spans="1:254" s="48" customFormat="1" ht="12" customHeight="1" x14ac:dyDescent="0.15">
      <c r="A247" s="6" t="s">
        <v>561</v>
      </c>
      <c r="B247" s="50"/>
      <c r="C247" s="51"/>
      <c r="D247" s="51"/>
      <c r="E247" s="51"/>
      <c r="F247" s="51"/>
      <c r="G247" s="51"/>
      <c r="H247" s="51"/>
      <c r="I247" s="5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c r="BA247" s="51"/>
      <c r="BB247" s="51"/>
      <c r="BC247" s="51"/>
      <c r="BD247" s="51"/>
      <c r="BE247" s="51"/>
      <c r="BF247" s="51"/>
      <c r="BG247" s="51"/>
      <c r="BH247" s="51"/>
      <c r="BI247" s="51"/>
      <c r="BJ247" s="51"/>
      <c r="BK247" s="51"/>
      <c r="BL247" s="51"/>
      <c r="BM247" s="51"/>
      <c r="BN247" s="51"/>
      <c r="BO247" s="51"/>
      <c r="BP247" s="51"/>
      <c r="BQ247" s="51"/>
      <c r="BR247" s="51"/>
      <c r="BS247" s="51"/>
      <c r="BT247" s="51"/>
      <c r="BU247" s="51"/>
      <c r="BV247" s="51"/>
      <c r="BW247" s="51"/>
      <c r="BX247" s="51"/>
      <c r="BY247" s="51"/>
      <c r="BZ247" s="51"/>
      <c r="CA247" s="51"/>
      <c r="CB247" s="51"/>
      <c r="CC247" s="51"/>
      <c r="CD247" s="51"/>
      <c r="CE247" s="51"/>
      <c r="CF247" s="51"/>
      <c r="CG247" s="51"/>
      <c r="CH247" s="51"/>
      <c r="CI247" s="51"/>
      <c r="CJ247" s="51"/>
      <c r="CK247" s="51"/>
      <c r="CL247" s="51"/>
      <c r="CM247" s="51"/>
      <c r="CN247" s="51"/>
      <c r="CO247" s="51"/>
      <c r="CP247" s="51"/>
      <c r="CQ247" s="51"/>
      <c r="CR247" s="51"/>
      <c r="CS247" s="51"/>
      <c r="CT247" s="51"/>
      <c r="CU247" s="51"/>
      <c r="CV247" s="51"/>
      <c r="CW247" s="51"/>
      <c r="CX247" s="51"/>
      <c r="CY247" s="51"/>
      <c r="CZ247" s="51"/>
      <c r="DA247" s="51"/>
      <c r="DB247" s="51"/>
      <c r="DC247" s="51"/>
      <c r="DD247" s="51"/>
      <c r="DE247" s="51"/>
      <c r="DF247" s="51"/>
      <c r="DG247" s="51"/>
      <c r="DH247" s="51"/>
      <c r="DI247" s="51"/>
      <c r="DJ247" s="51"/>
      <c r="DK247" s="51"/>
      <c r="DL247" s="51"/>
      <c r="DM247" s="51"/>
      <c r="DN247" s="51"/>
      <c r="DO247" s="51"/>
      <c r="DP247" s="51"/>
      <c r="DQ247" s="51"/>
      <c r="DR247" s="51"/>
      <c r="DS247" s="51"/>
      <c r="DT247" s="51"/>
      <c r="DU247" s="51"/>
      <c r="DV247" s="51"/>
      <c r="DW247" s="51"/>
      <c r="DX247" s="51"/>
      <c r="DY247" s="51"/>
      <c r="DZ247" s="51"/>
      <c r="EA247" s="51"/>
      <c r="EB247" s="51"/>
      <c r="EC247" s="51"/>
      <c r="ED247" s="51"/>
      <c r="EE247" s="51"/>
      <c r="EF247" s="51"/>
      <c r="EG247" s="51"/>
      <c r="EH247" s="51"/>
      <c r="EI247" s="51"/>
      <c r="EJ247" s="51"/>
      <c r="EK247" s="51"/>
      <c r="EL247" s="51"/>
      <c r="EM247" s="51"/>
      <c r="EN247" s="51"/>
      <c r="EO247" s="51"/>
      <c r="EP247" s="51"/>
      <c r="EQ247" s="51"/>
      <c r="ER247" s="51"/>
      <c r="ES247" s="51"/>
      <c r="ET247" s="51"/>
      <c r="EU247" s="51"/>
      <c r="EV247" s="51"/>
      <c r="EW247" s="51"/>
      <c r="EX247" s="51"/>
      <c r="EY247" s="51"/>
      <c r="EZ247" s="51"/>
      <c r="FA247" s="51"/>
      <c r="FB247" s="51"/>
      <c r="FC247" s="51"/>
      <c r="FD247" s="51"/>
      <c r="FE247" s="51"/>
      <c r="FF247" s="51"/>
      <c r="FG247" s="51"/>
      <c r="FH247" s="51"/>
      <c r="FI247" s="51"/>
      <c r="FJ247" s="51"/>
      <c r="FK247" s="51"/>
      <c r="FL247" s="51"/>
      <c r="FM247" s="51"/>
      <c r="FN247" s="51"/>
      <c r="FO247" s="51"/>
      <c r="FP247" s="51"/>
      <c r="FQ247" s="51"/>
      <c r="FR247" s="51"/>
      <c r="FS247" s="51"/>
      <c r="FT247" s="51"/>
      <c r="FU247" s="51"/>
      <c r="FV247" s="51"/>
      <c r="FW247" s="51"/>
      <c r="FX247" s="51"/>
      <c r="FY247" s="51"/>
      <c r="FZ247" s="51"/>
      <c r="GA247" s="51"/>
      <c r="GB247" s="51"/>
      <c r="GC247" s="51"/>
      <c r="GD247" s="51"/>
      <c r="GE247" s="51"/>
      <c r="GF247" s="51"/>
      <c r="GG247" s="51"/>
      <c r="GH247" s="51"/>
      <c r="GI247" s="51"/>
      <c r="GJ247" s="51"/>
      <c r="GK247" s="51"/>
      <c r="GL247" s="51"/>
      <c r="GM247" s="51"/>
      <c r="GN247" s="51"/>
      <c r="GO247" s="51"/>
      <c r="GP247" s="51"/>
      <c r="GQ247" s="51"/>
      <c r="GR247" s="51"/>
      <c r="GS247" s="51"/>
      <c r="GT247" s="51"/>
      <c r="GU247" s="51"/>
      <c r="GV247" s="51"/>
      <c r="GW247" s="51"/>
      <c r="GX247" s="51"/>
      <c r="GY247" s="51"/>
      <c r="GZ247" s="51"/>
      <c r="HA247" s="51"/>
      <c r="HB247" s="51"/>
      <c r="HC247" s="51"/>
      <c r="HD247" s="51"/>
      <c r="HE247" s="51"/>
      <c r="HF247" s="51"/>
      <c r="HG247" s="51"/>
      <c r="HH247" s="51"/>
      <c r="HI247" s="51"/>
      <c r="HJ247" s="51"/>
      <c r="HK247" s="51"/>
      <c r="HL247" s="51"/>
      <c r="HM247" s="51"/>
      <c r="HN247" s="51"/>
      <c r="HO247" s="51"/>
      <c r="HP247" s="51"/>
      <c r="HQ247" s="51"/>
      <c r="HR247" s="51"/>
      <c r="HS247" s="51"/>
      <c r="HT247" s="51"/>
      <c r="HU247" s="51"/>
      <c r="HV247" s="51"/>
      <c r="HW247" s="51"/>
      <c r="HX247" s="51"/>
      <c r="HY247" s="51"/>
      <c r="HZ247" s="51"/>
      <c r="IA247" s="51"/>
      <c r="IB247" s="51"/>
      <c r="IC247" s="51"/>
      <c r="ID247" s="51"/>
      <c r="IE247" s="51"/>
      <c r="IF247" s="51"/>
      <c r="IG247" s="51"/>
      <c r="IH247" s="51"/>
      <c r="II247" s="51"/>
      <c r="IJ247" s="51"/>
      <c r="IK247" s="51"/>
      <c r="IL247" s="51"/>
      <c r="IM247" s="51"/>
      <c r="IN247" s="51"/>
      <c r="IO247" s="51"/>
      <c r="IP247" s="51"/>
      <c r="IQ247" s="51"/>
      <c r="IR247" s="51"/>
      <c r="IS247" s="51"/>
      <c r="IT247" s="51"/>
    </row>
    <row r="248" spans="1:254" ht="12" customHeight="1" x14ac:dyDescent="0.15">
      <c r="A248" s="4" t="s">
        <v>562</v>
      </c>
      <c r="C248" s="27">
        <f>C217/RHO_TA(C237)/(C217/RHO_TA(C237)+(1-C217)/(RHO_WATER(C237)*1000))</f>
        <v>2.2982166343565144E-3</v>
      </c>
      <c r="D248" s="27">
        <f t="shared" ref="D248:BO248" si="157">D217/RHO_TA(D237)/(D217/RHO_TA(D237)+(1-D217)/(RHO_WATER(D237)*1000))</f>
        <v>2.2736813254904949E-11</v>
      </c>
      <c r="E248" s="27">
        <f t="shared" si="157"/>
        <v>2.3113613886546938E-11</v>
      </c>
      <c r="F248" s="27">
        <f t="shared" si="157"/>
        <v>0</v>
      </c>
      <c r="G248" s="27">
        <f t="shared" si="157"/>
        <v>2.398556491748304E-3</v>
      </c>
      <c r="H248" s="27">
        <f t="shared" si="157"/>
        <v>2.3985571299551104E-3</v>
      </c>
      <c r="I248" s="27">
        <f t="shared" si="157"/>
        <v>0</v>
      </c>
      <c r="J248" s="27">
        <f t="shared" si="157"/>
        <v>0</v>
      </c>
      <c r="K248" s="27">
        <f t="shared" si="157"/>
        <v>0</v>
      </c>
      <c r="L248" s="27">
        <f t="shared" si="157"/>
        <v>2.3985531525942401E-3</v>
      </c>
      <c r="M248" s="27">
        <f t="shared" si="157"/>
        <v>5.8924332978567015E-2</v>
      </c>
      <c r="N248" s="27">
        <f t="shared" si="157"/>
        <v>5.8924336545912392E-2</v>
      </c>
      <c r="O248" s="27">
        <f t="shared" si="157"/>
        <v>2.9057583691466989E-4</v>
      </c>
      <c r="P248" s="27">
        <f t="shared" si="157"/>
        <v>5.8924325365851689E-2</v>
      </c>
      <c r="Q248" s="27">
        <f t="shared" si="157"/>
        <v>0</v>
      </c>
      <c r="R248" s="27">
        <f t="shared" si="157"/>
        <v>5.893684379358851E-2</v>
      </c>
      <c r="S248" s="27">
        <f t="shared" si="157"/>
        <v>0</v>
      </c>
      <c r="T248" s="27">
        <f t="shared" si="157"/>
        <v>2.3986336436561946E-3</v>
      </c>
      <c r="U248" s="27">
        <f t="shared" si="157"/>
        <v>0</v>
      </c>
      <c r="V248" s="27">
        <f t="shared" si="157"/>
        <v>0</v>
      </c>
      <c r="W248" s="27">
        <f t="shared" si="157"/>
        <v>0</v>
      </c>
      <c r="X248" s="27">
        <f t="shared" si="157"/>
        <v>0</v>
      </c>
      <c r="Y248" s="27">
        <f t="shared" si="157"/>
        <v>0</v>
      </c>
      <c r="Z248" s="27">
        <f t="shared" si="157"/>
        <v>2.9009770963315092E-4</v>
      </c>
      <c r="AA248" s="27">
        <f t="shared" si="157"/>
        <v>2.9010551610383705E-4</v>
      </c>
      <c r="AB248" s="27">
        <f t="shared" si="157"/>
        <v>2.9009733728124792E-4</v>
      </c>
      <c r="AC248" s="27">
        <f t="shared" si="157"/>
        <v>2.9154629204627269E-4</v>
      </c>
      <c r="AD248" s="27">
        <f t="shared" si="157"/>
        <v>2.9009702265930565E-4</v>
      </c>
      <c r="AE248" s="27">
        <f t="shared" si="157"/>
        <v>2.9009696672499676E-4</v>
      </c>
      <c r="AF248" s="27">
        <f t="shared" si="157"/>
        <v>2.9009702265930565E-4</v>
      </c>
      <c r="AG248" s="27">
        <f t="shared" si="157"/>
        <v>2.9154633879373623E-4</v>
      </c>
      <c r="AH248" s="27">
        <f t="shared" si="157"/>
        <v>2.9154652384877805E-4</v>
      </c>
      <c r="AI248" s="27">
        <f t="shared" si="157"/>
        <v>2.9154633879373623E-4</v>
      </c>
      <c r="AJ248" s="27">
        <f t="shared" si="157"/>
        <v>2.9154626204193655E-4</v>
      </c>
      <c r="AK248" s="27">
        <f t="shared" si="157"/>
        <v>2.9009703136798456E-4</v>
      </c>
      <c r="AL248" s="27">
        <f t="shared" si="157"/>
        <v>0</v>
      </c>
      <c r="AM248" s="27">
        <f t="shared" si="157"/>
        <v>0.99418805570008228</v>
      </c>
      <c r="AN248" s="27">
        <f t="shared" si="157"/>
        <v>0</v>
      </c>
      <c r="AO248" s="27">
        <f t="shared" si="157"/>
        <v>0</v>
      </c>
      <c r="AP248" s="27">
        <f t="shared" si="157"/>
        <v>0.18234968277411231</v>
      </c>
      <c r="AQ248" s="27">
        <f t="shared" si="157"/>
        <v>1.4581015646532825E-3</v>
      </c>
      <c r="AR248" s="27">
        <f t="shared" si="157"/>
        <v>0.18234945549227785</v>
      </c>
      <c r="AS248" s="27">
        <f t="shared" si="157"/>
        <v>0.18234555734264596</v>
      </c>
      <c r="AT248" s="27">
        <f t="shared" si="157"/>
        <v>0.18237095275340628</v>
      </c>
      <c r="AU248" s="27">
        <f t="shared" si="157"/>
        <v>0</v>
      </c>
      <c r="AV248" s="27">
        <f t="shared" si="157"/>
        <v>0</v>
      </c>
      <c r="AW248" s="27">
        <f t="shared" si="157"/>
        <v>0</v>
      </c>
      <c r="AX248" s="27">
        <f t="shared" si="157"/>
        <v>0</v>
      </c>
      <c r="AY248" s="27">
        <f t="shared" si="157"/>
        <v>0.18218999948017214</v>
      </c>
      <c r="AZ248" s="27">
        <f t="shared" si="157"/>
        <v>0.18218827777218671</v>
      </c>
      <c r="BA248" s="27">
        <f t="shared" si="157"/>
        <v>0.18048969894292108</v>
      </c>
      <c r="BB248" s="27">
        <f t="shared" si="157"/>
        <v>0.17702339108130244</v>
      </c>
      <c r="BC248" s="27">
        <f t="shared" si="157"/>
        <v>0.17133543138934879</v>
      </c>
      <c r="BD248" s="27">
        <f t="shared" si="157"/>
        <v>0.16360116827581511</v>
      </c>
      <c r="BE248" s="27">
        <f t="shared" si="157"/>
        <v>0.15686247520470262</v>
      </c>
      <c r="BF248" s="27">
        <f t="shared" si="157"/>
        <v>0.15279288557576504</v>
      </c>
      <c r="BG248" s="27">
        <f t="shared" si="157"/>
        <v>0.14725944162930737</v>
      </c>
      <c r="BH248" s="27">
        <f t="shared" si="157"/>
        <v>0</v>
      </c>
      <c r="BI248" s="27">
        <f t="shared" si="157"/>
        <v>0</v>
      </c>
      <c r="BJ248" s="27">
        <f t="shared" si="157"/>
        <v>0</v>
      </c>
      <c r="BK248" s="27">
        <f t="shared" si="157"/>
        <v>0.1452105680464825</v>
      </c>
      <c r="BL248" s="27">
        <f t="shared" si="157"/>
        <v>0.16936927863858264</v>
      </c>
      <c r="BM248" s="27">
        <f t="shared" si="157"/>
        <v>2.116985463813267E-4</v>
      </c>
      <c r="BN248" s="27">
        <f t="shared" si="157"/>
        <v>2.121173651014616E-4</v>
      </c>
      <c r="BO248" s="27">
        <f t="shared" si="157"/>
        <v>0.20254166632261</v>
      </c>
      <c r="BP248" s="27">
        <f t="shared" ref="BP248:EA248" si="158">BP217/RHO_TA(BP237)/(BP217/RHO_TA(BP237)+(1-BP217)/(RHO_WATER(BP237)*1000))</f>
        <v>0</v>
      </c>
      <c r="BQ248" s="27">
        <f t="shared" si="158"/>
        <v>4.2775273173158087E-4</v>
      </c>
      <c r="BR248" s="27">
        <f t="shared" si="158"/>
        <v>4.277837134959644E-4</v>
      </c>
      <c r="BS248" s="27">
        <f t="shared" si="158"/>
        <v>0.22532526087896904</v>
      </c>
      <c r="BT248" s="27">
        <f t="shared" si="158"/>
        <v>0</v>
      </c>
      <c r="BU248" s="27">
        <f t="shared" si="158"/>
        <v>9.6837362303261012E-4</v>
      </c>
      <c r="BV248" s="27">
        <f t="shared" si="158"/>
        <v>0.24274911880095876</v>
      </c>
      <c r="BW248" s="27">
        <f t="shared" si="158"/>
        <v>1.0010055357172505E-4</v>
      </c>
      <c r="BX248" s="27">
        <f t="shared" si="158"/>
        <v>0.25246854087594356</v>
      </c>
      <c r="BY248" s="27">
        <f t="shared" si="158"/>
        <v>1.6209670010553168E-4</v>
      </c>
      <c r="BZ248" s="27">
        <f t="shared" si="158"/>
        <v>0.25222382407169125</v>
      </c>
      <c r="CA248" s="27">
        <f t="shared" si="158"/>
        <v>0.25246897041787425</v>
      </c>
      <c r="CB248" s="27">
        <f t="shared" si="158"/>
        <v>1.042581056256212E-4</v>
      </c>
      <c r="CC248" s="27">
        <f t="shared" si="158"/>
        <v>1.04210858584957E-4</v>
      </c>
      <c r="CD248" s="27">
        <f t="shared" si="158"/>
        <v>1.0429480710942996E-4</v>
      </c>
      <c r="CE248" s="27">
        <f t="shared" si="158"/>
        <v>0</v>
      </c>
      <c r="CF248" s="27">
        <f t="shared" si="158"/>
        <v>3.5645708177145226E-10</v>
      </c>
      <c r="CG248" s="27">
        <f t="shared" si="158"/>
        <v>0</v>
      </c>
      <c r="CH248" s="27">
        <f t="shared" si="158"/>
        <v>6.9902562512338435E-5</v>
      </c>
      <c r="CI248" s="27">
        <f t="shared" si="158"/>
        <v>6.9900040722435899E-5</v>
      </c>
      <c r="CJ248" s="27">
        <f t="shared" si="158"/>
        <v>4.6930430218060788E-4</v>
      </c>
      <c r="CK248" s="27">
        <f t="shared" si="158"/>
        <v>1.8508817925879105E-9</v>
      </c>
      <c r="CL248" s="27">
        <f t="shared" si="158"/>
        <v>4.3916099547503993E-4</v>
      </c>
      <c r="CM248" s="27">
        <f t="shared" si="158"/>
        <v>3.5645708159543608E-10</v>
      </c>
      <c r="CN248" s="27">
        <f t="shared" si="158"/>
        <v>1.8508818758773341E-9</v>
      </c>
      <c r="CO248" s="27">
        <f t="shared" si="158"/>
        <v>0</v>
      </c>
      <c r="CP248" s="27">
        <f t="shared" si="158"/>
        <v>6.6027802204344989E-4</v>
      </c>
      <c r="CQ248" s="27">
        <f t="shared" si="158"/>
        <v>6.6019126315696613E-4</v>
      </c>
      <c r="CR248" s="27">
        <f t="shared" si="158"/>
        <v>4.279544041552721E-4</v>
      </c>
      <c r="CS248" s="27">
        <f t="shared" si="158"/>
        <v>2.1218820477029871E-4</v>
      </c>
      <c r="CT248" s="27">
        <f t="shared" si="158"/>
        <v>4.619788116542405E-4</v>
      </c>
      <c r="CU248" s="27">
        <f t="shared" si="158"/>
        <v>1.7046928624401284E-9</v>
      </c>
      <c r="CV248" s="27">
        <f t="shared" si="158"/>
        <v>4.6197877904423384E-4</v>
      </c>
      <c r="CW248" s="27">
        <f t="shared" si="158"/>
        <v>4.6197857198432827E-4</v>
      </c>
      <c r="CX248" s="27">
        <f t="shared" si="158"/>
        <v>5.5105754232459114E-4</v>
      </c>
      <c r="CY248" s="27">
        <f t="shared" si="158"/>
        <v>2.2412916407441616E-3</v>
      </c>
      <c r="CZ248" s="27">
        <f t="shared" si="158"/>
        <v>0</v>
      </c>
      <c r="DA248" s="27">
        <f t="shared" si="158"/>
        <v>0</v>
      </c>
      <c r="DB248" s="27">
        <f t="shared" si="158"/>
        <v>0</v>
      </c>
      <c r="DC248" s="27">
        <f t="shared" si="158"/>
        <v>0</v>
      </c>
      <c r="DD248" s="27">
        <f t="shared" si="158"/>
        <v>1.6584228667227874E-11</v>
      </c>
      <c r="DE248" s="27">
        <f t="shared" si="158"/>
        <v>1.6670832731869548E-11</v>
      </c>
      <c r="DF248" s="27">
        <f t="shared" si="158"/>
        <v>0.82124260933757731</v>
      </c>
      <c r="DG248" s="27">
        <f t="shared" si="158"/>
        <v>0</v>
      </c>
      <c r="DH248" s="27">
        <f t="shared" si="158"/>
        <v>0</v>
      </c>
      <c r="DI248" s="27">
        <f t="shared" si="158"/>
        <v>0</v>
      </c>
      <c r="DJ248" s="27">
        <f t="shared" si="158"/>
        <v>1.4555353717520191E-3</v>
      </c>
      <c r="DK248" s="27">
        <f t="shared" si="158"/>
        <v>0.25246917250725759</v>
      </c>
      <c r="DL248" s="27">
        <f t="shared" si="158"/>
        <v>0.25245091694583621</v>
      </c>
      <c r="DM248" s="27">
        <f t="shared" si="158"/>
        <v>0</v>
      </c>
      <c r="DN248" s="27">
        <f t="shared" si="158"/>
        <v>0.25243809818737456</v>
      </c>
      <c r="DO248" s="27">
        <f t="shared" si="158"/>
        <v>0.25244363713865253</v>
      </c>
      <c r="DP248" s="27">
        <f t="shared" si="158"/>
        <v>0.83669486675234539</v>
      </c>
      <c r="DQ248" s="27">
        <f t="shared" si="158"/>
        <v>2.290820318940681E-3</v>
      </c>
      <c r="DR248" s="27">
        <f t="shared" si="158"/>
        <v>0.2524509367031515</v>
      </c>
      <c r="DS248" s="27">
        <f t="shared" si="158"/>
        <v>5.5104922744148434E-4</v>
      </c>
      <c r="DT248" s="27">
        <f t="shared" si="158"/>
        <v>2.2907859438491465E-3</v>
      </c>
      <c r="DU248" s="27">
        <f t="shared" si="158"/>
        <v>0</v>
      </c>
      <c r="DV248" s="27">
        <f t="shared" si="158"/>
        <v>0</v>
      </c>
      <c r="DW248" s="27">
        <f t="shared" si="158"/>
        <v>0</v>
      </c>
      <c r="DX248" s="27">
        <f t="shared" si="158"/>
        <v>0</v>
      </c>
      <c r="DY248" s="27">
        <f t="shared" si="158"/>
        <v>0</v>
      </c>
      <c r="DZ248" s="27">
        <f t="shared" si="158"/>
        <v>0</v>
      </c>
      <c r="EA248" s="27">
        <f t="shared" si="158"/>
        <v>0</v>
      </c>
      <c r="EB248" s="27">
        <f t="shared" ref="EB248:GM248" si="159">EB217/RHO_TA(EB237)/(EB217/RHO_TA(EB237)+(1-EB217)/(RHO_WATER(EB237)*1000))</f>
        <v>0</v>
      </c>
      <c r="EC248" s="27">
        <f t="shared" si="159"/>
        <v>0.99975755517795684</v>
      </c>
      <c r="ED248" s="27">
        <f t="shared" si="159"/>
        <v>1.2722081670947863E-2</v>
      </c>
      <c r="EE248" s="27">
        <f t="shared" si="159"/>
        <v>0</v>
      </c>
      <c r="EF248" s="27">
        <f t="shared" si="159"/>
        <v>0</v>
      </c>
      <c r="EG248" s="27">
        <f t="shared" si="159"/>
        <v>0</v>
      </c>
      <c r="EH248" s="27">
        <f t="shared" si="159"/>
        <v>0</v>
      </c>
      <c r="EI248" s="27">
        <f t="shared" si="159"/>
        <v>3.0749767147743154E-3</v>
      </c>
      <c r="EJ248" s="27">
        <f t="shared" si="159"/>
        <v>0</v>
      </c>
      <c r="EK248" s="27">
        <f t="shared" si="159"/>
        <v>3.0750987279287378E-3</v>
      </c>
      <c r="EL248" s="27">
        <f t="shared" si="159"/>
        <v>0</v>
      </c>
      <c r="EM248" s="27">
        <f t="shared" si="159"/>
        <v>0</v>
      </c>
      <c r="EN248" s="27">
        <f t="shared" si="159"/>
        <v>0</v>
      </c>
      <c r="EO248" s="27">
        <f t="shared" si="159"/>
        <v>1.4598075052611773E-3</v>
      </c>
      <c r="EP248" s="27">
        <f t="shared" si="159"/>
        <v>1.4554180452494684E-3</v>
      </c>
      <c r="EQ248" s="27">
        <f t="shared" si="159"/>
        <v>2.2394549520825444E-3</v>
      </c>
      <c r="ER248" s="27">
        <f t="shared" si="159"/>
        <v>2.2395592655586908E-3</v>
      </c>
      <c r="ES248" s="27">
        <f t="shared" si="159"/>
        <v>0</v>
      </c>
      <c r="ET248" s="27">
        <f t="shared" si="159"/>
        <v>0</v>
      </c>
      <c r="EU248" s="27">
        <f t="shared" si="159"/>
        <v>0</v>
      </c>
      <c r="EV248" s="27">
        <f t="shared" si="159"/>
        <v>0</v>
      </c>
      <c r="EW248" s="27">
        <f t="shared" si="159"/>
        <v>0</v>
      </c>
      <c r="EX248" s="27">
        <f t="shared" si="159"/>
        <v>0</v>
      </c>
      <c r="EY248" s="27">
        <f t="shared" si="159"/>
        <v>0</v>
      </c>
      <c r="EZ248" s="27">
        <f t="shared" si="159"/>
        <v>0</v>
      </c>
      <c r="FA248" s="27">
        <f t="shared" si="159"/>
        <v>0</v>
      </c>
      <c r="FB248" s="27">
        <f t="shared" si="159"/>
        <v>0</v>
      </c>
      <c r="FC248" s="27">
        <f t="shared" si="159"/>
        <v>0</v>
      </c>
      <c r="FD248" s="27">
        <f t="shared" si="159"/>
        <v>0</v>
      </c>
      <c r="FE248" s="27">
        <f t="shared" si="159"/>
        <v>0</v>
      </c>
      <c r="FF248" s="27">
        <f t="shared" si="159"/>
        <v>0</v>
      </c>
      <c r="FG248" s="27">
        <f t="shared" si="159"/>
        <v>0</v>
      </c>
      <c r="FH248" s="27">
        <f t="shared" si="159"/>
        <v>0</v>
      </c>
      <c r="FI248" s="27">
        <f t="shared" si="159"/>
        <v>0</v>
      </c>
      <c r="FJ248" s="27">
        <f t="shared" si="159"/>
        <v>0</v>
      </c>
      <c r="FK248" s="27">
        <f t="shared" si="159"/>
        <v>0</v>
      </c>
      <c r="FL248" s="27">
        <f t="shared" si="159"/>
        <v>0</v>
      </c>
      <c r="FM248" s="27">
        <f t="shared" si="159"/>
        <v>0</v>
      </c>
      <c r="FN248" s="27">
        <f t="shared" si="159"/>
        <v>0</v>
      </c>
      <c r="FO248" s="27">
        <f t="shared" si="159"/>
        <v>0</v>
      </c>
      <c r="FP248" s="27">
        <f t="shared" si="159"/>
        <v>0</v>
      </c>
      <c r="FQ248" s="27">
        <f t="shared" si="159"/>
        <v>0</v>
      </c>
      <c r="FR248" s="27">
        <f t="shared" si="159"/>
        <v>0</v>
      </c>
      <c r="FS248" s="27">
        <f t="shared" si="159"/>
        <v>0</v>
      </c>
      <c r="FT248" s="27">
        <f t="shared" si="159"/>
        <v>0</v>
      </c>
      <c r="FU248" s="27">
        <f t="shared" si="159"/>
        <v>0</v>
      </c>
      <c r="FV248" s="27">
        <f t="shared" si="159"/>
        <v>0</v>
      </c>
      <c r="FW248" s="27">
        <f t="shared" si="159"/>
        <v>0</v>
      </c>
      <c r="FX248" s="27">
        <f t="shared" si="159"/>
        <v>0</v>
      </c>
      <c r="FY248" s="27">
        <f t="shared" si="159"/>
        <v>0</v>
      </c>
      <c r="FZ248" s="27">
        <f t="shared" si="159"/>
        <v>0</v>
      </c>
      <c r="GA248" s="27">
        <f t="shared" si="159"/>
        <v>0</v>
      </c>
      <c r="GB248" s="27">
        <f t="shared" si="159"/>
        <v>0</v>
      </c>
      <c r="GC248" s="27">
        <f t="shared" si="159"/>
        <v>0</v>
      </c>
      <c r="GD248" s="27">
        <f t="shared" si="159"/>
        <v>0</v>
      </c>
      <c r="GE248" s="27">
        <f t="shared" si="159"/>
        <v>0</v>
      </c>
      <c r="GF248" s="27">
        <f t="shared" si="159"/>
        <v>0</v>
      </c>
      <c r="GG248" s="27">
        <f t="shared" si="159"/>
        <v>0</v>
      </c>
      <c r="GH248" s="27">
        <f t="shared" si="159"/>
        <v>0</v>
      </c>
      <c r="GI248" s="27">
        <f t="shared" si="159"/>
        <v>0</v>
      </c>
      <c r="GJ248" s="27">
        <f t="shared" si="159"/>
        <v>0.40014730462446213</v>
      </c>
      <c r="GK248" s="27">
        <f t="shared" si="159"/>
        <v>2.3984755993486542E-3</v>
      </c>
      <c r="GL248" s="27">
        <f t="shared" si="159"/>
        <v>0</v>
      </c>
      <c r="GM248" s="27">
        <f t="shared" si="159"/>
        <v>5.8944591832190044E-2</v>
      </c>
      <c r="GN248" s="27">
        <f t="shared" ref="GN248:HV248" si="160">GN217/RHO_TA(GN237)/(GN217/RHO_TA(GN237)+(1-GN217)/(RHO_WATER(GN237)*1000))</f>
        <v>2.3112579871986735E-11</v>
      </c>
      <c r="GO248" s="27">
        <f t="shared" si="160"/>
        <v>3.8331732734234564E-5</v>
      </c>
      <c r="GP248" s="27">
        <f t="shared" si="160"/>
        <v>0</v>
      </c>
      <c r="GQ248" s="27">
        <f t="shared" si="160"/>
        <v>2.3984754073272225E-3</v>
      </c>
      <c r="GR248" s="27">
        <f t="shared" si="160"/>
        <v>0</v>
      </c>
      <c r="GS248" s="27">
        <f t="shared" si="160"/>
        <v>0.16934939148857389</v>
      </c>
      <c r="GT248" s="27">
        <f t="shared" si="160"/>
        <v>1.0350194681677106E-5</v>
      </c>
      <c r="GU248" s="27">
        <f t="shared" si="160"/>
        <v>1</v>
      </c>
      <c r="GV248" s="27">
        <f t="shared" si="160"/>
        <v>0.20249552737292972</v>
      </c>
      <c r="GW248" s="27">
        <f t="shared" si="160"/>
        <v>5.6273749234380461E-7</v>
      </c>
      <c r="GX248" s="27">
        <f t="shared" si="160"/>
        <v>1</v>
      </c>
      <c r="GY248" s="27">
        <f t="shared" si="160"/>
        <v>0.22527112044460346</v>
      </c>
      <c r="GZ248" s="27">
        <f t="shared" si="160"/>
        <v>2.9888395315788295E-8</v>
      </c>
      <c r="HA248" s="27">
        <f t="shared" si="160"/>
        <v>1</v>
      </c>
      <c r="HB248" s="27">
        <f t="shared" si="160"/>
        <v>0.24274532230384332</v>
      </c>
      <c r="HC248" s="27">
        <f t="shared" si="160"/>
        <v>2.3409080726313825E-9</v>
      </c>
      <c r="HD248" s="27">
        <f t="shared" si="160"/>
        <v>1</v>
      </c>
      <c r="HE248" s="27">
        <f t="shared" si="160"/>
        <v>0.25222586264554209</v>
      </c>
      <c r="HF248" s="27">
        <f t="shared" si="160"/>
        <v>4.9805997575074264E-10</v>
      </c>
      <c r="HG248" s="27">
        <f t="shared" si="160"/>
        <v>1</v>
      </c>
      <c r="HH248" s="27">
        <f t="shared" si="160"/>
        <v>0.2524691706462559</v>
      </c>
      <c r="HI248" s="27">
        <f t="shared" si="160"/>
        <v>0.25249264684252759</v>
      </c>
      <c r="HJ248" s="27">
        <f t="shared" si="160"/>
        <v>0.25246917207554709</v>
      </c>
      <c r="HK248" s="27">
        <f t="shared" si="160"/>
        <v>0.25246917920090095</v>
      </c>
      <c r="HL248" s="27">
        <f t="shared" si="160"/>
        <v>0.9997506744046768</v>
      </c>
      <c r="HM248" s="27">
        <f t="shared" si="160"/>
        <v>1.5487333842477422E-3</v>
      </c>
      <c r="HN248" s="27">
        <f t="shared" si="160"/>
        <v>1.5487330718422895E-3</v>
      </c>
      <c r="HO248" s="27">
        <f t="shared" si="160"/>
        <v>1.5487333564993843E-3</v>
      </c>
      <c r="HP248" s="27">
        <f t="shared" si="160"/>
        <v>0.99975067437533127</v>
      </c>
      <c r="HQ248" s="27">
        <f t="shared" si="160"/>
        <v>0.99975067444164867</v>
      </c>
      <c r="HR248" s="27">
        <f t="shared" si="160"/>
        <v>0.77488360196546369</v>
      </c>
      <c r="HS248" s="27">
        <f t="shared" si="160"/>
        <v>0.99975067444164867</v>
      </c>
      <c r="HT248" s="27">
        <f t="shared" si="160"/>
        <v>0</v>
      </c>
      <c r="HU248" s="27">
        <f t="shared" si="160"/>
        <v>1.5487330718422895E-3</v>
      </c>
      <c r="HV248" s="27">
        <f t="shared" si="160"/>
        <v>0</v>
      </c>
      <c r="HW248" s="27">
        <f t="shared" ref="HW248:IB248" si="161">HW217/RHO_TA(HW237)/(HW217/RHO_TA(HW237)+(1-HW217)/(RHO_WATER(HW237)*1000))</f>
        <v>0.77484467346284824</v>
      </c>
      <c r="HX248" s="27">
        <f t="shared" si="161"/>
        <v>0.99976113743395034</v>
      </c>
      <c r="HY248" s="27">
        <f t="shared" si="161"/>
        <v>1.2722081670947863E-2</v>
      </c>
      <c r="HZ248" s="27">
        <f t="shared" si="161"/>
        <v>0</v>
      </c>
      <c r="IA248" s="27">
        <f t="shared" si="161"/>
        <v>1.6586956613771415E-11</v>
      </c>
      <c r="IB248" s="27">
        <f t="shared" si="161"/>
        <v>3.0750987279287378E-3</v>
      </c>
      <c r="IC248" s="27">
        <f>IC217/RHO_TA(IC237)/(IC217/RHO_TA(IC237)+(1-IC217)/(RHO_WATER(IC237)*1000))</f>
        <v>2.2412916407441616E-3</v>
      </c>
      <c r="ID248" s="27">
        <f>ID217/RHO_TA(ID237)/(ID217/RHO_TA(ID237)+(1-ID217)/(RHO_WATER(ID237)*1000))</f>
        <v>5.5104922744148434E-4</v>
      </c>
      <c r="IE248" s="27"/>
      <c r="IF248" s="27"/>
      <c r="IG248" s="27"/>
      <c r="IH248" s="27"/>
      <c r="II248" s="27"/>
      <c r="IJ248" s="27"/>
      <c r="IK248" s="27"/>
      <c r="IL248" s="27"/>
      <c r="IM248" s="27"/>
      <c r="IN248" s="27"/>
      <c r="IO248" s="27"/>
      <c r="IP248" s="27"/>
      <c r="IQ248" s="27"/>
      <c r="IR248" s="27"/>
      <c r="IS248" s="27"/>
      <c r="IT248" s="27"/>
    </row>
    <row r="249" spans="1:254" ht="12" customHeight="1" x14ac:dyDescent="0.15">
      <c r="A249" s="4" t="s">
        <v>559</v>
      </c>
      <c r="B249" s="5" t="s">
        <v>622</v>
      </c>
      <c r="C249" s="27">
        <f>C217*CP_TA(C237)+(1-C217)*CP_WATER(C237)</f>
        <v>4.2342358485504024</v>
      </c>
      <c r="D249" s="27">
        <f t="shared" ref="D249:BO249" si="162">D217*CP_TA(D237)+(1-D217)*CP_WATER(D237)</f>
        <v>4.2437223459649793</v>
      </c>
      <c r="E249" s="27">
        <f t="shared" si="162"/>
        <v>4.216314427029026</v>
      </c>
      <c r="F249" s="27">
        <f t="shared" si="162"/>
        <v>4.21631442712542</v>
      </c>
      <c r="G249" s="27">
        <f t="shared" si="162"/>
        <v>4.1720930232135913</v>
      </c>
      <c r="H249" s="27">
        <f t="shared" si="162"/>
        <v>4.1720930204570505</v>
      </c>
      <c r="I249" s="27">
        <f t="shared" si="162"/>
        <v>4.1803155616464522</v>
      </c>
      <c r="J249" s="27">
        <f t="shared" si="162"/>
        <v>4.1824305618820548</v>
      </c>
      <c r="K249" s="27">
        <f t="shared" si="162"/>
        <v>4.2114843982385635</v>
      </c>
      <c r="L249" s="27">
        <f t="shared" si="162"/>
        <v>4.1720930376360563</v>
      </c>
      <c r="M249" s="27">
        <f t="shared" si="162"/>
        <v>3.9511551680908052</v>
      </c>
      <c r="N249" s="27">
        <f t="shared" si="162"/>
        <v>3.9511551538686591</v>
      </c>
      <c r="O249" s="27">
        <f t="shared" si="162"/>
        <v>4.1812476066027848</v>
      </c>
      <c r="P249" s="27">
        <f t="shared" si="162"/>
        <v>3.9511551984408659</v>
      </c>
      <c r="Q249" s="27">
        <f t="shared" si="162"/>
        <v>4.2649759325551848</v>
      </c>
      <c r="R249" s="27">
        <f t="shared" si="162"/>
        <v>3.9507419492390548</v>
      </c>
      <c r="S249" s="27">
        <f t="shared" si="162"/>
        <v>4.180315173029622</v>
      </c>
      <c r="T249" s="27">
        <f t="shared" si="162"/>
        <v>4.1720562354684558</v>
      </c>
      <c r="U249" s="27">
        <f t="shared" si="162"/>
        <v>4.2393246760818277</v>
      </c>
      <c r="V249" s="27">
        <f t="shared" si="162"/>
        <v>4.1782066982416488</v>
      </c>
      <c r="W249" s="27">
        <f t="shared" si="162"/>
        <v>4.1787819961332069</v>
      </c>
      <c r="X249" s="27">
        <f t="shared" si="162"/>
        <v>4.1778681420762043</v>
      </c>
      <c r="Y249" s="27">
        <f t="shared" si="162"/>
        <v>4.180315173029622</v>
      </c>
      <c r="Z249" s="27">
        <f t="shared" si="162"/>
        <v>4.1812717963917549</v>
      </c>
      <c r="AA249" s="27">
        <f t="shared" si="162"/>
        <v>4.1812419594243551</v>
      </c>
      <c r="AB249" s="27">
        <f t="shared" si="162"/>
        <v>4.1812744961872195</v>
      </c>
      <c r="AC249" s="27">
        <f t="shared" si="162"/>
        <v>4.1764926079546623</v>
      </c>
      <c r="AD249" s="27">
        <f t="shared" si="162"/>
        <v>4.1812744975489675</v>
      </c>
      <c r="AE249" s="27">
        <f t="shared" si="162"/>
        <v>4.1812744977910636</v>
      </c>
      <c r="AF249" s="27">
        <f t="shared" si="162"/>
        <v>4.1812744975489675</v>
      </c>
      <c r="AG249" s="27">
        <f t="shared" si="162"/>
        <v>4.1764926091695127</v>
      </c>
      <c r="AH249" s="27">
        <f t="shared" si="162"/>
        <v>4.1764926083533114</v>
      </c>
      <c r="AI249" s="27">
        <f t="shared" si="162"/>
        <v>4.1764926091695127</v>
      </c>
      <c r="AJ249" s="27">
        <f t="shared" si="162"/>
        <v>4.1764926080869991</v>
      </c>
      <c r="AK249" s="27">
        <f t="shared" si="162"/>
        <v>4.181274497511275</v>
      </c>
      <c r="AL249" s="27">
        <f t="shared" si="162"/>
        <v>4.2040402777966426</v>
      </c>
      <c r="AM249" s="27">
        <f t="shared" si="162"/>
        <v>1.5289892784400951</v>
      </c>
      <c r="AN249" s="27">
        <f t="shared" si="162"/>
        <v>4.2114843982385635</v>
      </c>
      <c r="AO249" s="27">
        <f t="shared" si="162"/>
        <v>4.1775019940262146</v>
      </c>
      <c r="AP249" s="27">
        <f t="shared" si="162"/>
        <v>3.5165400936157543</v>
      </c>
      <c r="AQ249" s="27">
        <f t="shared" si="162"/>
        <v>4.2063633430988014</v>
      </c>
      <c r="AR249" s="27">
        <f t="shared" si="162"/>
        <v>3.5165408759598136</v>
      </c>
      <c r="AS249" s="27">
        <f t="shared" si="162"/>
        <v>3.516554294105005</v>
      </c>
      <c r="AT249" s="27">
        <f t="shared" si="162"/>
        <v>3.516149617517224</v>
      </c>
      <c r="AU249" s="27">
        <f t="shared" si="162"/>
        <v>4.1774230633833138</v>
      </c>
      <c r="AV249" s="27">
        <f t="shared" si="162"/>
        <v>4.2059943633199524</v>
      </c>
      <c r="AW249" s="27">
        <f t="shared" si="162"/>
        <v>4.1824978910605557</v>
      </c>
      <c r="AX249" s="27">
        <f t="shared" si="162"/>
        <v>4.1774229573678721</v>
      </c>
      <c r="AY249" s="27">
        <f t="shared" si="162"/>
        <v>3.5194040679523808</v>
      </c>
      <c r="AZ249" s="27">
        <f t="shared" si="162"/>
        <v>3.5194357788330164</v>
      </c>
      <c r="BA249" s="27">
        <f t="shared" si="162"/>
        <v>3.5503962042430719</v>
      </c>
      <c r="BB249" s="27">
        <f t="shared" si="162"/>
        <v>3.6162675648945339</v>
      </c>
      <c r="BC249" s="27">
        <f t="shared" si="162"/>
        <v>3.739842052471416</v>
      </c>
      <c r="BD249" s="27">
        <f t="shared" si="162"/>
        <v>3.9420186681299287</v>
      </c>
      <c r="BE249" s="27">
        <f t="shared" si="162"/>
        <v>4.1585345754410588</v>
      </c>
      <c r="BF249" s="27">
        <f t="shared" si="162"/>
        <v>4.3158376671243932</v>
      </c>
      <c r="BG249" s="27">
        <f t="shared" si="162"/>
        <v>4.5720968620386166</v>
      </c>
      <c r="BH249" s="27">
        <f t="shared" si="162"/>
        <v>4.1778681420762043</v>
      </c>
      <c r="BI249" s="27">
        <f t="shared" si="162"/>
        <v>5.7477938300404796</v>
      </c>
      <c r="BJ249" s="27">
        <f t="shared" si="162"/>
        <v>5.3292926295991583</v>
      </c>
      <c r="BK249" s="27">
        <f t="shared" si="162"/>
        <v>4.6046131368088954</v>
      </c>
      <c r="BL249" s="27">
        <f t="shared" si="162"/>
        <v>4.2438617701103922</v>
      </c>
      <c r="BM249" s="27">
        <f t="shared" si="162"/>
        <v>4.9985521990648056</v>
      </c>
      <c r="BN249" s="27">
        <f t="shared" si="162"/>
        <v>4.9887999785493262</v>
      </c>
      <c r="BO249" s="27">
        <f t="shared" si="162"/>
        <v>3.868388570029655</v>
      </c>
      <c r="BP249" s="27">
        <f t="shared" ref="BP249:EA249" si="163">BP217*CP_TA(BP237)+(1-BP217)*CP_WATER(BP237)</f>
        <v>4.2114843982385635</v>
      </c>
      <c r="BQ249" s="27">
        <f t="shared" si="163"/>
        <v>4.6544939281317692</v>
      </c>
      <c r="BR249" s="27">
        <f t="shared" si="163"/>
        <v>4.6541776838473288</v>
      </c>
      <c r="BS249" s="27">
        <f t="shared" si="163"/>
        <v>3.640625649526855</v>
      </c>
      <c r="BT249" s="27">
        <f t="shared" si="163"/>
        <v>4.2114843982385635</v>
      </c>
      <c r="BU249" s="27">
        <f t="shared" si="163"/>
        <v>4.4606928182844499</v>
      </c>
      <c r="BV249" s="27">
        <f t="shared" si="163"/>
        <v>3.4896423109255288</v>
      </c>
      <c r="BW249" s="27">
        <f t="shared" si="163"/>
        <v>4.3557760369167484</v>
      </c>
      <c r="BX249" s="27">
        <f t="shared" si="163"/>
        <v>3.4089208369588961</v>
      </c>
      <c r="BY249" s="27">
        <f t="shared" si="163"/>
        <v>4.3076667569800566</v>
      </c>
      <c r="BZ249" s="27">
        <f t="shared" si="163"/>
        <v>3.4131375066109051</v>
      </c>
      <c r="CA249" s="27">
        <f t="shared" si="163"/>
        <v>3.4089195257591114</v>
      </c>
      <c r="CB249" s="27">
        <f t="shared" si="163"/>
        <v>4.3087479835562945</v>
      </c>
      <c r="CC249" s="27">
        <f t="shared" si="163"/>
        <v>4.3099172380431883</v>
      </c>
      <c r="CD249" s="27">
        <f t="shared" si="163"/>
        <v>4.3078435266647581</v>
      </c>
      <c r="CE249" s="27">
        <f t="shared" si="163"/>
        <v>4.3091783891880784</v>
      </c>
      <c r="CF249" s="27">
        <f t="shared" si="163"/>
        <v>4.3560896689730999</v>
      </c>
      <c r="CG249" s="27">
        <f t="shared" si="163"/>
        <v>4.3560896704542094</v>
      </c>
      <c r="CH249" s="27">
        <f t="shared" si="163"/>
        <v>4.3557835802638953</v>
      </c>
      <c r="CI249" s="27">
        <f t="shared" si="163"/>
        <v>4.3558898492688813</v>
      </c>
      <c r="CJ249" s="27">
        <f t="shared" si="163"/>
        <v>4.462440136131157</v>
      </c>
      <c r="CK249" s="27">
        <f t="shared" si="163"/>
        <v>4.4644389352493024</v>
      </c>
      <c r="CL249" s="27">
        <f t="shared" si="163"/>
        <v>4.3542654606821287</v>
      </c>
      <c r="CM249" s="27">
        <f t="shared" si="163"/>
        <v>4.3560896689730999</v>
      </c>
      <c r="CN249" s="27">
        <f t="shared" si="163"/>
        <v>4.4644389352493024</v>
      </c>
      <c r="CO249" s="27">
        <f t="shared" si="163"/>
        <v>4.2114843982385635</v>
      </c>
      <c r="CP249" s="27">
        <f t="shared" si="163"/>
        <v>4.4615145343113012</v>
      </c>
      <c r="CQ249" s="27">
        <f t="shared" si="163"/>
        <v>4.4619875750553177</v>
      </c>
      <c r="CR249" s="27">
        <f t="shared" si="163"/>
        <v>4.6523441860455748</v>
      </c>
      <c r="CS249" s="27">
        <f t="shared" si="163"/>
        <v>4.9866753126196226</v>
      </c>
      <c r="CT249" s="27">
        <f t="shared" si="163"/>
        <v>4.3062474078956647</v>
      </c>
      <c r="CU249" s="27">
        <f t="shared" si="163"/>
        <v>4.3081539566957305</v>
      </c>
      <c r="CV249" s="27">
        <f t="shared" si="163"/>
        <v>4.3062474080302042</v>
      </c>
      <c r="CW249" s="27">
        <f t="shared" si="163"/>
        <v>4.3062474088844711</v>
      </c>
      <c r="CX249" s="27">
        <f t="shared" si="163"/>
        <v>4.2884700580862249</v>
      </c>
      <c r="CY249" s="27">
        <f t="shared" si="163"/>
        <v>4.2908856639059652</v>
      </c>
      <c r="CZ249" s="27">
        <f t="shared" si="163"/>
        <v>4.2114843982385635</v>
      </c>
      <c r="DA249" s="27">
        <f t="shared" si="163"/>
        <v>4.211074268941891</v>
      </c>
      <c r="DB249" s="27">
        <f t="shared" si="163"/>
        <v>4.1778681420762043</v>
      </c>
      <c r="DC249" s="27">
        <f t="shared" si="163"/>
        <v>4.1846481676287475</v>
      </c>
      <c r="DD249" s="27">
        <f t="shared" si="163"/>
        <v>4.2162403543581686</v>
      </c>
      <c r="DE249" s="27">
        <f t="shared" si="163"/>
        <v>4.2159954280945096</v>
      </c>
      <c r="DF249" s="27">
        <f t="shared" si="163"/>
        <v>1.9239076485873499</v>
      </c>
      <c r="DG249" s="27">
        <f t="shared" si="163"/>
        <v>4.1846481676287475</v>
      </c>
      <c r="DH249" s="27">
        <f t="shared" si="163"/>
        <v>4.2272555843161852</v>
      </c>
      <c r="DI249" s="27">
        <f t="shared" si="163"/>
        <v>4.1778681420762043</v>
      </c>
      <c r="DJ249" s="27">
        <f t="shared" si="163"/>
        <v>4.21017495274286</v>
      </c>
      <c r="DK249" s="27">
        <f t="shared" si="163"/>
        <v>3.4089189088706449</v>
      </c>
      <c r="DL249" s="27">
        <f t="shared" si="163"/>
        <v>3.4092542224930784</v>
      </c>
      <c r="DM249" s="27">
        <f t="shared" si="163"/>
        <v>4.2114843982385635</v>
      </c>
      <c r="DN249" s="27">
        <f t="shared" si="163"/>
        <v>3.4094747890815236</v>
      </c>
      <c r="DO249" s="27">
        <f t="shared" si="163"/>
        <v>3.4093794778412412</v>
      </c>
      <c r="DP249" s="27">
        <f t="shared" si="163"/>
        <v>1.83851981516084</v>
      </c>
      <c r="DQ249" s="27">
        <f t="shared" si="163"/>
        <v>4.2960244165108916</v>
      </c>
      <c r="DR249" s="27">
        <f t="shared" si="163"/>
        <v>3.4094356011882012</v>
      </c>
      <c r="DS249" s="27">
        <f t="shared" si="163"/>
        <v>4.2885063130884946</v>
      </c>
      <c r="DT249" s="27">
        <f t="shared" si="163"/>
        <v>4.2960627326038763</v>
      </c>
      <c r="DU249" s="27">
        <f t="shared" si="163"/>
        <v>4.2272594653967683</v>
      </c>
      <c r="DV249" s="27">
        <f t="shared" si="163"/>
        <v>4.2272594653967683</v>
      </c>
      <c r="DW249" s="27">
        <f t="shared" si="163"/>
        <v>4.2114843982385635</v>
      </c>
      <c r="DX249" s="27">
        <f t="shared" si="163"/>
        <v>4.1846481676287475</v>
      </c>
      <c r="DY249" s="27">
        <f t="shared" si="163"/>
        <v>4.2114843982385635</v>
      </c>
      <c r="DZ249" s="27">
        <f t="shared" si="163"/>
        <v>4.2073154018292671</v>
      </c>
      <c r="EA249" s="27">
        <f t="shared" si="163"/>
        <v>4.1774230633833138</v>
      </c>
      <c r="EB249" s="27">
        <f t="shared" ref="EB249:GM249" si="164">EB217*CP_TA(EB237)+(1-EB217)*CP_WATER(EB237)</f>
        <v>4.1846481676287475</v>
      </c>
      <c r="EC249" s="27">
        <f t="shared" si="164"/>
        <v>1.6600392367680898</v>
      </c>
      <c r="ED249" s="27">
        <f t="shared" si="164"/>
        <v>4.166011541090576</v>
      </c>
      <c r="EE249" s="27">
        <f t="shared" si="164"/>
        <v>4.1785356583728861</v>
      </c>
      <c r="EF249" s="27">
        <f t="shared" si="164"/>
        <v>4.1884582719544605</v>
      </c>
      <c r="EG249" s="27">
        <f t="shared" si="164"/>
        <v>4.1884140862469605</v>
      </c>
      <c r="EH249" s="27">
        <f t="shared" si="164"/>
        <v>4.1884091930632916</v>
      </c>
      <c r="EI249" s="27">
        <f t="shared" si="164"/>
        <v>4.1889589965852752</v>
      </c>
      <c r="EJ249" s="27">
        <f t="shared" si="164"/>
        <v>4.1774244239012646</v>
      </c>
      <c r="EK249" s="27">
        <f t="shared" si="164"/>
        <v>4.1889059034881253</v>
      </c>
      <c r="EL249" s="27">
        <f t="shared" si="164"/>
        <v>4.1775241240830621</v>
      </c>
      <c r="EM249" s="27">
        <f t="shared" si="164"/>
        <v>4.1775332235174831</v>
      </c>
      <c r="EN249" s="27">
        <f t="shared" si="164"/>
        <v>4.2159954281640459</v>
      </c>
      <c r="EO249" s="27">
        <f t="shared" si="164"/>
        <v>4.205852772254727</v>
      </c>
      <c r="EP249" s="27">
        <f t="shared" si="164"/>
        <v>4.2102962329346871</v>
      </c>
      <c r="EQ249" s="27">
        <f t="shared" si="164"/>
        <v>4.2910465369618622</v>
      </c>
      <c r="ER249" s="27">
        <f t="shared" si="164"/>
        <v>4.2909303405854367</v>
      </c>
      <c r="ES249" s="27">
        <f t="shared" si="164"/>
        <v>4.1775332235174831</v>
      </c>
      <c r="ET249" s="27">
        <f t="shared" si="164"/>
        <v>4.1775332235174831</v>
      </c>
      <c r="EU249" s="27">
        <f t="shared" si="164"/>
        <v>4.1778681420762043</v>
      </c>
      <c r="EV249" s="27">
        <f t="shared" si="164"/>
        <v>4.2159954281640459</v>
      </c>
      <c r="EW249" s="27">
        <f t="shared" si="164"/>
        <v>4.1774230633833138</v>
      </c>
      <c r="EX249" s="27">
        <f t="shared" si="164"/>
        <v>4.2828863636194159</v>
      </c>
      <c r="EY249" s="27">
        <f t="shared" si="164"/>
        <v>4.1774230633833138</v>
      </c>
      <c r="EZ249" s="27">
        <f t="shared" si="164"/>
        <v>4.1787805854299833</v>
      </c>
      <c r="FA249" s="27">
        <f t="shared" si="164"/>
        <v>4.1774230633833138</v>
      </c>
      <c r="FB249" s="27">
        <f t="shared" si="164"/>
        <v>4.1787837880507492</v>
      </c>
      <c r="FC249" s="27">
        <f t="shared" si="164"/>
        <v>4.1774230633833138</v>
      </c>
      <c r="FD249" s="27">
        <f t="shared" si="164"/>
        <v>4.1787842149711896</v>
      </c>
      <c r="FE249" s="27">
        <f t="shared" si="164"/>
        <v>4.1774230633833138</v>
      </c>
      <c r="FF249" s="27">
        <f t="shared" si="164"/>
        <v>4.1787845622083433</v>
      </c>
      <c r="FG249" s="27">
        <f t="shared" si="164"/>
        <v>4.1774230633833138</v>
      </c>
      <c r="FH249" s="27">
        <f t="shared" si="164"/>
        <v>4.1787852928178175</v>
      </c>
      <c r="FI249" s="27">
        <f t="shared" si="164"/>
        <v>4.1774230633833138</v>
      </c>
      <c r="FJ249" s="27">
        <f t="shared" si="164"/>
        <v>4.1787852928178175</v>
      </c>
      <c r="FK249" s="27">
        <f t="shared" si="164"/>
        <v>4.1774230633833138</v>
      </c>
      <c r="FL249" s="27">
        <f t="shared" si="164"/>
        <v>4.1787806958992828</v>
      </c>
      <c r="FM249" s="27">
        <f t="shared" si="164"/>
        <v>4.1774230633833138</v>
      </c>
      <c r="FN249" s="27">
        <f t="shared" si="164"/>
        <v>4.1787816337608028</v>
      </c>
      <c r="FO249" s="27">
        <f t="shared" si="164"/>
        <v>4.1774230633833138</v>
      </c>
      <c r="FP249" s="27">
        <f t="shared" si="164"/>
        <v>4.178781343379133</v>
      </c>
      <c r="FQ249" s="27">
        <f t="shared" si="164"/>
        <v>4.1774230633833138</v>
      </c>
      <c r="FR249" s="27">
        <f t="shared" si="164"/>
        <v>4.1787791599552619</v>
      </c>
      <c r="FS249" s="27">
        <f t="shared" si="164"/>
        <v>4.1774230633833138</v>
      </c>
      <c r="FT249" s="27">
        <f t="shared" si="164"/>
        <v>4.178781320252547</v>
      </c>
      <c r="FU249" s="27">
        <f t="shared" si="164"/>
        <v>4.1774230633833138</v>
      </c>
      <c r="FV249" s="27">
        <f t="shared" si="164"/>
        <v>4.332995314424319</v>
      </c>
      <c r="FW249" s="27">
        <f t="shared" si="164"/>
        <v>4.332995314424319</v>
      </c>
      <c r="FX249" s="27">
        <f t="shared" si="164"/>
        <v>4.332995314424319</v>
      </c>
      <c r="FY249" s="27">
        <f t="shared" si="164"/>
        <v>4.332995314424319</v>
      </c>
      <c r="FZ249" s="27">
        <f t="shared" si="164"/>
        <v>4.3328339586667051</v>
      </c>
      <c r="GA249" s="27">
        <f t="shared" si="164"/>
        <v>4.3328472494526657</v>
      </c>
      <c r="GB249" s="27">
        <f t="shared" si="164"/>
        <v>4.3328339586667051</v>
      </c>
      <c r="GC249" s="27">
        <f t="shared" si="164"/>
        <v>4.3328472494526657</v>
      </c>
      <c r="GD249" s="27">
        <f t="shared" si="164"/>
        <v>5.6117288513591612</v>
      </c>
      <c r="GE249" s="27">
        <f t="shared" si="164"/>
        <v>6.2818581129133602</v>
      </c>
      <c r="GF249" s="27">
        <f t="shared" si="164"/>
        <v>6.2818581129133602</v>
      </c>
      <c r="GG249" s="27">
        <f t="shared" si="164"/>
        <v>5.6612925707327886</v>
      </c>
      <c r="GH249" s="27">
        <f t="shared" si="164"/>
        <v>6.2818581129133602</v>
      </c>
      <c r="GI249" s="27">
        <f t="shared" si="164"/>
        <v>5.5640231189057276</v>
      </c>
      <c r="GJ249" s="27">
        <f t="shared" si="164"/>
        <v>2.7542510410722696</v>
      </c>
      <c r="GK249" s="27">
        <f t="shared" si="164"/>
        <v>4.1721317297957619</v>
      </c>
      <c r="GL249" s="27">
        <f t="shared" si="164"/>
        <v>4.2114843982385635</v>
      </c>
      <c r="GM249" s="27">
        <f t="shared" si="164"/>
        <v>3.9504856950951197</v>
      </c>
      <c r="GN249" s="27">
        <f t="shared" ref="GN249:HV249" si="165">GN217*CP_TA(GN237)+(1-GN217)*CP_WATER(GN237)</f>
        <v>4.2163138607226385</v>
      </c>
      <c r="GO249" s="27">
        <f t="shared" si="165"/>
        <v>4.182337513505348</v>
      </c>
      <c r="GP249" s="27">
        <f t="shared" si="165"/>
        <v>4.1803149328044205</v>
      </c>
      <c r="GQ249" s="27">
        <f t="shared" si="165"/>
        <v>4.1721317306250629</v>
      </c>
      <c r="GR249" s="27">
        <f t="shared" si="165"/>
        <v>4.1803149328044205</v>
      </c>
      <c r="GS249" s="27">
        <f t="shared" si="165"/>
        <v>4.2439384775269229</v>
      </c>
      <c r="GT249" s="27">
        <f t="shared" si="165"/>
        <v>5.0002991323972878</v>
      </c>
      <c r="GU249" s="27">
        <f t="shared" si="165"/>
        <v>2.3244667454591998</v>
      </c>
      <c r="GV249" s="27">
        <f t="shared" si="165"/>
        <v>3.8685426625917083</v>
      </c>
      <c r="GW249" s="27">
        <f t="shared" si="165"/>
        <v>4.6564535845387853</v>
      </c>
      <c r="GX249" s="27">
        <f t="shared" si="165"/>
        <v>2.1588009644735999</v>
      </c>
      <c r="GY249" s="27">
        <f t="shared" si="165"/>
        <v>3.6407956552225138</v>
      </c>
      <c r="GZ249" s="27">
        <f t="shared" si="165"/>
        <v>4.4648183412074021</v>
      </c>
      <c r="HA249" s="27">
        <f t="shared" si="165"/>
        <v>2.0044765213055999</v>
      </c>
      <c r="HB249" s="27">
        <f t="shared" si="165"/>
        <v>3.4896539540087987</v>
      </c>
      <c r="HC249" s="27">
        <f t="shared" si="165"/>
        <v>4.356191932722866</v>
      </c>
      <c r="HD249" s="27">
        <f t="shared" si="165"/>
        <v>1.8763615131264</v>
      </c>
      <c r="HE249" s="27">
        <f t="shared" si="165"/>
        <v>3.4131312860681509</v>
      </c>
      <c r="HF249" s="27">
        <f t="shared" si="165"/>
        <v>4.3083361254428425</v>
      </c>
      <c r="HG249" s="27">
        <f t="shared" si="165"/>
        <v>1.8015080270399997</v>
      </c>
      <c r="HH249" s="27">
        <f t="shared" si="165"/>
        <v>3.40891891455145</v>
      </c>
      <c r="HI249" s="27">
        <f t="shared" si="165"/>
        <v>3.4088472531687546</v>
      </c>
      <c r="HJ249" s="27">
        <f t="shared" si="165"/>
        <v>3.4089189101884636</v>
      </c>
      <c r="HK249" s="27">
        <f t="shared" si="165"/>
        <v>3.4089188884379489</v>
      </c>
      <c r="HL249" s="27">
        <f t="shared" si="165"/>
        <v>1.7968183791063328</v>
      </c>
      <c r="HM249" s="27">
        <f t="shared" si="165"/>
        <v>4.2990795960318575</v>
      </c>
      <c r="HN249" s="27">
        <f t="shared" si="165"/>
        <v>4.2990795973186486</v>
      </c>
      <c r="HO249" s="27">
        <f t="shared" si="165"/>
        <v>4.2990795961461519</v>
      </c>
      <c r="HP249" s="27">
        <f t="shared" si="165"/>
        <v>1.7968183791511021</v>
      </c>
      <c r="HQ249" s="27">
        <f t="shared" si="165"/>
        <v>1.7968183790499286</v>
      </c>
      <c r="HR249" s="27">
        <f t="shared" si="165"/>
        <v>2.1730477720604391</v>
      </c>
      <c r="HS249" s="27">
        <f t="shared" si="165"/>
        <v>1.7968183790499286</v>
      </c>
      <c r="HT249" s="27">
        <f t="shared" si="165"/>
        <v>4.2828863636194159</v>
      </c>
      <c r="HU249" s="27">
        <f t="shared" si="165"/>
        <v>4.2990795973186486</v>
      </c>
      <c r="HV249" s="27">
        <f t="shared" si="165"/>
        <v>4.2828863636194159</v>
      </c>
      <c r="HW249" s="27">
        <f t="shared" ref="HW249:IB249" si="166">HW217*CP_TA(HW237)+(1-HW217)*CP_WATER(HW237)</f>
        <v>2.1622368658721234</v>
      </c>
      <c r="HX249" s="27">
        <f t="shared" si="166"/>
        <v>1.5756423304993687</v>
      </c>
      <c r="HY249" s="27">
        <f t="shared" si="166"/>
        <v>4.166011541090576</v>
      </c>
      <c r="HZ249" s="27">
        <f t="shared" si="166"/>
        <v>4.2114843982385635</v>
      </c>
      <c r="IA249" s="27">
        <f t="shared" si="166"/>
        <v>4.2159954280948595</v>
      </c>
      <c r="IB249" s="27">
        <f t="shared" si="166"/>
        <v>4.1889059034881253</v>
      </c>
      <c r="IC249" s="27">
        <f>IC217*CP_TA(IC237)+(1-IC217)*CP_WATER(IC237)</f>
        <v>4.2908856639059652</v>
      </c>
      <c r="ID249" s="27">
        <f>ID217*CP_TA(ID237)+(1-ID217)*CP_WATER(ID237)</f>
        <v>4.2885063130884946</v>
      </c>
      <c r="IE249" s="27"/>
      <c r="IF249" s="27"/>
      <c r="IG249" s="27"/>
      <c r="IH249" s="27"/>
      <c r="II249" s="27"/>
      <c r="IJ249" s="27"/>
      <c r="IK249" s="27"/>
      <c r="IL249" s="27"/>
      <c r="IM249" s="27"/>
      <c r="IN249" s="27"/>
      <c r="IO249" s="27"/>
      <c r="IP249" s="27"/>
      <c r="IQ249" s="27"/>
      <c r="IR249" s="27"/>
      <c r="IS249" s="27"/>
      <c r="IT249" s="27"/>
    </row>
    <row r="250" spans="1:254" ht="12" customHeight="1" x14ac:dyDescent="0.15">
      <c r="A250" s="4" t="s">
        <v>563</v>
      </c>
      <c r="B250" s="5" t="s">
        <v>623</v>
      </c>
      <c r="C250" s="27">
        <f>K_WATER(C237)*(2*K_WATER(C237)+K_TA(C237)-2*C248*(K_WATER(C237)-K_TA(C237)))/(2*K_WATER(C237)+K_TA(C237)+C248*(K_WATER(C237)-K_TA(C237)))</f>
        <v>0.69148617143925839</v>
      </c>
      <c r="D250" s="27">
        <f t="shared" ref="D250:BO250" si="167">K_WATER(D237)*(2*K_WATER(D237)+K_TA(D237)-2*D248*(K_WATER(D237)-K_TA(D237)))/(2*K_WATER(D237)+K_TA(D237)+D248*(K_WATER(D237)-K_TA(D237)))</f>
        <v>0.69319699441639815</v>
      </c>
      <c r="E250" s="27">
        <f t="shared" si="167"/>
        <v>0.68766438267726693</v>
      </c>
      <c r="F250" s="27">
        <f t="shared" si="167"/>
        <v>0.68766438269422159</v>
      </c>
      <c r="G250" s="27">
        <f t="shared" si="167"/>
        <v>0.65501823311759377</v>
      </c>
      <c r="H250" s="27">
        <f t="shared" si="167"/>
        <v>0.65501823268380566</v>
      </c>
      <c r="I250" s="27">
        <f t="shared" si="167"/>
        <v>0.65098521668936427</v>
      </c>
      <c r="J250" s="27">
        <f t="shared" si="167"/>
        <v>0.65656842769498747</v>
      </c>
      <c r="K250" s="27">
        <f t="shared" si="167"/>
        <v>0.57698948618386003</v>
      </c>
      <c r="L250" s="27">
        <f t="shared" si="167"/>
        <v>0.65501823538721204</v>
      </c>
      <c r="M250" s="27">
        <f t="shared" si="167"/>
        <v>0.63262877985972055</v>
      </c>
      <c r="N250" s="27">
        <f t="shared" si="167"/>
        <v>0.63262877743297008</v>
      </c>
      <c r="O250" s="27">
        <f t="shared" si="167"/>
        <v>0.65654210884362241</v>
      </c>
      <c r="P250" s="27">
        <f t="shared" si="167"/>
        <v>0.63262878503840636</v>
      </c>
      <c r="Q250" s="27">
        <f t="shared" si="167"/>
        <v>0.69427698892581846</v>
      </c>
      <c r="R250" s="27">
        <f t="shared" si="167"/>
        <v>0.63236057328303696</v>
      </c>
      <c r="S250" s="27">
        <f t="shared" si="167"/>
        <v>0.65098401826117747</v>
      </c>
      <c r="T250" s="27">
        <f t="shared" si="167"/>
        <v>0.65493704434644062</v>
      </c>
      <c r="U250" s="27">
        <f t="shared" si="167"/>
        <v>0.69271668746941484</v>
      </c>
      <c r="V250" s="27">
        <f t="shared" si="167"/>
        <v>0.6238961861535488</v>
      </c>
      <c r="W250" s="27">
        <f t="shared" si="167"/>
        <v>0.64534707321932916</v>
      </c>
      <c r="X250" s="27">
        <f t="shared" si="167"/>
        <v>0.62613436292421121</v>
      </c>
      <c r="Y250" s="27">
        <f t="shared" si="167"/>
        <v>0.65098401826117747</v>
      </c>
      <c r="Z250" s="27">
        <f t="shared" si="167"/>
        <v>0.65659258376142049</v>
      </c>
      <c r="AA250" s="27">
        <f t="shared" si="167"/>
        <v>0.65652498245038671</v>
      </c>
      <c r="AB250" s="27">
        <f t="shared" si="167"/>
        <v>0.65659869286837069</v>
      </c>
      <c r="AC250" s="27">
        <f t="shared" si="167"/>
        <v>0.63913962434161453</v>
      </c>
      <c r="AD250" s="27">
        <f t="shared" si="167"/>
        <v>0.6565986930826051</v>
      </c>
      <c r="AE250" s="27">
        <f t="shared" si="167"/>
        <v>0.65659869312069219</v>
      </c>
      <c r="AF250" s="27">
        <f t="shared" si="167"/>
        <v>0.6565986930826051</v>
      </c>
      <c r="AG250" s="27">
        <f t="shared" si="167"/>
        <v>0.63913963672358165</v>
      </c>
      <c r="AH250" s="27">
        <f t="shared" si="167"/>
        <v>0.63913963660274353</v>
      </c>
      <c r="AI250" s="27">
        <f t="shared" si="167"/>
        <v>0.63913963672358165</v>
      </c>
      <c r="AJ250" s="27">
        <f t="shared" si="167"/>
        <v>0.63913962436120686</v>
      </c>
      <c r="AK250" s="27">
        <f t="shared" si="167"/>
        <v>0.65659869307667507</v>
      </c>
      <c r="AL250" s="27">
        <f t="shared" si="167"/>
        <v>0.68189193032966411</v>
      </c>
      <c r="AM250" s="27">
        <f t="shared" si="167"/>
        <v>0.14977105646266298</v>
      </c>
      <c r="AN250" s="27">
        <f t="shared" si="167"/>
        <v>0.57698948618386003</v>
      </c>
      <c r="AO250" s="27">
        <f t="shared" si="167"/>
        <v>0.63012809964752647</v>
      </c>
      <c r="AP250" s="27">
        <f t="shared" si="167"/>
        <v>0.5599199180875245</v>
      </c>
      <c r="AQ250" s="27">
        <f t="shared" si="167"/>
        <v>0.68511556235080773</v>
      </c>
      <c r="AR250" s="27">
        <f t="shared" si="167"/>
        <v>0.55992006404298711</v>
      </c>
      <c r="AS250" s="27">
        <f t="shared" si="167"/>
        <v>0.55992256735353685</v>
      </c>
      <c r="AT250" s="27">
        <f t="shared" si="167"/>
        <v>0.55983791311130104</v>
      </c>
      <c r="AU250" s="27">
        <f t="shared" si="167"/>
        <v>0.63292728822597433</v>
      </c>
      <c r="AV250" s="27">
        <f t="shared" si="167"/>
        <v>0.6830413744059084</v>
      </c>
      <c r="AW250" s="27">
        <f t="shared" si="167"/>
        <v>0.65672250812353028</v>
      </c>
      <c r="AX250" s="27">
        <f t="shared" si="167"/>
        <v>0.63313913132972977</v>
      </c>
      <c r="AY250" s="27">
        <f t="shared" si="167"/>
        <v>0.56050676768069774</v>
      </c>
      <c r="AZ250" s="27">
        <f t="shared" si="167"/>
        <v>0.56051312914411844</v>
      </c>
      <c r="BA250" s="27">
        <f t="shared" si="167"/>
        <v>0.56541187595398124</v>
      </c>
      <c r="BB250" s="27">
        <f t="shared" si="167"/>
        <v>0.56958572734549862</v>
      </c>
      <c r="BC250" s="27">
        <f t="shared" si="167"/>
        <v>0.56635850561635104</v>
      </c>
      <c r="BD250" s="27">
        <f t="shared" si="167"/>
        <v>0.55027920588936252</v>
      </c>
      <c r="BE250" s="27">
        <f t="shared" si="167"/>
        <v>0.52968074009702271</v>
      </c>
      <c r="BF250" s="27">
        <f t="shared" si="167"/>
        <v>0.51528639831592316</v>
      </c>
      <c r="BG250" s="27">
        <f t="shared" si="167"/>
        <v>0.49398284310453905</v>
      </c>
      <c r="BH250" s="27">
        <f t="shared" si="167"/>
        <v>0.62613436292421121</v>
      </c>
      <c r="BI250" s="27">
        <f t="shared" si="167"/>
        <v>0.54507712953482668</v>
      </c>
      <c r="BJ250" s="27">
        <f t="shared" si="167"/>
        <v>0.5783734152870621</v>
      </c>
      <c r="BK250" s="27">
        <f t="shared" si="167"/>
        <v>0.49284928498904224</v>
      </c>
      <c r="BL250" s="27">
        <f t="shared" si="167"/>
        <v>0.50648705019182827</v>
      </c>
      <c r="BM250" s="27">
        <f t="shared" si="167"/>
        <v>0.60996283712196597</v>
      </c>
      <c r="BN250" s="27">
        <f t="shared" si="167"/>
        <v>0.61100114342612777</v>
      </c>
      <c r="BO250" s="27">
        <f t="shared" si="167"/>
        <v>0.51837708067095412</v>
      </c>
      <c r="BP250" s="27">
        <f t="shared" ref="BP250:EA250" si="168">K_WATER(BP237)*(2*K_WATER(BP237)+K_TA(BP237)-2*BP248*(K_WATER(BP237)-K_TA(BP237)))/(2*K_WATER(BP237)+K_TA(BP237)+BP248*(K_WATER(BP237)-K_TA(BP237)))</f>
        <v>0.57698948618386003</v>
      </c>
      <c r="BQ250" s="27">
        <f t="shared" si="168"/>
        <v>0.65051166239332969</v>
      </c>
      <c r="BR250" s="27">
        <f t="shared" si="168"/>
        <v>0.65055289055498577</v>
      </c>
      <c r="BS250" s="27">
        <f t="shared" si="168"/>
        <v>0.52344040043903028</v>
      </c>
      <c r="BT250" s="27">
        <f t="shared" si="168"/>
        <v>0.57698948618386003</v>
      </c>
      <c r="BU250" s="27">
        <f t="shared" si="168"/>
        <v>0.67540703674567959</v>
      </c>
      <c r="BV250" s="27">
        <f t="shared" si="168"/>
        <v>0.52224596141534274</v>
      </c>
      <c r="BW250" s="27">
        <f t="shared" si="168"/>
        <v>0.68881386425272739</v>
      </c>
      <c r="BX250" s="27">
        <f t="shared" si="168"/>
        <v>0.51959435858769709</v>
      </c>
      <c r="BY250" s="27">
        <f t="shared" si="168"/>
        <v>0.69279652468908082</v>
      </c>
      <c r="BZ250" s="27">
        <f t="shared" si="168"/>
        <v>0.51956546392882419</v>
      </c>
      <c r="CA250" s="27">
        <f t="shared" si="168"/>
        <v>0.51959408798916928</v>
      </c>
      <c r="CB250" s="27">
        <f t="shared" si="168"/>
        <v>0.69278564303914958</v>
      </c>
      <c r="CC250" s="27">
        <f t="shared" si="168"/>
        <v>0.69270913852012694</v>
      </c>
      <c r="CD250" s="27">
        <f t="shared" si="168"/>
        <v>0.69284381115502092</v>
      </c>
      <c r="CE250" s="27">
        <f t="shared" si="168"/>
        <v>0.69286381297327471</v>
      </c>
      <c r="CF250" s="27">
        <f t="shared" si="168"/>
        <v>0.68889881594000157</v>
      </c>
      <c r="CG250" s="27">
        <f t="shared" si="168"/>
        <v>0.68889881620616766</v>
      </c>
      <c r="CH250" s="27">
        <f t="shared" si="168"/>
        <v>0.68884818362993783</v>
      </c>
      <c r="CI250" s="27">
        <f t="shared" si="168"/>
        <v>0.68883757774186438</v>
      </c>
      <c r="CJ250" s="27">
        <f t="shared" si="168"/>
        <v>0.67582098602376994</v>
      </c>
      <c r="CK250" s="27">
        <f t="shared" si="168"/>
        <v>0.6761648277210528</v>
      </c>
      <c r="CL250" s="27">
        <f t="shared" si="168"/>
        <v>0.68857094724650147</v>
      </c>
      <c r="CM250" s="27">
        <f t="shared" si="168"/>
        <v>0.68889881594000157</v>
      </c>
      <c r="CN250" s="27">
        <f t="shared" si="168"/>
        <v>0.6761648277210528</v>
      </c>
      <c r="CO250" s="27">
        <f t="shared" si="168"/>
        <v>0.57698948618386003</v>
      </c>
      <c r="CP250" s="27">
        <f t="shared" si="168"/>
        <v>0.67569557214802711</v>
      </c>
      <c r="CQ250" s="27">
        <f t="shared" si="168"/>
        <v>0.67563488436566599</v>
      </c>
      <c r="CR250" s="27">
        <f t="shared" si="168"/>
        <v>0.65079203323596957</v>
      </c>
      <c r="CS250" s="27">
        <f t="shared" si="168"/>
        <v>0.61122824570200596</v>
      </c>
      <c r="CT250" s="27">
        <f t="shared" si="168"/>
        <v>0.69258332352619389</v>
      </c>
      <c r="CU250" s="27">
        <f t="shared" si="168"/>
        <v>0.69292967094328839</v>
      </c>
      <c r="CV250" s="27">
        <f t="shared" si="168"/>
        <v>0.69258332355063779</v>
      </c>
      <c r="CW250" s="27">
        <f t="shared" si="168"/>
        <v>0.6925833237058463</v>
      </c>
      <c r="CX250" s="27">
        <f t="shared" si="168"/>
        <v>0.69343912996223911</v>
      </c>
      <c r="CY250" s="27">
        <f t="shared" si="168"/>
        <v>0.69172475601930783</v>
      </c>
      <c r="CZ250" s="27">
        <f t="shared" si="168"/>
        <v>0.57698948618386003</v>
      </c>
      <c r="DA250" s="27">
        <f t="shared" si="168"/>
        <v>0.68558585614851797</v>
      </c>
      <c r="DB250" s="27">
        <f t="shared" si="168"/>
        <v>0.62613436292421121</v>
      </c>
      <c r="DC250" s="27">
        <f t="shared" si="168"/>
        <v>0.66113429160648607</v>
      </c>
      <c r="DD250" s="27">
        <f t="shared" si="168"/>
        <v>0.68763826053657873</v>
      </c>
      <c r="DE250" s="27">
        <f t="shared" si="168"/>
        <v>0.68755127112401004</v>
      </c>
      <c r="DF250" s="27">
        <f t="shared" si="168"/>
        <v>0.22105409144278479</v>
      </c>
      <c r="DG250" s="27">
        <f t="shared" si="168"/>
        <v>0.66113429160648607</v>
      </c>
      <c r="DH250" s="27">
        <f t="shared" si="168"/>
        <v>0.69071602665802034</v>
      </c>
      <c r="DI250" s="27">
        <f t="shared" si="168"/>
        <v>0.62613436292421121</v>
      </c>
      <c r="DJ250" s="27">
        <f t="shared" si="168"/>
        <v>0.68657120065557808</v>
      </c>
      <c r="DK250" s="27">
        <f t="shared" si="168"/>
        <v>0.51959396067894803</v>
      </c>
      <c r="DL250" s="27">
        <f t="shared" si="168"/>
        <v>0.5195910449564588</v>
      </c>
      <c r="DM250" s="27">
        <f t="shared" si="168"/>
        <v>0.57698948618386003</v>
      </c>
      <c r="DN250" s="27">
        <f t="shared" si="168"/>
        <v>0.51958973337930459</v>
      </c>
      <c r="DO250" s="27">
        <f t="shared" si="168"/>
        <v>0.51959030342656543</v>
      </c>
      <c r="DP250" s="27">
        <f t="shared" si="168"/>
        <v>0.21481184520505939</v>
      </c>
      <c r="DQ250" s="27">
        <f t="shared" si="168"/>
        <v>0.69138050955637753</v>
      </c>
      <c r="DR250" s="27">
        <f t="shared" si="168"/>
        <v>0.5195816455115092</v>
      </c>
      <c r="DS250" s="27">
        <f t="shared" si="168"/>
        <v>0.69343765182117778</v>
      </c>
      <c r="DT250" s="27">
        <f t="shared" si="168"/>
        <v>0.69137821770263475</v>
      </c>
      <c r="DU250" s="27">
        <f t="shared" si="168"/>
        <v>0.69071686649181074</v>
      </c>
      <c r="DV250" s="27">
        <f t="shared" si="168"/>
        <v>0.69071686649181074</v>
      </c>
      <c r="DW250" s="27">
        <f t="shared" si="168"/>
        <v>0.57698948618386003</v>
      </c>
      <c r="DX250" s="27">
        <f t="shared" si="168"/>
        <v>0.66113429160648607</v>
      </c>
      <c r="DY250" s="27">
        <f t="shared" si="168"/>
        <v>0.57698948618386003</v>
      </c>
      <c r="DZ250" s="27">
        <f t="shared" si="168"/>
        <v>0.68376118488913296</v>
      </c>
      <c r="EA250" s="27">
        <f t="shared" si="168"/>
        <v>0.63292728822597433</v>
      </c>
      <c r="EB250" s="27">
        <f t="shared" ref="EB250:GM250" si="169">K_WATER(EB237)*(2*K_WATER(EB237)+K_TA(EB237)-2*EB248*(K_WATER(EB237)-K_TA(EB237)))/(2*K_WATER(EB237)+K_TA(EB237)+EB248*(K_WATER(EB237)-K_TA(EB237)))</f>
        <v>0.66113429160648607</v>
      </c>
      <c r="EC250" s="27">
        <f t="shared" si="169"/>
        <v>0.1447751161394788</v>
      </c>
      <c r="ED250" s="27">
        <f t="shared" si="169"/>
        <v>0.67912813686377771</v>
      </c>
      <c r="EE250" s="27">
        <f t="shared" si="169"/>
        <v>0.64417429256585512</v>
      </c>
      <c r="EF250" s="27">
        <f t="shared" si="169"/>
        <v>0.66727592541317771</v>
      </c>
      <c r="EG250" s="27">
        <f t="shared" si="169"/>
        <v>0.66721365618754747</v>
      </c>
      <c r="EH250" s="27">
        <f t="shared" si="169"/>
        <v>0.66720674945142444</v>
      </c>
      <c r="EI250" s="27">
        <f t="shared" si="169"/>
        <v>0.67828258575316536</v>
      </c>
      <c r="EJ250" s="27">
        <f t="shared" si="169"/>
        <v>0.63346884446701535</v>
      </c>
      <c r="EK250" s="27">
        <f t="shared" si="169"/>
        <v>0.67824717521030642</v>
      </c>
      <c r="EL250" s="27">
        <f t="shared" si="169"/>
        <v>0.63639755055032288</v>
      </c>
      <c r="EM250" s="27">
        <f t="shared" si="169"/>
        <v>0.63654471830174308</v>
      </c>
      <c r="EN250" s="27">
        <f t="shared" si="169"/>
        <v>0.68755127113623504</v>
      </c>
      <c r="EO250" s="27">
        <f t="shared" si="169"/>
        <v>0.68490265687174878</v>
      </c>
      <c r="EP250" s="27">
        <f t="shared" si="169"/>
        <v>0.68661359145729928</v>
      </c>
      <c r="EQ250" s="27">
        <f t="shared" si="169"/>
        <v>0.69171780824375528</v>
      </c>
      <c r="ER250" s="27">
        <f t="shared" si="169"/>
        <v>0.69172401750931056</v>
      </c>
      <c r="ES250" s="27">
        <f t="shared" si="169"/>
        <v>0.63654471830174308</v>
      </c>
      <c r="ET250" s="27">
        <f t="shared" si="169"/>
        <v>0.63654471830174308</v>
      </c>
      <c r="EU250" s="27">
        <f t="shared" si="169"/>
        <v>0.62613436292421121</v>
      </c>
      <c r="EV250" s="27">
        <f t="shared" si="169"/>
        <v>0.68755127113623504</v>
      </c>
      <c r="EW250" s="27">
        <f t="shared" si="169"/>
        <v>0.63292728822597433</v>
      </c>
      <c r="EX250" s="27">
        <f t="shared" si="169"/>
        <v>0.69412325116639728</v>
      </c>
      <c r="EY250" s="27">
        <f t="shared" si="169"/>
        <v>0.63292728822597433</v>
      </c>
      <c r="EZ250" s="27">
        <f t="shared" si="169"/>
        <v>0.64534067627989367</v>
      </c>
      <c r="FA250" s="27">
        <f t="shared" si="169"/>
        <v>0.63292728822597433</v>
      </c>
      <c r="FB250" s="27">
        <f t="shared" si="169"/>
        <v>0.64535519399092034</v>
      </c>
      <c r="FC250" s="27">
        <f t="shared" si="169"/>
        <v>0.63292728822597433</v>
      </c>
      <c r="FD250" s="27">
        <f t="shared" si="169"/>
        <v>0.6453571279536543</v>
      </c>
      <c r="FE250" s="27">
        <f t="shared" si="169"/>
        <v>0.63292728822597433</v>
      </c>
      <c r="FF250" s="27">
        <f t="shared" si="169"/>
        <v>0.64535870072372048</v>
      </c>
      <c r="FG250" s="27">
        <f t="shared" si="169"/>
        <v>0.63292728822597433</v>
      </c>
      <c r="FH250" s="27">
        <f t="shared" si="169"/>
        <v>0.64536200927529308</v>
      </c>
      <c r="FI250" s="27">
        <f t="shared" si="169"/>
        <v>0.63292728822597433</v>
      </c>
      <c r="FJ250" s="27">
        <f t="shared" si="169"/>
        <v>0.64536200927529308</v>
      </c>
      <c r="FK250" s="27">
        <f t="shared" si="169"/>
        <v>0.63292728822597433</v>
      </c>
      <c r="FL250" s="27">
        <f t="shared" si="169"/>
        <v>0.64534117733179674</v>
      </c>
      <c r="FM250" s="27">
        <f t="shared" si="169"/>
        <v>0.63292728822597433</v>
      </c>
      <c r="FN250" s="27">
        <f t="shared" si="169"/>
        <v>0.64534543033335001</v>
      </c>
      <c r="FO250" s="27">
        <f t="shared" si="169"/>
        <v>0.63292728822597433</v>
      </c>
      <c r="FP250" s="27">
        <f t="shared" si="169"/>
        <v>0.64534411367236855</v>
      </c>
      <c r="FQ250" s="27">
        <f t="shared" si="169"/>
        <v>0.63292728822597433</v>
      </c>
      <c r="FR250" s="27">
        <f t="shared" si="169"/>
        <v>0.64533420896181559</v>
      </c>
      <c r="FS250" s="27">
        <f t="shared" si="169"/>
        <v>0.63292728822597433</v>
      </c>
      <c r="FT250" s="27">
        <f t="shared" si="169"/>
        <v>0.64534400880472842</v>
      </c>
      <c r="FU250" s="27">
        <f t="shared" si="169"/>
        <v>0.63292728822597433</v>
      </c>
      <c r="FV250" s="27">
        <f t="shared" si="169"/>
        <v>0.69105217135490637</v>
      </c>
      <c r="FW250" s="27">
        <f t="shared" si="169"/>
        <v>0.69105217135490637</v>
      </c>
      <c r="FX250" s="27">
        <f t="shared" si="169"/>
        <v>0.69105217135490637</v>
      </c>
      <c r="FY250" s="27">
        <f t="shared" si="169"/>
        <v>0.69105217135490637</v>
      </c>
      <c r="FZ250" s="27">
        <f t="shared" si="169"/>
        <v>0.69106601589421324</v>
      </c>
      <c r="GA250" s="27">
        <f t="shared" si="169"/>
        <v>0.69106487623474999</v>
      </c>
      <c r="GB250" s="27">
        <f t="shared" si="169"/>
        <v>0.69106601589421324</v>
      </c>
      <c r="GC250" s="27">
        <f t="shared" si="169"/>
        <v>0.69106487623474999</v>
      </c>
      <c r="GD250" s="27">
        <f t="shared" si="169"/>
        <v>0.55524553410257693</v>
      </c>
      <c r="GE250" s="27">
        <f t="shared" si="169"/>
        <v>0.5095160309356217</v>
      </c>
      <c r="GF250" s="27">
        <f t="shared" si="169"/>
        <v>0.5095160309356217</v>
      </c>
      <c r="GG250" s="27">
        <f t="shared" si="169"/>
        <v>0.55147746080366067</v>
      </c>
      <c r="GH250" s="27">
        <f t="shared" si="169"/>
        <v>0.5095160309356217</v>
      </c>
      <c r="GI250" s="27">
        <f t="shared" si="169"/>
        <v>0.55894670535914426</v>
      </c>
      <c r="GJ250" s="27">
        <f t="shared" si="169"/>
        <v>0.41735618452815049</v>
      </c>
      <c r="GK250" s="27">
        <f t="shared" si="169"/>
        <v>0.655103323823094</v>
      </c>
      <c r="GL250" s="27">
        <f t="shared" si="169"/>
        <v>0.57698948618386003</v>
      </c>
      <c r="GM250" s="27">
        <f t="shared" si="169"/>
        <v>0.6321926516817542</v>
      </c>
      <c r="GN250" s="27">
        <f t="shared" ref="GN250:HV250" si="170">K_WATER(GN237)*(2*K_WATER(GN237)+K_TA(GN237)-2*GN248*(K_WATER(GN237)-K_TA(GN237)))/(2*K_WATER(GN237)+K_TA(GN237)+GN248*(K_WATER(GN237)-K_TA(GN237)))</f>
        <v>0.68766418329215051</v>
      </c>
      <c r="GO250" s="27">
        <f t="shared" si="170"/>
        <v>0.65670914474859654</v>
      </c>
      <c r="GP250" s="27">
        <f t="shared" si="170"/>
        <v>0.65098327740556805</v>
      </c>
      <c r="GQ250" s="27">
        <f t="shared" si="170"/>
        <v>0.65510332395363735</v>
      </c>
      <c r="GR250" s="27">
        <f t="shared" si="170"/>
        <v>0.65098327740556805</v>
      </c>
      <c r="GS250" s="27">
        <f t="shared" si="170"/>
        <v>0.50649851977659299</v>
      </c>
      <c r="GT250" s="27">
        <f t="shared" si="170"/>
        <v>0.61001837446570928</v>
      </c>
      <c r="GU250" s="27">
        <f t="shared" si="170"/>
        <v>0.13148634235200005</v>
      </c>
      <c r="GV250" s="27">
        <f t="shared" si="170"/>
        <v>0.51840520270371615</v>
      </c>
      <c r="GW250" s="27">
        <f t="shared" si="170"/>
        <v>0.650808149348864</v>
      </c>
      <c r="GX250" s="27">
        <f t="shared" si="170"/>
        <v>0.134773361816</v>
      </c>
      <c r="GY250" s="27">
        <f t="shared" si="170"/>
        <v>0.52347432419936568</v>
      </c>
      <c r="GZ250" s="27">
        <f t="shared" si="170"/>
        <v>0.67611602479423183</v>
      </c>
      <c r="HA250" s="27">
        <f t="shared" si="170"/>
        <v>0.13783535473600006</v>
      </c>
      <c r="HB250" s="27">
        <f t="shared" si="170"/>
        <v>0.52224835749222653</v>
      </c>
      <c r="HC250" s="27">
        <f t="shared" si="170"/>
        <v>0.68888860379957462</v>
      </c>
      <c r="HD250" s="27">
        <f t="shared" si="170"/>
        <v>0.14037731918400001</v>
      </c>
      <c r="HE250" s="27">
        <f t="shared" si="170"/>
        <v>0.51956417966647206</v>
      </c>
      <c r="HF250" s="27">
        <f t="shared" si="170"/>
        <v>0.6929180445118609</v>
      </c>
      <c r="HG250" s="27">
        <f t="shared" si="170"/>
        <v>0.14186250740000003</v>
      </c>
      <c r="HH250" s="27">
        <f t="shared" si="170"/>
        <v>0.51959396185132301</v>
      </c>
      <c r="HI250" s="27">
        <f t="shared" si="170"/>
        <v>0.51957917267090148</v>
      </c>
      <c r="HJ250" s="27">
        <f t="shared" si="170"/>
        <v>0.51959396095091259</v>
      </c>
      <c r="HK250" s="27">
        <f t="shared" si="170"/>
        <v>0.51959395646215478</v>
      </c>
      <c r="HL250" s="27">
        <f t="shared" si="170"/>
        <v>0.1420640985347531</v>
      </c>
      <c r="HM250" s="27">
        <f t="shared" si="170"/>
        <v>0.69193623207000521</v>
      </c>
      <c r="HN250" s="27">
        <f t="shared" si="170"/>
        <v>0.69193623230401724</v>
      </c>
      <c r="HO250" s="27">
        <f t="shared" si="170"/>
        <v>0.69193623209079047</v>
      </c>
      <c r="HP250" s="27">
        <f t="shared" si="170"/>
        <v>0.14206409854664115</v>
      </c>
      <c r="HQ250" s="27">
        <f t="shared" si="170"/>
        <v>0.14206409851977564</v>
      </c>
      <c r="HR250" s="27">
        <f t="shared" si="170"/>
        <v>0.23893284236008652</v>
      </c>
      <c r="HS250" s="27">
        <f t="shared" si="170"/>
        <v>0.14206409851977564</v>
      </c>
      <c r="HT250" s="27">
        <f t="shared" si="170"/>
        <v>0.69412325116639728</v>
      </c>
      <c r="HU250" s="27">
        <f t="shared" si="170"/>
        <v>0.69193623230401724</v>
      </c>
      <c r="HV250" s="27">
        <f t="shared" si="170"/>
        <v>0.69412325116639728</v>
      </c>
      <c r="HW250" s="27">
        <f t="shared" ref="HW250:IB250" si="171">K_WATER(HW237)*(2*K_WATER(HW237)+K_TA(HW237)-2*HW248*(K_WATER(HW237)-K_TA(HW237)))/(2*K_WATER(HW237)+K_TA(HW237)+HW248*(K_WATER(HW237)-K_TA(HW237)))</f>
        <v>0.2392350927167628</v>
      </c>
      <c r="HX250" s="27">
        <f t="shared" si="171"/>
        <v>0.1464474239755032</v>
      </c>
      <c r="HY250" s="27">
        <f t="shared" si="171"/>
        <v>0.67912813686377771</v>
      </c>
      <c r="HZ250" s="27">
        <f t="shared" si="171"/>
        <v>0.57698948618386003</v>
      </c>
      <c r="IA250" s="27">
        <f t="shared" si="171"/>
        <v>0.68755127112407144</v>
      </c>
      <c r="IB250" s="27">
        <f t="shared" si="171"/>
        <v>0.67824717521030642</v>
      </c>
      <c r="IC250" s="27">
        <f>K_WATER(IC237)*(2*K_WATER(IC237)+K_TA(IC237)-2*IC248*(K_WATER(IC237)-K_TA(IC237)))/(2*K_WATER(IC237)+K_TA(IC237)+IC248*(K_WATER(IC237)-K_TA(IC237)))</f>
        <v>0.69172475601930783</v>
      </c>
      <c r="ID250" s="27">
        <f>K_WATER(ID237)*(2*K_WATER(ID237)+K_TA(ID237)-2*ID248*(K_WATER(ID237)-K_TA(ID237)))/(2*K_WATER(ID237)+K_TA(ID237)+ID248*(K_WATER(ID237)-K_TA(ID237)))</f>
        <v>0.69343765182117778</v>
      </c>
      <c r="IE250" s="27"/>
      <c r="IF250" s="27"/>
      <c r="IG250" s="27"/>
      <c r="IH250" s="27"/>
      <c r="II250" s="27"/>
      <c r="IJ250" s="27"/>
      <c r="IK250" s="27"/>
      <c r="IL250" s="27"/>
      <c r="IM250" s="27"/>
      <c r="IN250" s="27"/>
      <c r="IO250" s="27"/>
      <c r="IP250" s="27"/>
      <c r="IQ250" s="27"/>
      <c r="IR250" s="27"/>
      <c r="IS250" s="27"/>
      <c r="IT250" s="27"/>
    </row>
    <row r="251" spans="1:254" ht="12" customHeight="1" x14ac:dyDescent="0.15">
      <c r="A251" s="4" t="s">
        <v>564</v>
      </c>
      <c r="B251" s="5" t="s">
        <v>625</v>
      </c>
      <c r="C251" s="27">
        <f>IF(C248&lt;0.1,MU_WATER(C237)*(1+0.5*C248)/(1-C248)^4,MU_WATER(C237)*(1+2.5*C248+10.5*C248^2))</f>
        <v>0.232544955036811</v>
      </c>
      <c r="D251" s="27">
        <f t="shared" ref="D251:BO251" si="172">IF(D248&lt;0.1,MU_WATER(D237)*(1+0.5*D248)/(1-D248)^4,MU_WATER(D237)*(1+2.5*D248+10.5*D248^2))</f>
        <v>0.23015009119132901</v>
      </c>
      <c r="E251" s="27">
        <f t="shared" si="172"/>
        <v>0.27716581879029317</v>
      </c>
      <c r="F251" s="27">
        <f t="shared" si="172"/>
        <v>0.27716581876146479</v>
      </c>
      <c r="G251" s="27">
        <f t="shared" si="172"/>
        <v>0.51206934025554585</v>
      </c>
      <c r="H251" s="27">
        <f t="shared" si="172"/>
        <v>0.51206934172912077</v>
      </c>
      <c r="I251" s="27">
        <f t="shared" si="172"/>
        <v>0.56248458201065599</v>
      </c>
      <c r="J251" s="27">
        <f t="shared" si="172"/>
        <v>0.50732095257978482</v>
      </c>
      <c r="K251" s="27" t="e">
        <f t="shared" si="172"/>
        <v>#VALUE!</v>
      </c>
      <c r="L251" s="27">
        <f t="shared" si="172"/>
        <v>0.51206933254567288</v>
      </c>
      <c r="M251" s="27">
        <f t="shared" si="172"/>
        <v>0.48894454320412695</v>
      </c>
      <c r="N251" s="27">
        <f t="shared" si="172"/>
        <v>0.48894455146507376</v>
      </c>
      <c r="O251" s="27">
        <f t="shared" si="172"/>
        <v>0.50639559473112294</v>
      </c>
      <c r="P251" s="27">
        <f t="shared" si="172"/>
        <v>0.48894452557526641</v>
      </c>
      <c r="Q251" s="27">
        <f t="shared" si="172"/>
        <v>0.20930060992061084</v>
      </c>
      <c r="R251" s="27">
        <f t="shared" si="172"/>
        <v>0.49160344335713552</v>
      </c>
      <c r="S251" s="27">
        <f t="shared" si="172"/>
        <v>0.56249721772272843</v>
      </c>
      <c r="T251" s="27">
        <f t="shared" si="172"/>
        <v>0.51283210145012026</v>
      </c>
      <c r="U251" s="27">
        <f t="shared" si="172"/>
        <v>0.23566492180002224</v>
      </c>
      <c r="V251" s="27">
        <f t="shared" si="172"/>
        <v>1.0017494120080319</v>
      </c>
      <c r="W251" s="27">
        <f t="shared" si="172"/>
        <v>0.62639720024610224</v>
      </c>
      <c r="X251" s="27">
        <f t="shared" si="172"/>
        <v>0.94767238746223359</v>
      </c>
      <c r="Y251" s="27">
        <f t="shared" si="172"/>
        <v>0.56249721772272843</v>
      </c>
      <c r="Z251" s="27">
        <f t="shared" si="172"/>
        <v>0.50593077543461673</v>
      </c>
      <c r="AA251" s="27">
        <f t="shared" si="172"/>
        <v>0.50655596855276452</v>
      </c>
      <c r="AB251" s="27">
        <f t="shared" si="172"/>
        <v>0.50587432053399384</v>
      </c>
      <c r="AC251" s="27">
        <f t="shared" si="172"/>
        <v>0.7073788646444179</v>
      </c>
      <c r="AD251" s="27">
        <f t="shared" si="172"/>
        <v>0.50587431981760422</v>
      </c>
      <c r="AE251" s="27">
        <f t="shared" si="172"/>
        <v>0.50587431969024277</v>
      </c>
      <c r="AF251" s="27">
        <f t="shared" si="172"/>
        <v>0.50587431981760422</v>
      </c>
      <c r="AG251" s="27">
        <f t="shared" si="172"/>
        <v>0.70737868421548022</v>
      </c>
      <c r="AH251" s="27">
        <f t="shared" si="172"/>
        <v>0.70737868480469157</v>
      </c>
      <c r="AI251" s="27">
        <f t="shared" si="172"/>
        <v>0.70737868421548022</v>
      </c>
      <c r="AJ251" s="27">
        <f t="shared" si="172"/>
        <v>0.70737886454888499</v>
      </c>
      <c r="AK251" s="27">
        <f t="shared" si="172"/>
        <v>0.50587431983743381</v>
      </c>
      <c r="AL251" s="27">
        <f t="shared" si="172"/>
        <v>0.31627744643709194</v>
      </c>
      <c r="AM251" s="27">
        <f t="shared" si="172"/>
        <v>4.2790440319015843</v>
      </c>
      <c r="AN251" s="27" t="e">
        <f t="shared" si="172"/>
        <v>#VALUE!</v>
      </c>
      <c r="AO251" s="27">
        <f t="shared" si="172"/>
        <v>0.86233719649711971</v>
      </c>
      <c r="AP251" s="27">
        <f t="shared" si="172"/>
        <v>0.53845934621602232</v>
      </c>
      <c r="AQ251" s="27">
        <f t="shared" si="172"/>
        <v>0.28940421795435728</v>
      </c>
      <c r="AR251" s="27">
        <f t="shared" si="172"/>
        <v>0.53845891707941129</v>
      </c>
      <c r="AS251" s="27">
        <f t="shared" si="172"/>
        <v>0.53845155693434044</v>
      </c>
      <c r="AT251" s="27">
        <f t="shared" si="172"/>
        <v>0.53968658915279366</v>
      </c>
      <c r="AU251" s="27">
        <f t="shared" si="172"/>
        <v>0.80965171198310981</v>
      </c>
      <c r="AV251" s="27">
        <f t="shared" si="172"/>
        <v>0.30864929249779521</v>
      </c>
      <c r="AW251" s="27">
        <f t="shared" si="172"/>
        <v>0.50589502410617604</v>
      </c>
      <c r="AX251" s="27">
        <f t="shared" si="172"/>
        <v>0.80587307871984326</v>
      </c>
      <c r="AY251" s="27">
        <f t="shared" si="172"/>
        <v>0.52970421037669002</v>
      </c>
      <c r="AZ251" s="27">
        <f t="shared" si="172"/>
        <v>0.52960877019475938</v>
      </c>
      <c r="BA251" s="27">
        <f t="shared" si="172"/>
        <v>0.45364779048330123</v>
      </c>
      <c r="BB251" s="27">
        <f t="shared" si="172"/>
        <v>0.35931324073481441</v>
      </c>
      <c r="BC251" s="27">
        <f t="shared" si="172"/>
        <v>0.27517869523693694</v>
      </c>
      <c r="BD251" s="27">
        <f t="shared" si="172"/>
        <v>0.21396670340967744</v>
      </c>
      <c r="BE251" s="27">
        <f t="shared" si="172"/>
        <v>0.18224456892577251</v>
      </c>
      <c r="BF251" s="27">
        <f t="shared" si="172"/>
        <v>0.16833810399098262</v>
      </c>
      <c r="BG251" s="27">
        <f t="shared" si="172"/>
        <v>0.15345426813135482</v>
      </c>
      <c r="BH251" s="27">
        <f t="shared" si="172"/>
        <v>0.94767238746223359</v>
      </c>
      <c r="BI251" s="27">
        <f t="shared" si="172"/>
        <v>9.0259285553245805E-2</v>
      </c>
      <c r="BJ251" s="27">
        <f t="shared" si="172"/>
        <v>9.6058194977752601E-2</v>
      </c>
      <c r="BK251" s="27">
        <f t="shared" si="172"/>
        <v>0.15147299540815637</v>
      </c>
      <c r="BL251" s="27">
        <f t="shared" si="172"/>
        <v>0.1789305005485943</v>
      </c>
      <c r="BM251" s="27">
        <f t="shared" si="172"/>
        <v>0.10387115136315461</v>
      </c>
      <c r="BN251" s="27">
        <f t="shared" si="172"/>
        <v>0.10417743419329357</v>
      </c>
      <c r="BO251" s="27">
        <f t="shared" si="172"/>
        <v>0.23304157078018783</v>
      </c>
      <c r="BP251" s="27" t="e">
        <f t="shared" ref="BP251:EA251" si="173">IF(BP248&lt;0.1,MU_WATER(BP237)*(1+0.5*BP248)/(1-BP248)^4,MU_WATER(BP237)*(1+2.5*BP248+10.5*BP248^2))</f>
        <v>#VALUE!</v>
      </c>
      <c r="BQ251" s="27">
        <f t="shared" si="173"/>
        <v>0.12053817480222162</v>
      </c>
      <c r="BR251" s="27">
        <f t="shared" si="173"/>
        <v>0.12056200359122915</v>
      </c>
      <c r="BS251" s="27">
        <f t="shared" si="173"/>
        <v>0.29607544474812342</v>
      </c>
      <c r="BT251" s="27" t="e">
        <f t="shared" si="173"/>
        <v>#VALUE!</v>
      </c>
      <c r="BU251" s="27">
        <f t="shared" si="173"/>
        <v>0.14184689851912946</v>
      </c>
      <c r="BV251" s="27">
        <f t="shared" si="173"/>
        <v>0.3671647963027887</v>
      </c>
      <c r="BW251" s="27">
        <f t="shared" si="173"/>
        <v>0.16504715944363685</v>
      </c>
      <c r="BX251" s="27">
        <f t="shared" si="173"/>
        <v>0.4243237919742604</v>
      </c>
      <c r="BY251" s="27">
        <f t="shared" si="173"/>
        <v>0.18302259469847856</v>
      </c>
      <c r="BZ251" s="27">
        <f t="shared" si="173"/>
        <v>0.42037706950649378</v>
      </c>
      <c r="CA251" s="27">
        <f t="shared" si="173"/>
        <v>0.42432441011634964</v>
      </c>
      <c r="CB251" s="27">
        <f t="shared" si="173"/>
        <v>0.1825852026731179</v>
      </c>
      <c r="CC251" s="27">
        <f t="shared" si="173"/>
        <v>0.18204993847985235</v>
      </c>
      <c r="CD251" s="27">
        <f t="shared" si="173"/>
        <v>0.18300371896817927</v>
      </c>
      <c r="CE251" s="27">
        <f t="shared" si="173"/>
        <v>0.18249955710179175</v>
      </c>
      <c r="CF251" s="27">
        <f t="shared" si="173"/>
        <v>0.16500394696200932</v>
      </c>
      <c r="CG251" s="27">
        <f t="shared" si="173"/>
        <v>0.16500394669733359</v>
      </c>
      <c r="CH251" s="27">
        <f t="shared" si="173"/>
        <v>0.16506062701844967</v>
      </c>
      <c r="CI251" s="27">
        <f t="shared" si="173"/>
        <v>0.16502827744587317</v>
      </c>
      <c r="CJ251" s="27">
        <f t="shared" si="173"/>
        <v>0.1415887144188574</v>
      </c>
      <c r="CK251" s="27">
        <f t="shared" si="173"/>
        <v>0.14128995588059373</v>
      </c>
      <c r="CL251" s="27">
        <f t="shared" si="173"/>
        <v>0.1653304137623425</v>
      </c>
      <c r="CM251" s="27">
        <f t="shared" si="173"/>
        <v>0.16500394696200932</v>
      </c>
      <c r="CN251" s="27">
        <f t="shared" si="173"/>
        <v>0.14128995588059379</v>
      </c>
      <c r="CO251" s="27" t="e">
        <f t="shared" si="173"/>
        <v>#VALUE!</v>
      </c>
      <c r="CP251" s="27">
        <f t="shared" si="173"/>
        <v>0.14172853154850418</v>
      </c>
      <c r="CQ251" s="27">
        <f t="shared" si="173"/>
        <v>0.14165287576744734</v>
      </c>
      <c r="CR251" s="27">
        <f t="shared" si="173"/>
        <v>0.12070064031965491</v>
      </c>
      <c r="CS251" s="27">
        <f t="shared" si="173"/>
        <v>0.10424497203065622</v>
      </c>
      <c r="CT251" s="27">
        <f t="shared" si="173"/>
        <v>0.1833545415278014</v>
      </c>
      <c r="CU251" s="27">
        <f t="shared" si="173"/>
        <v>0.18297368901692251</v>
      </c>
      <c r="CV251" s="27">
        <f t="shared" si="173"/>
        <v>0.18335454150088465</v>
      </c>
      <c r="CW251" s="27">
        <f t="shared" si="173"/>
        <v>0.18335454132997472</v>
      </c>
      <c r="CX251" s="27">
        <f t="shared" si="173"/>
        <v>0.19237969437743907</v>
      </c>
      <c r="CY251" s="27">
        <f t="shared" si="173"/>
        <v>0.18877387034042797</v>
      </c>
      <c r="CZ251" s="27" t="e">
        <f t="shared" si="173"/>
        <v>#VALUE!</v>
      </c>
      <c r="DA251" s="27">
        <f t="shared" si="173"/>
        <v>0.2915733396424916</v>
      </c>
      <c r="DB251" s="27">
        <f t="shared" si="173"/>
        <v>0.94767238746223359</v>
      </c>
      <c r="DC251" s="27">
        <f t="shared" si="173"/>
        <v>0.46695357481642075</v>
      </c>
      <c r="DD251" s="27">
        <f t="shared" si="173"/>
        <v>0.27735114646999137</v>
      </c>
      <c r="DE251" s="27">
        <f t="shared" si="173"/>
        <v>0.27796734099021775</v>
      </c>
      <c r="DF251" s="27">
        <f t="shared" si="173"/>
        <v>2.575330275090399</v>
      </c>
      <c r="DG251" s="27">
        <f t="shared" si="173"/>
        <v>0.46695357481642075</v>
      </c>
      <c r="DH251" s="27">
        <f t="shared" si="173"/>
        <v>0.2541165617205412</v>
      </c>
      <c r="DI251" s="27">
        <f t="shared" si="173"/>
        <v>0.94767238746223359</v>
      </c>
      <c r="DJ251" s="27">
        <f t="shared" si="173"/>
        <v>0.27917484380300184</v>
      </c>
      <c r="DK251" s="27">
        <f t="shared" si="173"/>
        <v>0.42432470093792235</v>
      </c>
      <c r="DL251" s="27">
        <f t="shared" si="173"/>
        <v>0.42400495799470317</v>
      </c>
      <c r="DM251" s="27" t="e">
        <f t="shared" si="173"/>
        <v>#VALUE!</v>
      </c>
      <c r="DN251" s="27">
        <f t="shared" si="173"/>
        <v>0.4237964265063251</v>
      </c>
      <c r="DO251" s="27">
        <f t="shared" si="173"/>
        <v>0.42388650270330058</v>
      </c>
      <c r="DP251" s="27">
        <f t="shared" si="173"/>
        <v>3.0447106641886785</v>
      </c>
      <c r="DQ251" s="27">
        <f t="shared" si="173"/>
        <v>0.18615363894359532</v>
      </c>
      <c r="DR251" s="27">
        <f t="shared" si="173"/>
        <v>0.42381487980372745</v>
      </c>
      <c r="DS251" s="27">
        <f t="shared" si="173"/>
        <v>0.19235913217253803</v>
      </c>
      <c r="DT251" s="27">
        <f t="shared" si="173"/>
        <v>0.18613513512219856</v>
      </c>
      <c r="DU251" s="27">
        <f t="shared" si="173"/>
        <v>0.25410965038247124</v>
      </c>
      <c r="DV251" s="27">
        <f t="shared" si="173"/>
        <v>0.25410965038247124</v>
      </c>
      <c r="DW251" s="27" t="e">
        <f t="shared" si="173"/>
        <v>#VALUE!</v>
      </c>
      <c r="DX251" s="27">
        <f t="shared" si="173"/>
        <v>0.46695357481642075</v>
      </c>
      <c r="DY251" s="27" t="e">
        <f t="shared" si="173"/>
        <v>#VALUE!</v>
      </c>
      <c r="DZ251" s="27">
        <f t="shared" si="173"/>
        <v>0.30385431522238876</v>
      </c>
      <c r="EA251" s="27">
        <f t="shared" si="173"/>
        <v>0.80965171198310981</v>
      </c>
      <c r="EB251" s="27">
        <f t="shared" ref="EB251:GM251" si="174">IF(EB248&lt;0.1,MU_WATER(EB237)*(1+0.5*EB248)/(1-EB248)^4,MU_WATER(EB237)*(1+2.5*EB248+10.5*EB248^2))</f>
        <v>0.46695357481642075</v>
      </c>
      <c r="EC251" s="27">
        <f t="shared" si="174"/>
        <v>3.2198857374735188</v>
      </c>
      <c r="ED251" s="27">
        <f t="shared" si="174"/>
        <v>0.28771088544229384</v>
      </c>
      <c r="EE251" s="27">
        <f t="shared" si="174"/>
        <v>0.64093747978766702</v>
      </c>
      <c r="EF251" s="27">
        <f t="shared" si="174"/>
        <v>0.41790758319238824</v>
      </c>
      <c r="EG251" s="27">
        <f t="shared" si="174"/>
        <v>0.41837951019359926</v>
      </c>
      <c r="EH251" s="27">
        <f t="shared" si="174"/>
        <v>0.41843188373605456</v>
      </c>
      <c r="EI251" s="27">
        <f t="shared" si="174"/>
        <v>0.33006902035704022</v>
      </c>
      <c r="EJ251" s="27">
        <f t="shared" si="174"/>
        <v>0.80004686718350626</v>
      </c>
      <c r="EK251" s="27">
        <f t="shared" si="174"/>
        <v>0.33030794453519191</v>
      </c>
      <c r="EL251" s="27">
        <f t="shared" si="174"/>
        <v>0.75105153281399684</v>
      </c>
      <c r="EM251" s="27">
        <f t="shared" si="174"/>
        <v>0.74871258635996774</v>
      </c>
      <c r="EN251" s="27">
        <f t="shared" si="174"/>
        <v>0.27796734096936498</v>
      </c>
      <c r="EO251" s="27">
        <f t="shared" si="174"/>
        <v>0.2908704291875896</v>
      </c>
      <c r="EP251" s="27">
        <f t="shared" si="174"/>
        <v>0.27887168390130029</v>
      </c>
      <c r="EQ251" s="27">
        <f t="shared" si="174"/>
        <v>0.18869372260916123</v>
      </c>
      <c r="ER251" s="27">
        <f t="shared" si="174"/>
        <v>0.18875313674708766</v>
      </c>
      <c r="ES251" s="27">
        <f t="shared" si="174"/>
        <v>0.74871258635996774</v>
      </c>
      <c r="ET251" s="27">
        <f t="shared" si="174"/>
        <v>0.74871258635996774</v>
      </c>
      <c r="EU251" s="27">
        <f t="shared" si="174"/>
        <v>0.94767238746223359</v>
      </c>
      <c r="EV251" s="27">
        <f t="shared" si="174"/>
        <v>0.27796734096936498</v>
      </c>
      <c r="EW251" s="27">
        <f t="shared" si="174"/>
        <v>0.80965171198310981</v>
      </c>
      <c r="EX251" s="27">
        <f t="shared" si="174"/>
        <v>0.19657541185408395</v>
      </c>
      <c r="EY251" s="27">
        <f t="shared" si="174"/>
        <v>0.80965171198310981</v>
      </c>
      <c r="EZ251" s="27">
        <f t="shared" si="174"/>
        <v>0.62647524350715522</v>
      </c>
      <c r="FA251" s="27">
        <f t="shared" si="174"/>
        <v>0.80965171198310981</v>
      </c>
      <c r="FB251" s="27">
        <f t="shared" si="174"/>
        <v>0.62629814572028608</v>
      </c>
      <c r="FC251" s="27">
        <f t="shared" si="174"/>
        <v>0.80965171198310981</v>
      </c>
      <c r="FD251" s="27">
        <f t="shared" si="174"/>
        <v>0.6262745591131067</v>
      </c>
      <c r="FE251" s="27">
        <f t="shared" si="174"/>
        <v>0.80965171198310981</v>
      </c>
      <c r="FF251" s="27">
        <f t="shared" si="174"/>
        <v>0.62625537853008284</v>
      </c>
      <c r="FG251" s="27">
        <f t="shared" si="174"/>
        <v>0.80965171198310981</v>
      </c>
      <c r="FH251" s="27">
        <f t="shared" si="174"/>
        <v>0.62621503206216511</v>
      </c>
      <c r="FI251" s="27">
        <f t="shared" si="174"/>
        <v>0.80965171198310981</v>
      </c>
      <c r="FJ251" s="27">
        <f t="shared" si="174"/>
        <v>0.62621503206216511</v>
      </c>
      <c r="FK251" s="27">
        <f t="shared" si="174"/>
        <v>0.80965171198310981</v>
      </c>
      <c r="FL251" s="27">
        <f t="shared" si="174"/>
        <v>0.62646913013447958</v>
      </c>
      <c r="FM251" s="27">
        <f t="shared" si="174"/>
        <v>0.80965171198310981</v>
      </c>
      <c r="FN251" s="27">
        <f t="shared" si="174"/>
        <v>0.6264172423071982</v>
      </c>
      <c r="FO251" s="27">
        <f t="shared" si="174"/>
        <v>0.80965171198310981</v>
      </c>
      <c r="FP251" s="27">
        <f t="shared" si="174"/>
        <v>0.62643330530076624</v>
      </c>
      <c r="FQ251" s="27">
        <f t="shared" si="174"/>
        <v>0.80965171198310981</v>
      </c>
      <c r="FR251" s="27">
        <f t="shared" si="174"/>
        <v>0.62655415926500835</v>
      </c>
      <c r="FS251" s="27">
        <f t="shared" si="174"/>
        <v>0.80965171198310981</v>
      </c>
      <c r="FT251" s="27">
        <f t="shared" si="174"/>
        <v>0.62643458468928914</v>
      </c>
      <c r="FU251" s="27">
        <f t="shared" si="174"/>
        <v>0.80965171198310981</v>
      </c>
      <c r="FV251" s="27">
        <f t="shared" si="174"/>
        <v>0.17271885816043936</v>
      </c>
      <c r="FW251" s="27">
        <f t="shared" si="174"/>
        <v>0.17271885816043936</v>
      </c>
      <c r="FX251" s="27">
        <f t="shared" si="174"/>
        <v>0.17271885816043936</v>
      </c>
      <c r="FY251" s="27">
        <f t="shared" si="174"/>
        <v>0.17271885816043936</v>
      </c>
      <c r="FZ251" s="27">
        <f t="shared" si="174"/>
        <v>0.17277814316647039</v>
      </c>
      <c r="GA251" s="27">
        <f t="shared" si="174"/>
        <v>0.17277325673698948</v>
      </c>
      <c r="GB251" s="27">
        <f t="shared" si="174"/>
        <v>0.17277814316647039</v>
      </c>
      <c r="GC251" s="27">
        <f t="shared" si="174"/>
        <v>0.17277325673698948</v>
      </c>
      <c r="GD251" s="27">
        <f t="shared" si="174"/>
        <v>9.1849349180839313E-2</v>
      </c>
      <c r="GE251" s="27">
        <f t="shared" si="174"/>
        <v>8.5606505715052308E-2</v>
      </c>
      <c r="GF251" s="27">
        <f t="shared" si="174"/>
        <v>8.5606505715052308E-2</v>
      </c>
      <c r="GG251" s="27">
        <f t="shared" si="174"/>
        <v>9.1243980515780115E-2</v>
      </c>
      <c r="GH251" s="27">
        <f t="shared" si="174"/>
        <v>8.5606505715052308E-2</v>
      </c>
      <c r="GI251" s="27">
        <f t="shared" si="174"/>
        <v>9.2463750619923457E-2</v>
      </c>
      <c r="GJ251" s="27">
        <f t="shared" si="174"/>
        <v>1.862072834587833</v>
      </c>
      <c r="GK251" s="27">
        <f t="shared" si="174"/>
        <v>0.51127136186078204</v>
      </c>
      <c r="GL251" s="27" t="e">
        <f t="shared" si="174"/>
        <v>#VALUE!</v>
      </c>
      <c r="GM251" s="27">
        <f t="shared" si="174"/>
        <v>0.49327294805048694</v>
      </c>
      <c r="GN251" s="27">
        <f t="shared" ref="GN251:ID251" si="175">IF(GN248&lt;0.1,MU_WATER(GN237)*(1+0.5*GN248)/(1-GN248)^4,MU_WATER(GN237)*(1+2.5*GN248+10.5*GN248^2))</f>
        <v>0.27716723387331493</v>
      </c>
      <c r="GO251" s="27">
        <f t="shared" si="175"/>
        <v>0.50586459777147241</v>
      </c>
      <c r="GP251" s="27">
        <f t="shared" si="175"/>
        <v>0.56250502917120415</v>
      </c>
      <c r="GQ251" s="27">
        <f t="shared" si="175"/>
        <v>0.51127136141810869</v>
      </c>
      <c r="GR251" s="27">
        <f t="shared" si="175"/>
        <v>0.56250502917120415</v>
      </c>
      <c r="GS251" s="27">
        <f t="shared" si="175"/>
        <v>0.17891800408592939</v>
      </c>
      <c r="GT251" s="27">
        <f t="shared" si="175"/>
        <v>0.10375517122130333</v>
      </c>
      <c r="GU251" s="27">
        <f t="shared" si="175"/>
        <v>1.4525047435500618</v>
      </c>
      <c r="GV251" s="27">
        <f t="shared" si="175"/>
        <v>0.23300408733982395</v>
      </c>
      <c r="GW251" s="27">
        <f t="shared" si="175"/>
        <v>0.12030484870372113</v>
      </c>
      <c r="GX251" s="27">
        <f t="shared" si="175"/>
        <v>1.6842636167534164</v>
      </c>
      <c r="GY251" s="27">
        <f t="shared" si="175"/>
        <v>0.29602015288164329</v>
      </c>
      <c r="GZ251" s="27">
        <f t="shared" si="175"/>
        <v>0.14122951770918449</v>
      </c>
      <c r="HA251" s="27">
        <f t="shared" si="175"/>
        <v>1.9772129819978073</v>
      </c>
      <c r="HB251" s="27">
        <f t="shared" si="175"/>
        <v>0.36716003772520822</v>
      </c>
      <c r="HC251" s="27">
        <f t="shared" si="175"/>
        <v>0.16497282891980197</v>
      </c>
      <c r="HD251" s="27">
        <f t="shared" si="175"/>
        <v>2.3096195805474959</v>
      </c>
      <c r="HE251" s="27">
        <f t="shared" si="175"/>
        <v>0.42037997637966823</v>
      </c>
      <c r="HF251" s="27">
        <f t="shared" si="175"/>
        <v>0.18288900737160169</v>
      </c>
      <c r="HG251" s="27">
        <f t="shared" si="175"/>
        <v>2.5604460974637733</v>
      </c>
      <c r="HH251" s="27">
        <f t="shared" si="175"/>
        <v>0.42432469825980257</v>
      </c>
      <c r="HI251" s="27">
        <f t="shared" si="175"/>
        <v>0.42435848331937509</v>
      </c>
      <c r="HJ251" s="27">
        <f t="shared" si="175"/>
        <v>0.42432470031665886</v>
      </c>
      <c r="HK251" s="27">
        <f t="shared" si="175"/>
        <v>0.42432471057057303</v>
      </c>
      <c r="HL251" s="27">
        <f t="shared" si="175"/>
        <v>2.5783181324201268</v>
      </c>
      <c r="HM251" s="27">
        <f t="shared" si="175"/>
        <v>0.18553204260043787</v>
      </c>
      <c r="HN251" s="27">
        <f t="shared" si="175"/>
        <v>0.1855320423392752</v>
      </c>
      <c r="HO251" s="27">
        <f t="shared" si="175"/>
        <v>0.18553204257724096</v>
      </c>
      <c r="HP251" s="27">
        <f t="shared" si="175"/>
        <v>2.5783181322930973</v>
      </c>
      <c r="HQ251" s="27">
        <f t="shared" si="175"/>
        <v>2.5783181325801685</v>
      </c>
      <c r="HR251" s="27">
        <f t="shared" si="175"/>
        <v>1.7027482349377832</v>
      </c>
      <c r="HS251" s="27">
        <f t="shared" si="175"/>
        <v>2.5783181325801685</v>
      </c>
      <c r="HT251" s="27">
        <f t="shared" si="175"/>
        <v>0.19657541185408395</v>
      </c>
      <c r="HU251" s="27">
        <f t="shared" si="175"/>
        <v>0.1855320423392752</v>
      </c>
      <c r="HV251" s="27">
        <f t="shared" si="175"/>
        <v>0.19657541185408395</v>
      </c>
      <c r="HW251" s="27">
        <f t="shared" si="175"/>
        <v>1.7345733708573237</v>
      </c>
      <c r="HX251" s="27">
        <f t="shared" si="175"/>
        <v>3.8011417227713094</v>
      </c>
      <c r="HY251" s="27">
        <f t="shared" si="175"/>
        <v>0.28771088544229384</v>
      </c>
      <c r="HZ251" s="27" t="e">
        <f t="shared" si="175"/>
        <v>#VALUE!</v>
      </c>
      <c r="IA251" s="27">
        <f t="shared" si="175"/>
        <v>0.27796734099011283</v>
      </c>
      <c r="IB251" s="27">
        <f t="shared" si="175"/>
        <v>0.33030794453519191</v>
      </c>
      <c r="IC251" s="27">
        <f t="shared" si="175"/>
        <v>0.18877387034042797</v>
      </c>
      <c r="ID251" s="27">
        <f t="shared" si="175"/>
        <v>0.19235913217253803</v>
      </c>
      <c r="IE251" s="27"/>
      <c r="IF251" s="27"/>
      <c r="IG251" s="27"/>
      <c r="IH251" s="27"/>
      <c r="II251" s="27"/>
      <c r="IJ251" s="27"/>
      <c r="IK251" s="27"/>
      <c r="IL251" s="27"/>
      <c r="IM251" s="27"/>
      <c r="IN251" s="27"/>
      <c r="IO251" s="27"/>
      <c r="IP251" s="27"/>
      <c r="IQ251" s="27"/>
      <c r="IR251" s="27"/>
      <c r="IS251" s="27"/>
      <c r="IT251" s="27"/>
    </row>
    <row r="252" spans="1:254" s="48" customFormat="1" ht="12" customHeight="1" x14ac:dyDescent="0.15">
      <c r="A252" s="6" t="s">
        <v>565</v>
      </c>
    </row>
    <row r="253" spans="1:254" ht="12" customHeight="1" x14ac:dyDescent="0.15">
      <c r="A253" s="4" t="s">
        <v>559</v>
      </c>
      <c r="B253" s="5" t="s">
        <v>622</v>
      </c>
      <c r="C253" s="27">
        <f>CP_TA(C237)</f>
        <v>1.6594927758719999</v>
      </c>
      <c r="D253" s="27">
        <f t="shared" ref="D253:BO253" si="176">CP_TA(D237)</f>
        <v>1.6594927758719999</v>
      </c>
      <c r="E253" s="27">
        <f t="shared" si="176"/>
        <v>1.5658655446080001</v>
      </c>
      <c r="F253" s="27">
        <f t="shared" si="176"/>
        <v>1.5658655446080001</v>
      </c>
      <c r="G253" s="27">
        <f t="shared" si="176"/>
        <v>1.3567299810278399</v>
      </c>
      <c r="H253" s="27">
        <f t="shared" si="176"/>
        <v>1.3567299810278399</v>
      </c>
      <c r="I253" s="27">
        <f t="shared" si="176"/>
        <v>1.33141074680448</v>
      </c>
      <c r="J253" s="27">
        <f t="shared" si="176"/>
        <v>1.35635165508096</v>
      </c>
      <c r="K253" s="27">
        <f t="shared" si="176"/>
        <v>1.0969416000000001</v>
      </c>
      <c r="L253" s="27">
        <f t="shared" si="176"/>
        <v>1.3567299810278399</v>
      </c>
      <c r="M253" s="27">
        <f t="shared" si="176"/>
        <v>1.4479756532697601</v>
      </c>
      <c r="N253" s="27">
        <f t="shared" si="176"/>
        <v>1.4479756532697601</v>
      </c>
      <c r="O253" s="27">
        <f t="shared" si="176"/>
        <v>1.3571489155852801</v>
      </c>
      <c r="P253" s="27">
        <f t="shared" si="176"/>
        <v>1.4479756532697601</v>
      </c>
      <c r="Q253" s="27">
        <f t="shared" si="176"/>
        <v>1.7143181515007999</v>
      </c>
      <c r="R253" s="27">
        <f t="shared" si="176"/>
        <v>1.44613644897024</v>
      </c>
      <c r="S253" s="27">
        <f t="shared" si="176"/>
        <v>1.3314055886668801</v>
      </c>
      <c r="T253" s="27">
        <f t="shared" si="176"/>
        <v>1.35635165508096</v>
      </c>
      <c r="U253" s="27">
        <f t="shared" si="176"/>
        <v>1.646597431872</v>
      </c>
      <c r="V253" s="27">
        <f t="shared" si="176"/>
        <v>1.2301767631295999</v>
      </c>
      <c r="W253" s="27">
        <f t="shared" si="176"/>
        <v>1.30795632</v>
      </c>
      <c r="X253" s="27">
        <f t="shared" si="176"/>
        <v>1.2376180800000001</v>
      </c>
      <c r="Y253" s="27">
        <f t="shared" si="176"/>
        <v>1.3314055886668801</v>
      </c>
      <c r="Z253" s="27">
        <f t="shared" si="176"/>
        <v>1.35738248543424</v>
      </c>
      <c r="AA253" s="27">
        <f t="shared" si="176"/>
        <v>1.3570676983641599</v>
      </c>
      <c r="AB253" s="27">
        <f t="shared" si="176"/>
        <v>1.3574109489753601</v>
      </c>
      <c r="AC253" s="27">
        <f t="shared" si="176"/>
        <v>1.2845101931078402</v>
      </c>
      <c r="AD253" s="27">
        <f t="shared" si="176"/>
        <v>1.3574109489753601</v>
      </c>
      <c r="AE253" s="27">
        <f t="shared" si="176"/>
        <v>1.3574109489753601</v>
      </c>
      <c r="AF253" s="27">
        <f t="shared" si="176"/>
        <v>1.3574109489753601</v>
      </c>
      <c r="AG253" s="27">
        <f t="shared" si="176"/>
        <v>1.2845102400000001</v>
      </c>
      <c r="AH253" s="27">
        <f t="shared" si="176"/>
        <v>1.2845102400000001</v>
      </c>
      <c r="AI253" s="27">
        <f t="shared" si="176"/>
        <v>1.2845102400000001</v>
      </c>
      <c r="AJ253" s="27">
        <f t="shared" si="176"/>
        <v>1.2845101931078402</v>
      </c>
      <c r="AK253" s="27">
        <f t="shared" si="176"/>
        <v>1.3574109489753601</v>
      </c>
      <c r="AL253" s="27">
        <f t="shared" si="176"/>
        <v>1.5090002193427199</v>
      </c>
      <c r="AM253" s="27">
        <f t="shared" si="176"/>
        <v>1.5189710400000001</v>
      </c>
      <c r="AN253" s="27">
        <f t="shared" si="176"/>
        <v>1.0969416000000001</v>
      </c>
      <c r="AO253" s="27">
        <f t="shared" si="176"/>
        <v>1.25123786097984</v>
      </c>
      <c r="AP253" s="27">
        <f t="shared" si="176"/>
        <v>1.53328646617344</v>
      </c>
      <c r="AQ253" s="27">
        <f t="shared" si="176"/>
        <v>1.5493363395609598</v>
      </c>
      <c r="AR253" s="27">
        <f t="shared" si="176"/>
        <v>1.53328646617344</v>
      </c>
      <c r="AS253" s="27">
        <f t="shared" si="176"/>
        <v>1.53328646617344</v>
      </c>
      <c r="AT253" s="27">
        <f t="shared" si="176"/>
        <v>1.5323465128262399</v>
      </c>
      <c r="AU253" s="27">
        <f t="shared" si="176"/>
        <v>1.2610641600000001</v>
      </c>
      <c r="AV253" s="27">
        <f t="shared" si="176"/>
        <v>1.5189710400000001</v>
      </c>
      <c r="AW253" s="27">
        <f t="shared" si="176"/>
        <v>1.3570676983641599</v>
      </c>
      <c r="AX253" s="27">
        <f t="shared" si="176"/>
        <v>1.2618177639033601</v>
      </c>
      <c r="AY253" s="27">
        <f t="shared" si="176"/>
        <v>1.5401051489433599</v>
      </c>
      <c r="AZ253" s="27">
        <f t="shared" si="176"/>
        <v>1.54018073910528</v>
      </c>
      <c r="BA253" s="27">
        <f t="shared" si="176"/>
        <v>1.6097448833279999</v>
      </c>
      <c r="BB253" s="27">
        <f t="shared" si="176"/>
        <v>1.7336353768127999</v>
      </c>
      <c r="BC253" s="27">
        <f t="shared" si="176"/>
        <v>1.9077178315968</v>
      </c>
      <c r="BD253" s="27">
        <f t="shared" si="176"/>
        <v>2.1070263927744</v>
      </c>
      <c r="BE253" s="27">
        <f t="shared" si="176"/>
        <v>2.2518420437375997</v>
      </c>
      <c r="BF253" s="27">
        <f t="shared" si="176"/>
        <v>2.3278608000000003</v>
      </c>
      <c r="BG253" s="27">
        <f t="shared" si="176"/>
        <v>2.4193005119999995</v>
      </c>
      <c r="BH253" s="27">
        <f t="shared" si="176"/>
        <v>1.2376180800000001</v>
      </c>
      <c r="BI253" s="27">
        <f t="shared" si="176"/>
        <v>2.5038874037376</v>
      </c>
      <c r="BJ253" s="27">
        <f t="shared" si="176"/>
        <v>2.4206547575807997</v>
      </c>
      <c r="BK253" s="27">
        <f t="shared" si="176"/>
        <v>2.4268553078976001</v>
      </c>
      <c r="BL253" s="27">
        <f t="shared" si="176"/>
        <v>2.3244667454591998</v>
      </c>
      <c r="BM253" s="27">
        <f t="shared" si="176"/>
        <v>2.3242130588736001</v>
      </c>
      <c r="BN253" s="27">
        <f t="shared" si="176"/>
        <v>2.3206816103039998</v>
      </c>
      <c r="BO253" s="27">
        <f t="shared" si="176"/>
        <v>2.1588009644735999</v>
      </c>
      <c r="BP253" s="27">
        <f t="shared" ref="BP253:EA253" si="177">CP_TA(BP237)</f>
        <v>1.0969416000000001</v>
      </c>
      <c r="BQ253" s="27">
        <f t="shared" si="177"/>
        <v>2.1587854900607999</v>
      </c>
      <c r="BR253" s="27">
        <f t="shared" si="177"/>
        <v>2.1585801024000002</v>
      </c>
      <c r="BS253" s="27">
        <f t="shared" si="177"/>
        <v>2.0044765213055999</v>
      </c>
      <c r="BT253" s="27">
        <f t="shared" si="177"/>
        <v>1.0969416000000001</v>
      </c>
      <c r="BU253" s="27">
        <f t="shared" si="177"/>
        <v>2.0044741766975998</v>
      </c>
      <c r="BV253" s="27">
        <f t="shared" si="177"/>
        <v>1.8763615131264</v>
      </c>
      <c r="BW253" s="27">
        <f t="shared" si="177"/>
        <v>1.8763615131264</v>
      </c>
      <c r="BX253" s="27">
        <f t="shared" si="177"/>
        <v>1.7956572922367999</v>
      </c>
      <c r="BY253" s="27">
        <f t="shared" si="177"/>
        <v>1.8015075581184001</v>
      </c>
      <c r="BZ253" s="27">
        <f t="shared" si="177"/>
        <v>1.8015080270399997</v>
      </c>
      <c r="CA253" s="27">
        <f t="shared" si="177"/>
        <v>1.7956572922367999</v>
      </c>
      <c r="CB253" s="27">
        <f t="shared" si="177"/>
        <v>1.8029804408639998</v>
      </c>
      <c r="CC253" s="27">
        <f t="shared" si="177"/>
        <v>1.8050132159999999</v>
      </c>
      <c r="CD253" s="27">
        <f t="shared" si="177"/>
        <v>1.8013992372287999</v>
      </c>
      <c r="CE253" s="27">
        <f t="shared" si="177"/>
        <v>1.8029804408639998</v>
      </c>
      <c r="CF253" s="27">
        <f t="shared" si="177"/>
        <v>1.8762175541952</v>
      </c>
      <c r="CG253" s="27">
        <f t="shared" si="177"/>
        <v>1.8762175541952</v>
      </c>
      <c r="CH253" s="27">
        <f t="shared" si="177"/>
        <v>1.87619551488</v>
      </c>
      <c r="CI253" s="27">
        <f t="shared" si="177"/>
        <v>1.8763451008704</v>
      </c>
      <c r="CJ253" s="27">
        <f t="shared" si="177"/>
        <v>2.004096225888</v>
      </c>
      <c r="CK253" s="27">
        <f t="shared" si="177"/>
        <v>2.004096225888</v>
      </c>
      <c r="CL253" s="27">
        <f t="shared" si="177"/>
        <v>1.8762175541952</v>
      </c>
      <c r="CM253" s="27">
        <f t="shared" si="177"/>
        <v>1.8762175541952</v>
      </c>
      <c r="CN253" s="27">
        <f t="shared" si="177"/>
        <v>2.004096225888</v>
      </c>
      <c r="CO253" s="27">
        <f t="shared" si="177"/>
        <v>1.0969416000000001</v>
      </c>
      <c r="CP253" s="27">
        <f t="shared" si="177"/>
        <v>2.0039832157823998</v>
      </c>
      <c r="CQ253" s="27">
        <f t="shared" si="177"/>
        <v>2.00445729552</v>
      </c>
      <c r="CR253" s="27">
        <f t="shared" si="177"/>
        <v>2.1573866969279996</v>
      </c>
      <c r="CS253" s="27">
        <f t="shared" si="177"/>
        <v>2.3199055450559998</v>
      </c>
      <c r="CT253" s="27">
        <f t="shared" si="177"/>
        <v>1.8011886914304001</v>
      </c>
      <c r="CU253" s="27">
        <f t="shared" si="177"/>
        <v>1.8011886914304001</v>
      </c>
      <c r="CV253" s="27">
        <f t="shared" si="177"/>
        <v>1.8011886914304001</v>
      </c>
      <c r="CW253" s="27">
        <f t="shared" si="177"/>
        <v>1.8011886914304001</v>
      </c>
      <c r="CX253" s="27">
        <f t="shared" si="177"/>
        <v>1.7690811605567998</v>
      </c>
      <c r="CY253" s="27">
        <f t="shared" si="177"/>
        <v>1.7867773238976001</v>
      </c>
      <c r="CZ253" s="27">
        <f t="shared" si="177"/>
        <v>1.0969416000000001</v>
      </c>
      <c r="DA253" s="27">
        <f t="shared" si="177"/>
        <v>1.54316181439296</v>
      </c>
      <c r="DB253" s="27">
        <f t="shared" si="177"/>
        <v>1.2376180800000001</v>
      </c>
      <c r="DC253" s="27">
        <f t="shared" si="177"/>
        <v>1.3782945599999998</v>
      </c>
      <c r="DD253" s="27">
        <f t="shared" si="177"/>
        <v>1.5655586823129601</v>
      </c>
      <c r="DE253" s="27">
        <f t="shared" si="177"/>
        <v>1.5645413100096</v>
      </c>
      <c r="DF253" s="27">
        <f t="shared" si="177"/>
        <v>1.6074949974912001</v>
      </c>
      <c r="DG253" s="27">
        <f t="shared" si="177"/>
        <v>1.3782945599999998</v>
      </c>
      <c r="DH253" s="27">
        <f t="shared" si="177"/>
        <v>1.6074813987648</v>
      </c>
      <c r="DI253" s="27">
        <f t="shared" si="177"/>
        <v>1.2376180800000001</v>
      </c>
      <c r="DJ253" s="27">
        <f t="shared" si="177"/>
        <v>1.5655586823129601</v>
      </c>
      <c r="DK253" s="27">
        <f t="shared" si="177"/>
        <v>1.7956572922367999</v>
      </c>
      <c r="DL253" s="27">
        <f t="shared" si="177"/>
        <v>1.7961309030527997</v>
      </c>
      <c r="DM253" s="27">
        <f t="shared" si="177"/>
        <v>1.0969416000000001</v>
      </c>
      <c r="DN253" s="27">
        <f t="shared" si="177"/>
        <v>1.7964380467007999</v>
      </c>
      <c r="DO253" s="27">
        <f t="shared" si="177"/>
        <v>1.796305341888</v>
      </c>
      <c r="DP253" s="27">
        <f t="shared" si="177"/>
        <v>1.54316181439296</v>
      </c>
      <c r="DQ253" s="27">
        <f t="shared" si="177"/>
        <v>1.7964380467007999</v>
      </c>
      <c r="DR253" s="27">
        <f t="shared" si="177"/>
        <v>1.7964380467007999</v>
      </c>
      <c r="DS253" s="27">
        <f t="shared" si="177"/>
        <v>1.7691514987968</v>
      </c>
      <c r="DT253" s="27">
        <f t="shared" si="177"/>
        <v>1.7965060403327999</v>
      </c>
      <c r="DU253" s="27">
        <f t="shared" si="177"/>
        <v>1.6074949974912001</v>
      </c>
      <c r="DV253" s="27">
        <f t="shared" si="177"/>
        <v>1.6074949974912001</v>
      </c>
      <c r="DW253" s="27">
        <f t="shared" si="177"/>
        <v>1.0969416000000001</v>
      </c>
      <c r="DX253" s="27">
        <f t="shared" si="177"/>
        <v>1.3782945599999998</v>
      </c>
      <c r="DY253" s="27">
        <f t="shared" si="177"/>
        <v>1.0969416000000001</v>
      </c>
      <c r="DZ253" s="27">
        <f t="shared" si="177"/>
        <v>1.52549214512256</v>
      </c>
      <c r="EA253" s="27">
        <f t="shared" si="177"/>
        <v>1.2610641600000001</v>
      </c>
      <c r="EB253" s="27">
        <f t="shared" ref="EB253:GM253" si="178">CP_TA(EB237)</f>
        <v>1.3782945599999998</v>
      </c>
      <c r="EC253" s="27">
        <f t="shared" si="178"/>
        <v>1.6596475199999998</v>
      </c>
      <c r="ED253" s="27">
        <f t="shared" si="178"/>
        <v>1.575241632</v>
      </c>
      <c r="EE253" s="27">
        <f t="shared" si="178"/>
        <v>1.3032671039999999</v>
      </c>
      <c r="EF253" s="27">
        <f t="shared" si="178"/>
        <v>1.4105940204844798</v>
      </c>
      <c r="EG253" s="27">
        <f t="shared" si="178"/>
        <v>1.41024753431424</v>
      </c>
      <c r="EH253" s="27">
        <f t="shared" si="178"/>
        <v>1.4102091296352</v>
      </c>
      <c r="EI253" s="27">
        <f t="shared" si="178"/>
        <v>1.4975301156537599</v>
      </c>
      <c r="EJ253" s="27">
        <f t="shared" si="178"/>
        <v>1.2629935379232</v>
      </c>
      <c r="EK253" s="27">
        <f t="shared" si="178"/>
        <v>1.4972465587622399</v>
      </c>
      <c r="EL253" s="27">
        <f t="shared" si="178"/>
        <v>1.2735951050246401</v>
      </c>
      <c r="EM253" s="27">
        <f t="shared" si="178"/>
        <v>1.27413553716864</v>
      </c>
      <c r="EN253" s="27">
        <f t="shared" si="178"/>
        <v>1.5645413100096</v>
      </c>
      <c r="EO253" s="27">
        <f t="shared" si="178"/>
        <v>1.5471063359999999</v>
      </c>
      <c r="EP253" s="27">
        <f t="shared" si="178"/>
        <v>1.5660573335424</v>
      </c>
      <c r="EQ253" s="27">
        <f t="shared" si="178"/>
        <v>1.7870586768575998</v>
      </c>
      <c r="ER253" s="27">
        <f t="shared" si="178"/>
        <v>1.7868462553728</v>
      </c>
      <c r="ES253" s="27">
        <f t="shared" si="178"/>
        <v>1.27413553716864</v>
      </c>
      <c r="ET253" s="27">
        <f t="shared" si="178"/>
        <v>1.27413553716864</v>
      </c>
      <c r="EU253" s="27">
        <f t="shared" si="178"/>
        <v>1.2376180800000001</v>
      </c>
      <c r="EV253" s="27">
        <f t="shared" si="178"/>
        <v>1.5645413100096</v>
      </c>
      <c r="EW253" s="27">
        <f t="shared" si="178"/>
        <v>1.2610641600000001</v>
      </c>
      <c r="EX253" s="27">
        <f t="shared" si="178"/>
        <v>1.75343184</v>
      </c>
      <c r="EY253" s="27">
        <f t="shared" si="178"/>
        <v>1.2610641600000001</v>
      </c>
      <c r="EZ253" s="27">
        <f t="shared" si="178"/>
        <v>1.30793057620416</v>
      </c>
      <c r="FA253" s="27">
        <f t="shared" si="178"/>
        <v>1.2610641600000001</v>
      </c>
      <c r="FB253" s="27">
        <f t="shared" si="178"/>
        <v>1.30798900383552</v>
      </c>
      <c r="FC253" s="27">
        <f t="shared" si="178"/>
        <v>1.2610641600000001</v>
      </c>
      <c r="FD253" s="27">
        <f t="shared" si="178"/>
        <v>1.3079967879340799</v>
      </c>
      <c r="FE253" s="27">
        <f t="shared" si="178"/>
        <v>1.2610641600000001</v>
      </c>
      <c r="FF253" s="27">
        <f t="shared" si="178"/>
        <v>1.3080031183756802</v>
      </c>
      <c r="FG253" s="27">
        <f t="shared" si="178"/>
        <v>1.2610641600000001</v>
      </c>
      <c r="FH253" s="27">
        <f t="shared" si="178"/>
        <v>1.30801643574912</v>
      </c>
      <c r="FI253" s="27">
        <f t="shared" si="178"/>
        <v>1.2610641600000001</v>
      </c>
      <c r="FJ253" s="27">
        <f t="shared" si="178"/>
        <v>1.30801643574912</v>
      </c>
      <c r="FK253" s="27">
        <f t="shared" si="178"/>
        <v>1.2610641600000001</v>
      </c>
      <c r="FL253" s="27">
        <f t="shared" si="178"/>
        <v>1.30793259256704</v>
      </c>
      <c r="FM253" s="27">
        <f t="shared" si="178"/>
        <v>1.2610641600000001</v>
      </c>
      <c r="FN253" s="27">
        <f t="shared" si="178"/>
        <v>1.3079497082054401</v>
      </c>
      <c r="FO253" s="27">
        <f t="shared" si="178"/>
        <v>1.2610641600000001</v>
      </c>
      <c r="FP253" s="27">
        <f t="shared" si="178"/>
        <v>1.3079444093913599</v>
      </c>
      <c r="FQ253" s="27">
        <f t="shared" si="178"/>
        <v>1.2610641600000001</v>
      </c>
      <c r="FR253" s="27">
        <f t="shared" si="178"/>
        <v>1.30790455105536</v>
      </c>
      <c r="FS253" s="27">
        <f t="shared" si="178"/>
        <v>1.2610641600000001</v>
      </c>
      <c r="FT253" s="27">
        <f t="shared" si="178"/>
        <v>1.3079439873619199</v>
      </c>
      <c r="FU253" s="27">
        <f t="shared" si="178"/>
        <v>1.2610641600000001</v>
      </c>
      <c r="FV253" s="27">
        <f t="shared" si="178"/>
        <v>1.8421128862272</v>
      </c>
      <c r="FW253" s="27">
        <f t="shared" si="178"/>
        <v>1.8421128862272</v>
      </c>
      <c r="FX253" s="27">
        <f t="shared" si="178"/>
        <v>1.8421128862272</v>
      </c>
      <c r="FY253" s="27">
        <f t="shared" si="178"/>
        <v>1.8421128862272</v>
      </c>
      <c r="FZ253" s="27">
        <f t="shared" si="178"/>
        <v>1.8418624820928</v>
      </c>
      <c r="GA253" s="27">
        <f t="shared" si="178"/>
        <v>1.8418831146431998</v>
      </c>
      <c r="GB253" s="27">
        <f t="shared" si="178"/>
        <v>1.8418624820928</v>
      </c>
      <c r="GC253" s="27">
        <f t="shared" si="178"/>
        <v>1.8418831146431998</v>
      </c>
      <c r="GD253" s="27">
        <f t="shared" si="178"/>
        <v>2.4800300794943997</v>
      </c>
      <c r="GE253" s="27">
        <f t="shared" si="178"/>
        <v>2.5787338559999999</v>
      </c>
      <c r="GF253" s="27">
        <f t="shared" si="178"/>
        <v>2.5787338559999999</v>
      </c>
      <c r="GG253" s="27">
        <f t="shared" si="178"/>
        <v>2.4890160241152</v>
      </c>
      <c r="GH253" s="27">
        <f t="shared" si="178"/>
        <v>2.5787338559999999</v>
      </c>
      <c r="GI253" s="27">
        <f t="shared" si="178"/>
        <v>2.4710291293823996</v>
      </c>
      <c r="GJ253" s="27">
        <f t="shared" si="178"/>
        <v>1.3571269700544</v>
      </c>
      <c r="GK253" s="27">
        <f t="shared" si="178"/>
        <v>1.3571269700544</v>
      </c>
      <c r="GL253" s="27">
        <f t="shared" si="178"/>
        <v>1.0969416000000001</v>
      </c>
      <c r="GM253" s="27">
        <f t="shared" si="178"/>
        <v>1.4449914830995199</v>
      </c>
      <c r="GN253" s="27">
        <f t="shared" ref="GN253:HV253" si="179">CP_TA(GN237)</f>
        <v>1.5658631999999999</v>
      </c>
      <c r="GO253" s="27">
        <f t="shared" si="179"/>
        <v>1.3571269700544</v>
      </c>
      <c r="GP253" s="27">
        <f t="shared" si="179"/>
        <v>1.3314024</v>
      </c>
      <c r="GQ253" s="27">
        <f t="shared" si="179"/>
        <v>1.3571269700544</v>
      </c>
      <c r="GR253" s="27">
        <f t="shared" si="179"/>
        <v>1.3314024</v>
      </c>
      <c r="GS253" s="27">
        <f t="shared" si="179"/>
        <v>2.3244667454591998</v>
      </c>
      <c r="GT253" s="27">
        <f t="shared" si="179"/>
        <v>2.3244667454591998</v>
      </c>
      <c r="GU253" s="27">
        <f t="shared" si="179"/>
        <v>2.3244667454591998</v>
      </c>
      <c r="GV253" s="27">
        <f t="shared" si="179"/>
        <v>2.1588009644735999</v>
      </c>
      <c r="GW253" s="27">
        <f t="shared" si="179"/>
        <v>2.1588009644735999</v>
      </c>
      <c r="GX253" s="27">
        <f t="shared" si="179"/>
        <v>2.1588009644735999</v>
      </c>
      <c r="GY253" s="27">
        <f t="shared" si="179"/>
        <v>2.0044765213055999</v>
      </c>
      <c r="GZ253" s="27">
        <f t="shared" si="179"/>
        <v>2.0044765213055999</v>
      </c>
      <c r="HA253" s="27">
        <f t="shared" si="179"/>
        <v>2.0044765213055999</v>
      </c>
      <c r="HB253" s="27">
        <f t="shared" si="179"/>
        <v>1.8763615131264</v>
      </c>
      <c r="HC253" s="27">
        <f t="shared" si="179"/>
        <v>1.8763615131264</v>
      </c>
      <c r="HD253" s="27">
        <f t="shared" si="179"/>
        <v>1.8763615131264</v>
      </c>
      <c r="HE253" s="27">
        <f t="shared" si="179"/>
        <v>1.8015080270399997</v>
      </c>
      <c r="HF253" s="27">
        <f t="shared" si="179"/>
        <v>1.8015080270399997</v>
      </c>
      <c r="HG253" s="27">
        <f t="shared" si="179"/>
        <v>1.8015080270399997</v>
      </c>
      <c r="HH253" s="27">
        <f t="shared" si="179"/>
        <v>1.7956572922367999</v>
      </c>
      <c r="HI253" s="27">
        <f t="shared" si="179"/>
        <v>1.7956572922367999</v>
      </c>
      <c r="HJ253" s="27">
        <f t="shared" si="179"/>
        <v>1.7956572922367999</v>
      </c>
      <c r="HK253" s="27">
        <f t="shared" si="179"/>
        <v>1.7956572922367999</v>
      </c>
      <c r="HL253" s="27">
        <f t="shared" si="179"/>
        <v>1.7964380467007999</v>
      </c>
      <c r="HM253" s="27">
        <f t="shared" si="179"/>
        <v>1.7964380467007999</v>
      </c>
      <c r="HN253" s="27">
        <f t="shared" si="179"/>
        <v>1.7964380467007999</v>
      </c>
      <c r="HO253" s="27">
        <f t="shared" si="179"/>
        <v>1.7964380467007999</v>
      </c>
      <c r="HP253" s="27">
        <f t="shared" si="179"/>
        <v>1.7964380467007999</v>
      </c>
      <c r="HQ253" s="27">
        <f t="shared" si="179"/>
        <v>1.7964380467007999</v>
      </c>
      <c r="HR253" s="27">
        <f t="shared" si="179"/>
        <v>1.7964380467007999</v>
      </c>
      <c r="HS253" s="27">
        <f t="shared" si="179"/>
        <v>1.7964380467007999</v>
      </c>
      <c r="HT253" s="27">
        <f t="shared" si="179"/>
        <v>1.75343184</v>
      </c>
      <c r="HU253" s="27">
        <f t="shared" si="179"/>
        <v>1.7964380467007999</v>
      </c>
      <c r="HV253" s="27">
        <f t="shared" si="179"/>
        <v>1.75343184</v>
      </c>
      <c r="HW253" s="27">
        <f t="shared" ref="HW253:IB253" si="180">CP_TA(HW237)</f>
        <v>1.7838137393856</v>
      </c>
      <c r="HX253" s="27">
        <f t="shared" si="180"/>
        <v>1.575241632</v>
      </c>
      <c r="HY253" s="27">
        <f t="shared" si="180"/>
        <v>1.575241632</v>
      </c>
      <c r="HZ253" s="27">
        <f t="shared" si="180"/>
        <v>1.0969416000000001</v>
      </c>
      <c r="IA253" s="27">
        <f t="shared" si="180"/>
        <v>1.5645413100096</v>
      </c>
      <c r="IB253" s="27">
        <f t="shared" si="180"/>
        <v>1.4972465587622399</v>
      </c>
      <c r="IC253" s="27">
        <f>CP_TA(IC237)</f>
        <v>1.7867773238976001</v>
      </c>
      <c r="ID253" s="27">
        <f>CP_TA(ID237)</f>
        <v>1.7691514987968</v>
      </c>
      <c r="IE253" s="27"/>
      <c r="IF253" s="27"/>
      <c r="IG253" s="27"/>
      <c r="IH253" s="27"/>
      <c r="II253" s="27"/>
      <c r="IJ253" s="27"/>
      <c r="IK253" s="27"/>
      <c r="IL253" s="27"/>
      <c r="IM253" s="27"/>
      <c r="IN253" s="27"/>
      <c r="IO253" s="27"/>
      <c r="IP253" s="27"/>
      <c r="IQ253" s="27"/>
      <c r="IR253" s="27"/>
      <c r="IS253" s="27"/>
      <c r="IT253" s="27"/>
    </row>
    <row r="254" spans="1:254" ht="12" customHeight="1" x14ac:dyDescent="0.15">
      <c r="A254" s="4" t="s">
        <v>563</v>
      </c>
      <c r="B254" s="5" t="s">
        <v>623</v>
      </c>
      <c r="C254" s="27">
        <f>K_TA(C237)</f>
        <v>0.14468027032000003</v>
      </c>
      <c r="D254" s="27">
        <f t="shared" ref="D254:BO254" si="181">K_TA(D237)</f>
        <v>0.14468027032000003</v>
      </c>
      <c r="E254" s="27">
        <f t="shared" si="181"/>
        <v>0.14653795348000001</v>
      </c>
      <c r="F254" s="27">
        <f t="shared" si="181"/>
        <v>0.14653795348000001</v>
      </c>
      <c r="G254" s="27">
        <f t="shared" si="181"/>
        <v>0.1506874686304</v>
      </c>
      <c r="H254" s="27">
        <f t="shared" si="181"/>
        <v>0.1506874686304</v>
      </c>
      <c r="I254" s="27">
        <f t="shared" si="181"/>
        <v>0.15118983438880002</v>
      </c>
      <c r="J254" s="27">
        <f t="shared" si="181"/>
        <v>0.15069497509759999</v>
      </c>
      <c r="K254" s="27">
        <f t="shared" si="181"/>
        <v>0.15584200000000001</v>
      </c>
      <c r="L254" s="27">
        <f t="shared" si="181"/>
        <v>0.1506874686304</v>
      </c>
      <c r="M254" s="27">
        <f t="shared" si="181"/>
        <v>0.14887703862560001</v>
      </c>
      <c r="N254" s="27">
        <f t="shared" si="181"/>
        <v>0.14887703862560001</v>
      </c>
      <c r="O254" s="27">
        <f t="shared" si="181"/>
        <v>0.15067915643679999</v>
      </c>
      <c r="P254" s="27">
        <f t="shared" si="181"/>
        <v>0.14887703862560001</v>
      </c>
      <c r="Q254" s="27">
        <f t="shared" si="181"/>
        <v>0.14359246524800001</v>
      </c>
      <c r="R254" s="27">
        <f t="shared" si="181"/>
        <v>0.1489135307744</v>
      </c>
      <c r="S254" s="27">
        <f t="shared" si="181"/>
        <v>0.15118993673280001</v>
      </c>
      <c r="T254" s="27">
        <f t="shared" si="181"/>
        <v>0.15069497509759999</v>
      </c>
      <c r="U254" s="27">
        <f t="shared" si="181"/>
        <v>0.14493613032000002</v>
      </c>
      <c r="V254" s="27">
        <f t="shared" si="181"/>
        <v>0.15319844517600001</v>
      </c>
      <c r="W254" s="27">
        <f t="shared" si="181"/>
        <v>0.15165520000000002</v>
      </c>
      <c r="X254" s="27">
        <f t="shared" si="181"/>
        <v>0.15305079999999999</v>
      </c>
      <c r="Y254" s="27">
        <f t="shared" si="181"/>
        <v>0.15118993673280001</v>
      </c>
      <c r="Z254" s="27">
        <f t="shared" si="181"/>
        <v>0.15067452211439999</v>
      </c>
      <c r="AA254" s="27">
        <f t="shared" si="181"/>
        <v>0.15068076788960003</v>
      </c>
      <c r="AB254" s="27">
        <f t="shared" si="181"/>
        <v>0.15067395736160002</v>
      </c>
      <c r="AC254" s="27">
        <f t="shared" si="181"/>
        <v>0.15212040093040002</v>
      </c>
      <c r="AD254" s="27">
        <f t="shared" si="181"/>
        <v>0.15067395736160002</v>
      </c>
      <c r="AE254" s="27">
        <f t="shared" si="181"/>
        <v>0.15067395736160002</v>
      </c>
      <c r="AF254" s="27">
        <f t="shared" si="181"/>
        <v>0.15067395736160002</v>
      </c>
      <c r="AG254" s="27">
        <f t="shared" si="181"/>
        <v>0.15212040000000002</v>
      </c>
      <c r="AH254" s="27">
        <f t="shared" si="181"/>
        <v>0.15212040000000002</v>
      </c>
      <c r="AI254" s="27">
        <f t="shared" si="181"/>
        <v>0.15212040000000002</v>
      </c>
      <c r="AJ254" s="27">
        <f t="shared" si="181"/>
        <v>0.15212040093040002</v>
      </c>
      <c r="AK254" s="27">
        <f t="shared" si="181"/>
        <v>0.15067395736160002</v>
      </c>
      <c r="AL254" s="27">
        <f t="shared" si="181"/>
        <v>0.14766623374320001</v>
      </c>
      <c r="AM254" s="27">
        <f t="shared" si="181"/>
        <v>0.1474684</v>
      </c>
      <c r="AN254" s="27">
        <f t="shared" si="181"/>
        <v>0.15584200000000001</v>
      </c>
      <c r="AO254" s="27">
        <f t="shared" si="181"/>
        <v>0.15278056625039999</v>
      </c>
      <c r="AP254" s="27">
        <f t="shared" si="181"/>
        <v>0.14718436376639998</v>
      </c>
      <c r="AQ254" s="27">
        <f t="shared" si="181"/>
        <v>0.14686591389760004</v>
      </c>
      <c r="AR254" s="27">
        <f t="shared" si="181"/>
        <v>0.14718436376639998</v>
      </c>
      <c r="AS254" s="27">
        <f t="shared" si="181"/>
        <v>0.14718436376639998</v>
      </c>
      <c r="AT254" s="27">
        <f t="shared" si="181"/>
        <v>0.1472030136344</v>
      </c>
      <c r="AU254" s="27">
        <f t="shared" si="181"/>
        <v>0.15258560000000002</v>
      </c>
      <c r="AV254" s="27">
        <f t="shared" si="181"/>
        <v>0.1474684</v>
      </c>
      <c r="AW254" s="27">
        <f t="shared" si="181"/>
        <v>0.15068076788960003</v>
      </c>
      <c r="AX254" s="27">
        <f t="shared" si="181"/>
        <v>0.15257064754159999</v>
      </c>
      <c r="AY254" s="27">
        <f t="shared" si="181"/>
        <v>0.14704907244160001</v>
      </c>
      <c r="AZ254" s="27">
        <f t="shared" si="181"/>
        <v>0.14704757263679999</v>
      </c>
      <c r="BA254" s="27">
        <f t="shared" si="181"/>
        <v>0.14566733168000001</v>
      </c>
      <c r="BB254" s="27">
        <f t="shared" si="181"/>
        <v>0.143209186968</v>
      </c>
      <c r="BC254" s="27">
        <f t="shared" si="181"/>
        <v>0.13975517000800003</v>
      </c>
      <c r="BD254" s="27">
        <f t="shared" si="181"/>
        <v>0.135800635064</v>
      </c>
      <c r="BE254" s="27">
        <f t="shared" si="181"/>
        <v>0.132927308656</v>
      </c>
      <c r="BF254" s="27">
        <f t="shared" si="181"/>
        <v>0.13141900000000001</v>
      </c>
      <c r="BG254" s="27">
        <f t="shared" si="181"/>
        <v>0.12960472000000001</v>
      </c>
      <c r="BH254" s="27">
        <f t="shared" si="181"/>
        <v>0.15305079999999999</v>
      </c>
      <c r="BI254" s="27">
        <f t="shared" si="181"/>
        <v>0.127926408656</v>
      </c>
      <c r="BJ254" s="27">
        <f t="shared" si="181"/>
        <v>0.12957785004800002</v>
      </c>
      <c r="BK254" s="27">
        <f t="shared" si="181"/>
        <v>0.129454823256</v>
      </c>
      <c r="BL254" s="27">
        <f t="shared" si="181"/>
        <v>0.13148634235200002</v>
      </c>
      <c r="BM254" s="27">
        <f t="shared" si="181"/>
        <v>0.13149137581600001</v>
      </c>
      <c r="BN254" s="27">
        <f t="shared" si="181"/>
        <v>0.13156144423999999</v>
      </c>
      <c r="BO254" s="27">
        <f t="shared" si="181"/>
        <v>0.134773361816</v>
      </c>
      <c r="BP254" s="27">
        <f t="shared" ref="BP254:EA254" si="182">K_TA(BP237)</f>
        <v>0.15584200000000001</v>
      </c>
      <c r="BQ254" s="27">
        <f t="shared" si="182"/>
        <v>0.13477366884800002</v>
      </c>
      <c r="BR254" s="27">
        <f t="shared" si="182"/>
        <v>0.134777744</v>
      </c>
      <c r="BS254" s="27">
        <f t="shared" si="182"/>
        <v>0.137835354736</v>
      </c>
      <c r="BT254" s="27">
        <f t="shared" si="182"/>
        <v>0.15584200000000001</v>
      </c>
      <c r="BU254" s="27">
        <f t="shared" si="182"/>
        <v>0.13783540125600002</v>
      </c>
      <c r="BV254" s="27">
        <f t="shared" si="182"/>
        <v>0.14037731918400001</v>
      </c>
      <c r="BW254" s="27">
        <f t="shared" si="182"/>
        <v>0.14037731918400001</v>
      </c>
      <c r="BX254" s="27">
        <f t="shared" si="182"/>
        <v>0.14197859340800001</v>
      </c>
      <c r="BY254" s="27">
        <f t="shared" si="182"/>
        <v>0.14186251670400002</v>
      </c>
      <c r="BZ254" s="27">
        <f t="shared" si="182"/>
        <v>0.1418625074</v>
      </c>
      <c r="CA254" s="27">
        <f t="shared" si="182"/>
        <v>0.14197859340800001</v>
      </c>
      <c r="CB254" s="27">
        <f t="shared" si="182"/>
        <v>0.14183329284000001</v>
      </c>
      <c r="CC254" s="27">
        <f t="shared" si="182"/>
        <v>0.14179296</v>
      </c>
      <c r="CD254" s="27">
        <f t="shared" si="182"/>
        <v>0.14186466592800001</v>
      </c>
      <c r="CE254" s="27">
        <f t="shared" si="182"/>
        <v>0.14183329284000001</v>
      </c>
      <c r="CF254" s="27">
        <f t="shared" si="182"/>
        <v>0.14038017551199999</v>
      </c>
      <c r="CG254" s="27">
        <f t="shared" si="182"/>
        <v>0.14038017551199999</v>
      </c>
      <c r="CH254" s="27">
        <f t="shared" si="182"/>
        <v>0.1403806128</v>
      </c>
      <c r="CI254" s="27">
        <f t="shared" si="182"/>
        <v>0.140377644824</v>
      </c>
      <c r="CJ254" s="27">
        <f t="shared" si="182"/>
        <v>0.13784290028000001</v>
      </c>
      <c r="CK254" s="27">
        <f t="shared" si="182"/>
        <v>0.13784290028000001</v>
      </c>
      <c r="CL254" s="27">
        <f t="shared" si="182"/>
        <v>0.14038017551199999</v>
      </c>
      <c r="CM254" s="27">
        <f t="shared" si="182"/>
        <v>0.14038017551199999</v>
      </c>
      <c r="CN254" s="27">
        <f t="shared" si="182"/>
        <v>0.13784290028000001</v>
      </c>
      <c r="CO254" s="27">
        <f t="shared" si="182"/>
        <v>0.15584200000000001</v>
      </c>
      <c r="CP254" s="27">
        <f t="shared" si="182"/>
        <v>0.13784514254400002</v>
      </c>
      <c r="CQ254" s="27">
        <f t="shared" si="182"/>
        <v>0.1378357362</v>
      </c>
      <c r="CR254" s="27">
        <f t="shared" si="182"/>
        <v>0.13480142268</v>
      </c>
      <c r="CS254" s="27">
        <f t="shared" si="182"/>
        <v>0.13157684236</v>
      </c>
      <c r="CT254" s="27">
        <f t="shared" si="182"/>
        <v>0.141868843424</v>
      </c>
      <c r="CU254" s="27">
        <f t="shared" si="182"/>
        <v>0.141868843424</v>
      </c>
      <c r="CV254" s="27">
        <f t="shared" si="182"/>
        <v>0.141868843424</v>
      </c>
      <c r="CW254" s="27">
        <f t="shared" si="182"/>
        <v>0.141868843424</v>
      </c>
      <c r="CX254" s="27">
        <f t="shared" si="182"/>
        <v>0.142505897608</v>
      </c>
      <c r="CY254" s="27">
        <f t="shared" si="182"/>
        <v>0.14215478325600001</v>
      </c>
      <c r="CZ254" s="27">
        <f t="shared" si="182"/>
        <v>0.15584200000000001</v>
      </c>
      <c r="DA254" s="27">
        <f t="shared" si="182"/>
        <v>0.14698842431760001</v>
      </c>
      <c r="DB254" s="27">
        <f t="shared" si="182"/>
        <v>0.15305079999999999</v>
      </c>
      <c r="DC254" s="27">
        <f t="shared" si="182"/>
        <v>0.15025960000000002</v>
      </c>
      <c r="DD254" s="27">
        <f t="shared" si="182"/>
        <v>0.14654404201760002</v>
      </c>
      <c r="DE254" s="27">
        <f t="shared" si="182"/>
        <v>0.14656422797600002</v>
      </c>
      <c r="DF254" s="27">
        <f t="shared" si="182"/>
        <v>0.145711972272</v>
      </c>
      <c r="DG254" s="27">
        <f t="shared" si="182"/>
        <v>0.15025960000000002</v>
      </c>
      <c r="DH254" s="27">
        <f t="shared" si="182"/>
        <v>0.14571224208799999</v>
      </c>
      <c r="DI254" s="27">
        <f t="shared" si="182"/>
        <v>0.15305079999999999</v>
      </c>
      <c r="DJ254" s="27">
        <f t="shared" si="182"/>
        <v>0.14654404201760002</v>
      </c>
      <c r="DK254" s="27">
        <f t="shared" si="182"/>
        <v>0.14197859340800001</v>
      </c>
      <c r="DL254" s="27">
        <f t="shared" si="182"/>
        <v>0.14196919636800001</v>
      </c>
      <c r="DM254" s="27">
        <f t="shared" si="182"/>
        <v>0.15584200000000001</v>
      </c>
      <c r="DN254" s="27">
        <f t="shared" si="182"/>
        <v>0.14196310224800002</v>
      </c>
      <c r="DO254" s="27">
        <f t="shared" si="182"/>
        <v>0.14196573528</v>
      </c>
      <c r="DP254" s="27">
        <f t="shared" si="182"/>
        <v>0.14698842431760001</v>
      </c>
      <c r="DQ254" s="27">
        <f t="shared" si="182"/>
        <v>0.14196310224800002</v>
      </c>
      <c r="DR254" s="27">
        <f t="shared" si="182"/>
        <v>0.14196310224800002</v>
      </c>
      <c r="DS254" s="27">
        <f t="shared" si="182"/>
        <v>0.14250450200799999</v>
      </c>
      <c r="DT254" s="27">
        <f t="shared" si="182"/>
        <v>0.141961753168</v>
      </c>
      <c r="DU254" s="27">
        <f t="shared" si="182"/>
        <v>0.145711972272</v>
      </c>
      <c r="DV254" s="27">
        <f t="shared" si="182"/>
        <v>0.145711972272</v>
      </c>
      <c r="DW254" s="27">
        <f t="shared" si="182"/>
        <v>0.15584200000000001</v>
      </c>
      <c r="DX254" s="27">
        <f t="shared" si="182"/>
        <v>0.15025960000000002</v>
      </c>
      <c r="DY254" s="27">
        <f t="shared" si="182"/>
        <v>0.15584200000000001</v>
      </c>
      <c r="DZ254" s="27">
        <f t="shared" si="182"/>
        <v>0.1473390129936</v>
      </c>
      <c r="EA254" s="27">
        <f t="shared" si="182"/>
        <v>0.15258560000000002</v>
      </c>
      <c r="EB254" s="27">
        <f t="shared" ref="EB254:GM254" si="183">K_TA(EB237)</f>
        <v>0.15025960000000002</v>
      </c>
      <c r="EC254" s="27">
        <f t="shared" si="183"/>
        <v>0.14467720000000001</v>
      </c>
      <c r="ED254" s="27">
        <f t="shared" si="183"/>
        <v>0.14635192000000002</v>
      </c>
      <c r="EE254" s="27">
        <f t="shared" si="183"/>
        <v>0.15174824000000001</v>
      </c>
      <c r="EF254" s="27">
        <f t="shared" si="183"/>
        <v>0.14961873768880002</v>
      </c>
      <c r="EG254" s="27">
        <f t="shared" si="183"/>
        <v>0.14962561241440003</v>
      </c>
      <c r="EH254" s="27">
        <f t="shared" si="183"/>
        <v>0.149626374412</v>
      </c>
      <c r="EI254" s="27">
        <f t="shared" si="183"/>
        <v>0.14789381516560002</v>
      </c>
      <c r="EJ254" s="27">
        <f t="shared" si="183"/>
        <v>0.15254731869200003</v>
      </c>
      <c r="EK254" s="27">
        <f t="shared" si="183"/>
        <v>0.1478994412944</v>
      </c>
      <c r="EL254" s="27">
        <f t="shared" si="183"/>
        <v>0.1523369701384</v>
      </c>
      <c r="EM254" s="27">
        <f t="shared" si="183"/>
        <v>0.1523262472784</v>
      </c>
      <c r="EN254" s="27">
        <f t="shared" si="183"/>
        <v>0.14656422797600002</v>
      </c>
      <c r="EO254" s="27">
        <f t="shared" si="183"/>
        <v>0.14691016000000001</v>
      </c>
      <c r="EP254" s="27">
        <f t="shared" si="183"/>
        <v>0.14653414814400001</v>
      </c>
      <c r="EQ254" s="27">
        <f t="shared" si="183"/>
        <v>0.142149200856</v>
      </c>
      <c r="ER254" s="27">
        <f t="shared" si="183"/>
        <v>0.14215341556800001</v>
      </c>
      <c r="ES254" s="27">
        <f t="shared" si="183"/>
        <v>0.1523262472784</v>
      </c>
      <c r="ET254" s="27">
        <f t="shared" si="183"/>
        <v>0.1523262472784</v>
      </c>
      <c r="EU254" s="27">
        <f t="shared" si="183"/>
        <v>0.15305079999999999</v>
      </c>
      <c r="EV254" s="27">
        <f t="shared" si="183"/>
        <v>0.14656422797600002</v>
      </c>
      <c r="EW254" s="27">
        <f t="shared" si="183"/>
        <v>0.15258560000000002</v>
      </c>
      <c r="EX254" s="27">
        <f t="shared" si="183"/>
        <v>0.14281640000000001</v>
      </c>
      <c r="EY254" s="27">
        <f t="shared" si="183"/>
        <v>0.15258560000000002</v>
      </c>
      <c r="EZ254" s="27">
        <f t="shared" si="183"/>
        <v>0.1516557107896</v>
      </c>
      <c r="FA254" s="27">
        <f t="shared" si="183"/>
        <v>0.15258560000000002</v>
      </c>
      <c r="FB254" s="27">
        <f t="shared" si="183"/>
        <v>0.15165455151120003</v>
      </c>
      <c r="FC254" s="27">
        <f t="shared" si="183"/>
        <v>0.15258560000000002</v>
      </c>
      <c r="FD254" s="27">
        <f t="shared" si="183"/>
        <v>0.15165439706480002</v>
      </c>
      <c r="FE254" s="27">
        <f t="shared" si="183"/>
        <v>0.15258560000000002</v>
      </c>
      <c r="FF254" s="27">
        <f t="shared" si="183"/>
        <v>0.15165427146080002</v>
      </c>
      <c r="FG254" s="27">
        <f t="shared" si="183"/>
        <v>0.15258560000000002</v>
      </c>
      <c r="FH254" s="27">
        <f t="shared" si="183"/>
        <v>0.15165400722720002</v>
      </c>
      <c r="FI254" s="27">
        <f t="shared" si="183"/>
        <v>0.15258560000000002</v>
      </c>
      <c r="FJ254" s="27">
        <f t="shared" si="183"/>
        <v>0.15165400722720002</v>
      </c>
      <c r="FK254" s="27">
        <f t="shared" si="183"/>
        <v>0.15258560000000002</v>
      </c>
      <c r="FL254" s="27">
        <f t="shared" si="183"/>
        <v>0.15165567078240003</v>
      </c>
      <c r="FM254" s="27">
        <f t="shared" si="183"/>
        <v>0.15258560000000002</v>
      </c>
      <c r="FN254" s="27">
        <f t="shared" si="183"/>
        <v>0.15165533118640001</v>
      </c>
      <c r="FO254" s="27">
        <f t="shared" si="183"/>
        <v>0.15258560000000002</v>
      </c>
      <c r="FP254" s="27">
        <f t="shared" si="183"/>
        <v>0.1516554363216</v>
      </c>
      <c r="FQ254" s="27">
        <f t="shared" si="183"/>
        <v>0.15258560000000002</v>
      </c>
      <c r="FR254" s="27">
        <f t="shared" si="183"/>
        <v>0.15165622716160002</v>
      </c>
      <c r="FS254" s="27">
        <f t="shared" si="183"/>
        <v>0.15258560000000002</v>
      </c>
      <c r="FT254" s="27">
        <f t="shared" si="183"/>
        <v>0.15165544469520001</v>
      </c>
      <c r="FU254" s="27">
        <f t="shared" si="183"/>
        <v>0.15258560000000002</v>
      </c>
      <c r="FV254" s="27">
        <f t="shared" si="183"/>
        <v>0.141056855432</v>
      </c>
      <c r="FW254" s="27">
        <f t="shared" si="183"/>
        <v>0.141056855432</v>
      </c>
      <c r="FX254" s="27">
        <f t="shared" si="183"/>
        <v>0.141056855432</v>
      </c>
      <c r="FY254" s="27">
        <f t="shared" si="183"/>
        <v>0.141056855432</v>
      </c>
      <c r="FZ254" s="27">
        <f t="shared" si="183"/>
        <v>0.141061823768</v>
      </c>
      <c r="GA254" s="27">
        <f t="shared" si="183"/>
        <v>0.14106141439200001</v>
      </c>
      <c r="GB254" s="27">
        <f t="shared" si="183"/>
        <v>0.141061823768</v>
      </c>
      <c r="GC254" s="27">
        <f t="shared" si="183"/>
        <v>0.14106141439200001</v>
      </c>
      <c r="GD254" s="27">
        <f t="shared" si="183"/>
        <v>0.12839976826400001</v>
      </c>
      <c r="GE254" s="27">
        <f t="shared" si="183"/>
        <v>0.12644136000000003</v>
      </c>
      <c r="GF254" s="27">
        <f t="shared" si="183"/>
        <v>0.12644136000000003</v>
      </c>
      <c r="GG254" s="27">
        <f t="shared" si="183"/>
        <v>0.12822147571200002</v>
      </c>
      <c r="GH254" s="27">
        <f t="shared" si="183"/>
        <v>0.12644136000000003</v>
      </c>
      <c r="GI254" s="27">
        <f t="shared" si="183"/>
        <v>0.12857835854400002</v>
      </c>
      <c r="GJ254" s="27">
        <f t="shared" si="183"/>
        <v>0.15067959186400001</v>
      </c>
      <c r="GK254" s="27">
        <f t="shared" si="183"/>
        <v>0.15067959186400001</v>
      </c>
      <c r="GL254" s="27">
        <f t="shared" si="183"/>
        <v>0.15584200000000001</v>
      </c>
      <c r="GM254" s="27">
        <f t="shared" si="183"/>
        <v>0.14893624835120001</v>
      </c>
      <c r="GN254" s="27">
        <f t="shared" ref="GN254:HV254" si="184">K_TA(GN237)</f>
        <v>0.146538</v>
      </c>
      <c r="GO254" s="27">
        <f t="shared" si="184"/>
        <v>0.15067959186400001</v>
      </c>
      <c r="GP254" s="27">
        <f t="shared" si="184"/>
        <v>0.15119000000000002</v>
      </c>
      <c r="GQ254" s="27">
        <f t="shared" si="184"/>
        <v>0.15067959186400001</v>
      </c>
      <c r="GR254" s="27">
        <f t="shared" si="184"/>
        <v>0.15119000000000002</v>
      </c>
      <c r="GS254" s="27">
        <f t="shared" si="184"/>
        <v>0.13148634235200002</v>
      </c>
      <c r="GT254" s="27">
        <f t="shared" si="184"/>
        <v>0.13148634235200002</v>
      </c>
      <c r="GU254" s="27">
        <f t="shared" si="184"/>
        <v>0.13148634235200002</v>
      </c>
      <c r="GV254" s="27">
        <f t="shared" si="184"/>
        <v>0.134773361816</v>
      </c>
      <c r="GW254" s="27">
        <f t="shared" si="184"/>
        <v>0.134773361816</v>
      </c>
      <c r="GX254" s="27">
        <f t="shared" si="184"/>
        <v>0.134773361816</v>
      </c>
      <c r="GY254" s="27">
        <f t="shared" si="184"/>
        <v>0.137835354736</v>
      </c>
      <c r="GZ254" s="27">
        <f t="shared" si="184"/>
        <v>0.137835354736</v>
      </c>
      <c r="HA254" s="27">
        <f t="shared" si="184"/>
        <v>0.137835354736</v>
      </c>
      <c r="HB254" s="27">
        <f t="shared" si="184"/>
        <v>0.14037731918400001</v>
      </c>
      <c r="HC254" s="27">
        <f t="shared" si="184"/>
        <v>0.14037731918400001</v>
      </c>
      <c r="HD254" s="27">
        <f t="shared" si="184"/>
        <v>0.14037731918400001</v>
      </c>
      <c r="HE254" s="27">
        <f t="shared" si="184"/>
        <v>0.1418625074</v>
      </c>
      <c r="HF254" s="27">
        <f t="shared" si="184"/>
        <v>0.1418625074</v>
      </c>
      <c r="HG254" s="27">
        <f t="shared" si="184"/>
        <v>0.1418625074</v>
      </c>
      <c r="HH254" s="27">
        <f t="shared" si="184"/>
        <v>0.14197859340800001</v>
      </c>
      <c r="HI254" s="27">
        <f t="shared" si="184"/>
        <v>0.14197859340800001</v>
      </c>
      <c r="HJ254" s="27">
        <f t="shared" si="184"/>
        <v>0.14197859340800001</v>
      </c>
      <c r="HK254" s="27">
        <f t="shared" si="184"/>
        <v>0.14197859340800001</v>
      </c>
      <c r="HL254" s="27">
        <f t="shared" si="184"/>
        <v>0.14196310224800002</v>
      </c>
      <c r="HM254" s="27">
        <f t="shared" si="184"/>
        <v>0.14196310224800002</v>
      </c>
      <c r="HN254" s="27">
        <f t="shared" si="184"/>
        <v>0.14196310224800002</v>
      </c>
      <c r="HO254" s="27">
        <f t="shared" si="184"/>
        <v>0.14196310224800002</v>
      </c>
      <c r="HP254" s="27">
        <f t="shared" si="184"/>
        <v>0.14196310224800002</v>
      </c>
      <c r="HQ254" s="27">
        <f t="shared" si="184"/>
        <v>0.14196310224800002</v>
      </c>
      <c r="HR254" s="27">
        <f t="shared" si="184"/>
        <v>0.14196310224800002</v>
      </c>
      <c r="HS254" s="27">
        <f t="shared" si="184"/>
        <v>0.14196310224800002</v>
      </c>
      <c r="HT254" s="27">
        <f t="shared" si="184"/>
        <v>0.14281640000000001</v>
      </c>
      <c r="HU254" s="27">
        <f t="shared" si="184"/>
        <v>0.14196310224800002</v>
      </c>
      <c r="HV254" s="27">
        <f t="shared" si="184"/>
        <v>0.14281640000000001</v>
      </c>
      <c r="HW254" s="27">
        <f t="shared" ref="HW254:IB254" si="185">K_TA(HW237)</f>
        <v>0.14221358453600003</v>
      </c>
      <c r="HX254" s="27">
        <f t="shared" si="185"/>
        <v>0.14635192000000002</v>
      </c>
      <c r="HY254" s="27">
        <f t="shared" si="185"/>
        <v>0.14635192000000002</v>
      </c>
      <c r="HZ254" s="27">
        <f t="shared" si="185"/>
        <v>0.15584200000000001</v>
      </c>
      <c r="IA254" s="27">
        <f t="shared" si="185"/>
        <v>0.14656422797600002</v>
      </c>
      <c r="IB254" s="27">
        <f t="shared" si="185"/>
        <v>0.1478994412944</v>
      </c>
      <c r="IC254" s="27">
        <f>K_TA(IC237)</f>
        <v>0.14215478325600001</v>
      </c>
      <c r="ID254" s="27">
        <f>K_TA(ID237)</f>
        <v>0.14250450200799999</v>
      </c>
      <c r="IE254" s="27"/>
      <c r="IF254" s="27"/>
      <c r="IG254" s="27"/>
      <c r="IH254" s="27"/>
      <c r="II254" s="27"/>
      <c r="IJ254" s="27"/>
      <c r="IK254" s="27"/>
      <c r="IL254" s="27"/>
      <c r="IM254" s="27"/>
      <c r="IN254" s="27"/>
      <c r="IO254" s="27"/>
      <c r="IP254" s="27"/>
      <c r="IQ254" s="27"/>
      <c r="IR254" s="27"/>
      <c r="IS254" s="27"/>
      <c r="IT254" s="27"/>
    </row>
    <row r="255" spans="1:254" s="48" customFormat="1" ht="12" customHeight="1" x14ac:dyDescent="0.15">
      <c r="A255" s="6" t="s">
        <v>566</v>
      </c>
      <c r="C255" s="52"/>
      <c r="D255" s="52"/>
      <c r="E255" s="52"/>
      <c r="F255" s="52"/>
      <c r="G255" s="52"/>
      <c r="H255" s="52"/>
      <c r="I255" s="52"/>
      <c r="J255" s="52"/>
      <c r="K255" s="52"/>
      <c r="L255" s="52"/>
      <c r="M255" s="52"/>
      <c r="N255" s="52"/>
      <c r="O255" s="52"/>
      <c r="P255" s="52"/>
      <c r="Q255" s="52"/>
      <c r="R255" s="52"/>
      <c r="S255" s="52"/>
      <c r="T255" s="52"/>
      <c r="U255" s="52"/>
      <c r="V255" s="52"/>
      <c r="W255" s="52"/>
      <c r="X255" s="52"/>
      <c r="Y255" s="52"/>
      <c r="Z255" s="52"/>
      <c r="AA255" s="52"/>
      <c r="AB255" s="52"/>
      <c r="AC255" s="52"/>
      <c r="AD255" s="52"/>
      <c r="AE255" s="52"/>
      <c r="AF255" s="52"/>
      <c r="AG255" s="52"/>
      <c r="AH255" s="52"/>
      <c r="AI255" s="52"/>
      <c r="AJ255" s="52"/>
      <c r="AK255" s="52"/>
      <c r="AL255" s="52"/>
      <c r="AM255" s="52"/>
      <c r="AN255" s="52"/>
      <c r="AO255" s="52"/>
      <c r="AP255" s="52"/>
      <c r="AQ255" s="52"/>
      <c r="AR255" s="52"/>
      <c r="AS255" s="52"/>
      <c r="AT255" s="52"/>
      <c r="AU255" s="52"/>
      <c r="AV255" s="52"/>
      <c r="AW255" s="52"/>
      <c r="AX255" s="52"/>
      <c r="AY255" s="52"/>
      <c r="AZ255" s="52"/>
      <c r="BA255" s="52"/>
      <c r="BB255" s="52"/>
      <c r="BC255" s="52"/>
      <c r="BD255" s="52"/>
      <c r="BE255" s="52"/>
      <c r="BF255" s="52"/>
      <c r="BG255" s="52"/>
      <c r="BH255" s="52"/>
      <c r="BI255" s="52"/>
      <c r="BJ255" s="52"/>
      <c r="BK255" s="52"/>
      <c r="BL255" s="52"/>
      <c r="BM255" s="52"/>
      <c r="BN255" s="52"/>
      <c r="BO255" s="52"/>
      <c r="BP255" s="52"/>
      <c r="BQ255" s="52"/>
      <c r="BR255" s="52"/>
      <c r="BS255" s="52"/>
      <c r="BT255" s="52"/>
      <c r="BU255" s="52"/>
      <c r="BV255" s="52"/>
      <c r="BW255" s="52"/>
      <c r="BX255" s="52"/>
      <c r="BY255" s="52"/>
      <c r="BZ255" s="52"/>
      <c r="CA255" s="52"/>
      <c r="CB255" s="52"/>
      <c r="CC255" s="52"/>
      <c r="CD255" s="52"/>
      <c r="CE255" s="52"/>
      <c r="CF255" s="52"/>
      <c r="CG255" s="52"/>
      <c r="CH255" s="52"/>
      <c r="CI255" s="52"/>
      <c r="CJ255" s="52"/>
      <c r="CK255" s="52"/>
      <c r="CL255" s="52"/>
      <c r="CM255" s="52"/>
      <c r="CN255" s="52"/>
      <c r="CO255" s="52"/>
      <c r="CP255" s="52"/>
      <c r="CQ255" s="52"/>
      <c r="CR255" s="52"/>
      <c r="CS255" s="52"/>
      <c r="CT255" s="52"/>
      <c r="CU255" s="52"/>
      <c r="CV255" s="52"/>
      <c r="CW255" s="52"/>
      <c r="CX255" s="52"/>
      <c r="CY255" s="52"/>
      <c r="CZ255" s="52"/>
      <c r="DA255" s="52"/>
      <c r="DB255" s="52"/>
      <c r="DC255" s="52"/>
      <c r="DD255" s="52"/>
      <c r="DE255" s="52"/>
      <c r="DF255" s="52"/>
      <c r="DG255" s="52"/>
      <c r="DH255" s="52"/>
      <c r="DI255" s="52"/>
      <c r="DJ255" s="52"/>
      <c r="DK255" s="52"/>
      <c r="DL255" s="52"/>
      <c r="DM255" s="52"/>
      <c r="DN255" s="52"/>
      <c r="DO255" s="52"/>
      <c r="DP255" s="52"/>
      <c r="DQ255" s="52"/>
      <c r="DR255" s="52"/>
      <c r="DS255" s="52"/>
      <c r="DT255" s="52"/>
      <c r="DU255" s="52"/>
      <c r="DV255" s="52"/>
      <c r="DW255" s="52"/>
      <c r="DX255" s="52"/>
      <c r="DY255" s="52"/>
      <c r="DZ255" s="52"/>
      <c r="EA255" s="52"/>
      <c r="EB255" s="52"/>
      <c r="EC255" s="52"/>
      <c r="ED255" s="52"/>
      <c r="EE255" s="52"/>
      <c r="EF255" s="52"/>
      <c r="EG255" s="52"/>
      <c r="EH255" s="52"/>
      <c r="EI255" s="52"/>
      <c r="EJ255" s="52"/>
      <c r="EK255" s="52"/>
      <c r="EL255" s="52"/>
      <c r="EM255" s="52"/>
      <c r="EN255" s="52"/>
      <c r="EO255" s="52"/>
      <c r="EP255" s="52"/>
      <c r="EQ255" s="52"/>
      <c r="ER255" s="52"/>
      <c r="ES255" s="52"/>
      <c r="ET255" s="52"/>
      <c r="EU255" s="52"/>
      <c r="EV255" s="52"/>
      <c r="EW255" s="52"/>
      <c r="EX255" s="52"/>
      <c r="EY255" s="52"/>
      <c r="EZ255" s="52"/>
      <c r="FA255" s="52"/>
      <c r="FB255" s="52"/>
      <c r="FC255" s="52"/>
      <c r="FD255" s="52"/>
      <c r="FE255" s="52"/>
      <c r="FF255" s="52"/>
      <c r="FG255" s="52"/>
      <c r="FH255" s="52"/>
      <c r="FI255" s="52"/>
      <c r="FJ255" s="52"/>
      <c r="FK255" s="52"/>
      <c r="FL255" s="52"/>
      <c r="FM255" s="52"/>
      <c r="FN255" s="52"/>
      <c r="FO255" s="52"/>
      <c r="FP255" s="52"/>
      <c r="FQ255" s="52"/>
      <c r="FR255" s="52"/>
      <c r="FS255" s="52"/>
      <c r="FT255" s="52"/>
      <c r="FU255" s="52"/>
      <c r="FV255" s="52"/>
      <c r="FW255" s="52"/>
      <c r="FX255" s="52"/>
      <c r="FY255" s="52"/>
      <c r="FZ255" s="52"/>
      <c r="GA255" s="52"/>
      <c r="GB255" s="52"/>
      <c r="GC255" s="52"/>
      <c r="GD255" s="52"/>
      <c r="GE255" s="52"/>
      <c r="GF255" s="52"/>
      <c r="GG255" s="52"/>
      <c r="GH255" s="52"/>
      <c r="GI255" s="52"/>
      <c r="GJ255" s="52"/>
      <c r="GK255" s="52"/>
      <c r="GL255" s="52"/>
      <c r="GM255" s="52"/>
      <c r="GN255" s="52"/>
      <c r="GO255" s="52"/>
      <c r="GP255" s="52"/>
      <c r="GQ255" s="52"/>
      <c r="GR255" s="52"/>
      <c r="GS255" s="52"/>
      <c r="GT255" s="52"/>
      <c r="GU255" s="52"/>
      <c r="GV255" s="52"/>
      <c r="GW255" s="52"/>
      <c r="GX255" s="52"/>
      <c r="GY255" s="52"/>
      <c r="GZ255" s="52"/>
      <c r="HA255" s="52"/>
      <c r="HB255" s="52"/>
      <c r="HC255" s="52"/>
      <c r="HD255" s="52"/>
      <c r="HE255" s="52"/>
      <c r="HF255" s="52"/>
      <c r="HG255" s="52"/>
      <c r="HH255" s="52"/>
      <c r="HI255" s="52"/>
      <c r="HJ255" s="52"/>
      <c r="HK255" s="52"/>
      <c r="HL255" s="52"/>
      <c r="HM255" s="52"/>
      <c r="HN255" s="52"/>
      <c r="HO255" s="52"/>
      <c r="HP255" s="52"/>
      <c r="HQ255" s="52"/>
      <c r="HR255" s="52"/>
      <c r="HS255" s="52"/>
      <c r="HT255" s="52"/>
      <c r="HU255" s="52"/>
      <c r="HV255" s="52"/>
      <c r="HW255" s="52"/>
      <c r="HX255" s="52"/>
      <c r="HY255" s="52"/>
      <c r="HZ255" s="52"/>
      <c r="IA255" s="52"/>
      <c r="IB255" s="52"/>
      <c r="IC255" s="52"/>
      <c r="ID255" s="52"/>
      <c r="IE255" s="52"/>
      <c r="IF255" s="52"/>
      <c r="IG255" s="52"/>
      <c r="IH255" s="52"/>
      <c r="II255" s="52"/>
      <c r="IJ255" s="52"/>
      <c r="IK255" s="52"/>
      <c r="IL255" s="52"/>
      <c r="IM255" s="52"/>
      <c r="IN255" s="52"/>
      <c r="IO255" s="52"/>
      <c r="IP255" s="52"/>
      <c r="IQ255" s="52"/>
      <c r="IR255" s="52"/>
      <c r="IS255" s="52"/>
      <c r="IT255" s="52"/>
    </row>
    <row r="256" spans="1:254" ht="12" customHeight="1" x14ac:dyDescent="0.15">
      <c r="A256" s="4" t="s">
        <v>568</v>
      </c>
      <c r="B256" s="5" t="s">
        <v>622</v>
      </c>
      <c r="C256" s="27">
        <f>IF(C70=" ",0,C70)</f>
        <v>0</v>
      </c>
      <c r="D256" s="27">
        <f t="shared" ref="D256:BO256" si="186">IF(D70=" ",0,D70)</f>
        <v>2.112574</v>
      </c>
      <c r="E256" s="27">
        <f t="shared" si="186"/>
        <v>0</v>
      </c>
      <c r="F256" s="27">
        <f t="shared" si="186"/>
        <v>1.4630749999999999</v>
      </c>
      <c r="G256" s="27">
        <f t="shared" si="186"/>
        <v>0</v>
      </c>
      <c r="H256" s="27">
        <f t="shared" si="186"/>
        <v>0</v>
      </c>
      <c r="I256" s="27">
        <f t="shared" si="186"/>
        <v>0</v>
      </c>
      <c r="J256" s="27">
        <f t="shared" si="186"/>
        <v>1.891192</v>
      </c>
      <c r="K256" s="27">
        <f t="shared" si="186"/>
        <v>0</v>
      </c>
      <c r="L256" s="27">
        <f t="shared" si="186"/>
        <v>0</v>
      </c>
      <c r="M256" s="27">
        <f t="shared" si="186"/>
        <v>0</v>
      </c>
      <c r="N256" s="27">
        <f t="shared" si="186"/>
        <v>0</v>
      </c>
      <c r="O256" s="27">
        <f t="shared" si="186"/>
        <v>0</v>
      </c>
      <c r="P256" s="27">
        <f t="shared" si="186"/>
        <v>0</v>
      </c>
      <c r="Q256" s="27">
        <f t="shared" si="186"/>
        <v>1.858792</v>
      </c>
      <c r="R256" s="27">
        <f t="shared" si="186"/>
        <v>0</v>
      </c>
      <c r="S256" s="27">
        <f t="shared" si="186"/>
        <v>0</v>
      </c>
      <c r="T256" s="27">
        <f t="shared" si="186"/>
        <v>0</v>
      </c>
      <c r="U256" s="27">
        <f t="shared" si="186"/>
        <v>1.7194179999999999</v>
      </c>
      <c r="V256" s="27">
        <f t="shared" si="186"/>
        <v>1.040071</v>
      </c>
      <c r="W256" s="27">
        <f t="shared" si="186"/>
        <v>1.0921320000000001</v>
      </c>
      <c r="X256" s="27">
        <f t="shared" si="186"/>
        <v>1.0543</v>
      </c>
      <c r="Y256" s="27">
        <f t="shared" si="186"/>
        <v>1.2050160000000001</v>
      </c>
      <c r="Z256" s="27">
        <f t="shared" si="186"/>
        <v>0</v>
      </c>
      <c r="AA256" s="27">
        <f t="shared" si="186"/>
        <v>0</v>
      </c>
      <c r="AB256" s="27">
        <f t="shared" si="186"/>
        <v>0</v>
      </c>
      <c r="AC256" s="27">
        <f t="shared" si="186"/>
        <v>0</v>
      </c>
      <c r="AD256" s="27">
        <f t="shared" si="186"/>
        <v>0</v>
      </c>
      <c r="AE256" s="27">
        <f t="shared" si="186"/>
        <v>0</v>
      </c>
      <c r="AF256" s="27">
        <f t="shared" si="186"/>
        <v>0</v>
      </c>
      <c r="AG256" s="27">
        <f t="shared" si="186"/>
        <v>0</v>
      </c>
      <c r="AH256" s="27">
        <f t="shared" si="186"/>
        <v>0</v>
      </c>
      <c r="AI256" s="27">
        <f t="shared" si="186"/>
        <v>0</v>
      </c>
      <c r="AJ256" s="27">
        <f t="shared" si="186"/>
        <v>0</v>
      </c>
      <c r="AK256" s="27">
        <f t="shared" si="186"/>
        <v>0</v>
      </c>
      <c r="AL256" s="27">
        <f t="shared" si="186"/>
        <v>0</v>
      </c>
      <c r="AM256" s="27">
        <f t="shared" si="186"/>
        <v>1.092991</v>
      </c>
      <c r="AN256" s="27">
        <f t="shared" si="186"/>
        <v>0</v>
      </c>
      <c r="AO256" s="27">
        <f t="shared" si="186"/>
        <v>1.057048</v>
      </c>
      <c r="AP256" s="27">
        <f t="shared" si="186"/>
        <v>0</v>
      </c>
      <c r="AQ256" s="27">
        <f t="shared" si="186"/>
        <v>0</v>
      </c>
      <c r="AR256" s="27">
        <f t="shared" si="186"/>
        <v>0</v>
      </c>
      <c r="AS256" s="27">
        <f t="shared" si="186"/>
        <v>0</v>
      </c>
      <c r="AT256" s="27">
        <f t="shared" si="186"/>
        <v>0</v>
      </c>
      <c r="AU256" s="27">
        <f t="shared" si="186"/>
        <v>0</v>
      </c>
      <c r="AV256" s="27">
        <f t="shared" si="186"/>
        <v>1.038454</v>
      </c>
      <c r="AW256" s="27">
        <f t="shared" si="186"/>
        <v>1.133656</v>
      </c>
      <c r="AX256" s="27">
        <f t="shared" si="186"/>
        <v>1.0610310000000001</v>
      </c>
      <c r="AY256" s="27">
        <f t="shared" si="186"/>
        <v>0</v>
      </c>
      <c r="AZ256" s="27">
        <f t="shared" si="186"/>
        <v>0</v>
      </c>
      <c r="BA256" s="27">
        <f t="shared" si="186"/>
        <v>0</v>
      </c>
      <c r="BB256" s="27">
        <f t="shared" si="186"/>
        <v>0</v>
      </c>
      <c r="BC256" s="27">
        <f t="shared" si="186"/>
        <v>0</v>
      </c>
      <c r="BD256" s="27">
        <f t="shared" si="186"/>
        <v>0</v>
      </c>
      <c r="BE256" s="27">
        <f t="shared" si="186"/>
        <v>0</v>
      </c>
      <c r="BF256" s="27">
        <f t="shared" si="186"/>
        <v>0</v>
      </c>
      <c r="BG256" s="27">
        <f t="shared" si="186"/>
        <v>0</v>
      </c>
      <c r="BH256" s="27">
        <f t="shared" si="186"/>
        <v>14.090389999999999</v>
      </c>
      <c r="BI256" s="27">
        <f t="shared" si="186"/>
        <v>5.5478040000000002</v>
      </c>
      <c r="BJ256" s="27">
        <f t="shared" si="186"/>
        <v>3.2989269999999999</v>
      </c>
      <c r="BK256" s="27">
        <f t="shared" si="186"/>
        <v>4.8506869999999997</v>
      </c>
      <c r="BL256" s="27">
        <f t="shared" si="186"/>
        <v>0</v>
      </c>
      <c r="BM256" s="27">
        <f t="shared" si="186"/>
        <v>4.0130059999999999</v>
      </c>
      <c r="BN256" s="27">
        <f t="shared" si="186"/>
        <v>4.049493</v>
      </c>
      <c r="BO256" s="27">
        <f t="shared" si="186"/>
        <v>0</v>
      </c>
      <c r="BP256" s="27">
        <f t="shared" ref="BP256:EA256" si="187">IF(BP70=" ",0,BP70)</f>
        <v>0</v>
      </c>
      <c r="BQ256" s="27">
        <f t="shared" si="187"/>
        <v>3.2423920000000002</v>
      </c>
      <c r="BR256" s="27">
        <f t="shared" si="187"/>
        <v>3.243268</v>
      </c>
      <c r="BS256" s="27">
        <f t="shared" si="187"/>
        <v>0</v>
      </c>
      <c r="BT256" s="27">
        <f t="shared" si="187"/>
        <v>0</v>
      </c>
      <c r="BU256" s="27">
        <f t="shared" si="187"/>
        <v>2.747369</v>
      </c>
      <c r="BV256" s="27">
        <f t="shared" si="187"/>
        <v>0</v>
      </c>
      <c r="BW256" s="27">
        <f t="shared" si="187"/>
        <v>2.4468969999999999</v>
      </c>
      <c r="BX256" s="27">
        <f t="shared" si="187"/>
        <v>0</v>
      </c>
      <c r="BY256" s="27">
        <f t="shared" si="187"/>
        <v>2.3093979999999998</v>
      </c>
      <c r="BZ256" s="27">
        <f t="shared" si="187"/>
        <v>0</v>
      </c>
      <c r="CA256" s="27">
        <f t="shared" si="187"/>
        <v>0</v>
      </c>
      <c r="CB256" s="27">
        <f t="shared" si="187"/>
        <v>2.3079649999999998</v>
      </c>
      <c r="CC256" s="27">
        <f t="shared" si="187"/>
        <v>2.3059280000000002</v>
      </c>
      <c r="CD256" s="27">
        <f t="shared" si="187"/>
        <v>0</v>
      </c>
      <c r="CE256" s="27">
        <f t="shared" si="187"/>
        <v>4.0320660000000004</v>
      </c>
      <c r="CF256" s="27">
        <f t="shared" si="187"/>
        <v>2.4472839999999998</v>
      </c>
      <c r="CG256" s="27">
        <f t="shared" si="187"/>
        <v>9.529935</v>
      </c>
      <c r="CH256" s="27">
        <f t="shared" si="187"/>
        <v>0</v>
      </c>
      <c r="CI256" s="27">
        <f t="shared" si="187"/>
        <v>2.4469759999999998</v>
      </c>
      <c r="CJ256" s="27">
        <f t="shared" si="187"/>
        <v>0</v>
      </c>
      <c r="CK256" s="27">
        <f t="shared" si="187"/>
        <v>2.7485889999999999</v>
      </c>
      <c r="CL256" s="27">
        <f t="shared" si="187"/>
        <v>0</v>
      </c>
      <c r="CM256" s="27">
        <f t="shared" si="187"/>
        <v>2.4472839999999998</v>
      </c>
      <c r="CN256" s="27">
        <f t="shared" si="187"/>
        <v>2.7485889999999999</v>
      </c>
      <c r="CO256" s="27">
        <f t="shared" si="187"/>
        <v>0</v>
      </c>
      <c r="CP256" s="27">
        <f t="shared" si="187"/>
        <v>0</v>
      </c>
      <c r="CQ256" s="27">
        <f t="shared" si="187"/>
        <v>2.7475209999999999</v>
      </c>
      <c r="CR256" s="27">
        <f t="shared" si="187"/>
        <v>0</v>
      </c>
      <c r="CS256" s="27">
        <f t="shared" si="187"/>
        <v>0</v>
      </c>
      <c r="CT256" s="27">
        <f t="shared" si="187"/>
        <v>0</v>
      </c>
      <c r="CU256" s="27">
        <f t="shared" si="187"/>
        <v>2.298546</v>
      </c>
      <c r="CV256" s="27">
        <f t="shared" si="187"/>
        <v>0</v>
      </c>
      <c r="CW256" s="27">
        <f t="shared" si="187"/>
        <v>0</v>
      </c>
      <c r="CX256" s="27">
        <f t="shared" si="187"/>
        <v>0</v>
      </c>
      <c r="CY256" s="27">
        <f t="shared" si="187"/>
        <v>0</v>
      </c>
      <c r="CZ256" s="27">
        <f t="shared" si="187"/>
        <v>0</v>
      </c>
      <c r="DA256" s="27">
        <f t="shared" si="187"/>
        <v>1.7552570000000001</v>
      </c>
      <c r="DB256" s="27">
        <f t="shared" si="187"/>
        <v>1.0543</v>
      </c>
      <c r="DC256" s="27">
        <f t="shared" si="187"/>
        <v>1.0701970000000001</v>
      </c>
      <c r="DD256" s="27">
        <f t="shared" si="187"/>
        <v>2.0210149999999998</v>
      </c>
      <c r="DE256" s="27">
        <f t="shared" si="187"/>
        <v>0</v>
      </c>
      <c r="DF256" s="27">
        <f t="shared" si="187"/>
        <v>0</v>
      </c>
      <c r="DG256" s="27">
        <f t="shared" si="187"/>
        <v>1.0701970000000001</v>
      </c>
      <c r="DH256" s="27">
        <f t="shared" si="187"/>
        <v>1.2457069999999999</v>
      </c>
      <c r="DI256" s="27">
        <f t="shared" si="187"/>
        <v>1.0543</v>
      </c>
      <c r="DJ256" s="27">
        <f t="shared" si="187"/>
        <v>0</v>
      </c>
      <c r="DK256" s="27">
        <f t="shared" si="187"/>
        <v>0</v>
      </c>
      <c r="DL256" s="27">
        <f t="shared" si="187"/>
        <v>0</v>
      </c>
      <c r="DM256" s="27">
        <f t="shared" si="187"/>
        <v>0</v>
      </c>
      <c r="DN256" s="27">
        <f t="shared" si="187"/>
        <v>0</v>
      </c>
      <c r="DO256" s="27">
        <f t="shared" si="187"/>
        <v>0</v>
      </c>
      <c r="DP256" s="27">
        <f t="shared" si="187"/>
        <v>0</v>
      </c>
      <c r="DQ256" s="27">
        <f t="shared" si="187"/>
        <v>0</v>
      </c>
      <c r="DR256" s="27">
        <f t="shared" si="187"/>
        <v>0</v>
      </c>
      <c r="DS256" s="27">
        <f t="shared" si="187"/>
        <v>0</v>
      </c>
      <c r="DT256" s="27">
        <f t="shared" si="187"/>
        <v>0</v>
      </c>
      <c r="DU256" s="27">
        <f t="shared" si="187"/>
        <v>1.245733</v>
      </c>
      <c r="DV256" s="27">
        <f t="shared" si="187"/>
        <v>1.245733</v>
      </c>
      <c r="DW256" s="27">
        <f t="shared" si="187"/>
        <v>0</v>
      </c>
      <c r="DX256" s="27">
        <f t="shared" si="187"/>
        <v>0</v>
      </c>
      <c r="DY256" s="27">
        <f t="shared" si="187"/>
        <v>0</v>
      </c>
      <c r="DZ256" s="27">
        <f t="shared" si="187"/>
        <v>1.0730599999999999</v>
      </c>
      <c r="EA256" s="27">
        <f t="shared" si="187"/>
        <v>0</v>
      </c>
      <c r="EB256" s="27">
        <f t="shared" ref="EB256:GM256" si="188">IF(EB70=" ",0,EB70)</f>
        <v>1.0701970000000001</v>
      </c>
      <c r="EC256" s="27">
        <f t="shared" si="188"/>
        <v>0</v>
      </c>
      <c r="ED256" s="27">
        <f t="shared" si="188"/>
        <v>1.5281</v>
      </c>
      <c r="EE256" s="27">
        <f t="shared" si="188"/>
        <v>0</v>
      </c>
      <c r="EF256" s="27">
        <f t="shared" si="188"/>
        <v>0</v>
      </c>
      <c r="EG256" s="27">
        <f t="shared" si="188"/>
        <v>0</v>
      </c>
      <c r="EH256" s="27">
        <f t="shared" si="188"/>
        <v>0</v>
      </c>
      <c r="EI256" s="27">
        <f t="shared" si="188"/>
        <v>0</v>
      </c>
      <c r="EJ256" s="27">
        <f t="shared" si="188"/>
        <v>1.0720970000000001</v>
      </c>
      <c r="EK256" s="27">
        <f t="shared" si="188"/>
        <v>0</v>
      </c>
      <c r="EL256" s="27">
        <f t="shared" si="188"/>
        <v>1.0725579999999999</v>
      </c>
      <c r="EM256" s="27">
        <f t="shared" si="188"/>
        <v>1.07256</v>
      </c>
      <c r="EN256" s="27">
        <f t="shared" si="188"/>
        <v>2.0090050000000002</v>
      </c>
      <c r="EO256" s="27">
        <f t="shared" si="188"/>
        <v>0</v>
      </c>
      <c r="EP256" s="27">
        <f t="shared" si="188"/>
        <v>0</v>
      </c>
      <c r="EQ256" s="27">
        <f t="shared" si="188"/>
        <v>0</v>
      </c>
      <c r="ER256" s="27">
        <f t="shared" si="188"/>
        <v>0</v>
      </c>
      <c r="ES256" s="27">
        <f t="shared" si="188"/>
        <v>1.0729679999999999</v>
      </c>
      <c r="ET256" s="27">
        <f t="shared" si="188"/>
        <v>1.0417559999999999</v>
      </c>
      <c r="EU256" s="27">
        <f t="shared" si="188"/>
        <v>1.0543</v>
      </c>
      <c r="EV256" s="27">
        <f t="shared" si="188"/>
        <v>2.0090050000000002</v>
      </c>
      <c r="EW256" s="27">
        <f t="shared" si="188"/>
        <v>0</v>
      </c>
      <c r="EX256" s="27">
        <f t="shared" si="188"/>
        <v>0</v>
      </c>
      <c r="EY256" s="27">
        <f t="shared" si="188"/>
        <v>0</v>
      </c>
      <c r="EZ256" s="27">
        <f t="shared" si="188"/>
        <v>0</v>
      </c>
      <c r="FA256" s="27">
        <f t="shared" si="188"/>
        <v>0</v>
      </c>
      <c r="FB256" s="27">
        <f t="shared" si="188"/>
        <v>0</v>
      </c>
      <c r="FC256" s="27">
        <f t="shared" si="188"/>
        <v>0</v>
      </c>
      <c r="FD256" s="27">
        <f t="shared" si="188"/>
        <v>0</v>
      </c>
      <c r="FE256" s="27">
        <f t="shared" si="188"/>
        <v>0</v>
      </c>
      <c r="FF256" s="27">
        <f t="shared" si="188"/>
        <v>0</v>
      </c>
      <c r="FG256" s="27">
        <f t="shared" si="188"/>
        <v>0</v>
      </c>
      <c r="FH256" s="27">
        <f t="shared" si="188"/>
        <v>0</v>
      </c>
      <c r="FI256" s="27">
        <f t="shared" si="188"/>
        <v>0</v>
      </c>
      <c r="FJ256" s="27">
        <f t="shared" si="188"/>
        <v>0</v>
      </c>
      <c r="FK256" s="27">
        <f t="shared" si="188"/>
        <v>0</v>
      </c>
      <c r="FL256" s="27">
        <f t="shared" si="188"/>
        <v>0</v>
      </c>
      <c r="FM256" s="27">
        <f t="shared" si="188"/>
        <v>0</v>
      </c>
      <c r="FN256" s="27">
        <f t="shared" si="188"/>
        <v>0</v>
      </c>
      <c r="FO256" s="27">
        <f t="shared" si="188"/>
        <v>0</v>
      </c>
      <c r="FP256" s="27">
        <f t="shared" si="188"/>
        <v>0</v>
      </c>
      <c r="FQ256" s="27">
        <f t="shared" si="188"/>
        <v>0</v>
      </c>
      <c r="FR256" s="27">
        <f t="shared" si="188"/>
        <v>0</v>
      </c>
      <c r="FS256" s="27">
        <f t="shared" si="188"/>
        <v>0</v>
      </c>
      <c r="FT256" s="27">
        <f t="shared" si="188"/>
        <v>0</v>
      </c>
      <c r="FU256" s="27">
        <f t="shared" si="188"/>
        <v>0</v>
      </c>
      <c r="FV256" s="27">
        <f t="shared" si="188"/>
        <v>2.3814860000000002</v>
      </c>
      <c r="FW256" s="27">
        <f t="shared" si="188"/>
        <v>2.3814860000000002</v>
      </c>
      <c r="FX256" s="27">
        <f t="shared" si="188"/>
        <v>2.3814860000000002</v>
      </c>
      <c r="FY256" s="27">
        <f t="shared" si="188"/>
        <v>2.3814860000000002</v>
      </c>
      <c r="FZ256" s="27">
        <f t="shared" si="188"/>
        <v>2.3632439999999999</v>
      </c>
      <c r="GA256" s="27">
        <f t="shared" si="188"/>
        <v>2.3632140000000001</v>
      </c>
      <c r="GB256" s="27">
        <f t="shared" si="188"/>
        <v>2.3632439999999999</v>
      </c>
      <c r="GC256" s="27">
        <f t="shared" si="188"/>
        <v>2.3632140000000001</v>
      </c>
      <c r="GD256" s="27">
        <f t="shared" si="188"/>
        <v>0</v>
      </c>
      <c r="GE256" s="27">
        <f t="shared" si="188"/>
        <v>0</v>
      </c>
      <c r="GF256" s="27">
        <f t="shared" si="188"/>
        <v>0</v>
      </c>
      <c r="GG256" s="27">
        <f t="shared" si="188"/>
        <v>0</v>
      </c>
      <c r="GH256" s="27">
        <f t="shared" si="188"/>
        <v>0</v>
      </c>
      <c r="GI256" s="27">
        <f t="shared" si="188"/>
        <v>0</v>
      </c>
      <c r="GJ256" s="27">
        <f t="shared" si="188"/>
        <v>0</v>
      </c>
      <c r="GK256" s="27">
        <f t="shared" si="188"/>
        <v>0</v>
      </c>
      <c r="GL256" s="27">
        <f t="shared" si="188"/>
        <v>0</v>
      </c>
      <c r="GM256" s="27">
        <f t="shared" si="188"/>
        <v>0</v>
      </c>
      <c r="GN256" s="27">
        <f t="shared" ref="GN256:HV256" si="189">IF(GN70=" ",0,GN70)</f>
        <v>1.463066</v>
      </c>
      <c r="GO256" s="27">
        <f t="shared" si="189"/>
        <v>0</v>
      </c>
      <c r="GP256" s="27">
        <f t="shared" si="189"/>
        <v>0</v>
      </c>
      <c r="GQ256" s="27">
        <f t="shared" si="189"/>
        <v>0</v>
      </c>
      <c r="GR256" s="27">
        <f t="shared" si="189"/>
        <v>1.2050110000000001</v>
      </c>
      <c r="GS256" s="27">
        <f t="shared" si="189"/>
        <v>0</v>
      </c>
      <c r="GT256" s="27">
        <f t="shared" si="189"/>
        <v>4.0111569999999999</v>
      </c>
      <c r="GU256" s="27">
        <f t="shared" si="189"/>
        <v>0</v>
      </c>
      <c r="GV256" s="27">
        <f t="shared" si="189"/>
        <v>0</v>
      </c>
      <c r="GW256" s="27">
        <f t="shared" si="189"/>
        <v>3.2423299999999999</v>
      </c>
      <c r="GX256" s="27">
        <f t="shared" si="189"/>
        <v>0</v>
      </c>
      <c r="GY256" s="27">
        <f t="shared" si="189"/>
        <v>0</v>
      </c>
      <c r="GZ256" s="27">
        <f t="shared" si="189"/>
        <v>2.7473640000000001</v>
      </c>
      <c r="HA256" s="27">
        <f t="shared" si="189"/>
        <v>0</v>
      </c>
      <c r="HB256" s="27">
        <f t="shared" si="189"/>
        <v>0</v>
      </c>
      <c r="HC256" s="27">
        <f t="shared" si="189"/>
        <v>2.4468969999999999</v>
      </c>
      <c r="HD256" s="27">
        <f t="shared" si="189"/>
        <v>0</v>
      </c>
      <c r="HE256" s="27">
        <f t="shared" si="189"/>
        <v>0</v>
      </c>
      <c r="HF256" s="27">
        <f t="shared" si="189"/>
        <v>2.3093979999999998</v>
      </c>
      <c r="HG256" s="27">
        <f t="shared" si="189"/>
        <v>0</v>
      </c>
      <c r="HH256" s="27">
        <f t="shared" si="189"/>
        <v>0</v>
      </c>
      <c r="HI256" s="27">
        <f t="shared" si="189"/>
        <v>0</v>
      </c>
      <c r="HJ256" s="27">
        <f t="shared" si="189"/>
        <v>0</v>
      </c>
      <c r="HK256" s="27">
        <f t="shared" si="189"/>
        <v>0</v>
      </c>
      <c r="HL256" s="27">
        <f t="shared" si="189"/>
        <v>0</v>
      </c>
      <c r="HM256" s="27">
        <f t="shared" si="189"/>
        <v>0</v>
      </c>
      <c r="HN256" s="27">
        <f t="shared" si="189"/>
        <v>0</v>
      </c>
      <c r="HO256" s="27">
        <f t="shared" si="189"/>
        <v>0</v>
      </c>
      <c r="HP256" s="27">
        <f t="shared" si="189"/>
        <v>0</v>
      </c>
      <c r="HQ256" s="27">
        <f t="shared" si="189"/>
        <v>0</v>
      </c>
      <c r="HR256" s="27">
        <f t="shared" si="189"/>
        <v>0</v>
      </c>
      <c r="HS256" s="27">
        <f t="shared" si="189"/>
        <v>0</v>
      </c>
      <c r="HT256" s="27">
        <f t="shared" si="189"/>
        <v>0</v>
      </c>
      <c r="HU256" s="27">
        <f t="shared" si="189"/>
        <v>0</v>
      </c>
      <c r="HV256" s="27">
        <f t="shared" si="189"/>
        <v>0</v>
      </c>
      <c r="HW256" s="27">
        <f t="shared" ref="HW256:IB256" si="190">IF(HW70=" ",0,HW70)</f>
        <v>0</v>
      </c>
      <c r="HX256" s="27">
        <f t="shared" si="190"/>
        <v>0</v>
      </c>
      <c r="HY256" s="27">
        <f t="shared" si="190"/>
        <v>1.5281</v>
      </c>
      <c r="HZ256" s="27">
        <f t="shared" si="190"/>
        <v>0</v>
      </c>
      <c r="IA256" s="27">
        <f t="shared" si="190"/>
        <v>2.0090050000000002</v>
      </c>
      <c r="IB256" s="27">
        <f t="shared" si="190"/>
        <v>1.4612000000000001</v>
      </c>
      <c r="IC256" s="27">
        <f t="shared" ref="IC256:ID258" si="191">IF(IC70=" ",0,IC70)</f>
        <v>0</v>
      </c>
      <c r="ID256" s="27">
        <f t="shared" si="191"/>
        <v>0</v>
      </c>
      <c r="IE256" s="27"/>
      <c r="IF256" s="27"/>
      <c r="IG256" s="27"/>
      <c r="IH256" s="27"/>
      <c r="II256" s="27"/>
      <c r="IJ256" s="27"/>
      <c r="IK256" s="27"/>
      <c r="IL256" s="27"/>
      <c r="IM256" s="27"/>
      <c r="IN256" s="27"/>
      <c r="IO256" s="27"/>
      <c r="IP256" s="27"/>
      <c r="IQ256" s="27"/>
      <c r="IR256" s="27"/>
      <c r="IS256" s="27"/>
      <c r="IT256" s="27"/>
    </row>
    <row r="257" spans="1:254" ht="12" customHeight="1" x14ac:dyDescent="0.15">
      <c r="A257" s="4" t="s">
        <v>569</v>
      </c>
      <c r="B257" s="5" t="s">
        <v>623</v>
      </c>
      <c r="C257" s="27">
        <f>IF(C71=" ",0,C71)</f>
        <v>0</v>
      </c>
      <c r="D257" s="27">
        <f>IF(D71=" ",0,D71)</f>
        <v>2.6148000000000001E-2</v>
      </c>
      <c r="E257" s="27">
        <f t="shared" ref="E257:BP257" si="192">IF(E71=" ",0,E71)</f>
        <v>0</v>
      </c>
      <c r="F257" s="27">
        <f t="shared" si="192"/>
        <v>2.7355299999999999E-2</v>
      </c>
      <c r="G257" s="27">
        <f t="shared" si="192"/>
        <v>0</v>
      </c>
      <c r="H257" s="27">
        <f t="shared" si="192"/>
        <v>0</v>
      </c>
      <c r="I257" s="27">
        <f t="shared" si="192"/>
        <v>0</v>
      </c>
      <c r="J257" s="27">
        <f t="shared" si="192"/>
        <v>2.0909799999999999E-2</v>
      </c>
      <c r="K257" s="27">
        <f t="shared" si="192"/>
        <v>0</v>
      </c>
      <c r="L257" s="27">
        <f t="shared" si="192"/>
        <v>0</v>
      </c>
      <c r="M257" s="27">
        <f t="shared" si="192"/>
        <v>0</v>
      </c>
      <c r="N257" s="27">
        <f t="shared" si="192"/>
        <v>0</v>
      </c>
      <c r="O257" s="27">
        <f t="shared" si="192"/>
        <v>0</v>
      </c>
      <c r="P257" s="27">
        <f t="shared" si="192"/>
        <v>0</v>
      </c>
      <c r="Q257" s="27">
        <f t="shared" si="192"/>
        <v>2.7524699999999999E-2</v>
      </c>
      <c r="R257" s="27">
        <f t="shared" si="192"/>
        <v>0</v>
      </c>
      <c r="S257" s="27">
        <f t="shared" si="192"/>
        <v>0</v>
      </c>
      <c r="T257" s="27">
        <f t="shared" si="192"/>
        <v>0</v>
      </c>
      <c r="U257" s="27">
        <f t="shared" si="192"/>
        <v>2.7136799999999999E-2</v>
      </c>
      <c r="V257" s="27">
        <f t="shared" si="192"/>
        <v>2.5726700000000002E-2</v>
      </c>
      <c r="W257" s="27">
        <f t="shared" si="192"/>
        <v>2.62563E-2</v>
      </c>
      <c r="X257" s="27">
        <f t="shared" si="192"/>
        <v>2.58391E-2</v>
      </c>
      <c r="Y257" s="27">
        <f t="shared" si="192"/>
        <v>2.5352300000000001E-2</v>
      </c>
      <c r="Z257" s="27">
        <f t="shared" si="192"/>
        <v>0</v>
      </c>
      <c r="AA257" s="27">
        <f t="shared" si="192"/>
        <v>0</v>
      </c>
      <c r="AB257" s="27">
        <f t="shared" si="192"/>
        <v>0</v>
      </c>
      <c r="AC257" s="27">
        <f t="shared" si="192"/>
        <v>0</v>
      </c>
      <c r="AD257" s="27">
        <f t="shared" si="192"/>
        <v>0</v>
      </c>
      <c r="AE257" s="27">
        <f t="shared" si="192"/>
        <v>0</v>
      </c>
      <c r="AF257" s="27">
        <f t="shared" si="192"/>
        <v>0</v>
      </c>
      <c r="AG257" s="27">
        <f t="shared" si="192"/>
        <v>0</v>
      </c>
      <c r="AH257" s="27">
        <f t="shared" si="192"/>
        <v>0</v>
      </c>
      <c r="AI257" s="27">
        <f t="shared" si="192"/>
        <v>0</v>
      </c>
      <c r="AJ257" s="27">
        <f t="shared" si="192"/>
        <v>0</v>
      </c>
      <c r="AK257" s="27">
        <f t="shared" si="192"/>
        <v>0</v>
      </c>
      <c r="AL257" s="27">
        <f t="shared" si="192"/>
        <v>0</v>
      </c>
      <c r="AM257" s="27">
        <f t="shared" si="192"/>
        <v>2.9355099999999999E-2</v>
      </c>
      <c r="AN257" s="27">
        <f t="shared" si="192"/>
        <v>0</v>
      </c>
      <c r="AO257" s="27">
        <f t="shared" si="192"/>
        <v>2.5541500000000002E-2</v>
      </c>
      <c r="AP257" s="27">
        <f t="shared" si="192"/>
        <v>0</v>
      </c>
      <c r="AQ257" s="27">
        <f t="shared" si="192"/>
        <v>0</v>
      </c>
      <c r="AR257" s="27">
        <f t="shared" si="192"/>
        <v>0</v>
      </c>
      <c r="AS257" s="27">
        <f t="shared" si="192"/>
        <v>0</v>
      </c>
      <c r="AT257" s="27">
        <f t="shared" si="192"/>
        <v>0</v>
      </c>
      <c r="AU257" s="27">
        <f t="shared" si="192"/>
        <v>0</v>
      </c>
      <c r="AV257" s="27">
        <f t="shared" si="192"/>
        <v>2.9796799999999998E-2</v>
      </c>
      <c r="AW257" s="27">
        <f t="shared" si="192"/>
        <v>2.65308E-2</v>
      </c>
      <c r="AX257" s="27">
        <f t="shared" si="192"/>
        <v>2.56552E-2</v>
      </c>
      <c r="AY257" s="27">
        <f t="shared" si="192"/>
        <v>0</v>
      </c>
      <c r="AZ257" s="27">
        <f t="shared" si="192"/>
        <v>0</v>
      </c>
      <c r="BA257" s="27">
        <f t="shared" si="192"/>
        <v>0</v>
      </c>
      <c r="BB257" s="27">
        <f t="shared" si="192"/>
        <v>0</v>
      </c>
      <c r="BC257" s="27">
        <f t="shared" si="192"/>
        <v>0</v>
      </c>
      <c r="BD257" s="27">
        <f t="shared" si="192"/>
        <v>0</v>
      </c>
      <c r="BE257" s="27">
        <f t="shared" si="192"/>
        <v>0</v>
      </c>
      <c r="BF257" s="27">
        <f t="shared" si="192"/>
        <v>0</v>
      </c>
      <c r="BG257" s="27">
        <f t="shared" si="192"/>
        <v>0</v>
      </c>
      <c r="BH257" s="27">
        <f t="shared" si="192"/>
        <v>0.1799288</v>
      </c>
      <c r="BI257" s="27">
        <f t="shared" si="192"/>
        <v>4.3634199999999998E-2</v>
      </c>
      <c r="BJ257" s="27">
        <f t="shared" si="192"/>
        <v>5.1177E-2</v>
      </c>
      <c r="BK257" s="27">
        <f t="shared" si="192"/>
        <v>5.0374299999999997E-2</v>
      </c>
      <c r="BL257" s="27">
        <f t="shared" si="192"/>
        <v>0</v>
      </c>
      <c r="BM257" s="27">
        <f t="shared" si="192"/>
        <v>4.00574E-2</v>
      </c>
      <c r="BN257" s="27">
        <f t="shared" si="192"/>
        <v>3.9523700000000002E-2</v>
      </c>
      <c r="BO257" s="27">
        <f t="shared" si="192"/>
        <v>0</v>
      </c>
      <c r="BP257" s="27">
        <f t="shared" si="192"/>
        <v>0</v>
      </c>
      <c r="BQ257" s="27">
        <f t="shared" ref="BQ257:EB257" si="193">IF(BQ71=" ",0,BQ71)</f>
        <v>3.6034099999999999E-2</v>
      </c>
      <c r="BR257" s="27">
        <f t="shared" si="193"/>
        <v>3.6026599999999999E-2</v>
      </c>
      <c r="BS257" s="27">
        <f t="shared" si="193"/>
        <v>0</v>
      </c>
      <c r="BT257" s="27">
        <f t="shared" si="193"/>
        <v>0</v>
      </c>
      <c r="BU257" s="27">
        <f t="shared" si="193"/>
        <v>3.2827599999999998E-2</v>
      </c>
      <c r="BV257" s="27">
        <f t="shared" si="193"/>
        <v>0</v>
      </c>
      <c r="BW257" s="27">
        <f t="shared" si="193"/>
        <v>3.0266100000000001E-2</v>
      </c>
      <c r="BX257" s="27">
        <f t="shared" si="193"/>
        <v>0</v>
      </c>
      <c r="BY257" s="27">
        <f t="shared" si="193"/>
        <v>2.88127E-2</v>
      </c>
      <c r="BZ257" s="27">
        <f t="shared" si="193"/>
        <v>0</v>
      </c>
      <c r="CA257" s="27">
        <f t="shared" si="193"/>
        <v>0</v>
      </c>
      <c r="CB257" s="27">
        <f t="shared" si="193"/>
        <v>2.8841200000000001E-2</v>
      </c>
      <c r="CC257" s="27">
        <f t="shared" si="193"/>
        <v>2.8880300000000001E-2</v>
      </c>
      <c r="CD257" s="27">
        <f t="shared" si="193"/>
        <v>0</v>
      </c>
      <c r="CE257" s="27">
        <f t="shared" si="193"/>
        <v>0.18299360000000001</v>
      </c>
      <c r="CF257" s="27">
        <f t="shared" si="193"/>
        <v>3.0264099999999999E-2</v>
      </c>
      <c r="CG257" s="27">
        <f t="shared" si="193"/>
        <v>0.2298627</v>
      </c>
      <c r="CH257" s="27">
        <f t="shared" si="193"/>
        <v>0</v>
      </c>
      <c r="CI257" s="27">
        <f t="shared" si="193"/>
        <v>3.0266000000000001E-2</v>
      </c>
      <c r="CJ257" s="27">
        <f t="shared" si="193"/>
        <v>0</v>
      </c>
      <c r="CK257" s="27">
        <f t="shared" si="193"/>
        <v>3.2821299999999998E-2</v>
      </c>
      <c r="CL257" s="27">
        <f t="shared" si="193"/>
        <v>0</v>
      </c>
      <c r="CM257" s="27">
        <f t="shared" si="193"/>
        <v>3.0264099999999999E-2</v>
      </c>
      <c r="CN257" s="27">
        <f t="shared" si="193"/>
        <v>3.2821200000000002E-2</v>
      </c>
      <c r="CO257" s="27">
        <f t="shared" si="193"/>
        <v>0</v>
      </c>
      <c r="CP257" s="27">
        <f t="shared" si="193"/>
        <v>0</v>
      </c>
      <c r="CQ257" s="27">
        <f t="shared" si="193"/>
        <v>3.2827700000000001E-2</v>
      </c>
      <c r="CR257" s="27">
        <f t="shared" si="193"/>
        <v>0</v>
      </c>
      <c r="CS257" s="27">
        <f t="shared" si="193"/>
        <v>0</v>
      </c>
      <c r="CT257" s="27">
        <f t="shared" si="193"/>
        <v>0</v>
      </c>
      <c r="CU257" s="27">
        <f t="shared" si="193"/>
        <v>3.1618300000000002E-2</v>
      </c>
      <c r="CV257" s="27">
        <f t="shared" si="193"/>
        <v>0</v>
      </c>
      <c r="CW257" s="27">
        <f t="shared" si="193"/>
        <v>0</v>
      </c>
      <c r="CX257" s="27">
        <f t="shared" si="193"/>
        <v>0</v>
      </c>
      <c r="CY257" s="27">
        <f t="shared" si="193"/>
        <v>0</v>
      </c>
      <c r="CZ257" s="27">
        <f t="shared" si="193"/>
        <v>0</v>
      </c>
      <c r="DA257" s="27">
        <f t="shared" si="193"/>
        <v>2.5222700000000001E-2</v>
      </c>
      <c r="DB257" s="27">
        <f t="shared" si="193"/>
        <v>2.58391E-2</v>
      </c>
      <c r="DC257" s="27">
        <f t="shared" si="193"/>
        <v>2.7642699999999999E-2</v>
      </c>
      <c r="DD257" s="27">
        <f t="shared" si="193"/>
        <v>2.44564E-2</v>
      </c>
      <c r="DE257" s="27">
        <f t="shared" si="193"/>
        <v>0</v>
      </c>
      <c r="DF257" s="27">
        <f t="shared" si="193"/>
        <v>0</v>
      </c>
      <c r="DG257" s="27">
        <f t="shared" si="193"/>
        <v>2.7642699999999999E-2</v>
      </c>
      <c r="DH257" s="27">
        <f t="shared" si="193"/>
        <v>2.95605E-2</v>
      </c>
      <c r="DI257" s="27">
        <f t="shared" si="193"/>
        <v>2.58391E-2</v>
      </c>
      <c r="DJ257" s="27">
        <f t="shared" si="193"/>
        <v>0</v>
      </c>
      <c r="DK257" s="27">
        <f t="shared" si="193"/>
        <v>0</v>
      </c>
      <c r="DL257" s="27">
        <f t="shared" si="193"/>
        <v>0</v>
      </c>
      <c r="DM257" s="27">
        <f t="shared" si="193"/>
        <v>0</v>
      </c>
      <c r="DN257" s="27">
        <f t="shared" si="193"/>
        <v>0</v>
      </c>
      <c r="DO257" s="27">
        <f t="shared" si="193"/>
        <v>0</v>
      </c>
      <c r="DP257" s="27">
        <f t="shared" si="193"/>
        <v>0</v>
      </c>
      <c r="DQ257" s="27">
        <f t="shared" si="193"/>
        <v>0</v>
      </c>
      <c r="DR257" s="27">
        <f t="shared" si="193"/>
        <v>0</v>
      </c>
      <c r="DS257" s="27">
        <f t="shared" si="193"/>
        <v>0</v>
      </c>
      <c r="DT257" s="27">
        <f t="shared" si="193"/>
        <v>0</v>
      </c>
      <c r="DU257" s="27">
        <f t="shared" si="193"/>
        <v>2.95605E-2</v>
      </c>
      <c r="DV257" s="27">
        <f t="shared" si="193"/>
        <v>2.95605E-2</v>
      </c>
      <c r="DW257" s="27">
        <f t="shared" si="193"/>
        <v>0</v>
      </c>
      <c r="DX257" s="27">
        <f t="shared" si="193"/>
        <v>0</v>
      </c>
      <c r="DY257" s="27">
        <f t="shared" si="193"/>
        <v>0</v>
      </c>
      <c r="DZ257" s="27">
        <f t="shared" si="193"/>
        <v>2.9814899999999998E-2</v>
      </c>
      <c r="EA257" s="27">
        <f t="shared" si="193"/>
        <v>0</v>
      </c>
      <c r="EB257" s="27">
        <f t="shared" si="193"/>
        <v>2.7642699999999999E-2</v>
      </c>
      <c r="EC257" s="27">
        <f t="shared" ref="EC257:GN257" si="194">IF(EC71=" ",0,EC71)</f>
        <v>0</v>
      </c>
      <c r="ED257" s="27">
        <f t="shared" si="194"/>
        <v>2.6941400000000001E-2</v>
      </c>
      <c r="EE257" s="27">
        <f t="shared" si="194"/>
        <v>0</v>
      </c>
      <c r="EF257" s="27">
        <f t="shared" si="194"/>
        <v>0</v>
      </c>
      <c r="EG257" s="27">
        <f t="shared" si="194"/>
        <v>0</v>
      </c>
      <c r="EH257" s="27">
        <f t="shared" si="194"/>
        <v>0</v>
      </c>
      <c r="EI257" s="27">
        <f t="shared" si="194"/>
        <v>0</v>
      </c>
      <c r="EJ257" s="27">
        <f t="shared" si="194"/>
        <v>2.5821400000000001E-2</v>
      </c>
      <c r="EK257" s="27">
        <f t="shared" si="194"/>
        <v>0</v>
      </c>
      <c r="EL257" s="27">
        <f t="shared" si="194"/>
        <v>2.59817E-2</v>
      </c>
      <c r="EM257" s="27">
        <f t="shared" si="194"/>
        <v>2.59898E-2</v>
      </c>
      <c r="EN257" s="27">
        <f t="shared" si="194"/>
        <v>2.4485400000000001E-2</v>
      </c>
      <c r="EO257" s="27">
        <f t="shared" si="194"/>
        <v>0</v>
      </c>
      <c r="EP257" s="27">
        <f t="shared" si="194"/>
        <v>0</v>
      </c>
      <c r="EQ257" s="27">
        <f t="shared" si="194"/>
        <v>0</v>
      </c>
      <c r="ER257" s="27">
        <f t="shared" si="194"/>
        <v>0</v>
      </c>
      <c r="ES257" s="27">
        <f t="shared" si="194"/>
        <v>2.5984799999999999E-2</v>
      </c>
      <c r="ET257" s="27">
        <f t="shared" si="194"/>
        <v>2.63889E-2</v>
      </c>
      <c r="EU257" s="27">
        <f t="shared" si="194"/>
        <v>2.58391E-2</v>
      </c>
      <c r="EV257" s="27">
        <f t="shared" si="194"/>
        <v>2.4485400000000001E-2</v>
      </c>
      <c r="EW257" s="27">
        <f t="shared" si="194"/>
        <v>0</v>
      </c>
      <c r="EX257" s="27">
        <f t="shared" si="194"/>
        <v>0</v>
      </c>
      <c r="EY257" s="27">
        <f t="shared" si="194"/>
        <v>0</v>
      </c>
      <c r="EZ257" s="27">
        <f t="shared" si="194"/>
        <v>0</v>
      </c>
      <c r="FA257" s="27">
        <f t="shared" si="194"/>
        <v>0</v>
      </c>
      <c r="FB257" s="27">
        <f t="shared" si="194"/>
        <v>0</v>
      </c>
      <c r="FC257" s="27">
        <f t="shared" si="194"/>
        <v>0</v>
      </c>
      <c r="FD257" s="27">
        <f t="shared" si="194"/>
        <v>0</v>
      </c>
      <c r="FE257" s="27">
        <f t="shared" si="194"/>
        <v>0</v>
      </c>
      <c r="FF257" s="27">
        <f t="shared" si="194"/>
        <v>0</v>
      </c>
      <c r="FG257" s="27">
        <f t="shared" si="194"/>
        <v>0</v>
      </c>
      <c r="FH257" s="27">
        <f t="shared" si="194"/>
        <v>0</v>
      </c>
      <c r="FI257" s="27">
        <f t="shared" si="194"/>
        <v>0</v>
      </c>
      <c r="FJ257" s="27">
        <f t="shared" si="194"/>
        <v>0</v>
      </c>
      <c r="FK257" s="27">
        <f t="shared" si="194"/>
        <v>0</v>
      </c>
      <c r="FL257" s="27">
        <f t="shared" si="194"/>
        <v>0</v>
      </c>
      <c r="FM257" s="27">
        <f t="shared" si="194"/>
        <v>0</v>
      </c>
      <c r="FN257" s="27">
        <f t="shared" si="194"/>
        <v>0</v>
      </c>
      <c r="FO257" s="27">
        <f t="shared" si="194"/>
        <v>0</v>
      </c>
      <c r="FP257" s="27">
        <f t="shared" si="194"/>
        <v>0</v>
      </c>
      <c r="FQ257" s="27">
        <f t="shared" si="194"/>
        <v>0</v>
      </c>
      <c r="FR257" s="27">
        <f t="shared" si="194"/>
        <v>0</v>
      </c>
      <c r="FS257" s="27">
        <f t="shared" si="194"/>
        <v>0</v>
      </c>
      <c r="FT257" s="27">
        <f t="shared" si="194"/>
        <v>0</v>
      </c>
      <c r="FU257" s="27">
        <f t="shared" si="194"/>
        <v>0</v>
      </c>
      <c r="FV257" s="27">
        <f t="shared" si="194"/>
        <v>2.9597999999999999E-2</v>
      </c>
      <c r="FW257" s="27">
        <f t="shared" si="194"/>
        <v>2.9597999999999999E-2</v>
      </c>
      <c r="FX257" s="27">
        <f t="shared" si="194"/>
        <v>2.9597999999999999E-2</v>
      </c>
      <c r="FY257" s="27">
        <f t="shared" si="194"/>
        <v>2.9597999999999999E-2</v>
      </c>
      <c r="FZ257" s="27">
        <f t="shared" si="194"/>
        <v>3.2947299999999999E-2</v>
      </c>
      <c r="GA257" s="27">
        <f t="shared" si="194"/>
        <v>3.2947499999999998E-2</v>
      </c>
      <c r="GB257" s="27">
        <f t="shared" si="194"/>
        <v>3.2947299999999999E-2</v>
      </c>
      <c r="GC257" s="27">
        <f t="shared" si="194"/>
        <v>3.2947499999999998E-2</v>
      </c>
      <c r="GD257" s="27">
        <f t="shared" si="194"/>
        <v>0</v>
      </c>
      <c r="GE257" s="27">
        <f t="shared" si="194"/>
        <v>0</v>
      </c>
      <c r="GF257" s="27">
        <f t="shared" si="194"/>
        <v>0</v>
      </c>
      <c r="GG257" s="27">
        <f t="shared" si="194"/>
        <v>0</v>
      </c>
      <c r="GH257" s="27">
        <f t="shared" si="194"/>
        <v>0</v>
      </c>
      <c r="GI257" s="27">
        <f t="shared" si="194"/>
        <v>0</v>
      </c>
      <c r="GJ257" s="27">
        <f t="shared" si="194"/>
        <v>0</v>
      </c>
      <c r="GK257" s="27">
        <f t="shared" si="194"/>
        <v>0</v>
      </c>
      <c r="GL257" s="27">
        <f t="shared" si="194"/>
        <v>0</v>
      </c>
      <c r="GM257" s="27">
        <f t="shared" si="194"/>
        <v>0</v>
      </c>
      <c r="GN257" s="27">
        <f t="shared" si="194"/>
        <v>2.7355299999999999E-2</v>
      </c>
      <c r="GO257" s="27">
        <f t="shared" ref="GO257:HV257" si="195">IF(GO71=" ",0,GO71)</f>
        <v>0</v>
      </c>
      <c r="GP257" s="27">
        <f t="shared" si="195"/>
        <v>0</v>
      </c>
      <c r="GQ257" s="27">
        <f t="shared" si="195"/>
        <v>0</v>
      </c>
      <c r="GR257" s="27">
        <f t="shared" si="195"/>
        <v>2.5352300000000001E-2</v>
      </c>
      <c r="GS257" s="27">
        <f t="shared" si="195"/>
        <v>0</v>
      </c>
      <c r="GT257" s="27">
        <f t="shared" si="195"/>
        <v>4.0063000000000001E-2</v>
      </c>
      <c r="GU257" s="27">
        <f t="shared" si="195"/>
        <v>0</v>
      </c>
      <c r="GV257" s="27">
        <f t="shared" si="195"/>
        <v>0</v>
      </c>
      <c r="GW257" s="27">
        <f t="shared" si="195"/>
        <v>3.6034400000000001E-2</v>
      </c>
      <c r="GX257" s="27">
        <f t="shared" si="195"/>
        <v>0</v>
      </c>
      <c r="GY257" s="27">
        <f t="shared" si="195"/>
        <v>0</v>
      </c>
      <c r="GZ257" s="27">
        <f t="shared" si="195"/>
        <v>3.2827700000000001E-2</v>
      </c>
      <c r="HA257" s="27">
        <f t="shared" si="195"/>
        <v>0</v>
      </c>
      <c r="HB257" s="27">
        <f t="shared" si="195"/>
        <v>0</v>
      </c>
      <c r="HC257" s="27">
        <f t="shared" si="195"/>
        <v>3.0266100000000001E-2</v>
      </c>
      <c r="HD257" s="27">
        <f t="shared" si="195"/>
        <v>0</v>
      </c>
      <c r="HE257" s="27">
        <f t="shared" si="195"/>
        <v>0</v>
      </c>
      <c r="HF257" s="27">
        <f t="shared" si="195"/>
        <v>2.88127E-2</v>
      </c>
      <c r="HG257" s="27">
        <f t="shared" si="195"/>
        <v>0</v>
      </c>
      <c r="HH257" s="27">
        <f t="shared" si="195"/>
        <v>0</v>
      </c>
      <c r="HI257" s="27">
        <f t="shared" si="195"/>
        <v>0</v>
      </c>
      <c r="HJ257" s="27">
        <f t="shared" si="195"/>
        <v>0</v>
      </c>
      <c r="HK257" s="27">
        <f t="shared" si="195"/>
        <v>0</v>
      </c>
      <c r="HL257" s="27">
        <f t="shared" si="195"/>
        <v>0</v>
      </c>
      <c r="HM257" s="27">
        <f t="shared" si="195"/>
        <v>0</v>
      </c>
      <c r="HN257" s="27">
        <f t="shared" si="195"/>
        <v>0</v>
      </c>
      <c r="HO257" s="27">
        <f t="shared" si="195"/>
        <v>0</v>
      </c>
      <c r="HP257" s="27">
        <f t="shared" si="195"/>
        <v>0</v>
      </c>
      <c r="HQ257" s="27">
        <f t="shared" si="195"/>
        <v>0</v>
      </c>
      <c r="HR257" s="27">
        <f t="shared" si="195"/>
        <v>0</v>
      </c>
      <c r="HS257" s="27">
        <f t="shared" si="195"/>
        <v>0</v>
      </c>
      <c r="HT257" s="27">
        <f t="shared" si="195"/>
        <v>0</v>
      </c>
      <c r="HU257" s="27">
        <f t="shared" si="195"/>
        <v>0</v>
      </c>
      <c r="HV257" s="27">
        <f t="shared" si="195"/>
        <v>0</v>
      </c>
      <c r="HW257" s="27">
        <f t="shared" ref="HW257:IB257" si="196">IF(HW71=" ",0,HW71)</f>
        <v>0</v>
      </c>
      <c r="HX257" s="27">
        <f t="shared" si="196"/>
        <v>0</v>
      </c>
      <c r="HY257" s="27">
        <f t="shared" si="196"/>
        <v>2.6941400000000001E-2</v>
      </c>
      <c r="HZ257" s="27">
        <f t="shared" si="196"/>
        <v>0</v>
      </c>
      <c r="IA257" s="27">
        <f t="shared" si="196"/>
        <v>2.4485400000000001E-2</v>
      </c>
      <c r="IB257" s="27">
        <f t="shared" si="196"/>
        <v>2.60669E-2</v>
      </c>
      <c r="IC257" s="27">
        <f t="shared" si="191"/>
        <v>0</v>
      </c>
      <c r="ID257" s="27">
        <f t="shared" si="191"/>
        <v>0</v>
      </c>
      <c r="IE257" s="27"/>
      <c r="IF257" s="27"/>
      <c r="IG257" s="27"/>
      <c r="IH257" s="27"/>
      <c r="II257" s="27"/>
      <c r="IJ257" s="27"/>
      <c r="IK257" s="27"/>
      <c r="IL257" s="27"/>
      <c r="IM257" s="27"/>
      <c r="IN257" s="27"/>
      <c r="IO257" s="27"/>
      <c r="IP257" s="27"/>
      <c r="IQ257" s="27"/>
      <c r="IR257" s="27"/>
      <c r="IS257" s="27"/>
      <c r="IT257" s="27"/>
    </row>
    <row r="258" spans="1:254" ht="12" customHeight="1" x14ac:dyDescent="0.15">
      <c r="A258" s="4" t="s">
        <v>570</v>
      </c>
      <c r="B258" s="5" t="s">
        <v>625</v>
      </c>
      <c r="C258" s="27">
        <f>IF(C72=" ",0,C72)</f>
        <v>0</v>
      </c>
      <c r="D258" s="27">
        <f t="shared" ref="D258:BO258" si="197">IF(D72=" ",0,D72)</f>
        <v>1.32777E-2</v>
      </c>
      <c r="E258" s="27">
        <f t="shared" si="197"/>
        <v>0</v>
      </c>
      <c r="F258" s="27">
        <f t="shared" si="197"/>
        <v>1.8296300000000001E-2</v>
      </c>
      <c r="G258" s="27">
        <f t="shared" si="197"/>
        <v>0</v>
      </c>
      <c r="H258" s="27">
        <f t="shared" si="197"/>
        <v>0</v>
      </c>
      <c r="I258" s="27">
        <f t="shared" si="197"/>
        <v>0</v>
      </c>
      <c r="J258" s="27">
        <f t="shared" si="197"/>
        <v>1.0852000000000001E-2</v>
      </c>
      <c r="K258" s="27">
        <f t="shared" si="197"/>
        <v>0</v>
      </c>
      <c r="L258" s="27">
        <f t="shared" si="197"/>
        <v>0</v>
      </c>
      <c r="M258" s="27">
        <f t="shared" si="197"/>
        <v>0</v>
      </c>
      <c r="N258" s="27">
        <f t="shared" si="197"/>
        <v>0</v>
      </c>
      <c r="O258" s="27">
        <f t="shared" si="197"/>
        <v>0</v>
      </c>
      <c r="P258" s="27">
        <f t="shared" si="197"/>
        <v>0</v>
      </c>
      <c r="Q258" s="27">
        <f t="shared" si="197"/>
        <v>1.46818E-2</v>
      </c>
      <c r="R258" s="27">
        <f t="shared" si="197"/>
        <v>0</v>
      </c>
      <c r="S258" s="27">
        <f t="shared" si="197"/>
        <v>0</v>
      </c>
      <c r="T258" s="27">
        <f t="shared" si="197"/>
        <v>0</v>
      </c>
      <c r="U258" s="27">
        <f t="shared" si="197"/>
        <v>1.61087E-2</v>
      </c>
      <c r="V258" s="27">
        <f t="shared" si="197"/>
        <v>1.7873199999999999E-2</v>
      </c>
      <c r="W258" s="27">
        <f t="shared" si="197"/>
        <v>1.8458599999999999E-2</v>
      </c>
      <c r="X258" s="27">
        <f t="shared" si="197"/>
        <v>1.8056900000000001E-2</v>
      </c>
      <c r="Y258" s="27">
        <f t="shared" si="197"/>
        <v>1.7941800000000001E-2</v>
      </c>
      <c r="Z258" s="27">
        <f t="shared" si="197"/>
        <v>0</v>
      </c>
      <c r="AA258" s="27">
        <f t="shared" si="197"/>
        <v>0</v>
      </c>
      <c r="AB258" s="27">
        <f t="shared" si="197"/>
        <v>0</v>
      </c>
      <c r="AC258" s="27">
        <f t="shared" si="197"/>
        <v>0</v>
      </c>
      <c r="AD258" s="27">
        <f t="shared" si="197"/>
        <v>0</v>
      </c>
      <c r="AE258" s="27">
        <f t="shared" si="197"/>
        <v>0</v>
      </c>
      <c r="AF258" s="27">
        <f t="shared" si="197"/>
        <v>0</v>
      </c>
      <c r="AG258" s="27">
        <f t="shared" si="197"/>
        <v>0</v>
      </c>
      <c r="AH258" s="27">
        <f t="shared" si="197"/>
        <v>0</v>
      </c>
      <c r="AI258" s="27">
        <f t="shared" si="197"/>
        <v>0</v>
      </c>
      <c r="AJ258" s="27">
        <f t="shared" si="197"/>
        <v>0</v>
      </c>
      <c r="AK258" s="27">
        <f t="shared" si="197"/>
        <v>0</v>
      </c>
      <c r="AL258" s="27">
        <f t="shared" si="197"/>
        <v>0</v>
      </c>
      <c r="AM258" s="27">
        <f t="shared" si="197"/>
        <v>2.04049E-2</v>
      </c>
      <c r="AN258" s="27">
        <f t="shared" si="197"/>
        <v>0</v>
      </c>
      <c r="AO258" s="27">
        <f t="shared" si="197"/>
        <v>1.80669E-2</v>
      </c>
      <c r="AP258" s="27">
        <f t="shared" si="197"/>
        <v>0</v>
      </c>
      <c r="AQ258" s="27">
        <f t="shared" si="197"/>
        <v>0</v>
      </c>
      <c r="AR258" s="27">
        <f t="shared" si="197"/>
        <v>0</v>
      </c>
      <c r="AS258" s="27">
        <f t="shared" si="197"/>
        <v>0</v>
      </c>
      <c r="AT258" s="27">
        <f t="shared" si="197"/>
        <v>0</v>
      </c>
      <c r="AU258" s="27">
        <f t="shared" si="197"/>
        <v>0</v>
      </c>
      <c r="AV258" s="27">
        <f t="shared" si="197"/>
        <v>2.06321E-2</v>
      </c>
      <c r="AW258" s="27">
        <f t="shared" si="197"/>
        <v>1.8718100000000001E-2</v>
      </c>
      <c r="AX258" s="27">
        <f t="shared" si="197"/>
        <v>1.8154799999999999E-2</v>
      </c>
      <c r="AY258" s="27">
        <f t="shared" si="197"/>
        <v>0</v>
      </c>
      <c r="AZ258" s="27">
        <f t="shared" si="197"/>
        <v>0</v>
      </c>
      <c r="BA258" s="27">
        <f t="shared" si="197"/>
        <v>0</v>
      </c>
      <c r="BB258" s="27">
        <f t="shared" si="197"/>
        <v>0</v>
      </c>
      <c r="BC258" s="27">
        <f t="shared" si="197"/>
        <v>0</v>
      </c>
      <c r="BD258" s="27">
        <f t="shared" si="197"/>
        <v>0</v>
      </c>
      <c r="BE258" s="27">
        <f t="shared" si="197"/>
        <v>0</v>
      </c>
      <c r="BF258" s="27">
        <f t="shared" si="197"/>
        <v>0</v>
      </c>
      <c r="BG258" s="27">
        <f t="shared" si="197"/>
        <v>0</v>
      </c>
      <c r="BH258" s="27">
        <f t="shared" si="197"/>
        <v>9.2942300000000005E-3</v>
      </c>
      <c r="BI258" s="27">
        <f t="shared" si="197"/>
        <v>2.2272500000000001E-2</v>
      </c>
      <c r="BJ258" s="27">
        <f t="shared" si="197"/>
        <v>2.09669E-2</v>
      </c>
      <c r="BK258" s="27">
        <f t="shared" si="197"/>
        <v>2.0984099999999999E-2</v>
      </c>
      <c r="BL258" s="27">
        <f t="shared" si="197"/>
        <v>0</v>
      </c>
      <c r="BM258" s="27">
        <f t="shared" si="197"/>
        <v>1.9458400000000001E-2</v>
      </c>
      <c r="BN258" s="27">
        <f t="shared" si="197"/>
        <v>1.9412599999999999E-2</v>
      </c>
      <c r="BO258" s="27">
        <f t="shared" si="197"/>
        <v>0</v>
      </c>
      <c r="BP258" s="27">
        <f t="shared" ref="BP258:EA258" si="198">IF(BP72=" ",0,BP72)</f>
        <v>0</v>
      </c>
      <c r="BQ258" s="27">
        <f t="shared" si="198"/>
        <v>1.7726700000000001E-2</v>
      </c>
      <c r="BR258" s="27">
        <f t="shared" si="198"/>
        <v>1.7724899999999998E-2</v>
      </c>
      <c r="BS258" s="27">
        <f t="shared" si="198"/>
        <v>0</v>
      </c>
      <c r="BT258" s="27">
        <f t="shared" si="198"/>
        <v>0</v>
      </c>
      <c r="BU258" s="27">
        <f t="shared" si="198"/>
        <v>1.6265399999999999E-2</v>
      </c>
      <c r="BV258" s="27">
        <f t="shared" si="198"/>
        <v>0</v>
      </c>
      <c r="BW258" s="27">
        <f t="shared" si="198"/>
        <v>1.51197E-2</v>
      </c>
      <c r="BX258" s="27">
        <f t="shared" si="198"/>
        <v>0</v>
      </c>
      <c r="BY258" s="27">
        <f t="shared" si="198"/>
        <v>1.44718E-2</v>
      </c>
      <c r="BZ258" s="27">
        <f t="shared" si="198"/>
        <v>0</v>
      </c>
      <c r="CA258" s="27">
        <f t="shared" si="198"/>
        <v>0</v>
      </c>
      <c r="CB258" s="27">
        <f t="shared" si="198"/>
        <v>1.44838E-2</v>
      </c>
      <c r="CC258" s="27">
        <f t="shared" si="198"/>
        <v>1.45005E-2</v>
      </c>
      <c r="CD258" s="27">
        <f t="shared" si="198"/>
        <v>0</v>
      </c>
      <c r="CE258" s="27">
        <f t="shared" si="198"/>
        <v>1.6496899999999998E-2</v>
      </c>
      <c r="CF258" s="27">
        <f t="shared" si="198"/>
        <v>1.5118599999999999E-2</v>
      </c>
      <c r="CG258" s="27">
        <f t="shared" si="198"/>
        <v>1.30805E-2</v>
      </c>
      <c r="CH258" s="27">
        <f t="shared" si="198"/>
        <v>0</v>
      </c>
      <c r="CI258" s="27">
        <f t="shared" si="198"/>
        <v>1.51196E-2</v>
      </c>
      <c r="CJ258" s="27">
        <f t="shared" si="198"/>
        <v>0</v>
      </c>
      <c r="CK258" s="27">
        <f t="shared" si="198"/>
        <v>1.62624E-2</v>
      </c>
      <c r="CL258" s="27">
        <f t="shared" si="198"/>
        <v>0</v>
      </c>
      <c r="CM258" s="27">
        <f t="shared" si="198"/>
        <v>1.5118599999999999E-2</v>
      </c>
      <c r="CN258" s="27">
        <f t="shared" si="198"/>
        <v>1.62624E-2</v>
      </c>
      <c r="CO258" s="27">
        <f t="shared" si="198"/>
        <v>0</v>
      </c>
      <c r="CP258" s="27">
        <f t="shared" si="198"/>
        <v>0</v>
      </c>
      <c r="CQ258" s="27">
        <f t="shared" si="198"/>
        <v>1.62653E-2</v>
      </c>
      <c r="CR258" s="27">
        <f t="shared" si="198"/>
        <v>0</v>
      </c>
      <c r="CS258" s="27">
        <f t="shared" si="198"/>
        <v>0</v>
      </c>
      <c r="CT258" s="27">
        <f t="shared" si="198"/>
        <v>0</v>
      </c>
      <c r="CU258" s="27">
        <f t="shared" si="198"/>
        <v>1.39972E-2</v>
      </c>
      <c r="CV258" s="27">
        <f t="shared" si="198"/>
        <v>0</v>
      </c>
      <c r="CW258" s="27">
        <f t="shared" si="198"/>
        <v>0</v>
      </c>
      <c r="CX258" s="27">
        <f t="shared" si="198"/>
        <v>0</v>
      </c>
      <c r="CY258" s="27">
        <f t="shared" si="198"/>
        <v>0</v>
      </c>
      <c r="CZ258" s="27">
        <f t="shared" si="198"/>
        <v>0</v>
      </c>
      <c r="DA258" s="27">
        <f t="shared" si="198"/>
        <v>1.49547E-2</v>
      </c>
      <c r="DB258" s="27">
        <f t="shared" si="198"/>
        <v>1.8056900000000001E-2</v>
      </c>
      <c r="DC258" s="27">
        <f t="shared" si="198"/>
        <v>1.9274900000000001E-2</v>
      </c>
      <c r="DD258" s="27">
        <f t="shared" si="198"/>
        <v>1.25094E-2</v>
      </c>
      <c r="DE258" s="27">
        <f t="shared" si="198"/>
        <v>0</v>
      </c>
      <c r="DF258" s="27">
        <f t="shared" si="198"/>
        <v>0</v>
      </c>
      <c r="DG258" s="27">
        <f t="shared" si="198"/>
        <v>1.9274900000000001E-2</v>
      </c>
      <c r="DH258" s="27">
        <f t="shared" si="198"/>
        <v>2.0573999999999999E-2</v>
      </c>
      <c r="DI258" s="27">
        <f t="shared" si="198"/>
        <v>1.8056900000000001E-2</v>
      </c>
      <c r="DJ258" s="27">
        <f t="shared" si="198"/>
        <v>0</v>
      </c>
      <c r="DK258" s="27">
        <f t="shared" si="198"/>
        <v>0</v>
      </c>
      <c r="DL258" s="27">
        <f t="shared" si="198"/>
        <v>0</v>
      </c>
      <c r="DM258" s="27">
        <f t="shared" si="198"/>
        <v>0</v>
      </c>
      <c r="DN258" s="27">
        <f t="shared" si="198"/>
        <v>0</v>
      </c>
      <c r="DO258" s="27">
        <f t="shared" si="198"/>
        <v>0</v>
      </c>
      <c r="DP258" s="27">
        <f t="shared" si="198"/>
        <v>0</v>
      </c>
      <c r="DQ258" s="27">
        <f t="shared" si="198"/>
        <v>0</v>
      </c>
      <c r="DR258" s="27">
        <f t="shared" si="198"/>
        <v>0</v>
      </c>
      <c r="DS258" s="27">
        <f t="shared" si="198"/>
        <v>0</v>
      </c>
      <c r="DT258" s="27">
        <f t="shared" si="198"/>
        <v>0</v>
      </c>
      <c r="DU258" s="27">
        <f t="shared" si="198"/>
        <v>2.0573999999999999E-2</v>
      </c>
      <c r="DV258" s="27">
        <f t="shared" si="198"/>
        <v>2.0573999999999999E-2</v>
      </c>
      <c r="DW258" s="27">
        <f t="shared" si="198"/>
        <v>0</v>
      </c>
      <c r="DX258" s="27">
        <f t="shared" si="198"/>
        <v>0</v>
      </c>
      <c r="DY258" s="27">
        <f t="shared" si="198"/>
        <v>0</v>
      </c>
      <c r="DZ258" s="27">
        <f t="shared" si="198"/>
        <v>2.0636399999999999E-2</v>
      </c>
      <c r="EA258" s="27">
        <f t="shared" si="198"/>
        <v>0</v>
      </c>
      <c r="EB258" s="27">
        <f t="shared" ref="EB258:GM258" si="199">IF(EB72=" ",0,EB72)</f>
        <v>1.9274900000000001E-2</v>
      </c>
      <c r="EC258" s="27">
        <f t="shared" si="199"/>
        <v>0</v>
      </c>
      <c r="ED258" s="27">
        <f t="shared" si="199"/>
        <v>1.74618E-2</v>
      </c>
      <c r="EE258" s="27">
        <f t="shared" si="199"/>
        <v>0</v>
      </c>
      <c r="EF258" s="27">
        <f t="shared" si="199"/>
        <v>0</v>
      </c>
      <c r="EG258" s="27">
        <f t="shared" si="199"/>
        <v>0</v>
      </c>
      <c r="EH258" s="27">
        <f t="shared" si="199"/>
        <v>0</v>
      </c>
      <c r="EI258" s="27">
        <f t="shared" si="199"/>
        <v>0</v>
      </c>
      <c r="EJ258" s="27">
        <f t="shared" si="199"/>
        <v>1.8107399999999999E-2</v>
      </c>
      <c r="EK258" s="27">
        <f t="shared" si="199"/>
        <v>0</v>
      </c>
      <c r="EL258" s="27">
        <f t="shared" si="199"/>
        <v>1.8209800000000002E-2</v>
      </c>
      <c r="EM258" s="27">
        <f t="shared" si="199"/>
        <v>1.8214999999999999E-2</v>
      </c>
      <c r="EN258" s="27">
        <f t="shared" si="199"/>
        <v>1.26173E-2</v>
      </c>
      <c r="EO258" s="27">
        <f t="shared" si="199"/>
        <v>0</v>
      </c>
      <c r="EP258" s="27">
        <f t="shared" si="199"/>
        <v>0</v>
      </c>
      <c r="EQ258" s="27">
        <f t="shared" si="199"/>
        <v>0</v>
      </c>
      <c r="ER258" s="27">
        <f t="shared" si="199"/>
        <v>0</v>
      </c>
      <c r="ES258" s="27">
        <f t="shared" si="199"/>
        <v>1.8213500000000001E-2</v>
      </c>
      <c r="ET258" s="27">
        <f t="shared" si="199"/>
        <v>1.8305399999999999E-2</v>
      </c>
      <c r="EU258" s="27">
        <f t="shared" si="199"/>
        <v>1.8056900000000001E-2</v>
      </c>
      <c r="EV258" s="27">
        <f t="shared" si="199"/>
        <v>1.26173E-2</v>
      </c>
      <c r="EW258" s="27">
        <f t="shared" si="199"/>
        <v>0</v>
      </c>
      <c r="EX258" s="27">
        <f t="shared" si="199"/>
        <v>0</v>
      </c>
      <c r="EY258" s="27">
        <f t="shared" si="199"/>
        <v>0</v>
      </c>
      <c r="EZ258" s="27">
        <f t="shared" si="199"/>
        <v>0</v>
      </c>
      <c r="FA258" s="27">
        <f t="shared" si="199"/>
        <v>0</v>
      </c>
      <c r="FB258" s="27">
        <f t="shared" si="199"/>
        <v>0</v>
      </c>
      <c r="FC258" s="27">
        <f t="shared" si="199"/>
        <v>0</v>
      </c>
      <c r="FD258" s="27">
        <f t="shared" si="199"/>
        <v>0</v>
      </c>
      <c r="FE258" s="27">
        <f t="shared" si="199"/>
        <v>0</v>
      </c>
      <c r="FF258" s="27">
        <f t="shared" si="199"/>
        <v>0</v>
      </c>
      <c r="FG258" s="27">
        <f t="shared" si="199"/>
        <v>0</v>
      </c>
      <c r="FH258" s="27">
        <f t="shared" si="199"/>
        <v>0</v>
      </c>
      <c r="FI258" s="27">
        <f t="shared" si="199"/>
        <v>0</v>
      </c>
      <c r="FJ258" s="27">
        <f t="shared" si="199"/>
        <v>0</v>
      </c>
      <c r="FK258" s="27">
        <f t="shared" si="199"/>
        <v>0</v>
      </c>
      <c r="FL258" s="27">
        <f t="shared" si="199"/>
        <v>0</v>
      </c>
      <c r="FM258" s="27">
        <f t="shared" si="199"/>
        <v>0</v>
      </c>
      <c r="FN258" s="27">
        <f t="shared" si="199"/>
        <v>0</v>
      </c>
      <c r="FO258" s="27">
        <f t="shared" si="199"/>
        <v>0</v>
      </c>
      <c r="FP258" s="27">
        <f t="shared" si="199"/>
        <v>0</v>
      </c>
      <c r="FQ258" s="27">
        <f t="shared" si="199"/>
        <v>0</v>
      </c>
      <c r="FR258" s="27">
        <f t="shared" si="199"/>
        <v>0</v>
      </c>
      <c r="FS258" s="27">
        <f t="shared" si="199"/>
        <v>0</v>
      </c>
      <c r="FT258" s="27">
        <f t="shared" si="199"/>
        <v>0</v>
      </c>
      <c r="FU258" s="27">
        <f t="shared" si="199"/>
        <v>0</v>
      </c>
      <c r="FV258" s="27">
        <f t="shared" si="199"/>
        <v>1.4756500000000001E-2</v>
      </c>
      <c r="FW258" s="27">
        <f t="shared" si="199"/>
        <v>1.4756500000000001E-2</v>
      </c>
      <c r="FX258" s="27">
        <f t="shared" si="199"/>
        <v>1.4756500000000001E-2</v>
      </c>
      <c r="FY258" s="27">
        <f t="shared" si="199"/>
        <v>1.4756500000000001E-2</v>
      </c>
      <c r="FZ258" s="27">
        <f t="shared" si="199"/>
        <v>1.42963E-2</v>
      </c>
      <c r="GA258" s="27">
        <f t="shared" si="199"/>
        <v>1.42965E-2</v>
      </c>
      <c r="GB258" s="27">
        <f t="shared" si="199"/>
        <v>1.42963E-2</v>
      </c>
      <c r="GC258" s="27">
        <f t="shared" si="199"/>
        <v>1.42965E-2</v>
      </c>
      <c r="GD258" s="27">
        <f t="shared" si="199"/>
        <v>0</v>
      </c>
      <c r="GE258" s="27">
        <f t="shared" si="199"/>
        <v>0</v>
      </c>
      <c r="GF258" s="27">
        <f t="shared" si="199"/>
        <v>0</v>
      </c>
      <c r="GG258" s="27">
        <f t="shared" si="199"/>
        <v>0</v>
      </c>
      <c r="GH258" s="27">
        <f t="shared" si="199"/>
        <v>0</v>
      </c>
      <c r="GI258" s="27">
        <f t="shared" si="199"/>
        <v>0</v>
      </c>
      <c r="GJ258" s="27">
        <f t="shared" si="199"/>
        <v>0</v>
      </c>
      <c r="GK258" s="27">
        <f t="shared" si="199"/>
        <v>0</v>
      </c>
      <c r="GL258" s="27">
        <f t="shared" si="199"/>
        <v>0</v>
      </c>
      <c r="GM258" s="27">
        <f t="shared" si="199"/>
        <v>0</v>
      </c>
      <c r="GN258" s="27">
        <f t="shared" ref="GN258:HV258" si="200">IF(GN72=" ",0,GN72)</f>
        <v>1.8296400000000001E-2</v>
      </c>
      <c r="GO258" s="27">
        <f t="shared" si="200"/>
        <v>0</v>
      </c>
      <c r="GP258" s="27">
        <f t="shared" si="200"/>
        <v>0</v>
      </c>
      <c r="GQ258" s="27">
        <f t="shared" si="200"/>
        <v>0</v>
      </c>
      <c r="GR258" s="27">
        <f t="shared" si="200"/>
        <v>1.7941800000000001E-2</v>
      </c>
      <c r="GS258" s="27">
        <f t="shared" si="200"/>
        <v>0</v>
      </c>
      <c r="GT258" s="27">
        <f t="shared" si="200"/>
        <v>1.9460399999999999E-2</v>
      </c>
      <c r="GU258" s="27">
        <f t="shared" si="200"/>
        <v>0</v>
      </c>
      <c r="GV258" s="27">
        <f t="shared" si="200"/>
        <v>0</v>
      </c>
      <c r="GW258" s="27">
        <f t="shared" si="200"/>
        <v>1.7726800000000001E-2</v>
      </c>
      <c r="GX258" s="27">
        <f t="shared" si="200"/>
        <v>0</v>
      </c>
      <c r="GY258" s="27">
        <f t="shared" si="200"/>
        <v>0</v>
      </c>
      <c r="GZ258" s="27">
        <f t="shared" si="200"/>
        <v>1.6265499999999999E-2</v>
      </c>
      <c r="HA258" s="27">
        <f t="shared" si="200"/>
        <v>0</v>
      </c>
      <c r="HB258" s="27">
        <f t="shared" si="200"/>
        <v>0</v>
      </c>
      <c r="HC258" s="27">
        <f t="shared" si="200"/>
        <v>1.51197E-2</v>
      </c>
      <c r="HD258" s="27">
        <f t="shared" si="200"/>
        <v>0</v>
      </c>
      <c r="HE258" s="27">
        <f t="shared" si="200"/>
        <v>0</v>
      </c>
      <c r="HF258" s="27">
        <f t="shared" si="200"/>
        <v>1.44718E-2</v>
      </c>
      <c r="HG258" s="27">
        <f t="shared" si="200"/>
        <v>0</v>
      </c>
      <c r="HH258" s="27">
        <f t="shared" si="200"/>
        <v>0</v>
      </c>
      <c r="HI258" s="27">
        <f t="shared" si="200"/>
        <v>0</v>
      </c>
      <c r="HJ258" s="27">
        <f t="shared" si="200"/>
        <v>0</v>
      </c>
      <c r="HK258" s="27">
        <f t="shared" si="200"/>
        <v>0</v>
      </c>
      <c r="HL258" s="27">
        <f t="shared" si="200"/>
        <v>0</v>
      </c>
      <c r="HM258" s="27">
        <f t="shared" si="200"/>
        <v>0</v>
      </c>
      <c r="HN258" s="27">
        <f t="shared" si="200"/>
        <v>0</v>
      </c>
      <c r="HO258" s="27">
        <f t="shared" si="200"/>
        <v>0</v>
      </c>
      <c r="HP258" s="27">
        <f t="shared" si="200"/>
        <v>0</v>
      </c>
      <c r="HQ258" s="27">
        <f t="shared" si="200"/>
        <v>0</v>
      </c>
      <c r="HR258" s="27">
        <f t="shared" si="200"/>
        <v>0</v>
      </c>
      <c r="HS258" s="27">
        <f t="shared" si="200"/>
        <v>0</v>
      </c>
      <c r="HT258" s="27">
        <f t="shared" si="200"/>
        <v>0</v>
      </c>
      <c r="HU258" s="27">
        <f t="shared" si="200"/>
        <v>0</v>
      </c>
      <c r="HV258" s="27">
        <f t="shared" si="200"/>
        <v>0</v>
      </c>
      <c r="HW258" s="27">
        <f t="shared" ref="HW258:IB258" si="201">IF(HW72=" ",0,HW72)</f>
        <v>0</v>
      </c>
      <c r="HX258" s="27">
        <f t="shared" si="201"/>
        <v>0</v>
      </c>
      <c r="HY258" s="27">
        <f t="shared" si="201"/>
        <v>1.74618E-2</v>
      </c>
      <c r="HZ258" s="27">
        <f t="shared" si="201"/>
        <v>0</v>
      </c>
      <c r="IA258" s="27">
        <f t="shared" si="201"/>
        <v>1.26173E-2</v>
      </c>
      <c r="IB258" s="27">
        <f t="shared" si="201"/>
        <v>1.73986E-2</v>
      </c>
      <c r="IC258" s="27">
        <f t="shared" si="191"/>
        <v>0</v>
      </c>
      <c r="ID258" s="27">
        <f t="shared" si="191"/>
        <v>0</v>
      </c>
      <c r="IE258" s="27"/>
      <c r="IF258" s="27"/>
      <c r="IG258" s="27"/>
      <c r="IH258" s="27"/>
      <c r="II258" s="27"/>
      <c r="IJ258" s="27"/>
      <c r="IK258" s="27"/>
      <c r="IL258" s="27"/>
      <c r="IM258" s="27"/>
      <c r="IN258" s="27"/>
      <c r="IO258" s="27"/>
      <c r="IP258" s="27"/>
      <c r="IQ258" s="27"/>
      <c r="IR258" s="27"/>
      <c r="IS258" s="27"/>
      <c r="IT258" s="27"/>
    </row>
    <row r="259" spans="1:254" ht="12" customHeight="1" x14ac:dyDescent="0.15">
      <c r="A259" s="4" t="s">
        <v>572</v>
      </c>
      <c r="B259" s="5" t="s">
        <v>622</v>
      </c>
      <c r="C259" s="27">
        <f>IF(C74=" ",0,C74)</f>
        <v>4.2488469999999996</v>
      </c>
      <c r="D259" s="27">
        <f t="shared" ref="D259:BO259" si="202">IF(D74=" ",0,D74)</f>
        <v>0</v>
      </c>
      <c r="E259" s="27">
        <f t="shared" si="202"/>
        <v>4.2191289999999997</v>
      </c>
      <c r="F259" s="27">
        <f t="shared" si="202"/>
        <v>0</v>
      </c>
      <c r="G259" s="27">
        <f t="shared" si="202"/>
        <v>4.183859</v>
      </c>
      <c r="H259" s="27">
        <f t="shared" si="202"/>
        <v>4.183859</v>
      </c>
      <c r="I259" s="27">
        <f t="shared" si="202"/>
        <v>4.1789800000000001</v>
      </c>
      <c r="J259" s="27">
        <f t="shared" si="202"/>
        <v>0</v>
      </c>
      <c r="K259" s="27">
        <f t="shared" si="202"/>
        <v>0</v>
      </c>
      <c r="L259" s="27">
        <f t="shared" si="202"/>
        <v>4.183859</v>
      </c>
      <c r="M259" s="27">
        <f t="shared" si="202"/>
        <v>1.3899919999999999</v>
      </c>
      <c r="N259" s="27">
        <f t="shared" si="202"/>
        <v>1.3899919999999999</v>
      </c>
      <c r="O259" s="27">
        <f t="shared" si="202"/>
        <v>4.1848869999999998</v>
      </c>
      <c r="P259" s="27">
        <f t="shared" si="202"/>
        <v>1.3899919999999999</v>
      </c>
      <c r="Q259" s="27">
        <f t="shared" si="202"/>
        <v>0</v>
      </c>
      <c r="R259" s="27">
        <f t="shared" si="202"/>
        <v>1.3899379999999999</v>
      </c>
      <c r="S259" s="27">
        <f t="shared" si="202"/>
        <v>4.1788540000000003</v>
      </c>
      <c r="T259" s="27">
        <f t="shared" si="202"/>
        <v>4.1849850000000002</v>
      </c>
      <c r="U259" s="27">
        <f t="shared" si="202"/>
        <v>0</v>
      </c>
      <c r="V259" s="27">
        <f t="shared" si="202"/>
        <v>0</v>
      </c>
      <c r="W259" s="27">
        <f t="shared" si="202"/>
        <v>4.1701680000000003</v>
      </c>
      <c r="X259" s="27">
        <f t="shared" si="202"/>
        <v>0</v>
      </c>
      <c r="Y259" s="27">
        <f t="shared" si="202"/>
        <v>0</v>
      </c>
      <c r="Z259" s="27">
        <f t="shared" si="202"/>
        <v>4.1840099999999998</v>
      </c>
      <c r="AA259" s="27">
        <f t="shared" si="202"/>
        <v>4.1849499999999997</v>
      </c>
      <c r="AB259" s="27">
        <f t="shared" si="202"/>
        <v>4.1840830000000002</v>
      </c>
      <c r="AC259" s="27">
        <f t="shared" si="202"/>
        <v>4.1619109999999999</v>
      </c>
      <c r="AD259" s="27">
        <f t="shared" si="202"/>
        <v>4.1840830000000002</v>
      </c>
      <c r="AE259" s="27">
        <f t="shared" si="202"/>
        <v>4.1840830000000002</v>
      </c>
      <c r="AF259" s="27">
        <f t="shared" si="202"/>
        <v>4.1840830000000002</v>
      </c>
      <c r="AG259" s="27">
        <f t="shared" si="202"/>
        <v>4.1619109999999999</v>
      </c>
      <c r="AH259" s="27">
        <f t="shared" si="202"/>
        <v>4.1619109999999999</v>
      </c>
      <c r="AI259" s="27">
        <f t="shared" si="202"/>
        <v>4.1619109999999999</v>
      </c>
      <c r="AJ259" s="27">
        <f t="shared" si="202"/>
        <v>4.1619109999999999</v>
      </c>
      <c r="AK259" s="27">
        <f t="shared" si="202"/>
        <v>4.1840830000000002</v>
      </c>
      <c r="AL259" s="27">
        <f t="shared" si="202"/>
        <v>1.18729</v>
      </c>
      <c r="AM259" s="27">
        <f t="shared" si="202"/>
        <v>1.915597</v>
      </c>
      <c r="AN259" s="27">
        <f t="shared" si="202"/>
        <v>0</v>
      </c>
      <c r="AO259" s="27">
        <f t="shared" si="202"/>
        <v>4.1571899999999999</v>
      </c>
      <c r="AP259" s="27">
        <f t="shared" si="202"/>
        <v>4.2058859999999996</v>
      </c>
      <c r="AQ259" s="27">
        <f t="shared" si="202"/>
        <v>4.206582</v>
      </c>
      <c r="AR259" s="27">
        <f t="shared" si="202"/>
        <v>4.2058859999999996</v>
      </c>
      <c r="AS259" s="27">
        <f t="shared" si="202"/>
        <v>4.2058859999999996</v>
      </c>
      <c r="AT259" s="27">
        <f t="shared" si="202"/>
        <v>4.2080399999999996</v>
      </c>
      <c r="AU259" s="27">
        <f t="shared" si="202"/>
        <v>4.155475</v>
      </c>
      <c r="AV259" s="27">
        <f t="shared" si="202"/>
        <v>0</v>
      </c>
      <c r="AW259" s="27">
        <f t="shared" si="202"/>
        <v>0</v>
      </c>
      <c r="AX259" s="27">
        <f t="shared" si="202"/>
        <v>0</v>
      </c>
      <c r="AY259" s="27">
        <f t="shared" si="202"/>
        <v>4.1912570000000002</v>
      </c>
      <c r="AZ259" s="27">
        <f t="shared" si="202"/>
        <v>4.191497</v>
      </c>
      <c r="BA259" s="27">
        <f t="shared" si="202"/>
        <v>4.2111070000000002</v>
      </c>
      <c r="BB259" s="27">
        <f t="shared" si="202"/>
        <v>4.2593610000000002</v>
      </c>
      <c r="BC259" s="27">
        <f t="shared" si="202"/>
        <v>4.3445819999999999</v>
      </c>
      <c r="BD259" s="27">
        <f t="shared" si="202"/>
        <v>4.4814689999999997</v>
      </c>
      <c r="BE259" s="27">
        <f t="shared" si="202"/>
        <v>4.5286790000000003</v>
      </c>
      <c r="BF259" s="27">
        <f t="shared" si="202"/>
        <v>4.4663909999999998</v>
      </c>
      <c r="BG259" s="27">
        <f t="shared" si="202"/>
        <v>4.5029089999999998</v>
      </c>
      <c r="BH259" s="27">
        <f t="shared" si="202"/>
        <v>0</v>
      </c>
      <c r="BI259" s="27">
        <f t="shared" si="202"/>
        <v>0</v>
      </c>
      <c r="BJ259" s="27">
        <f t="shared" si="202"/>
        <v>5.3202150000000001</v>
      </c>
      <c r="BK259" s="27">
        <f t="shared" si="202"/>
        <v>4.5329119999999996</v>
      </c>
      <c r="BL259" s="27">
        <f t="shared" si="202"/>
        <v>4.5075560000000001</v>
      </c>
      <c r="BM259" s="27">
        <f t="shared" si="202"/>
        <v>0</v>
      </c>
      <c r="BN259" s="27">
        <f t="shared" si="202"/>
        <v>4.9433090000000002</v>
      </c>
      <c r="BO259" s="27">
        <f t="shared" si="202"/>
        <v>4.5583809999999998</v>
      </c>
      <c r="BP259" s="27">
        <f t="shared" ref="BP259:EA259" si="203">IF(BP74=" ",0,BP74)</f>
        <v>0</v>
      </c>
      <c r="BQ259" s="27">
        <f t="shared" si="203"/>
        <v>4.5430609999999998</v>
      </c>
      <c r="BR259" s="27">
        <f t="shared" si="203"/>
        <v>4.5599920000000003</v>
      </c>
      <c r="BS259" s="27">
        <f t="shared" si="203"/>
        <v>4.4422569999999997</v>
      </c>
      <c r="BT259" s="27">
        <f t="shared" si="203"/>
        <v>0</v>
      </c>
      <c r="BU259" s="27">
        <f t="shared" si="203"/>
        <v>4.4407589999999999</v>
      </c>
      <c r="BV259" s="27">
        <f t="shared" si="203"/>
        <v>4.3559910000000004</v>
      </c>
      <c r="BW259" s="27">
        <f t="shared" si="203"/>
        <v>4.3559960000000002</v>
      </c>
      <c r="BX259" s="27">
        <f t="shared" si="203"/>
        <v>4.3093969999999997</v>
      </c>
      <c r="BY259" s="27">
        <f t="shared" si="203"/>
        <v>4.3138759999999996</v>
      </c>
      <c r="BZ259" s="27">
        <f t="shared" si="203"/>
        <v>3.1546910000000001</v>
      </c>
      <c r="CA259" s="27">
        <f t="shared" si="203"/>
        <v>4.3093959999999996</v>
      </c>
      <c r="CB259" s="27">
        <f t="shared" si="203"/>
        <v>0</v>
      </c>
      <c r="CC259" s="27">
        <f t="shared" si="203"/>
        <v>0</v>
      </c>
      <c r="CD259" s="27">
        <f t="shared" si="203"/>
        <v>4.3155150000000004</v>
      </c>
      <c r="CE259" s="27">
        <f t="shared" si="203"/>
        <v>0</v>
      </c>
      <c r="CF259" s="27">
        <f t="shared" si="203"/>
        <v>0</v>
      </c>
      <c r="CG259" s="27">
        <f t="shared" si="203"/>
        <v>0</v>
      </c>
      <c r="CH259" s="27">
        <f t="shared" si="203"/>
        <v>4.3603560000000003</v>
      </c>
      <c r="CI259" s="27">
        <f t="shared" si="203"/>
        <v>4.3544890000000001</v>
      </c>
      <c r="CJ259" s="27">
        <f t="shared" si="203"/>
        <v>4.460661</v>
      </c>
      <c r="CK259" s="27">
        <f t="shared" si="203"/>
        <v>0</v>
      </c>
      <c r="CL259" s="27">
        <f t="shared" si="203"/>
        <v>4.3584339999999999</v>
      </c>
      <c r="CM259" s="27">
        <f t="shared" si="203"/>
        <v>0</v>
      </c>
      <c r="CN259" s="27">
        <f t="shared" si="203"/>
        <v>0</v>
      </c>
      <c r="CO259" s="27">
        <f t="shared" si="203"/>
        <v>0</v>
      </c>
      <c r="CP259" s="27">
        <f t="shared" si="203"/>
        <v>4.4605030000000001</v>
      </c>
      <c r="CQ259" s="27">
        <f t="shared" si="203"/>
        <v>4.4381620000000002</v>
      </c>
      <c r="CR259" s="27">
        <f t="shared" si="203"/>
        <v>4.6550450000000003</v>
      </c>
      <c r="CS259" s="27">
        <f t="shared" si="203"/>
        <v>4.9980960000000003</v>
      </c>
      <c r="CT259" s="27">
        <f t="shared" si="203"/>
        <v>4.309393</v>
      </c>
      <c r="CU259" s="27">
        <f t="shared" si="203"/>
        <v>0</v>
      </c>
      <c r="CV259" s="27">
        <f t="shared" si="203"/>
        <v>4.3134410000000001</v>
      </c>
      <c r="CW259" s="27">
        <f t="shared" si="203"/>
        <v>4.3134410000000001</v>
      </c>
      <c r="CX259" s="27">
        <f t="shared" si="203"/>
        <v>4.2973229999999996</v>
      </c>
      <c r="CY259" s="27">
        <f t="shared" si="203"/>
        <v>4.3013690000000002</v>
      </c>
      <c r="CZ259" s="27">
        <f t="shared" si="203"/>
        <v>0</v>
      </c>
      <c r="DA259" s="27">
        <f t="shared" si="203"/>
        <v>0</v>
      </c>
      <c r="DB259" s="27">
        <f t="shared" si="203"/>
        <v>0</v>
      </c>
      <c r="DC259" s="27">
        <f t="shared" si="203"/>
        <v>0</v>
      </c>
      <c r="DD259" s="27">
        <f t="shared" si="203"/>
        <v>0</v>
      </c>
      <c r="DE259" s="27">
        <f t="shared" si="203"/>
        <v>4.2189509999999997</v>
      </c>
      <c r="DF259" s="27">
        <f t="shared" si="203"/>
        <v>4.2313409999999996</v>
      </c>
      <c r="DG259" s="27">
        <f t="shared" si="203"/>
        <v>4.1894010000000002</v>
      </c>
      <c r="DH259" s="27">
        <f t="shared" si="203"/>
        <v>4.2313359999999998</v>
      </c>
      <c r="DI259" s="27">
        <f t="shared" si="203"/>
        <v>0</v>
      </c>
      <c r="DJ259" s="27">
        <f t="shared" si="203"/>
        <v>4.2123470000000003</v>
      </c>
      <c r="DK259" s="27">
        <f t="shared" si="203"/>
        <v>4.3087629999999999</v>
      </c>
      <c r="DL259" s="27">
        <f t="shared" si="203"/>
        <v>4.3100370000000003</v>
      </c>
      <c r="DM259" s="27">
        <f t="shared" si="203"/>
        <v>0</v>
      </c>
      <c r="DN259" s="27">
        <f t="shared" si="203"/>
        <v>4.3102090000000004</v>
      </c>
      <c r="DO259" s="27">
        <f t="shared" si="203"/>
        <v>4.3093269999999997</v>
      </c>
      <c r="DP259" s="27">
        <f t="shared" si="203"/>
        <v>4.2128059999999996</v>
      </c>
      <c r="DQ259" s="27">
        <f t="shared" si="203"/>
        <v>4.3102090000000004</v>
      </c>
      <c r="DR259" s="27">
        <f t="shared" si="203"/>
        <v>4.3102090000000004</v>
      </c>
      <c r="DS259" s="27">
        <f t="shared" si="203"/>
        <v>4.2976919999999996</v>
      </c>
      <c r="DT259" s="27">
        <f t="shared" si="203"/>
        <v>4.3105830000000003</v>
      </c>
      <c r="DU259" s="27">
        <f t="shared" si="203"/>
        <v>0</v>
      </c>
      <c r="DV259" s="27">
        <f t="shared" si="203"/>
        <v>0</v>
      </c>
      <c r="DW259" s="27">
        <f t="shared" si="203"/>
        <v>0</v>
      </c>
      <c r="DX259" s="27">
        <f t="shared" si="203"/>
        <v>4.1894010000000002</v>
      </c>
      <c r="DY259" s="27">
        <f t="shared" si="203"/>
        <v>0</v>
      </c>
      <c r="DZ259" s="27">
        <f t="shared" si="203"/>
        <v>0</v>
      </c>
      <c r="EA259" s="27">
        <f t="shared" si="203"/>
        <v>4.155475</v>
      </c>
      <c r="EB259" s="27">
        <f t="shared" ref="EB259:GM259" si="204">IF(EB74=" ",0,EB74)</f>
        <v>0</v>
      </c>
      <c r="EC259" s="27">
        <f t="shared" si="204"/>
        <v>0</v>
      </c>
      <c r="ED259" s="27">
        <f t="shared" si="204"/>
        <v>0</v>
      </c>
      <c r="EE259" s="27">
        <f t="shared" si="204"/>
        <v>4.16798</v>
      </c>
      <c r="EF259" s="27">
        <f t="shared" si="204"/>
        <v>4.1931450000000003</v>
      </c>
      <c r="EG259" s="27">
        <f t="shared" si="204"/>
        <v>4.1939010000000003</v>
      </c>
      <c r="EH259" s="27">
        <f t="shared" si="204"/>
        <v>4.1939909999999996</v>
      </c>
      <c r="EI259" s="27">
        <f t="shared" si="204"/>
        <v>4.184456</v>
      </c>
      <c r="EJ259" s="27">
        <f t="shared" si="204"/>
        <v>0</v>
      </c>
      <c r="EK259" s="27">
        <f t="shared" si="204"/>
        <v>4.185009</v>
      </c>
      <c r="EL259" s="27">
        <f t="shared" si="204"/>
        <v>0</v>
      </c>
      <c r="EM259" s="27">
        <f t="shared" si="204"/>
        <v>0</v>
      </c>
      <c r="EN259" s="27">
        <f t="shared" si="204"/>
        <v>0</v>
      </c>
      <c r="EO259" s="27">
        <f t="shared" si="204"/>
        <v>4.2057320000000002</v>
      </c>
      <c r="EP259" s="27">
        <f t="shared" si="204"/>
        <v>4.2109220000000001</v>
      </c>
      <c r="EQ259" s="27">
        <f t="shared" si="204"/>
        <v>4.3049160000000004</v>
      </c>
      <c r="ER259" s="27">
        <f t="shared" si="204"/>
        <v>4.3054819999999996</v>
      </c>
      <c r="ES259" s="27">
        <f t="shared" si="204"/>
        <v>0</v>
      </c>
      <c r="ET259" s="27">
        <f t="shared" si="204"/>
        <v>0</v>
      </c>
      <c r="EU259" s="27">
        <f t="shared" si="204"/>
        <v>0</v>
      </c>
      <c r="EV259" s="27">
        <f t="shared" si="204"/>
        <v>0</v>
      </c>
      <c r="EW259" s="27">
        <f t="shared" si="204"/>
        <v>4.1801630000000003</v>
      </c>
      <c r="EX259" s="27">
        <f t="shared" si="204"/>
        <v>4.2865690000000001</v>
      </c>
      <c r="EY259" s="27">
        <f t="shared" si="204"/>
        <v>4.155475</v>
      </c>
      <c r="EZ259" s="27">
        <f t="shared" si="204"/>
        <v>4.16899</v>
      </c>
      <c r="FA259" s="27">
        <f t="shared" si="204"/>
        <v>4.1567069999999999</v>
      </c>
      <c r="FB259" s="27">
        <f t="shared" si="204"/>
        <v>4.169009</v>
      </c>
      <c r="FC259" s="27">
        <f t="shared" si="204"/>
        <v>4.1567069999999999</v>
      </c>
      <c r="FD259" s="27">
        <f t="shared" si="204"/>
        <v>4.1690120000000004</v>
      </c>
      <c r="FE259" s="27">
        <f t="shared" si="204"/>
        <v>4.1567069999999999</v>
      </c>
      <c r="FF259" s="27">
        <f t="shared" si="204"/>
        <v>4.1690139999999998</v>
      </c>
      <c r="FG259" s="27">
        <f t="shared" si="204"/>
        <v>4.1567069999999999</v>
      </c>
      <c r="FH259" s="27">
        <f t="shared" si="204"/>
        <v>4.1690180000000003</v>
      </c>
      <c r="FI259" s="27">
        <f t="shared" si="204"/>
        <v>4.1567069999999999</v>
      </c>
      <c r="FJ259" s="27">
        <f t="shared" si="204"/>
        <v>4.1690180000000003</v>
      </c>
      <c r="FK259" s="27">
        <f t="shared" si="204"/>
        <v>4.1567069999999999</v>
      </c>
      <c r="FL259" s="27">
        <f t="shared" si="204"/>
        <v>4.16899</v>
      </c>
      <c r="FM259" s="27">
        <f t="shared" si="204"/>
        <v>4.1567069999999999</v>
      </c>
      <c r="FN259" s="27">
        <f t="shared" si="204"/>
        <v>4.1804589999999999</v>
      </c>
      <c r="FO259" s="27">
        <f t="shared" si="204"/>
        <v>4.1814229999999997</v>
      </c>
      <c r="FP259" s="27">
        <f t="shared" si="204"/>
        <v>4.1792939999999996</v>
      </c>
      <c r="FQ259" s="27">
        <f t="shared" si="204"/>
        <v>4.1801630000000003</v>
      </c>
      <c r="FR259" s="27">
        <f t="shared" si="204"/>
        <v>4.1804600000000001</v>
      </c>
      <c r="FS259" s="27">
        <f t="shared" si="204"/>
        <v>4.1814229999999997</v>
      </c>
      <c r="FT259" s="27">
        <f t="shared" si="204"/>
        <v>4.1803419999999996</v>
      </c>
      <c r="FU259" s="27">
        <f t="shared" si="204"/>
        <v>4.1812969999999998</v>
      </c>
      <c r="FV259" s="27">
        <f t="shared" si="204"/>
        <v>0</v>
      </c>
      <c r="FW259" s="27">
        <f t="shared" si="204"/>
        <v>0</v>
      </c>
      <c r="FX259" s="27">
        <f t="shared" si="204"/>
        <v>0</v>
      </c>
      <c r="FY259" s="27">
        <f t="shared" si="204"/>
        <v>0</v>
      </c>
      <c r="FZ259" s="27">
        <f t="shared" si="204"/>
        <v>0</v>
      </c>
      <c r="GA259" s="27">
        <f t="shared" si="204"/>
        <v>4.3358030000000003</v>
      </c>
      <c r="GB259" s="27">
        <f t="shared" si="204"/>
        <v>0</v>
      </c>
      <c r="GC259" s="27">
        <f t="shared" si="204"/>
        <v>4.3358030000000003</v>
      </c>
      <c r="GD259" s="27">
        <f t="shared" si="204"/>
        <v>2.4081570000000001</v>
      </c>
      <c r="GE259" s="27">
        <f t="shared" si="204"/>
        <v>2.4462100000000002</v>
      </c>
      <c r="GF259" s="27">
        <f t="shared" si="204"/>
        <v>2.4462100000000002</v>
      </c>
      <c r="GG259" s="27">
        <f t="shared" si="204"/>
        <v>2.4116360000000001</v>
      </c>
      <c r="GH259" s="27">
        <f t="shared" si="204"/>
        <v>2.4462100000000002</v>
      </c>
      <c r="GI259" s="27">
        <f t="shared" si="204"/>
        <v>2.404671</v>
      </c>
      <c r="GJ259" s="27">
        <f t="shared" si="204"/>
        <v>4.1837679999999997</v>
      </c>
      <c r="GK259" s="27">
        <f t="shared" si="204"/>
        <v>4.1848809999999999</v>
      </c>
      <c r="GL259" s="27">
        <f t="shared" si="204"/>
        <v>0</v>
      </c>
      <c r="GM259" s="27">
        <f t="shared" si="204"/>
        <v>1.3896550000000001</v>
      </c>
      <c r="GN259" s="27">
        <f t="shared" ref="GN259:HV259" si="205">IF(GN74=" ",0,GN74)</f>
        <v>4.2191280000000004</v>
      </c>
      <c r="GO259" s="27">
        <f t="shared" si="205"/>
        <v>4.1848840000000003</v>
      </c>
      <c r="GP259" s="27">
        <f t="shared" si="205"/>
        <v>4.1789769999999997</v>
      </c>
      <c r="GQ259" s="27">
        <f t="shared" si="205"/>
        <v>4.1848809999999999</v>
      </c>
      <c r="GR259" s="27">
        <f t="shared" si="205"/>
        <v>4.1788530000000002</v>
      </c>
      <c r="GS259" s="27">
        <f t="shared" si="205"/>
        <v>4.1048049999999998</v>
      </c>
      <c r="GT259" s="27">
        <f t="shared" si="205"/>
        <v>0</v>
      </c>
      <c r="GU259" s="27">
        <f t="shared" si="205"/>
        <v>1.2979130000000001</v>
      </c>
      <c r="GV259" s="27">
        <f t="shared" si="205"/>
        <v>3.6158700000000001</v>
      </c>
      <c r="GW259" s="27">
        <f t="shared" si="205"/>
        <v>0</v>
      </c>
      <c r="GX259" s="27">
        <f t="shared" si="205"/>
        <v>1.226694</v>
      </c>
      <c r="GY259" s="27">
        <f t="shared" si="205"/>
        <v>3.3703959999999999</v>
      </c>
      <c r="GZ259" s="27">
        <f t="shared" si="205"/>
        <v>0</v>
      </c>
      <c r="HA259" s="27">
        <f t="shared" si="205"/>
        <v>1.1551180000000001</v>
      </c>
      <c r="HB259" s="27">
        <f t="shared" si="205"/>
        <v>3.2251129999999999</v>
      </c>
      <c r="HC259" s="27">
        <f t="shared" si="205"/>
        <v>0</v>
      </c>
      <c r="HD259" s="27">
        <f t="shared" si="205"/>
        <v>1.092273</v>
      </c>
      <c r="HE259" s="27">
        <f t="shared" si="205"/>
        <v>4.3138639999999997</v>
      </c>
      <c r="HF259" s="27">
        <f t="shared" si="205"/>
        <v>0</v>
      </c>
      <c r="HG259" s="27">
        <f t="shared" si="205"/>
        <v>1.0543210000000001</v>
      </c>
      <c r="HH259" s="27">
        <f t="shared" si="205"/>
        <v>4.3093969999999997</v>
      </c>
      <c r="HI259" s="27">
        <f t="shared" si="205"/>
        <v>4.3093969999999997</v>
      </c>
      <c r="HJ259" s="27">
        <f t="shared" si="205"/>
        <v>4.3093959999999996</v>
      </c>
      <c r="HK259" s="27">
        <f t="shared" si="205"/>
        <v>3.7619889999999998</v>
      </c>
      <c r="HL259" s="27">
        <f t="shared" si="205"/>
        <v>0</v>
      </c>
      <c r="HM259" s="27">
        <f t="shared" si="205"/>
        <v>4.3102090000000004</v>
      </c>
      <c r="HN259" s="27">
        <f t="shared" si="205"/>
        <v>4.3102090000000004</v>
      </c>
      <c r="HO259" s="27">
        <f t="shared" si="205"/>
        <v>4.3102090000000004</v>
      </c>
      <c r="HP259" s="27">
        <f t="shared" si="205"/>
        <v>0</v>
      </c>
      <c r="HQ259" s="27">
        <f t="shared" si="205"/>
        <v>0</v>
      </c>
      <c r="HR259" s="27">
        <f t="shared" si="205"/>
        <v>4.3102090000000004</v>
      </c>
      <c r="HS259" s="27">
        <f t="shared" si="205"/>
        <v>0</v>
      </c>
      <c r="HT259" s="27">
        <f t="shared" si="205"/>
        <v>4.2888019999999996</v>
      </c>
      <c r="HU259" s="27">
        <f t="shared" si="205"/>
        <v>4.3102090000000004</v>
      </c>
      <c r="HV259" s="27">
        <f t="shared" si="205"/>
        <v>4.2888019999999996</v>
      </c>
      <c r="HW259" s="27">
        <f t="shared" ref="HW259:IB259" si="206">IF(HW74=" ",0,HW74)</f>
        <v>4.3060520000000002</v>
      </c>
      <c r="HX259" s="27">
        <f t="shared" si="206"/>
        <v>0</v>
      </c>
      <c r="HY259" s="27">
        <f t="shared" si="206"/>
        <v>0</v>
      </c>
      <c r="HZ259" s="27">
        <f t="shared" si="206"/>
        <v>0</v>
      </c>
      <c r="IA259" s="27">
        <f t="shared" si="206"/>
        <v>4.2189509999999997</v>
      </c>
      <c r="IB259" s="27">
        <f t="shared" si="206"/>
        <v>4.2008239999999999</v>
      </c>
      <c r="IC259" s="27">
        <f>IF(IC74=" ",0,IC74)</f>
        <v>4.305256</v>
      </c>
      <c r="ID259" s="27">
        <f>IF(ID74=" ",0,ID74)</f>
        <v>4.2976919999999996</v>
      </c>
      <c r="IE259" s="27"/>
      <c r="IF259" s="27"/>
      <c r="IG259" s="27"/>
      <c r="IH259" s="27"/>
      <c r="II259" s="27"/>
      <c r="IJ259" s="27"/>
      <c r="IK259" s="27"/>
      <c r="IL259" s="27"/>
      <c r="IM259" s="27"/>
      <c r="IN259" s="27"/>
      <c r="IO259" s="27"/>
      <c r="IP259" s="27"/>
      <c r="IQ259" s="27"/>
      <c r="IR259" s="27"/>
      <c r="IS259" s="27"/>
      <c r="IT259" s="27"/>
    </row>
    <row r="260" spans="1:254" ht="12" customHeight="1" x14ac:dyDescent="0.15">
      <c r="A260" s="4" t="s">
        <v>573</v>
      </c>
      <c r="B260" s="5" t="s">
        <v>623</v>
      </c>
      <c r="C260" s="27">
        <f>IF(C75=" ",0,C75)</f>
        <v>0.66115789999999997</v>
      </c>
      <c r="D260" s="27">
        <f>IF(D75=" ",0,D75)</f>
        <v>0</v>
      </c>
      <c r="E260" s="27">
        <f t="shared" ref="E260:BP260" si="207">IF(E75=" ",0,E75)</f>
        <v>0.67511220000000005</v>
      </c>
      <c r="F260" s="27">
        <f t="shared" si="207"/>
        <v>0</v>
      </c>
      <c r="G260" s="27">
        <f t="shared" si="207"/>
        <v>0.63602769999999997</v>
      </c>
      <c r="H260" s="27">
        <f t="shared" si="207"/>
        <v>0.63602769999999997</v>
      </c>
      <c r="I260" s="27">
        <f t="shared" si="207"/>
        <v>0.63723110000000005</v>
      </c>
      <c r="J260" s="27">
        <f t="shared" si="207"/>
        <v>0</v>
      </c>
      <c r="K260" s="27">
        <f t="shared" si="207"/>
        <v>0</v>
      </c>
      <c r="L260" s="27">
        <f t="shared" si="207"/>
        <v>0.63602769999999997</v>
      </c>
      <c r="M260" s="27">
        <f t="shared" si="207"/>
        <v>0.15837119999999999</v>
      </c>
      <c r="N260" s="27">
        <f t="shared" si="207"/>
        <v>0.15837119999999999</v>
      </c>
      <c r="O260" s="27">
        <f t="shared" si="207"/>
        <v>0.63609009999999999</v>
      </c>
      <c r="P260" s="27">
        <f t="shared" si="207"/>
        <v>0.15837119999999999</v>
      </c>
      <c r="Q260" s="27">
        <f t="shared" si="207"/>
        <v>0</v>
      </c>
      <c r="R260" s="27">
        <f t="shared" si="207"/>
        <v>0.15844610000000001</v>
      </c>
      <c r="S260" s="27">
        <f t="shared" si="207"/>
        <v>0.63723790000000002</v>
      </c>
      <c r="T260" s="27">
        <f t="shared" si="207"/>
        <v>0.63596739999999996</v>
      </c>
      <c r="U260" s="27">
        <f t="shared" si="207"/>
        <v>0</v>
      </c>
      <c r="V260" s="27">
        <f t="shared" si="207"/>
        <v>0</v>
      </c>
      <c r="W260" s="27">
        <f t="shared" si="207"/>
        <v>0.63124449999999999</v>
      </c>
      <c r="X260" s="27">
        <f t="shared" si="207"/>
        <v>0</v>
      </c>
      <c r="Y260" s="27">
        <f t="shared" si="207"/>
        <v>0</v>
      </c>
      <c r="Z260" s="27">
        <f t="shared" si="207"/>
        <v>0.63561299999999998</v>
      </c>
      <c r="AA260" s="27">
        <f t="shared" si="207"/>
        <v>0.63556299999999999</v>
      </c>
      <c r="AB260" s="27">
        <f t="shared" si="207"/>
        <v>0.63561749999999995</v>
      </c>
      <c r="AC260" s="27">
        <f t="shared" si="207"/>
        <v>0.62132849999999995</v>
      </c>
      <c r="AD260" s="27">
        <f t="shared" si="207"/>
        <v>0.63561749999999995</v>
      </c>
      <c r="AE260" s="27">
        <f t="shared" si="207"/>
        <v>0.63561749999999995</v>
      </c>
      <c r="AF260" s="27">
        <f t="shared" si="207"/>
        <v>0.63561749999999995</v>
      </c>
      <c r="AG260" s="27">
        <f t="shared" si="207"/>
        <v>0.62132849999999995</v>
      </c>
      <c r="AH260" s="27">
        <f t="shared" si="207"/>
        <v>0.62132849999999995</v>
      </c>
      <c r="AI260" s="27">
        <f t="shared" si="207"/>
        <v>0.62132849999999995</v>
      </c>
      <c r="AJ260" s="27">
        <f t="shared" si="207"/>
        <v>0.62132849999999995</v>
      </c>
      <c r="AK260" s="27">
        <f t="shared" si="207"/>
        <v>0.63561749999999995</v>
      </c>
      <c r="AL260" s="27">
        <f t="shared" si="207"/>
        <v>0.15068300000000001</v>
      </c>
      <c r="AM260" s="27">
        <f t="shared" si="207"/>
        <v>0.155498</v>
      </c>
      <c r="AN260" s="27">
        <f t="shared" si="207"/>
        <v>0</v>
      </c>
      <c r="AO260" s="27">
        <f t="shared" si="207"/>
        <v>0.613622</v>
      </c>
      <c r="AP260" s="27">
        <f t="shared" si="207"/>
        <v>0.66193539999999995</v>
      </c>
      <c r="AQ260" s="27">
        <f t="shared" si="207"/>
        <v>0.65673440000000005</v>
      </c>
      <c r="AR260" s="27">
        <f t="shared" si="207"/>
        <v>0.66193539999999995</v>
      </c>
      <c r="AS260" s="27">
        <f t="shared" si="207"/>
        <v>0.66193590000000002</v>
      </c>
      <c r="AT260" s="27">
        <f t="shared" si="207"/>
        <v>0.66184889999999996</v>
      </c>
      <c r="AU260" s="27">
        <f t="shared" si="207"/>
        <v>0.61970919999999996</v>
      </c>
      <c r="AV260" s="27">
        <f t="shared" si="207"/>
        <v>0</v>
      </c>
      <c r="AW260" s="27">
        <f t="shared" si="207"/>
        <v>0</v>
      </c>
      <c r="AX260" s="27">
        <f t="shared" si="207"/>
        <v>0</v>
      </c>
      <c r="AY260" s="27">
        <f t="shared" si="207"/>
        <v>0.66254500000000005</v>
      </c>
      <c r="AZ260" s="27">
        <f t="shared" si="207"/>
        <v>0.66255160000000002</v>
      </c>
      <c r="BA260" s="27">
        <f t="shared" si="207"/>
        <v>0.66680530000000005</v>
      </c>
      <c r="BB260" s="27">
        <f t="shared" si="207"/>
        <v>0.66375759999999995</v>
      </c>
      <c r="BC260" s="27">
        <f t="shared" si="207"/>
        <v>0.62326420000000005</v>
      </c>
      <c r="BD260" s="27">
        <f t="shared" si="207"/>
        <v>0.49055349999999998</v>
      </c>
      <c r="BE260" s="27">
        <f t="shared" si="207"/>
        <v>0.3380205</v>
      </c>
      <c r="BF260" s="27">
        <f t="shared" si="207"/>
        <v>0.26535409999999998</v>
      </c>
      <c r="BG260" s="27">
        <f t="shared" si="207"/>
        <v>0.22510179999999999</v>
      </c>
      <c r="BH260" s="27">
        <f t="shared" si="207"/>
        <v>0</v>
      </c>
      <c r="BI260" s="27">
        <f t="shared" si="207"/>
        <v>0</v>
      </c>
      <c r="BJ260" s="27">
        <f t="shared" si="207"/>
        <v>0.57470359999999998</v>
      </c>
      <c r="BK260" s="27">
        <f t="shared" si="207"/>
        <v>0.22504350000000001</v>
      </c>
      <c r="BL260" s="27">
        <f t="shared" si="207"/>
        <v>0.2670727</v>
      </c>
      <c r="BM260" s="27">
        <f t="shared" si="207"/>
        <v>0</v>
      </c>
      <c r="BN260" s="27">
        <f t="shared" si="207"/>
        <v>0.49826670000000001</v>
      </c>
      <c r="BO260" s="27">
        <f t="shared" si="207"/>
        <v>0.43755539999999998</v>
      </c>
      <c r="BP260" s="27">
        <f t="shared" si="207"/>
        <v>0</v>
      </c>
      <c r="BQ260" s="27">
        <f t="shared" ref="BQ260:EB260" si="208">IF(BQ75=" ",0,BQ75)</f>
        <v>0.43876890000000002</v>
      </c>
      <c r="BR260" s="27">
        <f t="shared" si="208"/>
        <v>0.45796759999999997</v>
      </c>
      <c r="BS260" s="27">
        <f t="shared" si="208"/>
        <v>0.56681320000000002</v>
      </c>
      <c r="BT260" s="27">
        <f t="shared" si="208"/>
        <v>0</v>
      </c>
      <c r="BU260" s="27">
        <f t="shared" si="208"/>
        <v>0.56714719999999996</v>
      </c>
      <c r="BV260" s="27">
        <f t="shared" si="208"/>
        <v>0.62786330000000001</v>
      </c>
      <c r="BW260" s="27">
        <f t="shared" si="208"/>
        <v>0.62788730000000004</v>
      </c>
      <c r="BX260" s="27">
        <f t="shared" si="208"/>
        <v>0.64774010000000004</v>
      </c>
      <c r="BY260" s="27">
        <f t="shared" si="208"/>
        <v>0.64667569999999996</v>
      </c>
      <c r="BZ260" s="27">
        <f t="shared" si="208"/>
        <v>0.22075130000000001</v>
      </c>
      <c r="CA260" s="27">
        <f t="shared" si="208"/>
        <v>0.64773979999999998</v>
      </c>
      <c r="CB260" s="27">
        <f t="shared" si="208"/>
        <v>0</v>
      </c>
      <c r="CC260" s="27">
        <f t="shared" si="208"/>
        <v>0</v>
      </c>
      <c r="CD260" s="27">
        <f t="shared" si="208"/>
        <v>0.68308709999999995</v>
      </c>
      <c r="CE260" s="27">
        <f t="shared" si="208"/>
        <v>0</v>
      </c>
      <c r="CF260" s="27">
        <f t="shared" si="208"/>
        <v>0</v>
      </c>
      <c r="CG260" s="27">
        <f t="shared" si="208"/>
        <v>0</v>
      </c>
      <c r="CH260" s="27">
        <f t="shared" si="208"/>
        <v>0.67986829999999998</v>
      </c>
      <c r="CI260" s="27">
        <f t="shared" si="208"/>
        <v>0.63193540000000004</v>
      </c>
      <c r="CJ260" s="27">
        <f t="shared" si="208"/>
        <v>0.6591842</v>
      </c>
      <c r="CK260" s="27">
        <f t="shared" si="208"/>
        <v>0</v>
      </c>
      <c r="CL260" s="27">
        <f t="shared" si="208"/>
        <v>0.67235299999999998</v>
      </c>
      <c r="CM260" s="27">
        <f t="shared" si="208"/>
        <v>0</v>
      </c>
      <c r="CN260" s="27">
        <f t="shared" si="208"/>
        <v>0</v>
      </c>
      <c r="CO260" s="27">
        <f t="shared" si="208"/>
        <v>0</v>
      </c>
      <c r="CP260" s="27">
        <f t="shared" si="208"/>
        <v>0.65865649999999998</v>
      </c>
      <c r="CQ260" s="27">
        <f t="shared" si="208"/>
        <v>0.57033160000000005</v>
      </c>
      <c r="CR260" s="27">
        <f t="shared" si="208"/>
        <v>0.63440719999999995</v>
      </c>
      <c r="CS260" s="27">
        <f t="shared" si="208"/>
        <v>0.59812149999999997</v>
      </c>
      <c r="CT260" s="27">
        <f t="shared" si="208"/>
        <v>0.68116580000000004</v>
      </c>
      <c r="CU260" s="27">
        <f t="shared" si="208"/>
        <v>0</v>
      </c>
      <c r="CV260" s="27">
        <f t="shared" si="208"/>
        <v>0.67551830000000002</v>
      </c>
      <c r="CW260" s="27">
        <f t="shared" si="208"/>
        <v>0.67551830000000002</v>
      </c>
      <c r="CX260" s="27">
        <f t="shared" si="208"/>
        <v>0.67210720000000002</v>
      </c>
      <c r="CY260" s="27">
        <f t="shared" si="208"/>
        <v>0.64118350000000002</v>
      </c>
      <c r="CZ260" s="27">
        <f t="shared" si="208"/>
        <v>0</v>
      </c>
      <c r="DA260" s="27">
        <f t="shared" si="208"/>
        <v>0</v>
      </c>
      <c r="DB260" s="27">
        <f t="shared" si="208"/>
        <v>0</v>
      </c>
      <c r="DC260" s="27">
        <f t="shared" si="208"/>
        <v>0</v>
      </c>
      <c r="DD260" s="27">
        <f t="shared" si="208"/>
        <v>0</v>
      </c>
      <c r="DE260" s="27">
        <f t="shared" si="208"/>
        <v>0.67617079999999996</v>
      </c>
      <c r="DF260" s="27">
        <f t="shared" si="208"/>
        <v>0.67763039999999997</v>
      </c>
      <c r="DG260" s="27">
        <f t="shared" si="208"/>
        <v>0.64493100000000003</v>
      </c>
      <c r="DH260" s="27">
        <f t="shared" si="208"/>
        <v>0.67762929999999999</v>
      </c>
      <c r="DI260" s="27">
        <f t="shared" si="208"/>
        <v>0</v>
      </c>
      <c r="DJ260" s="27">
        <f t="shared" si="208"/>
        <v>0.65819320000000003</v>
      </c>
      <c r="DK260" s="27">
        <f t="shared" si="208"/>
        <v>0.64827029999999997</v>
      </c>
      <c r="DL260" s="27">
        <f t="shared" si="208"/>
        <v>0.64825310000000003</v>
      </c>
      <c r="DM260" s="27">
        <f t="shared" si="208"/>
        <v>0</v>
      </c>
      <c r="DN260" s="27">
        <f t="shared" si="208"/>
        <v>0.64824210000000004</v>
      </c>
      <c r="DO260" s="27">
        <f t="shared" si="208"/>
        <v>0.64824689999999996</v>
      </c>
      <c r="DP260" s="27">
        <f t="shared" si="208"/>
        <v>0.67380390000000001</v>
      </c>
      <c r="DQ260" s="27">
        <f t="shared" si="208"/>
        <v>0.64824110000000001</v>
      </c>
      <c r="DR260" s="27">
        <f t="shared" si="208"/>
        <v>0.64824110000000001</v>
      </c>
      <c r="DS260" s="27">
        <f t="shared" si="208"/>
        <v>0.67210619999999999</v>
      </c>
      <c r="DT260" s="27">
        <f t="shared" si="208"/>
        <v>0.64823869999999995</v>
      </c>
      <c r="DU260" s="27">
        <f t="shared" si="208"/>
        <v>0</v>
      </c>
      <c r="DV260" s="27">
        <f t="shared" si="208"/>
        <v>0</v>
      </c>
      <c r="DW260" s="27">
        <f t="shared" si="208"/>
        <v>0</v>
      </c>
      <c r="DX260" s="27">
        <f t="shared" si="208"/>
        <v>0.64493100000000003</v>
      </c>
      <c r="DY260" s="27">
        <f t="shared" si="208"/>
        <v>0</v>
      </c>
      <c r="DZ260" s="27">
        <f t="shared" si="208"/>
        <v>0</v>
      </c>
      <c r="EA260" s="27">
        <f t="shared" si="208"/>
        <v>0.61970919999999996</v>
      </c>
      <c r="EB260" s="27">
        <f t="shared" si="208"/>
        <v>0</v>
      </c>
      <c r="EC260" s="27">
        <f t="shared" ref="EC260:GN260" si="209">IF(EC75=" ",0,EC75)</f>
        <v>0</v>
      </c>
      <c r="ED260" s="27">
        <f t="shared" si="209"/>
        <v>0</v>
      </c>
      <c r="EE260" s="27">
        <f t="shared" si="209"/>
        <v>0.63024829999999998</v>
      </c>
      <c r="EF260" s="27">
        <f t="shared" si="209"/>
        <v>0.65353839999999996</v>
      </c>
      <c r="EG260" s="27">
        <f t="shared" si="209"/>
        <v>0.65347370000000005</v>
      </c>
      <c r="EH260" s="27">
        <f t="shared" si="209"/>
        <v>0.65346649999999995</v>
      </c>
      <c r="EI260" s="27">
        <f t="shared" si="209"/>
        <v>0.63728669999999998</v>
      </c>
      <c r="EJ260" s="27">
        <f t="shared" si="209"/>
        <v>0</v>
      </c>
      <c r="EK260" s="27">
        <f t="shared" si="209"/>
        <v>0.63725540000000003</v>
      </c>
      <c r="EL260" s="27">
        <f t="shared" si="209"/>
        <v>0</v>
      </c>
      <c r="EM260" s="27">
        <f t="shared" si="209"/>
        <v>0</v>
      </c>
      <c r="EN260" s="27">
        <f t="shared" si="209"/>
        <v>0</v>
      </c>
      <c r="EO260" s="27">
        <f t="shared" si="209"/>
        <v>0.65650719999999996</v>
      </c>
      <c r="EP260" s="27">
        <f t="shared" si="209"/>
        <v>0.6582363</v>
      </c>
      <c r="EQ260" s="27">
        <f t="shared" si="209"/>
        <v>0.65012979999999998</v>
      </c>
      <c r="ER260" s="27">
        <f t="shared" si="209"/>
        <v>0.6501654</v>
      </c>
      <c r="ES260" s="27">
        <f t="shared" si="209"/>
        <v>0</v>
      </c>
      <c r="ET260" s="27">
        <f t="shared" si="209"/>
        <v>0</v>
      </c>
      <c r="EU260" s="27">
        <f t="shared" si="209"/>
        <v>0</v>
      </c>
      <c r="EV260" s="27">
        <f t="shared" si="209"/>
        <v>0</v>
      </c>
      <c r="EW260" s="27">
        <f t="shared" si="209"/>
        <v>0.62329449999999997</v>
      </c>
      <c r="EX260" s="27">
        <f t="shared" si="209"/>
        <v>0.68290729999999999</v>
      </c>
      <c r="EY260" s="27">
        <f t="shared" si="209"/>
        <v>0.61970919999999996</v>
      </c>
      <c r="EZ260" s="27">
        <f t="shared" si="209"/>
        <v>0.63184070000000003</v>
      </c>
      <c r="FA260" s="27">
        <f t="shared" si="209"/>
        <v>0.61970919999999996</v>
      </c>
      <c r="FB260" s="27">
        <f t="shared" si="209"/>
        <v>0.6318551</v>
      </c>
      <c r="FC260" s="27">
        <f t="shared" si="209"/>
        <v>0.61970919999999996</v>
      </c>
      <c r="FD260" s="27">
        <f t="shared" si="209"/>
        <v>0.631857</v>
      </c>
      <c r="FE260" s="27">
        <f t="shared" si="209"/>
        <v>0.61970919999999996</v>
      </c>
      <c r="FF260" s="27">
        <f t="shared" si="209"/>
        <v>0.63185849999999999</v>
      </c>
      <c r="FG260" s="27">
        <f t="shared" si="209"/>
        <v>0.61970919999999996</v>
      </c>
      <c r="FH260" s="27">
        <f t="shared" si="209"/>
        <v>0.63186180000000003</v>
      </c>
      <c r="FI260" s="27">
        <f t="shared" si="209"/>
        <v>0.61970919999999996</v>
      </c>
      <c r="FJ260" s="27">
        <f t="shared" si="209"/>
        <v>0.63186180000000003</v>
      </c>
      <c r="FK260" s="27">
        <f t="shared" si="209"/>
        <v>0.61970919999999996</v>
      </c>
      <c r="FL260" s="27">
        <f t="shared" si="209"/>
        <v>0.63184119999999999</v>
      </c>
      <c r="FM260" s="27">
        <f t="shared" si="209"/>
        <v>0.61970919999999996</v>
      </c>
      <c r="FN260" s="27">
        <f t="shared" si="209"/>
        <v>0.63708989999999999</v>
      </c>
      <c r="FO260" s="27">
        <f t="shared" si="209"/>
        <v>0.62306919999999999</v>
      </c>
      <c r="FP260" s="27">
        <f t="shared" si="209"/>
        <v>0.6373183</v>
      </c>
      <c r="FQ260" s="27">
        <f t="shared" si="209"/>
        <v>0.62329449999999997</v>
      </c>
      <c r="FR260" s="27">
        <f t="shared" si="209"/>
        <v>0.63707740000000002</v>
      </c>
      <c r="FS260" s="27">
        <f t="shared" si="209"/>
        <v>0.62306919999999999</v>
      </c>
      <c r="FT260" s="27">
        <f t="shared" si="209"/>
        <v>0.63711130000000005</v>
      </c>
      <c r="FU260" s="27">
        <f t="shared" si="209"/>
        <v>0.62309170000000003</v>
      </c>
      <c r="FV260" s="27">
        <f t="shared" si="209"/>
        <v>0</v>
      </c>
      <c r="FW260" s="27">
        <f t="shared" si="209"/>
        <v>0</v>
      </c>
      <c r="FX260" s="27">
        <f t="shared" si="209"/>
        <v>0</v>
      </c>
      <c r="FY260" s="27">
        <f t="shared" si="209"/>
        <v>0</v>
      </c>
      <c r="FZ260" s="27">
        <f t="shared" si="209"/>
        <v>0</v>
      </c>
      <c r="GA260" s="27">
        <f t="shared" si="209"/>
        <v>0.67943330000000002</v>
      </c>
      <c r="GB260" s="27">
        <f t="shared" si="209"/>
        <v>0</v>
      </c>
      <c r="GC260" s="27">
        <f t="shared" si="209"/>
        <v>0.67943330000000002</v>
      </c>
      <c r="GD260" s="27">
        <f t="shared" si="209"/>
        <v>8.9345400000000005E-2</v>
      </c>
      <c r="GE260" s="27">
        <f t="shared" si="209"/>
        <v>8.6762400000000003E-2</v>
      </c>
      <c r="GF260" s="27">
        <f t="shared" si="209"/>
        <v>8.6762400000000003E-2</v>
      </c>
      <c r="GG260" s="27">
        <f t="shared" si="209"/>
        <v>8.9108599999999996E-2</v>
      </c>
      <c r="GH260" s="27">
        <f t="shared" si="209"/>
        <v>8.6762400000000003E-2</v>
      </c>
      <c r="GI260" s="27">
        <f t="shared" si="209"/>
        <v>8.9582899999999993E-2</v>
      </c>
      <c r="GJ260" s="27">
        <f t="shared" si="209"/>
        <v>0.63794399999999996</v>
      </c>
      <c r="GK260" s="27">
        <f t="shared" si="209"/>
        <v>0.63609070000000001</v>
      </c>
      <c r="GL260" s="27">
        <f t="shared" si="209"/>
        <v>0</v>
      </c>
      <c r="GM260" s="27">
        <f t="shared" si="209"/>
        <v>0.15849279999999999</v>
      </c>
      <c r="GN260" s="27">
        <f t="shared" si="209"/>
        <v>0.67511200000000005</v>
      </c>
      <c r="GO260" s="27">
        <f t="shared" ref="GO260:HV260" si="210">IF(GO75=" ",0,GO75)</f>
        <v>0.63608609999999999</v>
      </c>
      <c r="GP260" s="27">
        <f t="shared" si="210"/>
        <v>0.63722889999999999</v>
      </c>
      <c r="GQ260" s="27">
        <f t="shared" si="210"/>
        <v>0.63609070000000001</v>
      </c>
      <c r="GR260" s="27">
        <f t="shared" si="210"/>
        <v>0.63723719999999995</v>
      </c>
      <c r="GS260" s="27">
        <f t="shared" si="210"/>
        <v>0.22153829999999999</v>
      </c>
      <c r="GT260" s="27">
        <f t="shared" si="210"/>
        <v>0</v>
      </c>
      <c r="GU260" s="27">
        <f t="shared" si="210"/>
        <v>0.1242538</v>
      </c>
      <c r="GV260" s="27">
        <f t="shared" si="210"/>
        <v>0.21873219999999999</v>
      </c>
      <c r="GW260" s="27">
        <f t="shared" si="210"/>
        <v>0</v>
      </c>
      <c r="GX260" s="27">
        <f t="shared" si="210"/>
        <v>0.12832170000000001</v>
      </c>
      <c r="GY260" s="27">
        <f t="shared" si="210"/>
        <v>0.21936800000000001</v>
      </c>
      <c r="GZ260" s="27">
        <f t="shared" si="210"/>
        <v>0</v>
      </c>
      <c r="HA260" s="27">
        <f t="shared" si="210"/>
        <v>0.13204150000000001</v>
      </c>
      <c r="HB260" s="27">
        <f t="shared" si="210"/>
        <v>0.22015460000000001</v>
      </c>
      <c r="HC260" s="27">
        <f t="shared" si="210"/>
        <v>0</v>
      </c>
      <c r="HD260" s="27">
        <f t="shared" si="210"/>
        <v>0.1350817</v>
      </c>
      <c r="HE260" s="27">
        <f t="shared" si="210"/>
        <v>0.64664659999999996</v>
      </c>
      <c r="HF260" s="27">
        <f t="shared" si="210"/>
        <v>0</v>
      </c>
      <c r="HG260" s="27">
        <f t="shared" si="210"/>
        <v>0.13683890000000001</v>
      </c>
      <c r="HH260" s="27">
        <f t="shared" si="210"/>
        <v>0.64774010000000004</v>
      </c>
      <c r="HI260" s="27">
        <f t="shared" si="210"/>
        <v>0.64773820000000004</v>
      </c>
      <c r="HJ260" s="27">
        <f t="shared" si="210"/>
        <v>0.64773959999999997</v>
      </c>
      <c r="HK260" s="27">
        <f t="shared" si="210"/>
        <v>0.22096099999999999</v>
      </c>
      <c r="HL260" s="27">
        <f t="shared" si="210"/>
        <v>0</v>
      </c>
      <c r="HM260" s="27">
        <f t="shared" si="210"/>
        <v>0.64824110000000001</v>
      </c>
      <c r="HN260" s="27">
        <f t="shared" si="210"/>
        <v>0.64824110000000001</v>
      </c>
      <c r="HO260" s="27">
        <f t="shared" si="210"/>
        <v>0.64824110000000001</v>
      </c>
      <c r="HP260" s="27">
        <f t="shared" si="210"/>
        <v>0</v>
      </c>
      <c r="HQ260" s="27">
        <f t="shared" si="210"/>
        <v>0</v>
      </c>
      <c r="HR260" s="27">
        <f t="shared" si="210"/>
        <v>0.64824119999999996</v>
      </c>
      <c r="HS260" s="27">
        <f t="shared" si="210"/>
        <v>0</v>
      </c>
      <c r="HT260" s="27">
        <f t="shared" si="210"/>
        <v>0.68587390000000004</v>
      </c>
      <c r="HU260" s="27">
        <f t="shared" si="210"/>
        <v>0.64824119999999996</v>
      </c>
      <c r="HV260" s="27">
        <f t="shared" si="210"/>
        <v>0.68587390000000004</v>
      </c>
      <c r="HW260" s="27">
        <f t="shared" ref="HW260:IB260" si="211">IF(HW75=" ",0,HW75)</f>
        <v>0.68565569999999998</v>
      </c>
      <c r="HX260" s="27">
        <f t="shared" si="211"/>
        <v>0</v>
      </c>
      <c r="HY260" s="27">
        <f t="shared" si="211"/>
        <v>0</v>
      </c>
      <c r="HZ260" s="27">
        <f t="shared" si="211"/>
        <v>0</v>
      </c>
      <c r="IA260" s="27">
        <f t="shared" si="211"/>
        <v>0.67617070000000001</v>
      </c>
      <c r="IB260" s="27">
        <f t="shared" si="211"/>
        <v>0.66783420000000004</v>
      </c>
      <c r="IC260" s="27">
        <f>IF(IC75=" ",0,IC75)</f>
        <v>0.64931150000000004</v>
      </c>
      <c r="ID260" s="27">
        <f>IF(ID75=" ",0,ID75)</f>
        <v>0.67210619999999999</v>
      </c>
      <c r="IE260" s="27"/>
      <c r="IF260" s="27"/>
      <c r="IG260" s="27"/>
      <c r="IH260" s="27"/>
      <c r="II260" s="27"/>
      <c r="IJ260" s="27"/>
      <c r="IK260" s="27"/>
      <c r="IL260" s="27"/>
      <c r="IM260" s="27"/>
      <c r="IN260" s="27"/>
      <c r="IO260" s="27"/>
      <c r="IP260" s="27"/>
      <c r="IQ260" s="27"/>
      <c r="IR260" s="27"/>
      <c r="IS260" s="27"/>
      <c r="IT260" s="27"/>
    </row>
    <row r="261" spans="1:254" ht="12" customHeight="1" x14ac:dyDescent="0.15">
      <c r="A261" s="4" t="s">
        <v>571</v>
      </c>
      <c r="B261" s="5" t="s">
        <v>625</v>
      </c>
      <c r="C261" s="27">
        <f>IF(C77=" ",0,C77)</f>
        <v>0.22893430000000001</v>
      </c>
      <c r="D261" s="27">
        <f t="shared" ref="D261:BO261" si="212">IF(D77=" ",0,D77)</f>
        <v>0</v>
      </c>
      <c r="E261" s="27">
        <f t="shared" si="212"/>
        <v>0.27949770000000002</v>
      </c>
      <c r="F261" s="27">
        <f t="shared" si="212"/>
        <v>0</v>
      </c>
      <c r="G261" s="27">
        <f t="shared" si="212"/>
        <v>0.51103679999999996</v>
      </c>
      <c r="H261" s="27">
        <f t="shared" si="212"/>
        <v>0.51103679999999996</v>
      </c>
      <c r="I261" s="27">
        <f t="shared" si="212"/>
        <v>0.55955469999999996</v>
      </c>
      <c r="J261" s="27">
        <f t="shared" si="212"/>
        <v>0</v>
      </c>
      <c r="K261" s="27">
        <f t="shared" si="212"/>
        <v>0</v>
      </c>
      <c r="L261" s="27">
        <f t="shared" si="212"/>
        <v>0.51103679999999996</v>
      </c>
      <c r="M261" s="27">
        <f t="shared" si="212"/>
        <v>0.52841550000000004</v>
      </c>
      <c r="N261" s="27">
        <f t="shared" si="212"/>
        <v>0.52841530000000003</v>
      </c>
      <c r="O261" s="27">
        <f t="shared" si="212"/>
        <v>0.51028600000000002</v>
      </c>
      <c r="P261" s="27">
        <f t="shared" si="212"/>
        <v>0.52841570000000004</v>
      </c>
      <c r="Q261" s="27">
        <f t="shared" si="212"/>
        <v>0</v>
      </c>
      <c r="R261" s="27">
        <f t="shared" si="212"/>
        <v>0.53076749999999995</v>
      </c>
      <c r="S261" s="27">
        <f t="shared" si="212"/>
        <v>0.55954110000000001</v>
      </c>
      <c r="T261" s="27">
        <f t="shared" si="212"/>
        <v>0.51171670000000002</v>
      </c>
      <c r="U261" s="27">
        <f t="shared" si="212"/>
        <v>0</v>
      </c>
      <c r="V261" s="27">
        <f t="shared" si="212"/>
        <v>0</v>
      </c>
      <c r="W261" s="27">
        <f t="shared" si="212"/>
        <v>0.6114598</v>
      </c>
      <c r="X261" s="27">
        <f t="shared" si="212"/>
        <v>0</v>
      </c>
      <c r="Y261" s="27">
        <f t="shared" si="212"/>
        <v>0</v>
      </c>
      <c r="Z261" s="27">
        <f t="shared" si="212"/>
        <v>0.50984850000000004</v>
      </c>
      <c r="AA261" s="27">
        <f t="shared" si="212"/>
        <v>0.51041210000000004</v>
      </c>
      <c r="AB261" s="27">
        <f t="shared" si="212"/>
        <v>0.50979759999999996</v>
      </c>
      <c r="AC261" s="27">
        <f t="shared" si="212"/>
        <v>0.67141200000000001</v>
      </c>
      <c r="AD261" s="27">
        <f t="shared" si="212"/>
        <v>0.50979759999999996</v>
      </c>
      <c r="AE261" s="27">
        <f t="shared" si="212"/>
        <v>0.50979759999999996</v>
      </c>
      <c r="AF261" s="27">
        <f t="shared" si="212"/>
        <v>0.50979759999999996</v>
      </c>
      <c r="AG261" s="27">
        <f t="shared" si="212"/>
        <v>0.67141189999999995</v>
      </c>
      <c r="AH261" s="27">
        <f t="shared" si="212"/>
        <v>0.67141189999999995</v>
      </c>
      <c r="AI261" s="27">
        <f t="shared" si="212"/>
        <v>0.67141189999999995</v>
      </c>
      <c r="AJ261" s="27">
        <f t="shared" si="212"/>
        <v>0.67141189999999995</v>
      </c>
      <c r="AK261" s="27">
        <f t="shared" si="212"/>
        <v>0.50979759999999996</v>
      </c>
      <c r="AL261" s="27">
        <f t="shared" si="212"/>
        <v>0.48757479999999997</v>
      </c>
      <c r="AM261" s="27">
        <f t="shared" si="212"/>
        <v>5.1066580000000004</v>
      </c>
      <c r="AN261" s="27">
        <f t="shared" si="212"/>
        <v>0</v>
      </c>
      <c r="AO261" s="27">
        <f t="shared" si="212"/>
        <v>0.77214280000000002</v>
      </c>
      <c r="AP261" s="27">
        <f t="shared" si="212"/>
        <v>0.30255339999999997</v>
      </c>
      <c r="AQ261" s="27">
        <f t="shared" si="212"/>
        <v>0.29087940000000001</v>
      </c>
      <c r="AR261" s="27">
        <f t="shared" si="212"/>
        <v>0.30255339999999997</v>
      </c>
      <c r="AS261" s="27">
        <f t="shared" si="212"/>
        <v>0.30255339999999997</v>
      </c>
      <c r="AT261" s="27">
        <f t="shared" si="212"/>
        <v>0.30326259999999999</v>
      </c>
      <c r="AU261" s="27">
        <f t="shared" si="212"/>
        <v>0.73988900000000002</v>
      </c>
      <c r="AV261" s="27">
        <f t="shared" si="212"/>
        <v>0</v>
      </c>
      <c r="AW261" s="27">
        <f t="shared" si="212"/>
        <v>0</v>
      </c>
      <c r="AX261" s="27">
        <f t="shared" si="212"/>
        <v>0</v>
      </c>
      <c r="AY261" s="27">
        <f t="shared" si="212"/>
        <v>0.29749609999999999</v>
      </c>
      <c r="AZ261" s="27">
        <f t="shared" si="212"/>
        <v>0.29744080000000001</v>
      </c>
      <c r="BA261" s="27">
        <f t="shared" si="212"/>
        <v>0.25348609999999999</v>
      </c>
      <c r="BB261" s="27">
        <f t="shared" si="212"/>
        <v>0.199936</v>
      </c>
      <c r="BC261" s="27">
        <f t="shared" si="212"/>
        <v>0.1552045</v>
      </c>
      <c r="BD261" s="27">
        <f t="shared" si="212"/>
        <v>0.12614520000000001</v>
      </c>
      <c r="BE261" s="27">
        <f t="shared" si="212"/>
        <v>0.1139701</v>
      </c>
      <c r="BF261" s="27">
        <f t="shared" si="212"/>
        <v>0.1109768</v>
      </c>
      <c r="BG261" s="27">
        <f t="shared" si="212"/>
        <v>0.1068967</v>
      </c>
      <c r="BH261" s="27">
        <f t="shared" si="212"/>
        <v>0</v>
      </c>
      <c r="BI261" s="27">
        <f t="shared" si="212"/>
        <v>0</v>
      </c>
      <c r="BJ261" s="27">
        <f t="shared" si="212"/>
        <v>9.4317200000000004E-2</v>
      </c>
      <c r="BK261" s="27">
        <f t="shared" si="212"/>
        <v>0.10595590000000001</v>
      </c>
      <c r="BL261" s="27">
        <f t="shared" si="212"/>
        <v>0.1111216</v>
      </c>
      <c r="BM261" s="27">
        <f t="shared" si="212"/>
        <v>0</v>
      </c>
      <c r="BN261" s="27">
        <f t="shared" si="212"/>
        <v>0.1040518</v>
      </c>
      <c r="BO261" s="27">
        <f t="shared" si="212"/>
        <v>0.12096079999999999</v>
      </c>
      <c r="BP261" s="27">
        <f t="shared" ref="BP261:EA261" si="213">IF(BP77=" ",0,BP77)</f>
        <v>0</v>
      </c>
      <c r="BQ261" s="27">
        <f t="shared" si="213"/>
        <v>0.12096</v>
      </c>
      <c r="BR261" s="27">
        <f t="shared" si="213"/>
        <v>0.12066209999999999</v>
      </c>
      <c r="BS261" s="27">
        <f t="shared" si="213"/>
        <v>0.1390642</v>
      </c>
      <c r="BT261" s="27">
        <f t="shared" si="213"/>
        <v>0</v>
      </c>
      <c r="BU261" s="27">
        <f t="shared" si="213"/>
        <v>0.13906370000000001</v>
      </c>
      <c r="BV261" s="27">
        <f t="shared" si="213"/>
        <v>0.16154099999999999</v>
      </c>
      <c r="BW261" s="27">
        <f t="shared" si="213"/>
        <v>0.16154080000000001</v>
      </c>
      <c r="BX261" s="27">
        <f t="shared" si="213"/>
        <v>0.18100369999999999</v>
      </c>
      <c r="BY261" s="27">
        <f t="shared" si="213"/>
        <v>0.17941360000000001</v>
      </c>
      <c r="BZ261" s="27">
        <f t="shared" si="213"/>
        <v>0.20928649999999999</v>
      </c>
      <c r="CA261" s="27">
        <f t="shared" si="213"/>
        <v>0.18100369999999999</v>
      </c>
      <c r="CB261" s="27">
        <f t="shared" si="213"/>
        <v>0</v>
      </c>
      <c r="CC261" s="27">
        <f t="shared" si="213"/>
        <v>0</v>
      </c>
      <c r="CD261" s="27">
        <f t="shared" si="213"/>
        <v>0.17921029999999999</v>
      </c>
      <c r="CE261" s="27">
        <f t="shared" si="213"/>
        <v>0</v>
      </c>
      <c r="CF261" s="27">
        <f t="shared" si="213"/>
        <v>0</v>
      </c>
      <c r="CG261" s="27">
        <f t="shared" si="213"/>
        <v>0</v>
      </c>
      <c r="CH261" s="27">
        <f t="shared" si="213"/>
        <v>0.16126070000000001</v>
      </c>
      <c r="CI261" s="27">
        <f t="shared" si="213"/>
        <v>0.16152349999999999</v>
      </c>
      <c r="CJ261" s="27">
        <f t="shared" si="213"/>
        <v>0.13849649999999999</v>
      </c>
      <c r="CK261" s="27">
        <f t="shared" si="213"/>
        <v>0</v>
      </c>
      <c r="CL261" s="27">
        <f t="shared" si="213"/>
        <v>0.16129760000000001</v>
      </c>
      <c r="CM261" s="27">
        <f t="shared" si="213"/>
        <v>0</v>
      </c>
      <c r="CN261" s="27">
        <f t="shared" si="213"/>
        <v>0</v>
      </c>
      <c r="CO261" s="27">
        <f t="shared" si="213"/>
        <v>0</v>
      </c>
      <c r="CP261" s="27">
        <f t="shared" si="213"/>
        <v>0.13852110000000001</v>
      </c>
      <c r="CQ261" s="27">
        <f t="shared" si="213"/>
        <v>0.13905139999999999</v>
      </c>
      <c r="CR261" s="27">
        <f t="shared" si="213"/>
        <v>0.11916649999999999</v>
      </c>
      <c r="CS261" s="27">
        <f t="shared" si="213"/>
        <v>0.1033853</v>
      </c>
      <c r="CT261" s="27">
        <f t="shared" si="213"/>
        <v>0.18213750000000001</v>
      </c>
      <c r="CU261" s="27">
        <f t="shared" si="213"/>
        <v>0</v>
      </c>
      <c r="CV261" s="27">
        <f t="shared" si="213"/>
        <v>0.17931420000000001</v>
      </c>
      <c r="CW261" s="27">
        <f t="shared" si="213"/>
        <v>0.17931420000000001</v>
      </c>
      <c r="CX261" s="27">
        <f t="shared" si="213"/>
        <v>0.1884971</v>
      </c>
      <c r="CY261" s="27">
        <f t="shared" si="213"/>
        <v>0.1835417</v>
      </c>
      <c r="CZ261" s="27">
        <f t="shared" si="213"/>
        <v>0</v>
      </c>
      <c r="DA261" s="27">
        <f t="shared" si="213"/>
        <v>0</v>
      </c>
      <c r="DB261" s="27">
        <f t="shared" si="213"/>
        <v>0</v>
      </c>
      <c r="DC261" s="27">
        <f t="shared" si="213"/>
        <v>0</v>
      </c>
      <c r="DD261" s="27">
        <f t="shared" si="213"/>
        <v>0</v>
      </c>
      <c r="DE261" s="27">
        <f t="shared" si="213"/>
        <v>0.28036680000000003</v>
      </c>
      <c r="DF261" s="27">
        <f t="shared" si="213"/>
        <v>0.25450640000000002</v>
      </c>
      <c r="DG261" s="27">
        <f t="shared" si="213"/>
        <v>0.47411490000000001</v>
      </c>
      <c r="DH261" s="27">
        <f t="shared" si="213"/>
        <v>0.25451400000000002</v>
      </c>
      <c r="DI261" s="27">
        <f t="shared" si="213"/>
        <v>0</v>
      </c>
      <c r="DJ261" s="27">
        <f t="shared" si="213"/>
        <v>0.27988550000000001</v>
      </c>
      <c r="DK261" s="27">
        <f t="shared" si="213"/>
        <v>0.18100050000000001</v>
      </c>
      <c r="DL261" s="27">
        <f t="shared" si="213"/>
        <v>0.18087020000000001</v>
      </c>
      <c r="DM261" s="27">
        <f t="shared" si="213"/>
        <v>0</v>
      </c>
      <c r="DN261" s="27">
        <f t="shared" si="213"/>
        <v>0.18078569999999999</v>
      </c>
      <c r="DO261" s="27">
        <f t="shared" si="213"/>
        <v>0.18082219999999999</v>
      </c>
      <c r="DP261" s="27">
        <f t="shared" si="213"/>
        <v>0.29507499999999998</v>
      </c>
      <c r="DQ261" s="27">
        <f t="shared" si="213"/>
        <v>0.1807858</v>
      </c>
      <c r="DR261" s="27">
        <f t="shared" si="213"/>
        <v>0.18078569999999999</v>
      </c>
      <c r="DS261" s="27">
        <f t="shared" si="213"/>
        <v>0.1884759</v>
      </c>
      <c r="DT261" s="27">
        <f t="shared" si="213"/>
        <v>0.18076709999999999</v>
      </c>
      <c r="DU261" s="27">
        <f t="shared" si="213"/>
        <v>0</v>
      </c>
      <c r="DV261" s="27">
        <f t="shared" si="213"/>
        <v>0</v>
      </c>
      <c r="DW261" s="27">
        <f t="shared" si="213"/>
        <v>0</v>
      </c>
      <c r="DX261" s="27">
        <f t="shared" si="213"/>
        <v>0.47411490000000001</v>
      </c>
      <c r="DY261" s="27">
        <f t="shared" si="213"/>
        <v>0</v>
      </c>
      <c r="DZ261" s="27">
        <f t="shared" si="213"/>
        <v>0</v>
      </c>
      <c r="EA261" s="27">
        <f t="shared" si="213"/>
        <v>0.73988900000000002</v>
      </c>
      <c r="EB261" s="27">
        <f t="shared" ref="EB261:GM261" si="214">IF(EB77=" ",0,EB77)</f>
        <v>0</v>
      </c>
      <c r="EC261" s="27">
        <f t="shared" si="214"/>
        <v>0</v>
      </c>
      <c r="ED261" s="27">
        <f t="shared" si="214"/>
        <v>0</v>
      </c>
      <c r="EE261" s="27">
        <f t="shared" si="214"/>
        <v>0.62273369999999995</v>
      </c>
      <c r="EF261" s="27">
        <f t="shared" si="214"/>
        <v>0.4267666</v>
      </c>
      <c r="EG261" s="27">
        <f t="shared" si="214"/>
        <v>0.42723420000000001</v>
      </c>
      <c r="EH261" s="27">
        <f t="shared" si="214"/>
        <v>0.4272861</v>
      </c>
      <c r="EI261" s="27">
        <f t="shared" si="214"/>
        <v>0.33187949999999999</v>
      </c>
      <c r="EJ261" s="27">
        <f t="shared" si="214"/>
        <v>0</v>
      </c>
      <c r="EK261" s="27">
        <f t="shared" si="214"/>
        <v>0.33213039999999999</v>
      </c>
      <c r="EL261" s="27">
        <f t="shared" si="214"/>
        <v>0</v>
      </c>
      <c r="EM261" s="27">
        <f t="shared" si="214"/>
        <v>0</v>
      </c>
      <c r="EN261" s="27">
        <f t="shared" si="214"/>
        <v>0</v>
      </c>
      <c r="EO261" s="27">
        <f t="shared" si="214"/>
        <v>0.29245189999999999</v>
      </c>
      <c r="EP261" s="27">
        <f t="shared" si="214"/>
        <v>0.27955950000000002</v>
      </c>
      <c r="EQ261" s="27">
        <f t="shared" si="214"/>
        <v>0.1833912</v>
      </c>
      <c r="ER261" s="27">
        <f t="shared" si="214"/>
        <v>0.18345120000000001</v>
      </c>
      <c r="ES261" s="27">
        <f t="shared" si="214"/>
        <v>0</v>
      </c>
      <c r="ET261" s="27">
        <f t="shared" si="214"/>
        <v>0</v>
      </c>
      <c r="EU261" s="27">
        <f t="shared" si="214"/>
        <v>0</v>
      </c>
      <c r="EV261" s="27">
        <f t="shared" si="214"/>
        <v>0</v>
      </c>
      <c r="EW261" s="27">
        <f t="shared" si="214"/>
        <v>0.71962269999999995</v>
      </c>
      <c r="EX261" s="27">
        <f t="shared" si="214"/>
        <v>0.1966408</v>
      </c>
      <c r="EY261" s="27">
        <f t="shared" si="214"/>
        <v>0.73988900000000002</v>
      </c>
      <c r="EZ261" s="27">
        <f t="shared" si="214"/>
        <v>0.61154909999999996</v>
      </c>
      <c r="FA261" s="27">
        <f t="shared" si="214"/>
        <v>0.73988900000000002</v>
      </c>
      <c r="FB261" s="27">
        <f t="shared" si="214"/>
        <v>0.61141060000000003</v>
      </c>
      <c r="FC261" s="27">
        <f t="shared" si="214"/>
        <v>0.73988900000000002</v>
      </c>
      <c r="FD261" s="27">
        <f t="shared" si="214"/>
        <v>0.61139220000000005</v>
      </c>
      <c r="FE261" s="27">
        <f t="shared" si="214"/>
        <v>0.73988900000000002</v>
      </c>
      <c r="FF261" s="27">
        <f t="shared" si="214"/>
        <v>0.61137719999999995</v>
      </c>
      <c r="FG261" s="27">
        <f t="shared" si="214"/>
        <v>0.73988900000000002</v>
      </c>
      <c r="FH261" s="27">
        <f t="shared" si="214"/>
        <v>0.61134569999999999</v>
      </c>
      <c r="FI261" s="27">
        <f t="shared" si="214"/>
        <v>0.73988900000000002</v>
      </c>
      <c r="FJ261" s="27">
        <f t="shared" si="214"/>
        <v>0.61134569999999999</v>
      </c>
      <c r="FK261" s="27">
        <f t="shared" si="214"/>
        <v>0.73988900000000002</v>
      </c>
      <c r="FL261" s="27">
        <f t="shared" si="214"/>
        <v>0.61154430000000004</v>
      </c>
      <c r="FM261" s="27">
        <f t="shared" si="214"/>
        <v>0.73988900000000002</v>
      </c>
      <c r="FN261" s="27">
        <f t="shared" si="214"/>
        <v>0.59638789999999997</v>
      </c>
      <c r="FO261" s="27">
        <f t="shared" si="214"/>
        <v>0.71961929999999996</v>
      </c>
      <c r="FP261" s="27">
        <f t="shared" si="214"/>
        <v>0.59646690000000002</v>
      </c>
      <c r="FQ261" s="27">
        <f t="shared" si="214"/>
        <v>0.71962269999999995</v>
      </c>
      <c r="FR261" s="27">
        <f t="shared" si="214"/>
        <v>0.59648970000000001</v>
      </c>
      <c r="FS261" s="27">
        <f t="shared" si="214"/>
        <v>0.71961929999999996</v>
      </c>
      <c r="FT261" s="27">
        <f t="shared" si="214"/>
        <v>0.59640749999999998</v>
      </c>
      <c r="FU261" s="27">
        <f t="shared" si="214"/>
        <v>0.71961960000000003</v>
      </c>
      <c r="FV261" s="27">
        <f t="shared" si="214"/>
        <v>0</v>
      </c>
      <c r="FW261" s="27">
        <f t="shared" si="214"/>
        <v>0</v>
      </c>
      <c r="FX261" s="27">
        <f t="shared" si="214"/>
        <v>0</v>
      </c>
      <c r="FY261" s="27">
        <f t="shared" si="214"/>
        <v>0</v>
      </c>
      <c r="FZ261" s="27">
        <f t="shared" si="214"/>
        <v>0</v>
      </c>
      <c r="GA261" s="27">
        <f t="shared" si="214"/>
        <v>0.17147950000000001</v>
      </c>
      <c r="GB261" s="27">
        <f t="shared" si="214"/>
        <v>0</v>
      </c>
      <c r="GC261" s="27">
        <f t="shared" si="214"/>
        <v>0.17147950000000001</v>
      </c>
      <c r="GD261" s="27">
        <f t="shared" si="214"/>
        <v>0.34458240000000001</v>
      </c>
      <c r="GE261" s="27">
        <f t="shared" si="214"/>
        <v>0.29918339999999999</v>
      </c>
      <c r="GF261" s="27">
        <f t="shared" si="214"/>
        <v>0.29918339999999999</v>
      </c>
      <c r="GG261" s="27">
        <f t="shared" si="214"/>
        <v>0.34005580000000002</v>
      </c>
      <c r="GH261" s="27">
        <f t="shared" si="214"/>
        <v>0.29918339999999999</v>
      </c>
      <c r="GI261" s="27">
        <f t="shared" si="214"/>
        <v>0.34920410000000002</v>
      </c>
      <c r="GJ261" s="27">
        <f t="shared" si="214"/>
        <v>0.51019499999999995</v>
      </c>
      <c r="GK261" s="27">
        <f t="shared" si="214"/>
        <v>0.51032500000000003</v>
      </c>
      <c r="GL261" s="27">
        <f t="shared" si="214"/>
        <v>0</v>
      </c>
      <c r="GM261" s="27">
        <f t="shared" si="214"/>
        <v>0.53224130000000003</v>
      </c>
      <c r="GN261" s="27">
        <f t="shared" ref="GN261:HV261" si="215">IF(GN77=" ",0,GN77)</f>
        <v>0.27949930000000001</v>
      </c>
      <c r="GO261" s="27">
        <f t="shared" si="215"/>
        <v>0.51032540000000004</v>
      </c>
      <c r="GP261" s="27">
        <f t="shared" si="215"/>
        <v>0.55957199999999996</v>
      </c>
      <c r="GQ261" s="27">
        <f t="shared" si="215"/>
        <v>0.51032500000000003</v>
      </c>
      <c r="GR261" s="27">
        <f t="shared" si="215"/>
        <v>0.55954780000000004</v>
      </c>
      <c r="GS261" s="27">
        <f t="shared" si="215"/>
        <v>0.1177737</v>
      </c>
      <c r="GT261" s="27">
        <f t="shared" si="215"/>
        <v>0</v>
      </c>
      <c r="GU261" s="27">
        <f t="shared" si="215"/>
        <v>2.7182819999999999</v>
      </c>
      <c r="GV261" s="27">
        <f t="shared" si="215"/>
        <v>0.13815050000000001</v>
      </c>
      <c r="GW261" s="27">
        <f t="shared" si="215"/>
        <v>0</v>
      </c>
      <c r="GX261" s="27">
        <f t="shared" si="215"/>
        <v>2.7182819999999999</v>
      </c>
      <c r="GY261" s="27">
        <f t="shared" si="215"/>
        <v>0.16156970000000001</v>
      </c>
      <c r="GZ261" s="27">
        <f t="shared" si="215"/>
        <v>0</v>
      </c>
      <c r="HA261" s="27">
        <f t="shared" si="215"/>
        <v>2.7182819999999999</v>
      </c>
      <c r="HB261" s="27">
        <f t="shared" si="215"/>
        <v>0.18848690000000001</v>
      </c>
      <c r="HC261" s="27">
        <f t="shared" si="215"/>
        <v>0</v>
      </c>
      <c r="HD261" s="27">
        <f t="shared" si="215"/>
        <v>2.7182819999999999</v>
      </c>
      <c r="HE261" s="27">
        <f t="shared" si="215"/>
        <v>0.17941389999999999</v>
      </c>
      <c r="HF261" s="27">
        <f t="shared" si="215"/>
        <v>0</v>
      </c>
      <c r="HG261" s="27">
        <f t="shared" si="215"/>
        <v>2.7182819999999999</v>
      </c>
      <c r="HH261" s="27">
        <f t="shared" si="215"/>
        <v>0.18100369999999999</v>
      </c>
      <c r="HI261" s="27">
        <f t="shared" si="215"/>
        <v>0.18100369999999999</v>
      </c>
      <c r="HJ261" s="27">
        <f t="shared" si="215"/>
        <v>0.18100369999999999</v>
      </c>
      <c r="HK261" s="27">
        <f t="shared" si="215"/>
        <v>0.21104290000000001</v>
      </c>
      <c r="HL261" s="27">
        <f t="shared" si="215"/>
        <v>0</v>
      </c>
      <c r="HM261" s="27">
        <f t="shared" si="215"/>
        <v>0.18078569999999999</v>
      </c>
      <c r="HN261" s="27">
        <f t="shared" si="215"/>
        <v>0.18078569999999999</v>
      </c>
      <c r="HO261" s="27">
        <f t="shared" si="215"/>
        <v>0.18078569999999999</v>
      </c>
      <c r="HP261" s="27">
        <f t="shared" si="215"/>
        <v>0</v>
      </c>
      <c r="HQ261" s="27">
        <f t="shared" si="215"/>
        <v>0</v>
      </c>
      <c r="HR261" s="27">
        <f t="shared" si="215"/>
        <v>0.1807858</v>
      </c>
      <c r="HS261" s="27">
        <f t="shared" si="215"/>
        <v>0</v>
      </c>
      <c r="HT261" s="27">
        <f t="shared" si="215"/>
        <v>0.193246</v>
      </c>
      <c r="HU261" s="27">
        <f t="shared" si="215"/>
        <v>0.1807858</v>
      </c>
      <c r="HV261" s="27">
        <f t="shared" si="215"/>
        <v>0.193246</v>
      </c>
      <c r="HW261" s="27">
        <f t="shared" ref="HW261:IB261" si="216">IF(HW77=" ",0,HW77)</f>
        <v>0.1840852</v>
      </c>
      <c r="HX261" s="27">
        <f t="shared" si="216"/>
        <v>0</v>
      </c>
      <c r="HY261" s="27">
        <f t="shared" si="216"/>
        <v>0</v>
      </c>
      <c r="HZ261" s="27">
        <f t="shared" si="216"/>
        <v>0</v>
      </c>
      <c r="IA261" s="27">
        <f t="shared" si="216"/>
        <v>0.28036680000000003</v>
      </c>
      <c r="IB261" s="27">
        <f t="shared" si="216"/>
        <v>0.33176689999999998</v>
      </c>
      <c r="IC261" s="27">
        <f>IF(IC77=" ",0,IC77)</f>
        <v>0.18347740000000001</v>
      </c>
      <c r="ID261" s="27">
        <f>IF(ID77=" ",0,ID77)</f>
        <v>0.1884759</v>
      </c>
      <c r="IE261" s="27"/>
      <c r="IF261" s="27"/>
      <c r="IG261" s="27"/>
      <c r="IH261" s="27"/>
      <c r="II261" s="27"/>
      <c r="IJ261" s="27"/>
      <c r="IK261" s="27"/>
      <c r="IL261" s="27"/>
      <c r="IM261" s="27"/>
      <c r="IN261" s="27"/>
      <c r="IO261" s="27"/>
      <c r="IP261" s="27"/>
      <c r="IQ261" s="27"/>
      <c r="IR261" s="27"/>
      <c r="IS261" s="27"/>
      <c r="IT261" s="27"/>
    </row>
    <row r="262" spans="1:254" ht="12" customHeight="1" x14ac:dyDescent="0.15">
      <c r="A262" s="4" t="s">
        <v>567</v>
      </c>
      <c r="B262" s="5" t="s">
        <v>626</v>
      </c>
      <c r="C262" s="57">
        <f>IF(C76=" ",0,C76)</f>
        <v>54.302860000000003</v>
      </c>
      <c r="D262" s="57">
        <f t="shared" ref="D262:BO262" si="217">IF(D76=" ",0,D76)</f>
        <v>0</v>
      </c>
      <c r="E262" s="57">
        <f t="shared" si="217"/>
        <v>58.211460000000002</v>
      </c>
      <c r="F262" s="57">
        <f t="shared" si="217"/>
        <v>0</v>
      </c>
      <c r="G262" s="57">
        <f t="shared" si="217"/>
        <v>66.833209999999994</v>
      </c>
      <c r="H262" s="57">
        <f t="shared" si="217"/>
        <v>66.833209999999994</v>
      </c>
      <c r="I262" s="57">
        <f t="shared" si="217"/>
        <v>67.88767</v>
      </c>
      <c r="J262" s="57">
        <f t="shared" si="217"/>
        <v>0</v>
      </c>
      <c r="K262" s="57">
        <f t="shared" si="217"/>
        <v>0</v>
      </c>
      <c r="L262" s="57">
        <f t="shared" si="217"/>
        <v>66.833209999999994</v>
      </c>
      <c r="M262" s="57">
        <f t="shared" si="217"/>
        <v>33.814639999999997</v>
      </c>
      <c r="N262" s="57">
        <f t="shared" si="217"/>
        <v>33.814639999999997</v>
      </c>
      <c r="O262" s="57">
        <f t="shared" si="217"/>
        <v>66.815849999999998</v>
      </c>
      <c r="P262" s="57">
        <f t="shared" si="217"/>
        <v>33.814639999999997</v>
      </c>
      <c r="Q262" s="57">
        <f t="shared" si="217"/>
        <v>0</v>
      </c>
      <c r="R262" s="57">
        <f t="shared" si="217"/>
        <v>33.86253</v>
      </c>
      <c r="S262" s="57">
        <f t="shared" si="217"/>
        <v>67.887860000000003</v>
      </c>
      <c r="T262" s="57">
        <f t="shared" si="217"/>
        <v>66.848889999999997</v>
      </c>
      <c r="U262" s="57">
        <f t="shared" si="217"/>
        <v>0</v>
      </c>
      <c r="V262" s="57">
        <f t="shared" si="217"/>
        <v>0</v>
      </c>
      <c r="W262" s="57">
        <f t="shared" si="217"/>
        <v>68.863609999999994</v>
      </c>
      <c r="X262" s="57">
        <f t="shared" si="217"/>
        <v>0</v>
      </c>
      <c r="Y262" s="57">
        <f t="shared" si="217"/>
        <v>0</v>
      </c>
      <c r="Z262" s="57">
        <f t="shared" si="217"/>
        <v>66.805670000000006</v>
      </c>
      <c r="AA262" s="57">
        <f t="shared" si="217"/>
        <v>66.818709999999996</v>
      </c>
      <c r="AB262" s="57">
        <f t="shared" si="217"/>
        <v>66.804490000000001</v>
      </c>
      <c r="AC262" s="57">
        <f t="shared" si="217"/>
        <v>69.840609999999998</v>
      </c>
      <c r="AD262" s="57">
        <f t="shared" si="217"/>
        <v>66.804490000000001</v>
      </c>
      <c r="AE262" s="57">
        <f t="shared" si="217"/>
        <v>66.804490000000001</v>
      </c>
      <c r="AF262" s="57">
        <f t="shared" si="217"/>
        <v>66.804490000000001</v>
      </c>
      <c r="AG262" s="57">
        <f t="shared" si="217"/>
        <v>69.840609999999998</v>
      </c>
      <c r="AH262" s="57">
        <f t="shared" si="217"/>
        <v>69.840609999999998</v>
      </c>
      <c r="AI262" s="57">
        <f t="shared" si="217"/>
        <v>69.840609999999998</v>
      </c>
      <c r="AJ262" s="57">
        <f t="shared" si="217"/>
        <v>69.840609999999998</v>
      </c>
      <c r="AK262" s="57">
        <f t="shared" si="217"/>
        <v>66.804490000000001</v>
      </c>
      <c r="AL262" s="57">
        <f t="shared" si="217"/>
        <v>25.70674</v>
      </c>
      <c r="AM262" s="57">
        <f t="shared" si="217"/>
        <v>37.718339999999998</v>
      </c>
      <c r="AN262" s="57">
        <f t="shared" si="217"/>
        <v>0</v>
      </c>
      <c r="AO262" s="57">
        <f t="shared" si="217"/>
        <v>71.239949999999993</v>
      </c>
      <c r="AP262" s="57">
        <f t="shared" si="217"/>
        <v>59.565040000000003</v>
      </c>
      <c r="AQ262" s="57">
        <f t="shared" si="217"/>
        <v>58.894889999999997</v>
      </c>
      <c r="AR262" s="57">
        <f t="shared" si="217"/>
        <v>59.565040000000003</v>
      </c>
      <c r="AS262" s="57">
        <f t="shared" si="217"/>
        <v>59.565040000000003</v>
      </c>
      <c r="AT262" s="57">
        <f t="shared" si="217"/>
        <v>59.603839999999998</v>
      </c>
      <c r="AU262" s="57">
        <f t="shared" si="217"/>
        <v>70.829390000000004</v>
      </c>
      <c r="AV262" s="57">
        <f t="shared" si="217"/>
        <v>0</v>
      </c>
      <c r="AW262" s="57">
        <f t="shared" si="217"/>
        <v>0</v>
      </c>
      <c r="AX262" s="57">
        <f t="shared" si="217"/>
        <v>0</v>
      </c>
      <c r="AY262" s="57">
        <f t="shared" si="217"/>
        <v>59.283439999999999</v>
      </c>
      <c r="AZ262" s="57">
        <f t="shared" si="217"/>
        <v>59.280320000000003</v>
      </c>
      <c r="BA262" s="57">
        <f t="shared" si="217"/>
        <v>56.395600000000002</v>
      </c>
      <c r="BB262" s="57">
        <f t="shared" si="217"/>
        <v>51.173650000000002</v>
      </c>
      <c r="BC262" s="57">
        <f t="shared" si="217"/>
        <v>43.553159999999998</v>
      </c>
      <c r="BD262" s="57">
        <f t="shared" si="217"/>
        <v>34.323399999999999</v>
      </c>
      <c r="BE262" s="57">
        <f t="shared" si="217"/>
        <v>27.381730000000001</v>
      </c>
      <c r="BF262" s="57">
        <f t="shared" si="217"/>
        <v>23.805800000000001</v>
      </c>
      <c r="BG262" s="57">
        <f t="shared" si="217"/>
        <v>19.51379</v>
      </c>
      <c r="BH262" s="57">
        <f t="shared" si="217"/>
        <v>0</v>
      </c>
      <c r="BI262" s="57">
        <f t="shared" si="217"/>
        <v>0</v>
      </c>
      <c r="BJ262" s="57">
        <f t="shared" si="217"/>
        <v>18.68197</v>
      </c>
      <c r="BK262" s="57">
        <f t="shared" si="217"/>
        <v>19.126609999999999</v>
      </c>
      <c r="BL262" s="57">
        <f t="shared" si="217"/>
        <v>23.958909999999999</v>
      </c>
      <c r="BM262" s="57">
        <f t="shared" si="217"/>
        <v>0</v>
      </c>
      <c r="BN262" s="57">
        <f t="shared" si="217"/>
        <v>23.775829999999999</v>
      </c>
      <c r="BO262" s="57">
        <f t="shared" si="217"/>
        <v>31.83991</v>
      </c>
      <c r="BP262" s="57">
        <f t="shared" ref="BP262:EA262" si="218">IF(BP76=" ",0,BP76)</f>
        <v>0</v>
      </c>
      <c r="BQ262" s="57">
        <f t="shared" si="218"/>
        <v>31.84103</v>
      </c>
      <c r="BR262" s="57">
        <f t="shared" si="218"/>
        <v>31.84028</v>
      </c>
      <c r="BS262" s="57">
        <f t="shared" si="218"/>
        <v>39.130629999999996</v>
      </c>
      <c r="BT262" s="57">
        <f t="shared" si="218"/>
        <v>0</v>
      </c>
      <c r="BU262" s="57">
        <f t="shared" si="218"/>
        <v>39.130760000000002</v>
      </c>
      <c r="BV262" s="57">
        <f t="shared" si="218"/>
        <v>44.944650000000003</v>
      </c>
      <c r="BW262" s="57">
        <f t="shared" si="218"/>
        <v>44.94462</v>
      </c>
      <c r="BX262" s="57">
        <f t="shared" si="218"/>
        <v>48.491160000000001</v>
      </c>
      <c r="BY262" s="57">
        <f t="shared" si="218"/>
        <v>48.236840000000001</v>
      </c>
      <c r="BZ262" s="57">
        <f t="shared" si="218"/>
        <v>48.447290000000002</v>
      </c>
      <c r="CA262" s="57">
        <f t="shared" si="218"/>
        <v>48.491160000000001</v>
      </c>
      <c r="CB262" s="57">
        <f t="shared" si="218"/>
        <v>0</v>
      </c>
      <c r="CC262" s="57">
        <f t="shared" si="218"/>
        <v>0</v>
      </c>
      <c r="CD262" s="57">
        <f t="shared" si="218"/>
        <v>48.245480000000001</v>
      </c>
      <c r="CE262" s="57">
        <f t="shared" si="218"/>
        <v>0</v>
      </c>
      <c r="CF262" s="57">
        <f t="shared" si="218"/>
        <v>0</v>
      </c>
      <c r="CG262" s="57">
        <f t="shared" si="218"/>
        <v>0</v>
      </c>
      <c r="CH262" s="57">
        <f t="shared" si="218"/>
        <v>44.95337</v>
      </c>
      <c r="CI262" s="57">
        <f t="shared" si="218"/>
        <v>44.946429999999999</v>
      </c>
      <c r="CJ262" s="57">
        <f t="shared" si="218"/>
        <v>39.138759999999998</v>
      </c>
      <c r="CK262" s="57">
        <f t="shared" si="218"/>
        <v>0</v>
      </c>
      <c r="CL262" s="57">
        <f t="shared" si="218"/>
        <v>44.952219999999997</v>
      </c>
      <c r="CM262" s="57">
        <f t="shared" si="218"/>
        <v>0</v>
      </c>
      <c r="CN262" s="57">
        <f t="shared" si="218"/>
        <v>0</v>
      </c>
      <c r="CO262" s="57">
        <f t="shared" si="218"/>
        <v>0</v>
      </c>
      <c r="CP262" s="57">
        <f t="shared" si="218"/>
        <v>39.144640000000003</v>
      </c>
      <c r="CQ262" s="57">
        <f t="shared" si="218"/>
        <v>39.132359999999998</v>
      </c>
      <c r="CR262" s="57">
        <f t="shared" si="218"/>
        <v>31.844609999999999</v>
      </c>
      <c r="CS262" s="57">
        <f t="shared" si="218"/>
        <v>23.776979999999998</v>
      </c>
      <c r="CT262" s="57">
        <f t="shared" si="218"/>
        <v>48.697929999999999</v>
      </c>
      <c r="CU262" s="57">
        <f t="shared" si="218"/>
        <v>0</v>
      </c>
      <c r="CV262" s="57">
        <f t="shared" si="218"/>
        <v>48.254199999999997</v>
      </c>
      <c r="CW262" s="57">
        <f t="shared" si="218"/>
        <v>48.254199999999997</v>
      </c>
      <c r="CX262" s="57">
        <f t="shared" si="218"/>
        <v>49.64425</v>
      </c>
      <c r="CY262" s="57">
        <f t="shared" si="218"/>
        <v>48.87706</v>
      </c>
      <c r="CZ262" s="57">
        <f t="shared" si="218"/>
        <v>0</v>
      </c>
      <c r="DA262" s="57">
        <f t="shared" si="218"/>
        <v>0</v>
      </c>
      <c r="DB262" s="57">
        <f t="shared" si="218"/>
        <v>0</v>
      </c>
      <c r="DC262" s="57">
        <f t="shared" si="218"/>
        <v>0</v>
      </c>
      <c r="DD262" s="57">
        <f t="shared" si="218"/>
        <v>0</v>
      </c>
      <c r="DE262" s="57">
        <f t="shared" si="218"/>
        <v>58.266979999999997</v>
      </c>
      <c r="DF262" s="57">
        <f t="shared" si="218"/>
        <v>56.4818</v>
      </c>
      <c r="DG262" s="57">
        <f t="shared" si="218"/>
        <v>65.943299999999994</v>
      </c>
      <c r="DH262" s="57">
        <f t="shared" si="218"/>
        <v>56.482370000000003</v>
      </c>
      <c r="DI262" s="57">
        <f t="shared" si="218"/>
        <v>0</v>
      </c>
      <c r="DJ262" s="57">
        <f t="shared" si="218"/>
        <v>58.22372</v>
      </c>
      <c r="DK262" s="57">
        <f t="shared" si="218"/>
        <v>48.491309999999999</v>
      </c>
      <c r="DL262" s="57">
        <f t="shared" si="218"/>
        <v>48.470739999999999</v>
      </c>
      <c r="DM262" s="57">
        <f t="shared" si="218"/>
        <v>0</v>
      </c>
      <c r="DN262" s="57">
        <f t="shared" si="218"/>
        <v>48.457389999999997</v>
      </c>
      <c r="DO262" s="57">
        <f t="shared" si="218"/>
        <v>48.463160000000002</v>
      </c>
      <c r="DP262" s="57">
        <f t="shared" si="218"/>
        <v>59.151249999999997</v>
      </c>
      <c r="DQ262" s="57">
        <f t="shared" si="218"/>
        <v>48.4574</v>
      </c>
      <c r="DR262" s="57">
        <f t="shared" si="218"/>
        <v>48.457389999999997</v>
      </c>
      <c r="DS262" s="57">
        <f t="shared" si="218"/>
        <v>49.641219999999997</v>
      </c>
      <c r="DT262" s="57">
        <f t="shared" si="218"/>
        <v>48.454439999999998</v>
      </c>
      <c r="DU262" s="57">
        <f t="shared" si="218"/>
        <v>0</v>
      </c>
      <c r="DV262" s="57">
        <f t="shared" si="218"/>
        <v>0</v>
      </c>
      <c r="DW262" s="57">
        <f t="shared" si="218"/>
        <v>0</v>
      </c>
      <c r="DX262" s="57">
        <f t="shared" si="218"/>
        <v>65.943299999999994</v>
      </c>
      <c r="DY262" s="57">
        <f t="shared" si="218"/>
        <v>0</v>
      </c>
      <c r="DZ262" s="57">
        <f t="shared" si="218"/>
        <v>0</v>
      </c>
      <c r="EA262" s="57">
        <f t="shared" si="218"/>
        <v>70.829390000000004</v>
      </c>
      <c r="EB262" s="57">
        <f t="shared" ref="EB262:GM262" si="219">IF(EB76=" ",0,EB76)</f>
        <v>0</v>
      </c>
      <c r="EC262" s="57">
        <f t="shared" si="219"/>
        <v>0</v>
      </c>
      <c r="ED262" s="57">
        <f t="shared" si="219"/>
        <v>0</v>
      </c>
      <c r="EE262" s="57">
        <f t="shared" si="219"/>
        <v>69.059449999999998</v>
      </c>
      <c r="EF262" s="57">
        <f t="shared" si="219"/>
        <v>64.612769999999998</v>
      </c>
      <c r="EG262" s="57">
        <f t="shared" si="219"/>
        <v>64.627049999999997</v>
      </c>
      <c r="EH262" s="57">
        <f t="shared" si="219"/>
        <v>64.628630000000001</v>
      </c>
      <c r="EI262" s="57">
        <f t="shared" si="219"/>
        <v>61.032040000000002</v>
      </c>
      <c r="EJ262" s="57">
        <f t="shared" si="219"/>
        <v>0</v>
      </c>
      <c r="EK262" s="57">
        <f t="shared" si="219"/>
        <v>61.04372</v>
      </c>
      <c r="EL262" s="57">
        <f t="shared" si="219"/>
        <v>0</v>
      </c>
      <c r="EM262" s="57">
        <f t="shared" si="219"/>
        <v>0</v>
      </c>
      <c r="EN262" s="57">
        <f t="shared" si="219"/>
        <v>0</v>
      </c>
      <c r="EO262" s="57">
        <f t="shared" si="219"/>
        <v>58.98706</v>
      </c>
      <c r="EP262" s="57">
        <f t="shared" si="219"/>
        <v>58.203069999999997</v>
      </c>
      <c r="EQ262" s="57">
        <f t="shared" si="219"/>
        <v>48.864379999999997</v>
      </c>
      <c r="ER262" s="57">
        <f t="shared" si="219"/>
        <v>48.873579999999997</v>
      </c>
      <c r="ES262" s="57">
        <f t="shared" si="219"/>
        <v>0</v>
      </c>
      <c r="ET262" s="57">
        <f t="shared" si="219"/>
        <v>0</v>
      </c>
      <c r="EU262" s="57">
        <f t="shared" si="219"/>
        <v>0</v>
      </c>
      <c r="EV262" s="57">
        <f t="shared" si="219"/>
        <v>0</v>
      </c>
      <c r="EW262" s="57">
        <f t="shared" si="219"/>
        <v>70.399910000000006</v>
      </c>
      <c r="EX262" s="57">
        <f t="shared" si="219"/>
        <v>50.851959999999998</v>
      </c>
      <c r="EY262" s="57">
        <f t="shared" si="219"/>
        <v>70.829390000000004</v>
      </c>
      <c r="EZ262" s="57">
        <f t="shared" si="219"/>
        <v>68.865300000000005</v>
      </c>
      <c r="FA262" s="57">
        <f t="shared" si="219"/>
        <v>70.829390000000004</v>
      </c>
      <c r="FB262" s="57">
        <f t="shared" si="219"/>
        <v>68.862870000000001</v>
      </c>
      <c r="FC262" s="57">
        <f t="shared" si="219"/>
        <v>70.829390000000004</v>
      </c>
      <c r="FD262" s="57">
        <f t="shared" si="219"/>
        <v>68.862539999999996</v>
      </c>
      <c r="FE262" s="57">
        <f t="shared" si="219"/>
        <v>70.829390000000004</v>
      </c>
      <c r="FF262" s="57">
        <f t="shared" si="219"/>
        <v>68.862279999999998</v>
      </c>
      <c r="FG262" s="57">
        <f t="shared" si="219"/>
        <v>70.829390000000004</v>
      </c>
      <c r="FH262" s="57">
        <f t="shared" si="219"/>
        <v>68.861720000000005</v>
      </c>
      <c r="FI262" s="57">
        <f t="shared" si="219"/>
        <v>70.829390000000004</v>
      </c>
      <c r="FJ262" s="57">
        <f t="shared" si="219"/>
        <v>68.861720000000005</v>
      </c>
      <c r="FK262" s="57">
        <f t="shared" si="219"/>
        <v>70.829390000000004</v>
      </c>
      <c r="FL262" s="57">
        <f t="shared" si="219"/>
        <v>68.865219999999994</v>
      </c>
      <c r="FM262" s="57">
        <f t="shared" si="219"/>
        <v>70.829390000000004</v>
      </c>
      <c r="FN262" s="57">
        <f t="shared" si="219"/>
        <v>68.774709999999999</v>
      </c>
      <c r="FO262" s="57">
        <f t="shared" si="219"/>
        <v>70.399910000000006</v>
      </c>
      <c r="FP262" s="57">
        <f t="shared" si="219"/>
        <v>68.774889999999999</v>
      </c>
      <c r="FQ262" s="57">
        <f t="shared" si="219"/>
        <v>70.399910000000006</v>
      </c>
      <c r="FR262" s="57">
        <f t="shared" si="219"/>
        <v>68.776300000000006</v>
      </c>
      <c r="FS262" s="57">
        <f t="shared" si="219"/>
        <v>70.399910000000006</v>
      </c>
      <c r="FT262" s="57">
        <f t="shared" si="219"/>
        <v>68.774910000000006</v>
      </c>
      <c r="FU262" s="57">
        <f t="shared" si="219"/>
        <v>70.399910000000006</v>
      </c>
      <c r="FV262" s="57">
        <f t="shared" si="219"/>
        <v>0</v>
      </c>
      <c r="FW262" s="57">
        <f t="shared" si="219"/>
        <v>0</v>
      </c>
      <c r="FX262" s="57">
        <f t="shared" si="219"/>
        <v>0</v>
      </c>
      <c r="FY262" s="57">
        <f t="shared" si="219"/>
        <v>0</v>
      </c>
      <c r="FZ262" s="57">
        <f t="shared" si="219"/>
        <v>0</v>
      </c>
      <c r="GA262" s="57">
        <f t="shared" si="219"/>
        <v>46.832810000000002</v>
      </c>
      <c r="GB262" s="57">
        <f t="shared" si="219"/>
        <v>0</v>
      </c>
      <c r="GC262" s="57">
        <f t="shared" si="219"/>
        <v>46.832810000000002</v>
      </c>
      <c r="GD262" s="57">
        <f t="shared" si="219"/>
        <v>16.005749999999999</v>
      </c>
      <c r="GE262" s="57">
        <f t="shared" si="219"/>
        <v>14.54585</v>
      </c>
      <c r="GF262" s="57">
        <f t="shared" si="219"/>
        <v>14.54585</v>
      </c>
      <c r="GG262" s="57">
        <f t="shared" si="219"/>
        <v>15.8718</v>
      </c>
      <c r="GH262" s="57">
        <f t="shared" si="219"/>
        <v>14.54585</v>
      </c>
      <c r="GI262" s="57">
        <f t="shared" si="219"/>
        <v>16.140129999999999</v>
      </c>
      <c r="GJ262" s="57">
        <f t="shared" si="219"/>
        <v>66.818269999999998</v>
      </c>
      <c r="GK262" s="57">
        <f t="shared" si="219"/>
        <v>66.816760000000002</v>
      </c>
      <c r="GL262" s="57">
        <f t="shared" si="219"/>
        <v>0</v>
      </c>
      <c r="GM262" s="57">
        <f t="shared" si="219"/>
        <v>33.89235</v>
      </c>
      <c r="GN262" s="57">
        <f t="shared" ref="GN262:HV262" si="220">IF(GN76=" ",0,GN76)</f>
        <v>58.211559999999999</v>
      </c>
      <c r="GO262" s="57">
        <f t="shared" si="220"/>
        <v>66.816760000000002</v>
      </c>
      <c r="GP262" s="57">
        <f t="shared" si="220"/>
        <v>67.888019999999997</v>
      </c>
      <c r="GQ262" s="57">
        <f t="shared" si="220"/>
        <v>66.816760000000002</v>
      </c>
      <c r="GR262" s="57">
        <f t="shared" si="220"/>
        <v>67.888000000000005</v>
      </c>
      <c r="GS262" s="57">
        <f t="shared" si="220"/>
        <v>24.274010000000001</v>
      </c>
      <c r="GT262" s="57">
        <f t="shared" si="220"/>
        <v>0</v>
      </c>
      <c r="GU262" s="57">
        <f t="shared" si="220"/>
        <v>41.286000000000001</v>
      </c>
      <c r="GV262" s="57">
        <f t="shared" si="220"/>
        <v>32.384799999999998</v>
      </c>
      <c r="GW262" s="57">
        <f t="shared" si="220"/>
        <v>0</v>
      </c>
      <c r="GX262" s="57">
        <f t="shared" si="220"/>
        <v>44.602409999999999</v>
      </c>
      <c r="GY262" s="57">
        <f t="shared" si="220"/>
        <v>39.565249999999999</v>
      </c>
      <c r="GZ262" s="57">
        <f t="shared" si="220"/>
        <v>0</v>
      </c>
      <c r="HA262" s="57">
        <f t="shared" si="220"/>
        <v>47.744300000000003</v>
      </c>
      <c r="HB262" s="57">
        <f t="shared" si="220"/>
        <v>45.24221</v>
      </c>
      <c r="HC262" s="57">
        <f t="shared" si="220"/>
        <v>0</v>
      </c>
      <c r="HD262" s="57">
        <f t="shared" si="220"/>
        <v>50.389719999999997</v>
      </c>
      <c r="HE262" s="57">
        <f t="shared" si="220"/>
        <v>48.236870000000003</v>
      </c>
      <c r="HF262" s="57">
        <f t="shared" si="220"/>
        <v>0</v>
      </c>
      <c r="HG262" s="57">
        <f t="shared" si="220"/>
        <v>51.950530000000001</v>
      </c>
      <c r="HH262" s="57">
        <f t="shared" si="220"/>
        <v>48.491160000000001</v>
      </c>
      <c r="HI262" s="57">
        <f t="shared" si="220"/>
        <v>48.491160000000001</v>
      </c>
      <c r="HJ262" s="57">
        <f t="shared" si="220"/>
        <v>48.491160000000001</v>
      </c>
      <c r="HK262" s="57">
        <f t="shared" si="220"/>
        <v>48.694159999999997</v>
      </c>
      <c r="HL262" s="57">
        <f t="shared" si="220"/>
        <v>0</v>
      </c>
      <c r="HM262" s="57">
        <f t="shared" si="220"/>
        <v>48.457389999999997</v>
      </c>
      <c r="HN262" s="57">
        <f t="shared" si="220"/>
        <v>48.457389999999997</v>
      </c>
      <c r="HO262" s="57">
        <f t="shared" si="220"/>
        <v>48.457389999999997</v>
      </c>
      <c r="HP262" s="57">
        <f t="shared" si="220"/>
        <v>0</v>
      </c>
      <c r="HQ262" s="57">
        <f t="shared" si="220"/>
        <v>0</v>
      </c>
      <c r="HR262" s="57">
        <f t="shared" si="220"/>
        <v>48.4574</v>
      </c>
      <c r="HS262" s="57">
        <f t="shared" si="220"/>
        <v>0</v>
      </c>
      <c r="HT262" s="57">
        <f t="shared" si="220"/>
        <v>50.319319999999998</v>
      </c>
      <c r="HU262" s="57">
        <f t="shared" si="220"/>
        <v>48.4574</v>
      </c>
      <c r="HV262" s="57">
        <f t="shared" si="220"/>
        <v>50.319319999999998</v>
      </c>
      <c r="HW262" s="57">
        <f t="shared" ref="HW262:IB262" si="221">IF(HW76=" ",0,HW76)</f>
        <v>49.009070000000001</v>
      </c>
      <c r="HX262" s="57">
        <f t="shared" si="221"/>
        <v>0</v>
      </c>
      <c r="HY262" s="57">
        <f t="shared" si="221"/>
        <v>0</v>
      </c>
      <c r="HZ262" s="57">
        <f t="shared" si="221"/>
        <v>0</v>
      </c>
      <c r="IA262" s="57">
        <f t="shared" si="221"/>
        <v>58.266979999999997</v>
      </c>
      <c r="IB262" s="57">
        <f t="shared" si="221"/>
        <v>61.045090000000002</v>
      </c>
      <c r="IC262" s="57">
        <f>IF(IC76=" ",0,IC76)</f>
        <v>48.876620000000003</v>
      </c>
      <c r="ID262" s="57">
        <f>IF(ID76=" ",0,ID76)</f>
        <v>49.641219999999997</v>
      </c>
      <c r="IE262" s="57"/>
      <c r="IF262" s="57"/>
      <c r="IG262" s="57"/>
      <c r="IH262" s="57"/>
      <c r="II262" s="57"/>
      <c r="IJ262" s="57"/>
      <c r="IK262" s="57"/>
      <c r="IL262" s="57"/>
      <c r="IM262" s="57"/>
      <c r="IN262" s="57"/>
      <c r="IO262" s="57"/>
      <c r="IP262" s="57"/>
      <c r="IQ262" s="57"/>
      <c r="IR262" s="57"/>
      <c r="IS262" s="57"/>
      <c r="IT262" s="57"/>
    </row>
    <row r="263" spans="1:254" ht="12" customHeight="1" x14ac:dyDescent="0.15">
      <c r="A263" s="4" t="s">
        <v>578</v>
      </c>
      <c r="B263" s="5" t="s">
        <v>622</v>
      </c>
      <c r="C263" s="58" t="str">
        <f>CONCATENATE(IF(C256=0,"",CONCATENATE(FIXED(C256,3),"(V)")),IF(C259=0,"",CONCATENATE(" ",FIXED(C259,3),"(L)")))</f>
        <v xml:space="preserve"> 4.249(L)</v>
      </c>
      <c r="D263" s="58" t="str">
        <f t="shared" ref="D263:BO263" si="222">CONCATENATE(IF(D256=0,"",CONCATENATE(FIXED(D256,3),"(V)")),IF(D259=0,"",CONCATENATE(" ",FIXED(D259,3),"(L)")))</f>
        <v>2.113(V)</v>
      </c>
      <c r="E263" s="58" t="str">
        <f t="shared" si="222"/>
        <v xml:space="preserve"> 4.219(L)</v>
      </c>
      <c r="F263" s="58" t="str">
        <f t="shared" si="222"/>
        <v>1.463(V)</v>
      </c>
      <c r="G263" s="58" t="str">
        <f t="shared" si="222"/>
        <v xml:space="preserve"> 4.184(L)</v>
      </c>
      <c r="H263" s="58" t="str">
        <f t="shared" si="222"/>
        <v xml:space="preserve"> 4.184(L)</v>
      </c>
      <c r="I263" s="58" t="str">
        <f t="shared" si="222"/>
        <v xml:space="preserve"> 4.179(L)</v>
      </c>
      <c r="J263" s="58" t="str">
        <f t="shared" si="222"/>
        <v>1.891(V)</v>
      </c>
      <c r="K263" s="58" t="str">
        <f t="shared" si="222"/>
        <v/>
      </c>
      <c r="L263" s="58" t="str">
        <f t="shared" si="222"/>
        <v xml:space="preserve"> 4.184(L)</v>
      </c>
      <c r="M263" s="58" t="str">
        <f t="shared" si="222"/>
        <v xml:space="preserve"> 1.390(L)</v>
      </c>
      <c r="N263" s="58" t="str">
        <f t="shared" si="222"/>
        <v xml:space="preserve"> 1.390(L)</v>
      </c>
      <c r="O263" s="58" t="str">
        <f t="shared" si="222"/>
        <v xml:space="preserve"> 4.185(L)</v>
      </c>
      <c r="P263" s="58" t="str">
        <f t="shared" si="222"/>
        <v xml:space="preserve"> 1.390(L)</v>
      </c>
      <c r="Q263" s="58" t="str">
        <f t="shared" si="222"/>
        <v>1.859(V)</v>
      </c>
      <c r="R263" s="58" t="str">
        <f t="shared" si="222"/>
        <v xml:space="preserve"> 1.390(L)</v>
      </c>
      <c r="S263" s="58" t="str">
        <f t="shared" si="222"/>
        <v xml:space="preserve"> 4.179(L)</v>
      </c>
      <c r="T263" s="58" t="str">
        <f t="shared" si="222"/>
        <v xml:space="preserve"> 4.185(L)</v>
      </c>
      <c r="U263" s="58" t="str">
        <f t="shared" si="222"/>
        <v>1.719(V)</v>
      </c>
      <c r="V263" s="58" t="str">
        <f t="shared" si="222"/>
        <v>1.040(V)</v>
      </c>
      <c r="W263" s="58" t="str">
        <f t="shared" si="222"/>
        <v>1.092(V) 4.170(L)</v>
      </c>
      <c r="X263" s="58" t="str">
        <f t="shared" si="222"/>
        <v>1.054(V)</v>
      </c>
      <c r="Y263" s="58" t="str">
        <f t="shared" si="222"/>
        <v>1.205(V)</v>
      </c>
      <c r="Z263" s="58" t="str">
        <f t="shared" si="222"/>
        <v xml:space="preserve"> 4.184(L)</v>
      </c>
      <c r="AA263" s="58" t="str">
        <f t="shared" si="222"/>
        <v xml:space="preserve"> 4.185(L)</v>
      </c>
      <c r="AB263" s="58" t="str">
        <f t="shared" si="222"/>
        <v xml:space="preserve"> 4.184(L)</v>
      </c>
      <c r="AC263" s="58" t="str">
        <f t="shared" si="222"/>
        <v xml:space="preserve"> 4.162(L)</v>
      </c>
      <c r="AD263" s="58" t="str">
        <f t="shared" si="222"/>
        <v xml:space="preserve"> 4.184(L)</v>
      </c>
      <c r="AE263" s="58" t="str">
        <f t="shared" si="222"/>
        <v xml:space="preserve"> 4.184(L)</v>
      </c>
      <c r="AF263" s="58" t="str">
        <f t="shared" si="222"/>
        <v xml:space="preserve"> 4.184(L)</v>
      </c>
      <c r="AG263" s="58" t="str">
        <f t="shared" si="222"/>
        <v xml:space="preserve"> 4.162(L)</v>
      </c>
      <c r="AH263" s="58" t="str">
        <f t="shared" si="222"/>
        <v xml:space="preserve"> 4.162(L)</v>
      </c>
      <c r="AI263" s="58" t="str">
        <f t="shared" si="222"/>
        <v xml:space="preserve"> 4.162(L)</v>
      </c>
      <c r="AJ263" s="58" t="str">
        <f t="shared" si="222"/>
        <v xml:space="preserve"> 4.162(L)</v>
      </c>
      <c r="AK263" s="58" t="str">
        <f t="shared" si="222"/>
        <v xml:space="preserve"> 4.184(L)</v>
      </c>
      <c r="AL263" s="58" t="str">
        <f t="shared" si="222"/>
        <v xml:space="preserve"> 1.187(L)</v>
      </c>
      <c r="AM263" s="58" t="str">
        <f t="shared" si="222"/>
        <v>1.093(V) 1.916(L)</v>
      </c>
      <c r="AN263" s="58" t="str">
        <f t="shared" si="222"/>
        <v/>
      </c>
      <c r="AO263" s="58" t="str">
        <f t="shared" si="222"/>
        <v>1.057(V) 4.157(L)</v>
      </c>
      <c r="AP263" s="58" t="str">
        <f t="shared" si="222"/>
        <v xml:space="preserve"> 4.206(L)</v>
      </c>
      <c r="AQ263" s="58" t="str">
        <f t="shared" si="222"/>
        <v xml:space="preserve"> 4.207(L)</v>
      </c>
      <c r="AR263" s="58" t="str">
        <f t="shared" si="222"/>
        <v xml:space="preserve"> 4.206(L)</v>
      </c>
      <c r="AS263" s="58" t="str">
        <f t="shared" si="222"/>
        <v xml:space="preserve"> 4.206(L)</v>
      </c>
      <c r="AT263" s="58" t="str">
        <f t="shared" si="222"/>
        <v xml:space="preserve"> 4.208(L)</v>
      </c>
      <c r="AU263" s="58" t="str">
        <f t="shared" si="222"/>
        <v xml:space="preserve"> 4.155(L)</v>
      </c>
      <c r="AV263" s="58" t="str">
        <f t="shared" si="222"/>
        <v>1.038(V)</v>
      </c>
      <c r="AW263" s="58" t="str">
        <f t="shared" si="222"/>
        <v>1.134(V)</v>
      </c>
      <c r="AX263" s="58" t="str">
        <f t="shared" si="222"/>
        <v>1.061(V)</v>
      </c>
      <c r="AY263" s="58" t="str">
        <f t="shared" si="222"/>
        <v xml:space="preserve"> 4.191(L)</v>
      </c>
      <c r="AZ263" s="58" t="str">
        <f t="shared" si="222"/>
        <v xml:space="preserve"> 4.191(L)</v>
      </c>
      <c r="BA263" s="58" t="str">
        <f t="shared" si="222"/>
        <v xml:space="preserve"> 4.211(L)</v>
      </c>
      <c r="BB263" s="58" t="str">
        <f t="shared" si="222"/>
        <v xml:space="preserve"> 4.259(L)</v>
      </c>
      <c r="BC263" s="58" t="str">
        <f t="shared" si="222"/>
        <v xml:space="preserve"> 4.345(L)</v>
      </c>
      <c r="BD263" s="58" t="str">
        <f t="shared" si="222"/>
        <v xml:space="preserve"> 4.481(L)</v>
      </c>
      <c r="BE263" s="58" t="str">
        <f t="shared" si="222"/>
        <v xml:space="preserve"> 4.529(L)</v>
      </c>
      <c r="BF263" s="58" t="str">
        <f t="shared" si="222"/>
        <v xml:space="preserve"> 4.466(L)</v>
      </c>
      <c r="BG263" s="58" t="str">
        <f t="shared" si="222"/>
        <v xml:space="preserve"> 4.503(L)</v>
      </c>
      <c r="BH263" s="58" t="str">
        <f t="shared" si="222"/>
        <v>14.090(V)</v>
      </c>
      <c r="BI263" s="58" t="str">
        <f t="shared" si="222"/>
        <v>5.548(V)</v>
      </c>
      <c r="BJ263" s="58" t="str">
        <f t="shared" si="222"/>
        <v>3.299(V) 5.320(L)</v>
      </c>
      <c r="BK263" s="58" t="str">
        <f t="shared" si="222"/>
        <v>4.851(V) 4.533(L)</v>
      </c>
      <c r="BL263" s="58" t="str">
        <f t="shared" si="222"/>
        <v xml:space="preserve"> 4.508(L)</v>
      </c>
      <c r="BM263" s="58" t="str">
        <f t="shared" si="222"/>
        <v>4.013(V)</v>
      </c>
      <c r="BN263" s="58" t="str">
        <f t="shared" si="222"/>
        <v>4.049(V) 4.943(L)</v>
      </c>
      <c r="BO263" s="58" t="str">
        <f t="shared" si="222"/>
        <v xml:space="preserve"> 4.558(L)</v>
      </c>
      <c r="BP263" s="58" t="str">
        <f t="shared" ref="BP263:EA263" si="223">CONCATENATE(IF(BP256=0,"",CONCATENATE(FIXED(BP256,3),"(V)")),IF(BP259=0,"",CONCATENATE(" ",FIXED(BP259,3),"(L)")))</f>
        <v/>
      </c>
      <c r="BQ263" s="58" t="str">
        <f t="shared" si="223"/>
        <v>3.242(V) 4.543(L)</v>
      </c>
      <c r="BR263" s="58" t="str">
        <f t="shared" si="223"/>
        <v>3.243(V) 4.560(L)</v>
      </c>
      <c r="BS263" s="58" t="str">
        <f t="shared" si="223"/>
        <v xml:space="preserve"> 4.442(L)</v>
      </c>
      <c r="BT263" s="58" t="str">
        <f t="shared" si="223"/>
        <v/>
      </c>
      <c r="BU263" s="58" t="str">
        <f t="shared" si="223"/>
        <v>2.747(V) 4.441(L)</v>
      </c>
      <c r="BV263" s="58" t="str">
        <f t="shared" si="223"/>
        <v xml:space="preserve"> 4.356(L)</v>
      </c>
      <c r="BW263" s="58" t="str">
        <f t="shared" si="223"/>
        <v>2.447(V) 4.356(L)</v>
      </c>
      <c r="BX263" s="58" t="str">
        <f t="shared" si="223"/>
        <v xml:space="preserve"> 4.309(L)</v>
      </c>
      <c r="BY263" s="58" t="str">
        <f t="shared" si="223"/>
        <v>2.309(V) 4.314(L)</v>
      </c>
      <c r="BZ263" s="58" t="str">
        <f t="shared" si="223"/>
        <v xml:space="preserve"> 3.155(L)</v>
      </c>
      <c r="CA263" s="58" t="str">
        <f t="shared" si="223"/>
        <v xml:space="preserve"> 4.309(L)</v>
      </c>
      <c r="CB263" s="58" t="str">
        <f t="shared" si="223"/>
        <v>2.308(V)</v>
      </c>
      <c r="CC263" s="58" t="str">
        <f t="shared" si="223"/>
        <v>2.306(V)</v>
      </c>
      <c r="CD263" s="58" t="str">
        <f t="shared" si="223"/>
        <v xml:space="preserve"> 4.316(L)</v>
      </c>
      <c r="CE263" s="58" t="str">
        <f t="shared" si="223"/>
        <v>4.032(V)</v>
      </c>
      <c r="CF263" s="58" t="str">
        <f t="shared" si="223"/>
        <v>2.447(V)</v>
      </c>
      <c r="CG263" s="58" t="str">
        <f t="shared" si="223"/>
        <v>9.530(V)</v>
      </c>
      <c r="CH263" s="58" t="str">
        <f t="shared" si="223"/>
        <v xml:space="preserve"> 4.360(L)</v>
      </c>
      <c r="CI263" s="58" t="str">
        <f t="shared" si="223"/>
        <v>2.447(V) 4.354(L)</v>
      </c>
      <c r="CJ263" s="58" t="str">
        <f t="shared" si="223"/>
        <v xml:space="preserve"> 4.461(L)</v>
      </c>
      <c r="CK263" s="58" t="str">
        <f t="shared" si="223"/>
        <v>2.749(V)</v>
      </c>
      <c r="CL263" s="58" t="str">
        <f t="shared" si="223"/>
        <v xml:space="preserve"> 4.358(L)</v>
      </c>
      <c r="CM263" s="58" t="str">
        <f t="shared" si="223"/>
        <v>2.447(V)</v>
      </c>
      <c r="CN263" s="58" t="str">
        <f t="shared" si="223"/>
        <v>2.749(V)</v>
      </c>
      <c r="CO263" s="58" t="str">
        <f t="shared" si="223"/>
        <v/>
      </c>
      <c r="CP263" s="58" t="str">
        <f t="shared" si="223"/>
        <v xml:space="preserve"> 4.461(L)</v>
      </c>
      <c r="CQ263" s="58" t="str">
        <f t="shared" si="223"/>
        <v>2.748(V) 4.438(L)</v>
      </c>
      <c r="CR263" s="58" t="str">
        <f t="shared" si="223"/>
        <v xml:space="preserve"> 4.655(L)</v>
      </c>
      <c r="CS263" s="58" t="str">
        <f t="shared" si="223"/>
        <v xml:space="preserve"> 4.998(L)</v>
      </c>
      <c r="CT263" s="58" t="str">
        <f t="shared" si="223"/>
        <v xml:space="preserve"> 4.309(L)</v>
      </c>
      <c r="CU263" s="58" t="str">
        <f t="shared" si="223"/>
        <v>2.299(V)</v>
      </c>
      <c r="CV263" s="58" t="str">
        <f t="shared" si="223"/>
        <v xml:space="preserve"> 4.313(L)</v>
      </c>
      <c r="CW263" s="58" t="str">
        <f t="shared" si="223"/>
        <v xml:space="preserve"> 4.313(L)</v>
      </c>
      <c r="CX263" s="58" t="str">
        <f t="shared" si="223"/>
        <v xml:space="preserve"> 4.297(L)</v>
      </c>
      <c r="CY263" s="58" t="str">
        <f t="shared" si="223"/>
        <v xml:space="preserve"> 4.301(L)</v>
      </c>
      <c r="CZ263" s="58" t="str">
        <f t="shared" si="223"/>
        <v/>
      </c>
      <c r="DA263" s="58" t="str">
        <f t="shared" si="223"/>
        <v>1.755(V)</v>
      </c>
      <c r="DB263" s="58" t="str">
        <f t="shared" si="223"/>
        <v>1.054(V)</v>
      </c>
      <c r="DC263" s="58" t="str">
        <f t="shared" si="223"/>
        <v>1.070(V)</v>
      </c>
      <c r="DD263" s="58" t="str">
        <f t="shared" si="223"/>
        <v>2.021(V)</v>
      </c>
      <c r="DE263" s="58" t="str">
        <f t="shared" si="223"/>
        <v xml:space="preserve"> 4.219(L)</v>
      </c>
      <c r="DF263" s="58" t="str">
        <f t="shared" si="223"/>
        <v xml:space="preserve"> 4.231(L)</v>
      </c>
      <c r="DG263" s="58" t="str">
        <f t="shared" si="223"/>
        <v>1.070(V) 4.189(L)</v>
      </c>
      <c r="DH263" s="58" t="str">
        <f t="shared" si="223"/>
        <v>1.246(V) 4.231(L)</v>
      </c>
      <c r="DI263" s="58" t="str">
        <f t="shared" si="223"/>
        <v>1.054(V)</v>
      </c>
      <c r="DJ263" s="58" t="str">
        <f t="shared" si="223"/>
        <v xml:space="preserve"> 4.212(L)</v>
      </c>
      <c r="DK263" s="58" t="str">
        <f t="shared" si="223"/>
        <v xml:space="preserve"> 4.309(L)</v>
      </c>
      <c r="DL263" s="58" t="str">
        <f t="shared" si="223"/>
        <v xml:space="preserve"> 4.310(L)</v>
      </c>
      <c r="DM263" s="58" t="str">
        <f t="shared" si="223"/>
        <v/>
      </c>
      <c r="DN263" s="58" t="str">
        <f t="shared" si="223"/>
        <v xml:space="preserve"> 4.310(L)</v>
      </c>
      <c r="DO263" s="58" t="str">
        <f t="shared" si="223"/>
        <v xml:space="preserve"> 4.309(L)</v>
      </c>
      <c r="DP263" s="58" t="str">
        <f t="shared" si="223"/>
        <v xml:space="preserve"> 4.213(L)</v>
      </c>
      <c r="DQ263" s="58" t="str">
        <f t="shared" si="223"/>
        <v xml:space="preserve"> 4.310(L)</v>
      </c>
      <c r="DR263" s="58" t="str">
        <f t="shared" si="223"/>
        <v xml:space="preserve"> 4.310(L)</v>
      </c>
      <c r="DS263" s="58" t="str">
        <f t="shared" si="223"/>
        <v xml:space="preserve"> 4.298(L)</v>
      </c>
      <c r="DT263" s="58" t="str">
        <f t="shared" si="223"/>
        <v xml:space="preserve"> 4.311(L)</v>
      </c>
      <c r="DU263" s="58" t="str">
        <f t="shared" si="223"/>
        <v>1.246(V)</v>
      </c>
      <c r="DV263" s="58" t="str">
        <f t="shared" si="223"/>
        <v>1.246(V)</v>
      </c>
      <c r="DW263" s="58" t="str">
        <f t="shared" si="223"/>
        <v/>
      </c>
      <c r="DX263" s="58" t="str">
        <f t="shared" si="223"/>
        <v xml:space="preserve"> 4.189(L)</v>
      </c>
      <c r="DY263" s="58" t="str">
        <f t="shared" si="223"/>
        <v/>
      </c>
      <c r="DZ263" s="58" t="str">
        <f t="shared" si="223"/>
        <v>1.073(V)</v>
      </c>
      <c r="EA263" s="58" t="str">
        <f t="shared" si="223"/>
        <v xml:space="preserve"> 4.155(L)</v>
      </c>
      <c r="EB263" s="58" t="str">
        <f t="shared" ref="EB263:GM263" si="224">CONCATENATE(IF(EB256=0,"",CONCATENATE(FIXED(EB256,3),"(V)")),IF(EB259=0,"",CONCATENATE(" ",FIXED(EB259,3),"(L)")))</f>
        <v>1.070(V)</v>
      </c>
      <c r="EC263" s="58" t="str">
        <f t="shared" si="224"/>
        <v/>
      </c>
      <c r="ED263" s="58" t="str">
        <f t="shared" si="224"/>
        <v>1.528(V)</v>
      </c>
      <c r="EE263" s="58" t="str">
        <f t="shared" si="224"/>
        <v xml:space="preserve"> 4.168(L)</v>
      </c>
      <c r="EF263" s="58" t="str">
        <f t="shared" si="224"/>
        <v xml:space="preserve"> 4.193(L)</v>
      </c>
      <c r="EG263" s="58" t="str">
        <f t="shared" si="224"/>
        <v xml:space="preserve"> 4.194(L)</v>
      </c>
      <c r="EH263" s="58" t="str">
        <f t="shared" si="224"/>
        <v xml:space="preserve"> 4.194(L)</v>
      </c>
      <c r="EI263" s="58" t="str">
        <f t="shared" si="224"/>
        <v xml:space="preserve"> 4.184(L)</v>
      </c>
      <c r="EJ263" s="58" t="str">
        <f t="shared" si="224"/>
        <v>1.072(V)</v>
      </c>
      <c r="EK263" s="58" t="str">
        <f t="shared" si="224"/>
        <v xml:space="preserve"> 4.185(L)</v>
      </c>
      <c r="EL263" s="58" t="str">
        <f t="shared" si="224"/>
        <v>1.073(V)</v>
      </c>
      <c r="EM263" s="58" t="str">
        <f t="shared" si="224"/>
        <v>1.073(V)</v>
      </c>
      <c r="EN263" s="58" t="str">
        <f t="shared" si="224"/>
        <v>2.009(V)</v>
      </c>
      <c r="EO263" s="58" t="str">
        <f t="shared" si="224"/>
        <v xml:space="preserve"> 4.206(L)</v>
      </c>
      <c r="EP263" s="58" t="str">
        <f t="shared" si="224"/>
        <v xml:space="preserve"> 4.211(L)</v>
      </c>
      <c r="EQ263" s="58" t="str">
        <f t="shared" si="224"/>
        <v xml:space="preserve"> 4.305(L)</v>
      </c>
      <c r="ER263" s="58" t="str">
        <f t="shared" si="224"/>
        <v xml:space="preserve"> 4.305(L)</v>
      </c>
      <c r="ES263" s="58" t="str">
        <f t="shared" si="224"/>
        <v>1.073(V)</v>
      </c>
      <c r="ET263" s="58" t="str">
        <f t="shared" si="224"/>
        <v>1.042(V)</v>
      </c>
      <c r="EU263" s="58" t="str">
        <f t="shared" si="224"/>
        <v>1.054(V)</v>
      </c>
      <c r="EV263" s="58" t="str">
        <f t="shared" si="224"/>
        <v>2.009(V)</v>
      </c>
      <c r="EW263" s="58" t="str">
        <f t="shared" si="224"/>
        <v xml:space="preserve"> 4.180(L)</v>
      </c>
      <c r="EX263" s="58" t="str">
        <f t="shared" si="224"/>
        <v xml:space="preserve"> 4.287(L)</v>
      </c>
      <c r="EY263" s="58" t="str">
        <f t="shared" si="224"/>
        <v xml:space="preserve"> 4.155(L)</v>
      </c>
      <c r="EZ263" s="58" t="str">
        <f t="shared" si="224"/>
        <v xml:space="preserve"> 4.169(L)</v>
      </c>
      <c r="FA263" s="58" t="str">
        <f t="shared" si="224"/>
        <v xml:space="preserve"> 4.157(L)</v>
      </c>
      <c r="FB263" s="58" t="str">
        <f t="shared" si="224"/>
        <v xml:space="preserve"> 4.169(L)</v>
      </c>
      <c r="FC263" s="58" t="str">
        <f t="shared" si="224"/>
        <v xml:space="preserve"> 4.157(L)</v>
      </c>
      <c r="FD263" s="58" t="str">
        <f t="shared" si="224"/>
        <v xml:space="preserve"> 4.169(L)</v>
      </c>
      <c r="FE263" s="58" t="str">
        <f t="shared" si="224"/>
        <v xml:space="preserve"> 4.157(L)</v>
      </c>
      <c r="FF263" s="58" t="str">
        <f t="shared" si="224"/>
        <v xml:space="preserve"> 4.169(L)</v>
      </c>
      <c r="FG263" s="58" t="str">
        <f t="shared" si="224"/>
        <v xml:space="preserve"> 4.157(L)</v>
      </c>
      <c r="FH263" s="58" t="str">
        <f t="shared" si="224"/>
        <v xml:space="preserve"> 4.169(L)</v>
      </c>
      <c r="FI263" s="58" t="str">
        <f t="shared" si="224"/>
        <v xml:space="preserve"> 4.157(L)</v>
      </c>
      <c r="FJ263" s="58" t="str">
        <f t="shared" si="224"/>
        <v xml:space="preserve"> 4.169(L)</v>
      </c>
      <c r="FK263" s="58" t="str">
        <f t="shared" si="224"/>
        <v xml:space="preserve"> 4.157(L)</v>
      </c>
      <c r="FL263" s="58" t="str">
        <f t="shared" si="224"/>
        <v xml:space="preserve"> 4.169(L)</v>
      </c>
      <c r="FM263" s="58" t="str">
        <f t="shared" si="224"/>
        <v xml:space="preserve"> 4.157(L)</v>
      </c>
      <c r="FN263" s="58" t="str">
        <f t="shared" si="224"/>
        <v xml:space="preserve"> 4.180(L)</v>
      </c>
      <c r="FO263" s="58" t="str">
        <f t="shared" si="224"/>
        <v xml:space="preserve"> 4.181(L)</v>
      </c>
      <c r="FP263" s="58" t="str">
        <f t="shared" si="224"/>
        <v xml:space="preserve"> 4.179(L)</v>
      </c>
      <c r="FQ263" s="58" t="str">
        <f t="shared" si="224"/>
        <v xml:space="preserve"> 4.180(L)</v>
      </c>
      <c r="FR263" s="58" t="str">
        <f t="shared" si="224"/>
        <v xml:space="preserve"> 4.180(L)</v>
      </c>
      <c r="FS263" s="58" t="str">
        <f t="shared" si="224"/>
        <v xml:space="preserve"> 4.181(L)</v>
      </c>
      <c r="FT263" s="58" t="str">
        <f t="shared" si="224"/>
        <v xml:space="preserve"> 4.180(L)</v>
      </c>
      <c r="FU263" s="58" t="str">
        <f t="shared" si="224"/>
        <v xml:space="preserve"> 4.181(L)</v>
      </c>
      <c r="FV263" s="58" t="str">
        <f t="shared" si="224"/>
        <v>2.381(V)</v>
      </c>
      <c r="FW263" s="58" t="str">
        <f t="shared" si="224"/>
        <v>2.381(V)</v>
      </c>
      <c r="FX263" s="58" t="str">
        <f t="shared" si="224"/>
        <v>2.381(V)</v>
      </c>
      <c r="FY263" s="58" t="str">
        <f t="shared" si="224"/>
        <v>2.381(V)</v>
      </c>
      <c r="FZ263" s="58" t="str">
        <f t="shared" si="224"/>
        <v>2.363(V)</v>
      </c>
      <c r="GA263" s="58" t="str">
        <f t="shared" si="224"/>
        <v>2.363(V) 4.336(L)</v>
      </c>
      <c r="GB263" s="58" t="str">
        <f t="shared" si="224"/>
        <v>2.363(V)</v>
      </c>
      <c r="GC263" s="58" t="str">
        <f t="shared" si="224"/>
        <v>2.363(V) 4.336(L)</v>
      </c>
      <c r="GD263" s="58" t="str">
        <f t="shared" si="224"/>
        <v xml:space="preserve"> 2.408(L)</v>
      </c>
      <c r="GE263" s="58" t="str">
        <f t="shared" si="224"/>
        <v xml:space="preserve"> 2.446(L)</v>
      </c>
      <c r="GF263" s="58" t="str">
        <f t="shared" si="224"/>
        <v xml:space="preserve"> 2.446(L)</v>
      </c>
      <c r="GG263" s="58" t="str">
        <f t="shared" si="224"/>
        <v xml:space="preserve"> 2.412(L)</v>
      </c>
      <c r="GH263" s="58" t="str">
        <f t="shared" si="224"/>
        <v xml:space="preserve"> 2.446(L)</v>
      </c>
      <c r="GI263" s="58" t="str">
        <f t="shared" si="224"/>
        <v xml:space="preserve"> 2.405(L)</v>
      </c>
      <c r="GJ263" s="58" t="str">
        <f t="shared" si="224"/>
        <v xml:space="preserve"> 4.184(L)</v>
      </c>
      <c r="GK263" s="58" t="str">
        <f t="shared" si="224"/>
        <v xml:space="preserve"> 4.185(L)</v>
      </c>
      <c r="GL263" s="58" t="str">
        <f t="shared" si="224"/>
        <v/>
      </c>
      <c r="GM263" s="58" t="str">
        <f t="shared" si="224"/>
        <v xml:space="preserve"> 1.390(L)</v>
      </c>
      <c r="GN263" s="58" t="str">
        <f t="shared" ref="GN263:HV263" si="225">CONCATENATE(IF(GN256=0,"",CONCATENATE(FIXED(GN256,3),"(V)")),IF(GN259=0,"",CONCATENATE(" ",FIXED(GN259,3),"(L)")))</f>
        <v>1.463(V) 4.219(L)</v>
      </c>
      <c r="GO263" s="58" t="str">
        <f t="shared" si="225"/>
        <v xml:space="preserve"> 4.185(L)</v>
      </c>
      <c r="GP263" s="58" t="str">
        <f t="shared" si="225"/>
        <v xml:space="preserve"> 4.179(L)</v>
      </c>
      <c r="GQ263" s="58" t="str">
        <f t="shared" si="225"/>
        <v xml:space="preserve"> 4.185(L)</v>
      </c>
      <c r="GR263" s="58" t="str">
        <f t="shared" si="225"/>
        <v>1.205(V) 4.179(L)</v>
      </c>
      <c r="GS263" s="58" t="str">
        <f t="shared" si="225"/>
        <v xml:space="preserve"> 4.105(L)</v>
      </c>
      <c r="GT263" s="58" t="str">
        <f t="shared" si="225"/>
        <v>4.011(V)</v>
      </c>
      <c r="GU263" s="58" t="str">
        <f t="shared" si="225"/>
        <v xml:space="preserve"> 1.298(L)</v>
      </c>
      <c r="GV263" s="58" t="str">
        <f t="shared" si="225"/>
        <v xml:space="preserve"> 3.616(L)</v>
      </c>
      <c r="GW263" s="58" t="str">
        <f t="shared" si="225"/>
        <v>3.242(V)</v>
      </c>
      <c r="GX263" s="58" t="str">
        <f t="shared" si="225"/>
        <v xml:space="preserve"> 1.227(L)</v>
      </c>
      <c r="GY263" s="58" t="str">
        <f t="shared" si="225"/>
        <v xml:space="preserve"> 3.370(L)</v>
      </c>
      <c r="GZ263" s="58" t="str">
        <f t="shared" si="225"/>
        <v>2.747(V)</v>
      </c>
      <c r="HA263" s="58" t="str">
        <f t="shared" si="225"/>
        <v xml:space="preserve"> 1.155(L)</v>
      </c>
      <c r="HB263" s="58" t="str">
        <f t="shared" si="225"/>
        <v xml:space="preserve"> 3.225(L)</v>
      </c>
      <c r="HC263" s="58" t="str">
        <f t="shared" si="225"/>
        <v>2.447(V)</v>
      </c>
      <c r="HD263" s="58" t="str">
        <f t="shared" si="225"/>
        <v xml:space="preserve"> 1.092(L)</v>
      </c>
      <c r="HE263" s="58" t="str">
        <f t="shared" si="225"/>
        <v xml:space="preserve"> 4.314(L)</v>
      </c>
      <c r="HF263" s="58" t="str">
        <f t="shared" si="225"/>
        <v>2.309(V)</v>
      </c>
      <c r="HG263" s="58" t="str">
        <f t="shared" si="225"/>
        <v xml:space="preserve"> 1.054(L)</v>
      </c>
      <c r="HH263" s="58" t="str">
        <f t="shared" si="225"/>
        <v xml:space="preserve"> 4.309(L)</v>
      </c>
      <c r="HI263" s="58" t="str">
        <f t="shared" si="225"/>
        <v xml:space="preserve"> 4.309(L)</v>
      </c>
      <c r="HJ263" s="58" t="str">
        <f t="shared" si="225"/>
        <v xml:space="preserve"> 4.309(L)</v>
      </c>
      <c r="HK263" s="58" t="str">
        <f t="shared" si="225"/>
        <v xml:space="preserve"> 3.762(L)</v>
      </c>
      <c r="HL263" s="58" t="str">
        <f t="shared" si="225"/>
        <v/>
      </c>
      <c r="HM263" s="58" t="str">
        <f t="shared" si="225"/>
        <v xml:space="preserve"> 4.310(L)</v>
      </c>
      <c r="HN263" s="58" t="str">
        <f t="shared" si="225"/>
        <v xml:space="preserve"> 4.310(L)</v>
      </c>
      <c r="HO263" s="58" t="str">
        <f t="shared" si="225"/>
        <v xml:space="preserve"> 4.310(L)</v>
      </c>
      <c r="HP263" s="58" t="str">
        <f t="shared" si="225"/>
        <v/>
      </c>
      <c r="HQ263" s="58" t="str">
        <f t="shared" si="225"/>
        <v/>
      </c>
      <c r="HR263" s="58" t="str">
        <f t="shared" si="225"/>
        <v xml:space="preserve"> 4.310(L)</v>
      </c>
      <c r="HS263" s="58" t="str">
        <f t="shared" si="225"/>
        <v/>
      </c>
      <c r="HT263" s="58" t="str">
        <f t="shared" si="225"/>
        <v xml:space="preserve"> 4.289(L)</v>
      </c>
      <c r="HU263" s="58" t="str">
        <f t="shared" si="225"/>
        <v xml:space="preserve"> 4.310(L)</v>
      </c>
      <c r="HV263" s="58" t="str">
        <f t="shared" si="225"/>
        <v xml:space="preserve"> 4.289(L)</v>
      </c>
      <c r="HW263" s="58" t="str">
        <f t="shared" ref="HW263:IB263" si="226">CONCATENATE(IF(HW256=0,"",CONCATENATE(FIXED(HW256,3),"(V)")),IF(HW259=0,"",CONCATENATE(" ",FIXED(HW259,3),"(L)")))</f>
        <v xml:space="preserve"> 4.306(L)</v>
      </c>
      <c r="HX263" s="58" t="str">
        <f t="shared" si="226"/>
        <v/>
      </c>
      <c r="HY263" s="58" t="str">
        <f t="shared" si="226"/>
        <v>1.528(V)</v>
      </c>
      <c r="HZ263" s="58" t="str">
        <f t="shared" si="226"/>
        <v/>
      </c>
      <c r="IA263" s="58" t="str">
        <f t="shared" si="226"/>
        <v>2.009(V) 4.219(L)</v>
      </c>
      <c r="IB263" s="58" t="str">
        <f t="shared" si="226"/>
        <v>1.461(V) 4.201(L)</v>
      </c>
      <c r="IC263" s="58" t="str">
        <f t="shared" ref="IC263:ID265" si="227">CONCATENATE(IF(IC256=0,"",CONCATENATE(FIXED(IC256,3),"(V)")),IF(IC259=0,"",CONCATENATE(" ",FIXED(IC259,3),"(L)")))</f>
        <v xml:space="preserve"> 4.305(L)</v>
      </c>
      <c r="ID263" s="58" t="str">
        <f t="shared" si="227"/>
        <v xml:space="preserve"> 4.298(L)</v>
      </c>
      <c r="IE263" s="58"/>
      <c r="IF263" s="58"/>
      <c r="IG263" s="58"/>
      <c r="IH263" s="58"/>
      <c r="II263" s="58"/>
      <c r="IJ263" s="58"/>
      <c r="IK263" s="58"/>
      <c r="IL263" s="58"/>
      <c r="IM263" s="58"/>
      <c r="IN263" s="58"/>
      <c r="IO263" s="58"/>
      <c r="IP263" s="58"/>
      <c r="IQ263" s="58"/>
      <c r="IR263" s="58"/>
      <c r="IS263" s="58"/>
      <c r="IT263" s="58"/>
    </row>
    <row r="264" spans="1:254" ht="12" customHeight="1" x14ac:dyDescent="0.15">
      <c r="A264" s="4" t="s">
        <v>574</v>
      </c>
      <c r="B264" s="5" t="s">
        <v>624</v>
      </c>
      <c r="C264" s="58" t="str">
        <f>CONCATENATE(IF(C257=0,"",CONCATENATE(FIXED(C257,3),"(V)")),IF(C260=0,"",CONCATENATE(" ",FIXED(C260,3),"(L)")))</f>
        <v xml:space="preserve"> 0.661(L)</v>
      </c>
      <c r="D264" s="58" t="str">
        <f t="shared" ref="D264:BO264" si="228">CONCATENATE(IF(D257=0,"",CONCATENATE(FIXED(D257,3),"(V)")),IF(D260=0,"",CONCATENATE(" ",FIXED(D260,3),"(L)")))</f>
        <v>0.026(V)</v>
      </c>
      <c r="E264" s="58" t="str">
        <f t="shared" si="228"/>
        <v xml:space="preserve"> 0.675(L)</v>
      </c>
      <c r="F264" s="58" t="str">
        <f t="shared" si="228"/>
        <v>0.027(V)</v>
      </c>
      <c r="G264" s="58" t="str">
        <f t="shared" si="228"/>
        <v xml:space="preserve"> 0.636(L)</v>
      </c>
      <c r="H264" s="58" t="str">
        <f t="shared" si="228"/>
        <v xml:space="preserve"> 0.636(L)</v>
      </c>
      <c r="I264" s="58" t="str">
        <f t="shared" si="228"/>
        <v xml:space="preserve"> 0.637(L)</v>
      </c>
      <c r="J264" s="58" t="str">
        <f t="shared" si="228"/>
        <v>0.021(V)</v>
      </c>
      <c r="K264" s="58" t="str">
        <f t="shared" si="228"/>
        <v/>
      </c>
      <c r="L264" s="58" t="str">
        <f t="shared" si="228"/>
        <v xml:space="preserve"> 0.636(L)</v>
      </c>
      <c r="M264" s="58" t="str">
        <f t="shared" si="228"/>
        <v xml:space="preserve"> 0.158(L)</v>
      </c>
      <c r="N264" s="58" t="str">
        <f t="shared" si="228"/>
        <v xml:space="preserve"> 0.158(L)</v>
      </c>
      <c r="O264" s="58" t="str">
        <f t="shared" si="228"/>
        <v xml:space="preserve"> 0.636(L)</v>
      </c>
      <c r="P264" s="58" t="str">
        <f t="shared" si="228"/>
        <v xml:space="preserve"> 0.158(L)</v>
      </c>
      <c r="Q264" s="58" t="str">
        <f t="shared" si="228"/>
        <v>0.028(V)</v>
      </c>
      <c r="R264" s="58" t="str">
        <f t="shared" si="228"/>
        <v xml:space="preserve"> 0.158(L)</v>
      </c>
      <c r="S264" s="58" t="str">
        <f t="shared" si="228"/>
        <v xml:space="preserve"> 0.637(L)</v>
      </c>
      <c r="T264" s="58" t="str">
        <f t="shared" si="228"/>
        <v xml:space="preserve"> 0.636(L)</v>
      </c>
      <c r="U264" s="58" t="str">
        <f t="shared" si="228"/>
        <v>0.027(V)</v>
      </c>
      <c r="V264" s="58" t="str">
        <f t="shared" si="228"/>
        <v>0.026(V)</v>
      </c>
      <c r="W264" s="58" t="str">
        <f t="shared" si="228"/>
        <v>0.026(V) 0.631(L)</v>
      </c>
      <c r="X264" s="58" t="str">
        <f t="shared" si="228"/>
        <v>0.026(V)</v>
      </c>
      <c r="Y264" s="58" t="str">
        <f t="shared" si="228"/>
        <v>0.025(V)</v>
      </c>
      <c r="Z264" s="58" t="str">
        <f t="shared" si="228"/>
        <v xml:space="preserve"> 0.636(L)</v>
      </c>
      <c r="AA264" s="58" t="str">
        <f t="shared" si="228"/>
        <v xml:space="preserve"> 0.636(L)</v>
      </c>
      <c r="AB264" s="58" t="str">
        <f t="shared" si="228"/>
        <v xml:space="preserve"> 0.636(L)</v>
      </c>
      <c r="AC264" s="58" t="str">
        <f t="shared" si="228"/>
        <v xml:space="preserve"> 0.621(L)</v>
      </c>
      <c r="AD264" s="58" t="str">
        <f t="shared" si="228"/>
        <v xml:space="preserve"> 0.636(L)</v>
      </c>
      <c r="AE264" s="58" t="str">
        <f t="shared" si="228"/>
        <v xml:space="preserve"> 0.636(L)</v>
      </c>
      <c r="AF264" s="58" t="str">
        <f t="shared" si="228"/>
        <v xml:space="preserve"> 0.636(L)</v>
      </c>
      <c r="AG264" s="58" t="str">
        <f t="shared" si="228"/>
        <v xml:space="preserve"> 0.621(L)</v>
      </c>
      <c r="AH264" s="58" t="str">
        <f t="shared" si="228"/>
        <v xml:space="preserve"> 0.621(L)</v>
      </c>
      <c r="AI264" s="58" t="str">
        <f t="shared" si="228"/>
        <v xml:space="preserve"> 0.621(L)</v>
      </c>
      <c r="AJ264" s="58" t="str">
        <f t="shared" si="228"/>
        <v xml:space="preserve"> 0.621(L)</v>
      </c>
      <c r="AK264" s="58" t="str">
        <f t="shared" si="228"/>
        <v xml:space="preserve"> 0.636(L)</v>
      </c>
      <c r="AL264" s="58" t="str">
        <f t="shared" si="228"/>
        <v xml:space="preserve"> 0.151(L)</v>
      </c>
      <c r="AM264" s="58" t="str">
        <f t="shared" si="228"/>
        <v>0.029(V) 0.155(L)</v>
      </c>
      <c r="AN264" s="58" t="str">
        <f t="shared" si="228"/>
        <v/>
      </c>
      <c r="AO264" s="58" t="str">
        <f t="shared" si="228"/>
        <v>0.026(V) 0.614(L)</v>
      </c>
      <c r="AP264" s="58" t="str">
        <f t="shared" si="228"/>
        <v xml:space="preserve"> 0.662(L)</v>
      </c>
      <c r="AQ264" s="58" t="str">
        <f t="shared" si="228"/>
        <v xml:space="preserve"> 0.657(L)</v>
      </c>
      <c r="AR264" s="58" t="str">
        <f t="shared" si="228"/>
        <v xml:space="preserve"> 0.662(L)</v>
      </c>
      <c r="AS264" s="58" t="str">
        <f t="shared" si="228"/>
        <v xml:space="preserve"> 0.662(L)</v>
      </c>
      <c r="AT264" s="58" t="str">
        <f t="shared" si="228"/>
        <v xml:space="preserve"> 0.662(L)</v>
      </c>
      <c r="AU264" s="58" t="str">
        <f t="shared" si="228"/>
        <v xml:space="preserve"> 0.620(L)</v>
      </c>
      <c r="AV264" s="58" t="str">
        <f t="shared" si="228"/>
        <v>0.030(V)</v>
      </c>
      <c r="AW264" s="58" t="str">
        <f t="shared" si="228"/>
        <v>0.027(V)</v>
      </c>
      <c r="AX264" s="58" t="str">
        <f t="shared" si="228"/>
        <v>0.026(V)</v>
      </c>
      <c r="AY264" s="58" t="str">
        <f t="shared" si="228"/>
        <v xml:space="preserve"> 0.663(L)</v>
      </c>
      <c r="AZ264" s="58" t="str">
        <f t="shared" si="228"/>
        <v xml:space="preserve"> 0.663(L)</v>
      </c>
      <c r="BA264" s="58" t="str">
        <f t="shared" si="228"/>
        <v xml:space="preserve"> 0.667(L)</v>
      </c>
      <c r="BB264" s="58" t="str">
        <f t="shared" si="228"/>
        <v xml:space="preserve"> 0.664(L)</v>
      </c>
      <c r="BC264" s="58" t="str">
        <f t="shared" si="228"/>
        <v xml:space="preserve"> 0.623(L)</v>
      </c>
      <c r="BD264" s="58" t="str">
        <f t="shared" si="228"/>
        <v xml:space="preserve"> 0.491(L)</v>
      </c>
      <c r="BE264" s="58" t="str">
        <f t="shared" si="228"/>
        <v xml:space="preserve"> 0.338(L)</v>
      </c>
      <c r="BF264" s="58" t="str">
        <f t="shared" si="228"/>
        <v xml:space="preserve"> 0.265(L)</v>
      </c>
      <c r="BG264" s="58" t="str">
        <f t="shared" si="228"/>
        <v xml:space="preserve"> 0.225(L)</v>
      </c>
      <c r="BH264" s="58" t="str">
        <f t="shared" si="228"/>
        <v>0.180(V)</v>
      </c>
      <c r="BI264" s="58" t="str">
        <f t="shared" si="228"/>
        <v>0.044(V)</v>
      </c>
      <c r="BJ264" s="58" t="str">
        <f t="shared" si="228"/>
        <v>0.051(V) 0.575(L)</v>
      </c>
      <c r="BK264" s="58" t="str">
        <f t="shared" si="228"/>
        <v>0.050(V) 0.225(L)</v>
      </c>
      <c r="BL264" s="58" t="str">
        <f t="shared" si="228"/>
        <v xml:space="preserve"> 0.267(L)</v>
      </c>
      <c r="BM264" s="58" t="str">
        <f t="shared" si="228"/>
        <v>0.040(V)</v>
      </c>
      <c r="BN264" s="58" t="str">
        <f t="shared" si="228"/>
        <v>0.040(V) 0.498(L)</v>
      </c>
      <c r="BO264" s="58" t="str">
        <f t="shared" si="228"/>
        <v xml:space="preserve"> 0.438(L)</v>
      </c>
      <c r="BP264" s="58" t="str">
        <f t="shared" ref="BP264:EA264" si="229">CONCATENATE(IF(BP257=0,"",CONCATENATE(FIXED(BP257,3),"(V)")),IF(BP260=0,"",CONCATENATE(" ",FIXED(BP260,3),"(L)")))</f>
        <v/>
      </c>
      <c r="BQ264" s="58" t="str">
        <f t="shared" si="229"/>
        <v>0.036(V) 0.439(L)</v>
      </c>
      <c r="BR264" s="58" t="str">
        <f t="shared" si="229"/>
        <v>0.036(V) 0.458(L)</v>
      </c>
      <c r="BS264" s="58" t="str">
        <f t="shared" si="229"/>
        <v xml:space="preserve"> 0.567(L)</v>
      </c>
      <c r="BT264" s="58" t="str">
        <f t="shared" si="229"/>
        <v/>
      </c>
      <c r="BU264" s="58" t="str">
        <f t="shared" si="229"/>
        <v>0.033(V) 0.567(L)</v>
      </c>
      <c r="BV264" s="58" t="str">
        <f t="shared" si="229"/>
        <v xml:space="preserve"> 0.628(L)</v>
      </c>
      <c r="BW264" s="58" t="str">
        <f t="shared" si="229"/>
        <v>0.030(V) 0.628(L)</v>
      </c>
      <c r="BX264" s="58" t="str">
        <f t="shared" si="229"/>
        <v xml:space="preserve"> 0.648(L)</v>
      </c>
      <c r="BY264" s="58" t="str">
        <f t="shared" si="229"/>
        <v>0.029(V) 0.647(L)</v>
      </c>
      <c r="BZ264" s="58" t="str">
        <f t="shared" si="229"/>
        <v xml:space="preserve"> 0.221(L)</v>
      </c>
      <c r="CA264" s="58" t="str">
        <f t="shared" si="229"/>
        <v xml:space="preserve"> 0.648(L)</v>
      </c>
      <c r="CB264" s="58" t="str">
        <f t="shared" si="229"/>
        <v>0.029(V)</v>
      </c>
      <c r="CC264" s="58" t="str">
        <f t="shared" si="229"/>
        <v>0.029(V)</v>
      </c>
      <c r="CD264" s="58" t="str">
        <f t="shared" si="229"/>
        <v xml:space="preserve"> 0.683(L)</v>
      </c>
      <c r="CE264" s="58" t="str">
        <f t="shared" si="229"/>
        <v>0.183(V)</v>
      </c>
      <c r="CF264" s="58" t="str">
        <f t="shared" si="229"/>
        <v>0.030(V)</v>
      </c>
      <c r="CG264" s="58" t="str">
        <f t="shared" si="229"/>
        <v>0.230(V)</v>
      </c>
      <c r="CH264" s="58" t="str">
        <f t="shared" si="229"/>
        <v xml:space="preserve"> 0.680(L)</v>
      </c>
      <c r="CI264" s="58" t="str">
        <f t="shared" si="229"/>
        <v>0.030(V) 0.632(L)</v>
      </c>
      <c r="CJ264" s="58" t="str">
        <f t="shared" si="229"/>
        <v xml:space="preserve"> 0.659(L)</v>
      </c>
      <c r="CK264" s="58" t="str">
        <f t="shared" si="229"/>
        <v>0.033(V)</v>
      </c>
      <c r="CL264" s="58" t="str">
        <f t="shared" si="229"/>
        <v xml:space="preserve"> 0.672(L)</v>
      </c>
      <c r="CM264" s="58" t="str">
        <f t="shared" si="229"/>
        <v>0.030(V)</v>
      </c>
      <c r="CN264" s="58" t="str">
        <f t="shared" si="229"/>
        <v>0.033(V)</v>
      </c>
      <c r="CO264" s="58" t="str">
        <f t="shared" si="229"/>
        <v/>
      </c>
      <c r="CP264" s="58" t="str">
        <f t="shared" si="229"/>
        <v xml:space="preserve"> 0.659(L)</v>
      </c>
      <c r="CQ264" s="58" t="str">
        <f t="shared" si="229"/>
        <v>0.033(V) 0.570(L)</v>
      </c>
      <c r="CR264" s="58" t="str">
        <f t="shared" si="229"/>
        <v xml:space="preserve"> 0.634(L)</v>
      </c>
      <c r="CS264" s="58" t="str">
        <f t="shared" si="229"/>
        <v xml:space="preserve"> 0.598(L)</v>
      </c>
      <c r="CT264" s="58" t="str">
        <f t="shared" si="229"/>
        <v xml:space="preserve"> 0.681(L)</v>
      </c>
      <c r="CU264" s="58" t="str">
        <f t="shared" si="229"/>
        <v>0.032(V)</v>
      </c>
      <c r="CV264" s="58" t="str">
        <f t="shared" si="229"/>
        <v xml:space="preserve"> 0.676(L)</v>
      </c>
      <c r="CW264" s="58" t="str">
        <f t="shared" si="229"/>
        <v xml:space="preserve"> 0.676(L)</v>
      </c>
      <c r="CX264" s="58" t="str">
        <f t="shared" si="229"/>
        <v xml:space="preserve"> 0.672(L)</v>
      </c>
      <c r="CY264" s="58" t="str">
        <f t="shared" si="229"/>
        <v xml:space="preserve"> 0.641(L)</v>
      </c>
      <c r="CZ264" s="58" t="str">
        <f t="shared" si="229"/>
        <v/>
      </c>
      <c r="DA264" s="58" t="str">
        <f t="shared" si="229"/>
        <v>0.025(V)</v>
      </c>
      <c r="DB264" s="58" t="str">
        <f t="shared" si="229"/>
        <v>0.026(V)</v>
      </c>
      <c r="DC264" s="58" t="str">
        <f t="shared" si="229"/>
        <v>0.028(V)</v>
      </c>
      <c r="DD264" s="58" t="str">
        <f t="shared" si="229"/>
        <v>0.024(V)</v>
      </c>
      <c r="DE264" s="58" t="str">
        <f t="shared" si="229"/>
        <v xml:space="preserve"> 0.676(L)</v>
      </c>
      <c r="DF264" s="58" t="str">
        <f t="shared" si="229"/>
        <v xml:space="preserve"> 0.678(L)</v>
      </c>
      <c r="DG264" s="58" t="str">
        <f t="shared" si="229"/>
        <v>0.028(V) 0.645(L)</v>
      </c>
      <c r="DH264" s="58" t="str">
        <f t="shared" si="229"/>
        <v>0.030(V) 0.678(L)</v>
      </c>
      <c r="DI264" s="58" t="str">
        <f t="shared" si="229"/>
        <v>0.026(V)</v>
      </c>
      <c r="DJ264" s="58" t="str">
        <f t="shared" si="229"/>
        <v xml:space="preserve"> 0.658(L)</v>
      </c>
      <c r="DK264" s="58" t="str">
        <f t="shared" si="229"/>
        <v xml:space="preserve"> 0.648(L)</v>
      </c>
      <c r="DL264" s="58" t="str">
        <f t="shared" si="229"/>
        <v xml:space="preserve"> 0.648(L)</v>
      </c>
      <c r="DM264" s="58" t="str">
        <f t="shared" si="229"/>
        <v/>
      </c>
      <c r="DN264" s="58" t="str">
        <f t="shared" si="229"/>
        <v xml:space="preserve"> 0.648(L)</v>
      </c>
      <c r="DO264" s="58" t="str">
        <f t="shared" si="229"/>
        <v xml:space="preserve"> 0.648(L)</v>
      </c>
      <c r="DP264" s="58" t="str">
        <f t="shared" si="229"/>
        <v xml:space="preserve"> 0.674(L)</v>
      </c>
      <c r="DQ264" s="58" t="str">
        <f t="shared" si="229"/>
        <v xml:space="preserve"> 0.648(L)</v>
      </c>
      <c r="DR264" s="58" t="str">
        <f t="shared" si="229"/>
        <v xml:space="preserve"> 0.648(L)</v>
      </c>
      <c r="DS264" s="58" t="str">
        <f t="shared" si="229"/>
        <v xml:space="preserve"> 0.672(L)</v>
      </c>
      <c r="DT264" s="58" t="str">
        <f t="shared" si="229"/>
        <v xml:space="preserve"> 0.648(L)</v>
      </c>
      <c r="DU264" s="58" t="str">
        <f t="shared" si="229"/>
        <v>0.030(V)</v>
      </c>
      <c r="DV264" s="58" t="str">
        <f t="shared" si="229"/>
        <v>0.030(V)</v>
      </c>
      <c r="DW264" s="58" t="str">
        <f t="shared" si="229"/>
        <v/>
      </c>
      <c r="DX264" s="58" t="str">
        <f t="shared" si="229"/>
        <v xml:space="preserve"> 0.645(L)</v>
      </c>
      <c r="DY264" s="58" t="str">
        <f t="shared" si="229"/>
        <v/>
      </c>
      <c r="DZ264" s="58" t="str">
        <f t="shared" si="229"/>
        <v>0.030(V)</v>
      </c>
      <c r="EA264" s="58" t="str">
        <f t="shared" si="229"/>
        <v xml:space="preserve"> 0.620(L)</v>
      </c>
      <c r="EB264" s="58" t="str">
        <f t="shared" ref="EB264:GM264" si="230">CONCATENATE(IF(EB257=0,"",CONCATENATE(FIXED(EB257,3),"(V)")),IF(EB260=0,"",CONCATENATE(" ",FIXED(EB260,3),"(L)")))</f>
        <v>0.028(V)</v>
      </c>
      <c r="EC264" s="58" t="str">
        <f t="shared" si="230"/>
        <v/>
      </c>
      <c r="ED264" s="58" t="str">
        <f t="shared" si="230"/>
        <v>0.027(V)</v>
      </c>
      <c r="EE264" s="58" t="str">
        <f t="shared" si="230"/>
        <v xml:space="preserve"> 0.630(L)</v>
      </c>
      <c r="EF264" s="58" t="str">
        <f t="shared" si="230"/>
        <v xml:space="preserve"> 0.654(L)</v>
      </c>
      <c r="EG264" s="58" t="str">
        <f t="shared" si="230"/>
        <v xml:space="preserve"> 0.653(L)</v>
      </c>
      <c r="EH264" s="58" t="str">
        <f t="shared" si="230"/>
        <v xml:space="preserve"> 0.653(L)</v>
      </c>
      <c r="EI264" s="58" t="str">
        <f t="shared" si="230"/>
        <v xml:space="preserve"> 0.637(L)</v>
      </c>
      <c r="EJ264" s="58" t="str">
        <f t="shared" si="230"/>
        <v>0.026(V)</v>
      </c>
      <c r="EK264" s="58" t="str">
        <f t="shared" si="230"/>
        <v xml:space="preserve"> 0.637(L)</v>
      </c>
      <c r="EL264" s="58" t="str">
        <f t="shared" si="230"/>
        <v>0.026(V)</v>
      </c>
      <c r="EM264" s="58" t="str">
        <f t="shared" si="230"/>
        <v>0.026(V)</v>
      </c>
      <c r="EN264" s="58" t="str">
        <f t="shared" si="230"/>
        <v>0.024(V)</v>
      </c>
      <c r="EO264" s="58" t="str">
        <f t="shared" si="230"/>
        <v xml:space="preserve"> 0.657(L)</v>
      </c>
      <c r="EP264" s="58" t="str">
        <f t="shared" si="230"/>
        <v xml:space="preserve"> 0.658(L)</v>
      </c>
      <c r="EQ264" s="58" t="str">
        <f t="shared" si="230"/>
        <v xml:space="preserve"> 0.650(L)</v>
      </c>
      <c r="ER264" s="58" t="str">
        <f t="shared" si="230"/>
        <v xml:space="preserve"> 0.650(L)</v>
      </c>
      <c r="ES264" s="58" t="str">
        <f t="shared" si="230"/>
        <v>0.026(V)</v>
      </c>
      <c r="ET264" s="58" t="str">
        <f t="shared" si="230"/>
        <v>0.026(V)</v>
      </c>
      <c r="EU264" s="58" t="str">
        <f t="shared" si="230"/>
        <v>0.026(V)</v>
      </c>
      <c r="EV264" s="58" t="str">
        <f t="shared" si="230"/>
        <v>0.024(V)</v>
      </c>
      <c r="EW264" s="58" t="str">
        <f t="shared" si="230"/>
        <v xml:space="preserve"> 0.623(L)</v>
      </c>
      <c r="EX264" s="58" t="str">
        <f t="shared" si="230"/>
        <v xml:space="preserve"> 0.683(L)</v>
      </c>
      <c r="EY264" s="58" t="str">
        <f t="shared" si="230"/>
        <v xml:space="preserve"> 0.620(L)</v>
      </c>
      <c r="EZ264" s="58" t="str">
        <f t="shared" si="230"/>
        <v xml:space="preserve"> 0.632(L)</v>
      </c>
      <c r="FA264" s="58" t="str">
        <f t="shared" si="230"/>
        <v xml:space="preserve"> 0.620(L)</v>
      </c>
      <c r="FB264" s="58" t="str">
        <f t="shared" si="230"/>
        <v xml:space="preserve"> 0.632(L)</v>
      </c>
      <c r="FC264" s="58" t="str">
        <f t="shared" si="230"/>
        <v xml:space="preserve"> 0.620(L)</v>
      </c>
      <c r="FD264" s="58" t="str">
        <f t="shared" si="230"/>
        <v xml:space="preserve"> 0.632(L)</v>
      </c>
      <c r="FE264" s="58" t="str">
        <f t="shared" si="230"/>
        <v xml:space="preserve"> 0.620(L)</v>
      </c>
      <c r="FF264" s="58" t="str">
        <f t="shared" si="230"/>
        <v xml:space="preserve"> 0.632(L)</v>
      </c>
      <c r="FG264" s="58" t="str">
        <f t="shared" si="230"/>
        <v xml:space="preserve"> 0.620(L)</v>
      </c>
      <c r="FH264" s="58" t="str">
        <f t="shared" si="230"/>
        <v xml:space="preserve"> 0.632(L)</v>
      </c>
      <c r="FI264" s="58" t="str">
        <f t="shared" si="230"/>
        <v xml:space="preserve"> 0.620(L)</v>
      </c>
      <c r="FJ264" s="58" t="str">
        <f t="shared" si="230"/>
        <v xml:space="preserve"> 0.632(L)</v>
      </c>
      <c r="FK264" s="58" t="str">
        <f t="shared" si="230"/>
        <v xml:space="preserve"> 0.620(L)</v>
      </c>
      <c r="FL264" s="58" t="str">
        <f t="shared" si="230"/>
        <v xml:space="preserve"> 0.632(L)</v>
      </c>
      <c r="FM264" s="58" t="str">
        <f t="shared" si="230"/>
        <v xml:space="preserve"> 0.620(L)</v>
      </c>
      <c r="FN264" s="58" t="str">
        <f t="shared" si="230"/>
        <v xml:space="preserve"> 0.637(L)</v>
      </c>
      <c r="FO264" s="58" t="str">
        <f t="shared" si="230"/>
        <v xml:space="preserve"> 0.623(L)</v>
      </c>
      <c r="FP264" s="58" t="str">
        <f t="shared" si="230"/>
        <v xml:space="preserve"> 0.637(L)</v>
      </c>
      <c r="FQ264" s="58" t="str">
        <f t="shared" si="230"/>
        <v xml:space="preserve"> 0.623(L)</v>
      </c>
      <c r="FR264" s="58" t="str">
        <f t="shared" si="230"/>
        <v xml:space="preserve"> 0.637(L)</v>
      </c>
      <c r="FS264" s="58" t="str">
        <f t="shared" si="230"/>
        <v xml:space="preserve"> 0.623(L)</v>
      </c>
      <c r="FT264" s="58" t="str">
        <f t="shared" si="230"/>
        <v xml:space="preserve"> 0.637(L)</v>
      </c>
      <c r="FU264" s="58" t="str">
        <f t="shared" si="230"/>
        <v xml:space="preserve"> 0.623(L)</v>
      </c>
      <c r="FV264" s="58" t="str">
        <f t="shared" si="230"/>
        <v>0.030(V)</v>
      </c>
      <c r="FW264" s="58" t="str">
        <f t="shared" si="230"/>
        <v>0.030(V)</v>
      </c>
      <c r="FX264" s="58" t="str">
        <f t="shared" si="230"/>
        <v>0.030(V)</v>
      </c>
      <c r="FY264" s="58" t="str">
        <f t="shared" si="230"/>
        <v>0.030(V)</v>
      </c>
      <c r="FZ264" s="58" t="str">
        <f t="shared" si="230"/>
        <v>0.033(V)</v>
      </c>
      <c r="GA264" s="58" t="str">
        <f t="shared" si="230"/>
        <v>0.033(V) 0.679(L)</v>
      </c>
      <c r="GB264" s="58" t="str">
        <f t="shared" si="230"/>
        <v>0.033(V)</v>
      </c>
      <c r="GC264" s="58" t="str">
        <f t="shared" si="230"/>
        <v>0.033(V) 0.679(L)</v>
      </c>
      <c r="GD264" s="58" t="str">
        <f t="shared" si="230"/>
        <v xml:space="preserve"> 0.089(L)</v>
      </c>
      <c r="GE264" s="58" t="str">
        <f t="shared" si="230"/>
        <v xml:space="preserve"> 0.087(L)</v>
      </c>
      <c r="GF264" s="58" t="str">
        <f t="shared" si="230"/>
        <v xml:space="preserve"> 0.087(L)</v>
      </c>
      <c r="GG264" s="58" t="str">
        <f t="shared" si="230"/>
        <v xml:space="preserve"> 0.089(L)</v>
      </c>
      <c r="GH264" s="58" t="str">
        <f t="shared" si="230"/>
        <v xml:space="preserve"> 0.087(L)</v>
      </c>
      <c r="GI264" s="58" t="str">
        <f t="shared" si="230"/>
        <v xml:space="preserve"> 0.090(L)</v>
      </c>
      <c r="GJ264" s="58" t="str">
        <f t="shared" si="230"/>
        <v xml:space="preserve"> 0.638(L)</v>
      </c>
      <c r="GK264" s="58" t="str">
        <f t="shared" si="230"/>
        <v xml:space="preserve"> 0.636(L)</v>
      </c>
      <c r="GL264" s="58" t="str">
        <f t="shared" si="230"/>
        <v/>
      </c>
      <c r="GM264" s="58" t="str">
        <f t="shared" si="230"/>
        <v xml:space="preserve"> 0.158(L)</v>
      </c>
      <c r="GN264" s="58" t="str">
        <f t="shared" ref="GN264:HV264" si="231">CONCATENATE(IF(GN257=0,"",CONCATENATE(FIXED(GN257,3),"(V)")),IF(GN260=0,"",CONCATENATE(" ",FIXED(GN260,3),"(L)")))</f>
        <v>0.027(V) 0.675(L)</v>
      </c>
      <c r="GO264" s="58" t="str">
        <f t="shared" si="231"/>
        <v xml:space="preserve"> 0.636(L)</v>
      </c>
      <c r="GP264" s="58" t="str">
        <f t="shared" si="231"/>
        <v xml:space="preserve"> 0.637(L)</v>
      </c>
      <c r="GQ264" s="58" t="str">
        <f t="shared" si="231"/>
        <v xml:space="preserve"> 0.636(L)</v>
      </c>
      <c r="GR264" s="58" t="str">
        <f t="shared" si="231"/>
        <v>0.025(V) 0.637(L)</v>
      </c>
      <c r="GS264" s="58" t="str">
        <f t="shared" si="231"/>
        <v xml:space="preserve"> 0.222(L)</v>
      </c>
      <c r="GT264" s="58" t="str">
        <f t="shared" si="231"/>
        <v>0.040(V)</v>
      </c>
      <c r="GU264" s="58" t="str">
        <f t="shared" si="231"/>
        <v xml:space="preserve"> 0.124(L)</v>
      </c>
      <c r="GV264" s="58" t="str">
        <f t="shared" si="231"/>
        <v xml:space="preserve"> 0.219(L)</v>
      </c>
      <c r="GW264" s="58" t="str">
        <f t="shared" si="231"/>
        <v>0.036(V)</v>
      </c>
      <c r="GX264" s="58" t="str">
        <f t="shared" si="231"/>
        <v xml:space="preserve"> 0.128(L)</v>
      </c>
      <c r="GY264" s="58" t="str">
        <f t="shared" si="231"/>
        <v xml:space="preserve"> 0.219(L)</v>
      </c>
      <c r="GZ264" s="58" t="str">
        <f t="shared" si="231"/>
        <v>0.033(V)</v>
      </c>
      <c r="HA264" s="58" t="str">
        <f t="shared" si="231"/>
        <v xml:space="preserve"> 0.132(L)</v>
      </c>
      <c r="HB264" s="58" t="str">
        <f t="shared" si="231"/>
        <v xml:space="preserve"> 0.220(L)</v>
      </c>
      <c r="HC264" s="58" t="str">
        <f t="shared" si="231"/>
        <v>0.030(V)</v>
      </c>
      <c r="HD264" s="58" t="str">
        <f t="shared" si="231"/>
        <v xml:space="preserve"> 0.135(L)</v>
      </c>
      <c r="HE264" s="58" t="str">
        <f t="shared" si="231"/>
        <v xml:space="preserve"> 0.647(L)</v>
      </c>
      <c r="HF264" s="58" t="str">
        <f t="shared" si="231"/>
        <v>0.029(V)</v>
      </c>
      <c r="HG264" s="58" t="str">
        <f t="shared" si="231"/>
        <v xml:space="preserve"> 0.137(L)</v>
      </c>
      <c r="HH264" s="58" t="str">
        <f t="shared" si="231"/>
        <v xml:space="preserve"> 0.648(L)</v>
      </c>
      <c r="HI264" s="58" t="str">
        <f t="shared" si="231"/>
        <v xml:space="preserve"> 0.648(L)</v>
      </c>
      <c r="HJ264" s="58" t="str">
        <f t="shared" si="231"/>
        <v xml:space="preserve"> 0.648(L)</v>
      </c>
      <c r="HK264" s="58" t="str">
        <f t="shared" si="231"/>
        <v xml:space="preserve"> 0.221(L)</v>
      </c>
      <c r="HL264" s="58" t="str">
        <f t="shared" si="231"/>
        <v/>
      </c>
      <c r="HM264" s="58" t="str">
        <f t="shared" si="231"/>
        <v xml:space="preserve"> 0.648(L)</v>
      </c>
      <c r="HN264" s="58" t="str">
        <f t="shared" si="231"/>
        <v xml:space="preserve"> 0.648(L)</v>
      </c>
      <c r="HO264" s="58" t="str">
        <f t="shared" si="231"/>
        <v xml:space="preserve"> 0.648(L)</v>
      </c>
      <c r="HP264" s="58" t="str">
        <f t="shared" si="231"/>
        <v/>
      </c>
      <c r="HQ264" s="58" t="str">
        <f t="shared" si="231"/>
        <v/>
      </c>
      <c r="HR264" s="58" t="str">
        <f t="shared" si="231"/>
        <v xml:space="preserve"> 0.648(L)</v>
      </c>
      <c r="HS264" s="58" t="str">
        <f t="shared" si="231"/>
        <v/>
      </c>
      <c r="HT264" s="58" t="str">
        <f t="shared" si="231"/>
        <v xml:space="preserve"> 0.686(L)</v>
      </c>
      <c r="HU264" s="58" t="str">
        <f t="shared" si="231"/>
        <v xml:space="preserve"> 0.648(L)</v>
      </c>
      <c r="HV264" s="58" t="str">
        <f t="shared" si="231"/>
        <v xml:space="preserve"> 0.686(L)</v>
      </c>
      <c r="HW264" s="58" t="str">
        <f t="shared" ref="HW264:IB264" si="232">CONCATENATE(IF(HW257=0,"",CONCATENATE(FIXED(HW257,3),"(V)")),IF(HW260=0,"",CONCATENATE(" ",FIXED(HW260,3),"(L)")))</f>
        <v xml:space="preserve"> 0.686(L)</v>
      </c>
      <c r="HX264" s="58" t="str">
        <f t="shared" si="232"/>
        <v/>
      </c>
      <c r="HY264" s="58" t="str">
        <f t="shared" si="232"/>
        <v>0.027(V)</v>
      </c>
      <c r="HZ264" s="58" t="str">
        <f t="shared" si="232"/>
        <v/>
      </c>
      <c r="IA264" s="58" t="str">
        <f t="shared" si="232"/>
        <v>0.024(V) 0.676(L)</v>
      </c>
      <c r="IB264" s="58" t="str">
        <f t="shared" si="232"/>
        <v>0.026(V) 0.668(L)</v>
      </c>
      <c r="IC264" s="58" t="str">
        <f t="shared" si="227"/>
        <v xml:space="preserve"> 0.649(L)</v>
      </c>
      <c r="ID264" s="58" t="str">
        <f t="shared" si="227"/>
        <v xml:space="preserve"> 0.672(L)</v>
      </c>
      <c r="IE264" s="58"/>
      <c r="IF264" s="58"/>
      <c r="IG264" s="58"/>
      <c r="IH264" s="58"/>
      <c r="II264" s="58"/>
      <c r="IJ264" s="58"/>
      <c r="IK264" s="58"/>
      <c r="IL264" s="58"/>
      <c r="IM264" s="58"/>
      <c r="IN264" s="58"/>
      <c r="IO264" s="58"/>
      <c r="IP264" s="58"/>
      <c r="IQ264" s="58"/>
      <c r="IR264" s="58"/>
      <c r="IS264" s="58"/>
      <c r="IT264" s="58"/>
    </row>
    <row r="265" spans="1:254" ht="12" customHeight="1" x14ac:dyDescent="0.15">
      <c r="A265" s="4" t="s">
        <v>575</v>
      </c>
      <c r="B265" s="5" t="s">
        <v>625</v>
      </c>
      <c r="C265" s="58" t="str">
        <f>CONCATENATE(IF(C258=0,"",CONCATENATE(FIXED(C258,3),"(V)")),IF(C261=0,"",CONCATENATE(" ",FIXED(C261,3),"(L)")))</f>
        <v xml:space="preserve"> 0.229(L)</v>
      </c>
      <c r="D265" s="58" t="str">
        <f t="shared" ref="D265:BO265" si="233">CONCATENATE(IF(D258=0,"",CONCATENATE(FIXED(D258,3),"(V)")),IF(D261=0,"",CONCATENATE(" ",FIXED(D261,3),"(L)")))</f>
        <v>0.013(V)</v>
      </c>
      <c r="E265" s="58" t="str">
        <f t="shared" si="233"/>
        <v xml:space="preserve"> 0.279(L)</v>
      </c>
      <c r="F265" s="58" t="str">
        <f t="shared" si="233"/>
        <v>0.018(V)</v>
      </c>
      <c r="G265" s="58" t="str">
        <f t="shared" si="233"/>
        <v xml:space="preserve"> 0.511(L)</v>
      </c>
      <c r="H265" s="58" t="str">
        <f t="shared" si="233"/>
        <v xml:space="preserve"> 0.511(L)</v>
      </c>
      <c r="I265" s="58" t="str">
        <f t="shared" si="233"/>
        <v xml:space="preserve"> 0.560(L)</v>
      </c>
      <c r="J265" s="58" t="str">
        <f t="shared" si="233"/>
        <v>0.011(V)</v>
      </c>
      <c r="K265" s="58" t="str">
        <f t="shared" si="233"/>
        <v/>
      </c>
      <c r="L265" s="58" t="str">
        <f t="shared" si="233"/>
        <v xml:space="preserve"> 0.511(L)</v>
      </c>
      <c r="M265" s="58" t="str">
        <f t="shared" si="233"/>
        <v xml:space="preserve"> 0.528(L)</v>
      </c>
      <c r="N265" s="58" t="str">
        <f t="shared" si="233"/>
        <v xml:space="preserve"> 0.528(L)</v>
      </c>
      <c r="O265" s="58" t="str">
        <f t="shared" si="233"/>
        <v xml:space="preserve"> 0.510(L)</v>
      </c>
      <c r="P265" s="58" t="str">
        <f t="shared" si="233"/>
        <v xml:space="preserve"> 0.528(L)</v>
      </c>
      <c r="Q265" s="58" t="str">
        <f t="shared" si="233"/>
        <v>0.015(V)</v>
      </c>
      <c r="R265" s="58" t="str">
        <f t="shared" si="233"/>
        <v xml:space="preserve"> 0.531(L)</v>
      </c>
      <c r="S265" s="58" t="str">
        <f t="shared" si="233"/>
        <v xml:space="preserve"> 0.560(L)</v>
      </c>
      <c r="T265" s="58" t="str">
        <f t="shared" si="233"/>
        <v xml:space="preserve"> 0.512(L)</v>
      </c>
      <c r="U265" s="58" t="str">
        <f t="shared" si="233"/>
        <v>0.016(V)</v>
      </c>
      <c r="V265" s="58" t="str">
        <f t="shared" si="233"/>
        <v>0.018(V)</v>
      </c>
      <c r="W265" s="58" t="str">
        <f t="shared" si="233"/>
        <v>0.018(V) 0.611(L)</v>
      </c>
      <c r="X265" s="58" t="str">
        <f t="shared" si="233"/>
        <v>0.018(V)</v>
      </c>
      <c r="Y265" s="58" t="str">
        <f t="shared" si="233"/>
        <v>0.018(V)</v>
      </c>
      <c r="Z265" s="58" t="str">
        <f t="shared" si="233"/>
        <v xml:space="preserve"> 0.510(L)</v>
      </c>
      <c r="AA265" s="58" t="str">
        <f t="shared" si="233"/>
        <v xml:space="preserve"> 0.510(L)</v>
      </c>
      <c r="AB265" s="58" t="str">
        <f t="shared" si="233"/>
        <v xml:space="preserve"> 0.510(L)</v>
      </c>
      <c r="AC265" s="58" t="str">
        <f t="shared" si="233"/>
        <v xml:space="preserve"> 0.671(L)</v>
      </c>
      <c r="AD265" s="58" t="str">
        <f t="shared" si="233"/>
        <v xml:space="preserve"> 0.510(L)</v>
      </c>
      <c r="AE265" s="58" t="str">
        <f t="shared" si="233"/>
        <v xml:space="preserve"> 0.510(L)</v>
      </c>
      <c r="AF265" s="58" t="str">
        <f t="shared" si="233"/>
        <v xml:space="preserve"> 0.510(L)</v>
      </c>
      <c r="AG265" s="58" t="str">
        <f t="shared" si="233"/>
        <v xml:space="preserve"> 0.671(L)</v>
      </c>
      <c r="AH265" s="58" t="str">
        <f t="shared" si="233"/>
        <v xml:space="preserve"> 0.671(L)</v>
      </c>
      <c r="AI265" s="58" t="str">
        <f t="shared" si="233"/>
        <v xml:space="preserve"> 0.671(L)</v>
      </c>
      <c r="AJ265" s="58" t="str">
        <f t="shared" si="233"/>
        <v xml:space="preserve"> 0.671(L)</v>
      </c>
      <c r="AK265" s="58" t="str">
        <f t="shared" si="233"/>
        <v xml:space="preserve"> 0.510(L)</v>
      </c>
      <c r="AL265" s="58" t="str">
        <f t="shared" si="233"/>
        <v xml:space="preserve"> 0.488(L)</v>
      </c>
      <c r="AM265" s="58" t="str">
        <f t="shared" si="233"/>
        <v>0.020(V) 5.107(L)</v>
      </c>
      <c r="AN265" s="58" t="str">
        <f t="shared" si="233"/>
        <v/>
      </c>
      <c r="AO265" s="58" t="str">
        <f t="shared" si="233"/>
        <v>0.018(V) 0.772(L)</v>
      </c>
      <c r="AP265" s="58" t="str">
        <f t="shared" si="233"/>
        <v xml:space="preserve"> 0.303(L)</v>
      </c>
      <c r="AQ265" s="58" t="str">
        <f t="shared" si="233"/>
        <v xml:space="preserve"> 0.291(L)</v>
      </c>
      <c r="AR265" s="58" t="str">
        <f t="shared" si="233"/>
        <v xml:space="preserve"> 0.303(L)</v>
      </c>
      <c r="AS265" s="58" t="str">
        <f t="shared" si="233"/>
        <v xml:space="preserve"> 0.303(L)</v>
      </c>
      <c r="AT265" s="58" t="str">
        <f t="shared" si="233"/>
        <v xml:space="preserve"> 0.303(L)</v>
      </c>
      <c r="AU265" s="58" t="str">
        <f t="shared" si="233"/>
        <v xml:space="preserve"> 0.740(L)</v>
      </c>
      <c r="AV265" s="58" t="str">
        <f t="shared" si="233"/>
        <v>0.021(V)</v>
      </c>
      <c r="AW265" s="58" t="str">
        <f t="shared" si="233"/>
        <v>0.019(V)</v>
      </c>
      <c r="AX265" s="58" t="str">
        <f t="shared" si="233"/>
        <v>0.018(V)</v>
      </c>
      <c r="AY265" s="58" t="str">
        <f t="shared" si="233"/>
        <v xml:space="preserve"> 0.297(L)</v>
      </c>
      <c r="AZ265" s="58" t="str">
        <f t="shared" si="233"/>
        <v xml:space="preserve"> 0.297(L)</v>
      </c>
      <c r="BA265" s="58" t="str">
        <f t="shared" si="233"/>
        <v xml:space="preserve"> 0.253(L)</v>
      </c>
      <c r="BB265" s="58" t="str">
        <f t="shared" si="233"/>
        <v xml:space="preserve"> 0.200(L)</v>
      </c>
      <c r="BC265" s="58" t="str">
        <f t="shared" si="233"/>
        <v xml:space="preserve"> 0.155(L)</v>
      </c>
      <c r="BD265" s="58" t="str">
        <f t="shared" si="233"/>
        <v xml:space="preserve"> 0.126(L)</v>
      </c>
      <c r="BE265" s="58" t="str">
        <f t="shared" si="233"/>
        <v xml:space="preserve"> 0.114(L)</v>
      </c>
      <c r="BF265" s="58" t="str">
        <f t="shared" si="233"/>
        <v xml:space="preserve"> 0.111(L)</v>
      </c>
      <c r="BG265" s="58" t="str">
        <f t="shared" si="233"/>
        <v xml:space="preserve"> 0.107(L)</v>
      </c>
      <c r="BH265" s="58" t="str">
        <f t="shared" si="233"/>
        <v>0.009(V)</v>
      </c>
      <c r="BI265" s="58" t="str">
        <f t="shared" si="233"/>
        <v>0.022(V)</v>
      </c>
      <c r="BJ265" s="58" t="str">
        <f t="shared" si="233"/>
        <v>0.021(V) 0.094(L)</v>
      </c>
      <c r="BK265" s="58" t="str">
        <f t="shared" si="233"/>
        <v>0.021(V) 0.106(L)</v>
      </c>
      <c r="BL265" s="58" t="str">
        <f t="shared" si="233"/>
        <v xml:space="preserve"> 0.111(L)</v>
      </c>
      <c r="BM265" s="58" t="str">
        <f t="shared" si="233"/>
        <v>0.019(V)</v>
      </c>
      <c r="BN265" s="58" t="str">
        <f t="shared" si="233"/>
        <v>0.019(V) 0.104(L)</v>
      </c>
      <c r="BO265" s="58" t="str">
        <f t="shared" si="233"/>
        <v xml:space="preserve"> 0.121(L)</v>
      </c>
      <c r="BP265" s="58" t="str">
        <f t="shared" ref="BP265:EA265" si="234">CONCATENATE(IF(BP258=0,"",CONCATENATE(FIXED(BP258,3),"(V)")),IF(BP261=0,"",CONCATENATE(" ",FIXED(BP261,3),"(L)")))</f>
        <v/>
      </c>
      <c r="BQ265" s="58" t="str">
        <f t="shared" si="234"/>
        <v>0.018(V) 0.121(L)</v>
      </c>
      <c r="BR265" s="58" t="str">
        <f t="shared" si="234"/>
        <v>0.018(V) 0.121(L)</v>
      </c>
      <c r="BS265" s="58" t="str">
        <f t="shared" si="234"/>
        <v xml:space="preserve"> 0.139(L)</v>
      </c>
      <c r="BT265" s="58" t="str">
        <f t="shared" si="234"/>
        <v/>
      </c>
      <c r="BU265" s="58" t="str">
        <f t="shared" si="234"/>
        <v>0.016(V) 0.139(L)</v>
      </c>
      <c r="BV265" s="58" t="str">
        <f t="shared" si="234"/>
        <v xml:space="preserve"> 0.162(L)</v>
      </c>
      <c r="BW265" s="58" t="str">
        <f t="shared" si="234"/>
        <v>0.015(V) 0.162(L)</v>
      </c>
      <c r="BX265" s="58" t="str">
        <f t="shared" si="234"/>
        <v xml:space="preserve"> 0.181(L)</v>
      </c>
      <c r="BY265" s="58" t="str">
        <f t="shared" si="234"/>
        <v>0.014(V) 0.179(L)</v>
      </c>
      <c r="BZ265" s="58" t="str">
        <f t="shared" si="234"/>
        <v xml:space="preserve"> 0.209(L)</v>
      </c>
      <c r="CA265" s="58" t="str">
        <f t="shared" si="234"/>
        <v xml:space="preserve"> 0.181(L)</v>
      </c>
      <c r="CB265" s="58" t="str">
        <f t="shared" si="234"/>
        <v>0.014(V)</v>
      </c>
      <c r="CC265" s="58" t="str">
        <f t="shared" si="234"/>
        <v>0.015(V)</v>
      </c>
      <c r="CD265" s="58" t="str">
        <f t="shared" si="234"/>
        <v xml:space="preserve"> 0.179(L)</v>
      </c>
      <c r="CE265" s="58" t="str">
        <f t="shared" si="234"/>
        <v>0.016(V)</v>
      </c>
      <c r="CF265" s="58" t="str">
        <f t="shared" si="234"/>
        <v>0.015(V)</v>
      </c>
      <c r="CG265" s="58" t="str">
        <f t="shared" si="234"/>
        <v>0.013(V)</v>
      </c>
      <c r="CH265" s="58" t="str">
        <f t="shared" si="234"/>
        <v xml:space="preserve"> 0.161(L)</v>
      </c>
      <c r="CI265" s="58" t="str">
        <f t="shared" si="234"/>
        <v>0.015(V) 0.162(L)</v>
      </c>
      <c r="CJ265" s="58" t="str">
        <f t="shared" si="234"/>
        <v xml:space="preserve"> 0.138(L)</v>
      </c>
      <c r="CK265" s="58" t="str">
        <f t="shared" si="234"/>
        <v>0.016(V)</v>
      </c>
      <c r="CL265" s="58" t="str">
        <f t="shared" si="234"/>
        <v xml:space="preserve"> 0.161(L)</v>
      </c>
      <c r="CM265" s="58" t="str">
        <f t="shared" si="234"/>
        <v>0.015(V)</v>
      </c>
      <c r="CN265" s="58" t="str">
        <f t="shared" si="234"/>
        <v>0.016(V)</v>
      </c>
      <c r="CO265" s="58" t="str">
        <f t="shared" si="234"/>
        <v/>
      </c>
      <c r="CP265" s="58" t="str">
        <f t="shared" si="234"/>
        <v xml:space="preserve"> 0.139(L)</v>
      </c>
      <c r="CQ265" s="58" t="str">
        <f t="shared" si="234"/>
        <v>0.016(V) 0.139(L)</v>
      </c>
      <c r="CR265" s="58" t="str">
        <f t="shared" si="234"/>
        <v xml:space="preserve"> 0.119(L)</v>
      </c>
      <c r="CS265" s="58" t="str">
        <f t="shared" si="234"/>
        <v xml:space="preserve"> 0.103(L)</v>
      </c>
      <c r="CT265" s="58" t="str">
        <f t="shared" si="234"/>
        <v xml:space="preserve"> 0.182(L)</v>
      </c>
      <c r="CU265" s="58" t="str">
        <f t="shared" si="234"/>
        <v>0.014(V)</v>
      </c>
      <c r="CV265" s="58" t="str">
        <f t="shared" si="234"/>
        <v xml:space="preserve"> 0.179(L)</v>
      </c>
      <c r="CW265" s="58" t="str">
        <f t="shared" si="234"/>
        <v xml:space="preserve"> 0.179(L)</v>
      </c>
      <c r="CX265" s="58" t="str">
        <f t="shared" si="234"/>
        <v xml:space="preserve"> 0.188(L)</v>
      </c>
      <c r="CY265" s="58" t="str">
        <f t="shared" si="234"/>
        <v xml:space="preserve"> 0.184(L)</v>
      </c>
      <c r="CZ265" s="58" t="str">
        <f t="shared" si="234"/>
        <v/>
      </c>
      <c r="DA265" s="58" t="str">
        <f t="shared" si="234"/>
        <v>0.015(V)</v>
      </c>
      <c r="DB265" s="58" t="str">
        <f t="shared" si="234"/>
        <v>0.018(V)</v>
      </c>
      <c r="DC265" s="58" t="str">
        <f t="shared" si="234"/>
        <v>0.019(V)</v>
      </c>
      <c r="DD265" s="58" t="str">
        <f t="shared" si="234"/>
        <v>0.013(V)</v>
      </c>
      <c r="DE265" s="58" t="str">
        <f t="shared" si="234"/>
        <v xml:space="preserve"> 0.280(L)</v>
      </c>
      <c r="DF265" s="58" t="str">
        <f t="shared" si="234"/>
        <v xml:space="preserve"> 0.255(L)</v>
      </c>
      <c r="DG265" s="58" t="str">
        <f t="shared" si="234"/>
        <v>0.019(V) 0.474(L)</v>
      </c>
      <c r="DH265" s="58" t="str">
        <f t="shared" si="234"/>
        <v>0.021(V) 0.255(L)</v>
      </c>
      <c r="DI265" s="58" t="str">
        <f t="shared" si="234"/>
        <v>0.018(V)</v>
      </c>
      <c r="DJ265" s="58" t="str">
        <f t="shared" si="234"/>
        <v xml:space="preserve"> 0.280(L)</v>
      </c>
      <c r="DK265" s="58" t="str">
        <f t="shared" si="234"/>
        <v xml:space="preserve"> 0.181(L)</v>
      </c>
      <c r="DL265" s="58" t="str">
        <f t="shared" si="234"/>
        <v xml:space="preserve"> 0.181(L)</v>
      </c>
      <c r="DM265" s="58" t="str">
        <f t="shared" si="234"/>
        <v/>
      </c>
      <c r="DN265" s="58" t="str">
        <f t="shared" si="234"/>
        <v xml:space="preserve"> 0.181(L)</v>
      </c>
      <c r="DO265" s="58" t="str">
        <f t="shared" si="234"/>
        <v xml:space="preserve"> 0.181(L)</v>
      </c>
      <c r="DP265" s="58" t="str">
        <f t="shared" si="234"/>
        <v xml:space="preserve"> 0.295(L)</v>
      </c>
      <c r="DQ265" s="58" t="str">
        <f t="shared" si="234"/>
        <v xml:space="preserve"> 0.181(L)</v>
      </c>
      <c r="DR265" s="58" t="str">
        <f t="shared" si="234"/>
        <v xml:space="preserve"> 0.181(L)</v>
      </c>
      <c r="DS265" s="58" t="str">
        <f t="shared" si="234"/>
        <v xml:space="preserve"> 0.188(L)</v>
      </c>
      <c r="DT265" s="58" t="str">
        <f t="shared" si="234"/>
        <v xml:space="preserve"> 0.181(L)</v>
      </c>
      <c r="DU265" s="58" t="str">
        <f t="shared" si="234"/>
        <v>0.021(V)</v>
      </c>
      <c r="DV265" s="58" t="str">
        <f t="shared" si="234"/>
        <v>0.021(V)</v>
      </c>
      <c r="DW265" s="58" t="str">
        <f t="shared" si="234"/>
        <v/>
      </c>
      <c r="DX265" s="58" t="str">
        <f t="shared" si="234"/>
        <v xml:space="preserve"> 0.474(L)</v>
      </c>
      <c r="DY265" s="58" t="str">
        <f t="shared" si="234"/>
        <v/>
      </c>
      <c r="DZ265" s="58" t="str">
        <f t="shared" si="234"/>
        <v>0.021(V)</v>
      </c>
      <c r="EA265" s="58" t="str">
        <f t="shared" si="234"/>
        <v xml:space="preserve"> 0.740(L)</v>
      </c>
      <c r="EB265" s="58" t="str">
        <f t="shared" ref="EB265:GM265" si="235">CONCATENATE(IF(EB258=0,"",CONCATENATE(FIXED(EB258,3),"(V)")),IF(EB261=0,"",CONCATENATE(" ",FIXED(EB261,3),"(L)")))</f>
        <v>0.019(V)</v>
      </c>
      <c r="EC265" s="58" t="str">
        <f t="shared" si="235"/>
        <v/>
      </c>
      <c r="ED265" s="58" t="str">
        <f t="shared" si="235"/>
        <v>0.017(V)</v>
      </c>
      <c r="EE265" s="58" t="str">
        <f t="shared" si="235"/>
        <v xml:space="preserve"> 0.623(L)</v>
      </c>
      <c r="EF265" s="58" t="str">
        <f t="shared" si="235"/>
        <v xml:space="preserve"> 0.427(L)</v>
      </c>
      <c r="EG265" s="58" t="str">
        <f t="shared" si="235"/>
        <v xml:space="preserve"> 0.427(L)</v>
      </c>
      <c r="EH265" s="58" t="str">
        <f t="shared" si="235"/>
        <v xml:space="preserve"> 0.427(L)</v>
      </c>
      <c r="EI265" s="58" t="str">
        <f t="shared" si="235"/>
        <v xml:space="preserve"> 0.332(L)</v>
      </c>
      <c r="EJ265" s="58" t="str">
        <f t="shared" si="235"/>
        <v>0.018(V)</v>
      </c>
      <c r="EK265" s="58" t="str">
        <f t="shared" si="235"/>
        <v xml:space="preserve"> 0.332(L)</v>
      </c>
      <c r="EL265" s="58" t="str">
        <f t="shared" si="235"/>
        <v>0.018(V)</v>
      </c>
      <c r="EM265" s="58" t="str">
        <f t="shared" si="235"/>
        <v>0.018(V)</v>
      </c>
      <c r="EN265" s="58" t="str">
        <f t="shared" si="235"/>
        <v>0.013(V)</v>
      </c>
      <c r="EO265" s="58" t="str">
        <f t="shared" si="235"/>
        <v xml:space="preserve"> 0.292(L)</v>
      </c>
      <c r="EP265" s="58" t="str">
        <f t="shared" si="235"/>
        <v xml:space="preserve"> 0.280(L)</v>
      </c>
      <c r="EQ265" s="58" t="str">
        <f t="shared" si="235"/>
        <v xml:space="preserve"> 0.183(L)</v>
      </c>
      <c r="ER265" s="58" t="str">
        <f t="shared" si="235"/>
        <v xml:space="preserve"> 0.183(L)</v>
      </c>
      <c r="ES265" s="58" t="str">
        <f t="shared" si="235"/>
        <v>0.018(V)</v>
      </c>
      <c r="ET265" s="58" t="str">
        <f t="shared" si="235"/>
        <v>0.018(V)</v>
      </c>
      <c r="EU265" s="58" t="str">
        <f t="shared" si="235"/>
        <v>0.018(V)</v>
      </c>
      <c r="EV265" s="58" t="str">
        <f t="shared" si="235"/>
        <v>0.013(V)</v>
      </c>
      <c r="EW265" s="58" t="str">
        <f t="shared" si="235"/>
        <v xml:space="preserve"> 0.720(L)</v>
      </c>
      <c r="EX265" s="58" t="str">
        <f t="shared" si="235"/>
        <v xml:space="preserve"> 0.197(L)</v>
      </c>
      <c r="EY265" s="58" t="str">
        <f t="shared" si="235"/>
        <v xml:space="preserve"> 0.740(L)</v>
      </c>
      <c r="EZ265" s="58" t="str">
        <f t="shared" si="235"/>
        <v xml:space="preserve"> 0.612(L)</v>
      </c>
      <c r="FA265" s="58" t="str">
        <f t="shared" si="235"/>
        <v xml:space="preserve"> 0.740(L)</v>
      </c>
      <c r="FB265" s="58" t="str">
        <f t="shared" si="235"/>
        <v xml:space="preserve"> 0.611(L)</v>
      </c>
      <c r="FC265" s="58" t="str">
        <f t="shared" si="235"/>
        <v xml:space="preserve"> 0.740(L)</v>
      </c>
      <c r="FD265" s="58" t="str">
        <f t="shared" si="235"/>
        <v xml:space="preserve"> 0.611(L)</v>
      </c>
      <c r="FE265" s="58" t="str">
        <f t="shared" si="235"/>
        <v xml:space="preserve"> 0.740(L)</v>
      </c>
      <c r="FF265" s="58" t="str">
        <f t="shared" si="235"/>
        <v xml:space="preserve"> 0.611(L)</v>
      </c>
      <c r="FG265" s="58" t="str">
        <f t="shared" si="235"/>
        <v xml:space="preserve"> 0.740(L)</v>
      </c>
      <c r="FH265" s="58" t="str">
        <f t="shared" si="235"/>
        <v xml:space="preserve"> 0.611(L)</v>
      </c>
      <c r="FI265" s="58" t="str">
        <f t="shared" si="235"/>
        <v xml:space="preserve"> 0.740(L)</v>
      </c>
      <c r="FJ265" s="58" t="str">
        <f t="shared" si="235"/>
        <v xml:space="preserve"> 0.611(L)</v>
      </c>
      <c r="FK265" s="58" t="str">
        <f t="shared" si="235"/>
        <v xml:space="preserve"> 0.740(L)</v>
      </c>
      <c r="FL265" s="58" t="str">
        <f t="shared" si="235"/>
        <v xml:space="preserve"> 0.612(L)</v>
      </c>
      <c r="FM265" s="58" t="str">
        <f t="shared" si="235"/>
        <v xml:space="preserve"> 0.740(L)</v>
      </c>
      <c r="FN265" s="58" t="str">
        <f t="shared" si="235"/>
        <v xml:space="preserve"> 0.596(L)</v>
      </c>
      <c r="FO265" s="58" t="str">
        <f t="shared" si="235"/>
        <v xml:space="preserve"> 0.720(L)</v>
      </c>
      <c r="FP265" s="58" t="str">
        <f t="shared" si="235"/>
        <v xml:space="preserve"> 0.596(L)</v>
      </c>
      <c r="FQ265" s="58" t="str">
        <f t="shared" si="235"/>
        <v xml:space="preserve"> 0.720(L)</v>
      </c>
      <c r="FR265" s="58" t="str">
        <f t="shared" si="235"/>
        <v xml:space="preserve"> 0.596(L)</v>
      </c>
      <c r="FS265" s="58" t="str">
        <f t="shared" si="235"/>
        <v xml:space="preserve"> 0.720(L)</v>
      </c>
      <c r="FT265" s="58" t="str">
        <f t="shared" si="235"/>
        <v xml:space="preserve"> 0.596(L)</v>
      </c>
      <c r="FU265" s="58" t="str">
        <f t="shared" si="235"/>
        <v xml:space="preserve"> 0.720(L)</v>
      </c>
      <c r="FV265" s="58" t="str">
        <f t="shared" si="235"/>
        <v>0.015(V)</v>
      </c>
      <c r="FW265" s="58" t="str">
        <f t="shared" si="235"/>
        <v>0.015(V)</v>
      </c>
      <c r="FX265" s="58" t="str">
        <f t="shared" si="235"/>
        <v>0.015(V)</v>
      </c>
      <c r="FY265" s="58" t="str">
        <f t="shared" si="235"/>
        <v>0.015(V)</v>
      </c>
      <c r="FZ265" s="58" t="str">
        <f t="shared" si="235"/>
        <v>0.014(V)</v>
      </c>
      <c r="GA265" s="58" t="str">
        <f t="shared" si="235"/>
        <v>0.014(V) 0.171(L)</v>
      </c>
      <c r="GB265" s="58" t="str">
        <f t="shared" si="235"/>
        <v>0.014(V)</v>
      </c>
      <c r="GC265" s="58" t="str">
        <f t="shared" si="235"/>
        <v>0.014(V) 0.171(L)</v>
      </c>
      <c r="GD265" s="58" t="str">
        <f t="shared" si="235"/>
        <v xml:space="preserve"> 0.345(L)</v>
      </c>
      <c r="GE265" s="58" t="str">
        <f t="shared" si="235"/>
        <v xml:space="preserve"> 0.299(L)</v>
      </c>
      <c r="GF265" s="58" t="str">
        <f t="shared" si="235"/>
        <v xml:space="preserve"> 0.299(L)</v>
      </c>
      <c r="GG265" s="58" t="str">
        <f t="shared" si="235"/>
        <v xml:space="preserve"> 0.340(L)</v>
      </c>
      <c r="GH265" s="58" t="str">
        <f t="shared" si="235"/>
        <v xml:space="preserve"> 0.299(L)</v>
      </c>
      <c r="GI265" s="58" t="str">
        <f t="shared" si="235"/>
        <v xml:space="preserve"> 0.349(L)</v>
      </c>
      <c r="GJ265" s="58" t="str">
        <f t="shared" si="235"/>
        <v xml:space="preserve"> 0.510(L)</v>
      </c>
      <c r="GK265" s="58" t="str">
        <f t="shared" si="235"/>
        <v xml:space="preserve"> 0.510(L)</v>
      </c>
      <c r="GL265" s="58" t="str">
        <f t="shared" si="235"/>
        <v/>
      </c>
      <c r="GM265" s="58" t="str">
        <f t="shared" si="235"/>
        <v xml:space="preserve"> 0.532(L)</v>
      </c>
      <c r="GN265" s="58" t="str">
        <f t="shared" ref="GN265:HV265" si="236">CONCATENATE(IF(GN258=0,"",CONCATENATE(FIXED(GN258,3),"(V)")),IF(GN261=0,"",CONCATENATE(" ",FIXED(GN261,3),"(L)")))</f>
        <v>0.018(V) 0.279(L)</v>
      </c>
      <c r="GO265" s="58" t="str">
        <f t="shared" si="236"/>
        <v xml:space="preserve"> 0.510(L)</v>
      </c>
      <c r="GP265" s="58" t="str">
        <f t="shared" si="236"/>
        <v xml:space="preserve"> 0.560(L)</v>
      </c>
      <c r="GQ265" s="58" t="str">
        <f t="shared" si="236"/>
        <v xml:space="preserve"> 0.510(L)</v>
      </c>
      <c r="GR265" s="58" t="str">
        <f t="shared" si="236"/>
        <v>0.018(V) 0.560(L)</v>
      </c>
      <c r="GS265" s="58" t="str">
        <f t="shared" si="236"/>
        <v xml:space="preserve"> 0.118(L)</v>
      </c>
      <c r="GT265" s="58" t="str">
        <f t="shared" si="236"/>
        <v>0.019(V)</v>
      </c>
      <c r="GU265" s="58" t="str">
        <f t="shared" si="236"/>
        <v xml:space="preserve"> 2.718(L)</v>
      </c>
      <c r="GV265" s="58" t="str">
        <f t="shared" si="236"/>
        <v xml:space="preserve"> 0.138(L)</v>
      </c>
      <c r="GW265" s="58" t="str">
        <f t="shared" si="236"/>
        <v>0.018(V)</v>
      </c>
      <c r="GX265" s="58" t="str">
        <f t="shared" si="236"/>
        <v xml:space="preserve"> 2.718(L)</v>
      </c>
      <c r="GY265" s="58" t="str">
        <f t="shared" si="236"/>
        <v xml:space="preserve"> 0.162(L)</v>
      </c>
      <c r="GZ265" s="58" t="str">
        <f t="shared" si="236"/>
        <v>0.016(V)</v>
      </c>
      <c r="HA265" s="58" t="str">
        <f t="shared" si="236"/>
        <v xml:space="preserve"> 2.718(L)</v>
      </c>
      <c r="HB265" s="58" t="str">
        <f t="shared" si="236"/>
        <v xml:space="preserve"> 0.188(L)</v>
      </c>
      <c r="HC265" s="58" t="str">
        <f t="shared" si="236"/>
        <v>0.015(V)</v>
      </c>
      <c r="HD265" s="58" t="str">
        <f t="shared" si="236"/>
        <v xml:space="preserve"> 2.718(L)</v>
      </c>
      <c r="HE265" s="58" t="str">
        <f t="shared" si="236"/>
        <v xml:space="preserve"> 0.179(L)</v>
      </c>
      <c r="HF265" s="58" t="str">
        <f t="shared" si="236"/>
        <v>0.014(V)</v>
      </c>
      <c r="HG265" s="58" t="str">
        <f t="shared" si="236"/>
        <v xml:space="preserve"> 2.718(L)</v>
      </c>
      <c r="HH265" s="58" t="str">
        <f t="shared" si="236"/>
        <v xml:space="preserve"> 0.181(L)</v>
      </c>
      <c r="HI265" s="58" t="str">
        <f t="shared" si="236"/>
        <v xml:space="preserve"> 0.181(L)</v>
      </c>
      <c r="HJ265" s="58" t="str">
        <f t="shared" si="236"/>
        <v xml:space="preserve"> 0.181(L)</v>
      </c>
      <c r="HK265" s="58" t="str">
        <f t="shared" si="236"/>
        <v xml:space="preserve"> 0.211(L)</v>
      </c>
      <c r="HL265" s="58" t="str">
        <f t="shared" si="236"/>
        <v/>
      </c>
      <c r="HM265" s="58" t="str">
        <f t="shared" si="236"/>
        <v xml:space="preserve"> 0.181(L)</v>
      </c>
      <c r="HN265" s="58" t="str">
        <f t="shared" si="236"/>
        <v xml:space="preserve"> 0.181(L)</v>
      </c>
      <c r="HO265" s="58" t="str">
        <f t="shared" si="236"/>
        <v xml:space="preserve"> 0.181(L)</v>
      </c>
      <c r="HP265" s="58" t="str">
        <f t="shared" si="236"/>
        <v/>
      </c>
      <c r="HQ265" s="58" t="str">
        <f t="shared" si="236"/>
        <v/>
      </c>
      <c r="HR265" s="58" t="str">
        <f t="shared" si="236"/>
        <v xml:space="preserve"> 0.181(L)</v>
      </c>
      <c r="HS265" s="58" t="str">
        <f t="shared" si="236"/>
        <v/>
      </c>
      <c r="HT265" s="58" t="str">
        <f t="shared" si="236"/>
        <v xml:space="preserve"> 0.193(L)</v>
      </c>
      <c r="HU265" s="58" t="str">
        <f t="shared" si="236"/>
        <v xml:space="preserve"> 0.181(L)</v>
      </c>
      <c r="HV265" s="58" t="str">
        <f t="shared" si="236"/>
        <v xml:space="preserve"> 0.193(L)</v>
      </c>
      <c r="HW265" s="58" t="str">
        <f t="shared" ref="HW265:IB265" si="237">CONCATENATE(IF(HW258=0,"",CONCATENATE(FIXED(HW258,3),"(V)")),IF(HW261=0,"",CONCATENATE(" ",FIXED(HW261,3),"(L)")))</f>
        <v xml:space="preserve"> 0.184(L)</v>
      </c>
      <c r="HX265" s="58" t="str">
        <f t="shared" si="237"/>
        <v/>
      </c>
      <c r="HY265" s="58" t="str">
        <f t="shared" si="237"/>
        <v>0.017(V)</v>
      </c>
      <c r="HZ265" s="58" t="str">
        <f t="shared" si="237"/>
        <v/>
      </c>
      <c r="IA265" s="58" t="str">
        <f t="shared" si="237"/>
        <v>0.013(V) 0.280(L)</v>
      </c>
      <c r="IB265" s="58" t="str">
        <f t="shared" si="237"/>
        <v>0.017(V) 0.332(L)</v>
      </c>
      <c r="IC265" s="58" t="str">
        <f t="shared" si="227"/>
        <v xml:space="preserve"> 0.183(L)</v>
      </c>
      <c r="ID265" s="58" t="str">
        <f t="shared" si="227"/>
        <v xml:space="preserve"> 0.188(L)</v>
      </c>
      <c r="IE265" s="58"/>
      <c r="IF265" s="58"/>
      <c r="IG265" s="58"/>
      <c r="IH265" s="58"/>
      <c r="II265" s="58"/>
      <c r="IJ265" s="58"/>
      <c r="IK265" s="58"/>
      <c r="IL265" s="58"/>
      <c r="IM265" s="58"/>
      <c r="IN265" s="58"/>
      <c r="IO265" s="58"/>
      <c r="IP265" s="58"/>
      <c r="IQ265" s="58"/>
      <c r="IR265" s="58"/>
      <c r="IS265" s="58"/>
      <c r="IT265" s="58"/>
    </row>
    <row r="266" spans="1:254" s="53" customFormat="1" ht="12" customHeight="1" x14ac:dyDescent="0.15"/>
  </sheetData>
  <phoneticPr fontId="14" type="noConversion"/>
  <pageMargins left="0.75" right="0.75" top="1" bottom="1" header="0.5" footer="0.5"/>
  <pageSetup paperSize="9" orientation="portrait" r:id="rId1"/>
  <headerFooter alignWithMargins="0">
    <oddFooter>&amp;CDOW RESTRICTED - For internal use only</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7F51C-5F4D-4530-BFD9-E37EA69A5D80}">
  <sheetPr codeName="Sheet5"/>
  <dimension ref="A1:IK92"/>
  <sheetViews>
    <sheetView showZeros="0" topLeftCell="A7" zoomScaleNormal="100" workbookViewId="0">
      <pane xSplit="2" topLeftCell="N1" activePane="topRight" state="frozen"/>
      <selection pane="topRight" activeCell="Q4" sqref="Q4"/>
    </sheetView>
  </sheetViews>
  <sheetFormatPr baseColWidth="10" defaultColWidth="12.6640625" defaultRowHeight="12" customHeight="1" x14ac:dyDescent="0.15"/>
  <cols>
    <col min="1" max="1" width="20.6640625" style="2" customWidth="1"/>
    <col min="2" max="2" width="8.6640625" style="2" customWidth="1"/>
    <col min="3" max="16384" width="12.6640625" style="2"/>
  </cols>
  <sheetData>
    <row r="1" spans="1:245" ht="12" customHeight="1" x14ac:dyDescent="0.15">
      <c r="A1" s="11"/>
    </row>
    <row r="4" spans="1:245" ht="12" customHeight="1" x14ac:dyDescent="0.15">
      <c r="F4" s="30"/>
      <c r="G4" s="30"/>
    </row>
    <row r="5" spans="1:245" ht="12" customHeight="1" x14ac:dyDescent="0.15">
      <c r="C5" s="180" t="s">
        <v>1100</v>
      </c>
      <c r="D5" s="180" t="s">
        <v>1058</v>
      </c>
      <c r="E5" s="180" t="s">
        <v>1054</v>
      </c>
      <c r="F5" s="180" t="s">
        <v>1055</v>
      </c>
      <c r="G5" s="180" t="s">
        <v>1056</v>
      </c>
      <c r="H5" s="180" t="s">
        <v>1059</v>
      </c>
      <c r="I5" s="180" t="s">
        <v>1060</v>
      </c>
      <c r="J5" s="180" t="s">
        <v>1061</v>
      </c>
      <c r="K5" s="180" t="s">
        <v>1062</v>
      </c>
      <c r="L5" s="180" t="s">
        <v>1063</v>
      </c>
      <c r="M5" s="180" t="s">
        <v>1064</v>
      </c>
      <c r="N5" s="180" t="s">
        <v>1065</v>
      </c>
      <c r="O5" s="180" t="s">
        <v>1066</v>
      </c>
      <c r="P5" s="180" t="s">
        <v>1067</v>
      </c>
      <c r="Q5" s="180" t="s">
        <v>1057</v>
      </c>
      <c r="R5" s="180" t="s">
        <v>1068</v>
      </c>
      <c r="S5" s="180" t="s">
        <v>1069</v>
      </c>
      <c r="T5" s="180" t="s">
        <v>1070</v>
      </c>
      <c r="U5" s="180" t="s">
        <v>1071</v>
      </c>
      <c r="V5" s="180" t="s">
        <v>1072</v>
      </c>
      <c r="W5" s="180" t="s">
        <v>1073</v>
      </c>
      <c r="X5" s="180" t="s">
        <v>1074</v>
      </c>
      <c r="Y5" s="180" t="s">
        <v>1075</v>
      </c>
      <c r="Z5" s="180" t="s">
        <v>1076</v>
      </c>
      <c r="AA5" s="180" t="s">
        <v>1077</v>
      </c>
      <c r="AB5" s="180" t="s">
        <v>1084</v>
      </c>
      <c r="AC5" s="180" t="s">
        <v>1078</v>
      </c>
      <c r="AD5" s="180" t="s">
        <v>1079</v>
      </c>
      <c r="AE5" s="180" t="s">
        <v>1080</v>
      </c>
      <c r="AF5" s="180" t="s">
        <v>1085</v>
      </c>
      <c r="AG5" s="180" t="s">
        <v>1081</v>
      </c>
      <c r="AH5" s="180" t="s">
        <v>1082</v>
      </c>
      <c r="AI5" s="180" t="s">
        <v>1086</v>
      </c>
      <c r="AJ5" s="180" t="s">
        <v>1083</v>
      </c>
      <c r="AK5" s="180" t="s">
        <v>1087</v>
      </c>
      <c r="AL5" s="180" t="s">
        <v>1089</v>
      </c>
      <c r="AM5" s="180" t="s">
        <v>1088</v>
      </c>
      <c r="AN5" s="180" t="s">
        <v>1090</v>
      </c>
      <c r="AO5" s="180" t="s">
        <v>1091</v>
      </c>
      <c r="AP5" s="180" t="s">
        <v>1092</v>
      </c>
      <c r="AQ5" s="180" t="s">
        <v>1093</v>
      </c>
      <c r="AR5" s="180" t="s">
        <v>1094</v>
      </c>
      <c r="AS5" s="180" t="s">
        <v>1095</v>
      </c>
      <c r="AT5" s="180" t="s">
        <v>1096</v>
      </c>
      <c r="AU5" s="180" t="s">
        <v>1097</v>
      </c>
      <c r="AV5" s="180" t="s">
        <v>1098</v>
      </c>
      <c r="AW5" s="180" t="s">
        <v>1099</v>
      </c>
      <c r="AX5" s="180" t="s">
        <v>1101</v>
      </c>
      <c r="AY5" s="180" t="s">
        <v>1102</v>
      </c>
      <c r="AZ5" s="180" t="s">
        <v>1103</v>
      </c>
      <c r="BA5" s="180" t="s">
        <v>1104</v>
      </c>
      <c r="BB5" s="180" t="s">
        <v>1105</v>
      </c>
      <c r="BC5" s="180" t="s">
        <v>1106</v>
      </c>
      <c r="BD5" s="180" t="s">
        <v>1107</v>
      </c>
      <c r="BE5" s="180" t="s">
        <v>1108</v>
      </c>
      <c r="BF5" s="180" t="s">
        <v>1109</v>
      </c>
      <c r="BG5" s="180" t="s">
        <v>1110</v>
      </c>
      <c r="BH5" s="180" t="s">
        <v>1111</v>
      </c>
      <c r="BI5" s="180" t="s">
        <v>1112</v>
      </c>
      <c r="BJ5" s="180" t="s">
        <v>1113</v>
      </c>
      <c r="BK5" s="180" t="s">
        <v>1114</v>
      </c>
      <c r="BL5" s="180" t="s">
        <v>1115</v>
      </c>
      <c r="BM5" s="180" t="s">
        <v>1116</v>
      </c>
      <c r="BN5" s="180" t="s">
        <v>1117</v>
      </c>
      <c r="BO5" s="180" t="s">
        <v>1118</v>
      </c>
      <c r="BP5" s="180" t="s">
        <v>1119</v>
      </c>
      <c r="BQ5" s="180" t="s">
        <v>1120</v>
      </c>
      <c r="BR5" s="180" t="s">
        <v>1121</v>
      </c>
      <c r="BS5" s="180" t="s">
        <v>1123</v>
      </c>
      <c r="BT5" s="180" t="s">
        <v>1122</v>
      </c>
      <c r="BU5" s="180" t="s">
        <v>1124</v>
      </c>
      <c r="BV5" s="180" t="s">
        <v>1125</v>
      </c>
      <c r="BW5" s="180" t="s">
        <v>1126</v>
      </c>
      <c r="BX5" s="180" t="s">
        <v>1127</v>
      </c>
      <c r="BY5" s="180" t="s">
        <v>1120</v>
      </c>
      <c r="BZ5" s="180" t="s">
        <v>1129</v>
      </c>
      <c r="CA5" s="180" t="s">
        <v>1130</v>
      </c>
      <c r="CB5" s="180" t="s">
        <v>1131</v>
      </c>
      <c r="CC5" s="180" t="s">
        <v>1132</v>
      </c>
      <c r="CD5" s="180" t="s">
        <v>1133</v>
      </c>
      <c r="CE5" s="180" t="s">
        <v>1134</v>
      </c>
      <c r="CF5" s="180" t="s">
        <v>1135</v>
      </c>
      <c r="CG5" s="180" t="s">
        <v>1128</v>
      </c>
      <c r="CH5" s="180" t="s">
        <v>1136</v>
      </c>
      <c r="CI5" s="180" t="s">
        <v>1137</v>
      </c>
      <c r="CJ5" s="180" t="s">
        <v>1145</v>
      </c>
      <c r="CK5" s="180" t="s">
        <v>1138</v>
      </c>
      <c r="CL5" s="180" t="s">
        <v>1139</v>
      </c>
      <c r="CM5" s="180" t="s">
        <v>1140</v>
      </c>
      <c r="CN5" s="180" t="s">
        <v>1141</v>
      </c>
      <c r="CO5" s="180" t="s">
        <v>1142</v>
      </c>
      <c r="CP5" s="180" t="s">
        <v>1143</v>
      </c>
      <c r="CQ5" s="180" t="s">
        <v>1144</v>
      </c>
      <c r="CR5" s="180" t="s">
        <v>1146</v>
      </c>
      <c r="CS5" s="180" t="s">
        <v>1147</v>
      </c>
      <c r="CT5" s="180" t="s">
        <v>1148</v>
      </c>
      <c r="CU5" s="180" t="s">
        <v>1235</v>
      </c>
      <c r="CV5" s="180" t="s">
        <v>1149</v>
      </c>
      <c r="CW5" s="180" t="s">
        <v>1150</v>
      </c>
      <c r="CX5" s="180" t="s">
        <v>1151</v>
      </c>
      <c r="CY5" s="180" t="s">
        <v>1152</v>
      </c>
      <c r="CZ5" s="181" t="s">
        <v>1153</v>
      </c>
      <c r="DA5" s="180" t="s">
        <v>1154</v>
      </c>
      <c r="DB5" s="180" t="s">
        <v>1155</v>
      </c>
      <c r="DC5" s="180" t="s">
        <v>1156</v>
      </c>
      <c r="DD5" s="180" t="s">
        <v>1157</v>
      </c>
      <c r="DE5" s="180" t="s">
        <v>1158</v>
      </c>
      <c r="DF5" s="180" t="s">
        <v>1159</v>
      </c>
      <c r="DG5" s="180" t="s">
        <v>1160</v>
      </c>
      <c r="DH5" s="180" t="s">
        <v>1161</v>
      </c>
      <c r="DI5" s="180" t="s">
        <v>1162</v>
      </c>
      <c r="DJ5" s="180" t="s">
        <v>1163</v>
      </c>
      <c r="DK5" s="180" t="s">
        <v>1164</v>
      </c>
      <c r="DL5" s="180" t="s">
        <v>1165</v>
      </c>
      <c r="DM5" s="180" t="s">
        <v>1166</v>
      </c>
      <c r="DN5" s="181" t="s">
        <v>1167</v>
      </c>
      <c r="DO5" s="180" t="s">
        <v>1168</v>
      </c>
      <c r="DP5" s="180" t="s">
        <v>1169</v>
      </c>
      <c r="DQ5" s="180" t="s">
        <v>1170</v>
      </c>
      <c r="DR5" s="180" t="s">
        <v>1171</v>
      </c>
      <c r="DS5" s="180" t="s">
        <v>1172</v>
      </c>
      <c r="DT5" s="180" t="s">
        <v>1173</v>
      </c>
      <c r="DU5" s="180" t="s">
        <v>1174</v>
      </c>
      <c r="DV5" s="180" t="s">
        <v>1175</v>
      </c>
      <c r="DW5" s="180" t="s">
        <v>1176</v>
      </c>
      <c r="DX5" s="180" t="s">
        <v>1131</v>
      </c>
      <c r="DY5" s="180" t="s">
        <v>1177</v>
      </c>
      <c r="DZ5" s="180" t="s">
        <v>1178</v>
      </c>
      <c r="EA5" s="180" t="s">
        <v>1179</v>
      </c>
      <c r="EB5" s="180" t="s">
        <v>1180</v>
      </c>
      <c r="EC5" s="180" t="s">
        <v>1181</v>
      </c>
      <c r="ED5" s="180" t="s">
        <v>1182</v>
      </c>
      <c r="EE5" s="180" t="s">
        <v>1183</v>
      </c>
      <c r="EF5" s="180" t="s">
        <v>1184</v>
      </c>
      <c r="EG5" s="180" t="s">
        <v>1185</v>
      </c>
      <c r="EH5" s="180" t="s">
        <v>1186</v>
      </c>
      <c r="EI5" s="180" t="s">
        <v>1187</v>
      </c>
      <c r="EJ5" s="180" t="s">
        <v>1188</v>
      </c>
      <c r="EK5" s="180" t="s">
        <v>1189</v>
      </c>
      <c r="EL5" s="180" t="s">
        <v>1190</v>
      </c>
      <c r="EM5" s="180" t="s">
        <v>1191</v>
      </c>
      <c r="EN5" s="180" t="s">
        <v>1192</v>
      </c>
      <c r="EO5" s="180"/>
      <c r="EP5" s="180" t="s">
        <v>1194</v>
      </c>
      <c r="EQ5" s="180" t="s">
        <v>1195</v>
      </c>
      <c r="ER5" s="180" t="s">
        <v>1193</v>
      </c>
      <c r="ES5" s="180" t="s">
        <v>1196</v>
      </c>
      <c r="ET5" s="180" t="s">
        <v>1198</v>
      </c>
      <c r="EU5" s="180" t="s">
        <v>1199</v>
      </c>
      <c r="EV5" s="180" t="s">
        <v>1200</v>
      </c>
      <c r="EW5" s="180"/>
      <c r="EX5" s="180" t="s">
        <v>1201</v>
      </c>
      <c r="EY5" s="181" t="s">
        <v>1202</v>
      </c>
      <c r="EZ5" s="180" t="s">
        <v>1197</v>
      </c>
      <c r="FA5" s="180" t="s">
        <v>1197</v>
      </c>
      <c r="FB5" s="180" t="s">
        <v>1203</v>
      </c>
      <c r="FC5" s="180" t="s">
        <v>1204</v>
      </c>
      <c r="FD5" s="180" t="s">
        <v>1206</v>
      </c>
      <c r="FE5" s="180" t="s">
        <v>1205</v>
      </c>
      <c r="FF5" s="180" t="s">
        <v>1207</v>
      </c>
      <c r="FG5" s="180" t="s">
        <v>1208</v>
      </c>
      <c r="FH5" s="180" t="s">
        <v>1209</v>
      </c>
      <c r="FI5" s="180" t="s">
        <v>1210</v>
      </c>
      <c r="FJ5" s="180" t="s">
        <v>1211</v>
      </c>
      <c r="FK5" s="180" t="s">
        <v>1212</v>
      </c>
      <c r="FL5" s="180" t="s">
        <v>1213</v>
      </c>
      <c r="FM5" s="180" t="s">
        <v>1214</v>
      </c>
      <c r="FN5" s="180" t="s">
        <v>1215</v>
      </c>
      <c r="FO5" s="180" t="s">
        <v>1216</v>
      </c>
      <c r="FP5" s="180" t="s">
        <v>1217</v>
      </c>
      <c r="FQ5" s="180" t="s">
        <v>1218</v>
      </c>
      <c r="FR5" s="180" t="s">
        <v>1219</v>
      </c>
      <c r="FS5" s="180" t="s">
        <v>1220</v>
      </c>
      <c r="FT5" s="180" t="s">
        <v>1221</v>
      </c>
      <c r="FU5" s="180" t="s">
        <v>1222</v>
      </c>
      <c r="FV5" s="180" t="s">
        <v>1223</v>
      </c>
      <c r="FW5" s="180" t="s">
        <v>1224</v>
      </c>
      <c r="FX5" s="180" t="s">
        <v>1225</v>
      </c>
      <c r="FY5" s="180" t="s">
        <v>1226</v>
      </c>
      <c r="FZ5" s="180"/>
      <c r="GA5" s="180"/>
      <c r="GB5" s="180"/>
      <c r="GC5" s="180"/>
      <c r="GD5" s="180"/>
      <c r="GE5" s="180"/>
      <c r="GF5" s="180"/>
      <c r="GG5" s="180"/>
      <c r="GH5" s="180"/>
      <c r="GI5" s="180"/>
      <c r="GJ5" s="180"/>
      <c r="GK5" s="180"/>
      <c r="GL5" s="180"/>
      <c r="GM5" s="180"/>
      <c r="GN5" s="180"/>
      <c r="GO5" s="180"/>
      <c r="GP5" s="180"/>
      <c r="GQ5" s="180"/>
      <c r="GR5" s="180"/>
      <c r="GS5" s="180"/>
      <c r="GT5" s="180"/>
      <c r="GU5" s="180"/>
      <c r="GV5" s="180"/>
      <c r="GW5" s="180"/>
      <c r="GX5" s="180"/>
      <c r="GY5" s="180"/>
      <c r="GZ5" s="180"/>
      <c r="HA5" s="180"/>
      <c r="HB5" s="180"/>
      <c r="HC5" s="180"/>
      <c r="HD5" s="180"/>
      <c r="HE5" s="180"/>
      <c r="HF5" s="180"/>
      <c r="HG5" s="180"/>
      <c r="HH5" s="180"/>
      <c r="HI5" s="180"/>
      <c r="HJ5" s="180"/>
      <c r="HK5" s="180"/>
      <c r="HL5" s="180"/>
      <c r="HM5" s="180"/>
      <c r="HN5" s="180"/>
      <c r="HO5" s="180"/>
      <c r="HP5" s="180"/>
      <c r="HQ5" s="180"/>
      <c r="HR5" s="180"/>
      <c r="HS5" s="180"/>
      <c r="HT5" s="180"/>
      <c r="HU5" s="180"/>
      <c r="HV5" s="180"/>
      <c r="HW5" s="180"/>
      <c r="HX5" s="180"/>
      <c r="HY5" s="180"/>
      <c r="HZ5" s="180"/>
      <c r="IA5" s="180"/>
      <c r="IB5" s="180"/>
      <c r="IC5" s="180"/>
      <c r="ID5" s="180"/>
      <c r="IE5" s="180"/>
      <c r="IF5" s="180"/>
      <c r="IG5" s="180"/>
      <c r="IH5" s="180"/>
      <c r="II5" s="180"/>
      <c r="IJ5" s="180"/>
      <c r="IK5" s="180"/>
    </row>
    <row r="6" spans="1:245" ht="12" customHeight="1" x14ac:dyDescent="0.15">
      <c r="C6" s="180"/>
      <c r="D6" s="180"/>
      <c r="E6" s="180"/>
      <c r="F6" s="180"/>
      <c r="G6" s="180"/>
      <c r="H6" s="180"/>
      <c r="I6" s="180"/>
      <c r="J6" s="180"/>
      <c r="K6" s="180"/>
      <c r="L6" s="180"/>
      <c r="M6" s="180"/>
      <c r="N6" s="180"/>
      <c r="O6" s="180"/>
      <c r="P6" s="180"/>
      <c r="Q6" s="180"/>
      <c r="R6" s="180"/>
      <c r="S6" s="180"/>
      <c r="T6" s="180"/>
      <c r="U6" s="180"/>
      <c r="V6" s="180"/>
      <c r="W6" s="180"/>
      <c r="X6" s="180"/>
      <c r="Y6" s="180"/>
      <c r="Z6" s="180"/>
      <c r="AA6" s="180"/>
      <c r="AB6" s="180"/>
      <c r="AC6" s="180"/>
      <c r="AD6" s="180"/>
      <c r="AE6" s="180"/>
      <c r="AF6" s="180"/>
      <c r="AG6" s="180"/>
      <c r="AH6" s="180"/>
      <c r="AI6" s="180"/>
      <c r="AJ6" s="180"/>
      <c r="AK6" s="180"/>
      <c r="AL6" s="180"/>
      <c r="AM6" s="180"/>
      <c r="AN6" s="180"/>
      <c r="AO6" s="180"/>
      <c r="AP6" s="180"/>
      <c r="AQ6" s="180"/>
      <c r="AR6" s="180"/>
      <c r="AS6" s="180"/>
      <c r="AT6" s="180"/>
      <c r="AU6" s="180"/>
      <c r="AV6" s="180"/>
      <c r="AW6" s="180"/>
      <c r="AX6" s="180"/>
      <c r="AY6" s="180"/>
      <c r="AZ6" s="180"/>
      <c r="BA6" s="180"/>
      <c r="BB6" s="180"/>
      <c r="BC6" s="180"/>
      <c r="BD6" s="180"/>
      <c r="BE6" s="180"/>
      <c r="BF6" s="180"/>
      <c r="BG6" s="180"/>
      <c r="BH6" s="180"/>
      <c r="BI6" s="180"/>
      <c r="BJ6" s="180"/>
      <c r="BK6" s="180"/>
      <c r="BL6" s="180"/>
      <c r="BM6" s="180"/>
      <c r="BN6" s="180"/>
      <c r="BO6" s="180"/>
      <c r="BP6" s="180"/>
      <c r="BQ6" s="180"/>
      <c r="BR6" s="180"/>
      <c r="BS6" s="180"/>
      <c r="BT6" s="180"/>
      <c r="BU6" s="180"/>
      <c r="BV6" s="180"/>
      <c r="BW6" s="180"/>
      <c r="BX6" s="180"/>
      <c r="BY6" s="180"/>
      <c r="BZ6" s="180"/>
      <c r="CA6" s="180"/>
      <c r="CB6" s="180"/>
      <c r="CC6" s="180"/>
      <c r="CD6" s="180"/>
      <c r="CE6" s="180"/>
      <c r="CF6" s="180"/>
      <c r="CG6" s="180"/>
      <c r="CH6" s="180"/>
      <c r="CI6" s="180"/>
      <c r="CJ6" s="180"/>
      <c r="CK6" s="180"/>
      <c r="CL6" s="180"/>
      <c r="CM6" s="180"/>
      <c r="CN6" s="180"/>
      <c r="CO6" s="180"/>
      <c r="CP6" s="180"/>
      <c r="CQ6" s="180"/>
      <c r="CR6" s="180"/>
      <c r="CS6" s="180"/>
      <c r="CT6" s="180"/>
      <c r="CU6" s="180"/>
      <c r="CV6" s="180"/>
      <c r="CW6" s="180"/>
      <c r="CX6" s="180"/>
      <c r="CY6" s="180"/>
      <c r="CZ6" s="180"/>
      <c r="DA6" s="180"/>
      <c r="DB6" s="180"/>
      <c r="DC6" s="180"/>
      <c r="DD6" s="180"/>
      <c r="DE6" s="180"/>
      <c r="DF6" s="180"/>
      <c r="DG6" s="180"/>
      <c r="DH6" s="180"/>
      <c r="DI6" s="180"/>
      <c r="DJ6" s="180"/>
      <c r="DK6" s="180"/>
      <c r="DL6" s="180"/>
      <c r="DM6" s="180"/>
      <c r="DN6" s="180"/>
      <c r="DO6" s="180"/>
      <c r="DP6" s="180"/>
      <c r="DQ6" s="180"/>
      <c r="DR6" s="180"/>
      <c r="DS6" s="180"/>
      <c r="DT6" s="180"/>
      <c r="DU6" s="180"/>
      <c r="DV6" s="180"/>
      <c r="DW6" s="180"/>
      <c r="DX6" s="180"/>
      <c r="DY6" s="180"/>
      <c r="DZ6" s="180"/>
      <c r="EA6" s="180"/>
      <c r="EB6" s="180"/>
      <c r="EC6" s="180"/>
      <c r="ED6" s="180"/>
      <c r="EE6" s="180"/>
      <c r="EF6" s="180"/>
      <c r="EG6" s="180"/>
      <c r="EH6" s="180"/>
      <c r="EI6" s="180"/>
      <c r="EJ6" s="180"/>
      <c r="EK6" s="180"/>
      <c r="EL6" s="180"/>
      <c r="EM6" s="180"/>
      <c r="EN6" s="180"/>
      <c r="EO6" s="180"/>
      <c r="EP6" s="180"/>
      <c r="EQ6" s="180"/>
      <c r="ER6" s="180"/>
      <c r="ES6" s="180"/>
      <c r="ET6" s="180"/>
      <c r="EU6" s="180"/>
      <c r="EV6" s="180"/>
      <c r="EW6" s="180"/>
      <c r="EX6" s="180"/>
      <c r="EY6" s="180"/>
      <c r="EZ6" s="180"/>
      <c r="FA6" s="180"/>
      <c r="FB6" s="180"/>
      <c r="FC6" s="180"/>
      <c r="FD6" s="180"/>
      <c r="FE6" s="180"/>
      <c r="FF6" s="180"/>
      <c r="FG6" s="180"/>
      <c r="FH6" s="180"/>
      <c r="FI6" s="180"/>
      <c r="FJ6" s="180"/>
      <c r="FK6" s="180"/>
      <c r="FL6" s="180"/>
      <c r="FM6" s="180"/>
      <c r="FN6" s="180"/>
      <c r="FO6" s="180"/>
      <c r="FP6" s="180"/>
      <c r="FQ6" s="180"/>
      <c r="FR6" s="180"/>
      <c r="FS6" s="180"/>
      <c r="FT6" s="180"/>
      <c r="FU6" s="180"/>
      <c r="FV6" s="180"/>
      <c r="FW6" s="180"/>
      <c r="FX6" s="180"/>
      <c r="FY6" s="180"/>
      <c r="FZ6" s="180"/>
      <c r="GA6" s="180"/>
      <c r="GB6" s="180"/>
      <c r="GC6" s="180"/>
      <c r="GD6" s="180"/>
      <c r="GE6" s="180"/>
      <c r="GF6" s="180"/>
      <c r="GG6" s="180"/>
      <c r="GH6" s="180"/>
      <c r="GI6" s="180"/>
      <c r="GJ6" s="180"/>
      <c r="GK6" s="180"/>
      <c r="GL6" s="180"/>
      <c r="GM6" s="180"/>
      <c r="GN6" s="180"/>
      <c r="GO6" s="180"/>
      <c r="GP6" s="180"/>
      <c r="GQ6" s="180"/>
      <c r="GR6" s="180"/>
      <c r="GS6" s="180"/>
      <c r="GT6" s="180"/>
      <c r="GU6" s="180"/>
      <c r="GV6" s="180"/>
      <c r="GW6" s="180"/>
      <c r="GX6" s="180"/>
      <c r="GY6" s="180"/>
      <c r="GZ6" s="180"/>
      <c r="HA6" s="180"/>
      <c r="HB6" s="180"/>
      <c r="HC6" s="180"/>
      <c r="HD6" s="180"/>
      <c r="HE6" s="180"/>
      <c r="HF6" s="180"/>
      <c r="HG6" s="180"/>
      <c r="HH6" s="180"/>
      <c r="HI6" s="180"/>
      <c r="HJ6" s="180"/>
      <c r="HK6" s="180"/>
      <c r="HL6" s="180"/>
      <c r="HM6" s="180"/>
      <c r="HN6" s="180"/>
      <c r="HO6" s="180"/>
      <c r="HP6" s="180"/>
      <c r="HQ6" s="180"/>
      <c r="HR6" s="180"/>
      <c r="HS6" s="180"/>
      <c r="HT6" s="180"/>
      <c r="HU6" s="180"/>
      <c r="HV6" s="180"/>
      <c r="HW6" s="180"/>
      <c r="HX6" s="180"/>
      <c r="HY6" s="180"/>
      <c r="HZ6" s="180"/>
      <c r="IA6" s="180"/>
      <c r="IB6" s="180"/>
      <c r="IC6" s="180"/>
      <c r="ID6" s="180"/>
      <c r="IE6" s="180"/>
      <c r="IF6" s="180"/>
      <c r="IG6" s="180"/>
      <c r="IH6" s="180"/>
      <c r="II6" s="180"/>
      <c r="IJ6" s="180"/>
      <c r="IK6" s="180"/>
    </row>
    <row r="7" spans="1:245" ht="12" customHeight="1" x14ac:dyDescent="0.15">
      <c r="C7" s="180"/>
      <c r="D7" s="180"/>
      <c r="E7" s="180"/>
      <c r="F7" s="180"/>
      <c r="G7" s="180"/>
      <c r="H7" s="180"/>
      <c r="I7" s="180"/>
      <c r="J7" s="180"/>
      <c r="K7" s="180"/>
      <c r="L7" s="180"/>
      <c r="M7" s="180"/>
      <c r="N7" s="180"/>
      <c r="O7" s="180"/>
      <c r="P7" s="180"/>
      <c r="Q7" s="180"/>
      <c r="R7" s="180"/>
      <c r="S7" s="180"/>
      <c r="T7" s="180"/>
      <c r="U7" s="180"/>
      <c r="V7" s="180"/>
      <c r="W7" s="180"/>
      <c r="X7" s="180"/>
      <c r="Y7" s="180"/>
      <c r="Z7" s="180"/>
      <c r="AA7" s="180"/>
      <c r="AB7" s="180"/>
      <c r="AC7" s="180"/>
      <c r="AD7" s="180"/>
      <c r="AE7" s="180"/>
      <c r="AF7" s="180"/>
      <c r="AG7" s="180"/>
      <c r="AH7" s="180"/>
      <c r="AI7" s="180"/>
      <c r="AJ7" s="180"/>
      <c r="AK7" s="180"/>
      <c r="AL7" s="180"/>
      <c r="AM7" s="180"/>
      <c r="AN7" s="180"/>
      <c r="AO7" s="180"/>
      <c r="AP7" s="180"/>
      <c r="AQ7" s="180"/>
      <c r="AR7" s="180"/>
      <c r="AS7" s="180"/>
      <c r="AT7" s="180"/>
      <c r="AU7" s="180"/>
      <c r="AV7" s="180"/>
      <c r="AW7" s="180"/>
      <c r="AX7" s="180"/>
      <c r="AY7" s="180"/>
      <c r="AZ7" s="180"/>
      <c r="BA7" s="180"/>
      <c r="BB7" s="180"/>
      <c r="BC7" s="180"/>
      <c r="BD7" s="180"/>
      <c r="BE7" s="180"/>
      <c r="BF7" s="180"/>
      <c r="BG7" s="180"/>
      <c r="BH7" s="180"/>
      <c r="BI7" s="180"/>
      <c r="BJ7" s="180"/>
      <c r="BK7" s="180"/>
      <c r="BL7" s="180"/>
      <c r="BM7" s="180"/>
      <c r="BN7" s="180"/>
      <c r="BO7" s="180"/>
      <c r="BP7" s="180"/>
      <c r="BQ7" s="180"/>
      <c r="BR7" s="180"/>
      <c r="BS7" s="180"/>
      <c r="BT7" s="180"/>
      <c r="BU7" s="180"/>
      <c r="BV7" s="180"/>
      <c r="BW7" s="180"/>
      <c r="BX7" s="180"/>
      <c r="BY7" s="180"/>
      <c r="BZ7" s="180"/>
      <c r="CA7" s="180"/>
      <c r="CB7" s="180"/>
      <c r="CC7" s="180"/>
      <c r="CD7" s="180"/>
      <c r="CE7" s="180"/>
      <c r="CF7" s="180"/>
      <c r="CG7" s="180"/>
      <c r="CH7" s="180"/>
      <c r="CI7" s="180"/>
      <c r="CJ7" s="180"/>
      <c r="CK7" s="180"/>
      <c r="CL7" s="180"/>
      <c r="CM7" s="180"/>
      <c r="CN7" s="180"/>
      <c r="CO7" s="180"/>
      <c r="CP7" s="180"/>
      <c r="CQ7" s="180"/>
      <c r="CR7" s="180"/>
      <c r="CS7" s="180"/>
      <c r="CT7" s="180"/>
      <c r="CU7" s="180"/>
      <c r="CV7" s="180"/>
      <c r="CW7" s="180"/>
      <c r="CX7" s="180"/>
      <c r="CY7" s="180"/>
      <c r="CZ7" s="180"/>
      <c r="DA7" s="180"/>
      <c r="DB7" s="180"/>
      <c r="DC7" s="180"/>
      <c r="DD7" s="180"/>
      <c r="DE7" s="180"/>
      <c r="DF7" s="180"/>
      <c r="DG7" s="180"/>
      <c r="DH7" s="180"/>
      <c r="DI7" s="180"/>
      <c r="DJ7" s="180"/>
      <c r="DK7" s="180"/>
      <c r="DL7" s="180"/>
      <c r="DM7" s="180"/>
      <c r="DN7" s="180"/>
      <c r="DO7" s="180"/>
      <c r="DP7" s="180"/>
      <c r="DQ7" s="180"/>
      <c r="DR7" s="180"/>
      <c r="DS7" s="180"/>
      <c r="DT7" s="180"/>
      <c r="DU7" s="180"/>
      <c r="DV7" s="180"/>
      <c r="DW7" s="180"/>
      <c r="DX7" s="180"/>
      <c r="DY7" s="180"/>
      <c r="DZ7" s="180"/>
      <c r="EA7" s="180"/>
      <c r="EB7" s="180"/>
      <c r="EC7" s="180"/>
      <c r="ED7" s="180"/>
      <c r="EE7" s="180"/>
      <c r="EF7" s="180"/>
      <c r="EG7" s="180"/>
      <c r="EH7" s="180"/>
      <c r="EI7" s="180"/>
      <c r="EJ7" s="180"/>
      <c r="EK7" s="180"/>
      <c r="EL7" s="180"/>
      <c r="EM7" s="180"/>
      <c r="EN7" s="180"/>
      <c r="EO7" s="180"/>
      <c r="EP7" s="180"/>
      <c r="EQ7" s="180"/>
      <c r="ER7" s="180"/>
      <c r="ES7" s="180"/>
      <c r="ET7" s="180"/>
      <c r="EU7" s="180"/>
      <c r="EV7" s="180"/>
      <c r="EW7" s="180"/>
      <c r="EX7" s="180"/>
      <c r="EY7" s="180"/>
      <c r="EZ7" s="180"/>
      <c r="FA7" s="180"/>
      <c r="FB7" s="180"/>
      <c r="FC7" s="180"/>
      <c r="FD7" s="180"/>
      <c r="FE7" s="180"/>
      <c r="FF7" s="180"/>
      <c r="FG7" s="180"/>
      <c r="FH7" s="180"/>
      <c r="FI7" s="180"/>
      <c r="FJ7" s="180"/>
      <c r="FK7" s="180"/>
      <c r="FL7" s="180"/>
      <c r="FM7" s="180"/>
      <c r="FN7" s="180"/>
      <c r="FO7" s="180"/>
      <c r="FP7" s="180"/>
      <c r="FQ7" s="180"/>
      <c r="FR7" s="180"/>
      <c r="FS7" s="180"/>
      <c r="FT7" s="180"/>
      <c r="FU7" s="180"/>
      <c r="FV7" s="180"/>
      <c r="FW7" s="180"/>
      <c r="FX7" s="180"/>
      <c r="FY7" s="180"/>
      <c r="FZ7" s="180"/>
      <c r="GA7" s="180"/>
      <c r="GB7" s="180"/>
      <c r="GC7" s="180"/>
      <c r="GD7" s="180"/>
      <c r="GE7" s="180"/>
      <c r="GF7" s="180"/>
      <c r="GG7" s="180"/>
      <c r="GH7" s="180"/>
      <c r="GI7" s="180"/>
      <c r="GJ7" s="180"/>
      <c r="GK7" s="180"/>
      <c r="GL7" s="180"/>
      <c r="GM7" s="180"/>
      <c r="GN7" s="180"/>
      <c r="GO7" s="180"/>
      <c r="GP7" s="180"/>
      <c r="GQ7" s="180"/>
      <c r="GR7" s="180"/>
      <c r="GS7" s="180"/>
      <c r="GT7" s="180"/>
      <c r="GU7" s="180"/>
      <c r="GV7" s="180"/>
      <c r="GW7" s="180"/>
      <c r="GX7" s="180"/>
      <c r="GY7" s="180"/>
      <c r="GZ7" s="180"/>
      <c r="HA7" s="180"/>
      <c r="HB7" s="180"/>
      <c r="HC7" s="180"/>
      <c r="HD7" s="180"/>
      <c r="HE7" s="180"/>
      <c r="HF7" s="180"/>
      <c r="HG7" s="180"/>
      <c r="HH7" s="180"/>
      <c r="HI7" s="180"/>
      <c r="HJ7" s="180"/>
      <c r="HK7" s="180"/>
      <c r="HL7" s="180"/>
      <c r="HM7" s="180"/>
      <c r="HN7" s="180"/>
      <c r="HO7" s="180"/>
      <c r="HP7" s="180"/>
      <c r="HQ7" s="180"/>
      <c r="HR7" s="180"/>
      <c r="HS7" s="180"/>
      <c r="HT7" s="180"/>
      <c r="HU7" s="180"/>
      <c r="HV7" s="180"/>
      <c r="HW7" s="180"/>
      <c r="HX7" s="180"/>
      <c r="HY7" s="180"/>
      <c r="HZ7" s="180"/>
      <c r="IA7" s="180"/>
      <c r="IB7" s="180"/>
      <c r="IC7" s="180"/>
      <c r="ID7" s="180"/>
      <c r="IE7" s="180"/>
      <c r="IF7" s="180"/>
      <c r="IG7" s="180"/>
      <c r="IH7" s="180"/>
      <c r="II7" s="180"/>
      <c r="IJ7" s="180"/>
      <c r="IK7" s="180"/>
    </row>
    <row r="8" spans="1:245" ht="12" customHeight="1" x14ac:dyDescent="0.15">
      <c r="A8" s="2" t="str">
        <f>CONCATENATE("CAPACITY: ",TEXT(GENERAL!$D$1/1000,"0")," kt/y, ",TEXT(GENERAL!$D$2,"0")," h/y")</f>
        <v>CAPACITY: 176 kt/y, 7500 h/y</v>
      </c>
      <c r="C8" s="180"/>
      <c r="D8" s="180"/>
      <c r="E8" s="180"/>
      <c r="F8" s="180"/>
      <c r="G8" s="180"/>
      <c r="H8" s="180"/>
      <c r="I8" s="180"/>
      <c r="J8" s="180"/>
      <c r="K8" s="180"/>
      <c r="L8" s="180"/>
      <c r="M8" s="180"/>
      <c r="N8" s="180"/>
      <c r="O8" s="180"/>
      <c r="P8" s="180"/>
      <c r="Q8" s="180"/>
      <c r="R8" s="180"/>
      <c r="S8" s="180"/>
      <c r="T8" s="180"/>
      <c r="U8" s="180"/>
      <c r="V8" s="180"/>
      <c r="W8" s="180"/>
      <c r="X8" s="180"/>
      <c r="Y8" s="180"/>
      <c r="Z8" s="180"/>
      <c r="AA8" s="180"/>
      <c r="AB8" s="180"/>
      <c r="AC8" s="180"/>
      <c r="AD8" s="180"/>
      <c r="AE8" s="180"/>
      <c r="AF8" s="180"/>
      <c r="AG8" s="180"/>
      <c r="AH8" s="180"/>
      <c r="AI8" s="180"/>
      <c r="AJ8" s="180"/>
      <c r="AK8" s="180"/>
      <c r="AL8" s="180"/>
      <c r="AM8" s="180"/>
      <c r="AN8" s="180"/>
      <c r="AO8" s="180"/>
      <c r="AP8" s="180"/>
      <c r="AQ8" s="180"/>
      <c r="AR8" s="180"/>
      <c r="AS8" s="180"/>
      <c r="AT8" s="180"/>
      <c r="AU8" s="180"/>
      <c r="AV8" s="180"/>
      <c r="AW8" s="180"/>
      <c r="AX8" s="180"/>
      <c r="AY8" s="180"/>
      <c r="AZ8" s="180"/>
      <c r="BA8" s="180"/>
      <c r="BB8" s="180"/>
      <c r="BC8" s="180"/>
      <c r="BD8" s="180"/>
      <c r="BE8" s="180"/>
      <c r="BF8" s="180"/>
      <c r="BG8" s="180"/>
      <c r="BH8" s="180"/>
      <c r="BI8" s="180"/>
      <c r="BJ8" s="180"/>
      <c r="BK8" s="180"/>
      <c r="BL8" s="180"/>
      <c r="BM8" s="180"/>
      <c r="BN8" s="180"/>
      <c r="BO8" s="180"/>
      <c r="BP8" s="180"/>
      <c r="BQ8" s="180"/>
      <c r="BR8" s="180"/>
      <c r="BS8" s="180"/>
      <c r="BT8" s="180"/>
      <c r="BU8" s="180"/>
      <c r="BV8" s="180"/>
      <c r="BW8" s="180"/>
      <c r="BX8" s="180"/>
      <c r="BY8" s="180"/>
      <c r="BZ8" s="180"/>
      <c r="CA8" s="180"/>
      <c r="CB8" s="180"/>
      <c r="CC8" s="180"/>
      <c r="CD8" s="180"/>
      <c r="CE8" s="180"/>
      <c r="CF8" s="180"/>
      <c r="CG8" s="180"/>
      <c r="CH8" s="180"/>
      <c r="CI8" s="180"/>
      <c r="CJ8" s="180"/>
      <c r="CK8" s="180"/>
      <c r="CL8" s="180"/>
      <c r="CM8" s="180"/>
      <c r="CN8" s="180"/>
      <c r="CO8" s="180"/>
      <c r="CP8" s="180"/>
      <c r="CQ8" s="180"/>
      <c r="CR8" s="180"/>
      <c r="CS8" s="180"/>
      <c r="CT8" s="180"/>
      <c r="CU8" s="180"/>
      <c r="CV8" s="180"/>
      <c r="CW8" s="180"/>
      <c r="CX8" s="180"/>
      <c r="CY8" s="180"/>
      <c r="CZ8" s="180"/>
      <c r="DA8" s="180"/>
      <c r="DB8" s="180"/>
      <c r="DC8" s="180"/>
      <c r="DD8" s="180"/>
      <c r="DE8" s="180"/>
      <c r="DF8" s="180"/>
      <c r="DG8" s="180"/>
      <c r="DH8" s="180"/>
      <c r="DI8" s="180"/>
      <c r="DJ8" s="180"/>
      <c r="DK8" s="180"/>
      <c r="DL8" s="180"/>
      <c r="DM8" s="180"/>
      <c r="DN8" s="180"/>
      <c r="DO8" s="180"/>
      <c r="DP8" s="180"/>
      <c r="DQ8" s="180"/>
      <c r="DR8" s="180"/>
      <c r="DS8" s="180"/>
      <c r="DT8" s="180"/>
      <c r="DU8" s="180"/>
      <c r="DV8" s="180"/>
      <c r="DW8" s="180"/>
      <c r="DX8" s="180"/>
      <c r="DY8" s="180"/>
      <c r="DZ8" s="180"/>
      <c r="EA8" s="180"/>
      <c r="EB8" s="180"/>
      <c r="EC8" s="180"/>
      <c r="ED8" s="180"/>
      <c r="EE8" s="180"/>
      <c r="EF8" s="180"/>
      <c r="EG8" s="180"/>
      <c r="EH8" s="180"/>
      <c r="EI8" s="180"/>
      <c r="EJ8" s="180"/>
      <c r="EK8" s="180"/>
      <c r="EL8" s="180"/>
      <c r="EM8" s="180"/>
      <c r="EN8" s="180"/>
      <c r="EO8" s="180"/>
      <c r="EP8" s="180"/>
      <c r="EQ8" s="180"/>
      <c r="ER8" s="180"/>
      <c r="ES8" s="180"/>
      <c r="ET8" s="180"/>
      <c r="EU8" s="180"/>
      <c r="EV8" s="180"/>
      <c r="EW8" s="180"/>
      <c r="EX8" s="180"/>
      <c r="EY8" s="180"/>
      <c r="EZ8" s="180"/>
      <c r="FA8" s="180"/>
      <c r="FB8" s="180"/>
      <c r="FC8" s="180"/>
      <c r="FD8" s="180"/>
      <c r="FE8" s="180"/>
      <c r="FF8" s="180"/>
      <c r="FG8" s="180"/>
      <c r="FH8" s="180"/>
      <c r="FI8" s="180"/>
      <c r="FJ8" s="180"/>
      <c r="FK8" s="180"/>
      <c r="FL8" s="180"/>
      <c r="FM8" s="180"/>
      <c r="FN8" s="180"/>
      <c r="FO8" s="180"/>
      <c r="FP8" s="180"/>
      <c r="FQ8" s="180"/>
      <c r="FR8" s="180"/>
      <c r="FS8" s="180"/>
      <c r="FT8" s="180"/>
      <c r="FU8" s="180"/>
      <c r="FV8" s="180"/>
      <c r="FW8" s="180"/>
      <c r="FX8" s="180"/>
      <c r="FY8" s="180"/>
      <c r="FZ8" s="180"/>
      <c r="GA8" s="180"/>
      <c r="GB8" s="180"/>
      <c r="GC8" s="180"/>
      <c r="GD8" s="180"/>
      <c r="GE8" s="180"/>
      <c r="GF8" s="180"/>
      <c r="GG8" s="180"/>
      <c r="GH8" s="180"/>
      <c r="GI8" s="180"/>
      <c r="GJ8" s="180"/>
      <c r="GK8" s="180"/>
      <c r="GL8" s="180"/>
      <c r="GM8" s="180"/>
      <c r="GN8" s="180"/>
      <c r="GO8" s="180"/>
      <c r="GP8" s="180"/>
      <c r="GQ8" s="180"/>
      <c r="GR8" s="180"/>
      <c r="GS8" s="180"/>
      <c r="GT8" s="180"/>
      <c r="GU8" s="180"/>
      <c r="GV8" s="180"/>
      <c r="GW8" s="180"/>
      <c r="GX8" s="180"/>
      <c r="GY8" s="180"/>
      <c r="GZ8" s="180"/>
      <c r="HA8" s="180"/>
      <c r="HB8" s="180"/>
      <c r="HC8" s="180"/>
      <c r="HD8" s="180"/>
      <c r="HE8" s="180"/>
      <c r="HF8" s="180"/>
      <c r="HG8" s="180"/>
      <c r="HH8" s="180"/>
      <c r="HI8" s="180"/>
      <c r="HJ8" s="180"/>
      <c r="HK8" s="180"/>
      <c r="HL8" s="180"/>
      <c r="HM8" s="180"/>
      <c r="HN8" s="180"/>
      <c r="HO8" s="180"/>
      <c r="HP8" s="180"/>
      <c r="HQ8" s="180"/>
      <c r="HR8" s="180"/>
      <c r="HS8" s="180"/>
      <c r="HT8" s="180"/>
      <c r="HU8" s="180"/>
      <c r="HV8" s="180"/>
      <c r="HW8" s="180"/>
      <c r="HX8" s="180"/>
      <c r="HY8" s="180"/>
      <c r="HZ8" s="180"/>
      <c r="IA8" s="180"/>
      <c r="IB8" s="180"/>
      <c r="IC8" s="180"/>
      <c r="ID8" s="180"/>
      <c r="IE8" s="180"/>
      <c r="IF8" s="180"/>
      <c r="IG8" s="180"/>
      <c r="IH8" s="180"/>
      <c r="II8" s="180"/>
      <c r="IJ8" s="180"/>
      <c r="IK8" s="180"/>
    </row>
    <row r="9" spans="1:245" s="20" customFormat="1" ht="12" customHeight="1" thickBot="1" x14ac:dyDescent="0.2"/>
    <row r="10" spans="1:245" s="39" customFormat="1" ht="24" customHeight="1" thickBot="1" x14ac:dyDescent="0.2">
      <c r="A10" s="33" t="s">
        <v>174</v>
      </c>
      <c r="B10" s="34"/>
      <c r="C10" s="38">
        <v>1</v>
      </c>
      <c r="D10" s="39" t="s">
        <v>196</v>
      </c>
      <c r="E10" s="39">
        <v>2</v>
      </c>
      <c r="F10" s="39">
        <v>3</v>
      </c>
      <c r="G10" s="39" t="s">
        <v>469</v>
      </c>
      <c r="H10" s="39">
        <v>4</v>
      </c>
      <c r="I10" s="39">
        <v>5</v>
      </c>
      <c r="J10" s="39">
        <v>6</v>
      </c>
      <c r="K10" s="39" t="s">
        <v>197</v>
      </c>
      <c r="L10" s="39">
        <v>7</v>
      </c>
      <c r="M10" s="39" t="s">
        <v>198</v>
      </c>
      <c r="N10" s="39">
        <v>8</v>
      </c>
      <c r="O10" s="39" t="s">
        <v>199</v>
      </c>
      <c r="P10" s="39">
        <v>9</v>
      </c>
      <c r="Q10" s="39" t="s">
        <v>470</v>
      </c>
      <c r="R10" s="39">
        <v>10</v>
      </c>
      <c r="S10" s="39">
        <v>11</v>
      </c>
      <c r="T10" s="39">
        <v>12</v>
      </c>
      <c r="U10" s="39" t="s">
        <v>471</v>
      </c>
      <c r="V10" s="39">
        <v>13</v>
      </c>
      <c r="W10" s="39">
        <v>14</v>
      </c>
      <c r="X10" s="39" t="s">
        <v>200</v>
      </c>
      <c r="Y10" s="39">
        <v>15</v>
      </c>
      <c r="Z10" s="39">
        <v>16</v>
      </c>
      <c r="AA10" s="39" t="s">
        <v>201</v>
      </c>
      <c r="AB10" s="39">
        <v>17</v>
      </c>
      <c r="AC10" s="39" t="s">
        <v>202</v>
      </c>
      <c r="AD10" s="39">
        <v>18</v>
      </c>
      <c r="AE10" s="39" t="s">
        <v>203</v>
      </c>
      <c r="AF10" s="39">
        <v>19</v>
      </c>
      <c r="AG10" s="39" t="s">
        <v>204</v>
      </c>
      <c r="AH10" s="39">
        <v>20</v>
      </c>
      <c r="AI10" s="39">
        <v>21</v>
      </c>
      <c r="AJ10" s="39" t="s">
        <v>205</v>
      </c>
      <c r="AK10" s="39">
        <v>22</v>
      </c>
      <c r="AL10" s="39" t="s">
        <v>472</v>
      </c>
      <c r="AM10" s="39">
        <v>23</v>
      </c>
      <c r="AN10" s="39" t="s">
        <v>473</v>
      </c>
      <c r="AO10" s="39">
        <v>24</v>
      </c>
      <c r="AP10" s="39" t="s">
        <v>474</v>
      </c>
      <c r="AQ10" s="39" t="s">
        <v>206</v>
      </c>
      <c r="AR10" s="39">
        <v>25</v>
      </c>
      <c r="AS10" s="39" t="s">
        <v>475</v>
      </c>
      <c r="AT10" s="39" t="s">
        <v>207</v>
      </c>
      <c r="AU10" s="39">
        <v>26</v>
      </c>
      <c r="AV10" s="39" t="s">
        <v>208</v>
      </c>
      <c r="AW10" s="39">
        <v>27</v>
      </c>
      <c r="AX10" s="39">
        <v>28</v>
      </c>
      <c r="AY10" s="39">
        <v>29</v>
      </c>
      <c r="AZ10" s="39">
        <v>30</v>
      </c>
      <c r="BA10" s="39">
        <v>31</v>
      </c>
      <c r="BB10" s="39" t="s">
        <v>209</v>
      </c>
      <c r="BC10" s="39">
        <v>32</v>
      </c>
      <c r="BD10" s="39" t="s">
        <v>210</v>
      </c>
      <c r="BE10" s="39">
        <v>33</v>
      </c>
      <c r="BF10" s="39">
        <v>34</v>
      </c>
      <c r="BG10" s="39" t="s">
        <v>211</v>
      </c>
      <c r="BH10" s="39">
        <v>35</v>
      </c>
      <c r="BI10" s="39">
        <v>36</v>
      </c>
      <c r="BJ10" s="39" t="s">
        <v>476</v>
      </c>
      <c r="BK10" s="39">
        <v>37</v>
      </c>
      <c r="BL10" s="39" t="s">
        <v>212</v>
      </c>
      <c r="BM10" s="39">
        <v>38</v>
      </c>
      <c r="BN10" s="39" t="s">
        <v>213</v>
      </c>
      <c r="BO10" s="39">
        <v>39</v>
      </c>
      <c r="BP10" s="39" t="s">
        <v>477</v>
      </c>
      <c r="BQ10" s="39" t="s">
        <v>214</v>
      </c>
      <c r="BR10" s="39">
        <v>40</v>
      </c>
      <c r="BS10" s="39" t="s">
        <v>215</v>
      </c>
      <c r="BT10" s="39">
        <v>41</v>
      </c>
      <c r="BU10" s="39">
        <v>42</v>
      </c>
      <c r="BV10" s="39" t="s">
        <v>478</v>
      </c>
      <c r="BW10" s="39">
        <v>43</v>
      </c>
      <c r="BX10" s="39" t="s">
        <v>479</v>
      </c>
      <c r="BY10" s="39" t="s">
        <v>480</v>
      </c>
      <c r="BZ10" s="39">
        <v>44</v>
      </c>
      <c r="CA10" s="39" t="s">
        <v>481</v>
      </c>
      <c r="CB10" s="39" t="s">
        <v>216</v>
      </c>
      <c r="CC10" s="39">
        <v>45</v>
      </c>
      <c r="CD10" s="39">
        <v>46</v>
      </c>
      <c r="CE10" s="39" t="s">
        <v>638</v>
      </c>
      <c r="CF10" s="39">
        <v>48</v>
      </c>
      <c r="CG10" s="39">
        <v>49</v>
      </c>
      <c r="CH10" s="39" t="s">
        <v>217</v>
      </c>
      <c r="CI10" s="39">
        <v>50</v>
      </c>
      <c r="CJ10" s="39" t="s">
        <v>218</v>
      </c>
      <c r="CK10" s="39">
        <v>51</v>
      </c>
      <c r="CL10" s="39" t="s">
        <v>219</v>
      </c>
      <c r="CM10" s="39">
        <v>52</v>
      </c>
      <c r="CN10" s="39" t="s">
        <v>220</v>
      </c>
      <c r="CO10" s="39">
        <v>53</v>
      </c>
      <c r="CP10" s="39" t="s">
        <v>221</v>
      </c>
      <c r="CQ10" s="39">
        <v>54</v>
      </c>
      <c r="CR10" s="39">
        <v>55</v>
      </c>
      <c r="CS10" s="39" t="s">
        <v>222</v>
      </c>
      <c r="CT10" s="39">
        <v>56</v>
      </c>
      <c r="CU10" s="39">
        <v>57</v>
      </c>
      <c r="CV10" s="39">
        <v>58</v>
      </c>
      <c r="CW10" s="39">
        <v>59</v>
      </c>
      <c r="CX10" s="39" t="s">
        <v>223</v>
      </c>
      <c r="CY10" s="39">
        <v>60</v>
      </c>
      <c r="CZ10" s="39" t="s">
        <v>224</v>
      </c>
      <c r="DA10" s="39">
        <v>61</v>
      </c>
      <c r="DB10" s="39">
        <v>62</v>
      </c>
      <c r="DC10" s="39" t="s">
        <v>225</v>
      </c>
      <c r="DD10" s="39">
        <v>63</v>
      </c>
      <c r="DE10" s="39" t="s">
        <v>639</v>
      </c>
      <c r="DF10" s="39">
        <v>64</v>
      </c>
      <c r="DG10" s="39">
        <v>65</v>
      </c>
      <c r="DH10" s="39" t="s">
        <v>226</v>
      </c>
      <c r="DI10" s="39">
        <v>66</v>
      </c>
      <c r="DJ10" s="39" t="s">
        <v>227</v>
      </c>
      <c r="DK10" s="39">
        <v>67</v>
      </c>
      <c r="DL10" s="39" t="s">
        <v>228</v>
      </c>
      <c r="DM10" s="39">
        <v>68</v>
      </c>
      <c r="DN10" s="39" t="s">
        <v>229</v>
      </c>
      <c r="DO10" s="39">
        <v>69</v>
      </c>
      <c r="DP10" s="39" t="s">
        <v>230</v>
      </c>
      <c r="DQ10" s="39">
        <v>70</v>
      </c>
      <c r="DR10" s="39" t="s">
        <v>231</v>
      </c>
      <c r="DS10" s="39">
        <v>73</v>
      </c>
      <c r="DT10" s="39">
        <v>74</v>
      </c>
      <c r="DU10" s="39" t="s">
        <v>482</v>
      </c>
      <c r="DV10" s="39" t="s">
        <v>232</v>
      </c>
      <c r="DW10" s="39">
        <v>75</v>
      </c>
      <c r="DX10" s="39" t="s">
        <v>233</v>
      </c>
      <c r="DY10" s="39">
        <v>76</v>
      </c>
      <c r="DZ10" s="39">
        <v>77</v>
      </c>
      <c r="EA10" s="39">
        <v>78</v>
      </c>
      <c r="EB10" s="39">
        <v>79</v>
      </c>
      <c r="EC10" s="39" t="s">
        <v>234</v>
      </c>
      <c r="ED10" s="39">
        <v>80</v>
      </c>
      <c r="EE10" s="39" t="s">
        <v>235</v>
      </c>
      <c r="EF10" s="39">
        <v>81</v>
      </c>
      <c r="EG10" s="39">
        <v>82</v>
      </c>
      <c r="EH10" s="39">
        <v>83</v>
      </c>
      <c r="EI10" s="39">
        <v>84</v>
      </c>
      <c r="EJ10" s="39">
        <v>85</v>
      </c>
      <c r="EK10" s="39">
        <v>96</v>
      </c>
      <c r="EL10" s="39">
        <v>107</v>
      </c>
      <c r="EM10" s="39">
        <v>112</v>
      </c>
      <c r="EN10" s="39" t="s">
        <v>483</v>
      </c>
      <c r="EO10" s="39">
        <v>119</v>
      </c>
      <c r="EP10" s="39">
        <v>131</v>
      </c>
      <c r="EQ10" s="39">
        <v>132</v>
      </c>
      <c r="ER10" s="39" t="s">
        <v>236</v>
      </c>
      <c r="ES10" s="39">
        <v>133</v>
      </c>
      <c r="ET10" s="39" t="s">
        <v>484</v>
      </c>
      <c r="EU10" s="39" t="s">
        <v>237</v>
      </c>
      <c r="EV10" s="39">
        <v>134</v>
      </c>
      <c r="EW10" s="39" t="s">
        <v>238</v>
      </c>
      <c r="EX10" s="39">
        <v>135</v>
      </c>
      <c r="EY10" s="39" t="s">
        <v>420</v>
      </c>
      <c r="EZ10" s="39">
        <v>136</v>
      </c>
      <c r="FA10" s="39">
        <v>141</v>
      </c>
      <c r="FB10" s="39">
        <v>307</v>
      </c>
      <c r="FC10" s="39" t="s">
        <v>239</v>
      </c>
      <c r="FD10" s="39">
        <v>308</v>
      </c>
      <c r="FE10" s="39" t="s">
        <v>240</v>
      </c>
      <c r="FF10" s="39">
        <v>309</v>
      </c>
      <c r="FG10" s="39" t="s">
        <v>241</v>
      </c>
      <c r="FH10" s="39">
        <v>310</v>
      </c>
      <c r="FI10" s="39" t="s">
        <v>242</v>
      </c>
      <c r="FJ10" s="39">
        <v>311</v>
      </c>
      <c r="FK10" s="39" t="s">
        <v>243</v>
      </c>
      <c r="FL10" s="39">
        <v>312</v>
      </c>
      <c r="FM10" s="39" t="s">
        <v>244</v>
      </c>
      <c r="FN10" s="39">
        <v>314</v>
      </c>
      <c r="FO10" s="39" t="s">
        <v>245</v>
      </c>
      <c r="FP10" s="39">
        <v>315</v>
      </c>
      <c r="FQ10" s="39" t="s">
        <v>246</v>
      </c>
      <c r="FR10" s="39">
        <v>316</v>
      </c>
      <c r="FS10" s="39" t="s">
        <v>247</v>
      </c>
      <c r="FT10" s="39">
        <v>406</v>
      </c>
      <c r="FU10" s="39">
        <v>407</v>
      </c>
      <c r="FV10" s="39" t="s">
        <v>248</v>
      </c>
      <c r="FW10" s="39">
        <v>409</v>
      </c>
      <c r="FX10" s="39" t="s">
        <v>249</v>
      </c>
      <c r="FY10" s="39">
        <v>753</v>
      </c>
      <c r="FZ10" s="39" t="s">
        <v>250</v>
      </c>
      <c r="GA10" s="39" t="s">
        <v>251</v>
      </c>
      <c r="GB10" s="39" t="s">
        <v>252</v>
      </c>
      <c r="GC10" s="39" t="s">
        <v>253</v>
      </c>
      <c r="GD10" s="39" t="s">
        <v>629</v>
      </c>
      <c r="GE10" s="39" t="s">
        <v>485</v>
      </c>
      <c r="GF10" s="39" t="s">
        <v>486</v>
      </c>
      <c r="GG10" s="39" t="s">
        <v>254</v>
      </c>
      <c r="GH10" s="39" t="s">
        <v>255</v>
      </c>
      <c r="GI10" s="39" t="s">
        <v>256</v>
      </c>
      <c r="GJ10" s="39" t="s">
        <v>257</v>
      </c>
      <c r="GK10" s="39" t="s">
        <v>258</v>
      </c>
      <c r="GL10" s="39" t="s">
        <v>259</v>
      </c>
      <c r="GM10" s="39" t="s">
        <v>260</v>
      </c>
      <c r="GN10" s="39" t="s">
        <v>261</v>
      </c>
      <c r="GO10" s="39" t="s">
        <v>262</v>
      </c>
      <c r="GP10" s="39" t="s">
        <v>263</v>
      </c>
      <c r="GQ10" s="39" t="s">
        <v>264</v>
      </c>
      <c r="GR10" s="39" t="s">
        <v>265</v>
      </c>
      <c r="GS10" s="39" t="s">
        <v>266</v>
      </c>
      <c r="GT10" s="39" t="s">
        <v>267</v>
      </c>
      <c r="GU10" s="39" t="s">
        <v>268</v>
      </c>
      <c r="GV10" s="39" t="s">
        <v>269</v>
      </c>
      <c r="GW10" s="39" t="s">
        <v>270</v>
      </c>
      <c r="GX10" s="39" t="s">
        <v>271</v>
      </c>
      <c r="GY10" s="39" t="s">
        <v>272</v>
      </c>
      <c r="GZ10" s="39" t="s">
        <v>487</v>
      </c>
      <c r="HA10" s="39" t="s">
        <v>273</v>
      </c>
      <c r="HB10" s="39" t="s">
        <v>488</v>
      </c>
      <c r="HC10" s="39" t="s">
        <v>274</v>
      </c>
      <c r="HD10" s="39" t="s">
        <v>640</v>
      </c>
      <c r="HE10" s="39" t="s">
        <v>275</v>
      </c>
      <c r="HF10" s="39" t="s">
        <v>276</v>
      </c>
      <c r="HG10" s="39" t="s">
        <v>277</v>
      </c>
      <c r="HH10" s="39" t="s">
        <v>489</v>
      </c>
      <c r="HI10" s="39" t="s">
        <v>278</v>
      </c>
      <c r="HJ10" s="39" t="s">
        <v>279</v>
      </c>
      <c r="HK10" s="39" t="s">
        <v>280</v>
      </c>
      <c r="HL10" s="39" t="s">
        <v>557</v>
      </c>
      <c r="HM10" s="39" t="s">
        <v>281</v>
      </c>
      <c r="HN10" s="39" t="s">
        <v>282</v>
      </c>
      <c r="HO10" s="39" t="s">
        <v>283</v>
      </c>
      <c r="HP10" s="39" t="s">
        <v>284</v>
      </c>
      <c r="HQ10" s="39" t="s">
        <v>490</v>
      </c>
      <c r="HR10" s="39" t="s">
        <v>285</v>
      </c>
      <c r="HS10" s="39" t="s">
        <v>491</v>
      </c>
      <c r="HT10" s="39" t="s">
        <v>286</v>
      </c>
      <c r="HU10" s="39" t="s">
        <v>641</v>
      </c>
      <c r="HV10" s="39" t="s">
        <v>492</v>
      </c>
      <c r="HW10" s="39" t="s">
        <v>493</v>
      </c>
      <c r="HX10" s="39" t="s">
        <v>494</v>
      </c>
      <c r="HY10" s="39" t="s">
        <v>495</v>
      </c>
      <c r="HZ10" s="39" t="s">
        <v>496</v>
      </c>
    </row>
    <row r="11" spans="1:245" s="37" customFormat="1" ht="12" customHeight="1" thickBot="1" x14ac:dyDescent="0.2">
      <c r="A11" s="35" t="s">
        <v>175</v>
      </c>
      <c r="B11" s="36"/>
    </row>
    <row r="12" spans="1:245" s="13" customFormat="1" ht="12" customHeight="1" x14ac:dyDescent="0.15">
      <c r="A12" s="15" t="s">
        <v>554</v>
      </c>
      <c r="B12" s="21" t="s">
        <v>176</v>
      </c>
      <c r="C12" s="14">
        <f t="shared" ref="C12:BN12" si="0">IF(HLOOKUP(C$10,CTA_Look_Up_Table,3,FALSE)&gt;=0.01,HLOOKUP(C$10,CTA_Look_Up_Table,3,FALSE)*Capacity_Factor,0)</f>
        <v>0</v>
      </c>
      <c r="D12" s="14">
        <f t="shared" si="0"/>
        <v>0</v>
      </c>
      <c r="E12" s="14">
        <f t="shared" si="0"/>
        <v>0</v>
      </c>
      <c r="F12" s="14">
        <f t="shared" si="0"/>
        <v>246.33409886277477</v>
      </c>
      <c r="G12" s="14">
        <f t="shared" si="0"/>
        <v>12.964950063508324</v>
      </c>
      <c r="H12" s="14">
        <f t="shared" si="0"/>
        <v>87.426606205195597</v>
      </c>
      <c r="I12" s="14">
        <f t="shared" si="0"/>
        <v>0</v>
      </c>
      <c r="J12" s="14">
        <f t="shared" si="0"/>
        <v>0</v>
      </c>
      <c r="K12" s="14">
        <f t="shared" si="0"/>
        <v>0</v>
      </c>
      <c r="L12" s="14">
        <f t="shared" si="0"/>
        <v>259.29905398710963</v>
      </c>
      <c r="M12" s="14">
        <f t="shared" si="0"/>
        <v>0</v>
      </c>
      <c r="N12" s="14">
        <f t="shared" si="0"/>
        <v>370.84524425412718</v>
      </c>
      <c r="O12" s="14">
        <f t="shared" si="0"/>
        <v>0</v>
      </c>
      <c r="P12" s="14">
        <f t="shared" si="0"/>
        <v>259.29905398710963</v>
      </c>
      <c r="Q12" s="14">
        <f t="shared" si="0"/>
        <v>0</v>
      </c>
      <c r="R12" s="14">
        <f t="shared" si="0"/>
        <v>0</v>
      </c>
      <c r="S12" s="14">
        <f t="shared" si="0"/>
        <v>370.84524425412718</v>
      </c>
      <c r="T12" s="14">
        <f t="shared" si="0"/>
        <v>333.76394610563636</v>
      </c>
      <c r="U12" s="14">
        <f t="shared" si="0"/>
        <v>37.08452442541271</v>
      </c>
      <c r="V12" s="14">
        <f t="shared" si="0"/>
        <v>0</v>
      </c>
      <c r="W12" s="14">
        <f t="shared" si="0"/>
        <v>6.0607088051522449E-3</v>
      </c>
      <c r="X12" s="14">
        <f t="shared" si="0"/>
        <v>0</v>
      </c>
      <c r="Y12" s="14">
        <f t="shared" si="0"/>
        <v>23309.186526944457</v>
      </c>
      <c r="Z12" s="14">
        <f t="shared" si="0"/>
        <v>6.0604979373795739E-3</v>
      </c>
      <c r="AA12" s="14">
        <f t="shared" si="0"/>
        <v>0</v>
      </c>
      <c r="AB12" s="14">
        <f t="shared" si="0"/>
        <v>6.0604979373795739E-3</v>
      </c>
      <c r="AC12" s="14">
        <f t="shared" si="0"/>
        <v>0</v>
      </c>
      <c r="AD12" s="14">
        <f t="shared" si="0"/>
        <v>0</v>
      </c>
      <c r="AE12" s="14">
        <f t="shared" si="0"/>
        <v>0</v>
      </c>
      <c r="AF12" s="14">
        <f t="shared" si="0"/>
        <v>0</v>
      </c>
      <c r="AG12" s="14">
        <f t="shared" si="0"/>
        <v>0</v>
      </c>
      <c r="AH12" s="14">
        <f t="shared" si="0"/>
        <v>0</v>
      </c>
      <c r="AI12" s="14">
        <f t="shared" si="0"/>
        <v>0</v>
      </c>
      <c r="AJ12" s="14">
        <f t="shared" si="0"/>
        <v>0</v>
      </c>
      <c r="AK12" s="14">
        <f t="shared" si="0"/>
        <v>0</v>
      </c>
      <c r="AL12" s="14">
        <f t="shared" si="0"/>
        <v>0</v>
      </c>
      <c r="AM12" s="14">
        <f t="shared" si="0"/>
        <v>0</v>
      </c>
      <c r="AN12" s="14">
        <f t="shared" si="0"/>
        <v>0</v>
      </c>
      <c r="AO12" s="14">
        <f t="shared" si="0"/>
        <v>0</v>
      </c>
      <c r="AP12" s="14">
        <f t="shared" si="0"/>
        <v>0</v>
      </c>
      <c r="AQ12" s="14">
        <f t="shared" si="0"/>
        <v>0</v>
      </c>
      <c r="AR12" s="14">
        <f t="shared" si="0"/>
        <v>0</v>
      </c>
      <c r="AS12" s="14">
        <f t="shared" si="0"/>
        <v>0</v>
      </c>
      <c r="AT12" s="14">
        <f t="shared" si="0"/>
        <v>0</v>
      </c>
      <c r="AU12" s="14">
        <f t="shared" si="0"/>
        <v>0</v>
      </c>
      <c r="AV12" s="14">
        <f t="shared" si="0"/>
        <v>0</v>
      </c>
      <c r="AW12" s="14">
        <f t="shared" si="0"/>
        <v>0</v>
      </c>
      <c r="AX12" s="14">
        <f t="shared" si="0"/>
        <v>0</v>
      </c>
      <c r="AY12" s="14">
        <f t="shared" si="0"/>
        <v>0</v>
      </c>
      <c r="AZ12" s="14">
        <f t="shared" si="0"/>
        <v>23853.384058433272</v>
      </c>
      <c r="BA12" s="14">
        <f t="shared" si="0"/>
        <v>0</v>
      </c>
      <c r="BB12" s="14">
        <f t="shared" si="0"/>
        <v>0</v>
      </c>
      <c r="BC12" s="14">
        <f t="shared" si="0"/>
        <v>0</v>
      </c>
      <c r="BD12" s="14">
        <f t="shared" si="0"/>
        <v>0</v>
      </c>
      <c r="BE12" s="14">
        <f t="shared" si="0"/>
        <v>0</v>
      </c>
      <c r="BF12" s="14">
        <f t="shared" si="0"/>
        <v>0</v>
      </c>
      <c r="BG12" s="14">
        <f t="shared" si="0"/>
        <v>0</v>
      </c>
      <c r="BH12" s="14">
        <f t="shared" si="0"/>
        <v>0</v>
      </c>
      <c r="BI12" s="14">
        <f t="shared" si="0"/>
        <v>23853.386641563484</v>
      </c>
      <c r="BJ12" s="14">
        <f t="shared" si="0"/>
        <v>47706.770120110385</v>
      </c>
      <c r="BK12" s="14">
        <f t="shared" si="0"/>
        <v>0</v>
      </c>
      <c r="BL12" s="14">
        <f t="shared" si="0"/>
        <v>0</v>
      </c>
      <c r="BM12" s="14">
        <f t="shared" si="0"/>
        <v>0</v>
      </c>
      <c r="BN12" s="14">
        <f t="shared" si="0"/>
        <v>0</v>
      </c>
      <c r="BO12" s="14">
        <f t="shared" ref="BO12:DZ12" si="1">IF(HLOOKUP(BO$10,CTA_Look_Up_Table,3,FALSE)&gt;=0.01,HLOOKUP(BO$10,CTA_Look_Up_Table,3,FALSE)*Capacity_Factor,0)</f>
        <v>23853.382424208034</v>
      </c>
      <c r="BP12" s="14">
        <f t="shared" si="1"/>
        <v>23853.382424208034</v>
      </c>
      <c r="BQ12" s="14">
        <f t="shared" si="1"/>
        <v>47706.770120110385</v>
      </c>
      <c r="BR12" s="14">
        <f t="shared" si="1"/>
        <v>0</v>
      </c>
      <c r="BS12" s="14">
        <f t="shared" si="1"/>
        <v>0</v>
      </c>
      <c r="BT12" s="14">
        <f t="shared" si="1"/>
        <v>0</v>
      </c>
      <c r="BU12" s="14">
        <f t="shared" si="1"/>
        <v>0</v>
      </c>
      <c r="BV12" s="14">
        <f t="shared" si="1"/>
        <v>35602.067523692989</v>
      </c>
      <c r="BW12" s="14">
        <f t="shared" si="1"/>
        <v>23853.382424208034</v>
      </c>
      <c r="BX12" s="14">
        <f t="shared" si="1"/>
        <v>11748.679796160479</v>
      </c>
      <c r="BY12" s="14">
        <f t="shared" si="1"/>
        <v>35602.067523692989</v>
      </c>
      <c r="BZ12" s="14">
        <f t="shared" si="1"/>
        <v>108.26821805634991</v>
      </c>
      <c r="CA12" s="14">
        <f t="shared" si="1"/>
        <v>5.4134122207410744</v>
      </c>
      <c r="CB12" s="14">
        <f t="shared" si="1"/>
        <v>0</v>
      </c>
      <c r="CC12" s="14">
        <f t="shared" si="1"/>
        <v>0</v>
      </c>
      <c r="CD12" s="14">
        <f t="shared" si="1"/>
        <v>0</v>
      </c>
      <c r="CE12" s="14">
        <f t="shared" si="1"/>
        <v>102.85482059635292</v>
      </c>
      <c r="CF12" s="14">
        <f t="shared" si="1"/>
        <v>102.85482059635292</v>
      </c>
      <c r="CG12" s="14">
        <f t="shared" si="1"/>
        <v>102.85482059635292</v>
      </c>
      <c r="CH12" s="14">
        <f t="shared" si="1"/>
        <v>108.26821805634991</v>
      </c>
      <c r="CI12" s="14">
        <f t="shared" si="1"/>
        <v>0</v>
      </c>
      <c r="CJ12" s="14">
        <f t="shared" si="1"/>
        <v>0</v>
      </c>
      <c r="CK12" s="14">
        <f t="shared" si="1"/>
        <v>0</v>
      </c>
      <c r="CL12" s="14">
        <f t="shared" si="1"/>
        <v>0</v>
      </c>
      <c r="CM12" s="14">
        <f t="shared" si="1"/>
        <v>0</v>
      </c>
      <c r="CN12" s="14">
        <f t="shared" si="1"/>
        <v>0</v>
      </c>
      <c r="CO12" s="14">
        <f t="shared" si="1"/>
        <v>0</v>
      </c>
      <c r="CP12" s="14">
        <f t="shared" si="1"/>
        <v>0</v>
      </c>
      <c r="CQ12" s="14">
        <f t="shared" si="1"/>
        <v>0</v>
      </c>
      <c r="CR12" s="14">
        <f t="shared" si="1"/>
        <v>0</v>
      </c>
      <c r="CS12" s="14">
        <f t="shared" si="1"/>
        <v>0</v>
      </c>
      <c r="CT12" s="14">
        <f t="shared" si="1"/>
        <v>23631.781008510461</v>
      </c>
      <c r="CU12" s="14">
        <f t="shared" si="1"/>
        <v>118.74686591236016</v>
      </c>
      <c r="CV12" s="14">
        <f t="shared" si="1"/>
        <v>0</v>
      </c>
      <c r="CW12" s="14">
        <f t="shared" si="1"/>
        <v>494.32129726881249</v>
      </c>
      <c r="CX12" s="14">
        <f t="shared" si="1"/>
        <v>494.32129726881249</v>
      </c>
      <c r="CY12" s="14">
        <f t="shared" si="1"/>
        <v>375.5727444142762</v>
      </c>
      <c r="CZ12" s="14">
        <f t="shared" si="1"/>
        <v>375.5727444142762</v>
      </c>
      <c r="DA12" s="14">
        <f t="shared" si="1"/>
        <v>118.74855285454151</v>
      </c>
      <c r="DB12" s="14">
        <f t="shared" si="1"/>
        <v>0</v>
      </c>
      <c r="DC12" s="14">
        <f t="shared" si="1"/>
        <v>0</v>
      </c>
      <c r="DD12" s="14">
        <f t="shared" si="1"/>
        <v>0</v>
      </c>
      <c r="DE12" s="14">
        <f t="shared" si="1"/>
        <v>0</v>
      </c>
      <c r="DF12" s="14">
        <f t="shared" si="1"/>
        <v>0</v>
      </c>
      <c r="DG12" s="14">
        <f t="shared" si="1"/>
        <v>0</v>
      </c>
      <c r="DH12" s="14">
        <f t="shared" si="1"/>
        <v>0</v>
      </c>
      <c r="DI12" s="14">
        <f t="shared" si="1"/>
        <v>0</v>
      </c>
      <c r="DJ12" s="14">
        <f t="shared" si="1"/>
        <v>0</v>
      </c>
      <c r="DK12" s="14">
        <f t="shared" si="1"/>
        <v>0</v>
      </c>
      <c r="DL12" s="14">
        <f t="shared" si="1"/>
        <v>0</v>
      </c>
      <c r="DM12" s="14">
        <f t="shared" si="1"/>
        <v>0</v>
      </c>
      <c r="DN12" s="14">
        <f t="shared" si="1"/>
        <v>0</v>
      </c>
      <c r="DO12" s="14">
        <f t="shared" si="1"/>
        <v>0</v>
      </c>
      <c r="DP12" s="14">
        <f t="shared" si="1"/>
        <v>0</v>
      </c>
      <c r="DQ12" s="14">
        <f t="shared" si="1"/>
        <v>0</v>
      </c>
      <c r="DR12" s="14">
        <f t="shared" si="1"/>
        <v>0</v>
      </c>
      <c r="DS12" s="14">
        <f t="shared" si="1"/>
        <v>108.26821805634991</v>
      </c>
      <c r="DT12" s="14">
        <f t="shared" si="1"/>
        <v>102.85482059635292</v>
      </c>
      <c r="DU12" s="14">
        <f t="shared" si="1"/>
        <v>5.4134122207410744</v>
      </c>
      <c r="DV12" s="14">
        <f t="shared" si="1"/>
        <v>108.26821805634991</v>
      </c>
      <c r="DW12" s="14">
        <f t="shared" si="1"/>
        <v>15.428224934545948</v>
      </c>
      <c r="DX12" s="14">
        <f t="shared" si="1"/>
        <v>0</v>
      </c>
      <c r="DY12" s="14">
        <f t="shared" si="1"/>
        <v>0</v>
      </c>
      <c r="DZ12" s="14">
        <f t="shared" si="1"/>
        <v>0</v>
      </c>
      <c r="EA12" s="14">
        <f t="shared" ref="EA12:GL12" si="2">IF(HLOOKUP(EA$10,CTA_Look_Up_Table,3,FALSE)&gt;=0.01,HLOOKUP(EA$10,CTA_Look_Up_Table,3,FALSE)*Capacity_Factor,0)</f>
        <v>6855.2791321825116</v>
      </c>
      <c r="EB12" s="14">
        <f t="shared" si="2"/>
        <v>6855.2791321825116</v>
      </c>
      <c r="EC12" s="14">
        <f t="shared" si="2"/>
        <v>6870.7157074808547</v>
      </c>
      <c r="ED12" s="14">
        <f t="shared" si="2"/>
        <v>15.436617471898236</v>
      </c>
      <c r="EE12" s="14">
        <f t="shared" si="2"/>
        <v>6870.7157074808547</v>
      </c>
      <c r="EF12" s="14">
        <f t="shared" si="2"/>
        <v>0</v>
      </c>
      <c r="EG12" s="14">
        <f t="shared" si="2"/>
        <v>0</v>
      </c>
      <c r="EH12" s="14">
        <f t="shared" si="2"/>
        <v>0</v>
      </c>
      <c r="EI12" s="14">
        <f t="shared" si="2"/>
        <v>15.436617471898236</v>
      </c>
      <c r="EJ12" s="14">
        <f t="shared" si="2"/>
        <v>0</v>
      </c>
      <c r="EK12" s="14">
        <f t="shared" si="2"/>
        <v>0</v>
      </c>
      <c r="EL12" s="14">
        <f t="shared" si="2"/>
        <v>0</v>
      </c>
      <c r="EM12" s="14">
        <f t="shared" si="2"/>
        <v>0</v>
      </c>
      <c r="EN12" s="14">
        <f t="shared" si="2"/>
        <v>0</v>
      </c>
      <c r="EO12" s="14">
        <f t="shared" si="2"/>
        <v>127.58554585428394</v>
      </c>
      <c r="EP12" s="14">
        <f t="shared" si="2"/>
        <v>0</v>
      </c>
      <c r="EQ12" s="14">
        <f t="shared" si="2"/>
        <v>0</v>
      </c>
      <c r="ER12" s="14">
        <f t="shared" si="2"/>
        <v>0</v>
      </c>
      <c r="ES12" s="14">
        <f t="shared" si="2"/>
        <v>0</v>
      </c>
      <c r="ET12" s="14">
        <f t="shared" si="2"/>
        <v>0</v>
      </c>
      <c r="EU12" s="14">
        <f t="shared" si="2"/>
        <v>0</v>
      </c>
      <c r="EV12" s="14">
        <f t="shared" si="2"/>
        <v>0</v>
      </c>
      <c r="EW12" s="14">
        <f t="shared" si="2"/>
        <v>0</v>
      </c>
      <c r="EX12" s="14">
        <f t="shared" si="2"/>
        <v>0</v>
      </c>
      <c r="EY12" s="14">
        <f t="shared" si="2"/>
        <v>0</v>
      </c>
      <c r="EZ12" s="14">
        <f t="shared" si="2"/>
        <v>0</v>
      </c>
      <c r="FA12" s="14">
        <f t="shared" si="2"/>
        <v>0</v>
      </c>
      <c r="FB12" s="14">
        <f t="shared" si="2"/>
        <v>0</v>
      </c>
      <c r="FC12" s="14">
        <f t="shared" si="2"/>
        <v>0</v>
      </c>
      <c r="FD12" s="14">
        <f t="shared" si="2"/>
        <v>0</v>
      </c>
      <c r="FE12" s="14">
        <f t="shared" si="2"/>
        <v>0</v>
      </c>
      <c r="FF12" s="14">
        <f t="shared" si="2"/>
        <v>0</v>
      </c>
      <c r="FG12" s="14">
        <f t="shared" si="2"/>
        <v>0</v>
      </c>
      <c r="FH12" s="14">
        <f t="shared" si="2"/>
        <v>0</v>
      </c>
      <c r="FI12" s="14">
        <f t="shared" si="2"/>
        <v>0</v>
      </c>
      <c r="FJ12" s="14">
        <f t="shared" si="2"/>
        <v>0</v>
      </c>
      <c r="FK12" s="14">
        <f t="shared" si="2"/>
        <v>0</v>
      </c>
      <c r="FL12" s="14">
        <f t="shared" si="2"/>
        <v>0</v>
      </c>
      <c r="FM12" s="14">
        <f t="shared" si="2"/>
        <v>0</v>
      </c>
      <c r="FN12" s="14">
        <f t="shared" si="2"/>
        <v>0</v>
      </c>
      <c r="FO12" s="14">
        <f t="shared" si="2"/>
        <v>0</v>
      </c>
      <c r="FP12" s="14">
        <f t="shared" si="2"/>
        <v>0</v>
      </c>
      <c r="FQ12" s="14">
        <f t="shared" si="2"/>
        <v>0</v>
      </c>
      <c r="FR12" s="14">
        <f t="shared" si="2"/>
        <v>0</v>
      </c>
      <c r="FS12" s="14">
        <f t="shared" si="2"/>
        <v>0</v>
      </c>
      <c r="FT12" s="14">
        <f t="shared" si="2"/>
        <v>0</v>
      </c>
      <c r="FU12" s="14">
        <f t="shared" si="2"/>
        <v>0</v>
      </c>
      <c r="FV12" s="14">
        <f t="shared" si="2"/>
        <v>0</v>
      </c>
      <c r="FW12" s="14">
        <f t="shared" si="2"/>
        <v>0</v>
      </c>
      <c r="FX12" s="14">
        <f t="shared" si="2"/>
        <v>0</v>
      </c>
      <c r="FY12" s="14">
        <f t="shared" si="2"/>
        <v>15.436617471898236</v>
      </c>
      <c r="FZ12" s="14">
        <f t="shared" si="2"/>
        <v>0</v>
      </c>
      <c r="GA12" s="14">
        <f t="shared" si="2"/>
        <v>0</v>
      </c>
      <c r="GB12" s="14">
        <f t="shared" si="2"/>
        <v>0</v>
      </c>
      <c r="GC12" s="14">
        <f t="shared" si="2"/>
        <v>0</v>
      </c>
      <c r="GD12" s="14">
        <f t="shared" si="2"/>
        <v>0</v>
      </c>
      <c r="GE12" s="14">
        <f t="shared" si="2"/>
        <v>259.29905398710963</v>
      </c>
      <c r="GF12" s="14">
        <f t="shared" si="2"/>
        <v>370.84524425412718</v>
      </c>
      <c r="GG12" s="14">
        <f t="shared" si="2"/>
        <v>333.7596233162966</v>
      </c>
      <c r="GH12" s="14">
        <f t="shared" si="2"/>
        <v>23309.186526944457</v>
      </c>
      <c r="GI12" s="14">
        <f t="shared" si="2"/>
        <v>23309.186526944457</v>
      </c>
      <c r="GJ12" s="14">
        <f t="shared" si="2"/>
        <v>6.0604979373795739E-3</v>
      </c>
      <c r="GK12" s="14">
        <f t="shared" si="2"/>
        <v>0</v>
      </c>
      <c r="GL12" s="14">
        <f t="shared" si="2"/>
        <v>23309.186526944457</v>
      </c>
      <c r="GM12" s="14">
        <f t="shared" ref="GM12:HZ12" si="3">IF(HLOOKUP(GM$10,CTA_Look_Up_Table,3,FALSE)&gt;=0.01,HLOOKUP(GM$10,CTA_Look_Up_Table,3,FALSE)*Capacity_Factor,0)</f>
        <v>6.0604979373795739E-3</v>
      </c>
      <c r="GN12" s="14">
        <f t="shared" si="3"/>
        <v>0</v>
      </c>
      <c r="GO12" s="14">
        <f t="shared" si="3"/>
        <v>6.0604979373795739E-3</v>
      </c>
      <c r="GP12" s="14">
        <f t="shared" si="3"/>
        <v>0</v>
      </c>
      <c r="GQ12" s="14">
        <f t="shared" si="3"/>
        <v>23853.38353126384</v>
      </c>
      <c r="GR12" s="14">
        <f t="shared" si="3"/>
        <v>23853.384058433272</v>
      </c>
      <c r="GS12" s="14">
        <f t="shared" si="3"/>
        <v>0</v>
      </c>
      <c r="GT12" s="14">
        <f t="shared" si="3"/>
        <v>0</v>
      </c>
      <c r="GU12" s="14">
        <f t="shared" si="3"/>
        <v>0</v>
      </c>
      <c r="GV12" s="14">
        <f t="shared" si="3"/>
        <v>0</v>
      </c>
      <c r="GW12" s="14">
        <f t="shared" si="3"/>
        <v>0</v>
      </c>
      <c r="GX12" s="14">
        <f t="shared" si="3"/>
        <v>0</v>
      </c>
      <c r="GY12" s="14">
        <f t="shared" si="3"/>
        <v>0</v>
      </c>
      <c r="GZ12" s="14">
        <f t="shared" si="3"/>
        <v>47706.770120110385</v>
      </c>
      <c r="HA12" s="14">
        <f t="shared" si="3"/>
        <v>0</v>
      </c>
      <c r="HB12" s="14">
        <f t="shared" si="3"/>
        <v>35602.067523692989</v>
      </c>
      <c r="HC12" s="14">
        <f t="shared" si="3"/>
        <v>74.49526129514669</v>
      </c>
      <c r="HD12" s="14">
        <f t="shared" si="3"/>
        <v>11748.679796160479</v>
      </c>
      <c r="HE12" s="14">
        <f t="shared" si="3"/>
        <v>28.359559828375666</v>
      </c>
      <c r="HF12" s="14">
        <f t="shared" si="3"/>
        <v>23778.88767953893</v>
      </c>
      <c r="HG12" s="14">
        <f t="shared" si="3"/>
        <v>23778.88767953893</v>
      </c>
      <c r="HH12" s="14">
        <f t="shared" si="3"/>
        <v>102.85482059635292</v>
      </c>
      <c r="HI12" s="14">
        <f t="shared" si="3"/>
        <v>0</v>
      </c>
      <c r="HJ12" s="14">
        <f t="shared" si="3"/>
        <v>108.26821805634991</v>
      </c>
      <c r="HK12" s="14">
        <f t="shared" si="3"/>
        <v>0</v>
      </c>
      <c r="HL12" s="14">
        <f t="shared" si="3"/>
        <v>23750.531195217016</v>
      </c>
      <c r="HM12" s="14">
        <f t="shared" si="3"/>
        <v>23631.78100903763</v>
      </c>
      <c r="HN12" s="14">
        <f t="shared" si="3"/>
        <v>118.74686501197058</v>
      </c>
      <c r="HO12" s="14">
        <f t="shared" si="3"/>
        <v>0</v>
      </c>
      <c r="HP12" s="14">
        <f t="shared" si="3"/>
        <v>23631.781008510461</v>
      </c>
      <c r="HQ12" s="14">
        <f t="shared" si="3"/>
        <v>494.32129726881249</v>
      </c>
      <c r="HR12" s="14">
        <f t="shared" si="3"/>
        <v>0</v>
      </c>
      <c r="HS12" s="14">
        <f t="shared" si="3"/>
        <v>0</v>
      </c>
      <c r="HT12" s="14">
        <f t="shared" si="3"/>
        <v>0</v>
      </c>
      <c r="HU12" s="14">
        <f t="shared" si="3"/>
        <v>0</v>
      </c>
      <c r="HV12" s="14">
        <f t="shared" si="3"/>
        <v>0</v>
      </c>
      <c r="HW12" s="14">
        <f t="shared" si="3"/>
        <v>108.26821805634991</v>
      </c>
      <c r="HX12" s="14">
        <f t="shared" si="3"/>
        <v>6870.7157074808547</v>
      </c>
      <c r="HY12" s="14">
        <f t="shared" si="3"/>
        <v>0</v>
      </c>
      <c r="HZ12" s="14">
        <f t="shared" si="3"/>
        <v>0</v>
      </c>
    </row>
    <row r="13" spans="1:245" s="12" customFormat="1" ht="12" customHeight="1" x14ac:dyDescent="0.15">
      <c r="A13" s="17" t="s">
        <v>177</v>
      </c>
      <c r="B13" s="16" t="s">
        <v>176</v>
      </c>
      <c r="C13" s="14">
        <f t="shared" ref="C13:BN13" si="4">IF(HLOOKUP(C$10,CTA_Look_Up_Table,4,FALSE)&gt;=0.01,HLOOKUP(C$10,CTA_Look_Up_Table,4,FALSE)*Capacity_Factor,0)</f>
        <v>0</v>
      </c>
      <c r="D13" s="14">
        <f t="shared" si="4"/>
        <v>10.389281193562914</v>
      </c>
      <c r="E13" s="14">
        <f t="shared" si="4"/>
        <v>0.69227468032178674</v>
      </c>
      <c r="F13" s="14">
        <f t="shared" si="4"/>
        <v>1152.023886211522</v>
      </c>
      <c r="G13" s="14">
        <f t="shared" si="4"/>
        <v>60.632813919788248</v>
      </c>
      <c r="H13" s="14">
        <f t="shared" si="4"/>
        <v>1940.3957550641394</v>
      </c>
      <c r="I13" s="14">
        <f t="shared" si="4"/>
        <v>39.896182589257954</v>
      </c>
      <c r="J13" s="14">
        <f t="shared" si="4"/>
        <v>5.8988625179333223</v>
      </c>
      <c r="K13" s="14">
        <f t="shared" si="4"/>
        <v>0</v>
      </c>
      <c r="L13" s="14">
        <f t="shared" si="4"/>
        <v>1212.656278395765</v>
      </c>
      <c r="M13" s="14">
        <f t="shared" si="4"/>
        <v>10.389281193562914</v>
      </c>
      <c r="N13" s="14">
        <f t="shared" si="4"/>
        <v>3443.3452613844697</v>
      </c>
      <c r="O13" s="14">
        <f t="shared" si="4"/>
        <v>4.4904197299684538</v>
      </c>
      <c r="P13" s="14">
        <f t="shared" si="4"/>
        <v>1212.656278395765</v>
      </c>
      <c r="Q13" s="14">
        <f t="shared" si="4"/>
        <v>10.389281193562914</v>
      </c>
      <c r="R13" s="14">
        <f t="shared" si="4"/>
        <v>0.69227468032178674</v>
      </c>
      <c r="S13" s="14">
        <f t="shared" si="4"/>
        <v>3443.3452613844697</v>
      </c>
      <c r="T13" s="14">
        <f t="shared" si="4"/>
        <v>3098.8126249735992</v>
      </c>
      <c r="U13" s="14">
        <f t="shared" si="4"/>
        <v>344.33452613844702</v>
      </c>
      <c r="V13" s="14">
        <f t="shared" si="4"/>
        <v>481.85784838314612</v>
      </c>
      <c r="W13" s="14">
        <f t="shared" si="4"/>
        <v>42387.590595054178</v>
      </c>
      <c r="X13" s="14">
        <f t="shared" si="4"/>
        <v>485.77998895481733</v>
      </c>
      <c r="Y13" s="14">
        <f t="shared" si="4"/>
        <v>4857.9190298397325</v>
      </c>
      <c r="Z13" s="14">
        <f t="shared" si="4"/>
        <v>46951.939511782046</v>
      </c>
      <c r="AA13" s="14">
        <f t="shared" si="4"/>
        <v>197137.11765305718</v>
      </c>
      <c r="AB13" s="14">
        <f t="shared" si="4"/>
        <v>26279.480516169704</v>
      </c>
      <c r="AC13" s="14">
        <f t="shared" si="4"/>
        <v>197137.11765305718</v>
      </c>
      <c r="AD13" s="14">
        <f t="shared" si="4"/>
        <v>20672.464267306666</v>
      </c>
      <c r="AE13" s="14">
        <f t="shared" si="4"/>
        <v>108564.2184205418</v>
      </c>
      <c r="AF13" s="14">
        <f t="shared" si="4"/>
        <v>12848.690014856398</v>
      </c>
      <c r="AG13" s="14">
        <f t="shared" si="4"/>
        <v>108564.2184205418</v>
      </c>
      <c r="AH13" s="14">
        <f t="shared" si="4"/>
        <v>7823.7742524502664</v>
      </c>
      <c r="AI13" s="14">
        <f t="shared" si="4"/>
        <v>3259.691556285396</v>
      </c>
      <c r="AJ13" s="14">
        <f t="shared" si="4"/>
        <v>7575.0926164456332</v>
      </c>
      <c r="AK13" s="14">
        <f t="shared" si="4"/>
        <v>4315.4005329908059</v>
      </c>
      <c r="AL13" s="14">
        <f t="shared" si="4"/>
        <v>39.866877240551069</v>
      </c>
      <c r="AM13" s="14">
        <f t="shared" si="4"/>
        <v>248.6801072132815</v>
      </c>
      <c r="AN13" s="14">
        <f t="shared" si="4"/>
        <v>398.66877240551071</v>
      </c>
      <c r="AO13" s="14">
        <f t="shared" si="4"/>
        <v>358.80190043665391</v>
      </c>
      <c r="AP13" s="14">
        <f t="shared" si="4"/>
        <v>39.866877240551069</v>
      </c>
      <c r="AQ13" s="14">
        <f t="shared" si="4"/>
        <v>679.63421168905393</v>
      </c>
      <c r="AR13" s="14">
        <f t="shared" si="4"/>
        <v>2057.6767200374479</v>
      </c>
      <c r="AS13" s="14">
        <f t="shared" si="4"/>
        <v>228.63074667082751</v>
      </c>
      <c r="AT13" s="14">
        <f t="shared" si="4"/>
        <v>398.66877240551071</v>
      </c>
      <c r="AU13" s="14">
        <f t="shared" si="4"/>
        <v>547.81444095954635</v>
      </c>
      <c r="AV13" s="14">
        <f t="shared" si="4"/>
        <v>59.667619407332218</v>
      </c>
      <c r="AW13" s="14">
        <f t="shared" si="4"/>
        <v>1816.4824714709121</v>
      </c>
      <c r="AX13" s="14">
        <f t="shared" si="4"/>
        <v>300.86155167220892</v>
      </c>
      <c r="AY13" s="14">
        <f t="shared" si="4"/>
        <v>3.9221405716712363</v>
      </c>
      <c r="AZ13" s="14">
        <f t="shared" si="4"/>
        <v>3289.539362337473</v>
      </c>
      <c r="BA13" s="14">
        <f t="shared" si="4"/>
        <v>1608.8968556820319</v>
      </c>
      <c r="BB13" s="14">
        <f t="shared" si="4"/>
        <v>16768.0840337886</v>
      </c>
      <c r="BC13" s="14">
        <f t="shared" si="4"/>
        <v>1411.9579537352849</v>
      </c>
      <c r="BD13" s="14">
        <f t="shared" si="4"/>
        <v>16768.0840337886</v>
      </c>
      <c r="BE13" s="14">
        <f t="shared" si="4"/>
        <v>196.93884922980374</v>
      </c>
      <c r="BF13" s="14">
        <f t="shared" si="4"/>
        <v>188.72270276935686</v>
      </c>
      <c r="BG13" s="14">
        <f t="shared" si="4"/>
        <v>1600.6809200893576</v>
      </c>
      <c r="BH13" s="14">
        <f t="shared" si="4"/>
        <v>8.21613591705826</v>
      </c>
      <c r="BI13" s="14">
        <f t="shared" si="4"/>
        <v>1988.6913282082946</v>
      </c>
      <c r="BJ13" s="14">
        <f t="shared" si="4"/>
        <v>3975.5380905751545</v>
      </c>
      <c r="BK13" s="14">
        <f t="shared" si="4"/>
        <v>1300.8480341291784</v>
      </c>
      <c r="BL13" s="14">
        <f t="shared" si="4"/>
        <v>1406.299317055672</v>
      </c>
      <c r="BM13" s="14">
        <f t="shared" si="4"/>
        <v>1405.3129830490059</v>
      </c>
      <c r="BN13" s="14">
        <f t="shared" si="4"/>
        <v>1406.299317055672</v>
      </c>
      <c r="BO13" s="14">
        <f t="shared" ref="BO13:DZ13" si="5">IF(HLOOKUP(BO$10,CTA_Look_Up_Table,4,FALSE)&gt;=0.01,HLOOKUP(BO$10,CTA_Look_Up_Table,4,FALSE)*Capacity_Factor,0)</f>
        <v>1987.7687817028614</v>
      </c>
      <c r="BP13" s="14">
        <f t="shared" si="5"/>
        <v>1987.7687817028614</v>
      </c>
      <c r="BQ13" s="14">
        <f t="shared" si="5"/>
        <v>3975.5380905751545</v>
      </c>
      <c r="BR13" s="14">
        <f t="shared" si="5"/>
        <v>88.496196080206488</v>
      </c>
      <c r="BS13" s="14">
        <f t="shared" si="5"/>
        <v>0.98606040573120779</v>
      </c>
      <c r="BT13" s="14">
        <f t="shared" si="5"/>
        <v>88.048471081883847</v>
      </c>
      <c r="BU13" s="14">
        <f t="shared" si="5"/>
        <v>0.44769442249559466</v>
      </c>
      <c r="BV13" s="14">
        <f t="shared" si="5"/>
        <v>2966.8194155010701</v>
      </c>
      <c r="BW13" s="14">
        <f t="shared" si="5"/>
        <v>1987.7687817028614</v>
      </c>
      <c r="BX13" s="14">
        <f t="shared" si="5"/>
        <v>979.05063379820876</v>
      </c>
      <c r="BY13" s="14">
        <f t="shared" si="5"/>
        <v>2966.8194155010701</v>
      </c>
      <c r="BZ13" s="14">
        <f t="shared" si="5"/>
        <v>2399.9720493802847</v>
      </c>
      <c r="CA13" s="14">
        <f t="shared" si="5"/>
        <v>119.99857611054264</v>
      </c>
      <c r="CB13" s="14">
        <f t="shared" si="5"/>
        <v>0</v>
      </c>
      <c r="CC13" s="14">
        <f t="shared" si="5"/>
        <v>452.01468142206772</v>
      </c>
      <c r="CD13" s="14">
        <f t="shared" si="5"/>
        <v>129.1189762971438</v>
      </c>
      <c r="CE13" s="14">
        <f t="shared" si="5"/>
        <v>2282.8186594094418</v>
      </c>
      <c r="CF13" s="14">
        <f t="shared" si="5"/>
        <v>2412.7348213211667</v>
      </c>
      <c r="CG13" s="14">
        <f t="shared" si="5"/>
        <v>2279.9729988172535</v>
      </c>
      <c r="CH13" s="14">
        <f t="shared" si="5"/>
        <v>2399.9720493802847</v>
      </c>
      <c r="CI13" s="14">
        <f t="shared" si="5"/>
        <v>132.76166435308346</v>
      </c>
      <c r="CJ13" s="14">
        <f t="shared" si="5"/>
        <v>164.84287641940014</v>
      </c>
      <c r="CK13" s="14">
        <f t="shared" si="5"/>
        <v>163.82048402360724</v>
      </c>
      <c r="CL13" s="14">
        <f t="shared" si="5"/>
        <v>164.84287641940014</v>
      </c>
      <c r="CM13" s="14">
        <f t="shared" si="5"/>
        <v>32.081233153093947</v>
      </c>
      <c r="CN13" s="14">
        <f t="shared" si="5"/>
        <v>34.926609073789194</v>
      </c>
      <c r="CO13" s="14">
        <f t="shared" si="5"/>
        <v>2.8453753935258139</v>
      </c>
      <c r="CP13" s="14">
        <f t="shared" si="5"/>
        <v>34.926609073789194</v>
      </c>
      <c r="CQ13" s="14">
        <f t="shared" si="5"/>
        <v>32.081233153093947</v>
      </c>
      <c r="CR13" s="14">
        <f t="shared" si="5"/>
        <v>11.794156098814197</v>
      </c>
      <c r="CS13" s="14">
        <f t="shared" si="5"/>
        <v>0</v>
      </c>
      <c r="CT13" s="14">
        <f t="shared" si="5"/>
        <v>0.178628409774677</v>
      </c>
      <c r="CU13" s="14">
        <f t="shared" si="5"/>
        <v>170.0193639368018</v>
      </c>
      <c r="CV13" s="14">
        <f t="shared" si="5"/>
        <v>1965.7931967740055</v>
      </c>
      <c r="CW13" s="14">
        <f t="shared" si="5"/>
        <v>1789.3216480120886</v>
      </c>
      <c r="CX13" s="14">
        <f t="shared" si="5"/>
        <v>1789.3216480120886</v>
      </c>
      <c r="CY13" s="14">
        <f t="shared" si="5"/>
        <v>1359.4808726590734</v>
      </c>
      <c r="CZ13" s="14">
        <f t="shared" si="5"/>
        <v>1359.4808726590734</v>
      </c>
      <c r="DA13" s="14">
        <f t="shared" si="5"/>
        <v>429.84066991912903</v>
      </c>
      <c r="DB13" s="14">
        <f t="shared" si="5"/>
        <v>1693.3525616531556</v>
      </c>
      <c r="DC13" s="14">
        <f t="shared" si="5"/>
        <v>1693.3525616531556</v>
      </c>
      <c r="DD13" s="14">
        <f t="shared" si="5"/>
        <v>1693.3625778723576</v>
      </c>
      <c r="DE13" s="14">
        <f t="shared" si="5"/>
        <v>1693.3525616531556</v>
      </c>
      <c r="DF13" s="14">
        <f t="shared" si="5"/>
        <v>272.43046075081855</v>
      </c>
      <c r="DG13" s="14">
        <f t="shared" si="5"/>
        <v>12.61813773560711</v>
      </c>
      <c r="DH13" s="14">
        <f t="shared" si="5"/>
        <v>12.61813773560711</v>
      </c>
      <c r="DI13" s="14">
        <f t="shared" si="5"/>
        <v>27.125413488097617</v>
      </c>
      <c r="DJ13" s="14">
        <f t="shared" si="5"/>
        <v>11.794156098814197</v>
      </c>
      <c r="DK13" s="14">
        <f t="shared" si="5"/>
        <v>720.05545503226142</v>
      </c>
      <c r="DL13" s="14">
        <f t="shared" si="5"/>
        <v>0.82398374547064235</v>
      </c>
      <c r="DM13" s="14">
        <f t="shared" si="5"/>
        <v>16377.936480793647</v>
      </c>
      <c r="DN13" s="14">
        <f t="shared" si="5"/>
        <v>16377.936480793647</v>
      </c>
      <c r="DO13" s="14">
        <f t="shared" si="5"/>
        <v>2552.1511035611284</v>
      </c>
      <c r="DP13" s="14">
        <f t="shared" si="5"/>
        <v>18930.090220201935</v>
      </c>
      <c r="DQ13" s="14">
        <f t="shared" si="5"/>
        <v>98.872735588605778</v>
      </c>
      <c r="DR13" s="14">
        <f t="shared" si="5"/>
        <v>18930.775540463117</v>
      </c>
      <c r="DS13" s="14">
        <f t="shared" si="5"/>
        <v>2402.966898921637</v>
      </c>
      <c r="DT13" s="14">
        <f t="shared" si="5"/>
        <v>2282.8186594094418</v>
      </c>
      <c r="DU13" s="14">
        <f t="shared" si="5"/>
        <v>120.14834494608188</v>
      </c>
      <c r="DV13" s="14">
        <f t="shared" si="5"/>
        <v>2402.966898921637</v>
      </c>
      <c r="DW13" s="14">
        <f t="shared" si="5"/>
        <v>342.42279891141629</v>
      </c>
      <c r="DX13" s="14">
        <f t="shared" si="5"/>
        <v>0</v>
      </c>
      <c r="DY13" s="14">
        <f t="shared" si="5"/>
        <v>1819.8094377542209</v>
      </c>
      <c r="DZ13" s="14">
        <f t="shared" si="5"/>
        <v>42.265397992485951</v>
      </c>
      <c r="EA13" s="14">
        <f t="shared" ref="EA13:GL13" si="6">IF(HLOOKUP(EA$10,CTA_Look_Up_Table,4,FALSE)&gt;=0.01,HLOOKUP(EA$10,CTA_Look_Up_Table,4,FALSE)*Capacity_Factor,0)</f>
        <v>18825.689585952772</v>
      </c>
      <c r="EB13" s="14">
        <f t="shared" si="6"/>
        <v>18825.689585952772</v>
      </c>
      <c r="EC13" s="14">
        <f t="shared" si="6"/>
        <v>18868.079279953861</v>
      </c>
      <c r="ED13" s="14">
        <f t="shared" si="6"/>
        <v>42.39140730173952</v>
      </c>
      <c r="EE13" s="14">
        <f t="shared" si="6"/>
        <v>18868.079279953861</v>
      </c>
      <c r="EF13" s="14">
        <f t="shared" si="6"/>
        <v>2163.8523337630645</v>
      </c>
      <c r="EG13" s="14">
        <f t="shared" si="6"/>
        <v>3966.783914992739</v>
      </c>
      <c r="EH13" s="14">
        <f t="shared" si="6"/>
        <v>4310.8273381710142</v>
      </c>
      <c r="EI13" s="14">
        <f t="shared" si="6"/>
        <v>0.12600625167086826</v>
      </c>
      <c r="EJ13" s="14">
        <f t="shared" si="6"/>
        <v>348.61661799806677</v>
      </c>
      <c r="EK13" s="14">
        <f t="shared" si="6"/>
        <v>12.124896928553552</v>
      </c>
      <c r="EL13" s="14">
        <f t="shared" si="6"/>
        <v>468.27938718063166</v>
      </c>
      <c r="EM13" s="14">
        <f t="shared" si="6"/>
        <v>2286.3074667082751</v>
      </c>
      <c r="EN13" s="14">
        <f t="shared" si="6"/>
        <v>2286.3074667082751</v>
      </c>
      <c r="EO13" s="14">
        <f t="shared" si="6"/>
        <v>136.32601503147603</v>
      </c>
      <c r="EP13" s="14">
        <f t="shared" si="6"/>
        <v>1198.6472779184005</v>
      </c>
      <c r="EQ13" s="14">
        <f t="shared" si="6"/>
        <v>1132.9398256154104</v>
      </c>
      <c r="ER13" s="14">
        <f t="shared" si="6"/>
        <v>5.7750567769041572</v>
      </c>
      <c r="ES13" s="14">
        <f t="shared" si="6"/>
        <v>1138.7149667394235</v>
      </c>
      <c r="ET13" s="14">
        <f t="shared" si="6"/>
        <v>59.932363895920027</v>
      </c>
      <c r="EU13" s="14">
        <f t="shared" si="6"/>
        <v>1198.6472779184005</v>
      </c>
      <c r="EV13" s="14">
        <f t="shared" si="6"/>
        <v>452.01468142206772</v>
      </c>
      <c r="EW13" s="14">
        <f t="shared" si="6"/>
        <v>0</v>
      </c>
      <c r="EX13" s="14">
        <f t="shared" si="6"/>
        <v>639.76807775740144</v>
      </c>
      <c r="EY13" s="14">
        <f t="shared" si="6"/>
        <v>679.63421168905393</v>
      </c>
      <c r="EZ13" s="14">
        <f t="shared" si="6"/>
        <v>46.239875945333999</v>
      </c>
      <c r="FA13" s="14">
        <f t="shared" si="6"/>
        <v>8.5357165699290309</v>
      </c>
      <c r="FB13" s="14">
        <f t="shared" si="6"/>
        <v>76960.410991551136</v>
      </c>
      <c r="FC13" s="14">
        <f t="shared" si="6"/>
        <v>76960.410991551136</v>
      </c>
      <c r="FD13" s="14">
        <f t="shared" si="6"/>
        <v>1286.6935348886714</v>
      </c>
      <c r="FE13" s="14">
        <f t="shared" si="6"/>
        <v>1286.6935348886714</v>
      </c>
      <c r="FF13" s="14">
        <f t="shared" si="6"/>
        <v>797243.60321829666</v>
      </c>
      <c r="FG13" s="14">
        <f t="shared" si="6"/>
        <v>797243.60321829666</v>
      </c>
      <c r="FH13" s="14">
        <f t="shared" si="6"/>
        <v>21664.887080908771</v>
      </c>
      <c r="FI13" s="14">
        <f t="shared" si="6"/>
        <v>21664.887080908771</v>
      </c>
      <c r="FJ13" s="14">
        <f t="shared" si="6"/>
        <v>196968.42343492078</v>
      </c>
      <c r="FK13" s="14">
        <f t="shared" si="6"/>
        <v>196968.42343492078</v>
      </c>
      <c r="FL13" s="14">
        <f t="shared" si="6"/>
        <v>911.97464965058714</v>
      </c>
      <c r="FM13" s="14">
        <f t="shared" si="6"/>
        <v>911.97464965058714</v>
      </c>
      <c r="FN13" s="14">
        <f t="shared" si="6"/>
        <v>5582.2920025174226</v>
      </c>
      <c r="FO13" s="14">
        <f t="shared" si="6"/>
        <v>5582.2920025174226</v>
      </c>
      <c r="FP13" s="14">
        <f t="shared" si="6"/>
        <v>62969.334274863686</v>
      </c>
      <c r="FQ13" s="14">
        <f t="shared" si="6"/>
        <v>62969.334274863686</v>
      </c>
      <c r="FR13" s="14">
        <f t="shared" si="6"/>
        <v>5.2716943167624137</v>
      </c>
      <c r="FS13" s="14">
        <f t="shared" si="6"/>
        <v>5.2716943167624137</v>
      </c>
      <c r="FT13" s="14">
        <f t="shared" si="6"/>
        <v>87.510125658256072</v>
      </c>
      <c r="FU13" s="14">
        <f t="shared" si="6"/>
        <v>61.650778092355068</v>
      </c>
      <c r="FV13" s="14">
        <f t="shared" si="6"/>
        <v>61.650778092355068</v>
      </c>
      <c r="FW13" s="14">
        <f t="shared" si="6"/>
        <v>7348.0565573056265</v>
      </c>
      <c r="FX13" s="14">
        <f t="shared" si="6"/>
        <v>7348.0565573056265</v>
      </c>
      <c r="FY13" s="14">
        <f t="shared" si="6"/>
        <v>468.40538067480225</v>
      </c>
      <c r="FZ13" s="14">
        <f t="shared" si="6"/>
        <v>0</v>
      </c>
      <c r="GA13" s="14">
        <f t="shared" si="6"/>
        <v>0</v>
      </c>
      <c r="GB13" s="14">
        <f t="shared" si="6"/>
        <v>0</v>
      </c>
      <c r="GC13" s="14">
        <f t="shared" si="6"/>
        <v>0</v>
      </c>
      <c r="GD13" s="14">
        <f t="shared" si="6"/>
        <v>5.8988519745446881</v>
      </c>
      <c r="GE13" s="14">
        <f t="shared" si="6"/>
        <v>1212.6568055651967</v>
      </c>
      <c r="GF13" s="14">
        <f t="shared" si="6"/>
        <v>3443.3452613844697</v>
      </c>
      <c r="GG13" s="14">
        <f t="shared" si="6"/>
        <v>6853.6401624194295</v>
      </c>
      <c r="GH13" s="14">
        <f t="shared" si="6"/>
        <v>9422.2679465675992</v>
      </c>
      <c r="GI13" s="14">
        <f t="shared" si="6"/>
        <v>9422.2679465675992</v>
      </c>
      <c r="GJ13" s="14">
        <f t="shared" si="6"/>
        <v>47187.879462623067</v>
      </c>
      <c r="GK13" s="14">
        <f t="shared" si="6"/>
        <v>235.93942367158695</v>
      </c>
      <c r="GL13" s="14">
        <f t="shared" si="6"/>
        <v>4621.9796061681445</v>
      </c>
      <c r="GM13" s="14">
        <f t="shared" ref="GM13:HZ13" si="7">IF(HLOOKUP(GM$10,CTA_Look_Up_Table,4,FALSE)&gt;=0.01,HLOOKUP(GM$10,CTA_Look_Up_Table,4,FALSE)*Capacity_Factor,0)</f>
        <v>46951.939511782046</v>
      </c>
      <c r="GN13" s="14">
        <f t="shared" si="7"/>
        <v>20672.464267306666</v>
      </c>
      <c r="GO13" s="14">
        <f t="shared" si="7"/>
        <v>42387.859451464341</v>
      </c>
      <c r="GP13" s="14">
        <f t="shared" si="7"/>
        <v>7823.7742524502664</v>
      </c>
      <c r="GQ13" s="14">
        <f t="shared" si="7"/>
        <v>4898.4362180195048</v>
      </c>
      <c r="GR13" s="14">
        <f t="shared" si="7"/>
        <v>3280.3761032760767</v>
      </c>
      <c r="GS13" s="14">
        <f t="shared" si="7"/>
        <v>1618.0601147434279</v>
      </c>
      <c r="GT13" s="14">
        <f t="shared" si="7"/>
        <v>9.1630745520953418</v>
      </c>
      <c r="GU13" s="14">
        <f t="shared" si="7"/>
        <v>1608.8968556820319</v>
      </c>
      <c r="GV13" s="14">
        <f t="shared" si="7"/>
        <v>196.93884922980374</v>
      </c>
      <c r="GW13" s="14">
        <f t="shared" si="7"/>
        <v>8.21613591705826</v>
      </c>
      <c r="GX13" s="14">
        <f t="shared" si="7"/>
        <v>12.706459702190148</v>
      </c>
      <c r="GY13" s="14">
        <f t="shared" si="7"/>
        <v>12.706459702190148</v>
      </c>
      <c r="GZ13" s="14">
        <f t="shared" si="7"/>
        <v>3975.5380905751545</v>
      </c>
      <c r="HA13" s="14">
        <f t="shared" si="7"/>
        <v>88.496196080206488</v>
      </c>
      <c r="HB13" s="14">
        <f t="shared" si="7"/>
        <v>2966.8194155010701</v>
      </c>
      <c r="HC13" s="14">
        <f t="shared" si="7"/>
        <v>1785.4590775861968</v>
      </c>
      <c r="HD13" s="14">
        <f t="shared" si="7"/>
        <v>979.05063379820876</v>
      </c>
      <c r="HE13" s="14">
        <f t="shared" si="7"/>
        <v>627.2752165655379</v>
      </c>
      <c r="HF13" s="14">
        <f t="shared" si="7"/>
        <v>202.30980955055082</v>
      </c>
      <c r="HG13" s="14">
        <f t="shared" si="7"/>
        <v>656.56000566458476</v>
      </c>
      <c r="HH13" s="14">
        <f t="shared" si="7"/>
        <v>2412.7348213211667</v>
      </c>
      <c r="HI13" s="14">
        <f t="shared" si="7"/>
        <v>0</v>
      </c>
      <c r="HJ13" s="14">
        <f t="shared" si="7"/>
        <v>2399.9720493802847</v>
      </c>
      <c r="HK13" s="14">
        <f t="shared" si="7"/>
        <v>1.0223781622182473</v>
      </c>
      <c r="HL13" s="14">
        <f t="shared" si="7"/>
        <v>158.40381811313384</v>
      </c>
      <c r="HM13" s="14">
        <f t="shared" si="7"/>
        <v>158.40381811313384</v>
      </c>
      <c r="HN13" s="14">
        <f t="shared" si="7"/>
        <v>0</v>
      </c>
      <c r="HO13" s="14">
        <f t="shared" si="7"/>
        <v>170.0193639368018</v>
      </c>
      <c r="HP13" s="14">
        <f t="shared" si="7"/>
        <v>0.178628409774677</v>
      </c>
      <c r="HQ13" s="14">
        <f t="shared" si="7"/>
        <v>1789.3216480120886</v>
      </c>
      <c r="HR13" s="14">
        <f t="shared" si="7"/>
        <v>0</v>
      </c>
      <c r="HS13" s="14">
        <f t="shared" si="7"/>
        <v>1693.3525616531556</v>
      </c>
      <c r="HT13" s="14">
        <f t="shared" si="7"/>
        <v>1931.6563402258107</v>
      </c>
      <c r="HU13" s="14">
        <f t="shared" si="7"/>
        <v>0.82398374547064235</v>
      </c>
      <c r="HV13" s="14">
        <f t="shared" si="7"/>
        <v>18930.775540463117</v>
      </c>
      <c r="HW13" s="14">
        <f t="shared" si="7"/>
        <v>2402.966898921637</v>
      </c>
      <c r="HX13" s="14">
        <f t="shared" si="7"/>
        <v>18868.079279953861</v>
      </c>
      <c r="HY13" s="14">
        <f t="shared" si="7"/>
        <v>0</v>
      </c>
      <c r="HZ13" s="14">
        <f t="shared" si="7"/>
        <v>1198.6472779184005</v>
      </c>
    </row>
    <row r="14" spans="1:245" s="12" customFormat="1" ht="12" customHeight="1" x14ac:dyDescent="0.15">
      <c r="A14" s="17" t="s">
        <v>401</v>
      </c>
      <c r="B14" s="16" t="s">
        <v>176</v>
      </c>
      <c r="C14" s="14">
        <f t="shared" ref="C14:BN14" si="8">IF(HLOOKUP(C$10,CTA_Look_Up_Table,5,FALSE)&gt;=0.01,HLOOKUP(C$10,CTA_Look_Up_Table,5,FALSE)*Capacity_Factor,0)</f>
        <v>0</v>
      </c>
      <c r="D14" s="14">
        <f t="shared" si="8"/>
        <v>113.22703204371815</v>
      </c>
      <c r="E14" s="14">
        <f t="shared" si="8"/>
        <v>0</v>
      </c>
      <c r="F14" s="14">
        <f t="shared" si="8"/>
        <v>33.106783293782584</v>
      </c>
      <c r="G14" s="14">
        <f t="shared" si="8"/>
        <v>1.7424620843998193</v>
      </c>
      <c r="H14" s="14">
        <f t="shared" si="8"/>
        <v>3.3894885779055618E-2</v>
      </c>
      <c r="I14" s="14">
        <f t="shared" si="8"/>
        <v>0</v>
      </c>
      <c r="J14" s="14">
        <f t="shared" si="8"/>
        <v>0.22429604330192646</v>
      </c>
      <c r="K14" s="14">
        <f t="shared" si="8"/>
        <v>0</v>
      </c>
      <c r="L14" s="14">
        <f t="shared" si="8"/>
        <v>34.849246959690703</v>
      </c>
      <c r="M14" s="14">
        <f t="shared" si="8"/>
        <v>113.22703204371815</v>
      </c>
      <c r="N14" s="14">
        <f t="shared" si="8"/>
        <v>37.07219393240581</v>
      </c>
      <c r="O14" s="14">
        <f t="shared" si="8"/>
        <v>113.00272145053991</v>
      </c>
      <c r="P14" s="14">
        <f t="shared" si="8"/>
        <v>34.849246959690703</v>
      </c>
      <c r="Q14" s="14">
        <f t="shared" si="8"/>
        <v>113.22703204371815</v>
      </c>
      <c r="R14" s="14">
        <f t="shared" si="8"/>
        <v>0</v>
      </c>
      <c r="S14" s="14">
        <f t="shared" si="8"/>
        <v>37.07219393240581</v>
      </c>
      <c r="T14" s="14">
        <f t="shared" si="8"/>
        <v>33.364975066334658</v>
      </c>
      <c r="U14" s="14">
        <f t="shared" si="8"/>
        <v>3.7072193932405808</v>
      </c>
      <c r="V14" s="14">
        <f t="shared" si="8"/>
        <v>59245.409409502718</v>
      </c>
      <c r="W14" s="14">
        <f t="shared" si="8"/>
        <v>2152.1966176287028</v>
      </c>
      <c r="X14" s="14">
        <f t="shared" si="8"/>
        <v>59727.242270054798</v>
      </c>
      <c r="Y14" s="14">
        <f t="shared" si="8"/>
        <v>713.10736192276852</v>
      </c>
      <c r="Z14" s="14">
        <f t="shared" si="8"/>
        <v>60717.793632174456</v>
      </c>
      <c r="AA14" s="14">
        <f t="shared" si="8"/>
        <v>0</v>
      </c>
      <c r="AB14" s="14">
        <f t="shared" si="8"/>
        <v>1681.9071861220327</v>
      </c>
      <c r="AC14" s="14">
        <f t="shared" si="8"/>
        <v>0</v>
      </c>
      <c r="AD14" s="14">
        <f t="shared" si="8"/>
        <v>59035.595975695571</v>
      </c>
      <c r="AE14" s="14">
        <f t="shared" si="8"/>
        <v>0</v>
      </c>
      <c r="AF14" s="14">
        <f t="shared" si="8"/>
        <v>427.40525257867108</v>
      </c>
      <c r="AG14" s="14">
        <f t="shared" si="8"/>
        <v>0</v>
      </c>
      <c r="AH14" s="14">
        <f t="shared" si="8"/>
        <v>58608.588736037818</v>
      </c>
      <c r="AI14" s="14">
        <f t="shared" si="8"/>
        <v>42.919994819186975</v>
      </c>
      <c r="AJ14" s="14">
        <f t="shared" si="8"/>
        <v>99.740403756201715</v>
      </c>
      <c r="AK14" s="14">
        <f t="shared" si="8"/>
        <v>56.820430023792007</v>
      </c>
      <c r="AL14" s="14">
        <f t="shared" si="8"/>
        <v>0</v>
      </c>
      <c r="AM14" s="14">
        <f t="shared" si="8"/>
        <v>58508.426544019327</v>
      </c>
      <c r="AN14" s="14">
        <f t="shared" si="8"/>
        <v>0</v>
      </c>
      <c r="AO14" s="14">
        <f t="shared" si="8"/>
        <v>0</v>
      </c>
      <c r="AP14" s="14">
        <f t="shared" si="8"/>
        <v>0</v>
      </c>
      <c r="AQ14" s="14">
        <f t="shared" si="8"/>
        <v>0</v>
      </c>
      <c r="AR14" s="14">
        <f t="shared" si="8"/>
        <v>0</v>
      </c>
      <c r="AS14" s="14">
        <f t="shared" si="8"/>
        <v>0</v>
      </c>
      <c r="AT14" s="14">
        <f t="shared" si="8"/>
        <v>0</v>
      </c>
      <c r="AU14" s="14">
        <f t="shared" si="8"/>
        <v>140.3656616694679</v>
      </c>
      <c r="AV14" s="14">
        <f t="shared" si="8"/>
        <v>58368.199475193447</v>
      </c>
      <c r="AW14" s="14">
        <f t="shared" si="8"/>
        <v>3.9533653442788514</v>
      </c>
      <c r="AX14" s="14">
        <f t="shared" si="8"/>
        <v>58364.509289171714</v>
      </c>
      <c r="AY14" s="14">
        <f t="shared" si="8"/>
        <v>482.23350932015859</v>
      </c>
      <c r="AZ14" s="14">
        <f t="shared" si="8"/>
        <v>97.743169647353113</v>
      </c>
      <c r="BA14" s="14">
        <f t="shared" si="8"/>
        <v>1097.5978597464036</v>
      </c>
      <c r="BB14" s="14">
        <f t="shared" si="8"/>
        <v>0</v>
      </c>
      <c r="BC14" s="14">
        <f t="shared" si="8"/>
        <v>73.273915155839177</v>
      </c>
      <c r="BD14" s="14">
        <f t="shared" si="8"/>
        <v>0</v>
      </c>
      <c r="BE14" s="14">
        <f t="shared" si="8"/>
        <v>1024.3239445905645</v>
      </c>
      <c r="BF14" s="14">
        <f t="shared" si="8"/>
        <v>5.2929972334964512</v>
      </c>
      <c r="BG14" s="14">
        <f t="shared" si="8"/>
        <v>78.566907117641321</v>
      </c>
      <c r="BH14" s="14">
        <f t="shared" si="8"/>
        <v>1019.0306363271031</v>
      </c>
      <c r="BI14" s="14">
        <f t="shared" si="8"/>
        <v>3.7385095348577244</v>
      </c>
      <c r="BJ14" s="14">
        <f t="shared" si="8"/>
        <v>0.24329243562155031</v>
      </c>
      <c r="BK14" s="14">
        <f t="shared" si="8"/>
        <v>94.004642188734707</v>
      </c>
      <c r="BL14" s="14">
        <f t="shared" si="8"/>
        <v>10.611925931337057</v>
      </c>
      <c r="BM14" s="14">
        <f t="shared" si="8"/>
        <v>6.9950480907722641</v>
      </c>
      <c r="BN14" s="14">
        <f t="shared" si="8"/>
        <v>10.611925931337057</v>
      </c>
      <c r="BO14" s="14">
        <f t="shared" ref="BO14:DZ14" si="9">IF(HLOOKUP(BO$10,CTA_Look_Up_Table,5,FALSE)&gt;=0.01,HLOOKUP(BO$10,CTA_Look_Up_Table,5,FALSE)*Capacity_Factor,0)</f>
        <v>0.12164619145230357</v>
      </c>
      <c r="BP14" s="14">
        <f t="shared" si="9"/>
        <v>0.12164619145230357</v>
      </c>
      <c r="BQ14" s="14">
        <f t="shared" si="9"/>
        <v>0.24329243562155031</v>
      </c>
      <c r="BR14" s="14">
        <f t="shared" si="9"/>
        <v>3.61687415037877</v>
      </c>
      <c r="BS14" s="14">
        <f t="shared" si="9"/>
        <v>3.61687415037877</v>
      </c>
      <c r="BT14" s="14">
        <f t="shared" si="9"/>
        <v>0</v>
      </c>
      <c r="BU14" s="14">
        <f t="shared" si="9"/>
        <v>3.6158340450900726</v>
      </c>
      <c r="BV14" s="14">
        <f t="shared" si="9"/>
        <v>0.18156152777558046</v>
      </c>
      <c r="BW14" s="14">
        <f t="shared" si="9"/>
        <v>0.12164619145230357</v>
      </c>
      <c r="BX14" s="14">
        <f t="shared" si="9"/>
        <v>5.9915283606333712E-2</v>
      </c>
      <c r="BY14" s="14">
        <f t="shared" si="9"/>
        <v>0.18156152777558046</v>
      </c>
      <c r="BZ14" s="14">
        <f t="shared" si="9"/>
        <v>4.189615797915127E-2</v>
      </c>
      <c r="CA14" s="14">
        <f t="shared" si="9"/>
        <v>0</v>
      </c>
      <c r="CB14" s="14">
        <f t="shared" si="9"/>
        <v>0</v>
      </c>
      <c r="CC14" s="14">
        <f t="shared" si="9"/>
        <v>0</v>
      </c>
      <c r="CD14" s="14">
        <f t="shared" si="9"/>
        <v>0.3820015200689188</v>
      </c>
      <c r="CE14" s="14">
        <f t="shared" si="9"/>
        <v>3.9876361018626925E-2</v>
      </c>
      <c r="CF14" s="14">
        <f t="shared" si="9"/>
        <v>0.42413479885843808</v>
      </c>
      <c r="CG14" s="14">
        <f t="shared" si="9"/>
        <v>3.9801344808499395E-2</v>
      </c>
      <c r="CH14" s="14">
        <f t="shared" si="9"/>
        <v>4.189615797915127E-2</v>
      </c>
      <c r="CI14" s="14">
        <f t="shared" si="9"/>
        <v>0.38433350676688183</v>
      </c>
      <c r="CJ14" s="14">
        <f t="shared" si="9"/>
        <v>0.38517929740306317</v>
      </c>
      <c r="CK14" s="14">
        <f t="shared" si="9"/>
        <v>0.38279037640647912</v>
      </c>
      <c r="CL14" s="14">
        <f t="shared" si="9"/>
        <v>0.38517929740306317</v>
      </c>
      <c r="CM14" s="14">
        <f t="shared" si="9"/>
        <v>0</v>
      </c>
      <c r="CN14" s="14">
        <f t="shared" si="9"/>
        <v>0</v>
      </c>
      <c r="CO14" s="14">
        <f t="shared" si="9"/>
        <v>0</v>
      </c>
      <c r="CP14" s="14">
        <f t="shared" si="9"/>
        <v>0</v>
      </c>
      <c r="CQ14" s="14">
        <f t="shared" si="9"/>
        <v>0</v>
      </c>
      <c r="CR14" s="14">
        <f t="shared" si="9"/>
        <v>1054.3388633524828</v>
      </c>
      <c r="CS14" s="14">
        <f t="shared" si="9"/>
        <v>74.405958793420737</v>
      </c>
      <c r="CT14" s="14">
        <f t="shared" si="9"/>
        <v>5.5525807333481489E-2</v>
      </c>
      <c r="CU14" s="14">
        <f t="shared" si="9"/>
        <v>1054.3625859769083</v>
      </c>
      <c r="CV14" s="14">
        <f t="shared" si="9"/>
        <v>64.881694105212418</v>
      </c>
      <c r="CW14" s="14">
        <f t="shared" si="9"/>
        <v>24.843961251855081</v>
      </c>
      <c r="CX14" s="14">
        <f t="shared" si="9"/>
        <v>24.843961251855081</v>
      </c>
      <c r="CY14" s="14">
        <f t="shared" si="9"/>
        <v>18.875807583822233</v>
      </c>
      <c r="CZ14" s="14">
        <f t="shared" si="9"/>
        <v>18.875807583822233</v>
      </c>
      <c r="DA14" s="14">
        <f t="shared" si="9"/>
        <v>5.9681536680328469</v>
      </c>
      <c r="DB14" s="14">
        <f t="shared" si="9"/>
        <v>64.881588671326085</v>
      </c>
      <c r="DC14" s="14">
        <f t="shared" si="9"/>
        <v>64.881588671326085</v>
      </c>
      <c r="DD14" s="14">
        <f t="shared" si="9"/>
        <v>64.881694105212418</v>
      </c>
      <c r="DE14" s="14">
        <f t="shared" si="9"/>
        <v>64.881588671326085</v>
      </c>
      <c r="DF14" s="14">
        <f t="shared" si="9"/>
        <v>0</v>
      </c>
      <c r="DG14" s="14">
        <f t="shared" si="9"/>
        <v>1048.3945008409014</v>
      </c>
      <c r="DH14" s="14">
        <f t="shared" si="9"/>
        <v>1048.3945008409014</v>
      </c>
      <c r="DI14" s="14">
        <f t="shared" si="9"/>
        <v>1434.1849984830503</v>
      </c>
      <c r="DJ14" s="14">
        <f t="shared" si="9"/>
        <v>979.93311542683477</v>
      </c>
      <c r="DK14" s="14">
        <f t="shared" si="9"/>
        <v>0</v>
      </c>
      <c r="DL14" s="14">
        <f t="shared" si="9"/>
        <v>68.46175443266894</v>
      </c>
      <c r="DM14" s="14">
        <f t="shared" si="9"/>
        <v>1.2775460909102252</v>
      </c>
      <c r="DN14" s="14">
        <f t="shared" si="9"/>
        <v>1.2775460909102252</v>
      </c>
      <c r="DO14" s="14">
        <f t="shared" si="9"/>
        <v>0.19907826093437542</v>
      </c>
      <c r="DP14" s="14">
        <f t="shared" si="9"/>
        <v>1.4766242464107142</v>
      </c>
      <c r="DQ14" s="14">
        <f t="shared" si="9"/>
        <v>1437.9405535143117</v>
      </c>
      <c r="DR14" s="14">
        <f t="shared" si="9"/>
        <v>1.4764007265716836</v>
      </c>
      <c r="DS14" s="14">
        <f t="shared" si="9"/>
        <v>4.197512796001638E-2</v>
      </c>
      <c r="DT14" s="14">
        <f t="shared" si="9"/>
        <v>3.9876361018626925E-2</v>
      </c>
      <c r="DU14" s="14">
        <f t="shared" si="9"/>
        <v>0</v>
      </c>
      <c r="DV14" s="14">
        <f t="shared" si="9"/>
        <v>4.197512796001638E-2</v>
      </c>
      <c r="DW14" s="14">
        <f t="shared" si="9"/>
        <v>5.9814225226281379E-3</v>
      </c>
      <c r="DX14" s="14">
        <f t="shared" si="9"/>
        <v>0</v>
      </c>
      <c r="DY14" s="14">
        <f t="shared" si="9"/>
        <v>0</v>
      </c>
      <c r="DZ14" s="14">
        <f t="shared" si="9"/>
        <v>0</v>
      </c>
      <c r="EA14" s="14">
        <f t="shared" ref="EA14:GL14" si="10">IF(HLOOKUP(EA$10,CTA_Look_Up_Table,5,FALSE)&gt;=0.01,HLOOKUP(EA$10,CTA_Look_Up_Table,5,FALSE)*Capacity_Factor,0)</f>
        <v>0</v>
      </c>
      <c r="EB14" s="14">
        <f t="shared" si="10"/>
        <v>0</v>
      </c>
      <c r="EC14" s="14">
        <f t="shared" si="10"/>
        <v>0</v>
      </c>
      <c r="ED14" s="14">
        <f t="shared" si="10"/>
        <v>0</v>
      </c>
      <c r="EE14" s="14">
        <f t="shared" si="10"/>
        <v>0</v>
      </c>
      <c r="EF14" s="14">
        <f t="shared" si="10"/>
        <v>7.6942487230874136E-3</v>
      </c>
      <c r="EG14" s="14">
        <f t="shared" si="10"/>
        <v>52.230207631357466</v>
      </c>
      <c r="EH14" s="14">
        <f t="shared" si="10"/>
        <v>52.236185732712677</v>
      </c>
      <c r="EI14" s="14">
        <f t="shared" si="10"/>
        <v>0</v>
      </c>
      <c r="EJ14" s="14">
        <f t="shared" si="10"/>
        <v>4.5901965611323847</v>
      </c>
      <c r="EK14" s="14">
        <f t="shared" si="10"/>
        <v>230.07255506646206</v>
      </c>
      <c r="EL14" s="14">
        <f t="shared" si="10"/>
        <v>0</v>
      </c>
      <c r="EM14" s="14">
        <f t="shared" si="10"/>
        <v>0</v>
      </c>
      <c r="EN14" s="14">
        <f t="shared" si="10"/>
        <v>0</v>
      </c>
      <c r="EO14" s="14">
        <f t="shared" si="10"/>
        <v>0</v>
      </c>
      <c r="EP14" s="14">
        <f t="shared" si="10"/>
        <v>0</v>
      </c>
      <c r="EQ14" s="14">
        <f t="shared" si="10"/>
        <v>0</v>
      </c>
      <c r="ER14" s="14">
        <f t="shared" si="10"/>
        <v>0</v>
      </c>
      <c r="ES14" s="14">
        <f t="shared" si="10"/>
        <v>0</v>
      </c>
      <c r="ET14" s="14">
        <f t="shared" si="10"/>
        <v>0</v>
      </c>
      <c r="EU14" s="14">
        <f t="shared" si="10"/>
        <v>0</v>
      </c>
      <c r="EV14" s="14">
        <f t="shared" si="10"/>
        <v>0</v>
      </c>
      <c r="EW14" s="14">
        <f t="shared" si="10"/>
        <v>0</v>
      </c>
      <c r="EX14" s="14">
        <f t="shared" si="10"/>
        <v>0</v>
      </c>
      <c r="EY14" s="14">
        <f t="shared" si="10"/>
        <v>0</v>
      </c>
      <c r="EZ14" s="14">
        <f t="shared" si="10"/>
        <v>0</v>
      </c>
      <c r="FA14" s="14">
        <f t="shared" si="10"/>
        <v>0</v>
      </c>
      <c r="FB14" s="14">
        <f t="shared" si="10"/>
        <v>0</v>
      </c>
      <c r="FC14" s="14">
        <f t="shared" si="10"/>
        <v>0</v>
      </c>
      <c r="FD14" s="14">
        <f t="shared" si="10"/>
        <v>0</v>
      </c>
      <c r="FE14" s="14">
        <f t="shared" si="10"/>
        <v>0</v>
      </c>
      <c r="FF14" s="14">
        <f t="shared" si="10"/>
        <v>0</v>
      </c>
      <c r="FG14" s="14">
        <f t="shared" si="10"/>
        <v>0</v>
      </c>
      <c r="FH14" s="14">
        <f t="shared" si="10"/>
        <v>0</v>
      </c>
      <c r="FI14" s="14">
        <f t="shared" si="10"/>
        <v>0</v>
      </c>
      <c r="FJ14" s="14">
        <f t="shared" si="10"/>
        <v>0</v>
      </c>
      <c r="FK14" s="14">
        <f t="shared" si="10"/>
        <v>0</v>
      </c>
      <c r="FL14" s="14">
        <f t="shared" si="10"/>
        <v>0</v>
      </c>
      <c r="FM14" s="14">
        <f t="shared" si="10"/>
        <v>0</v>
      </c>
      <c r="FN14" s="14">
        <f t="shared" si="10"/>
        <v>0</v>
      </c>
      <c r="FO14" s="14">
        <f t="shared" si="10"/>
        <v>0</v>
      </c>
      <c r="FP14" s="14">
        <f t="shared" si="10"/>
        <v>0</v>
      </c>
      <c r="FQ14" s="14">
        <f t="shared" si="10"/>
        <v>0</v>
      </c>
      <c r="FR14" s="14">
        <f t="shared" si="10"/>
        <v>0</v>
      </c>
      <c r="FS14" s="14">
        <f t="shared" si="10"/>
        <v>0</v>
      </c>
      <c r="FT14" s="14">
        <f t="shared" si="10"/>
        <v>0</v>
      </c>
      <c r="FU14" s="14">
        <f t="shared" si="10"/>
        <v>0</v>
      </c>
      <c r="FV14" s="14">
        <f t="shared" si="10"/>
        <v>0</v>
      </c>
      <c r="FW14" s="14">
        <f t="shared" si="10"/>
        <v>0</v>
      </c>
      <c r="FX14" s="14">
        <f t="shared" si="10"/>
        <v>0</v>
      </c>
      <c r="FY14" s="14">
        <f t="shared" si="10"/>
        <v>0</v>
      </c>
      <c r="FZ14" s="14">
        <f t="shared" si="10"/>
        <v>0</v>
      </c>
      <c r="GA14" s="14">
        <f t="shared" si="10"/>
        <v>0</v>
      </c>
      <c r="GB14" s="14">
        <f t="shared" si="10"/>
        <v>0</v>
      </c>
      <c r="GC14" s="14">
        <f t="shared" si="10"/>
        <v>0</v>
      </c>
      <c r="GD14" s="14">
        <f t="shared" si="10"/>
        <v>0.22429382919031343</v>
      </c>
      <c r="GE14" s="14">
        <f t="shared" si="10"/>
        <v>34.848888484477165</v>
      </c>
      <c r="GF14" s="14">
        <f t="shared" si="10"/>
        <v>37.07219393240581</v>
      </c>
      <c r="GG14" s="14">
        <f t="shared" si="10"/>
        <v>59278.621083698315</v>
      </c>
      <c r="GH14" s="14">
        <f t="shared" si="10"/>
        <v>59278.621083698315</v>
      </c>
      <c r="GI14" s="14">
        <f t="shared" si="10"/>
        <v>59278.621083698315</v>
      </c>
      <c r="GJ14" s="14">
        <f t="shared" si="10"/>
        <v>61023.024733115002</v>
      </c>
      <c r="GK14" s="14">
        <f t="shared" si="10"/>
        <v>305.11385845893898</v>
      </c>
      <c r="GL14" s="14">
        <f t="shared" si="10"/>
        <v>407.99339802994319</v>
      </c>
      <c r="GM14" s="14">
        <f t="shared" ref="GM14:HZ14" si="11">IF(HLOOKUP(GM$10,CTA_Look_Up_Table,5,FALSE)&gt;=0.01,HLOOKUP(GM$10,CTA_Look_Up_Table,5,FALSE)*Capacity_Factor,0)</f>
        <v>60717.793632174456</v>
      </c>
      <c r="GN14" s="14">
        <f t="shared" si="11"/>
        <v>59035.595975695571</v>
      </c>
      <c r="GO14" s="14">
        <f t="shared" si="11"/>
        <v>2152.2324651500567</v>
      </c>
      <c r="GP14" s="14">
        <f t="shared" si="11"/>
        <v>58608.588736037818</v>
      </c>
      <c r="GQ14" s="14">
        <f t="shared" si="11"/>
        <v>1195.3408712429271</v>
      </c>
      <c r="GR14" s="14">
        <f t="shared" si="11"/>
        <v>91.492047243479405</v>
      </c>
      <c r="GS14" s="14">
        <f t="shared" si="11"/>
        <v>1103.8485076977888</v>
      </c>
      <c r="GT14" s="14">
        <f t="shared" si="11"/>
        <v>6.2510960454021189</v>
      </c>
      <c r="GU14" s="14">
        <f t="shared" si="11"/>
        <v>1097.5978597464036</v>
      </c>
      <c r="GV14" s="14">
        <f t="shared" si="11"/>
        <v>1024.3239445905645</v>
      </c>
      <c r="GW14" s="14">
        <f t="shared" si="11"/>
        <v>1019.0306363271031</v>
      </c>
      <c r="GX14" s="14">
        <f t="shared" si="11"/>
        <v>1132.0325670234956</v>
      </c>
      <c r="GY14" s="14">
        <f t="shared" si="11"/>
        <v>1132.0325670234956</v>
      </c>
      <c r="GZ14" s="14">
        <f t="shared" si="11"/>
        <v>0.24329243562155031</v>
      </c>
      <c r="HA14" s="14">
        <f t="shared" si="11"/>
        <v>3.61687415037877</v>
      </c>
      <c r="HB14" s="14">
        <f t="shared" si="11"/>
        <v>0.18156152777558046</v>
      </c>
      <c r="HC14" s="14">
        <f t="shared" si="11"/>
        <v>0.10926540648161438</v>
      </c>
      <c r="HD14" s="14">
        <f t="shared" si="11"/>
        <v>5.9915283606333712E-2</v>
      </c>
      <c r="HE14" s="14">
        <f t="shared" si="11"/>
        <v>0.31486939237682365</v>
      </c>
      <c r="HF14" s="14">
        <f t="shared" si="11"/>
        <v>1.23807849706892E-2</v>
      </c>
      <c r="HG14" s="14">
        <f t="shared" si="11"/>
        <v>1.23807849706892E-2</v>
      </c>
      <c r="HH14" s="14">
        <f t="shared" si="11"/>
        <v>0.42413479885843808</v>
      </c>
      <c r="HI14" s="14">
        <f t="shared" si="11"/>
        <v>0</v>
      </c>
      <c r="HJ14" s="14">
        <f t="shared" si="11"/>
        <v>4.189615797915127E-2</v>
      </c>
      <c r="HK14" s="14">
        <f t="shared" si="11"/>
        <v>0</v>
      </c>
      <c r="HL14" s="14">
        <f t="shared" si="11"/>
        <v>7.951296537972749E-2</v>
      </c>
      <c r="HM14" s="14">
        <f t="shared" si="11"/>
        <v>7.951296537972749E-2</v>
      </c>
      <c r="HN14" s="14">
        <f t="shared" si="11"/>
        <v>0</v>
      </c>
      <c r="HO14" s="14">
        <f t="shared" si="11"/>
        <v>1054.3625859769083</v>
      </c>
      <c r="HP14" s="14">
        <f t="shared" si="11"/>
        <v>5.5525807333481489E-2</v>
      </c>
      <c r="HQ14" s="14">
        <f t="shared" si="11"/>
        <v>24.843961251855081</v>
      </c>
      <c r="HR14" s="14">
        <f t="shared" si="11"/>
        <v>0</v>
      </c>
      <c r="HS14" s="14">
        <f t="shared" si="11"/>
        <v>64.881588671326085</v>
      </c>
      <c r="HT14" s="14">
        <f t="shared" si="11"/>
        <v>1438.1398235594854</v>
      </c>
      <c r="HU14" s="14">
        <f t="shared" si="11"/>
        <v>68.46175443266894</v>
      </c>
      <c r="HV14" s="14">
        <f t="shared" si="11"/>
        <v>1.4764007265716836</v>
      </c>
      <c r="HW14" s="14">
        <f t="shared" si="11"/>
        <v>4.197512796001638E-2</v>
      </c>
      <c r="HX14" s="14">
        <f t="shared" si="11"/>
        <v>0</v>
      </c>
      <c r="HY14" s="14">
        <f t="shared" si="11"/>
        <v>0</v>
      </c>
      <c r="HZ14" s="14">
        <f t="shared" si="11"/>
        <v>0</v>
      </c>
    </row>
    <row r="15" spans="1:245" s="12" customFormat="1" ht="12" customHeight="1" x14ac:dyDescent="0.15">
      <c r="A15" s="17" t="s">
        <v>402</v>
      </c>
      <c r="B15" s="16" t="s">
        <v>176</v>
      </c>
      <c r="C15" s="14">
        <f t="shared" ref="C15:BN15" si="12">IF(HLOOKUP(C$10,CTA_Look_Up_Table,6,FALSE)&gt;=0.01,HLOOKUP(C$10,CTA_Look_Up_Table,6,FALSE)*Capacity_Factor,0)</f>
        <v>0</v>
      </c>
      <c r="D15" s="14">
        <f t="shared" si="12"/>
        <v>11.561568945558637</v>
      </c>
      <c r="E15" s="14">
        <f t="shared" si="12"/>
        <v>0</v>
      </c>
      <c r="F15" s="14">
        <f t="shared" si="12"/>
        <v>12.733229365930669</v>
      </c>
      <c r="G15" s="14">
        <f t="shared" si="12"/>
        <v>0.67016993888217036</v>
      </c>
      <c r="H15" s="14">
        <f t="shared" si="12"/>
        <v>0.26113095300144046</v>
      </c>
      <c r="I15" s="14">
        <f t="shared" si="12"/>
        <v>0</v>
      </c>
      <c r="J15" s="14">
        <f t="shared" si="12"/>
        <v>9.2370258799708851E-2</v>
      </c>
      <c r="K15" s="14">
        <f t="shared" si="12"/>
        <v>0</v>
      </c>
      <c r="L15" s="14">
        <f t="shared" si="12"/>
        <v>13.403398777643407</v>
      </c>
      <c r="M15" s="14">
        <f t="shared" si="12"/>
        <v>11.561568945558637</v>
      </c>
      <c r="N15" s="14">
        <f t="shared" si="12"/>
        <v>14.540814271733748</v>
      </c>
      <c r="O15" s="14">
        <f t="shared" si="12"/>
        <v>11.469203589434644</v>
      </c>
      <c r="P15" s="14">
        <f t="shared" si="12"/>
        <v>13.403398777643407</v>
      </c>
      <c r="Q15" s="14">
        <f t="shared" si="12"/>
        <v>11.561568945558637</v>
      </c>
      <c r="R15" s="14">
        <f t="shared" si="12"/>
        <v>0</v>
      </c>
      <c r="S15" s="14">
        <f t="shared" si="12"/>
        <v>14.540814271733748</v>
      </c>
      <c r="T15" s="14">
        <f t="shared" si="12"/>
        <v>13.086733371729805</v>
      </c>
      <c r="U15" s="14">
        <f t="shared" si="12"/>
        <v>1.4540814271733749</v>
      </c>
      <c r="V15" s="14">
        <f t="shared" si="12"/>
        <v>17991.95004297953</v>
      </c>
      <c r="W15" s="14">
        <f t="shared" si="12"/>
        <v>267.48750929164942</v>
      </c>
      <c r="X15" s="14">
        <f t="shared" si="12"/>
        <v>18138.397711099191</v>
      </c>
      <c r="Y15" s="14">
        <f t="shared" si="12"/>
        <v>70.194560354588745</v>
      </c>
      <c r="Z15" s="14">
        <f t="shared" si="12"/>
        <v>3205.3398607101435</v>
      </c>
      <c r="AA15" s="14">
        <f t="shared" si="12"/>
        <v>0</v>
      </c>
      <c r="AB15" s="14">
        <f t="shared" si="12"/>
        <v>206.59806929252116</v>
      </c>
      <c r="AC15" s="14">
        <f t="shared" si="12"/>
        <v>0</v>
      </c>
      <c r="AD15" s="14">
        <f t="shared" si="12"/>
        <v>2998.7416332667931</v>
      </c>
      <c r="AE15" s="14">
        <f t="shared" si="12"/>
        <v>0</v>
      </c>
      <c r="AF15" s="14">
        <f t="shared" si="12"/>
        <v>55.512786248519085</v>
      </c>
      <c r="AG15" s="14">
        <f t="shared" si="12"/>
        <v>0</v>
      </c>
      <c r="AH15" s="14">
        <f t="shared" si="12"/>
        <v>2943.2291106029897</v>
      </c>
      <c r="AI15" s="14">
        <f t="shared" si="12"/>
        <v>5.3809870833375317</v>
      </c>
      <c r="AJ15" s="14">
        <f t="shared" si="12"/>
        <v>12.504701417299017</v>
      </c>
      <c r="AK15" s="14">
        <f t="shared" si="12"/>
        <v>7.1237143339614848</v>
      </c>
      <c r="AL15" s="14">
        <f t="shared" si="12"/>
        <v>0</v>
      </c>
      <c r="AM15" s="14">
        <f t="shared" si="12"/>
        <v>2930.7241245141981</v>
      </c>
      <c r="AN15" s="14">
        <f t="shared" si="12"/>
        <v>0</v>
      </c>
      <c r="AO15" s="14">
        <f t="shared" si="12"/>
        <v>0</v>
      </c>
      <c r="AP15" s="14">
        <f t="shared" si="12"/>
        <v>0</v>
      </c>
      <c r="AQ15" s="14">
        <f t="shared" si="12"/>
        <v>0</v>
      </c>
      <c r="AR15" s="14">
        <f t="shared" si="12"/>
        <v>0</v>
      </c>
      <c r="AS15" s="14">
        <f t="shared" si="12"/>
        <v>0</v>
      </c>
      <c r="AT15" s="14">
        <f t="shared" si="12"/>
        <v>0</v>
      </c>
      <c r="AU15" s="14">
        <f t="shared" si="12"/>
        <v>24.255597992549859</v>
      </c>
      <c r="AV15" s="14">
        <f t="shared" si="12"/>
        <v>2906.4685317933422</v>
      </c>
      <c r="AW15" s="14">
        <f t="shared" si="12"/>
        <v>0.42708821288246102</v>
      </c>
      <c r="AX15" s="14">
        <f t="shared" si="12"/>
        <v>2906.0420517231159</v>
      </c>
      <c r="AY15" s="14">
        <f t="shared" si="12"/>
        <v>146.44766811965988</v>
      </c>
      <c r="AZ15" s="14">
        <f t="shared" si="12"/>
        <v>18.583365613294156</v>
      </c>
      <c r="BA15" s="14">
        <f t="shared" si="12"/>
        <v>82.176805234930711</v>
      </c>
      <c r="BB15" s="14">
        <f t="shared" si="12"/>
        <v>0</v>
      </c>
      <c r="BC15" s="14">
        <f t="shared" si="12"/>
        <v>13.74320164991328</v>
      </c>
      <c r="BD15" s="14">
        <f t="shared" si="12"/>
        <v>0</v>
      </c>
      <c r="BE15" s="14">
        <f t="shared" si="12"/>
        <v>68.433603585017423</v>
      </c>
      <c r="BF15" s="14">
        <f t="shared" si="12"/>
        <v>0.99320038851383075</v>
      </c>
      <c r="BG15" s="14">
        <f t="shared" si="12"/>
        <v>14.73639940257995</v>
      </c>
      <c r="BH15" s="14">
        <f t="shared" si="12"/>
        <v>67.440416375739389</v>
      </c>
      <c r="BI15" s="14">
        <f t="shared" si="12"/>
        <v>1.8976338794442893</v>
      </c>
      <c r="BJ15" s="14">
        <f t="shared" si="12"/>
        <v>0.9689136927965063</v>
      </c>
      <c r="BK15" s="14">
        <f t="shared" si="12"/>
        <v>16.685734896866457</v>
      </c>
      <c r="BL15" s="14">
        <f t="shared" si="12"/>
        <v>11.603368209796248</v>
      </c>
      <c r="BM15" s="14">
        <f t="shared" si="12"/>
        <v>10.190200929384698</v>
      </c>
      <c r="BN15" s="14">
        <f t="shared" si="12"/>
        <v>11.603368209796248</v>
      </c>
      <c r="BO15" s="14">
        <f t="shared" ref="BO15:DZ15" si="13">IF(HLOOKUP(BO$10,CTA_Look_Up_Table,6,FALSE)&gt;=0.01,HLOOKUP(BO$10,CTA_Look_Up_Table,6,FALSE)*Capacity_Factor,0)</f>
        <v>0.48445695183213949</v>
      </c>
      <c r="BP15" s="14">
        <f t="shared" si="13"/>
        <v>0.48445695183213949</v>
      </c>
      <c r="BQ15" s="14">
        <f t="shared" si="13"/>
        <v>0.9689136927965063</v>
      </c>
      <c r="BR15" s="14">
        <f t="shared" si="13"/>
        <v>1.4131820411556371</v>
      </c>
      <c r="BS15" s="14">
        <f t="shared" si="13"/>
        <v>1.4131820411556371</v>
      </c>
      <c r="BT15" s="14">
        <f t="shared" si="13"/>
        <v>0</v>
      </c>
      <c r="BU15" s="14">
        <f t="shared" si="13"/>
        <v>1.4124097379382312</v>
      </c>
      <c r="BV15" s="14">
        <f t="shared" si="13"/>
        <v>0.72307033701201784</v>
      </c>
      <c r="BW15" s="14">
        <f t="shared" si="13"/>
        <v>0.48445695183213949</v>
      </c>
      <c r="BX15" s="14">
        <f t="shared" si="13"/>
        <v>0.23861312159516249</v>
      </c>
      <c r="BY15" s="14">
        <f t="shared" si="13"/>
        <v>0.72307033701201784</v>
      </c>
      <c r="BZ15" s="14">
        <f t="shared" si="13"/>
        <v>0.32285938315108148</v>
      </c>
      <c r="CA15" s="14">
        <f t="shared" si="13"/>
        <v>1.6142929619846699E-2</v>
      </c>
      <c r="CB15" s="14">
        <f t="shared" si="13"/>
        <v>0</v>
      </c>
      <c r="CC15" s="14">
        <f t="shared" si="13"/>
        <v>0</v>
      </c>
      <c r="CD15" s="14">
        <f t="shared" si="13"/>
        <v>0.80690714607035374</v>
      </c>
      <c r="CE15" s="14">
        <f t="shared" si="13"/>
        <v>0.30721294170198749</v>
      </c>
      <c r="CF15" s="14">
        <f t="shared" si="13"/>
        <v>1.1187394626343474</v>
      </c>
      <c r="CG15" s="14">
        <f t="shared" si="13"/>
        <v>0.30671640081429158</v>
      </c>
      <c r="CH15" s="14">
        <f t="shared" si="13"/>
        <v>0.32285938315108148</v>
      </c>
      <c r="CI15" s="14">
        <f t="shared" si="13"/>
        <v>0.81202332540477173</v>
      </c>
      <c r="CJ15" s="14">
        <f t="shared" si="13"/>
        <v>0.81762186476917353</v>
      </c>
      <c r="CK15" s="14">
        <f t="shared" si="13"/>
        <v>0.8125510220058797</v>
      </c>
      <c r="CL15" s="14">
        <f t="shared" si="13"/>
        <v>0.81762186476917353</v>
      </c>
      <c r="CM15" s="14">
        <f t="shared" si="13"/>
        <v>5.5984339305153487E-3</v>
      </c>
      <c r="CN15" s="14">
        <f t="shared" si="13"/>
        <v>6.0950275351543681E-3</v>
      </c>
      <c r="CO15" s="14">
        <f t="shared" si="13"/>
        <v>0</v>
      </c>
      <c r="CP15" s="14">
        <f t="shared" si="13"/>
        <v>6.0950275351543681E-3</v>
      </c>
      <c r="CQ15" s="14">
        <f t="shared" si="13"/>
        <v>5.5984339305153487E-3</v>
      </c>
      <c r="CR15" s="14">
        <f t="shared" si="13"/>
        <v>1.9153051259635085</v>
      </c>
      <c r="CS15" s="14">
        <f t="shared" si="13"/>
        <v>0</v>
      </c>
      <c r="CT15" s="14">
        <f t="shared" si="13"/>
        <v>0</v>
      </c>
      <c r="CU15" s="14">
        <f t="shared" si="13"/>
        <v>2.0875614279497423</v>
      </c>
      <c r="CV15" s="14">
        <f t="shared" si="13"/>
        <v>0.58189120019253038</v>
      </c>
      <c r="CW15" s="14">
        <f t="shared" si="13"/>
        <v>0.16319747518925223</v>
      </c>
      <c r="CX15" s="14">
        <f t="shared" si="13"/>
        <v>0.16319747518925223</v>
      </c>
      <c r="CY15" s="14">
        <f t="shared" si="13"/>
        <v>0.12399330791295569</v>
      </c>
      <c r="CZ15" s="14">
        <f t="shared" si="13"/>
        <v>0.12399330791295569</v>
      </c>
      <c r="DA15" s="14">
        <f t="shared" si="13"/>
        <v>3.9204167276296546E-2</v>
      </c>
      <c r="DB15" s="14">
        <f t="shared" si="13"/>
        <v>0.581898053395142</v>
      </c>
      <c r="DC15" s="14">
        <f t="shared" si="13"/>
        <v>0.581898053395142</v>
      </c>
      <c r="DD15" s="14">
        <f t="shared" si="13"/>
        <v>0.58189120019253038</v>
      </c>
      <c r="DE15" s="14">
        <f t="shared" si="13"/>
        <v>0.581898053395142</v>
      </c>
      <c r="DF15" s="14">
        <f t="shared" si="13"/>
        <v>0</v>
      </c>
      <c r="DG15" s="14">
        <f t="shared" si="13"/>
        <v>2.0491154884670255</v>
      </c>
      <c r="DH15" s="14">
        <f t="shared" si="13"/>
        <v>2.0491154884670255</v>
      </c>
      <c r="DI15" s="14">
        <f t="shared" si="13"/>
        <v>119.14978060860074</v>
      </c>
      <c r="DJ15" s="14">
        <f t="shared" si="13"/>
        <v>1.9153051259635085</v>
      </c>
      <c r="DK15" s="14">
        <f t="shared" si="13"/>
        <v>0</v>
      </c>
      <c r="DL15" s="14">
        <f t="shared" si="13"/>
        <v>0.13381036250351699</v>
      </c>
      <c r="DM15" s="14">
        <f t="shared" si="13"/>
        <v>0.2264704063398183</v>
      </c>
      <c r="DN15" s="14">
        <f t="shared" si="13"/>
        <v>0.2264704063398183</v>
      </c>
      <c r="DO15" s="14">
        <f t="shared" si="13"/>
        <v>3.5290566849418468E-2</v>
      </c>
      <c r="DP15" s="14">
        <f t="shared" si="13"/>
        <v>0.26176097318923675</v>
      </c>
      <c r="DQ15" s="14">
        <f t="shared" si="13"/>
        <v>119.54241640131319</v>
      </c>
      <c r="DR15" s="14">
        <f t="shared" si="13"/>
        <v>0.26172454578150794</v>
      </c>
      <c r="DS15" s="14">
        <f t="shared" si="13"/>
        <v>0.32338201892564528</v>
      </c>
      <c r="DT15" s="14">
        <f t="shared" si="13"/>
        <v>0.30721288898504429</v>
      </c>
      <c r="DU15" s="14">
        <f t="shared" si="13"/>
        <v>1.6169077223657839E-2</v>
      </c>
      <c r="DV15" s="14">
        <f t="shared" si="13"/>
        <v>0.32338201892564528</v>
      </c>
      <c r="DW15" s="14">
        <f t="shared" si="13"/>
        <v>4.60819359836038E-2</v>
      </c>
      <c r="DX15" s="14">
        <f t="shared" si="13"/>
        <v>0</v>
      </c>
      <c r="DY15" s="14">
        <f t="shared" si="13"/>
        <v>0</v>
      </c>
      <c r="DZ15" s="14">
        <f t="shared" si="13"/>
        <v>0</v>
      </c>
      <c r="EA15" s="14">
        <f t="shared" ref="EA15:GL15" si="14">IF(HLOOKUP(EA$10,CTA_Look_Up_Table,6,FALSE)&gt;=0.01,HLOOKUP(EA$10,CTA_Look_Up_Table,6,FALSE)*Capacity_Factor,0)</f>
        <v>1.8774084970285983E-2</v>
      </c>
      <c r="EB15" s="14">
        <f t="shared" si="14"/>
        <v>1.8774084970285983E-2</v>
      </c>
      <c r="EC15" s="14">
        <f t="shared" si="14"/>
        <v>1.8816363958706422E-2</v>
      </c>
      <c r="ED15" s="14">
        <f t="shared" si="14"/>
        <v>0</v>
      </c>
      <c r="EE15" s="14">
        <f t="shared" si="14"/>
        <v>1.8816363958706422E-2</v>
      </c>
      <c r="EF15" s="14">
        <f t="shared" si="14"/>
        <v>4.8928176462166996E-2</v>
      </c>
      <c r="EG15" s="14">
        <f t="shared" si="14"/>
        <v>6.5482298238721164</v>
      </c>
      <c r="EH15" s="14">
        <f t="shared" si="14"/>
        <v>6.5943149755892527</v>
      </c>
      <c r="EI15" s="14">
        <f t="shared" si="14"/>
        <v>0</v>
      </c>
      <c r="EJ15" s="14">
        <f t="shared" si="14"/>
        <v>0.57548451008936896</v>
      </c>
      <c r="EK15" s="14">
        <f t="shared" si="14"/>
        <v>38.688964590719358</v>
      </c>
      <c r="EL15" s="14">
        <f t="shared" si="14"/>
        <v>0</v>
      </c>
      <c r="EM15" s="14">
        <f t="shared" si="14"/>
        <v>0</v>
      </c>
      <c r="EN15" s="14">
        <f t="shared" si="14"/>
        <v>0</v>
      </c>
      <c r="EO15" s="14">
        <f t="shared" si="14"/>
        <v>0</v>
      </c>
      <c r="EP15" s="14">
        <f t="shared" si="14"/>
        <v>0</v>
      </c>
      <c r="EQ15" s="14">
        <f t="shared" si="14"/>
        <v>0</v>
      </c>
      <c r="ER15" s="14">
        <f t="shared" si="14"/>
        <v>0</v>
      </c>
      <c r="ES15" s="14">
        <f t="shared" si="14"/>
        <v>0</v>
      </c>
      <c r="ET15" s="14">
        <f t="shared" si="14"/>
        <v>0</v>
      </c>
      <c r="EU15" s="14">
        <f t="shared" si="14"/>
        <v>0</v>
      </c>
      <c r="EV15" s="14">
        <f t="shared" si="14"/>
        <v>0</v>
      </c>
      <c r="EW15" s="14">
        <f t="shared" si="14"/>
        <v>0</v>
      </c>
      <c r="EX15" s="14">
        <f t="shared" si="14"/>
        <v>0</v>
      </c>
      <c r="EY15" s="14">
        <f t="shared" si="14"/>
        <v>0</v>
      </c>
      <c r="EZ15" s="14">
        <f t="shared" si="14"/>
        <v>0</v>
      </c>
      <c r="FA15" s="14">
        <f t="shared" si="14"/>
        <v>0</v>
      </c>
      <c r="FB15" s="14">
        <f t="shared" si="14"/>
        <v>0</v>
      </c>
      <c r="FC15" s="14">
        <f t="shared" si="14"/>
        <v>0</v>
      </c>
      <c r="FD15" s="14">
        <f t="shared" si="14"/>
        <v>0</v>
      </c>
      <c r="FE15" s="14">
        <f t="shared" si="14"/>
        <v>0</v>
      </c>
      <c r="FF15" s="14">
        <f t="shared" si="14"/>
        <v>0</v>
      </c>
      <c r="FG15" s="14">
        <f t="shared" si="14"/>
        <v>0</v>
      </c>
      <c r="FH15" s="14">
        <f t="shared" si="14"/>
        <v>0</v>
      </c>
      <c r="FI15" s="14">
        <f t="shared" si="14"/>
        <v>0</v>
      </c>
      <c r="FJ15" s="14">
        <f t="shared" si="14"/>
        <v>0</v>
      </c>
      <c r="FK15" s="14">
        <f t="shared" si="14"/>
        <v>0</v>
      </c>
      <c r="FL15" s="14">
        <f t="shared" si="14"/>
        <v>0</v>
      </c>
      <c r="FM15" s="14">
        <f t="shared" si="14"/>
        <v>0</v>
      </c>
      <c r="FN15" s="14">
        <f t="shared" si="14"/>
        <v>0</v>
      </c>
      <c r="FO15" s="14">
        <f t="shared" si="14"/>
        <v>0</v>
      </c>
      <c r="FP15" s="14">
        <f t="shared" si="14"/>
        <v>0</v>
      </c>
      <c r="FQ15" s="14">
        <f t="shared" si="14"/>
        <v>0</v>
      </c>
      <c r="FR15" s="14">
        <f t="shared" si="14"/>
        <v>0</v>
      </c>
      <c r="FS15" s="14">
        <f t="shared" si="14"/>
        <v>0</v>
      </c>
      <c r="FT15" s="14">
        <f t="shared" si="14"/>
        <v>0</v>
      </c>
      <c r="FU15" s="14">
        <f t="shared" si="14"/>
        <v>0</v>
      </c>
      <c r="FV15" s="14">
        <f t="shared" si="14"/>
        <v>0</v>
      </c>
      <c r="FW15" s="14">
        <f t="shared" si="14"/>
        <v>0</v>
      </c>
      <c r="FX15" s="14">
        <f t="shared" si="14"/>
        <v>0</v>
      </c>
      <c r="FY15" s="14">
        <f t="shared" si="14"/>
        <v>0</v>
      </c>
      <c r="FZ15" s="14">
        <f t="shared" si="14"/>
        <v>0</v>
      </c>
      <c r="GA15" s="14">
        <f t="shared" si="14"/>
        <v>0</v>
      </c>
      <c r="GB15" s="14">
        <f t="shared" si="14"/>
        <v>0</v>
      </c>
      <c r="GC15" s="14">
        <f t="shared" si="14"/>
        <v>0</v>
      </c>
      <c r="GD15" s="14">
        <f t="shared" si="14"/>
        <v>9.2369468045561343E-2</v>
      </c>
      <c r="GE15" s="14">
        <f t="shared" si="14"/>
        <v>13.403356604088872</v>
      </c>
      <c r="GF15" s="14">
        <f t="shared" si="14"/>
        <v>14.540814271733748</v>
      </c>
      <c r="GG15" s="14">
        <f t="shared" si="14"/>
        <v>12115.787440774187</v>
      </c>
      <c r="GH15" s="14">
        <f t="shared" si="14"/>
        <v>3008.0467009053104</v>
      </c>
      <c r="GI15" s="14">
        <f t="shared" si="14"/>
        <v>3008.0467009053104</v>
      </c>
      <c r="GJ15" s="14">
        <f t="shared" si="14"/>
        <v>3221.4469955255795</v>
      </c>
      <c r="GK15" s="14">
        <f t="shared" si="14"/>
        <v>16.107234977627897</v>
      </c>
      <c r="GL15" s="14">
        <f t="shared" si="14"/>
        <v>54.087320105266535</v>
      </c>
      <c r="GM15" s="14">
        <f t="shared" ref="GM15:HZ15" si="15">IF(HLOOKUP(GM$10,CTA_Look_Up_Table,6,FALSE)&gt;=0.01,HLOOKUP(GM$10,CTA_Look_Up_Table,6,FALSE)*Capacity_Factor,0)</f>
        <v>3205.3398607101435</v>
      </c>
      <c r="GN15" s="14">
        <f t="shared" si="15"/>
        <v>2998.7416332667931</v>
      </c>
      <c r="GO15" s="14">
        <f t="shared" si="15"/>
        <v>267.49183208098918</v>
      </c>
      <c r="GP15" s="14">
        <f t="shared" si="15"/>
        <v>2943.2291106029897</v>
      </c>
      <c r="GQ15" s="14">
        <f t="shared" si="15"/>
        <v>100.76021302177939</v>
      </c>
      <c r="GR15" s="14">
        <f t="shared" si="15"/>
        <v>18.115349863546307</v>
      </c>
      <c r="GS15" s="14">
        <f t="shared" si="15"/>
        <v>82.64482625637288</v>
      </c>
      <c r="GT15" s="14">
        <f t="shared" si="15"/>
        <v>0.46801775299169074</v>
      </c>
      <c r="GU15" s="14">
        <f t="shared" si="15"/>
        <v>82.176805234930711</v>
      </c>
      <c r="GV15" s="14">
        <f t="shared" si="15"/>
        <v>68.433603585017423</v>
      </c>
      <c r="GW15" s="14">
        <f t="shared" si="15"/>
        <v>67.440416375739389</v>
      </c>
      <c r="GX15" s="14">
        <f t="shared" si="15"/>
        <v>78.909567248230857</v>
      </c>
      <c r="GY15" s="14">
        <f t="shared" si="15"/>
        <v>78.909567248230857</v>
      </c>
      <c r="GZ15" s="14">
        <f t="shared" si="15"/>
        <v>0.9689136927965063</v>
      </c>
      <c r="HA15" s="14">
        <f t="shared" si="15"/>
        <v>1.4131820411556371</v>
      </c>
      <c r="HB15" s="14">
        <f t="shared" si="15"/>
        <v>0.72307033701201784</v>
      </c>
      <c r="HC15" s="14">
        <f t="shared" si="15"/>
        <v>0.4351502150010858</v>
      </c>
      <c r="HD15" s="14">
        <f t="shared" si="15"/>
        <v>0.23861312159516249</v>
      </c>
      <c r="HE15" s="14">
        <f t="shared" si="15"/>
        <v>0.68358956393492065</v>
      </c>
      <c r="HF15" s="14">
        <f t="shared" si="15"/>
        <v>4.9306684114110537E-2</v>
      </c>
      <c r="HG15" s="14">
        <f t="shared" si="15"/>
        <v>4.9306684114110537E-2</v>
      </c>
      <c r="HH15" s="14">
        <f t="shared" si="15"/>
        <v>1.1187394626343474</v>
      </c>
      <c r="HI15" s="14">
        <f t="shared" si="15"/>
        <v>0</v>
      </c>
      <c r="HJ15" s="14">
        <f t="shared" si="15"/>
        <v>0.32285938315108148</v>
      </c>
      <c r="HK15" s="14">
        <f t="shared" si="15"/>
        <v>0</v>
      </c>
      <c r="HL15" s="14">
        <f t="shared" si="15"/>
        <v>0.17262463526814581</v>
      </c>
      <c r="HM15" s="14">
        <f t="shared" si="15"/>
        <v>0.17262463526814581</v>
      </c>
      <c r="HN15" s="14">
        <f t="shared" si="15"/>
        <v>0</v>
      </c>
      <c r="HO15" s="14">
        <f t="shared" si="15"/>
        <v>2.0875614279497423</v>
      </c>
      <c r="HP15" s="14">
        <f t="shared" si="15"/>
        <v>0</v>
      </c>
      <c r="HQ15" s="14">
        <f t="shared" si="15"/>
        <v>0.16319747518925223</v>
      </c>
      <c r="HR15" s="14">
        <f t="shared" si="15"/>
        <v>0</v>
      </c>
      <c r="HS15" s="14">
        <f t="shared" si="15"/>
        <v>0.581898053395142</v>
      </c>
      <c r="HT15" s="14">
        <f t="shared" si="15"/>
        <v>119.57768403629234</v>
      </c>
      <c r="HU15" s="14">
        <f t="shared" si="15"/>
        <v>0.13381036250351699</v>
      </c>
      <c r="HV15" s="14">
        <f t="shared" si="15"/>
        <v>0.26172454578150794</v>
      </c>
      <c r="HW15" s="14">
        <f t="shared" si="15"/>
        <v>0.32338201892564528</v>
      </c>
      <c r="HX15" s="14">
        <f t="shared" si="15"/>
        <v>1.8816363958706422E-2</v>
      </c>
      <c r="HY15" s="14">
        <f t="shared" si="15"/>
        <v>0</v>
      </c>
      <c r="HZ15" s="14">
        <f t="shared" si="15"/>
        <v>0</v>
      </c>
    </row>
    <row r="16" spans="1:245" s="12" customFormat="1" ht="12" customHeight="1" x14ac:dyDescent="0.15">
      <c r="A16" s="17" t="s">
        <v>403</v>
      </c>
      <c r="B16" s="16" t="s">
        <v>176</v>
      </c>
      <c r="C16" s="14">
        <f t="shared" ref="C16:BN16" si="16">IF(HLOOKUP(C$10,CTA_Look_Up_Table,7,FALSE)&gt;=0.01,HLOOKUP(C$10,CTA_Look_Up_Table,7,FALSE)*Capacity_Factor,0)</f>
        <v>0</v>
      </c>
      <c r="D16" s="14">
        <f t="shared" si="16"/>
        <v>7.571595901605324</v>
      </c>
      <c r="E16" s="14">
        <f t="shared" si="16"/>
        <v>0</v>
      </c>
      <c r="F16" s="14">
        <f t="shared" si="16"/>
        <v>4.4250006393445904</v>
      </c>
      <c r="G16" s="14">
        <f t="shared" si="16"/>
        <v>0.2328947566189408</v>
      </c>
      <c r="H16" s="14">
        <f t="shared" si="16"/>
        <v>3.599663333641176E-2</v>
      </c>
      <c r="I16" s="14">
        <f t="shared" si="16"/>
        <v>0</v>
      </c>
      <c r="J16" s="14">
        <f t="shared" si="16"/>
        <v>3.004581089061471E-2</v>
      </c>
      <c r="K16" s="14">
        <f t="shared" si="16"/>
        <v>0</v>
      </c>
      <c r="L16" s="14">
        <f t="shared" si="16"/>
        <v>4.6578951323788162</v>
      </c>
      <c r="M16" s="14">
        <f t="shared" si="16"/>
        <v>7.571595901605324</v>
      </c>
      <c r="N16" s="14">
        <f t="shared" si="16"/>
        <v>4.9900482490256346</v>
      </c>
      <c r="O16" s="14">
        <f t="shared" si="16"/>
        <v>7.5415477711692107</v>
      </c>
      <c r="P16" s="14">
        <f t="shared" si="16"/>
        <v>4.6578951323788162</v>
      </c>
      <c r="Q16" s="14">
        <f t="shared" si="16"/>
        <v>7.571595901605324</v>
      </c>
      <c r="R16" s="14">
        <f t="shared" si="16"/>
        <v>0</v>
      </c>
      <c r="S16" s="14">
        <f t="shared" si="16"/>
        <v>4.9900482490256346</v>
      </c>
      <c r="T16" s="14">
        <f t="shared" si="16"/>
        <v>4.4910433714061275</v>
      </c>
      <c r="U16" s="14">
        <f t="shared" si="16"/>
        <v>0.49900482490256337</v>
      </c>
      <c r="V16" s="14">
        <f t="shared" si="16"/>
        <v>0</v>
      </c>
      <c r="W16" s="14">
        <f t="shared" si="16"/>
        <v>68.501445019179855</v>
      </c>
      <c r="X16" s="14">
        <f t="shared" si="16"/>
        <v>0</v>
      </c>
      <c r="Y16" s="14">
        <f t="shared" si="16"/>
        <v>18.668361140763317</v>
      </c>
      <c r="Z16" s="14">
        <f t="shared" si="16"/>
        <v>1831.3197078423832</v>
      </c>
      <c r="AA16" s="14">
        <f t="shared" si="16"/>
        <v>0</v>
      </c>
      <c r="AB16" s="14">
        <f t="shared" si="16"/>
        <v>44.233558707177608</v>
      </c>
      <c r="AC16" s="14">
        <f t="shared" si="16"/>
        <v>0</v>
      </c>
      <c r="AD16" s="14">
        <f t="shared" si="16"/>
        <v>1787.0861860370658</v>
      </c>
      <c r="AE16" s="14">
        <f t="shared" si="16"/>
        <v>0</v>
      </c>
      <c r="AF16" s="14">
        <f t="shared" si="16"/>
        <v>16.864226558890554</v>
      </c>
      <c r="AG16" s="14">
        <f t="shared" si="16"/>
        <v>0</v>
      </c>
      <c r="AH16" s="14">
        <f t="shared" si="16"/>
        <v>1770.222141351629</v>
      </c>
      <c r="AI16" s="14">
        <f t="shared" si="16"/>
        <v>7.4045822469001683</v>
      </c>
      <c r="AJ16" s="14">
        <f t="shared" si="16"/>
        <v>17.207267305809783</v>
      </c>
      <c r="AK16" s="14">
        <f t="shared" si="16"/>
        <v>9.8026850061926716</v>
      </c>
      <c r="AL16" s="14">
        <f t="shared" si="16"/>
        <v>0</v>
      </c>
      <c r="AM16" s="14">
        <f t="shared" si="16"/>
        <v>1753.0150148000573</v>
      </c>
      <c r="AN16" s="14">
        <f t="shared" si="16"/>
        <v>0</v>
      </c>
      <c r="AO16" s="14">
        <f t="shared" si="16"/>
        <v>0</v>
      </c>
      <c r="AP16" s="14">
        <f t="shared" si="16"/>
        <v>0</v>
      </c>
      <c r="AQ16" s="14">
        <f t="shared" si="16"/>
        <v>0</v>
      </c>
      <c r="AR16" s="14">
        <f t="shared" si="16"/>
        <v>0</v>
      </c>
      <c r="AS16" s="14">
        <f t="shared" si="16"/>
        <v>0</v>
      </c>
      <c r="AT16" s="14">
        <f t="shared" si="16"/>
        <v>0</v>
      </c>
      <c r="AU16" s="14">
        <f t="shared" si="16"/>
        <v>11.991398650353588</v>
      </c>
      <c r="AV16" s="14">
        <f t="shared" si="16"/>
        <v>1741.0234390207747</v>
      </c>
      <c r="AW16" s="14">
        <f t="shared" si="16"/>
        <v>1.3899769916782259</v>
      </c>
      <c r="AX16" s="14">
        <f t="shared" si="16"/>
        <v>1739.6332932294445</v>
      </c>
      <c r="AY16" s="14">
        <f t="shared" si="16"/>
        <v>0</v>
      </c>
      <c r="AZ16" s="14">
        <f t="shared" si="16"/>
        <v>3.1363012247683915</v>
      </c>
      <c r="BA16" s="14">
        <f t="shared" si="16"/>
        <v>41.340305258697526</v>
      </c>
      <c r="BB16" s="14">
        <f t="shared" si="16"/>
        <v>0</v>
      </c>
      <c r="BC16" s="14">
        <f t="shared" si="16"/>
        <v>3.011120098691983</v>
      </c>
      <c r="BD16" s="14">
        <f t="shared" si="16"/>
        <v>0</v>
      </c>
      <c r="BE16" s="14">
        <f t="shared" si="16"/>
        <v>38.329187268683278</v>
      </c>
      <c r="BF16" s="14">
        <f t="shared" si="16"/>
        <v>0.6353208764317807</v>
      </c>
      <c r="BG16" s="14">
        <f t="shared" si="16"/>
        <v>3.6464409751237636</v>
      </c>
      <c r="BH16" s="14">
        <f t="shared" si="16"/>
        <v>37.693863756404333</v>
      </c>
      <c r="BI16" s="14">
        <f t="shared" si="16"/>
        <v>0.24046617486444768</v>
      </c>
      <c r="BJ16" s="14">
        <f t="shared" si="16"/>
        <v>0.1288731730062361</v>
      </c>
      <c r="BK16" s="14">
        <f t="shared" si="16"/>
        <v>2.8958355243564329</v>
      </c>
      <c r="BL16" s="14">
        <f t="shared" si="16"/>
        <v>1.4235847282678473</v>
      </c>
      <c r="BM16" s="14">
        <f t="shared" si="16"/>
        <v>1.2475536822830393</v>
      </c>
      <c r="BN16" s="14">
        <f t="shared" si="16"/>
        <v>1.4235847282678473</v>
      </c>
      <c r="BO16" s="14">
        <f t="shared" ref="BO16:DZ16" si="17">IF(HLOOKUP(BO$10,CTA_Look_Up_Table,7,FALSE)&gt;=0.01,HLOOKUP(BO$10,CTA_Look_Up_Table,7,FALSE)*Capacity_Factor,0)</f>
        <v>6.4436562780493631E-2</v>
      </c>
      <c r="BP16" s="14">
        <f t="shared" si="17"/>
        <v>6.4436562780493631E-2</v>
      </c>
      <c r="BQ16" s="14">
        <f t="shared" si="17"/>
        <v>0.1288731730062361</v>
      </c>
      <c r="BR16" s="14">
        <f t="shared" si="17"/>
        <v>0.17603146772035352</v>
      </c>
      <c r="BS16" s="14">
        <f t="shared" si="17"/>
        <v>0.17603146772035352</v>
      </c>
      <c r="BT16" s="14">
        <f t="shared" si="17"/>
        <v>0</v>
      </c>
      <c r="BU16" s="14">
        <f t="shared" si="17"/>
        <v>0.17572386435697043</v>
      </c>
      <c r="BV16" s="14">
        <f t="shared" si="17"/>
        <v>9.6174012932108546E-2</v>
      </c>
      <c r="BW16" s="14">
        <f t="shared" si="17"/>
        <v>6.4436562780493631E-2</v>
      </c>
      <c r="BX16" s="14">
        <f t="shared" si="17"/>
        <v>3.1737397434671751E-2</v>
      </c>
      <c r="BY16" s="14">
        <f t="shared" si="17"/>
        <v>9.6174012932108546E-2</v>
      </c>
      <c r="BZ16" s="14">
        <f t="shared" si="17"/>
        <v>4.450931892820973E-2</v>
      </c>
      <c r="CA16" s="14">
        <f t="shared" si="17"/>
        <v>0</v>
      </c>
      <c r="CB16" s="14">
        <f t="shared" si="17"/>
        <v>0</v>
      </c>
      <c r="CC16" s="14">
        <f t="shared" si="17"/>
        <v>0</v>
      </c>
      <c r="CD16" s="14">
        <f t="shared" si="17"/>
        <v>0.10020474513501078</v>
      </c>
      <c r="CE16" s="14">
        <f t="shared" si="17"/>
        <v>4.2348980705878218E-2</v>
      </c>
      <c r="CF16" s="14">
        <f t="shared" si="17"/>
        <v>0.14311646866581473</v>
      </c>
      <c r="CG16" s="14">
        <f t="shared" si="17"/>
        <v>4.2283868427863587E-2</v>
      </c>
      <c r="CH16" s="14">
        <f t="shared" si="17"/>
        <v>4.450931892820973E-2</v>
      </c>
      <c r="CI16" s="14">
        <f t="shared" si="17"/>
        <v>0.10083259865644285</v>
      </c>
      <c r="CJ16" s="14">
        <f t="shared" si="17"/>
        <v>0.10156671899191226</v>
      </c>
      <c r="CK16" s="14">
        <f t="shared" si="17"/>
        <v>0.10093680950969663</v>
      </c>
      <c r="CL16" s="14">
        <f t="shared" si="17"/>
        <v>0.10156671899191226</v>
      </c>
      <c r="CM16" s="14">
        <f t="shared" si="17"/>
        <v>0</v>
      </c>
      <c r="CN16" s="14">
        <f t="shared" si="17"/>
        <v>0</v>
      </c>
      <c r="CO16" s="14">
        <f t="shared" si="17"/>
        <v>0</v>
      </c>
      <c r="CP16" s="14">
        <f t="shared" si="17"/>
        <v>0</v>
      </c>
      <c r="CQ16" s="14">
        <f t="shared" si="17"/>
        <v>0</v>
      </c>
      <c r="CR16" s="14">
        <f t="shared" si="17"/>
        <v>0.23365409146832727</v>
      </c>
      <c r="CS16" s="14">
        <f t="shared" si="17"/>
        <v>0</v>
      </c>
      <c r="CT16" s="14">
        <f t="shared" si="17"/>
        <v>0</v>
      </c>
      <c r="CU16" s="14">
        <f t="shared" si="17"/>
        <v>0.2551173731434801</v>
      </c>
      <c r="CV16" s="14">
        <f t="shared" si="17"/>
        <v>8.1016410425313601E-2</v>
      </c>
      <c r="CW16" s="14">
        <f t="shared" si="17"/>
        <v>2.1628113322863334E-2</v>
      </c>
      <c r="CX16" s="14">
        <f t="shared" si="17"/>
        <v>2.1628113322863334E-2</v>
      </c>
      <c r="CY16" s="14">
        <f t="shared" si="17"/>
        <v>1.6432477430194874E-2</v>
      </c>
      <c r="CZ16" s="14">
        <f t="shared" si="17"/>
        <v>1.6432477430194874E-2</v>
      </c>
      <c r="DA16" s="14">
        <f t="shared" si="17"/>
        <v>0</v>
      </c>
      <c r="DB16" s="14">
        <f t="shared" si="17"/>
        <v>8.1016605478003323E-2</v>
      </c>
      <c r="DC16" s="14">
        <f t="shared" si="17"/>
        <v>8.1016605478003323E-2</v>
      </c>
      <c r="DD16" s="14">
        <f t="shared" si="17"/>
        <v>8.1016410425313601E-2</v>
      </c>
      <c r="DE16" s="14">
        <f t="shared" si="17"/>
        <v>8.1016605478003323E-2</v>
      </c>
      <c r="DF16" s="14">
        <f t="shared" si="17"/>
        <v>0</v>
      </c>
      <c r="DG16" s="14">
        <f t="shared" si="17"/>
        <v>0.24997805107101156</v>
      </c>
      <c r="DH16" s="14">
        <f t="shared" si="17"/>
        <v>0.24997805107101156</v>
      </c>
      <c r="DI16" s="14">
        <f t="shared" si="17"/>
        <v>61.93898162065247</v>
      </c>
      <c r="DJ16" s="14">
        <f t="shared" si="17"/>
        <v>0.23365409146832727</v>
      </c>
      <c r="DK16" s="14">
        <f t="shared" si="17"/>
        <v>0</v>
      </c>
      <c r="DL16" s="14">
        <f t="shared" si="17"/>
        <v>1.6323912157435467E-2</v>
      </c>
      <c r="DM16" s="14">
        <f t="shared" si="17"/>
        <v>0.86087311177244852</v>
      </c>
      <c r="DN16" s="14">
        <f t="shared" si="17"/>
        <v>0.86087311177244852</v>
      </c>
      <c r="DO16" s="14">
        <f t="shared" si="17"/>
        <v>0.13414866821460092</v>
      </c>
      <c r="DP16" s="14">
        <f t="shared" si="17"/>
        <v>0.99502175890027222</v>
      </c>
      <c r="DQ16" s="14">
        <f t="shared" si="17"/>
        <v>63.195258006502854</v>
      </c>
      <c r="DR16" s="14">
        <f t="shared" si="17"/>
        <v>0.99488174269921892</v>
      </c>
      <c r="DS16" s="14">
        <f t="shared" si="17"/>
        <v>4.457783830226128E-2</v>
      </c>
      <c r="DT16" s="14">
        <f t="shared" si="17"/>
        <v>4.2348980178708785E-2</v>
      </c>
      <c r="DU16" s="14">
        <f t="shared" si="17"/>
        <v>0</v>
      </c>
      <c r="DV16" s="14">
        <f t="shared" si="17"/>
        <v>4.457783830226128E-2</v>
      </c>
      <c r="DW16" s="14">
        <f t="shared" si="17"/>
        <v>6.352346842297016E-3</v>
      </c>
      <c r="DX16" s="14">
        <f t="shared" si="17"/>
        <v>0</v>
      </c>
      <c r="DY16" s="14">
        <f t="shared" si="17"/>
        <v>0</v>
      </c>
      <c r="DZ16" s="14">
        <f t="shared" si="17"/>
        <v>0</v>
      </c>
      <c r="EA16" s="14">
        <f t="shared" ref="EA16:GL16" si="18">IF(HLOOKUP(EA$10,CTA_Look_Up_Table,7,FALSE)&gt;=0.01,HLOOKUP(EA$10,CTA_Look_Up_Table,7,FALSE)*Capacity_Factor,0)</f>
        <v>0</v>
      </c>
      <c r="EB16" s="14">
        <f t="shared" si="18"/>
        <v>0</v>
      </c>
      <c r="EC16" s="14">
        <f t="shared" si="18"/>
        <v>0</v>
      </c>
      <c r="ED16" s="14">
        <f t="shared" si="18"/>
        <v>0</v>
      </c>
      <c r="EE16" s="14">
        <f t="shared" si="18"/>
        <v>0</v>
      </c>
      <c r="EF16" s="14">
        <f t="shared" si="18"/>
        <v>6.845540204101724E-3</v>
      </c>
      <c r="EG16" s="14">
        <f t="shared" si="18"/>
        <v>9.0107858466727091</v>
      </c>
      <c r="EH16" s="14">
        <f t="shared" si="18"/>
        <v>9.0171361296466817</v>
      </c>
      <c r="EI16" s="14">
        <f t="shared" si="18"/>
        <v>0</v>
      </c>
      <c r="EJ16" s="14">
        <f t="shared" si="18"/>
        <v>0.79190300785681411</v>
      </c>
      <c r="EK16" s="14">
        <f t="shared" si="18"/>
        <v>16.510946600099881</v>
      </c>
      <c r="EL16" s="14">
        <f t="shared" si="18"/>
        <v>0</v>
      </c>
      <c r="EM16" s="14">
        <f t="shared" si="18"/>
        <v>0</v>
      </c>
      <c r="EN16" s="14">
        <f t="shared" si="18"/>
        <v>0</v>
      </c>
      <c r="EO16" s="14">
        <f t="shared" si="18"/>
        <v>0</v>
      </c>
      <c r="EP16" s="14">
        <f t="shared" si="18"/>
        <v>0</v>
      </c>
      <c r="EQ16" s="14">
        <f t="shared" si="18"/>
        <v>0</v>
      </c>
      <c r="ER16" s="14">
        <f t="shared" si="18"/>
        <v>0</v>
      </c>
      <c r="ES16" s="14">
        <f t="shared" si="18"/>
        <v>0</v>
      </c>
      <c r="ET16" s="14">
        <f t="shared" si="18"/>
        <v>0</v>
      </c>
      <c r="EU16" s="14">
        <f t="shared" si="18"/>
        <v>0</v>
      </c>
      <c r="EV16" s="14">
        <f t="shared" si="18"/>
        <v>0</v>
      </c>
      <c r="EW16" s="14">
        <f t="shared" si="18"/>
        <v>0</v>
      </c>
      <c r="EX16" s="14">
        <f t="shared" si="18"/>
        <v>0</v>
      </c>
      <c r="EY16" s="14">
        <f t="shared" si="18"/>
        <v>0</v>
      </c>
      <c r="EZ16" s="14">
        <f t="shared" si="18"/>
        <v>0</v>
      </c>
      <c r="FA16" s="14">
        <f t="shared" si="18"/>
        <v>0</v>
      </c>
      <c r="FB16" s="14">
        <f t="shared" si="18"/>
        <v>0</v>
      </c>
      <c r="FC16" s="14">
        <f t="shared" si="18"/>
        <v>0</v>
      </c>
      <c r="FD16" s="14">
        <f t="shared" si="18"/>
        <v>0</v>
      </c>
      <c r="FE16" s="14">
        <f t="shared" si="18"/>
        <v>0</v>
      </c>
      <c r="FF16" s="14">
        <f t="shared" si="18"/>
        <v>0</v>
      </c>
      <c r="FG16" s="14">
        <f t="shared" si="18"/>
        <v>0</v>
      </c>
      <c r="FH16" s="14">
        <f t="shared" si="18"/>
        <v>0</v>
      </c>
      <c r="FI16" s="14">
        <f t="shared" si="18"/>
        <v>0</v>
      </c>
      <c r="FJ16" s="14">
        <f t="shared" si="18"/>
        <v>0</v>
      </c>
      <c r="FK16" s="14">
        <f t="shared" si="18"/>
        <v>0</v>
      </c>
      <c r="FL16" s="14">
        <f t="shared" si="18"/>
        <v>0</v>
      </c>
      <c r="FM16" s="14">
        <f t="shared" si="18"/>
        <v>0</v>
      </c>
      <c r="FN16" s="14">
        <f t="shared" si="18"/>
        <v>0</v>
      </c>
      <c r="FO16" s="14">
        <f t="shared" si="18"/>
        <v>0</v>
      </c>
      <c r="FP16" s="14">
        <f t="shared" si="18"/>
        <v>0</v>
      </c>
      <c r="FQ16" s="14">
        <f t="shared" si="18"/>
        <v>0</v>
      </c>
      <c r="FR16" s="14">
        <f t="shared" si="18"/>
        <v>0</v>
      </c>
      <c r="FS16" s="14">
        <f t="shared" si="18"/>
        <v>0</v>
      </c>
      <c r="FT16" s="14">
        <f t="shared" si="18"/>
        <v>0</v>
      </c>
      <c r="FU16" s="14">
        <f t="shared" si="18"/>
        <v>0</v>
      </c>
      <c r="FV16" s="14">
        <f t="shared" si="18"/>
        <v>0</v>
      </c>
      <c r="FW16" s="14">
        <f t="shared" si="18"/>
        <v>0</v>
      </c>
      <c r="FX16" s="14">
        <f t="shared" si="18"/>
        <v>0</v>
      </c>
      <c r="FY16" s="14">
        <f t="shared" si="18"/>
        <v>0</v>
      </c>
      <c r="FZ16" s="14">
        <f t="shared" si="18"/>
        <v>0</v>
      </c>
      <c r="GA16" s="14">
        <f t="shared" si="18"/>
        <v>0</v>
      </c>
      <c r="GB16" s="14">
        <f t="shared" si="18"/>
        <v>0</v>
      </c>
      <c r="GC16" s="14">
        <f t="shared" si="18"/>
        <v>0</v>
      </c>
      <c r="GD16" s="14">
        <f t="shared" si="18"/>
        <v>3.0045600022842039E-2</v>
      </c>
      <c r="GE16" s="14">
        <f t="shared" si="18"/>
        <v>4.6578808988041613</v>
      </c>
      <c r="GF16" s="14">
        <f t="shared" si="18"/>
        <v>4.9900482490256346</v>
      </c>
      <c r="GG16" s="14">
        <f t="shared" si="18"/>
        <v>1694.887415453481</v>
      </c>
      <c r="GH16" s="14">
        <f t="shared" si="18"/>
        <v>1781.4865923338004</v>
      </c>
      <c r="GI16" s="14">
        <f t="shared" si="18"/>
        <v>1781.4865923338004</v>
      </c>
      <c r="GJ16" s="14">
        <f t="shared" si="18"/>
        <v>1840.5222937433823</v>
      </c>
      <c r="GK16" s="14">
        <f t="shared" si="18"/>
        <v>9.2026143681487866</v>
      </c>
      <c r="GL16" s="14">
        <f t="shared" si="18"/>
        <v>9.4657515171394149</v>
      </c>
      <c r="GM16" s="14">
        <f t="shared" ref="GM16:HZ16" si="19">IF(HLOOKUP(GM$10,CTA_Look_Up_Table,7,FALSE)&gt;=0.01,HLOOKUP(GM$10,CTA_Look_Up_Table,7,FALSE)*Capacity_Factor,0)</f>
        <v>1831.3197078423832</v>
      </c>
      <c r="GN16" s="14">
        <f t="shared" si="19"/>
        <v>1787.0861860370658</v>
      </c>
      <c r="GO16" s="14">
        <f t="shared" si="19"/>
        <v>68.50236229399097</v>
      </c>
      <c r="GP16" s="14">
        <f t="shared" si="19"/>
        <v>1770.222141351629</v>
      </c>
      <c r="GQ16" s="14">
        <f t="shared" si="19"/>
        <v>44.476604901957622</v>
      </c>
      <c r="GR16" s="14">
        <f t="shared" si="19"/>
        <v>2.9008578675320118</v>
      </c>
      <c r="GS16" s="14">
        <f t="shared" si="19"/>
        <v>41.575749670272764</v>
      </c>
      <c r="GT16" s="14">
        <f t="shared" si="19"/>
        <v>0.23544346267026595</v>
      </c>
      <c r="GU16" s="14">
        <f t="shared" si="19"/>
        <v>41.340305258697526</v>
      </c>
      <c r="GV16" s="14">
        <f t="shared" si="19"/>
        <v>38.329187268683278</v>
      </c>
      <c r="GW16" s="14">
        <f t="shared" si="19"/>
        <v>37.693863756404333</v>
      </c>
      <c r="GX16" s="14">
        <f t="shared" si="19"/>
        <v>45.235359864969247</v>
      </c>
      <c r="GY16" s="14">
        <f t="shared" si="19"/>
        <v>45.235359864969247</v>
      </c>
      <c r="GZ16" s="14">
        <f t="shared" si="19"/>
        <v>0.1288731730062361</v>
      </c>
      <c r="HA16" s="14">
        <f t="shared" si="19"/>
        <v>0.17603146772035352</v>
      </c>
      <c r="HB16" s="14">
        <f t="shared" si="19"/>
        <v>9.6174012932108546E-2</v>
      </c>
      <c r="HC16" s="14">
        <f t="shared" si="19"/>
        <v>5.7878401084528741E-2</v>
      </c>
      <c r="HD16" s="14">
        <f t="shared" si="19"/>
        <v>3.1737397434671751E-2</v>
      </c>
      <c r="HE16" s="14">
        <f t="shared" si="19"/>
        <v>8.5238067581286006E-2</v>
      </c>
      <c r="HF16" s="14">
        <f t="shared" si="19"/>
        <v>6.5581611687954644E-3</v>
      </c>
      <c r="HG16" s="14">
        <f t="shared" si="19"/>
        <v>6.5581611687954644E-3</v>
      </c>
      <c r="HH16" s="14">
        <f t="shared" si="19"/>
        <v>0.14311646866581473</v>
      </c>
      <c r="HI16" s="14">
        <f t="shared" si="19"/>
        <v>0</v>
      </c>
      <c r="HJ16" s="14">
        <f t="shared" si="19"/>
        <v>4.450931892820973E-2</v>
      </c>
      <c r="HK16" s="14">
        <f t="shared" si="19"/>
        <v>0</v>
      </c>
      <c r="HL16" s="14">
        <f t="shared" si="19"/>
        <v>2.1524886694938516E-2</v>
      </c>
      <c r="HM16" s="14">
        <f t="shared" si="19"/>
        <v>2.1524886694938516E-2</v>
      </c>
      <c r="HN16" s="14">
        <f t="shared" si="19"/>
        <v>0</v>
      </c>
      <c r="HO16" s="14">
        <f t="shared" si="19"/>
        <v>0.2551173731434801</v>
      </c>
      <c r="HP16" s="14">
        <f t="shared" si="19"/>
        <v>0</v>
      </c>
      <c r="HQ16" s="14">
        <f t="shared" si="19"/>
        <v>2.1628113322863334E-2</v>
      </c>
      <c r="HR16" s="14">
        <f t="shared" si="19"/>
        <v>0</v>
      </c>
      <c r="HS16" s="14">
        <f t="shared" si="19"/>
        <v>8.1016605478003323E-2</v>
      </c>
      <c r="HT16" s="14">
        <f t="shared" si="19"/>
        <v>63.32926447603495</v>
      </c>
      <c r="HU16" s="14">
        <f t="shared" si="19"/>
        <v>1.6323912157435467E-2</v>
      </c>
      <c r="HV16" s="14">
        <f t="shared" si="19"/>
        <v>0.99488174269921892</v>
      </c>
      <c r="HW16" s="14">
        <f t="shared" si="19"/>
        <v>4.457783830226128E-2</v>
      </c>
      <c r="HX16" s="14">
        <f t="shared" si="19"/>
        <v>0</v>
      </c>
      <c r="HY16" s="14">
        <f t="shared" si="19"/>
        <v>0</v>
      </c>
      <c r="HZ16" s="14">
        <f t="shared" si="19"/>
        <v>0</v>
      </c>
    </row>
    <row r="17" spans="1:234" s="12" customFormat="1" ht="12" customHeight="1" x14ac:dyDescent="0.15">
      <c r="A17" s="17" t="s">
        <v>465</v>
      </c>
      <c r="B17" s="16" t="s">
        <v>176</v>
      </c>
      <c r="C17" s="14">
        <f t="shared" ref="C17:BN17" si="20">IF(HLOOKUP(C$10,CTA_Look_Up_Table,8,FALSE)&gt;=0.01,HLOOKUP(C$10,CTA_Look_Up_Table,8,FALSE)*Capacity_Factor,0)</f>
        <v>0</v>
      </c>
      <c r="D17" s="14">
        <f t="shared" si="20"/>
        <v>0.13808902776183091</v>
      </c>
      <c r="E17" s="14">
        <f t="shared" si="20"/>
        <v>0</v>
      </c>
      <c r="F17" s="14">
        <f t="shared" si="20"/>
        <v>2.3141901763234163</v>
      </c>
      <c r="G17" s="14">
        <f t="shared" si="20"/>
        <v>0.12179943579465687</v>
      </c>
      <c r="H17" s="14">
        <f t="shared" si="20"/>
        <v>1.3897916389060485</v>
      </c>
      <c r="I17" s="14">
        <f t="shared" si="20"/>
        <v>0</v>
      </c>
      <c r="J17" s="14">
        <f t="shared" si="20"/>
        <v>1.5166187440430192E-2</v>
      </c>
      <c r="K17" s="14">
        <f t="shared" si="20"/>
        <v>0</v>
      </c>
      <c r="L17" s="14">
        <f t="shared" si="20"/>
        <v>2.4359894539303419</v>
      </c>
      <c r="M17" s="14">
        <f t="shared" si="20"/>
        <v>0.13808902776183091</v>
      </c>
      <c r="N17" s="14">
        <f t="shared" si="20"/>
        <v>4.1323864704504478</v>
      </c>
      <c r="O17" s="14">
        <f t="shared" si="20"/>
        <v>0.12292277440466214</v>
      </c>
      <c r="P17" s="14">
        <f t="shared" si="20"/>
        <v>2.4359894539303419</v>
      </c>
      <c r="Q17" s="14">
        <f t="shared" si="20"/>
        <v>0.13808902776183091</v>
      </c>
      <c r="R17" s="14">
        <f t="shared" si="20"/>
        <v>0</v>
      </c>
      <c r="S17" s="14">
        <f t="shared" si="20"/>
        <v>4.1323864704504478</v>
      </c>
      <c r="T17" s="14">
        <f t="shared" si="20"/>
        <v>3.719147860301991</v>
      </c>
      <c r="U17" s="14">
        <f t="shared" si="20"/>
        <v>0.41323861014318447</v>
      </c>
      <c r="V17" s="14">
        <f t="shared" si="20"/>
        <v>0</v>
      </c>
      <c r="W17" s="14">
        <f t="shared" si="20"/>
        <v>45.536203039515058</v>
      </c>
      <c r="X17" s="14">
        <f t="shared" si="20"/>
        <v>0</v>
      </c>
      <c r="Y17" s="14">
        <f t="shared" si="20"/>
        <v>4.6450426393636794</v>
      </c>
      <c r="Z17" s="14">
        <f t="shared" si="20"/>
        <v>61.36679455535824</v>
      </c>
      <c r="AA17" s="14">
        <f t="shared" si="20"/>
        <v>0</v>
      </c>
      <c r="AB17" s="14">
        <f t="shared" si="20"/>
        <v>25.26624287092357</v>
      </c>
      <c r="AC17" s="14">
        <f t="shared" si="20"/>
        <v>0</v>
      </c>
      <c r="AD17" s="14">
        <f t="shared" si="20"/>
        <v>36.100547920444924</v>
      </c>
      <c r="AE17" s="14">
        <f t="shared" si="20"/>
        <v>0</v>
      </c>
      <c r="AF17" s="14">
        <f t="shared" si="20"/>
        <v>14.197720212169896</v>
      </c>
      <c r="AG17" s="14">
        <f t="shared" si="20"/>
        <v>0</v>
      </c>
      <c r="AH17" s="14">
        <f t="shared" si="20"/>
        <v>21.902822368048682</v>
      </c>
      <c r="AI17" s="14">
        <f t="shared" si="20"/>
        <v>6.0725735945745312</v>
      </c>
      <c r="AJ17" s="14">
        <f t="shared" si="20"/>
        <v>14.111855029104383</v>
      </c>
      <c r="AK17" s="14">
        <f t="shared" si="20"/>
        <v>8.0392813791770603</v>
      </c>
      <c r="AL17" s="14">
        <f t="shared" si="20"/>
        <v>0</v>
      </c>
      <c r="AM17" s="14">
        <f t="shared" si="20"/>
        <v>7.7909700802253496</v>
      </c>
      <c r="AN17" s="14">
        <f t="shared" si="20"/>
        <v>0</v>
      </c>
      <c r="AO17" s="14">
        <f t="shared" si="20"/>
        <v>0</v>
      </c>
      <c r="AP17" s="14">
        <f t="shared" si="20"/>
        <v>0</v>
      </c>
      <c r="AQ17" s="14">
        <f t="shared" si="20"/>
        <v>0</v>
      </c>
      <c r="AR17" s="14">
        <f t="shared" si="20"/>
        <v>0</v>
      </c>
      <c r="AS17" s="14">
        <f t="shared" si="20"/>
        <v>0</v>
      </c>
      <c r="AT17" s="14">
        <f t="shared" si="20"/>
        <v>0</v>
      </c>
      <c r="AU17" s="14">
        <f t="shared" si="20"/>
        <v>2.3846821115310557</v>
      </c>
      <c r="AV17" s="14">
        <f t="shared" si="20"/>
        <v>5.4062881057583452</v>
      </c>
      <c r="AW17" s="14">
        <f t="shared" si="20"/>
        <v>9.2663157826134199E-2</v>
      </c>
      <c r="AX17" s="14">
        <f t="shared" si="20"/>
        <v>5.3136246880376818</v>
      </c>
      <c r="AY17" s="14">
        <f t="shared" si="20"/>
        <v>0</v>
      </c>
      <c r="AZ17" s="14">
        <f t="shared" si="20"/>
        <v>3.1366964995712792</v>
      </c>
      <c r="BA17" s="14">
        <f t="shared" si="20"/>
        <v>1.5083456126229688</v>
      </c>
      <c r="BB17" s="14">
        <f t="shared" si="20"/>
        <v>0</v>
      </c>
      <c r="BC17" s="14">
        <f t="shared" si="20"/>
        <v>1.2383046527551091</v>
      </c>
      <c r="BD17" s="14">
        <f t="shared" si="20"/>
        <v>0</v>
      </c>
      <c r="BE17" s="14">
        <f t="shared" si="20"/>
        <v>0.27004111801868913</v>
      </c>
      <c r="BF17" s="14">
        <f t="shared" si="20"/>
        <v>0.2368812645782197</v>
      </c>
      <c r="BG17" s="14">
        <f t="shared" si="20"/>
        <v>1.4751861282011016</v>
      </c>
      <c r="BH17" s="14">
        <f t="shared" si="20"/>
        <v>3.3159853440469435E-2</v>
      </c>
      <c r="BI17" s="14">
        <f t="shared" si="20"/>
        <v>1.7124758590272446</v>
      </c>
      <c r="BJ17" s="14">
        <f t="shared" si="20"/>
        <v>3.4092718763749343</v>
      </c>
      <c r="BK17" s="14">
        <f t="shared" si="20"/>
        <v>1.4242206406283815</v>
      </c>
      <c r="BL17" s="14">
        <f t="shared" si="20"/>
        <v>2.1324568630134237</v>
      </c>
      <c r="BM17" s="14">
        <f t="shared" si="20"/>
        <v>2.1245173071506853</v>
      </c>
      <c r="BN17" s="14">
        <f t="shared" si="20"/>
        <v>2.1324568630134237</v>
      </c>
      <c r="BO17" s="14">
        <f t="shared" ref="BO17:DZ17" si="21">IF(HLOOKUP(BO$10,CTA_Look_Up_Table,8,FALSE)&gt;=0.01,HLOOKUP(BO$10,CTA_Look_Up_Table,8,FALSE)*Capacity_Factor,0)</f>
        <v>1.7046356746027513</v>
      </c>
      <c r="BP17" s="14">
        <f t="shared" si="21"/>
        <v>1.7046356746027513</v>
      </c>
      <c r="BQ17" s="14">
        <f t="shared" si="21"/>
        <v>3.4092718763749343</v>
      </c>
      <c r="BR17" s="14">
        <f t="shared" si="21"/>
        <v>7.9384540791005744E-3</v>
      </c>
      <c r="BS17" s="14">
        <f t="shared" si="21"/>
        <v>7.9384540791005744E-3</v>
      </c>
      <c r="BT17" s="14">
        <f t="shared" si="21"/>
        <v>0</v>
      </c>
      <c r="BU17" s="14">
        <f t="shared" si="21"/>
        <v>0</v>
      </c>
      <c r="BV17" s="14">
        <f t="shared" si="21"/>
        <v>2.5442325444979144</v>
      </c>
      <c r="BW17" s="14">
        <f t="shared" si="21"/>
        <v>1.7046356746027513</v>
      </c>
      <c r="BX17" s="14">
        <f t="shared" si="21"/>
        <v>0.83959688043855196</v>
      </c>
      <c r="BY17" s="14">
        <f t="shared" si="21"/>
        <v>2.5442325444979144</v>
      </c>
      <c r="BZ17" s="14">
        <f t="shared" si="21"/>
        <v>1.718739038238843</v>
      </c>
      <c r="CA17" s="14">
        <f t="shared" si="21"/>
        <v>8.5936980379091449E-2</v>
      </c>
      <c r="CB17" s="14">
        <f t="shared" si="21"/>
        <v>0</v>
      </c>
      <c r="CC17" s="14">
        <f t="shared" si="21"/>
        <v>0</v>
      </c>
      <c r="CD17" s="14">
        <f t="shared" si="21"/>
        <v>0.167739146063387</v>
      </c>
      <c r="CE17" s="14">
        <f t="shared" si="21"/>
        <v>1.6350489931502858</v>
      </c>
      <c r="CF17" s="14">
        <f t="shared" si="21"/>
        <v>1.8035778390298463</v>
      </c>
      <c r="CG17" s="14">
        <f t="shared" si="21"/>
        <v>1.632802302466368</v>
      </c>
      <c r="CH17" s="14">
        <f t="shared" si="21"/>
        <v>1.718739038238843</v>
      </c>
      <c r="CI17" s="14">
        <f t="shared" si="21"/>
        <v>0.17077590557940789</v>
      </c>
      <c r="CJ17" s="14">
        <f t="shared" si="21"/>
        <v>0.196107240242542</v>
      </c>
      <c r="CK17" s="14">
        <f t="shared" si="21"/>
        <v>0.19489095492487588</v>
      </c>
      <c r="CL17" s="14">
        <f t="shared" si="21"/>
        <v>0.196107240242542</v>
      </c>
      <c r="CM17" s="14">
        <f t="shared" si="21"/>
        <v>2.5331349951047601E-2</v>
      </c>
      <c r="CN17" s="14">
        <f t="shared" si="21"/>
        <v>2.7578087025875393E-2</v>
      </c>
      <c r="CO17" s="14">
        <f t="shared" si="21"/>
        <v>0</v>
      </c>
      <c r="CP17" s="14">
        <f t="shared" si="21"/>
        <v>2.7578087025875393E-2</v>
      </c>
      <c r="CQ17" s="14">
        <f t="shared" si="21"/>
        <v>2.5331349951047601E-2</v>
      </c>
      <c r="CR17" s="14">
        <f t="shared" si="21"/>
        <v>1.6440065529082819E-2</v>
      </c>
      <c r="CS17" s="14">
        <f t="shared" si="21"/>
        <v>0</v>
      </c>
      <c r="CT17" s="14">
        <f t="shared" si="21"/>
        <v>0</v>
      </c>
      <c r="CU17" s="14">
        <f t="shared" si="21"/>
        <v>8.5168546769422926E-2</v>
      </c>
      <c r="CV17" s="14">
        <f t="shared" si="21"/>
        <v>0.22361588930117779</v>
      </c>
      <c r="CW17" s="14">
        <f t="shared" si="21"/>
        <v>0.28138923078966771</v>
      </c>
      <c r="CX17" s="14">
        <f t="shared" si="21"/>
        <v>0.28138923078966771</v>
      </c>
      <c r="CY17" s="14">
        <f t="shared" si="21"/>
        <v>0.2137923663416898</v>
      </c>
      <c r="CZ17" s="14">
        <f t="shared" si="21"/>
        <v>0.2137923663416898</v>
      </c>
      <c r="DA17" s="14">
        <f t="shared" si="21"/>
        <v>6.7596864447977953E-2</v>
      </c>
      <c r="DB17" s="14">
        <f t="shared" si="21"/>
        <v>0.22361541484868924</v>
      </c>
      <c r="DC17" s="14">
        <f t="shared" si="21"/>
        <v>0.22361541484868924</v>
      </c>
      <c r="DD17" s="14">
        <f t="shared" si="21"/>
        <v>0.22361588930117779</v>
      </c>
      <c r="DE17" s="14">
        <f t="shared" si="21"/>
        <v>0.22361541484868924</v>
      </c>
      <c r="DF17" s="14">
        <f t="shared" si="21"/>
        <v>0</v>
      </c>
      <c r="DG17" s="14">
        <f t="shared" si="21"/>
        <v>1.7588651892292483E-2</v>
      </c>
      <c r="DH17" s="14">
        <f t="shared" si="21"/>
        <v>1.7588651892292483E-2</v>
      </c>
      <c r="DI17" s="14">
        <f t="shared" si="21"/>
        <v>78.884590218871082</v>
      </c>
      <c r="DJ17" s="14">
        <f t="shared" si="21"/>
        <v>1.6440065529082819E-2</v>
      </c>
      <c r="DK17" s="14">
        <f t="shared" si="21"/>
        <v>0</v>
      </c>
      <c r="DL17" s="14">
        <f t="shared" si="21"/>
        <v>0</v>
      </c>
      <c r="DM17" s="14">
        <f t="shared" si="21"/>
        <v>448.42019974049106</v>
      </c>
      <c r="DN17" s="14">
        <f t="shared" si="21"/>
        <v>448.42019974049106</v>
      </c>
      <c r="DO17" s="14">
        <f t="shared" si="21"/>
        <v>69.876699115199386</v>
      </c>
      <c r="DP17" s="14">
        <f t="shared" si="21"/>
        <v>518.29689885568678</v>
      </c>
      <c r="DQ17" s="14">
        <f t="shared" si="21"/>
        <v>9.0954636016801498</v>
      </c>
      <c r="DR17" s="14">
        <f t="shared" si="21"/>
        <v>518.30602832308216</v>
      </c>
      <c r="DS17" s="14">
        <f t="shared" si="21"/>
        <v>1.7211040257432291</v>
      </c>
      <c r="DT17" s="14">
        <f t="shared" si="21"/>
        <v>1.6350490458672289</v>
      </c>
      <c r="DU17" s="14">
        <f t="shared" si="21"/>
        <v>8.6055201814330878E-2</v>
      </c>
      <c r="DV17" s="14">
        <f t="shared" si="21"/>
        <v>1.7211040257432291</v>
      </c>
      <c r="DW17" s="14">
        <f t="shared" si="21"/>
        <v>0.24525735951593147</v>
      </c>
      <c r="DX17" s="14">
        <f t="shared" si="21"/>
        <v>0</v>
      </c>
      <c r="DY17" s="14">
        <f t="shared" si="21"/>
        <v>1.1280254994690719</v>
      </c>
      <c r="DZ17" s="14">
        <f t="shared" si="21"/>
        <v>2.1188121726137477E-2</v>
      </c>
      <c r="EA17" s="14">
        <f t="shared" ref="EA17:GL17" si="22">IF(HLOOKUP(EA$10,CTA_Look_Up_Table,8,FALSE)&gt;=0.01,HLOOKUP(EA$10,CTA_Look_Up_Table,8,FALSE)*Capacity_Factor,0)</f>
        <v>9.454466453832465</v>
      </c>
      <c r="EB17" s="14">
        <f t="shared" si="22"/>
        <v>9.454466453832465</v>
      </c>
      <c r="EC17" s="14">
        <f t="shared" si="22"/>
        <v>9.4757520003337259</v>
      </c>
      <c r="ED17" s="14">
        <f t="shared" si="22"/>
        <v>2.1289391574935639E-2</v>
      </c>
      <c r="EE17" s="14">
        <f t="shared" si="22"/>
        <v>9.4757520003337259</v>
      </c>
      <c r="EF17" s="14">
        <f t="shared" si="22"/>
        <v>1.3740256090713789</v>
      </c>
      <c r="EG17" s="14">
        <f t="shared" si="22"/>
        <v>7.3898331638010619</v>
      </c>
      <c r="EH17" s="14">
        <f t="shared" si="22"/>
        <v>7.6358406801465746</v>
      </c>
      <c r="EI17" s="14">
        <f t="shared" si="22"/>
        <v>0</v>
      </c>
      <c r="EJ17" s="14">
        <f t="shared" si="22"/>
        <v>0.64944768783754814</v>
      </c>
      <c r="EK17" s="14">
        <f t="shared" si="22"/>
        <v>78.722211232213141</v>
      </c>
      <c r="EL17" s="14">
        <f t="shared" si="22"/>
        <v>0</v>
      </c>
      <c r="EM17" s="14">
        <f t="shared" si="22"/>
        <v>0</v>
      </c>
      <c r="EN17" s="14">
        <f t="shared" si="22"/>
        <v>0</v>
      </c>
      <c r="EO17" s="14">
        <f t="shared" si="22"/>
        <v>0</v>
      </c>
      <c r="EP17" s="14">
        <f t="shared" si="22"/>
        <v>0</v>
      </c>
      <c r="EQ17" s="14">
        <f t="shared" si="22"/>
        <v>0</v>
      </c>
      <c r="ER17" s="14">
        <f t="shared" si="22"/>
        <v>0</v>
      </c>
      <c r="ES17" s="14">
        <f t="shared" si="22"/>
        <v>0</v>
      </c>
      <c r="ET17" s="14">
        <f t="shared" si="22"/>
        <v>0</v>
      </c>
      <c r="EU17" s="14">
        <f t="shared" si="22"/>
        <v>0</v>
      </c>
      <c r="EV17" s="14">
        <f t="shared" si="22"/>
        <v>0</v>
      </c>
      <c r="EW17" s="14">
        <f t="shared" si="22"/>
        <v>0</v>
      </c>
      <c r="EX17" s="14">
        <f t="shared" si="22"/>
        <v>0</v>
      </c>
      <c r="EY17" s="14">
        <f t="shared" si="22"/>
        <v>0</v>
      </c>
      <c r="EZ17" s="14">
        <f t="shared" si="22"/>
        <v>0</v>
      </c>
      <c r="FA17" s="14">
        <f t="shared" si="22"/>
        <v>0</v>
      </c>
      <c r="FB17" s="14">
        <f t="shared" si="22"/>
        <v>0</v>
      </c>
      <c r="FC17" s="14">
        <f t="shared" si="22"/>
        <v>0</v>
      </c>
      <c r="FD17" s="14">
        <f t="shared" si="22"/>
        <v>0</v>
      </c>
      <c r="FE17" s="14">
        <f t="shared" si="22"/>
        <v>0</v>
      </c>
      <c r="FF17" s="14">
        <f t="shared" si="22"/>
        <v>0</v>
      </c>
      <c r="FG17" s="14">
        <f t="shared" si="22"/>
        <v>0</v>
      </c>
      <c r="FH17" s="14">
        <f t="shared" si="22"/>
        <v>0</v>
      </c>
      <c r="FI17" s="14">
        <f t="shared" si="22"/>
        <v>0</v>
      </c>
      <c r="FJ17" s="14">
        <f t="shared" si="22"/>
        <v>0</v>
      </c>
      <c r="FK17" s="14">
        <f t="shared" si="22"/>
        <v>0</v>
      </c>
      <c r="FL17" s="14">
        <f t="shared" si="22"/>
        <v>0</v>
      </c>
      <c r="FM17" s="14">
        <f t="shared" si="22"/>
        <v>0</v>
      </c>
      <c r="FN17" s="14">
        <f t="shared" si="22"/>
        <v>0</v>
      </c>
      <c r="FO17" s="14">
        <f t="shared" si="22"/>
        <v>0</v>
      </c>
      <c r="FP17" s="14">
        <f t="shared" si="22"/>
        <v>0</v>
      </c>
      <c r="FQ17" s="14">
        <f t="shared" si="22"/>
        <v>0</v>
      </c>
      <c r="FR17" s="14">
        <f t="shared" si="22"/>
        <v>0</v>
      </c>
      <c r="FS17" s="14">
        <f t="shared" si="22"/>
        <v>0</v>
      </c>
      <c r="FT17" s="14">
        <f t="shared" si="22"/>
        <v>0</v>
      </c>
      <c r="FU17" s="14">
        <f t="shared" si="22"/>
        <v>0</v>
      </c>
      <c r="FV17" s="14">
        <f t="shared" si="22"/>
        <v>0</v>
      </c>
      <c r="FW17" s="14">
        <f t="shared" si="22"/>
        <v>0</v>
      </c>
      <c r="FX17" s="14">
        <f t="shared" si="22"/>
        <v>0</v>
      </c>
      <c r="FY17" s="14">
        <f t="shared" si="22"/>
        <v>0</v>
      </c>
      <c r="FZ17" s="14">
        <f t="shared" si="22"/>
        <v>0</v>
      </c>
      <c r="GA17" s="14">
        <f t="shared" si="22"/>
        <v>0</v>
      </c>
      <c r="GB17" s="14">
        <f t="shared" si="22"/>
        <v>0</v>
      </c>
      <c r="GC17" s="14">
        <f t="shared" si="22"/>
        <v>0</v>
      </c>
      <c r="GD17" s="14">
        <f t="shared" si="22"/>
        <v>1.5166176896514389E-2</v>
      </c>
      <c r="GE17" s="14">
        <f t="shared" si="22"/>
        <v>2.4359904552886773</v>
      </c>
      <c r="GF17" s="14">
        <f t="shared" si="22"/>
        <v>4.1323864704504478</v>
      </c>
      <c r="GG17" s="14">
        <f t="shared" si="22"/>
        <v>20.475627636229664</v>
      </c>
      <c r="GH17" s="14">
        <f t="shared" si="22"/>
        <v>20.475627636229664</v>
      </c>
      <c r="GI17" s="14">
        <f t="shared" si="22"/>
        <v>20.475627636229664</v>
      </c>
      <c r="GJ17" s="14">
        <f t="shared" si="22"/>
        <v>61.634807494422439</v>
      </c>
      <c r="GK17" s="14">
        <f t="shared" si="22"/>
        <v>0.26803966655438716</v>
      </c>
      <c r="GL17" s="14">
        <f t="shared" si="22"/>
        <v>4.3770028146584634</v>
      </c>
      <c r="GM17" s="14">
        <f t="shared" ref="GM17:HZ17" si="23">IF(HLOOKUP(GM$10,CTA_Look_Up_Table,8,FALSE)&gt;=0.01,HLOOKUP(GM$10,CTA_Look_Up_Table,8,FALSE)*Capacity_Factor,0)</f>
        <v>61.36679455535824</v>
      </c>
      <c r="GN17" s="14">
        <f t="shared" si="23"/>
        <v>36.100547920444924</v>
      </c>
      <c r="GO17" s="14">
        <f t="shared" si="23"/>
        <v>45.536536779938871</v>
      </c>
      <c r="GP17" s="14">
        <f t="shared" si="23"/>
        <v>21.902822368048682</v>
      </c>
      <c r="GQ17" s="14">
        <f t="shared" si="23"/>
        <v>4.6450426393636794</v>
      </c>
      <c r="GR17" s="14">
        <f t="shared" si="23"/>
        <v>3.0438583395704679</v>
      </c>
      <c r="GS17" s="14">
        <f t="shared" si="23"/>
        <v>1.6011842999460904</v>
      </c>
      <c r="GT17" s="14">
        <f t="shared" si="23"/>
        <v>9.2838318304519524E-2</v>
      </c>
      <c r="GU17" s="14">
        <f t="shared" si="23"/>
        <v>1.5083456126229688</v>
      </c>
      <c r="GV17" s="14">
        <f t="shared" si="23"/>
        <v>0.27004111801868913</v>
      </c>
      <c r="GW17" s="14">
        <f t="shared" si="23"/>
        <v>3.3159853440469435E-2</v>
      </c>
      <c r="GX17" s="14">
        <f t="shared" si="23"/>
        <v>0.15608061405790255</v>
      </c>
      <c r="GY17" s="14">
        <f t="shared" si="23"/>
        <v>0.15608061405790255</v>
      </c>
      <c r="GZ17" s="14">
        <f t="shared" si="23"/>
        <v>3.4092718763749343</v>
      </c>
      <c r="HA17" s="14">
        <f t="shared" si="23"/>
        <v>7.9384540791005744E-3</v>
      </c>
      <c r="HB17" s="14">
        <f t="shared" si="23"/>
        <v>2.5442325444979144</v>
      </c>
      <c r="HC17" s="14">
        <f t="shared" si="23"/>
        <v>1.5311423168108922</v>
      </c>
      <c r="HD17" s="14">
        <f t="shared" si="23"/>
        <v>0.83959688043855196</v>
      </c>
      <c r="HE17" s="14">
        <f t="shared" si="23"/>
        <v>0.27243525863424362</v>
      </c>
      <c r="HF17" s="14">
        <f t="shared" si="23"/>
        <v>0.17349323654289164</v>
      </c>
      <c r="HG17" s="14">
        <f t="shared" si="23"/>
        <v>0.17349323654289164</v>
      </c>
      <c r="HH17" s="14">
        <f t="shared" si="23"/>
        <v>1.8035778390298463</v>
      </c>
      <c r="HI17" s="14">
        <f t="shared" si="23"/>
        <v>0</v>
      </c>
      <c r="HJ17" s="14">
        <f t="shared" si="23"/>
        <v>1.718739038238843</v>
      </c>
      <c r="HK17" s="14">
        <f t="shared" si="23"/>
        <v>0</v>
      </c>
      <c r="HL17" s="14">
        <f t="shared" si="23"/>
        <v>6.8797208319147721E-2</v>
      </c>
      <c r="HM17" s="14">
        <f t="shared" si="23"/>
        <v>6.8797208319147721E-2</v>
      </c>
      <c r="HN17" s="14">
        <f t="shared" si="23"/>
        <v>0</v>
      </c>
      <c r="HO17" s="14">
        <f t="shared" si="23"/>
        <v>8.5168546769422926E-2</v>
      </c>
      <c r="HP17" s="14">
        <f t="shared" si="23"/>
        <v>0</v>
      </c>
      <c r="HQ17" s="14">
        <f t="shared" si="23"/>
        <v>0.28138923078966771</v>
      </c>
      <c r="HR17" s="14">
        <f t="shared" si="23"/>
        <v>0</v>
      </c>
      <c r="HS17" s="14">
        <f t="shared" si="23"/>
        <v>0.22361541484868924</v>
      </c>
      <c r="HT17" s="14">
        <f t="shared" si="23"/>
        <v>78.981249902457193</v>
      </c>
      <c r="HU17" s="14">
        <f t="shared" si="23"/>
        <v>0</v>
      </c>
      <c r="HV17" s="14">
        <f t="shared" si="23"/>
        <v>518.30602832308216</v>
      </c>
      <c r="HW17" s="14">
        <f t="shared" si="23"/>
        <v>1.7211040257432291</v>
      </c>
      <c r="HX17" s="14">
        <f t="shared" si="23"/>
        <v>9.4757520003337259</v>
      </c>
      <c r="HY17" s="14">
        <f t="shared" si="23"/>
        <v>0</v>
      </c>
      <c r="HZ17" s="14">
        <f t="shared" si="23"/>
        <v>0</v>
      </c>
    </row>
    <row r="18" spans="1:234" s="12" customFormat="1" ht="12" customHeight="1" x14ac:dyDescent="0.15">
      <c r="A18" s="17" t="s">
        <v>178</v>
      </c>
      <c r="B18" s="16" t="s">
        <v>176</v>
      </c>
      <c r="C18" s="14">
        <f t="shared" ref="C18:BN18" si="24">IF(HLOOKUP(C$10,CTA_Look_Up_Table,9,FALSE)&gt;=0.01,HLOOKUP(C$10,CTA_Look_Up_Table,9,FALSE)*Capacity_Factor,0)</f>
        <v>15425.328665688321</v>
      </c>
      <c r="D18" s="14">
        <f t="shared" si="24"/>
        <v>7.3946530633714896E-2</v>
      </c>
      <c r="E18" s="14">
        <f t="shared" si="24"/>
        <v>0</v>
      </c>
      <c r="F18" s="14">
        <f t="shared" si="24"/>
        <v>6.9503177644945353</v>
      </c>
      <c r="G18" s="14">
        <f t="shared" si="24"/>
        <v>0.36580608437367712</v>
      </c>
      <c r="H18" s="14">
        <f t="shared" si="24"/>
        <v>1.3839705286075932</v>
      </c>
      <c r="I18" s="14">
        <f t="shared" si="24"/>
        <v>6.1889691278790746</v>
      </c>
      <c r="J18" s="14">
        <f t="shared" si="24"/>
        <v>3.8107760292296303E-2</v>
      </c>
      <c r="K18" s="14">
        <f t="shared" si="24"/>
        <v>0</v>
      </c>
      <c r="L18" s="14">
        <f t="shared" si="24"/>
        <v>7.3161206331346786</v>
      </c>
      <c r="M18" s="14">
        <f t="shared" si="24"/>
        <v>7.3946530633714896E-2</v>
      </c>
      <c r="N18" s="14">
        <f t="shared" si="24"/>
        <v>17148.555687080017</v>
      </c>
      <c r="O18" s="14">
        <f t="shared" si="24"/>
        <v>3.5838717624475422E-2</v>
      </c>
      <c r="P18" s="14">
        <f t="shared" si="24"/>
        <v>7.3161206331346786</v>
      </c>
      <c r="Q18" s="14">
        <f t="shared" si="24"/>
        <v>7.3946530633714896E-2</v>
      </c>
      <c r="R18" s="14">
        <f t="shared" si="24"/>
        <v>0</v>
      </c>
      <c r="S18" s="14">
        <f t="shared" si="24"/>
        <v>17148.555687080017</v>
      </c>
      <c r="T18" s="14">
        <f t="shared" si="24"/>
        <v>15433.700116263341</v>
      </c>
      <c r="U18" s="14">
        <f t="shared" si="24"/>
        <v>1714.8555687080018</v>
      </c>
      <c r="V18" s="14">
        <f t="shared" si="24"/>
        <v>0</v>
      </c>
      <c r="W18" s="14">
        <f t="shared" si="24"/>
        <v>25.015528543394112</v>
      </c>
      <c r="X18" s="14">
        <f t="shared" si="24"/>
        <v>0</v>
      </c>
      <c r="Y18" s="14">
        <f t="shared" si="24"/>
        <v>4.0011316393136038</v>
      </c>
      <c r="Z18" s="14">
        <f t="shared" si="24"/>
        <v>29.421705543841842</v>
      </c>
      <c r="AA18" s="14">
        <f t="shared" si="24"/>
        <v>0</v>
      </c>
      <c r="AB18" s="14">
        <f t="shared" si="24"/>
        <v>16.599663943756674</v>
      </c>
      <c r="AC18" s="14">
        <f t="shared" si="24"/>
        <v>0</v>
      </c>
      <c r="AD18" s="14">
        <f t="shared" si="24"/>
        <v>12.822041600085164</v>
      </c>
      <c r="AE18" s="14">
        <f t="shared" si="24"/>
        <v>0</v>
      </c>
      <c r="AF18" s="14">
        <f t="shared" si="24"/>
        <v>5.6768398400885562</v>
      </c>
      <c r="AG18" s="14">
        <f t="shared" si="24"/>
        <v>0</v>
      </c>
      <c r="AH18" s="14">
        <f t="shared" si="24"/>
        <v>7.1452017599966089</v>
      </c>
      <c r="AI18" s="14">
        <f t="shared" si="24"/>
        <v>2.7392994148227841</v>
      </c>
      <c r="AJ18" s="14">
        <f t="shared" si="24"/>
        <v>6.3657712118746517</v>
      </c>
      <c r="AK18" s="14">
        <f t="shared" si="24"/>
        <v>3.6264707427130043</v>
      </c>
      <c r="AL18" s="14">
        <f t="shared" si="24"/>
        <v>0</v>
      </c>
      <c r="AM18" s="14">
        <f t="shared" si="24"/>
        <v>0.77943002095252478</v>
      </c>
      <c r="AN18" s="14">
        <f t="shared" si="24"/>
        <v>0</v>
      </c>
      <c r="AO18" s="14">
        <f t="shared" si="24"/>
        <v>0</v>
      </c>
      <c r="AP18" s="14">
        <f t="shared" si="24"/>
        <v>0</v>
      </c>
      <c r="AQ18" s="14">
        <f t="shared" si="24"/>
        <v>0</v>
      </c>
      <c r="AR18" s="14">
        <f t="shared" si="24"/>
        <v>0</v>
      </c>
      <c r="AS18" s="14">
        <f t="shared" si="24"/>
        <v>0</v>
      </c>
      <c r="AT18" s="14">
        <f t="shared" si="24"/>
        <v>0</v>
      </c>
      <c r="AU18" s="14">
        <f t="shared" si="24"/>
        <v>0.77926765276756849</v>
      </c>
      <c r="AV18" s="14">
        <f t="shared" si="24"/>
        <v>0</v>
      </c>
      <c r="AW18" s="14">
        <f t="shared" si="24"/>
        <v>0</v>
      </c>
      <c r="AX18" s="14">
        <f t="shared" si="24"/>
        <v>0</v>
      </c>
      <c r="AY18" s="14">
        <f t="shared" si="24"/>
        <v>0</v>
      </c>
      <c r="AZ18" s="14">
        <f t="shared" si="24"/>
        <v>2.7291935768175506</v>
      </c>
      <c r="BA18" s="14">
        <f t="shared" si="24"/>
        <v>1.270951728489387</v>
      </c>
      <c r="BB18" s="14">
        <f t="shared" si="24"/>
        <v>0</v>
      </c>
      <c r="BC18" s="14">
        <f t="shared" si="24"/>
        <v>1.0829209355991054</v>
      </c>
      <c r="BD18" s="14">
        <f t="shared" si="24"/>
        <v>0</v>
      </c>
      <c r="BE18" s="14">
        <f t="shared" si="24"/>
        <v>0.18803116190888397</v>
      </c>
      <c r="BF18" s="14">
        <f t="shared" si="24"/>
        <v>0.17357991899528633</v>
      </c>
      <c r="BG18" s="14">
        <f t="shared" si="24"/>
        <v>1.2565004328588463</v>
      </c>
      <c r="BH18" s="14">
        <f t="shared" si="24"/>
        <v>1.4451242913597638E-2</v>
      </c>
      <c r="BI18" s="14">
        <f t="shared" si="24"/>
        <v>1.6883745007098367</v>
      </c>
      <c r="BJ18" s="14">
        <f t="shared" si="24"/>
        <v>3.3734858226375981</v>
      </c>
      <c r="BK18" s="14">
        <f t="shared" si="24"/>
        <v>1.0408196032771457</v>
      </c>
      <c r="BL18" s="14">
        <f t="shared" si="24"/>
        <v>1.3859959135640934</v>
      </c>
      <c r="BM18" s="14">
        <f t="shared" si="24"/>
        <v>1.3842989551635274</v>
      </c>
      <c r="BN18" s="14">
        <f t="shared" si="24"/>
        <v>1.3859959135640934</v>
      </c>
      <c r="BO18" s="14">
        <f t="shared" ref="BO18:DZ18" si="25">IF(HLOOKUP(BO$10,CTA_Look_Up_Table,9,FALSE)&gt;=0.01,HLOOKUP(BO$10,CTA_Look_Up_Table,9,FALSE)*Capacity_Factor,0)</f>
        <v>1.6867429113187991</v>
      </c>
      <c r="BP18" s="14">
        <f t="shared" si="25"/>
        <v>1.6867429113187991</v>
      </c>
      <c r="BQ18" s="14">
        <f t="shared" si="25"/>
        <v>3.3734858226375981</v>
      </c>
      <c r="BR18" s="14">
        <f t="shared" si="25"/>
        <v>0</v>
      </c>
      <c r="BS18" s="14">
        <f t="shared" si="25"/>
        <v>0</v>
      </c>
      <c r="BT18" s="14">
        <f t="shared" si="25"/>
        <v>0</v>
      </c>
      <c r="BU18" s="14">
        <f t="shared" si="25"/>
        <v>0</v>
      </c>
      <c r="BV18" s="14">
        <f t="shared" si="25"/>
        <v>2.5175266152886331</v>
      </c>
      <c r="BW18" s="14">
        <f t="shared" si="25"/>
        <v>1.6867429113187991</v>
      </c>
      <c r="BX18" s="14">
        <f t="shared" si="25"/>
        <v>0.83078370396983414</v>
      </c>
      <c r="BY18" s="14">
        <f t="shared" si="25"/>
        <v>2.5175266152886331</v>
      </c>
      <c r="BZ18" s="14">
        <f t="shared" si="25"/>
        <v>1.7116242541550541</v>
      </c>
      <c r="CA18" s="14">
        <f t="shared" si="25"/>
        <v>8.5581212707752721E-2</v>
      </c>
      <c r="CB18" s="14">
        <f t="shared" si="25"/>
        <v>0</v>
      </c>
      <c r="CC18" s="14">
        <f t="shared" si="25"/>
        <v>0</v>
      </c>
      <c r="CD18" s="14">
        <f t="shared" si="25"/>
        <v>0.10705045139748348</v>
      </c>
      <c r="CE18" s="14">
        <f t="shared" si="25"/>
        <v>1.6282007459311523</v>
      </c>
      <c r="CF18" s="14">
        <f t="shared" si="25"/>
        <v>1.7375989463926058</v>
      </c>
      <c r="CG18" s="14">
        <f t="shared" si="25"/>
        <v>1.6260430414473015</v>
      </c>
      <c r="CH18" s="14">
        <f t="shared" si="25"/>
        <v>1.7116242541550541</v>
      </c>
      <c r="CI18" s="14">
        <f t="shared" si="25"/>
        <v>0.11155606309613399</v>
      </c>
      <c r="CJ18" s="14">
        <f t="shared" si="25"/>
        <v>0.13588261282249314</v>
      </c>
      <c r="CK18" s="14">
        <f t="shared" si="25"/>
        <v>0.13503982705207235</v>
      </c>
      <c r="CL18" s="14">
        <f t="shared" si="25"/>
        <v>0.13588261282249314</v>
      </c>
      <c r="CM18" s="14">
        <f t="shared" si="25"/>
        <v>2.4326549726359167E-2</v>
      </c>
      <c r="CN18" s="14">
        <f t="shared" si="25"/>
        <v>2.648409605938052E-2</v>
      </c>
      <c r="CO18" s="14">
        <f t="shared" si="25"/>
        <v>0</v>
      </c>
      <c r="CP18" s="14">
        <f t="shared" si="25"/>
        <v>2.648409605938052E-2</v>
      </c>
      <c r="CQ18" s="14">
        <f t="shared" si="25"/>
        <v>2.4326549726359167E-2</v>
      </c>
      <c r="CR18" s="14">
        <f t="shared" si="25"/>
        <v>0</v>
      </c>
      <c r="CS18" s="14">
        <f t="shared" si="25"/>
        <v>0</v>
      </c>
      <c r="CT18" s="14">
        <f t="shared" si="25"/>
        <v>0</v>
      </c>
      <c r="CU18" s="14">
        <f t="shared" si="25"/>
        <v>5.6904460831201195E-2</v>
      </c>
      <c r="CV18" s="14">
        <f t="shared" si="25"/>
        <v>9.508391616620547E-2</v>
      </c>
      <c r="CW18" s="14">
        <f t="shared" si="25"/>
        <v>0.23322023102605771</v>
      </c>
      <c r="CX18" s="14">
        <f t="shared" si="25"/>
        <v>0.23322023102605771</v>
      </c>
      <c r="CY18" s="14">
        <f t="shared" si="25"/>
        <v>0.17719482522217664</v>
      </c>
      <c r="CZ18" s="14">
        <f t="shared" si="25"/>
        <v>0.17719482522217664</v>
      </c>
      <c r="DA18" s="14">
        <f t="shared" si="25"/>
        <v>5.6025458520824231E-2</v>
      </c>
      <c r="DB18" s="14">
        <f t="shared" si="25"/>
        <v>9.5082598242626284E-2</v>
      </c>
      <c r="DC18" s="14">
        <f t="shared" si="25"/>
        <v>9.5082598242626284E-2</v>
      </c>
      <c r="DD18" s="14">
        <f t="shared" si="25"/>
        <v>9.508391616620547E-2</v>
      </c>
      <c r="DE18" s="14">
        <f t="shared" si="25"/>
        <v>9.5082598242626284E-2</v>
      </c>
      <c r="DF18" s="14">
        <f t="shared" si="25"/>
        <v>0</v>
      </c>
      <c r="DG18" s="14">
        <f t="shared" si="25"/>
        <v>0</v>
      </c>
      <c r="DH18" s="14">
        <f t="shared" si="25"/>
        <v>0</v>
      </c>
      <c r="DI18" s="14">
        <f t="shared" si="25"/>
        <v>5.2847628469736681E-2</v>
      </c>
      <c r="DJ18" s="14">
        <f t="shared" si="25"/>
        <v>0</v>
      </c>
      <c r="DK18" s="14">
        <f t="shared" si="25"/>
        <v>0</v>
      </c>
      <c r="DL18" s="14">
        <f t="shared" si="25"/>
        <v>0</v>
      </c>
      <c r="DM18" s="14">
        <f t="shared" si="25"/>
        <v>0.15632713957093164</v>
      </c>
      <c r="DN18" s="14">
        <f t="shared" si="25"/>
        <v>0.15632713957093164</v>
      </c>
      <c r="DO18" s="14">
        <f t="shared" si="25"/>
        <v>2.4360235853043279E-2</v>
      </c>
      <c r="DP18" s="14">
        <f t="shared" si="25"/>
        <v>0.18068737542397492</v>
      </c>
      <c r="DQ18" s="14">
        <f t="shared" si="25"/>
        <v>2.8559509394946715E-2</v>
      </c>
      <c r="DR18" s="14">
        <f t="shared" si="25"/>
        <v>0.1806943867774162</v>
      </c>
      <c r="DS18" s="14">
        <f t="shared" si="25"/>
        <v>1.7138958272361471</v>
      </c>
      <c r="DT18" s="14">
        <f t="shared" si="25"/>
        <v>1.6282007459311523</v>
      </c>
      <c r="DU18" s="14">
        <f t="shared" si="25"/>
        <v>8.5694765003335768E-2</v>
      </c>
      <c r="DV18" s="14">
        <f t="shared" si="25"/>
        <v>1.7138958272361471</v>
      </c>
      <c r="DW18" s="14">
        <f t="shared" si="25"/>
        <v>0.24423011188967286</v>
      </c>
      <c r="DX18" s="14">
        <f t="shared" si="25"/>
        <v>0</v>
      </c>
      <c r="DY18" s="14">
        <f t="shared" si="25"/>
        <v>0.75865111063357404</v>
      </c>
      <c r="DZ18" s="14">
        <f t="shared" si="25"/>
        <v>2.4399351824873652E-2</v>
      </c>
      <c r="EA18" s="14">
        <f t="shared" ref="EA18:GL18" si="26">IF(HLOOKUP(EA$10,CTA_Look_Up_Table,9,FALSE)&gt;=0.01,HLOOKUP(EA$10,CTA_Look_Up_Table,9,FALSE)*Capacity_Factor,0)</f>
        <v>11.042459934492726</v>
      </c>
      <c r="EB18" s="14">
        <f t="shared" si="26"/>
        <v>11.042459934492726</v>
      </c>
      <c r="EC18" s="14">
        <f t="shared" si="26"/>
        <v>11.067326516584895</v>
      </c>
      <c r="ED18" s="14">
        <f t="shared" si="26"/>
        <v>2.4865211451645948E-2</v>
      </c>
      <c r="EE18" s="14">
        <f t="shared" si="26"/>
        <v>11.067326516584895</v>
      </c>
      <c r="EF18" s="14">
        <f t="shared" si="26"/>
        <v>1.0022170944732212</v>
      </c>
      <c r="EG18" s="14">
        <f t="shared" si="26"/>
        <v>3.3335084559558616</v>
      </c>
      <c r="EH18" s="14">
        <f t="shared" si="26"/>
        <v>3.5770712767789186</v>
      </c>
      <c r="EI18" s="14">
        <f t="shared" si="26"/>
        <v>0</v>
      </c>
      <c r="EJ18" s="14">
        <f t="shared" si="26"/>
        <v>0.29296191773854047</v>
      </c>
      <c r="EK18" s="14">
        <f t="shared" si="26"/>
        <v>0</v>
      </c>
      <c r="EL18" s="14">
        <f t="shared" si="26"/>
        <v>0</v>
      </c>
      <c r="EM18" s="14">
        <f t="shared" si="26"/>
        <v>0</v>
      </c>
      <c r="EN18" s="14">
        <f t="shared" si="26"/>
        <v>0</v>
      </c>
      <c r="EO18" s="14">
        <f t="shared" si="26"/>
        <v>0</v>
      </c>
      <c r="EP18" s="14">
        <f t="shared" si="26"/>
        <v>0</v>
      </c>
      <c r="EQ18" s="14">
        <f t="shared" si="26"/>
        <v>0</v>
      </c>
      <c r="ER18" s="14">
        <f t="shared" si="26"/>
        <v>0</v>
      </c>
      <c r="ES18" s="14">
        <f t="shared" si="26"/>
        <v>0</v>
      </c>
      <c r="ET18" s="14">
        <f t="shared" si="26"/>
        <v>0</v>
      </c>
      <c r="EU18" s="14">
        <f t="shared" si="26"/>
        <v>0</v>
      </c>
      <c r="EV18" s="14">
        <f t="shared" si="26"/>
        <v>0</v>
      </c>
      <c r="EW18" s="14">
        <f t="shared" si="26"/>
        <v>0</v>
      </c>
      <c r="EX18" s="14">
        <f t="shared" si="26"/>
        <v>0</v>
      </c>
      <c r="EY18" s="14">
        <f t="shared" si="26"/>
        <v>0</v>
      </c>
      <c r="EZ18" s="14">
        <f t="shared" si="26"/>
        <v>0</v>
      </c>
      <c r="FA18" s="14">
        <f t="shared" si="26"/>
        <v>0</v>
      </c>
      <c r="FB18" s="14">
        <f t="shared" si="26"/>
        <v>0</v>
      </c>
      <c r="FC18" s="14">
        <f t="shared" si="26"/>
        <v>0</v>
      </c>
      <c r="FD18" s="14">
        <f t="shared" si="26"/>
        <v>0</v>
      </c>
      <c r="FE18" s="14">
        <f t="shared" si="26"/>
        <v>0</v>
      </c>
      <c r="FF18" s="14">
        <f t="shared" si="26"/>
        <v>0</v>
      </c>
      <c r="FG18" s="14">
        <f t="shared" si="26"/>
        <v>0</v>
      </c>
      <c r="FH18" s="14">
        <f t="shared" si="26"/>
        <v>0</v>
      </c>
      <c r="FI18" s="14">
        <f t="shared" si="26"/>
        <v>0</v>
      </c>
      <c r="FJ18" s="14">
        <f t="shared" si="26"/>
        <v>0</v>
      </c>
      <c r="FK18" s="14">
        <f t="shared" si="26"/>
        <v>0</v>
      </c>
      <c r="FL18" s="14">
        <f t="shared" si="26"/>
        <v>0</v>
      </c>
      <c r="FM18" s="14">
        <f t="shared" si="26"/>
        <v>0</v>
      </c>
      <c r="FN18" s="14">
        <f t="shared" si="26"/>
        <v>0</v>
      </c>
      <c r="FO18" s="14">
        <f t="shared" si="26"/>
        <v>0</v>
      </c>
      <c r="FP18" s="14">
        <f t="shared" si="26"/>
        <v>0</v>
      </c>
      <c r="FQ18" s="14">
        <f t="shared" si="26"/>
        <v>0</v>
      </c>
      <c r="FR18" s="14">
        <f t="shared" si="26"/>
        <v>0</v>
      </c>
      <c r="FS18" s="14">
        <f t="shared" si="26"/>
        <v>0</v>
      </c>
      <c r="FT18" s="14">
        <f t="shared" si="26"/>
        <v>0</v>
      </c>
      <c r="FU18" s="14">
        <f t="shared" si="26"/>
        <v>0</v>
      </c>
      <c r="FV18" s="14">
        <f t="shared" si="26"/>
        <v>0</v>
      </c>
      <c r="FW18" s="14">
        <f t="shared" si="26"/>
        <v>0</v>
      </c>
      <c r="FX18" s="14">
        <f t="shared" si="26"/>
        <v>0</v>
      </c>
      <c r="FY18" s="14">
        <f t="shared" si="26"/>
        <v>0</v>
      </c>
      <c r="FZ18" s="14">
        <f t="shared" si="26"/>
        <v>0</v>
      </c>
      <c r="GA18" s="14">
        <f t="shared" si="26"/>
        <v>0</v>
      </c>
      <c r="GB18" s="14">
        <f t="shared" si="26"/>
        <v>0</v>
      </c>
      <c r="GC18" s="14">
        <f t="shared" si="26"/>
        <v>0</v>
      </c>
      <c r="GD18" s="14">
        <f t="shared" si="26"/>
        <v>3.8107707575353138E-2</v>
      </c>
      <c r="GE18" s="14">
        <f t="shared" si="26"/>
        <v>7.3161259048289962</v>
      </c>
      <c r="GF18" s="14">
        <f t="shared" si="26"/>
        <v>17148.555687080017</v>
      </c>
      <c r="GG18" s="14">
        <f t="shared" si="26"/>
        <v>8.4073086397613306</v>
      </c>
      <c r="GH18" s="14">
        <f t="shared" si="26"/>
        <v>8.4073086397613306</v>
      </c>
      <c r="GI18" s="14">
        <f t="shared" si="26"/>
        <v>8.4073086397613306</v>
      </c>
      <c r="GJ18" s="14">
        <f t="shared" si="26"/>
        <v>29.421705543841842</v>
      </c>
      <c r="GK18" s="14">
        <f t="shared" si="26"/>
        <v>0</v>
      </c>
      <c r="GL18" s="14">
        <f t="shared" si="26"/>
        <v>4.0011316393136038</v>
      </c>
      <c r="GM18" s="14">
        <f t="shared" ref="GM18:HZ18" si="27">IF(HLOOKUP(GM$10,CTA_Look_Up_Table,9,FALSE)&gt;=0.01,HLOOKUP(GM$10,CTA_Look_Up_Table,9,FALSE)*Capacity_Factor,0)</f>
        <v>29.421705543841842</v>
      </c>
      <c r="GN18" s="14">
        <f t="shared" si="27"/>
        <v>12.822041600085164</v>
      </c>
      <c r="GO18" s="14">
        <f t="shared" si="27"/>
        <v>25.015802671498584</v>
      </c>
      <c r="GP18" s="14">
        <f t="shared" si="27"/>
        <v>7.1452017599966089</v>
      </c>
      <c r="GQ18" s="14">
        <f t="shared" si="27"/>
        <v>4.0001458324763695</v>
      </c>
      <c r="GR18" s="14">
        <f t="shared" si="27"/>
        <v>2.7291935768175506</v>
      </c>
      <c r="GS18" s="14">
        <f t="shared" si="27"/>
        <v>1.270951728489387</v>
      </c>
      <c r="GT18" s="14">
        <f t="shared" si="27"/>
        <v>0</v>
      </c>
      <c r="GU18" s="14">
        <f t="shared" si="27"/>
        <v>1.270951728489387</v>
      </c>
      <c r="GV18" s="14">
        <f t="shared" si="27"/>
        <v>0.18803116190888397</v>
      </c>
      <c r="GW18" s="14">
        <f t="shared" si="27"/>
        <v>1.4451242913597638E-2</v>
      </c>
      <c r="GX18" s="14">
        <f t="shared" si="27"/>
        <v>5.0289644236414056E-2</v>
      </c>
      <c r="GY18" s="14">
        <f t="shared" si="27"/>
        <v>5.0289644236414056E-2</v>
      </c>
      <c r="GZ18" s="14">
        <f t="shared" si="27"/>
        <v>3.3734858226375981</v>
      </c>
      <c r="HA18" s="14">
        <f t="shared" si="27"/>
        <v>0</v>
      </c>
      <c r="HB18" s="14">
        <f t="shared" si="27"/>
        <v>2.5175266152886331</v>
      </c>
      <c r="HC18" s="14">
        <f t="shared" si="27"/>
        <v>1.5150707130628625</v>
      </c>
      <c r="HD18" s="14">
        <f t="shared" si="27"/>
        <v>0.83078370396983414</v>
      </c>
      <c r="HE18" s="14">
        <f t="shared" si="27"/>
        <v>0.22252823332974336</v>
      </c>
      <c r="HF18" s="14">
        <f t="shared" si="27"/>
        <v>0.17167214553899318</v>
      </c>
      <c r="HG18" s="14">
        <f t="shared" si="27"/>
        <v>0.17167214553899318</v>
      </c>
      <c r="HH18" s="14">
        <f t="shared" si="27"/>
        <v>1.7375989463926058</v>
      </c>
      <c r="HI18" s="14">
        <f t="shared" si="27"/>
        <v>0</v>
      </c>
      <c r="HJ18" s="14">
        <f t="shared" si="27"/>
        <v>1.7116242541550541</v>
      </c>
      <c r="HK18" s="14">
        <f t="shared" si="27"/>
        <v>0</v>
      </c>
      <c r="HL18" s="14">
        <f t="shared" si="27"/>
        <v>5.61943636067333E-2</v>
      </c>
      <c r="HM18" s="14">
        <f t="shared" si="27"/>
        <v>5.61943636067333E-2</v>
      </c>
      <c r="HN18" s="14">
        <f t="shared" si="27"/>
        <v>0</v>
      </c>
      <c r="HO18" s="14">
        <f t="shared" si="27"/>
        <v>5.6904460831201195E-2</v>
      </c>
      <c r="HP18" s="14">
        <f t="shared" si="27"/>
        <v>0</v>
      </c>
      <c r="HQ18" s="14">
        <f t="shared" si="27"/>
        <v>0.23322023102605771</v>
      </c>
      <c r="HR18" s="14">
        <f t="shared" si="27"/>
        <v>0</v>
      </c>
      <c r="HS18" s="14">
        <f t="shared" si="27"/>
        <v>9.5082598242626284E-2</v>
      </c>
      <c r="HT18" s="14">
        <f t="shared" si="27"/>
        <v>5.2926809318374457E-2</v>
      </c>
      <c r="HU18" s="14">
        <f t="shared" si="27"/>
        <v>0</v>
      </c>
      <c r="HV18" s="14">
        <f t="shared" si="27"/>
        <v>0.1806943867774162</v>
      </c>
      <c r="HW18" s="14">
        <f t="shared" si="27"/>
        <v>1.7138958272361471</v>
      </c>
      <c r="HX18" s="14">
        <f t="shared" si="27"/>
        <v>11.067326516584895</v>
      </c>
      <c r="HY18" s="14">
        <f t="shared" si="27"/>
        <v>0</v>
      </c>
      <c r="HZ18" s="14">
        <f t="shared" si="27"/>
        <v>0</v>
      </c>
    </row>
    <row r="19" spans="1:234" s="12" customFormat="1" ht="12" customHeight="1" x14ac:dyDescent="0.15">
      <c r="A19" s="17" t="s">
        <v>179</v>
      </c>
      <c r="B19" s="16" t="s">
        <v>176</v>
      </c>
      <c r="C19" s="14">
        <f t="shared" ref="C19:BN19" si="28">IF(HLOOKUP(C$10,CTA_Look_Up_Table,10,FALSE)&gt;=0.01,HLOOKUP(C$10,CTA_Look_Up_Table,10,FALSE)*Capacity_Factor,0)</f>
        <v>0</v>
      </c>
      <c r="D19" s="14">
        <f t="shared" si="28"/>
        <v>83.971606282015642</v>
      </c>
      <c r="E19" s="14">
        <f t="shared" si="28"/>
        <v>17.218439607575295</v>
      </c>
      <c r="F19" s="14">
        <f t="shared" si="28"/>
        <v>19174.781183608779</v>
      </c>
      <c r="G19" s="14">
        <f t="shared" si="28"/>
        <v>1009.1989264263414</v>
      </c>
      <c r="H19" s="14">
        <f t="shared" si="28"/>
        <v>30607.926383916769</v>
      </c>
      <c r="I19" s="14">
        <f t="shared" si="28"/>
        <v>0</v>
      </c>
      <c r="J19" s="14">
        <f t="shared" si="28"/>
        <v>61.803235491995842</v>
      </c>
      <c r="K19" s="14">
        <f t="shared" si="28"/>
        <v>0</v>
      </c>
      <c r="L19" s="14">
        <f t="shared" si="28"/>
        <v>20183.983800221144</v>
      </c>
      <c r="M19" s="14">
        <f t="shared" si="28"/>
        <v>83.971606282015642</v>
      </c>
      <c r="N19" s="14">
        <f t="shared" si="28"/>
        <v>55401.81708315124</v>
      </c>
      <c r="O19" s="14">
        <f t="shared" si="28"/>
        <v>22.1683391598539</v>
      </c>
      <c r="P19" s="14">
        <f t="shared" si="28"/>
        <v>20183.983800221144</v>
      </c>
      <c r="Q19" s="14">
        <f t="shared" si="28"/>
        <v>83.971606282015642</v>
      </c>
      <c r="R19" s="14">
        <f t="shared" si="28"/>
        <v>17.218439607575295</v>
      </c>
      <c r="S19" s="14">
        <f t="shared" si="28"/>
        <v>55401.81708315124</v>
      </c>
      <c r="T19" s="14">
        <f t="shared" si="28"/>
        <v>49860.886794243132</v>
      </c>
      <c r="U19" s="14">
        <f t="shared" si="28"/>
        <v>5540.1922517037574</v>
      </c>
      <c r="V19" s="14">
        <f t="shared" si="28"/>
        <v>0</v>
      </c>
      <c r="W19" s="14">
        <f t="shared" si="28"/>
        <v>158898.88292642101</v>
      </c>
      <c r="X19" s="14">
        <f t="shared" si="28"/>
        <v>0</v>
      </c>
      <c r="Y19" s="14">
        <f t="shared" si="28"/>
        <v>43722.710441106072</v>
      </c>
      <c r="Z19" s="14">
        <f t="shared" si="28"/>
        <v>163993.97548357188</v>
      </c>
      <c r="AA19" s="14">
        <f t="shared" si="28"/>
        <v>0</v>
      </c>
      <c r="AB19" s="14">
        <f t="shared" si="28"/>
        <v>123974.96241673337</v>
      </c>
      <c r="AC19" s="14">
        <f t="shared" si="28"/>
        <v>0</v>
      </c>
      <c r="AD19" s="14">
        <f t="shared" si="28"/>
        <v>40019.429530689536</v>
      </c>
      <c r="AE19" s="14">
        <f t="shared" si="28"/>
        <v>0</v>
      </c>
      <c r="AF19" s="14">
        <f t="shared" si="28"/>
        <v>31203.385343772352</v>
      </c>
      <c r="AG19" s="14">
        <f t="shared" si="28"/>
        <v>0</v>
      </c>
      <c r="AH19" s="14">
        <f t="shared" si="28"/>
        <v>8816.0441869171882</v>
      </c>
      <c r="AI19" s="14">
        <f t="shared" si="28"/>
        <v>3721.7260416614477</v>
      </c>
      <c r="AJ19" s="14">
        <f t="shared" si="28"/>
        <v>8648.799684717902</v>
      </c>
      <c r="AK19" s="14">
        <f t="shared" si="28"/>
        <v>4927.0736430564539</v>
      </c>
      <c r="AL19" s="14">
        <f t="shared" si="28"/>
        <v>991.57934251142638</v>
      </c>
      <c r="AM19" s="14">
        <f t="shared" si="28"/>
        <v>167.24392231291273</v>
      </c>
      <c r="AN19" s="14">
        <f t="shared" si="28"/>
        <v>9915.7934251142633</v>
      </c>
      <c r="AO19" s="14">
        <f t="shared" si="28"/>
        <v>8924.2140826028372</v>
      </c>
      <c r="AP19" s="14">
        <f t="shared" si="28"/>
        <v>991.57934251142638</v>
      </c>
      <c r="AQ19" s="14">
        <f t="shared" si="28"/>
        <v>16904.183365964454</v>
      </c>
      <c r="AR19" s="14">
        <f t="shared" si="28"/>
        <v>6.1916049750374551</v>
      </c>
      <c r="AS19" s="14">
        <f t="shared" si="28"/>
        <v>0.68795610833749499</v>
      </c>
      <c r="AT19" s="14">
        <f t="shared" si="28"/>
        <v>9915.7934251142633</v>
      </c>
      <c r="AU19" s="14">
        <f t="shared" si="28"/>
        <v>8109.2997600347517</v>
      </c>
      <c r="AV19" s="14">
        <f t="shared" si="28"/>
        <v>982.15882476737181</v>
      </c>
      <c r="AW19" s="14">
        <f t="shared" si="28"/>
        <v>987.92763985820488</v>
      </c>
      <c r="AX19" s="14">
        <f t="shared" si="28"/>
        <v>0.42149800279507982</v>
      </c>
      <c r="AY19" s="14">
        <f t="shared" si="28"/>
        <v>0</v>
      </c>
      <c r="AZ19" s="14">
        <f t="shared" si="28"/>
        <v>35885.424836121936</v>
      </c>
      <c r="BA19" s="14">
        <f t="shared" si="28"/>
        <v>7818.634350491423</v>
      </c>
      <c r="BB19" s="14">
        <f t="shared" si="28"/>
        <v>0</v>
      </c>
      <c r="BC19" s="14">
        <f t="shared" si="28"/>
        <v>7351.0192495116462</v>
      </c>
      <c r="BD19" s="14">
        <f t="shared" si="28"/>
        <v>0</v>
      </c>
      <c r="BE19" s="14">
        <f t="shared" si="28"/>
        <v>467.61568086615131</v>
      </c>
      <c r="BF19" s="14">
        <f t="shared" si="28"/>
        <v>456.74260047005612</v>
      </c>
      <c r="BG19" s="14">
        <f t="shared" si="28"/>
        <v>7807.7588451159418</v>
      </c>
      <c r="BH19" s="14">
        <f t="shared" si="28"/>
        <v>10.873054037623566</v>
      </c>
      <c r="BI19" s="14">
        <f t="shared" si="28"/>
        <v>27812.689547868249</v>
      </c>
      <c r="BJ19" s="14">
        <f t="shared" si="28"/>
        <v>55619.010889001853</v>
      </c>
      <c r="BK19" s="14">
        <f t="shared" si="28"/>
        <v>8072.7352882536889</v>
      </c>
      <c r="BL19" s="14">
        <f t="shared" si="28"/>
        <v>9361.3693338203593</v>
      </c>
      <c r="BM19" s="14">
        <f t="shared" si="28"/>
        <v>9357.6791477986262</v>
      </c>
      <c r="BN19" s="14">
        <f t="shared" si="28"/>
        <v>9361.3693338203593</v>
      </c>
      <c r="BO19" s="14">
        <f t="shared" ref="BO19:DZ19" si="29">IF(HLOOKUP(BO$10,CTA_Look_Up_Table,10,FALSE)&gt;=0.01,HLOOKUP(BO$10,CTA_Look_Up_Table,10,FALSE)*Capacity_Factor,0)</f>
        <v>27809.36838044869</v>
      </c>
      <c r="BP19" s="14">
        <f t="shared" si="29"/>
        <v>27809.36838044869</v>
      </c>
      <c r="BQ19" s="14">
        <f t="shared" si="29"/>
        <v>55619.010889001853</v>
      </c>
      <c r="BR19" s="14">
        <f t="shared" si="29"/>
        <v>3.6884943350274408</v>
      </c>
      <c r="BS19" s="14">
        <f t="shared" si="29"/>
        <v>3.6884943350274408</v>
      </c>
      <c r="BT19" s="14">
        <f t="shared" si="29"/>
        <v>3.6792256420797091</v>
      </c>
      <c r="BU19" s="14">
        <f t="shared" si="29"/>
        <v>9.268956532447515E-3</v>
      </c>
      <c r="BV19" s="14">
        <f t="shared" si="29"/>
        <v>41506.516508810731</v>
      </c>
      <c r="BW19" s="14">
        <f t="shared" si="29"/>
        <v>27809.36838044869</v>
      </c>
      <c r="BX19" s="14">
        <f t="shared" si="29"/>
        <v>13697.153400056359</v>
      </c>
      <c r="BY19" s="14">
        <f t="shared" si="29"/>
        <v>41506.516508810731</v>
      </c>
      <c r="BZ19" s="14">
        <f t="shared" si="29"/>
        <v>37858.614747191794</v>
      </c>
      <c r="CA19" s="14">
        <f t="shared" si="29"/>
        <v>1892.9304737748739</v>
      </c>
      <c r="CB19" s="14">
        <f t="shared" si="29"/>
        <v>0</v>
      </c>
      <c r="CC19" s="14">
        <f t="shared" si="29"/>
        <v>11242.626167700195</v>
      </c>
      <c r="CD19" s="14">
        <f t="shared" si="29"/>
        <v>971.26275978405567</v>
      </c>
      <c r="CE19" s="14">
        <f t="shared" si="29"/>
        <v>36009.3254676488</v>
      </c>
      <c r="CF19" s="14">
        <f t="shared" si="29"/>
        <v>36988.30546074317</v>
      </c>
      <c r="CG19" s="14">
        <f t="shared" si="29"/>
        <v>35965.681110400328</v>
      </c>
      <c r="CH19" s="14">
        <f t="shared" si="29"/>
        <v>37858.614747191794</v>
      </c>
      <c r="CI19" s="14">
        <f t="shared" si="29"/>
        <v>1022.6248775122717</v>
      </c>
      <c r="CJ19" s="14">
        <f t="shared" si="29"/>
        <v>1514.721726899093</v>
      </c>
      <c r="CK19" s="14">
        <f t="shared" si="29"/>
        <v>1505.3270404571904</v>
      </c>
      <c r="CL19" s="14">
        <f t="shared" si="29"/>
        <v>1514.721726899093</v>
      </c>
      <c r="CM19" s="14">
        <f t="shared" si="29"/>
        <v>492.09706025459377</v>
      </c>
      <c r="CN19" s="14">
        <f t="shared" si="29"/>
        <v>535.74226097416044</v>
      </c>
      <c r="CO19" s="14">
        <f t="shared" si="29"/>
        <v>43.645480119365494</v>
      </c>
      <c r="CP19" s="14">
        <f t="shared" si="29"/>
        <v>535.74226097416044</v>
      </c>
      <c r="CQ19" s="14">
        <f t="shared" si="29"/>
        <v>492.09706025459377</v>
      </c>
      <c r="CR19" s="14">
        <f t="shared" si="29"/>
        <v>137.21176511057845</v>
      </c>
      <c r="CS19" s="14">
        <f t="shared" si="29"/>
        <v>0</v>
      </c>
      <c r="CT19" s="14">
        <f t="shared" si="29"/>
        <v>11.454616811260161</v>
      </c>
      <c r="CU19" s="14">
        <f t="shared" si="29"/>
        <v>3158.4270529852752</v>
      </c>
      <c r="CV19" s="14">
        <f t="shared" si="29"/>
        <v>39237.447482518262</v>
      </c>
      <c r="CW19" s="14">
        <f t="shared" si="29"/>
        <v>40744.076631471697</v>
      </c>
      <c r="CX19" s="14">
        <f t="shared" si="29"/>
        <v>40744.076631471697</v>
      </c>
      <c r="CY19" s="14">
        <f t="shared" si="29"/>
        <v>30956.311574534331</v>
      </c>
      <c r="CZ19" s="14">
        <f t="shared" si="29"/>
        <v>30956.311574534331</v>
      </c>
      <c r="DA19" s="14">
        <f t="shared" si="29"/>
        <v>9787.7650569373709</v>
      </c>
      <c r="DB19" s="14">
        <f t="shared" si="29"/>
        <v>32461.501550939287</v>
      </c>
      <c r="DC19" s="14">
        <f t="shared" si="29"/>
        <v>32461.501550939287</v>
      </c>
      <c r="DD19" s="14">
        <f t="shared" si="29"/>
        <v>32461.485735856331</v>
      </c>
      <c r="DE19" s="14">
        <f t="shared" si="29"/>
        <v>32461.501550939287</v>
      </c>
      <c r="DF19" s="14">
        <f t="shared" si="29"/>
        <v>6775.9617466619356</v>
      </c>
      <c r="DG19" s="14">
        <f t="shared" si="29"/>
        <v>146.79786677312239</v>
      </c>
      <c r="DH19" s="14">
        <f t="shared" si="29"/>
        <v>146.79786677312239</v>
      </c>
      <c r="DI19" s="14">
        <f t="shared" si="29"/>
        <v>52.031364593423511</v>
      </c>
      <c r="DJ19" s="14">
        <f t="shared" si="29"/>
        <v>137.21176511057845</v>
      </c>
      <c r="DK19" s="14">
        <f t="shared" si="29"/>
        <v>2.1666663641893522</v>
      </c>
      <c r="DL19" s="14">
        <f t="shared" si="29"/>
        <v>9.5861227493212091</v>
      </c>
      <c r="DM19" s="14">
        <f t="shared" si="29"/>
        <v>6697.3607843990076</v>
      </c>
      <c r="DN19" s="14">
        <f t="shared" si="29"/>
        <v>6697.3607843990076</v>
      </c>
      <c r="DO19" s="14">
        <f t="shared" si="29"/>
        <v>1043.6404869060452</v>
      </c>
      <c r="DP19" s="14">
        <f t="shared" si="29"/>
        <v>7740.9981082884633</v>
      </c>
      <c r="DQ19" s="14">
        <f t="shared" si="29"/>
        <v>1.6431170050004316</v>
      </c>
      <c r="DR19" s="14">
        <f t="shared" si="29"/>
        <v>7741.5200060258221</v>
      </c>
      <c r="DS19" s="14">
        <f t="shared" si="29"/>
        <v>37904.552291468062</v>
      </c>
      <c r="DT19" s="14">
        <f t="shared" si="29"/>
        <v>36009.3254676488</v>
      </c>
      <c r="DU19" s="14">
        <f t="shared" si="29"/>
        <v>1895.2278781581188</v>
      </c>
      <c r="DV19" s="14">
        <f t="shared" si="29"/>
        <v>37904.552291468062</v>
      </c>
      <c r="DW19" s="14">
        <f t="shared" si="29"/>
        <v>5401.3990837320371</v>
      </c>
      <c r="DX19" s="14">
        <f t="shared" si="29"/>
        <v>0</v>
      </c>
      <c r="DY19" s="14">
        <f t="shared" si="29"/>
        <v>20958.263902995623</v>
      </c>
      <c r="DZ19" s="14">
        <f t="shared" si="29"/>
        <v>1191.5974411085942</v>
      </c>
      <c r="EA19" s="14">
        <f t="shared" ref="EA19:GL19" si="30">IF(HLOOKUP(EA$10,CTA_Look_Up_Table,10,FALSE)&gt;=0.01,HLOOKUP(EA$10,CTA_Look_Up_Table,10,FALSE)*Capacity_Factor,0)</f>
        <v>555473.15846293885</v>
      </c>
      <c r="EB19" s="14">
        <f t="shared" si="30"/>
        <v>555473.15846293885</v>
      </c>
      <c r="EC19" s="14">
        <f t="shared" si="30"/>
        <v>556722.55001601146</v>
      </c>
      <c r="ED19" s="14">
        <f t="shared" si="30"/>
        <v>1250.8027856412896</v>
      </c>
      <c r="EE19" s="14">
        <f t="shared" si="30"/>
        <v>556722.55001601146</v>
      </c>
      <c r="EF19" s="14">
        <f t="shared" si="30"/>
        <v>26307.483756380345</v>
      </c>
      <c r="EG19" s="14">
        <f t="shared" si="30"/>
        <v>4529.0433255496455</v>
      </c>
      <c r="EH19" s="14">
        <f t="shared" si="30"/>
        <v>9878.0164636403442</v>
      </c>
      <c r="EI19" s="14">
        <f t="shared" si="30"/>
        <v>59.20560811741116</v>
      </c>
      <c r="EJ19" s="14">
        <f t="shared" si="30"/>
        <v>398.03021207292124</v>
      </c>
      <c r="EK19" s="14">
        <f t="shared" si="30"/>
        <v>0</v>
      </c>
      <c r="EL19" s="14">
        <f t="shared" si="30"/>
        <v>0.93843539210414439</v>
      </c>
      <c r="EM19" s="14">
        <f t="shared" si="30"/>
        <v>6.8795610833749512</v>
      </c>
      <c r="EN19" s="14">
        <f t="shared" si="30"/>
        <v>6.8795610833749512</v>
      </c>
      <c r="EO19" s="14">
        <f t="shared" si="30"/>
        <v>1149.3875118837093</v>
      </c>
      <c r="EP19" s="14">
        <f t="shared" si="30"/>
        <v>29813.070858223964</v>
      </c>
      <c r="EQ19" s="14">
        <f t="shared" si="30"/>
        <v>27173.180310301803</v>
      </c>
      <c r="ER19" s="14">
        <f t="shared" si="30"/>
        <v>1149.2367414262499</v>
      </c>
      <c r="ES19" s="14">
        <f t="shared" si="30"/>
        <v>28322.414943050324</v>
      </c>
      <c r="ET19" s="14">
        <f t="shared" si="30"/>
        <v>1490.6532793264826</v>
      </c>
      <c r="EU19" s="14">
        <f t="shared" si="30"/>
        <v>29813.070858223964</v>
      </c>
      <c r="EV19" s="14">
        <f t="shared" si="30"/>
        <v>11242.626167700195</v>
      </c>
      <c r="EW19" s="14">
        <f t="shared" si="30"/>
        <v>0</v>
      </c>
      <c r="EX19" s="14">
        <f t="shared" si="30"/>
        <v>15912.482774483744</v>
      </c>
      <c r="EY19" s="14">
        <f t="shared" si="30"/>
        <v>16904.183365964454</v>
      </c>
      <c r="EZ19" s="14">
        <f t="shared" si="30"/>
        <v>1150.0902287361334</v>
      </c>
      <c r="FA19" s="14">
        <f t="shared" si="30"/>
        <v>212.30251699574663</v>
      </c>
      <c r="FB19" s="14">
        <f t="shared" si="30"/>
        <v>0</v>
      </c>
      <c r="FC19" s="14">
        <f t="shared" si="30"/>
        <v>0</v>
      </c>
      <c r="FD19" s="14">
        <f t="shared" si="30"/>
        <v>0</v>
      </c>
      <c r="FE19" s="14">
        <f t="shared" si="30"/>
        <v>0</v>
      </c>
      <c r="FF19" s="14">
        <f t="shared" si="30"/>
        <v>0</v>
      </c>
      <c r="FG19" s="14">
        <f t="shared" si="30"/>
        <v>0</v>
      </c>
      <c r="FH19" s="14">
        <f t="shared" si="30"/>
        <v>0</v>
      </c>
      <c r="FI19" s="14">
        <f t="shared" si="30"/>
        <v>0</v>
      </c>
      <c r="FJ19" s="14">
        <f t="shared" si="30"/>
        <v>0</v>
      </c>
      <c r="FK19" s="14">
        <f t="shared" si="30"/>
        <v>0</v>
      </c>
      <c r="FL19" s="14">
        <f t="shared" si="30"/>
        <v>0</v>
      </c>
      <c r="FM19" s="14">
        <f t="shared" si="30"/>
        <v>0</v>
      </c>
      <c r="FN19" s="14">
        <f t="shared" si="30"/>
        <v>0</v>
      </c>
      <c r="FO19" s="14">
        <f t="shared" si="30"/>
        <v>0</v>
      </c>
      <c r="FP19" s="14">
        <f t="shared" si="30"/>
        <v>0</v>
      </c>
      <c r="FQ19" s="14">
        <f t="shared" si="30"/>
        <v>0</v>
      </c>
      <c r="FR19" s="14">
        <f t="shared" si="30"/>
        <v>0</v>
      </c>
      <c r="FS19" s="14">
        <f t="shared" si="30"/>
        <v>0</v>
      </c>
      <c r="FT19" s="14">
        <f t="shared" si="30"/>
        <v>0</v>
      </c>
      <c r="FU19" s="14">
        <f t="shared" si="30"/>
        <v>0</v>
      </c>
      <c r="FV19" s="14">
        <f t="shared" si="30"/>
        <v>0</v>
      </c>
      <c r="FW19" s="14">
        <f t="shared" si="30"/>
        <v>0</v>
      </c>
      <c r="FX19" s="14">
        <f t="shared" si="30"/>
        <v>0</v>
      </c>
      <c r="FY19" s="14">
        <f t="shared" si="30"/>
        <v>60.14402242273804</v>
      </c>
      <c r="FZ19" s="14">
        <f t="shared" si="30"/>
        <v>0</v>
      </c>
      <c r="GA19" s="14">
        <f t="shared" si="30"/>
        <v>0</v>
      </c>
      <c r="GB19" s="14">
        <f t="shared" si="30"/>
        <v>0</v>
      </c>
      <c r="GC19" s="14">
        <f t="shared" si="30"/>
        <v>0</v>
      </c>
      <c r="GD19" s="14">
        <f t="shared" si="30"/>
        <v>61.803130058109502</v>
      </c>
      <c r="GE19" s="14">
        <f t="shared" si="30"/>
        <v>20183.983800221144</v>
      </c>
      <c r="GF19" s="14">
        <f t="shared" si="30"/>
        <v>55401.81708315124</v>
      </c>
      <c r="GG19" s="14">
        <f t="shared" si="30"/>
        <v>48818.06658297278</v>
      </c>
      <c r="GH19" s="14">
        <f t="shared" si="30"/>
        <v>48818.06658297278</v>
      </c>
      <c r="GI19" s="14">
        <f t="shared" si="30"/>
        <v>48818.06658297278</v>
      </c>
      <c r="GJ19" s="14">
        <f t="shared" si="30"/>
        <v>164818.46847471353</v>
      </c>
      <c r="GK19" s="14">
        <f t="shared" si="30"/>
        <v>824.09128803470435</v>
      </c>
      <c r="GL19" s="14">
        <f t="shared" si="30"/>
        <v>42898.618098732499</v>
      </c>
      <c r="GM19" s="14">
        <f t="shared" ref="GM19:HZ19" si="31">IF(HLOOKUP(GM$10,CTA_Look_Up_Table,10,FALSE)&gt;=0.01,HLOOKUP(GM$10,CTA_Look_Up_Table,10,FALSE)*Capacity_Factor,0)</f>
        <v>163993.97548357188</v>
      </c>
      <c r="GN19" s="14">
        <f t="shared" si="31"/>
        <v>40019.429530689536</v>
      </c>
      <c r="GO19" s="14">
        <f t="shared" si="31"/>
        <v>158899.93726528436</v>
      </c>
      <c r="GP19" s="14">
        <f t="shared" si="31"/>
        <v>8816.0441869171882</v>
      </c>
      <c r="GQ19" s="14">
        <f t="shared" si="31"/>
        <v>43704.059186613362</v>
      </c>
      <c r="GR19" s="14">
        <f t="shared" si="31"/>
        <v>35840.900105922563</v>
      </c>
      <c r="GS19" s="14">
        <f t="shared" si="31"/>
        <v>7863.1643523851153</v>
      </c>
      <c r="GT19" s="14">
        <f t="shared" si="31"/>
        <v>44.529095162269627</v>
      </c>
      <c r="GU19" s="14">
        <f t="shared" si="31"/>
        <v>7818.634350491423</v>
      </c>
      <c r="GV19" s="14">
        <f t="shared" si="31"/>
        <v>467.61568086615131</v>
      </c>
      <c r="GW19" s="14">
        <f t="shared" si="31"/>
        <v>10.873054037623566</v>
      </c>
      <c r="GX19" s="14">
        <f t="shared" si="31"/>
        <v>33.041456457809268</v>
      </c>
      <c r="GY19" s="14">
        <f t="shared" si="31"/>
        <v>33.041456457809268</v>
      </c>
      <c r="GZ19" s="14">
        <f t="shared" si="31"/>
        <v>55619.010889001853</v>
      </c>
      <c r="HA19" s="14">
        <f t="shared" si="31"/>
        <v>3.6884943350274408</v>
      </c>
      <c r="HB19" s="14">
        <f t="shared" si="31"/>
        <v>41506.516508810731</v>
      </c>
      <c r="HC19" s="14">
        <f t="shared" si="31"/>
        <v>24979.006245167584</v>
      </c>
      <c r="HD19" s="14">
        <f t="shared" si="31"/>
        <v>13697.153400056359</v>
      </c>
      <c r="HE19" s="14">
        <f t="shared" si="31"/>
        <v>12009.299215575587</v>
      </c>
      <c r="HF19" s="14">
        <f t="shared" si="31"/>
        <v>2830.3626624505382</v>
      </c>
      <c r="HG19" s="14">
        <f t="shared" si="31"/>
        <v>14070.705659342144</v>
      </c>
      <c r="HH19" s="14">
        <f t="shared" si="31"/>
        <v>36988.30546074317</v>
      </c>
      <c r="HI19" s="14">
        <f t="shared" si="31"/>
        <v>0</v>
      </c>
      <c r="HJ19" s="14">
        <f t="shared" si="31"/>
        <v>37858.614747191794</v>
      </c>
      <c r="HK19" s="14">
        <f t="shared" si="31"/>
        <v>9.3945124759898455</v>
      </c>
      <c r="HL19" s="14">
        <f t="shared" si="31"/>
        <v>3032.6697307200443</v>
      </c>
      <c r="HM19" s="14">
        <f t="shared" si="31"/>
        <v>3032.6697307200443</v>
      </c>
      <c r="HN19" s="14">
        <f t="shared" si="31"/>
        <v>0</v>
      </c>
      <c r="HO19" s="14">
        <f t="shared" si="31"/>
        <v>3158.4270529852752</v>
      </c>
      <c r="HP19" s="14">
        <f t="shared" si="31"/>
        <v>11.454616811260161</v>
      </c>
      <c r="HQ19" s="14">
        <f t="shared" si="31"/>
        <v>40744.076631471697</v>
      </c>
      <c r="HR19" s="14">
        <f t="shared" si="31"/>
        <v>0</v>
      </c>
      <c r="HS19" s="14">
        <f t="shared" si="31"/>
        <v>32461.501550939287</v>
      </c>
      <c r="HT19" s="14">
        <f t="shared" si="31"/>
        <v>1043.6378510588868</v>
      </c>
      <c r="HU19" s="14">
        <f t="shared" si="31"/>
        <v>9.5861227493212091</v>
      </c>
      <c r="HV19" s="14">
        <f t="shared" si="31"/>
        <v>7741.5200060258221</v>
      </c>
      <c r="HW19" s="14">
        <f t="shared" si="31"/>
        <v>37904.552291468062</v>
      </c>
      <c r="HX19" s="14">
        <f t="shared" si="31"/>
        <v>556722.55001601146</v>
      </c>
      <c r="HY19" s="14">
        <f t="shared" si="31"/>
        <v>0</v>
      </c>
      <c r="HZ19" s="14">
        <f t="shared" si="31"/>
        <v>29813.070858223964</v>
      </c>
    </row>
    <row r="20" spans="1:234" s="12" customFormat="1" ht="12" customHeight="1" x14ac:dyDescent="0.15">
      <c r="A20" s="17" t="s">
        <v>180</v>
      </c>
      <c r="B20" s="16" t="s">
        <v>176</v>
      </c>
      <c r="C20" s="14">
        <f t="shared" ref="C20:BN20" si="32">IF(HLOOKUP(C$10,CTA_Look_Up_Table,11,FALSE)&gt;=0.01,HLOOKUP(C$10,CTA_Look_Up_Table,11,FALSE)*Capacity_Factor,0)</f>
        <v>0</v>
      </c>
      <c r="D20" s="14">
        <f t="shared" si="32"/>
        <v>50.907734579971503</v>
      </c>
      <c r="E20" s="14">
        <f t="shared" si="32"/>
        <v>0</v>
      </c>
      <c r="F20" s="14">
        <f t="shared" si="32"/>
        <v>1530.9448389894976</v>
      </c>
      <c r="G20" s="14">
        <f t="shared" si="32"/>
        <v>80.576055255645798</v>
      </c>
      <c r="H20" s="14">
        <f t="shared" si="32"/>
        <v>72.73694037273377</v>
      </c>
      <c r="I20" s="14">
        <f t="shared" si="32"/>
        <v>924.76588874077947</v>
      </c>
      <c r="J20" s="14">
        <f t="shared" si="32"/>
        <v>11.184532096329473</v>
      </c>
      <c r="K20" s="14">
        <f t="shared" si="32"/>
        <v>0</v>
      </c>
      <c r="L20" s="14">
        <f t="shared" si="32"/>
        <v>1611.5211051129158</v>
      </c>
      <c r="M20" s="14">
        <f t="shared" si="32"/>
        <v>50.907734579971503</v>
      </c>
      <c r="N20" s="14">
        <f t="shared" si="32"/>
        <v>1794.2960187693857</v>
      </c>
      <c r="O20" s="14">
        <f t="shared" si="32"/>
        <v>39.723202483642027</v>
      </c>
      <c r="P20" s="14">
        <f t="shared" si="32"/>
        <v>1611.5211051129158</v>
      </c>
      <c r="Q20" s="14">
        <f t="shared" si="32"/>
        <v>50.907734579971503</v>
      </c>
      <c r="R20" s="14">
        <f t="shared" si="32"/>
        <v>0</v>
      </c>
      <c r="S20" s="14">
        <f t="shared" si="32"/>
        <v>1794.2960187693857</v>
      </c>
      <c r="T20" s="14">
        <f t="shared" si="32"/>
        <v>1614.8391095158863</v>
      </c>
      <c r="U20" s="14">
        <f t="shared" si="32"/>
        <v>179.42960187693856</v>
      </c>
      <c r="V20" s="14">
        <f t="shared" si="32"/>
        <v>0</v>
      </c>
      <c r="W20" s="14">
        <f t="shared" si="32"/>
        <v>2852.674054307372</v>
      </c>
      <c r="X20" s="14">
        <f t="shared" si="32"/>
        <v>0</v>
      </c>
      <c r="Y20" s="14">
        <f t="shared" si="32"/>
        <v>325.14603327792031</v>
      </c>
      <c r="Z20" s="14">
        <f t="shared" si="32"/>
        <v>4247.0567063600029</v>
      </c>
      <c r="AA20" s="14">
        <f t="shared" si="32"/>
        <v>0</v>
      </c>
      <c r="AB20" s="14">
        <f t="shared" si="32"/>
        <v>1620.8762538474425</v>
      </c>
      <c r="AC20" s="14">
        <f t="shared" si="32"/>
        <v>0</v>
      </c>
      <c r="AD20" s="14">
        <f t="shared" si="32"/>
        <v>2626.1804525125594</v>
      </c>
      <c r="AE20" s="14">
        <f t="shared" si="32"/>
        <v>0</v>
      </c>
      <c r="AF20" s="14">
        <f t="shared" si="32"/>
        <v>740.08894777482192</v>
      </c>
      <c r="AG20" s="14">
        <f t="shared" si="32"/>
        <v>0</v>
      </c>
      <c r="AH20" s="14">
        <f t="shared" si="32"/>
        <v>1886.091504737738</v>
      </c>
      <c r="AI20" s="14">
        <f t="shared" si="32"/>
        <v>491.72819980324988</v>
      </c>
      <c r="AJ20" s="14">
        <f t="shared" si="32"/>
        <v>1142.7114382009613</v>
      </c>
      <c r="AK20" s="14">
        <f t="shared" si="32"/>
        <v>650.98308024688185</v>
      </c>
      <c r="AL20" s="14">
        <f t="shared" si="32"/>
        <v>0</v>
      </c>
      <c r="AM20" s="14">
        <f t="shared" si="32"/>
        <v>743.3805937062084</v>
      </c>
      <c r="AN20" s="14">
        <f t="shared" si="32"/>
        <v>0</v>
      </c>
      <c r="AO20" s="14">
        <f t="shared" si="32"/>
        <v>0</v>
      </c>
      <c r="AP20" s="14">
        <f t="shared" si="32"/>
        <v>0</v>
      </c>
      <c r="AQ20" s="14">
        <f t="shared" si="32"/>
        <v>0</v>
      </c>
      <c r="AR20" s="14">
        <f t="shared" si="32"/>
        <v>0</v>
      </c>
      <c r="AS20" s="14">
        <f t="shared" si="32"/>
        <v>0</v>
      </c>
      <c r="AT20" s="14">
        <f t="shared" si="32"/>
        <v>0</v>
      </c>
      <c r="AU20" s="14">
        <f t="shared" si="32"/>
        <v>652.18186353451358</v>
      </c>
      <c r="AV20" s="14">
        <f t="shared" si="32"/>
        <v>91.198572020865242</v>
      </c>
      <c r="AW20" s="14">
        <f t="shared" si="32"/>
        <v>11.772141503347397</v>
      </c>
      <c r="AX20" s="14">
        <f t="shared" si="32"/>
        <v>79.426298725159924</v>
      </c>
      <c r="AY20" s="14">
        <f t="shared" si="32"/>
        <v>0</v>
      </c>
      <c r="AZ20" s="14">
        <f t="shared" si="32"/>
        <v>191.48507059134036</v>
      </c>
      <c r="BA20" s="14">
        <f t="shared" si="32"/>
        <v>133.66096268657995</v>
      </c>
      <c r="BB20" s="14">
        <f t="shared" si="32"/>
        <v>0</v>
      </c>
      <c r="BC20" s="14">
        <f t="shared" si="32"/>
        <v>96.879560684381076</v>
      </c>
      <c r="BD20" s="14">
        <f t="shared" si="32"/>
        <v>0</v>
      </c>
      <c r="BE20" s="14">
        <f t="shared" si="32"/>
        <v>36.781375643727294</v>
      </c>
      <c r="BF20" s="14">
        <f t="shared" si="32"/>
        <v>25.12640281826426</v>
      </c>
      <c r="BG20" s="14">
        <f t="shared" si="32"/>
        <v>122.00598458942261</v>
      </c>
      <c r="BH20" s="14">
        <f t="shared" si="32"/>
        <v>11.654972825463034</v>
      </c>
      <c r="BI20" s="14">
        <f t="shared" si="32"/>
        <v>91.534009930240828</v>
      </c>
      <c r="BJ20" s="14">
        <f t="shared" si="32"/>
        <v>181.40648724572446</v>
      </c>
      <c r="BK20" s="14">
        <f t="shared" si="32"/>
        <v>99.951060661099532</v>
      </c>
      <c r="BL20" s="14">
        <f t="shared" si="32"/>
        <v>197.41672831961827</v>
      </c>
      <c r="BM20" s="14">
        <f t="shared" si="32"/>
        <v>196.58501310726265</v>
      </c>
      <c r="BN20" s="14">
        <f t="shared" si="32"/>
        <v>197.41672831961827</v>
      </c>
      <c r="BO20" s="14">
        <f t="shared" ref="BO20:DZ20" si="33">IF(HLOOKUP(BO$10,CTA_Look_Up_Table,11,FALSE)&gt;=0.01,HLOOKUP(BO$10,CTA_Look_Up_Table,11,FALSE)*Capacity_Factor,0)</f>
        <v>90.703243622862232</v>
      </c>
      <c r="BP20" s="14">
        <f t="shared" si="33"/>
        <v>90.703243622862232</v>
      </c>
      <c r="BQ20" s="14">
        <f t="shared" si="33"/>
        <v>181.40648724572446</v>
      </c>
      <c r="BR20" s="14">
        <f t="shared" si="33"/>
        <v>0.83171521235560619</v>
      </c>
      <c r="BS20" s="14">
        <f t="shared" si="33"/>
        <v>0.83171521235560619</v>
      </c>
      <c r="BT20" s="14">
        <f t="shared" si="33"/>
        <v>0.53378119068832486</v>
      </c>
      <c r="BU20" s="14">
        <f t="shared" si="33"/>
        <v>0.29793375808256539</v>
      </c>
      <c r="BV20" s="14">
        <f t="shared" si="33"/>
        <v>135.37795352554949</v>
      </c>
      <c r="BW20" s="14">
        <f t="shared" si="33"/>
        <v>90.703243622862232</v>
      </c>
      <c r="BX20" s="14">
        <f t="shared" si="33"/>
        <v>44.674730989464507</v>
      </c>
      <c r="BY20" s="14">
        <f t="shared" si="33"/>
        <v>135.37795352554949</v>
      </c>
      <c r="BZ20" s="14">
        <f t="shared" si="33"/>
        <v>89.928884444673002</v>
      </c>
      <c r="CA20" s="14">
        <f t="shared" si="33"/>
        <v>4.4964436950642179</v>
      </c>
      <c r="CB20" s="14">
        <f t="shared" si="33"/>
        <v>0</v>
      </c>
      <c r="CC20" s="14">
        <f t="shared" si="33"/>
        <v>0</v>
      </c>
      <c r="CD20" s="14">
        <f t="shared" si="33"/>
        <v>15.361733054128624</v>
      </c>
      <c r="CE20" s="14">
        <f t="shared" si="33"/>
        <v>85.572883430732219</v>
      </c>
      <c r="CF20" s="14">
        <f t="shared" si="33"/>
        <v>101.10661605533386</v>
      </c>
      <c r="CG20" s="14">
        <f t="shared" si="33"/>
        <v>85.432445494133674</v>
      </c>
      <c r="CH20" s="14">
        <f t="shared" si="33"/>
        <v>89.928884444673002</v>
      </c>
      <c r="CI20" s="14">
        <f t="shared" si="33"/>
        <v>15.674218006449035</v>
      </c>
      <c r="CJ20" s="14">
        <f t="shared" si="33"/>
        <v>17.257935141396484</v>
      </c>
      <c r="CK20" s="14">
        <f t="shared" si="33"/>
        <v>17.15089865998894</v>
      </c>
      <c r="CL20" s="14">
        <f t="shared" si="33"/>
        <v>17.257935141396484</v>
      </c>
      <c r="CM20" s="14">
        <f t="shared" si="33"/>
        <v>1.5837155534391527</v>
      </c>
      <c r="CN20" s="14">
        <f t="shared" si="33"/>
        <v>1.7241798485092872</v>
      </c>
      <c r="CO20" s="14">
        <f t="shared" si="33"/>
        <v>0.14046424235319135</v>
      </c>
      <c r="CP20" s="14">
        <f t="shared" si="33"/>
        <v>1.7241798485092872</v>
      </c>
      <c r="CQ20" s="14">
        <f t="shared" si="33"/>
        <v>1.5837155534391527</v>
      </c>
      <c r="CR20" s="14">
        <f t="shared" si="33"/>
        <v>0.74721364264392631</v>
      </c>
      <c r="CS20" s="14">
        <f t="shared" si="33"/>
        <v>0</v>
      </c>
      <c r="CT20" s="14">
        <f t="shared" si="33"/>
        <v>0</v>
      </c>
      <c r="CU20" s="14">
        <f t="shared" si="33"/>
        <v>5.7017854975954751</v>
      </c>
      <c r="CV20" s="14">
        <f t="shared" si="33"/>
        <v>26.660139019394485</v>
      </c>
      <c r="CW20" s="14">
        <f t="shared" si="33"/>
        <v>20.418416046487568</v>
      </c>
      <c r="CX20" s="14">
        <f t="shared" si="33"/>
        <v>20.418416046487568</v>
      </c>
      <c r="CY20" s="14">
        <f t="shared" si="33"/>
        <v>15.513394427927564</v>
      </c>
      <c r="CZ20" s="14">
        <f t="shared" si="33"/>
        <v>15.513394427927564</v>
      </c>
      <c r="DA20" s="14">
        <f t="shared" si="33"/>
        <v>4.9050242544071629</v>
      </c>
      <c r="DB20" s="14">
        <f t="shared" si="33"/>
        <v>26.657587519345171</v>
      </c>
      <c r="DC20" s="14">
        <f t="shared" si="33"/>
        <v>26.657587519345171</v>
      </c>
      <c r="DD20" s="14">
        <f t="shared" si="33"/>
        <v>26.660139019394485</v>
      </c>
      <c r="DE20" s="14">
        <f t="shared" si="33"/>
        <v>26.657587519345171</v>
      </c>
      <c r="DF20" s="14">
        <f t="shared" si="33"/>
        <v>0</v>
      </c>
      <c r="DG20" s="14">
        <f t="shared" si="33"/>
        <v>0.79941659561566614</v>
      </c>
      <c r="DH20" s="14">
        <f t="shared" si="33"/>
        <v>0.79941659561566614</v>
      </c>
      <c r="DI20" s="14">
        <f t="shared" si="33"/>
        <v>51.834124150561841</v>
      </c>
      <c r="DJ20" s="14">
        <f t="shared" si="33"/>
        <v>0.74721364264392631</v>
      </c>
      <c r="DK20" s="14">
        <f t="shared" si="33"/>
        <v>0</v>
      </c>
      <c r="DL20" s="14">
        <f t="shared" si="33"/>
        <v>5.2203111122569305E-2</v>
      </c>
      <c r="DM20" s="14">
        <f t="shared" si="33"/>
        <v>169.56436400032206</v>
      </c>
      <c r="DN20" s="14">
        <f t="shared" si="33"/>
        <v>169.56436400032206</v>
      </c>
      <c r="DO20" s="14">
        <f t="shared" si="33"/>
        <v>26.422976035471976</v>
      </c>
      <c r="DP20" s="14">
        <f t="shared" si="33"/>
        <v>195.98736112257131</v>
      </c>
      <c r="DQ20" s="14">
        <f t="shared" si="33"/>
        <v>37.792175583717636</v>
      </c>
      <c r="DR20" s="14">
        <f t="shared" si="33"/>
        <v>195.91223947855744</v>
      </c>
      <c r="DS20" s="14">
        <f t="shared" si="33"/>
        <v>90.076755470258192</v>
      </c>
      <c r="DT20" s="14">
        <f t="shared" si="33"/>
        <v>85.572883430732219</v>
      </c>
      <c r="DU20" s="14">
        <f t="shared" si="33"/>
        <v>4.5038367191740463</v>
      </c>
      <c r="DV20" s="14">
        <f t="shared" si="33"/>
        <v>90.076755470258192</v>
      </c>
      <c r="DW20" s="14">
        <f t="shared" si="33"/>
        <v>12.835932514609834</v>
      </c>
      <c r="DX20" s="14">
        <f t="shared" si="33"/>
        <v>0</v>
      </c>
      <c r="DY20" s="14">
        <f t="shared" si="33"/>
        <v>25.517889381615667</v>
      </c>
      <c r="DZ20" s="14">
        <f t="shared" si="33"/>
        <v>0.43735125281222043</v>
      </c>
      <c r="EA20" s="14">
        <f t="shared" ref="EA20:GL20" si="34">IF(HLOOKUP(EA$10,CTA_Look_Up_Table,11,FALSE)&gt;=0.01,HLOOKUP(EA$10,CTA_Look_Up_Table,11,FALSE)*Capacity_Factor,0)</f>
        <v>194.92247887058528</v>
      </c>
      <c r="EB20" s="14">
        <f t="shared" si="34"/>
        <v>194.92247887058528</v>
      </c>
      <c r="EC20" s="14">
        <f t="shared" si="34"/>
        <v>195.36140013939894</v>
      </c>
      <c r="ED20" s="14">
        <f t="shared" si="34"/>
        <v>0.43892348292525163</v>
      </c>
      <c r="EE20" s="14">
        <f t="shared" si="34"/>
        <v>195.36140013939894</v>
      </c>
      <c r="EF20" s="14">
        <f t="shared" si="34"/>
        <v>38.368113459518241</v>
      </c>
      <c r="EG20" s="14">
        <f t="shared" si="34"/>
        <v>598.39371208172338</v>
      </c>
      <c r="EH20" s="14">
        <f t="shared" si="34"/>
        <v>611.24399414826337</v>
      </c>
      <c r="EI20" s="14">
        <f t="shared" si="34"/>
        <v>0</v>
      </c>
      <c r="EJ20" s="14">
        <f t="shared" si="34"/>
        <v>52.589215286023304</v>
      </c>
      <c r="EK20" s="14">
        <f t="shared" si="34"/>
        <v>0</v>
      </c>
      <c r="EL20" s="14">
        <f t="shared" si="34"/>
        <v>0</v>
      </c>
      <c r="EM20" s="14">
        <f t="shared" si="34"/>
        <v>0</v>
      </c>
      <c r="EN20" s="14">
        <f t="shared" si="34"/>
        <v>0</v>
      </c>
      <c r="EO20" s="14">
        <f t="shared" si="34"/>
        <v>0</v>
      </c>
      <c r="EP20" s="14">
        <f t="shared" si="34"/>
        <v>0</v>
      </c>
      <c r="EQ20" s="14">
        <f t="shared" si="34"/>
        <v>0</v>
      </c>
      <c r="ER20" s="14">
        <f t="shared" si="34"/>
        <v>0</v>
      </c>
      <c r="ES20" s="14">
        <f t="shared" si="34"/>
        <v>0</v>
      </c>
      <c r="ET20" s="14">
        <f t="shared" si="34"/>
        <v>0</v>
      </c>
      <c r="EU20" s="14">
        <f t="shared" si="34"/>
        <v>0</v>
      </c>
      <c r="EV20" s="14">
        <f t="shared" si="34"/>
        <v>0</v>
      </c>
      <c r="EW20" s="14">
        <f t="shared" si="34"/>
        <v>0</v>
      </c>
      <c r="EX20" s="14">
        <f t="shared" si="34"/>
        <v>0</v>
      </c>
      <c r="EY20" s="14">
        <f t="shared" si="34"/>
        <v>0</v>
      </c>
      <c r="EZ20" s="14">
        <f t="shared" si="34"/>
        <v>0</v>
      </c>
      <c r="FA20" s="14">
        <f t="shared" si="34"/>
        <v>0</v>
      </c>
      <c r="FB20" s="14">
        <f t="shared" si="34"/>
        <v>0</v>
      </c>
      <c r="FC20" s="14">
        <f t="shared" si="34"/>
        <v>0</v>
      </c>
      <c r="FD20" s="14">
        <f t="shared" si="34"/>
        <v>0</v>
      </c>
      <c r="FE20" s="14">
        <f t="shared" si="34"/>
        <v>0</v>
      </c>
      <c r="FF20" s="14">
        <f t="shared" si="34"/>
        <v>0</v>
      </c>
      <c r="FG20" s="14">
        <f t="shared" si="34"/>
        <v>0</v>
      </c>
      <c r="FH20" s="14">
        <f t="shared" si="34"/>
        <v>0</v>
      </c>
      <c r="FI20" s="14">
        <f t="shared" si="34"/>
        <v>0</v>
      </c>
      <c r="FJ20" s="14">
        <f t="shared" si="34"/>
        <v>0</v>
      </c>
      <c r="FK20" s="14">
        <f t="shared" si="34"/>
        <v>0</v>
      </c>
      <c r="FL20" s="14">
        <f t="shared" si="34"/>
        <v>0</v>
      </c>
      <c r="FM20" s="14">
        <f t="shared" si="34"/>
        <v>0</v>
      </c>
      <c r="FN20" s="14">
        <f t="shared" si="34"/>
        <v>0</v>
      </c>
      <c r="FO20" s="14">
        <f t="shared" si="34"/>
        <v>0</v>
      </c>
      <c r="FP20" s="14">
        <f t="shared" si="34"/>
        <v>0</v>
      </c>
      <c r="FQ20" s="14">
        <f t="shared" si="34"/>
        <v>0</v>
      </c>
      <c r="FR20" s="14">
        <f t="shared" si="34"/>
        <v>0</v>
      </c>
      <c r="FS20" s="14">
        <f t="shared" si="34"/>
        <v>0</v>
      </c>
      <c r="FT20" s="14">
        <f t="shared" si="34"/>
        <v>0</v>
      </c>
      <c r="FU20" s="14">
        <f t="shared" si="34"/>
        <v>0</v>
      </c>
      <c r="FV20" s="14">
        <f t="shared" si="34"/>
        <v>0</v>
      </c>
      <c r="FW20" s="14">
        <f t="shared" si="34"/>
        <v>0</v>
      </c>
      <c r="FX20" s="14">
        <f t="shared" si="34"/>
        <v>0</v>
      </c>
      <c r="FY20" s="14">
        <f t="shared" si="34"/>
        <v>0</v>
      </c>
      <c r="FZ20" s="14">
        <f t="shared" si="34"/>
        <v>0</v>
      </c>
      <c r="GA20" s="14">
        <f t="shared" si="34"/>
        <v>0</v>
      </c>
      <c r="GB20" s="14">
        <f t="shared" si="34"/>
        <v>0</v>
      </c>
      <c r="GC20" s="14">
        <f t="shared" si="34"/>
        <v>0</v>
      </c>
      <c r="GD20" s="14">
        <f t="shared" si="34"/>
        <v>11.184526824635157</v>
      </c>
      <c r="GE20" s="14">
        <f t="shared" si="34"/>
        <v>1611.5216322823478</v>
      </c>
      <c r="GF20" s="14">
        <f t="shared" si="34"/>
        <v>1794.2960187693857</v>
      </c>
      <c r="GG20" s="14">
        <f t="shared" si="34"/>
        <v>1719.5286326136077</v>
      </c>
      <c r="GH20" s="14">
        <f t="shared" si="34"/>
        <v>1719.5286326136077</v>
      </c>
      <c r="GI20" s="14">
        <f t="shared" si="34"/>
        <v>1719.5286326136077</v>
      </c>
      <c r="GJ20" s="14">
        <f t="shared" si="34"/>
        <v>4268.3986336319831</v>
      </c>
      <c r="GK20" s="14">
        <f t="shared" si="34"/>
        <v>21.341990532312757</v>
      </c>
      <c r="GL20" s="14">
        <f t="shared" si="34"/>
        <v>303.80400057205304</v>
      </c>
      <c r="GM20" s="14">
        <f t="shared" ref="GM20:HZ20" si="35">IF(HLOOKUP(GM$10,CTA_Look_Up_Table,11,FALSE)&gt;=0.01,HLOOKUP(GM$10,CTA_Look_Up_Table,11,FALSE)*Capacity_Factor,0)</f>
        <v>4247.0567063600029</v>
      </c>
      <c r="GN20" s="14">
        <f t="shared" si="35"/>
        <v>2626.1804525125594</v>
      </c>
      <c r="GO20" s="14">
        <f t="shared" si="35"/>
        <v>2852.6930324069122</v>
      </c>
      <c r="GP20" s="14">
        <f t="shared" si="35"/>
        <v>1886.091504737738</v>
      </c>
      <c r="GQ20" s="14">
        <f t="shared" si="35"/>
        <v>325.14603327792031</v>
      </c>
      <c r="GR20" s="14">
        <f t="shared" si="35"/>
        <v>190.72383793199987</v>
      </c>
      <c r="GS20" s="14">
        <f t="shared" si="35"/>
        <v>134.42219534592044</v>
      </c>
      <c r="GT20" s="14">
        <f t="shared" si="35"/>
        <v>0.76123265934049256</v>
      </c>
      <c r="GU20" s="14">
        <f t="shared" si="35"/>
        <v>133.66096268657995</v>
      </c>
      <c r="GV20" s="14">
        <f t="shared" si="35"/>
        <v>36.781375643727294</v>
      </c>
      <c r="GW20" s="14">
        <f t="shared" si="35"/>
        <v>11.654972825463034</v>
      </c>
      <c r="GX20" s="14">
        <f t="shared" si="35"/>
        <v>51.376952276023573</v>
      </c>
      <c r="GY20" s="14">
        <f t="shared" si="35"/>
        <v>51.376952276023573</v>
      </c>
      <c r="GZ20" s="14">
        <f t="shared" si="35"/>
        <v>181.40648724572446</v>
      </c>
      <c r="HA20" s="14">
        <f t="shared" si="35"/>
        <v>0.83171521235560619</v>
      </c>
      <c r="HB20" s="14">
        <f t="shared" si="35"/>
        <v>135.37795352554949</v>
      </c>
      <c r="HC20" s="14">
        <f t="shared" si="35"/>
        <v>81.471716120063746</v>
      </c>
      <c r="HD20" s="14">
        <f t="shared" si="35"/>
        <v>44.674730989464507</v>
      </c>
      <c r="HE20" s="14">
        <f t="shared" si="35"/>
        <v>19.634921022047386</v>
      </c>
      <c r="HF20" s="14">
        <f t="shared" si="35"/>
        <v>9.2315327744928197</v>
      </c>
      <c r="HG20" s="14">
        <f t="shared" si="35"/>
        <v>9.2315327744928197</v>
      </c>
      <c r="HH20" s="14">
        <f t="shared" si="35"/>
        <v>101.10661605533386</v>
      </c>
      <c r="HI20" s="14">
        <f t="shared" si="35"/>
        <v>0</v>
      </c>
      <c r="HJ20" s="14">
        <f t="shared" si="35"/>
        <v>89.928884444673002</v>
      </c>
      <c r="HK20" s="14">
        <f t="shared" si="35"/>
        <v>0.10703611238894188</v>
      </c>
      <c r="HL20" s="14">
        <f t="shared" si="35"/>
        <v>4.9583432250657618</v>
      </c>
      <c r="HM20" s="14">
        <f t="shared" si="35"/>
        <v>4.9583432250657618</v>
      </c>
      <c r="HN20" s="14">
        <f t="shared" si="35"/>
        <v>0</v>
      </c>
      <c r="HO20" s="14">
        <f t="shared" si="35"/>
        <v>5.7017854975954751</v>
      </c>
      <c r="HP20" s="14">
        <f t="shared" si="35"/>
        <v>0</v>
      </c>
      <c r="HQ20" s="14">
        <f t="shared" si="35"/>
        <v>20.418416046487568</v>
      </c>
      <c r="HR20" s="14">
        <f t="shared" si="35"/>
        <v>0</v>
      </c>
      <c r="HS20" s="14">
        <f t="shared" si="35"/>
        <v>26.657587519345171</v>
      </c>
      <c r="HT20" s="14">
        <f t="shared" si="35"/>
        <v>64.140072148730283</v>
      </c>
      <c r="HU20" s="14">
        <f t="shared" si="35"/>
        <v>5.2203111122569305E-2</v>
      </c>
      <c r="HV20" s="14">
        <f t="shared" si="35"/>
        <v>195.91223947855744</v>
      </c>
      <c r="HW20" s="14">
        <f t="shared" si="35"/>
        <v>90.076755470258192</v>
      </c>
      <c r="HX20" s="14">
        <f t="shared" si="35"/>
        <v>195.36140013939894</v>
      </c>
      <c r="HY20" s="14">
        <f t="shared" si="35"/>
        <v>0</v>
      </c>
      <c r="HZ20" s="14">
        <f t="shared" si="35"/>
        <v>0</v>
      </c>
    </row>
    <row r="21" spans="1:234" s="12" customFormat="1" ht="12" customHeight="1" x14ac:dyDescent="0.15">
      <c r="A21" s="17" t="s">
        <v>181</v>
      </c>
      <c r="B21" s="16" t="s">
        <v>176</v>
      </c>
      <c r="C21" s="14">
        <f t="shared" ref="C21:BN21" si="36">IF(HLOOKUP(C$10,CTA_Look_Up_Table,12,FALSE)&gt;=0.01,HLOOKUP(C$10,CTA_Look_Up_Table,12,FALSE)*Capacity_Factor,0)</f>
        <v>15.463988108790865</v>
      </c>
      <c r="D21" s="14">
        <f t="shared" si="36"/>
        <v>0</v>
      </c>
      <c r="E21" s="14">
        <f t="shared" si="36"/>
        <v>1.3047111844414452E-2</v>
      </c>
      <c r="F21" s="14">
        <f t="shared" si="36"/>
        <v>71.888996479006281</v>
      </c>
      <c r="G21" s="14">
        <f t="shared" si="36"/>
        <v>3.7836313158894015</v>
      </c>
      <c r="H21" s="14">
        <f t="shared" si="36"/>
        <v>1496.6272160431806</v>
      </c>
      <c r="I21" s="14">
        <f t="shared" si="36"/>
        <v>0</v>
      </c>
      <c r="J21" s="14">
        <f t="shared" si="36"/>
        <v>0</v>
      </c>
      <c r="K21" s="14">
        <f t="shared" si="36"/>
        <v>0</v>
      </c>
      <c r="L21" s="14">
        <f t="shared" si="36"/>
        <v>75.672626739470843</v>
      </c>
      <c r="M21" s="14">
        <f t="shared" si="36"/>
        <v>0</v>
      </c>
      <c r="N21" s="14">
        <f t="shared" si="36"/>
        <v>1759.9929720578548</v>
      </c>
      <c r="O21" s="14">
        <f t="shared" si="36"/>
        <v>0</v>
      </c>
      <c r="P21" s="14">
        <f t="shared" si="36"/>
        <v>75.672626739470843</v>
      </c>
      <c r="Q21" s="14">
        <f t="shared" si="36"/>
        <v>0</v>
      </c>
      <c r="R21" s="14">
        <f t="shared" si="36"/>
        <v>1.3047111844414452E-2</v>
      </c>
      <c r="S21" s="14">
        <f t="shared" si="36"/>
        <v>1759.9929720578548</v>
      </c>
      <c r="T21" s="14">
        <f t="shared" si="36"/>
        <v>1584.0015692143086</v>
      </c>
      <c r="U21" s="14">
        <f t="shared" si="36"/>
        <v>175.9992972057855</v>
      </c>
      <c r="V21" s="14">
        <f t="shared" si="36"/>
        <v>0</v>
      </c>
      <c r="W21" s="14">
        <f t="shared" si="36"/>
        <v>275.01397858317182</v>
      </c>
      <c r="X21" s="14">
        <f t="shared" si="36"/>
        <v>0</v>
      </c>
      <c r="Y21" s="14">
        <f t="shared" si="36"/>
        <v>2356.4435112559481</v>
      </c>
      <c r="Z21" s="14">
        <f t="shared" si="36"/>
        <v>275.01931675882565</v>
      </c>
      <c r="AA21" s="14">
        <f t="shared" si="36"/>
        <v>0</v>
      </c>
      <c r="AB21" s="14">
        <f t="shared" si="36"/>
        <v>272.30396570237895</v>
      </c>
      <c r="AC21" s="14">
        <f t="shared" si="36"/>
        <v>0</v>
      </c>
      <c r="AD21" s="14">
        <f t="shared" si="36"/>
        <v>2.7153756753540592</v>
      </c>
      <c r="AE21" s="14">
        <f t="shared" si="36"/>
        <v>0</v>
      </c>
      <c r="AF21" s="14">
        <f t="shared" si="36"/>
        <v>2.6883301965616151</v>
      </c>
      <c r="AG21" s="14">
        <f t="shared" si="36"/>
        <v>0</v>
      </c>
      <c r="AH21" s="14">
        <f t="shared" si="36"/>
        <v>2.7045468770953346E-2</v>
      </c>
      <c r="AI21" s="14">
        <f t="shared" si="36"/>
        <v>1.1636670557134099E-2</v>
      </c>
      <c r="AJ21" s="14">
        <f t="shared" si="36"/>
        <v>2.7042096468098912E-2</v>
      </c>
      <c r="AK21" s="14">
        <f t="shared" si="36"/>
        <v>1.5405425910964816E-2</v>
      </c>
      <c r="AL21" s="14">
        <f t="shared" si="36"/>
        <v>0.75136072641209384</v>
      </c>
      <c r="AM21" s="14">
        <f t="shared" si="36"/>
        <v>0</v>
      </c>
      <c r="AN21" s="14">
        <f t="shared" si="36"/>
        <v>7.5136078440073133</v>
      </c>
      <c r="AO21" s="14">
        <f t="shared" si="36"/>
        <v>6.7622475393307635</v>
      </c>
      <c r="AP21" s="14">
        <f t="shared" si="36"/>
        <v>0.75136072641209384</v>
      </c>
      <c r="AQ21" s="14">
        <f t="shared" si="36"/>
        <v>12.808881605977515</v>
      </c>
      <c r="AR21" s="14">
        <f t="shared" si="36"/>
        <v>0</v>
      </c>
      <c r="AS21" s="14">
        <f t="shared" si="36"/>
        <v>0</v>
      </c>
      <c r="AT21" s="14">
        <f t="shared" si="36"/>
        <v>7.5136078440073133</v>
      </c>
      <c r="AU21" s="14">
        <f t="shared" si="36"/>
        <v>6.7618585937240745</v>
      </c>
      <c r="AV21" s="14">
        <f t="shared" si="36"/>
        <v>0</v>
      </c>
      <c r="AW21" s="14">
        <f t="shared" si="36"/>
        <v>0</v>
      </c>
      <c r="AX21" s="14">
        <f t="shared" si="36"/>
        <v>0</v>
      </c>
      <c r="AY21" s="14">
        <f t="shared" si="36"/>
        <v>0</v>
      </c>
      <c r="AZ21" s="14">
        <f t="shared" si="36"/>
        <v>1871.7849171161924</v>
      </c>
      <c r="BA21" s="14">
        <f t="shared" si="36"/>
        <v>12.58793115780869</v>
      </c>
      <c r="BB21" s="14">
        <f t="shared" si="36"/>
        <v>0</v>
      </c>
      <c r="BC21" s="14">
        <f t="shared" si="36"/>
        <v>12.57411562851275</v>
      </c>
      <c r="BD21" s="14">
        <f t="shared" si="36"/>
        <v>0</v>
      </c>
      <c r="BE21" s="14">
        <f t="shared" si="36"/>
        <v>1.381595178600112E-2</v>
      </c>
      <c r="BF21" s="14">
        <f t="shared" si="36"/>
        <v>1.3815158396006447E-2</v>
      </c>
      <c r="BG21" s="14">
        <f t="shared" si="36"/>
        <v>12.58793115780869</v>
      </c>
      <c r="BH21" s="14">
        <f t="shared" si="36"/>
        <v>0</v>
      </c>
      <c r="BI21" s="14">
        <f t="shared" si="36"/>
        <v>1862.9125132453346</v>
      </c>
      <c r="BJ21" s="14">
        <f t="shared" si="36"/>
        <v>3725.8243148119363</v>
      </c>
      <c r="BK21" s="14">
        <f t="shared" si="36"/>
        <v>8.872550891400838</v>
      </c>
      <c r="BL21" s="14">
        <f t="shared" si="36"/>
        <v>2.1507414252135661</v>
      </c>
      <c r="BM21" s="14">
        <f t="shared" si="36"/>
        <v>2.1507398437052712</v>
      </c>
      <c r="BN21" s="14">
        <f t="shared" si="36"/>
        <v>2.1507414252135661</v>
      </c>
      <c r="BO21" s="14">
        <f t="shared" ref="BO21:DZ21" si="37">IF(HLOOKUP(BO$10,CTA_Look_Up_Table,12,FALSE)&gt;=0.01,HLOOKUP(BO$10,CTA_Look_Up_Table,12,FALSE)*Capacity_Factor,0)</f>
        <v>1862.9124447133086</v>
      </c>
      <c r="BP21" s="14">
        <f t="shared" si="37"/>
        <v>1862.9124447133086</v>
      </c>
      <c r="BQ21" s="14">
        <f t="shared" si="37"/>
        <v>3725.8243148119363</v>
      </c>
      <c r="BR21" s="14">
        <f t="shared" si="37"/>
        <v>0</v>
      </c>
      <c r="BS21" s="14">
        <f t="shared" si="37"/>
        <v>0</v>
      </c>
      <c r="BT21" s="14">
        <f t="shared" si="37"/>
        <v>0</v>
      </c>
      <c r="BU21" s="14">
        <f t="shared" si="37"/>
        <v>0</v>
      </c>
      <c r="BV21" s="14">
        <f t="shared" si="37"/>
        <v>2780.4660862857709</v>
      </c>
      <c r="BW21" s="14">
        <f t="shared" si="37"/>
        <v>1862.9124447133086</v>
      </c>
      <c r="BX21" s="14">
        <f t="shared" si="37"/>
        <v>917.5536310290737</v>
      </c>
      <c r="BY21" s="14">
        <f t="shared" si="37"/>
        <v>2780.4660862857709</v>
      </c>
      <c r="BZ21" s="14">
        <f t="shared" si="37"/>
        <v>1853.2823296749139</v>
      </c>
      <c r="CA21" s="14">
        <f t="shared" si="37"/>
        <v>92.664117327216772</v>
      </c>
      <c r="CB21" s="14">
        <f t="shared" si="37"/>
        <v>0</v>
      </c>
      <c r="CC21" s="14">
        <f t="shared" si="37"/>
        <v>8.5190055625296086</v>
      </c>
      <c r="CD21" s="14">
        <f t="shared" si="37"/>
        <v>2.1597592321447003E-2</v>
      </c>
      <c r="CE21" s="14">
        <f t="shared" si="37"/>
        <v>1760.7378624648134</v>
      </c>
      <c r="CF21" s="14">
        <f t="shared" si="37"/>
        <v>1760.7690761668628</v>
      </c>
      <c r="CG21" s="14">
        <f t="shared" si="37"/>
        <v>1760.618416414984</v>
      </c>
      <c r="CH21" s="14">
        <f t="shared" si="37"/>
        <v>1853.2823296749139</v>
      </c>
      <c r="CI21" s="14">
        <f t="shared" si="37"/>
        <v>0.15055119896010383</v>
      </c>
      <c r="CJ21" s="14">
        <f t="shared" si="37"/>
        <v>1.5011614516576246</v>
      </c>
      <c r="CK21" s="14">
        <f t="shared" si="37"/>
        <v>1.4918507816440576</v>
      </c>
      <c r="CL21" s="14">
        <f t="shared" si="37"/>
        <v>1.5011614516576246</v>
      </c>
      <c r="CM21" s="14">
        <f t="shared" si="37"/>
        <v>1.350610147263529</v>
      </c>
      <c r="CN21" s="14">
        <f t="shared" si="37"/>
        <v>1.4703994139163494</v>
      </c>
      <c r="CO21" s="14">
        <f t="shared" si="37"/>
        <v>0.11978943007734791</v>
      </c>
      <c r="CP21" s="14">
        <f t="shared" si="37"/>
        <v>1.4703994139163494</v>
      </c>
      <c r="CQ21" s="14">
        <f t="shared" si="37"/>
        <v>1.350610147263529</v>
      </c>
      <c r="CR21" s="14">
        <f t="shared" si="37"/>
        <v>0</v>
      </c>
      <c r="CS21" s="14">
        <f t="shared" si="37"/>
        <v>0</v>
      </c>
      <c r="CT21" s="14">
        <f t="shared" si="37"/>
        <v>87.40418806152887</v>
      </c>
      <c r="CU21" s="14">
        <f t="shared" si="37"/>
        <v>23.328191589408853</v>
      </c>
      <c r="CV21" s="14">
        <f t="shared" si="37"/>
        <v>23.77486111770861</v>
      </c>
      <c r="CW21" s="14">
        <f t="shared" si="37"/>
        <v>118.47280518384788</v>
      </c>
      <c r="CX21" s="14">
        <f t="shared" si="37"/>
        <v>118.47280518384788</v>
      </c>
      <c r="CY21" s="14">
        <f t="shared" si="37"/>
        <v>90.01259857560575</v>
      </c>
      <c r="CZ21" s="14">
        <f t="shared" si="37"/>
        <v>90.01259857560575</v>
      </c>
      <c r="DA21" s="14">
        <f t="shared" si="37"/>
        <v>28.460185421039107</v>
      </c>
      <c r="DB21" s="14">
        <f t="shared" si="37"/>
        <v>18.640530179985195</v>
      </c>
      <c r="DC21" s="14">
        <f t="shared" si="37"/>
        <v>18.640530179985195</v>
      </c>
      <c r="DD21" s="14">
        <f t="shared" si="37"/>
        <v>18.640436501977316</v>
      </c>
      <c r="DE21" s="14">
        <f t="shared" si="37"/>
        <v>18.640530179985195</v>
      </c>
      <c r="DF21" s="14">
        <f t="shared" si="37"/>
        <v>5.1344272515784528</v>
      </c>
      <c r="DG21" s="14">
        <f t="shared" si="37"/>
        <v>0</v>
      </c>
      <c r="DH21" s="14">
        <f t="shared" si="37"/>
        <v>0</v>
      </c>
      <c r="DI21" s="14">
        <f t="shared" si="37"/>
        <v>9.3146395978582538E-3</v>
      </c>
      <c r="DJ21" s="14">
        <f t="shared" si="37"/>
        <v>0</v>
      </c>
      <c r="DK21" s="14">
        <f t="shared" si="37"/>
        <v>0</v>
      </c>
      <c r="DL21" s="14">
        <f t="shared" si="37"/>
        <v>0</v>
      </c>
      <c r="DM21" s="14">
        <f t="shared" si="37"/>
        <v>6.2175324548399927E-2</v>
      </c>
      <c r="DN21" s="14">
        <f t="shared" si="37"/>
        <v>6.2175324548399927E-2</v>
      </c>
      <c r="DO21" s="14">
        <f t="shared" si="37"/>
        <v>9.6886678415658307E-3</v>
      </c>
      <c r="DP21" s="14">
        <f t="shared" si="37"/>
        <v>7.186404352557986E-2</v>
      </c>
      <c r="DQ21" s="14">
        <f t="shared" si="37"/>
        <v>0</v>
      </c>
      <c r="DR21" s="14">
        <f t="shared" si="37"/>
        <v>7.1880512348021203E-2</v>
      </c>
      <c r="DS21" s="14">
        <f t="shared" si="37"/>
        <v>1853.4084286029706</v>
      </c>
      <c r="DT21" s="14">
        <f t="shared" si="37"/>
        <v>1760.7378624648134</v>
      </c>
      <c r="DU21" s="14">
        <f t="shared" si="37"/>
        <v>92.670397022203872</v>
      </c>
      <c r="DV21" s="14">
        <f t="shared" si="37"/>
        <v>1853.4084286029706</v>
      </c>
      <c r="DW21" s="14">
        <f t="shared" si="37"/>
        <v>264.11072655138611</v>
      </c>
      <c r="DX21" s="14">
        <f t="shared" si="37"/>
        <v>0</v>
      </c>
      <c r="DY21" s="14">
        <f t="shared" si="37"/>
        <v>45.49702410968456</v>
      </c>
      <c r="DZ21" s="14">
        <f t="shared" si="37"/>
        <v>4.6336611359233961</v>
      </c>
      <c r="EA21" s="14">
        <f t="shared" ref="EA21:GL21" si="38">IF(HLOOKUP(EA$10,CTA_Look_Up_Table,12,FALSE)&gt;=0.01,HLOOKUP(EA$10,CTA_Look_Up_Table,12,FALSE)*Capacity_Factor,0)</f>
        <v>118430.2966052324</v>
      </c>
      <c r="EB21" s="14">
        <f t="shared" si="38"/>
        <v>118430.2966052324</v>
      </c>
      <c r="EC21" s="14">
        <f t="shared" si="38"/>
        <v>118696.87089891756</v>
      </c>
      <c r="ED21" s="14">
        <f t="shared" si="38"/>
        <v>266.67901905577577</v>
      </c>
      <c r="EE21" s="14">
        <f t="shared" si="38"/>
        <v>118696.87089891756</v>
      </c>
      <c r="EF21" s="14">
        <f t="shared" si="38"/>
        <v>45.489072289351029</v>
      </c>
      <c r="EG21" s="14">
        <f t="shared" si="38"/>
        <v>1.4160919637015469E-2</v>
      </c>
      <c r="EH21" s="14">
        <f t="shared" si="38"/>
        <v>5.5710503252546983E-3</v>
      </c>
      <c r="EI21" s="14">
        <f t="shared" si="38"/>
        <v>262.04533207086894</v>
      </c>
      <c r="EJ21" s="14">
        <f t="shared" si="38"/>
        <v>0</v>
      </c>
      <c r="EK21" s="14">
        <f t="shared" si="38"/>
        <v>0</v>
      </c>
      <c r="EL21" s="14">
        <f t="shared" si="38"/>
        <v>0</v>
      </c>
      <c r="EM21" s="14">
        <f t="shared" si="38"/>
        <v>0</v>
      </c>
      <c r="EN21" s="14">
        <f t="shared" si="38"/>
        <v>0</v>
      </c>
      <c r="EO21" s="14">
        <f t="shared" si="38"/>
        <v>36.506483143579722</v>
      </c>
      <c r="EP21" s="14">
        <f t="shared" si="38"/>
        <v>22.590594968707013</v>
      </c>
      <c r="EQ21" s="14">
        <f t="shared" si="38"/>
        <v>21.461067563539785</v>
      </c>
      <c r="ER21" s="14">
        <f t="shared" si="38"/>
        <v>0</v>
      </c>
      <c r="ES21" s="14">
        <f t="shared" si="38"/>
        <v>21.461067563539785</v>
      </c>
      <c r="ET21" s="14">
        <f t="shared" si="38"/>
        <v>1.1295299355804989</v>
      </c>
      <c r="EU21" s="14">
        <f t="shared" si="38"/>
        <v>22.590594968707013</v>
      </c>
      <c r="EV21" s="14">
        <f t="shared" si="38"/>
        <v>8.5190055625296086</v>
      </c>
      <c r="EW21" s="14">
        <f t="shared" si="38"/>
        <v>0</v>
      </c>
      <c r="EX21" s="14">
        <f t="shared" si="38"/>
        <v>12.057543178832381</v>
      </c>
      <c r="EY21" s="14">
        <f t="shared" si="38"/>
        <v>12.808881605977515</v>
      </c>
      <c r="EZ21" s="14">
        <f t="shared" si="38"/>
        <v>0.87147095700826549</v>
      </c>
      <c r="FA21" s="14">
        <f t="shared" si="38"/>
        <v>0.16087043861225267</v>
      </c>
      <c r="FB21" s="14">
        <f t="shared" si="38"/>
        <v>0</v>
      </c>
      <c r="FC21" s="14">
        <f t="shared" si="38"/>
        <v>0</v>
      </c>
      <c r="FD21" s="14">
        <f t="shared" si="38"/>
        <v>0</v>
      </c>
      <c r="FE21" s="14">
        <f t="shared" si="38"/>
        <v>0</v>
      </c>
      <c r="FF21" s="14">
        <f t="shared" si="38"/>
        <v>0</v>
      </c>
      <c r="FG21" s="14">
        <f t="shared" si="38"/>
        <v>0</v>
      </c>
      <c r="FH21" s="14">
        <f t="shared" si="38"/>
        <v>0</v>
      </c>
      <c r="FI21" s="14">
        <f t="shared" si="38"/>
        <v>0</v>
      </c>
      <c r="FJ21" s="14">
        <f t="shared" si="38"/>
        <v>0</v>
      </c>
      <c r="FK21" s="14">
        <f t="shared" si="38"/>
        <v>0</v>
      </c>
      <c r="FL21" s="14">
        <f t="shared" si="38"/>
        <v>0</v>
      </c>
      <c r="FM21" s="14">
        <f t="shared" si="38"/>
        <v>0</v>
      </c>
      <c r="FN21" s="14">
        <f t="shared" si="38"/>
        <v>0</v>
      </c>
      <c r="FO21" s="14">
        <f t="shared" si="38"/>
        <v>0</v>
      </c>
      <c r="FP21" s="14">
        <f t="shared" si="38"/>
        <v>0</v>
      </c>
      <c r="FQ21" s="14">
        <f t="shared" si="38"/>
        <v>0</v>
      </c>
      <c r="FR21" s="14">
        <f t="shared" si="38"/>
        <v>0</v>
      </c>
      <c r="FS21" s="14">
        <f t="shared" si="38"/>
        <v>0</v>
      </c>
      <c r="FT21" s="14">
        <f t="shared" si="38"/>
        <v>0</v>
      </c>
      <c r="FU21" s="14">
        <f t="shared" si="38"/>
        <v>0</v>
      </c>
      <c r="FV21" s="14">
        <f t="shared" si="38"/>
        <v>0</v>
      </c>
      <c r="FW21" s="14">
        <f t="shared" si="38"/>
        <v>0</v>
      </c>
      <c r="FX21" s="14">
        <f t="shared" si="38"/>
        <v>0</v>
      </c>
      <c r="FY21" s="14">
        <f t="shared" si="38"/>
        <v>262.04533207086894</v>
      </c>
      <c r="FZ21" s="14">
        <f t="shared" si="38"/>
        <v>0</v>
      </c>
      <c r="GA21" s="14">
        <f t="shared" si="38"/>
        <v>0</v>
      </c>
      <c r="GB21" s="14">
        <f t="shared" si="38"/>
        <v>0</v>
      </c>
      <c r="GC21" s="14">
        <f t="shared" si="38"/>
        <v>0</v>
      </c>
      <c r="GD21" s="14">
        <f t="shared" si="38"/>
        <v>0</v>
      </c>
      <c r="GE21" s="14">
        <f t="shared" si="38"/>
        <v>75.672627266640276</v>
      </c>
      <c r="GF21" s="14">
        <f t="shared" si="38"/>
        <v>1759.9929720578548</v>
      </c>
      <c r="GG21" s="14">
        <f t="shared" si="38"/>
        <v>18879.362202952914</v>
      </c>
      <c r="GH21" s="14">
        <f t="shared" si="38"/>
        <v>2356.4488145804307</v>
      </c>
      <c r="GI21" s="14">
        <f t="shared" si="38"/>
        <v>2356.4488145804307</v>
      </c>
      <c r="GJ21" s="14">
        <f t="shared" si="38"/>
        <v>275.01931675882565</v>
      </c>
      <c r="GK21" s="14">
        <f t="shared" si="38"/>
        <v>0</v>
      </c>
      <c r="GL21" s="14">
        <f t="shared" si="38"/>
        <v>2356.4435112559481</v>
      </c>
      <c r="GM21" s="14">
        <f t="shared" ref="GM21:HZ21" si="39">IF(HLOOKUP(GM$10,CTA_Look_Up_Table,12,FALSE)&gt;=0.01,HLOOKUP(GM$10,CTA_Look_Up_Table,12,FALSE)*Capacity_Factor,0)</f>
        <v>275.01931675882565</v>
      </c>
      <c r="GN21" s="14">
        <f t="shared" si="39"/>
        <v>2.7153756753540592</v>
      </c>
      <c r="GO21" s="14">
        <f t="shared" si="39"/>
        <v>275.00391286803205</v>
      </c>
      <c r="GP21" s="14">
        <f t="shared" si="39"/>
        <v>2.7045468770953346E-2</v>
      </c>
      <c r="GQ21" s="14">
        <f t="shared" si="39"/>
        <v>1884.3728269565868</v>
      </c>
      <c r="GR21" s="14">
        <f t="shared" si="39"/>
        <v>1871.4479925890196</v>
      </c>
      <c r="GS21" s="14">
        <f t="shared" si="39"/>
        <v>12.92485937516763</v>
      </c>
      <c r="GT21" s="14">
        <f t="shared" si="39"/>
        <v>0.33692821735894113</v>
      </c>
      <c r="GU21" s="14">
        <f t="shared" si="39"/>
        <v>12.58793115780869</v>
      </c>
      <c r="GV21" s="14">
        <f t="shared" si="39"/>
        <v>1.381595178600112E-2</v>
      </c>
      <c r="GW21" s="14">
        <f t="shared" si="39"/>
        <v>0</v>
      </c>
      <c r="GX21" s="14">
        <f t="shared" si="39"/>
        <v>0</v>
      </c>
      <c r="GY21" s="14">
        <f t="shared" si="39"/>
        <v>0</v>
      </c>
      <c r="GZ21" s="14">
        <f t="shared" si="39"/>
        <v>3725.8243148119363</v>
      </c>
      <c r="HA21" s="14">
        <f t="shared" si="39"/>
        <v>0</v>
      </c>
      <c r="HB21" s="14">
        <f t="shared" si="39"/>
        <v>2780.4660862857709</v>
      </c>
      <c r="HC21" s="14">
        <f t="shared" si="39"/>
        <v>1673.3100754000909</v>
      </c>
      <c r="HD21" s="14">
        <f t="shared" si="39"/>
        <v>917.5536310290737</v>
      </c>
      <c r="HE21" s="14">
        <f t="shared" si="39"/>
        <v>158.23312750435971</v>
      </c>
      <c r="HF21" s="14">
        <f t="shared" si="39"/>
        <v>189.60217531486688</v>
      </c>
      <c r="HG21" s="14">
        <f t="shared" si="39"/>
        <v>198.169587419706</v>
      </c>
      <c r="HH21" s="14">
        <f t="shared" si="39"/>
        <v>1831.5433436586886</v>
      </c>
      <c r="HI21" s="14">
        <f t="shared" si="39"/>
        <v>70.774230589965626</v>
      </c>
      <c r="HJ21" s="14">
        <f t="shared" si="39"/>
        <v>1853.2823296749139</v>
      </c>
      <c r="HK21" s="14">
        <f t="shared" si="39"/>
        <v>9.3103953567638311E-3</v>
      </c>
      <c r="HL21" s="14">
        <f t="shared" si="39"/>
        <v>39.958094579803699</v>
      </c>
      <c r="HM21" s="14">
        <f t="shared" si="39"/>
        <v>39.958094579803699</v>
      </c>
      <c r="HN21" s="14">
        <f t="shared" si="39"/>
        <v>0</v>
      </c>
      <c r="HO21" s="14">
        <f t="shared" si="39"/>
        <v>23.328191589408853</v>
      </c>
      <c r="HP21" s="14">
        <f t="shared" si="39"/>
        <v>16.629951672699487</v>
      </c>
      <c r="HQ21" s="14">
        <f t="shared" si="39"/>
        <v>118.47280518384788</v>
      </c>
      <c r="HR21" s="14">
        <f t="shared" si="39"/>
        <v>0</v>
      </c>
      <c r="HS21" s="14">
        <f t="shared" si="39"/>
        <v>18.640530179985195</v>
      </c>
      <c r="HT21" s="14">
        <f t="shared" si="39"/>
        <v>9.7079644010179197E-3</v>
      </c>
      <c r="HU21" s="14">
        <f t="shared" si="39"/>
        <v>0</v>
      </c>
      <c r="HV21" s="14">
        <f t="shared" si="39"/>
        <v>7.1880512348021203E-2</v>
      </c>
      <c r="HW21" s="14">
        <f t="shared" si="39"/>
        <v>1853.4084286029706</v>
      </c>
      <c r="HX21" s="14">
        <f t="shared" si="39"/>
        <v>118696.87089891756</v>
      </c>
      <c r="HY21" s="14">
        <f t="shared" si="39"/>
        <v>0</v>
      </c>
      <c r="HZ21" s="14">
        <f t="shared" si="39"/>
        <v>22.590594968707013</v>
      </c>
    </row>
    <row r="22" spans="1:234" s="12" customFormat="1" ht="12" customHeight="1" x14ac:dyDescent="0.15">
      <c r="A22" s="17" t="s">
        <v>182</v>
      </c>
      <c r="B22" s="16" t="s">
        <v>176</v>
      </c>
      <c r="C22" s="14">
        <f t="shared" ref="C22:BN22" si="40">IF(HLOOKUP(C$10,CTA_Look_Up_Table,13,FALSE)&gt;=0.01,HLOOKUP(C$10,CTA_Look_Up_Table,13,FALSE)*Capacity_Factor,0)</f>
        <v>0</v>
      </c>
      <c r="D22" s="14">
        <f t="shared" si="40"/>
        <v>0</v>
      </c>
      <c r="E22" s="14">
        <f t="shared" si="40"/>
        <v>10.734159125951532</v>
      </c>
      <c r="F22" s="14">
        <f t="shared" si="40"/>
        <v>0</v>
      </c>
      <c r="G22" s="14">
        <f t="shared" si="40"/>
        <v>0</v>
      </c>
      <c r="H22" s="14">
        <f t="shared" si="40"/>
        <v>32.278742452365769</v>
      </c>
      <c r="I22" s="14">
        <f t="shared" si="40"/>
        <v>0</v>
      </c>
      <c r="J22" s="14">
        <f t="shared" si="40"/>
        <v>0</v>
      </c>
      <c r="K22" s="14">
        <f t="shared" si="40"/>
        <v>0</v>
      </c>
      <c r="L22" s="14">
        <f t="shared" si="40"/>
        <v>0</v>
      </c>
      <c r="M22" s="14">
        <f t="shared" si="40"/>
        <v>0</v>
      </c>
      <c r="N22" s="14">
        <f t="shared" si="40"/>
        <v>47.790797869936867</v>
      </c>
      <c r="O22" s="14">
        <f t="shared" si="40"/>
        <v>0</v>
      </c>
      <c r="P22" s="14">
        <f t="shared" si="40"/>
        <v>0</v>
      </c>
      <c r="Q22" s="14">
        <f t="shared" si="40"/>
        <v>0</v>
      </c>
      <c r="R22" s="14">
        <f t="shared" si="40"/>
        <v>0</v>
      </c>
      <c r="S22" s="14">
        <f t="shared" si="40"/>
        <v>47.790797869936867</v>
      </c>
      <c r="T22" s="14">
        <f t="shared" si="40"/>
        <v>43.010109161837711</v>
      </c>
      <c r="U22" s="14">
        <f t="shared" si="40"/>
        <v>4.7790797869936865</v>
      </c>
      <c r="V22" s="14">
        <f t="shared" si="40"/>
        <v>0</v>
      </c>
      <c r="W22" s="14">
        <f t="shared" si="40"/>
        <v>0</v>
      </c>
      <c r="X22" s="14">
        <f t="shared" si="40"/>
        <v>0</v>
      </c>
      <c r="Y22" s="14">
        <f t="shared" si="40"/>
        <v>38.770264660472463</v>
      </c>
      <c r="Z22" s="14">
        <f t="shared" si="40"/>
        <v>0</v>
      </c>
      <c r="AA22" s="14">
        <f t="shared" si="40"/>
        <v>0</v>
      </c>
      <c r="AB22" s="14">
        <f t="shared" si="40"/>
        <v>0</v>
      </c>
      <c r="AC22" s="14">
        <f t="shared" si="40"/>
        <v>0</v>
      </c>
      <c r="AD22" s="14">
        <f t="shared" si="40"/>
        <v>0</v>
      </c>
      <c r="AE22" s="14">
        <f t="shared" si="40"/>
        <v>0</v>
      </c>
      <c r="AF22" s="14">
        <f t="shared" si="40"/>
        <v>0</v>
      </c>
      <c r="AG22" s="14">
        <f t="shared" si="40"/>
        <v>0</v>
      </c>
      <c r="AH22" s="14">
        <f t="shared" si="40"/>
        <v>0</v>
      </c>
      <c r="AI22" s="14">
        <f t="shared" si="40"/>
        <v>0</v>
      </c>
      <c r="AJ22" s="14">
        <f t="shared" si="40"/>
        <v>0</v>
      </c>
      <c r="AK22" s="14">
        <f t="shared" si="40"/>
        <v>0</v>
      </c>
      <c r="AL22" s="14">
        <f t="shared" si="40"/>
        <v>0</v>
      </c>
      <c r="AM22" s="14">
        <f t="shared" si="40"/>
        <v>0</v>
      </c>
      <c r="AN22" s="14">
        <f t="shared" si="40"/>
        <v>0</v>
      </c>
      <c r="AO22" s="14">
        <f t="shared" si="40"/>
        <v>0</v>
      </c>
      <c r="AP22" s="14">
        <f t="shared" si="40"/>
        <v>0</v>
      </c>
      <c r="AQ22" s="14">
        <f t="shared" si="40"/>
        <v>0</v>
      </c>
      <c r="AR22" s="14">
        <f t="shared" si="40"/>
        <v>0</v>
      </c>
      <c r="AS22" s="14">
        <f t="shared" si="40"/>
        <v>0</v>
      </c>
      <c r="AT22" s="14">
        <f t="shared" si="40"/>
        <v>0</v>
      </c>
      <c r="AU22" s="14">
        <f t="shared" si="40"/>
        <v>0</v>
      </c>
      <c r="AV22" s="14">
        <f t="shared" si="40"/>
        <v>0</v>
      </c>
      <c r="AW22" s="14">
        <f t="shared" si="40"/>
        <v>0</v>
      </c>
      <c r="AX22" s="14">
        <f t="shared" si="40"/>
        <v>0</v>
      </c>
      <c r="AY22" s="14">
        <f t="shared" si="40"/>
        <v>0</v>
      </c>
      <c r="AZ22" s="14">
        <f t="shared" si="40"/>
        <v>38.770264660472463</v>
      </c>
      <c r="BA22" s="14">
        <f t="shared" si="40"/>
        <v>0</v>
      </c>
      <c r="BB22" s="14">
        <f t="shared" si="40"/>
        <v>0</v>
      </c>
      <c r="BC22" s="14">
        <f t="shared" si="40"/>
        <v>0</v>
      </c>
      <c r="BD22" s="14">
        <f t="shared" si="40"/>
        <v>0</v>
      </c>
      <c r="BE22" s="14">
        <f t="shared" si="40"/>
        <v>0</v>
      </c>
      <c r="BF22" s="14">
        <f t="shared" si="40"/>
        <v>0</v>
      </c>
      <c r="BG22" s="14">
        <f t="shared" si="40"/>
        <v>0</v>
      </c>
      <c r="BH22" s="14">
        <f t="shared" si="40"/>
        <v>0</v>
      </c>
      <c r="BI22" s="14">
        <f t="shared" si="40"/>
        <v>38.770264660472463</v>
      </c>
      <c r="BJ22" s="14">
        <f t="shared" si="40"/>
        <v>77.540529320944927</v>
      </c>
      <c r="BK22" s="14">
        <f t="shared" si="40"/>
        <v>0</v>
      </c>
      <c r="BL22" s="14">
        <f t="shared" si="40"/>
        <v>0</v>
      </c>
      <c r="BM22" s="14">
        <f t="shared" si="40"/>
        <v>0</v>
      </c>
      <c r="BN22" s="14">
        <f t="shared" si="40"/>
        <v>0</v>
      </c>
      <c r="BO22" s="14">
        <f t="shared" ref="BO22:DZ22" si="41">IF(HLOOKUP(BO$10,CTA_Look_Up_Table,13,FALSE)&gt;=0.01,HLOOKUP(BO$10,CTA_Look_Up_Table,13,FALSE)*Capacity_Factor,0)</f>
        <v>38.770264660472463</v>
      </c>
      <c r="BP22" s="14">
        <f t="shared" si="41"/>
        <v>38.770264660472463</v>
      </c>
      <c r="BQ22" s="14">
        <f t="shared" si="41"/>
        <v>77.540529320944927</v>
      </c>
      <c r="BR22" s="14">
        <f t="shared" si="41"/>
        <v>0</v>
      </c>
      <c r="BS22" s="14">
        <f t="shared" si="41"/>
        <v>0</v>
      </c>
      <c r="BT22" s="14">
        <f t="shared" si="41"/>
        <v>0</v>
      </c>
      <c r="BU22" s="14">
        <f t="shared" si="41"/>
        <v>0</v>
      </c>
      <c r="BV22" s="14">
        <f t="shared" si="41"/>
        <v>57.86606531982752</v>
      </c>
      <c r="BW22" s="14">
        <f t="shared" si="41"/>
        <v>38.770264660472463</v>
      </c>
      <c r="BX22" s="14">
        <f t="shared" si="41"/>
        <v>19.095800132185616</v>
      </c>
      <c r="BY22" s="14">
        <f t="shared" si="41"/>
        <v>57.86606531982752</v>
      </c>
      <c r="BZ22" s="14">
        <f t="shared" si="41"/>
        <v>39.973534159967805</v>
      </c>
      <c r="CA22" s="14">
        <f t="shared" si="41"/>
        <v>1.9986763389797879</v>
      </c>
      <c r="CB22" s="14">
        <f t="shared" si="41"/>
        <v>0</v>
      </c>
      <c r="CC22" s="14">
        <f t="shared" si="41"/>
        <v>0</v>
      </c>
      <c r="CD22" s="14">
        <f t="shared" si="41"/>
        <v>0</v>
      </c>
      <c r="CE22" s="14">
        <f t="shared" si="41"/>
        <v>37.97485033518209</v>
      </c>
      <c r="CF22" s="14">
        <f t="shared" si="41"/>
        <v>37.974707999435537</v>
      </c>
      <c r="CG22" s="14">
        <f t="shared" si="41"/>
        <v>37.97485033518209</v>
      </c>
      <c r="CH22" s="14">
        <f t="shared" si="41"/>
        <v>39.973534159967805</v>
      </c>
      <c r="CI22" s="14">
        <f t="shared" si="41"/>
        <v>0</v>
      </c>
      <c r="CJ22" s="14">
        <f t="shared" si="41"/>
        <v>0</v>
      </c>
      <c r="CK22" s="14">
        <f t="shared" si="41"/>
        <v>0</v>
      </c>
      <c r="CL22" s="14">
        <f t="shared" si="41"/>
        <v>0</v>
      </c>
      <c r="CM22" s="14">
        <f t="shared" si="41"/>
        <v>0</v>
      </c>
      <c r="CN22" s="14">
        <f t="shared" si="41"/>
        <v>0</v>
      </c>
      <c r="CO22" s="14">
        <f t="shared" si="41"/>
        <v>0</v>
      </c>
      <c r="CP22" s="14">
        <f t="shared" si="41"/>
        <v>0</v>
      </c>
      <c r="CQ22" s="14">
        <f t="shared" si="41"/>
        <v>0</v>
      </c>
      <c r="CR22" s="14">
        <f t="shared" si="41"/>
        <v>0</v>
      </c>
      <c r="CS22" s="14">
        <f t="shared" si="41"/>
        <v>0</v>
      </c>
      <c r="CT22" s="14">
        <f t="shared" si="41"/>
        <v>0.79555428877449019</v>
      </c>
      <c r="CU22" s="14">
        <f t="shared" si="41"/>
        <v>0</v>
      </c>
      <c r="CV22" s="14">
        <f t="shared" si="41"/>
        <v>0</v>
      </c>
      <c r="CW22" s="14">
        <f t="shared" si="41"/>
        <v>0</v>
      </c>
      <c r="CX22" s="14">
        <f t="shared" si="41"/>
        <v>0</v>
      </c>
      <c r="CY22" s="14">
        <f t="shared" si="41"/>
        <v>0</v>
      </c>
      <c r="CZ22" s="14">
        <f t="shared" si="41"/>
        <v>0</v>
      </c>
      <c r="DA22" s="14">
        <f t="shared" si="41"/>
        <v>0</v>
      </c>
      <c r="DB22" s="14">
        <f t="shared" si="41"/>
        <v>0</v>
      </c>
      <c r="DC22" s="14">
        <f t="shared" si="41"/>
        <v>0</v>
      </c>
      <c r="DD22" s="14">
        <f t="shared" si="41"/>
        <v>0</v>
      </c>
      <c r="DE22" s="14">
        <f t="shared" si="41"/>
        <v>0</v>
      </c>
      <c r="DF22" s="14">
        <f t="shared" si="41"/>
        <v>0</v>
      </c>
      <c r="DG22" s="14">
        <f t="shared" si="41"/>
        <v>0</v>
      </c>
      <c r="DH22" s="14">
        <f t="shared" si="41"/>
        <v>0</v>
      </c>
      <c r="DI22" s="14">
        <f t="shared" si="41"/>
        <v>0</v>
      </c>
      <c r="DJ22" s="14">
        <f t="shared" si="41"/>
        <v>0</v>
      </c>
      <c r="DK22" s="14">
        <f t="shared" si="41"/>
        <v>0</v>
      </c>
      <c r="DL22" s="14">
        <f t="shared" si="41"/>
        <v>0</v>
      </c>
      <c r="DM22" s="14">
        <f t="shared" si="41"/>
        <v>0</v>
      </c>
      <c r="DN22" s="14">
        <f t="shared" si="41"/>
        <v>0</v>
      </c>
      <c r="DO22" s="14">
        <f t="shared" si="41"/>
        <v>0</v>
      </c>
      <c r="DP22" s="14">
        <f t="shared" si="41"/>
        <v>0</v>
      </c>
      <c r="DQ22" s="14">
        <f t="shared" si="41"/>
        <v>0</v>
      </c>
      <c r="DR22" s="14">
        <f t="shared" si="41"/>
        <v>0</v>
      </c>
      <c r="DS22" s="14">
        <f t="shared" si="41"/>
        <v>39.973687039102991</v>
      </c>
      <c r="DT22" s="14">
        <f t="shared" si="41"/>
        <v>37.974997942622963</v>
      </c>
      <c r="DU22" s="14">
        <f t="shared" si="41"/>
        <v>1.9986842465212633</v>
      </c>
      <c r="DV22" s="14">
        <f t="shared" si="41"/>
        <v>39.973687039102991</v>
      </c>
      <c r="DW22" s="14">
        <f t="shared" si="41"/>
        <v>5.6962491642240112</v>
      </c>
      <c r="DX22" s="14">
        <f t="shared" si="41"/>
        <v>0</v>
      </c>
      <c r="DY22" s="14">
        <f t="shared" si="41"/>
        <v>0</v>
      </c>
      <c r="DZ22" s="14">
        <f t="shared" si="41"/>
        <v>0</v>
      </c>
      <c r="EA22" s="14">
        <f t="shared" ref="EA22:GL22" si="42">IF(HLOOKUP(EA$10,CTA_Look_Up_Table,13,FALSE)&gt;=0.01,HLOOKUP(EA$10,CTA_Look_Up_Table,13,FALSE)*Capacity_Factor,0)</f>
        <v>2537.2290456281012</v>
      </c>
      <c r="EB22" s="14">
        <f t="shared" si="42"/>
        <v>2537.2290456281012</v>
      </c>
      <c r="EC22" s="14">
        <f t="shared" si="42"/>
        <v>2542.9426133624943</v>
      </c>
      <c r="ED22" s="14">
        <f t="shared" si="42"/>
        <v>5.7132946606278319</v>
      </c>
      <c r="EE22" s="14">
        <f t="shared" si="42"/>
        <v>2542.9426133624943</v>
      </c>
      <c r="EF22" s="14">
        <f t="shared" si="42"/>
        <v>0</v>
      </c>
      <c r="EG22" s="14">
        <f t="shared" si="42"/>
        <v>0</v>
      </c>
      <c r="EH22" s="14">
        <f t="shared" si="42"/>
        <v>0</v>
      </c>
      <c r="EI22" s="14">
        <f t="shared" si="42"/>
        <v>5.7132946606278319</v>
      </c>
      <c r="EJ22" s="14">
        <f t="shared" si="42"/>
        <v>0</v>
      </c>
      <c r="EK22" s="14">
        <f t="shared" si="42"/>
        <v>0</v>
      </c>
      <c r="EL22" s="14">
        <f t="shared" si="42"/>
        <v>0</v>
      </c>
      <c r="EM22" s="14">
        <f t="shared" si="42"/>
        <v>0</v>
      </c>
      <c r="EN22" s="14">
        <f t="shared" si="42"/>
        <v>0</v>
      </c>
      <c r="EO22" s="14">
        <f t="shared" si="42"/>
        <v>0</v>
      </c>
      <c r="EP22" s="14">
        <f t="shared" si="42"/>
        <v>0</v>
      </c>
      <c r="EQ22" s="14">
        <f t="shared" si="42"/>
        <v>0</v>
      </c>
      <c r="ER22" s="14">
        <f t="shared" si="42"/>
        <v>0</v>
      </c>
      <c r="ES22" s="14">
        <f t="shared" si="42"/>
        <v>0</v>
      </c>
      <c r="ET22" s="14">
        <f t="shared" si="42"/>
        <v>0</v>
      </c>
      <c r="EU22" s="14">
        <f t="shared" si="42"/>
        <v>0</v>
      </c>
      <c r="EV22" s="14">
        <f t="shared" si="42"/>
        <v>0</v>
      </c>
      <c r="EW22" s="14">
        <f t="shared" si="42"/>
        <v>0</v>
      </c>
      <c r="EX22" s="14">
        <f t="shared" si="42"/>
        <v>0</v>
      </c>
      <c r="EY22" s="14">
        <f t="shared" si="42"/>
        <v>0</v>
      </c>
      <c r="EZ22" s="14">
        <f t="shared" si="42"/>
        <v>0</v>
      </c>
      <c r="FA22" s="14">
        <f t="shared" si="42"/>
        <v>0</v>
      </c>
      <c r="FB22" s="14">
        <f t="shared" si="42"/>
        <v>0</v>
      </c>
      <c r="FC22" s="14">
        <f t="shared" si="42"/>
        <v>0</v>
      </c>
      <c r="FD22" s="14">
        <f t="shared" si="42"/>
        <v>0</v>
      </c>
      <c r="FE22" s="14">
        <f t="shared" si="42"/>
        <v>0</v>
      </c>
      <c r="FF22" s="14">
        <f t="shared" si="42"/>
        <v>0</v>
      </c>
      <c r="FG22" s="14">
        <f t="shared" si="42"/>
        <v>0</v>
      </c>
      <c r="FH22" s="14">
        <f t="shared" si="42"/>
        <v>0</v>
      </c>
      <c r="FI22" s="14">
        <f t="shared" si="42"/>
        <v>0</v>
      </c>
      <c r="FJ22" s="14">
        <f t="shared" si="42"/>
        <v>0</v>
      </c>
      <c r="FK22" s="14">
        <f t="shared" si="42"/>
        <v>0</v>
      </c>
      <c r="FL22" s="14">
        <f t="shared" si="42"/>
        <v>0</v>
      </c>
      <c r="FM22" s="14">
        <f t="shared" si="42"/>
        <v>0</v>
      </c>
      <c r="FN22" s="14">
        <f t="shared" si="42"/>
        <v>0</v>
      </c>
      <c r="FO22" s="14">
        <f t="shared" si="42"/>
        <v>0</v>
      </c>
      <c r="FP22" s="14">
        <f t="shared" si="42"/>
        <v>0</v>
      </c>
      <c r="FQ22" s="14">
        <f t="shared" si="42"/>
        <v>0</v>
      </c>
      <c r="FR22" s="14">
        <f t="shared" si="42"/>
        <v>0</v>
      </c>
      <c r="FS22" s="14">
        <f t="shared" si="42"/>
        <v>0</v>
      </c>
      <c r="FT22" s="14">
        <f t="shared" si="42"/>
        <v>0</v>
      </c>
      <c r="FU22" s="14">
        <f t="shared" si="42"/>
        <v>0</v>
      </c>
      <c r="FV22" s="14">
        <f t="shared" si="42"/>
        <v>0</v>
      </c>
      <c r="FW22" s="14">
        <f t="shared" si="42"/>
        <v>0</v>
      </c>
      <c r="FX22" s="14">
        <f t="shared" si="42"/>
        <v>0</v>
      </c>
      <c r="FY22" s="14">
        <f t="shared" si="42"/>
        <v>5.7132946606278319</v>
      </c>
      <c r="FZ22" s="14">
        <f t="shared" si="42"/>
        <v>0</v>
      </c>
      <c r="GA22" s="14">
        <f t="shared" si="42"/>
        <v>7.0795428072813325</v>
      </c>
      <c r="GB22" s="14">
        <f t="shared" si="42"/>
        <v>1.2507558675618702</v>
      </c>
      <c r="GC22" s="14">
        <f t="shared" si="42"/>
        <v>2.4038604511083288</v>
      </c>
      <c r="GD22" s="14">
        <f t="shared" si="42"/>
        <v>0</v>
      </c>
      <c r="GE22" s="14">
        <f t="shared" si="42"/>
        <v>0</v>
      </c>
      <c r="GF22" s="14">
        <f t="shared" si="42"/>
        <v>47.792131608599014</v>
      </c>
      <c r="GG22" s="14">
        <f t="shared" si="42"/>
        <v>38.770264660472463</v>
      </c>
      <c r="GH22" s="14">
        <f t="shared" si="42"/>
        <v>38.770264660472463</v>
      </c>
      <c r="GI22" s="14">
        <f t="shared" si="42"/>
        <v>38.770264660472463</v>
      </c>
      <c r="GJ22" s="14">
        <f t="shared" si="42"/>
        <v>0</v>
      </c>
      <c r="GK22" s="14">
        <f t="shared" si="42"/>
        <v>0</v>
      </c>
      <c r="GL22" s="14">
        <f t="shared" si="42"/>
        <v>38.770264660472463</v>
      </c>
      <c r="GM22" s="14">
        <f t="shared" ref="GM22:HZ22" si="43">IF(HLOOKUP(GM$10,CTA_Look_Up_Table,13,FALSE)&gt;=0.01,HLOOKUP(GM$10,CTA_Look_Up_Table,13,FALSE)*Capacity_Factor,0)</f>
        <v>0</v>
      </c>
      <c r="GN22" s="14">
        <f t="shared" si="43"/>
        <v>0</v>
      </c>
      <c r="GO22" s="14">
        <f t="shared" si="43"/>
        <v>0</v>
      </c>
      <c r="GP22" s="14">
        <f t="shared" si="43"/>
        <v>0</v>
      </c>
      <c r="GQ22" s="14">
        <f t="shared" si="43"/>
        <v>38.770264660472463</v>
      </c>
      <c r="GR22" s="14">
        <f t="shared" si="43"/>
        <v>38.770264660472463</v>
      </c>
      <c r="GS22" s="14">
        <f t="shared" si="43"/>
        <v>0</v>
      </c>
      <c r="GT22" s="14">
        <f t="shared" si="43"/>
        <v>0</v>
      </c>
      <c r="GU22" s="14">
        <f t="shared" si="43"/>
        <v>0</v>
      </c>
      <c r="GV22" s="14">
        <f t="shared" si="43"/>
        <v>0</v>
      </c>
      <c r="GW22" s="14">
        <f t="shared" si="43"/>
        <v>0</v>
      </c>
      <c r="GX22" s="14">
        <f t="shared" si="43"/>
        <v>0</v>
      </c>
      <c r="GY22" s="14">
        <f t="shared" si="43"/>
        <v>0</v>
      </c>
      <c r="GZ22" s="14">
        <f t="shared" si="43"/>
        <v>77.540529320944927</v>
      </c>
      <c r="HA22" s="14">
        <f t="shared" si="43"/>
        <v>0</v>
      </c>
      <c r="HB22" s="14">
        <f t="shared" si="43"/>
        <v>57.86606531982752</v>
      </c>
      <c r="HC22" s="14">
        <f t="shared" si="43"/>
        <v>34.824332932349684</v>
      </c>
      <c r="HD22" s="14">
        <f t="shared" si="43"/>
        <v>19.095800132185616</v>
      </c>
      <c r="HE22" s="14">
        <f t="shared" si="43"/>
        <v>3.1503782301024423</v>
      </c>
      <c r="HF22" s="14">
        <f t="shared" si="43"/>
        <v>3.9459327824616484</v>
      </c>
      <c r="HG22" s="14">
        <f t="shared" si="43"/>
        <v>3.9459327824616484</v>
      </c>
      <c r="HH22" s="14">
        <f t="shared" si="43"/>
        <v>37.974707999435537</v>
      </c>
      <c r="HI22" s="14">
        <f t="shared" si="43"/>
        <v>0</v>
      </c>
      <c r="HJ22" s="14">
        <f t="shared" si="43"/>
        <v>39.973534159967805</v>
      </c>
      <c r="HK22" s="14">
        <f t="shared" si="43"/>
        <v>0</v>
      </c>
      <c r="HL22" s="14">
        <f t="shared" si="43"/>
        <v>0.795554868660865</v>
      </c>
      <c r="HM22" s="14">
        <f t="shared" si="43"/>
        <v>0.795554868660865</v>
      </c>
      <c r="HN22" s="14">
        <f t="shared" si="43"/>
        <v>0</v>
      </c>
      <c r="HO22" s="14">
        <f t="shared" si="43"/>
        <v>0</v>
      </c>
      <c r="HP22" s="14">
        <f t="shared" si="43"/>
        <v>0.79555428877449019</v>
      </c>
      <c r="HQ22" s="14">
        <f t="shared" si="43"/>
        <v>0</v>
      </c>
      <c r="HR22" s="14">
        <f t="shared" si="43"/>
        <v>0</v>
      </c>
      <c r="HS22" s="14">
        <f t="shared" si="43"/>
        <v>0</v>
      </c>
      <c r="HT22" s="14">
        <f t="shared" si="43"/>
        <v>0</v>
      </c>
      <c r="HU22" s="14">
        <f t="shared" si="43"/>
        <v>0</v>
      </c>
      <c r="HV22" s="14">
        <f t="shared" si="43"/>
        <v>0</v>
      </c>
      <c r="HW22" s="14">
        <f t="shared" si="43"/>
        <v>39.973687039102991</v>
      </c>
      <c r="HX22" s="14">
        <f t="shared" si="43"/>
        <v>2542.9426133624943</v>
      </c>
      <c r="HY22" s="14">
        <f t="shared" si="43"/>
        <v>0</v>
      </c>
      <c r="HZ22" s="14">
        <f t="shared" si="43"/>
        <v>0</v>
      </c>
    </row>
    <row r="23" spans="1:234" s="12" customFormat="1" ht="12" customHeight="1" x14ac:dyDescent="0.15">
      <c r="A23" s="17" t="s">
        <v>183</v>
      </c>
      <c r="B23" s="16" t="s">
        <v>176</v>
      </c>
      <c r="C23" s="14">
        <f t="shared" ref="C23:BN23" si="44">IF(HLOOKUP(C$10,CTA_Look_Up_Table,14,FALSE)&gt;=0.01,HLOOKUP(C$10,CTA_Look_Up_Table,14,FALSE)*Capacity_Factor,0)</f>
        <v>0</v>
      </c>
      <c r="D23" s="14">
        <f t="shared" si="44"/>
        <v>0</v>
      </c>
      <c r="E23" s="14">
        <f t="shared" si="44"/>
        <v>0</v>
      </c>
      <c r="F23" s="14">
        <f t="shared" si="44"/>
        <v>0</v>
      </c>
      <c r="G23" s="14">
        <f t="shared" si="44"/>
        <v>0</v>
      </c>
      <c r="H23" s="14">
        <f t="shared" si="44"/>
        <v>0</v>
      </c>
      <c r="I23" s="14">
        <f t="shared" si="44"/>
        <v>0</v>
      </c>
      <c r="J23" s="14">
        <f t="shared" si="44"/>
        <v>0</v>
      </c>
      <c r="K23" s="14">
        <f t="shared" si="44"/>
        <v>0</v>
      </c>
      <c r="L23" s="14">
        <f t="shared" si="44"/>
        <v>0</v>
      </c>
      <c r="M23" s="14">
        <f t="shared" si="44"/>
        <v>0</v>
      </c>
      <c r="N23" s="14">
        <f t="shared" si="44"/>
        <v>0</v>
      </c>
      <c r="O23" s="14">
        <f t="shared" si="44"/>
        <v>0</v>
      </c>
      <c r="P23" s="14">
        <f t="shared" si="44"/>
        <v>0</v>
      </c>
      <c r="Q23" s="14">
        <f t="shared" si="44"/>
        <v>0</v>
      </c>
      <c r="R23" s="14">
        <f t="shared" si="44"/>
        <v>0</v>
      </c>
      <c r="S23" s="14">
        <f t="shared" si="44"/>
        <v>0</v>
      </c>
      <c r="T23" s="14">
        <f t="shared" si="44"/>
        <v>0</v>
      </c>
      <c r="U23" s="14">
        <f t="shared" si="44"/>
        <v>0</v>
      </c>
      <c r="V23" s="14">
        <f t="shared" si="44"/>
        <v>0</v>
      </c>
      <c r="W23" s="14">
        <f t="shared" si="44"/>
        <v>0</v>
      </c>
      <c r="X23" s="14">
        <f t="shared" si="44"/>
        <v>0</v>
      </c>
      <c r="Y23" s="14">
        <f t="shared" si="44"/>
        <v>0</v>
      </c>
      <c r="Z23" s="14">
        <f t="shared" si="44"/>
        <v>0</v>
      </c>
      <c r="AA23" s="14">
        <f t="shared" si="44"/>
        <v>0</v>
      </c>
      <c r="AB23" s="14">
        <f t="shared" si="44"/>
        <v>0</v>
      </c>
      <c r="AC23" s="14">
        <f t="shared" si="44"/>
        <v>0</v>
      </c>
      <c r="AD23" s="14">
        <f t="shared" si="44"/>
        <v>0</v>
      </c>
      <c r="AE23" s="14">
        <f t="shared" si="44"/>
        <v>0</v>
      </c>
      <c r="AF23" s="14">
        <f t="shared" si="44"/>
        <v>0</v>
      </c>
      <c r="AG23" s="14">
        <f t="shared" si="44"/>
        <v>0</v>
      </c>
      <c r="AH23" s="14">
        <f t="shared" si="44"/>
        <v>0</v>
      </c>
      <c r="AI23" s="14">
        <f t="shared" si="44"/>
        <v>0</v>
      </c>
      <c r="AJ23" s="14">
        <f t="shared" si="44"/>
        <v>0</v>
      </c>
      <c r="AK23" s="14">
        <f t="shared" si="44"/>
        <v>0</v>
      </c>
      <c r="AL23" s="14">
        <f t="shared" si="44"/>
        <v>0</v>
      </c>
      <c r="AM23" s="14">
        <f t="shared" si="44"/>
        <v>0</v>
      </c>
      <c r="AN23" s="14">
        <f t="shared" si="44"/>
        <v>0</v>
      </c>
      <c r="AO23" s="14">
        <f t="shared" si="44"/>
        <v>0</v>
      </c>
      <c r="AP23" s="14">
        <f t="shared" si="44"/>
        <v>0</v>
      </c>
      <c r="AQ23" s="14">
        <f t="shared" si="44"/>
        <v>0</v>
      </c>
      <c r="AR23" s="14">
        <f t="shared" si="44"/>
        <v>0</v>
      </c>
      <c r="AS23" s="14">
        <f t="shared" si="44"/>
        <v>0</v>
      </c>
      <c r="AT23" s="14">
        <f t="shared" si="44"/>
        <v>0</v>
      </c>
      <c r="AU23" s="14">
        <f t="shared" si="44"/>
        <v>0</v>
      </c>
      <c r="AV23" s="14">
        <f t="shared" si="44"/>
        <v>0</v>
      </c>
      <c r="AW23" s="14">
        <f t="shared" si="44"/>
        <v>0</v>
      </c>
      <c r="AX23" s="14">
        <f t="shared" si="44"/>
        <v>0</v>
      </c>
      <c r="AY23" s="14">
        <f t="shared" si="44"/>
        <v>0</v>
      </c>
      <c r="AZ23" s="14">
        <f t="shared" si="44"/>
        <v>0</v>
      </c>
      <c r="BA23" s="14">
        <f t="shared" si="44"/>
        <v>0</v>
      </c>
      <c r="BB23" s="14">
        <f t="shared" si="44"/>
        <v>0</v>
      </c>
      <c r="BC23" s="14">
        <f t="shared" si="44"/>
        <v>0</v>
      </c>
      <c r="BD23" s="14">
        <f t="shared" si="44"/>
        <v>0</v>
      </c>
      <c r="BE23" s="14">
        <f t="shared" si="44"/>
        <v>0</v>
      </c>
      <c r="BF23" s="14">
        <f t="shared" si="44"/>
        <v>0</v>
      </c>
      <c r="BG23" s="14">
        <f t="shared" si="44"/>
        <v>0</v>
      </c>
      <c r="BH23" s="14">
        <f t="shared" si="44"/>
        <v>0</v>
      </c>
      <c r="BI23" s="14">
        <f t="shared" si="44"/>
        <v>0</v>
      </c>
      <c r="BJ23" s="14">
        <f t="shared" si="44"/>
        <v>0</v>
      </c>
      <c r="BK23" s="14">
        <f t="shared" si="44"/>
        <v>0</v>
      </c>
      <c r="BL23" s="14">
        <f t="shared" si="44"/>
        <v>0</v>
      </c>
      <c r="BM23" s="14">
        <f t="shared" si="44"/>
        <v>0</v>
      </c>
      <c r="BN23" s="14">
        <f t="shared" si="44"/>
        <v>0</v>
      </c>
      <c r="BO23" s="14">
        <f t="shared" ref="BO23:DZ23" si="45">IF(HLOOKUP(BO$10,CTA_Look_Up_Table,14,FALSE)&gt;=0.01,HLOOKUP(BO$10,CTA_Look_Up_Table,14,FALSE)*Capacity_Factor,0)</f>
        <v>0</v>
      </c>
      <c r="BP23" s="14">
        <f t="shared" si="45"/>
        <v>0</v>
      </c>
      <c r="BQ23" s="14">
        <f t="shared" si="45"/>
        <v>0</v>
      </c>
      <c r="BR23" s="14">
        <f t="shared" si="45"/>
        <v>0</v>
      </c>
      <c r="BS23" s="14">
        <f t="shared" si="45"/>
        <v>0</v>
      </c>
      <c r="BT23" s="14">
        <f t="shared" si="45"/>
        <v>0</v>
      </c>
      <c r="BU23" s="14">
        <f t="shared" si="45"/>
        <v>0</v>
      </c>
      <c r="BV23" s="14">
        <f t="shared" si="45"/>
        <v>0</v>
      </c>
      <c r="BW23" s="14">
        <f t="shared" si="45"/>
        <v>0</v>
      </c>
      <c r="BX23" s="14">
        <f t="shared" si="45"/>
        <v>0</v>
      </c>
      <c r="BY23" s="14">
        <f t="shared" si="45"/>
        <v>0</v>
      </c>
      <c r="BZ23" s="14">
        <f t="shared" si="45"/>
        <v>0</v>
      </c>
      <c r="CA23" s="14">
        <f t="shared" si="45"/>
        <v>0</v>
      </c>
      <c r="CB23" s="14">
        <f t="shared" si="45"/>
        <v>0</v>
      </c>
      <c r="CC23" s="14">
        <f t="shared" si="45"/>
        <v>0</v>
      </c>
      <c r="CD23" s="14">
        <f t="shared" si="45"/>
        <v>0</v>
      </c>
      <c r="CE23" s="14">
        <f t="shared" si="45"/>
        <v>0</v>
      </c>
      <c r="CF23" s="14">
        <f t="shared" si="45"/>
        <v>0</v>
      </c>
      <c r="CG23" s="14">
        <f t="shared" si="45"/>
        <v>0</v>
      </c>
      <c r="CH23" s="14">
        <f t="shared" si="45"/>
        <v>0</v>
      </c>
      <c r="CI23" s="14">
        <f t="shared" si="45"/>
        <v>0</v>
      </c>
      <c r="CJ23" s="14">
        <f t="shared" si="45"/>
        <v>0</v>
      </c>
      <c r="CK23" s="14">
        <f t="shared" si="45"/>
        <v>0</v>
      </c>
      <c r="CL23" s="14">
        <f t="shared" si="45"/>
        <v>0</v>
      </c>
      <c r="CM23" s="14">
        <f t="shared" si="45"/>
        <v>0</v>
      </c>
      <c r="CN23" s="14">
        <f t="shared" si="45"/>
        <v>0</v>
      </c>
      <c r="CO23" s="14">
        <f t="shared" si="45"/>
        <v>0</v>
      </c>
      <c r="CP23" s="14">
        <f t="shared" si="45"/>
        <v>0</v>
      </c>
      <c r="CQ23" s="14">
        <f t="shared" si="45"/>
        <v>0</v>
      </c>
      <c r="CR23" s="14">
        <f t="shared" si="45"/>
        <v>0</v>
      </c>
      <c r="CS23" s="14">
        <f t="shared" si="45"/>
        <v>0</v>
      </c>
      <c r="CT23" s="14">
        <f t="shared" si="45"/>
        <v>0</v>
      </c>
      <c r="CU23" s="14">
        <f t="shared" si="45"/>
        <v>0</v>
      </c>
      <c r="CV23" s="14">
        <f t="shared" si="45"/>
        <v>0</v>
      </c>
      <c r="CW23" s="14">
        <f t="shared" si="45"/>
        <v>0</v>
      </c>
      <c r="CX23" s="14">
        <f t="shared" si="45"/>
        <v>0</v>
      </c>
      <c r="CY23" s="14">
        <f t="shared" si="45"/>
        <v>0</v>
      </c>
      <c r="CZ23" s="14">
        <f t="shared" si="45"/>
        <v>0</v>
      </c>
      <c r="DA23" s="14">
        <f t="shared" si="45"/>
        <v>0</v>
      </c>
      <c r="DB23" s="14">
        <f t="shared" si="45"/>
        <v>0</v>
      </c>
      <c r="DC23" s="14">
        <f t="shared" si="45"/>
        <v>0</v>
      </c>
      <c r="DD23" s="14">
        <f t="shared" si="45"/>
        <v>0</v>
      </c>
      <c r="DE23" s="14">
        <f t="shared" si="45"/>
        <v>0</v>
      </c>
      <c r="DF23" s="14">
        <f t="shared" si="45"/>
        <v>0</v>
      </c>
      <c r="DG23" s="14">
        <f t="shared" si="45"/>
        <v>0</v>
      </c>
      <c r="DH23" s="14">
        <f t="shared" si="45"/>
        <v>0</v>
      </c>
      <c r="DI23" s="14">
        <f t="shared" si="45"/>
        <v>0</v>
      </c>
      <c r="DJ23" s="14">
        <f t="shared" si="45"/>
        <v>0</v>
      </c>
      <c r="DK23" s="14">
        <f t="shared" si="45"/>
        <v>0</v>
      </c>
      <c r="DL23" s="14">
        <f t="shared" si="45"/>
        <v>0</v>
      </c>
      <c r="DM23" s="14">
        <f t="shared" si="45"/>
        <v>0</v>
      </c>
      <c r="DN23" s="14">
        <f t="shared" si="45"/>
        <v>0</v>
      </c>
      <c r="DO23" s="14">
        <f t="shared" si="45"/>
        <v>0</v>
      </c>
      <c r="DP23" s="14">
        <f t="shared" si="45"/>
        <v>0</v>
      </c>
      <c r="DQ23" s="14">
        <f t="shared" si="45"/>
        <v>0</v>
      </c>
      <c r="DR23" s="14">
        <f t="shared" si="45"/>
        <v>0</v>
      </c>
      <c r="DS23" s="14">
        <f t="shared" si="45"/>
        <v>0</v>
      </c>
      <c r="DT23" s="14">
        <f t="shared" si="45"/>
        <v>0</v>
      </c>
      <c r="DU23" s="14">
        <f t="shared" si="45"/>
        <v>0</v>
      </c>
      <c r="DV23" s="14">
        <f t="shared" si="45"/>
        <v>0</v>
      </c>
      <c r="DW23" s="14">
        <f t="shared" si="45"/>
        <v>0</v>
      </c>
      <c r="DX23" s="14">
        <f t="shared" si="45"/>
        <v>0</v>
      </c>
      <c r="DY23" s="14">
        <f t="shared" si="45"/>
        <v>0</v>
      </c>
      <c r="DZ23" s="14">
        <f t="shared" si="45"/>
        <v>0</v>
      </c>
      <c r="EA23" s="14">
        <f t="shared" ref="EA23:GL23" si="46">IF(HLOOKUP(EA$10,CTA_Look_Up_Table,14,FALSE)&gt;=0.01,HLOOKUP(EA$10,CTA_Look_Up_Table,14,FALSE)*Capacity_Factor,0)</f>
        <v>0</v>
      </c>
      <c r="EB23" s="14">
        <f t="shared" si="46"/>
        <v>0</v>
      </c>
      <c r="EC23" s="14">
        <f t="shared" si="46"/>
        <v>0</v>
      </c>
      <c r="ED23" s="14">
        <f t="shared" si="46"/>
        <v>0</v>
      </c>
      <c r="EE23" s="14">
        <f t="shared" si="46"/>
        <v>0</v>
      </c>
      <c r="EF23" s="14">
        <f t="shared" si="46"/>
        <v>0</v>
      </c>
      <c r="EG23" s="14">
        <f t="shared" si="46"/>
        <v>0</v>
      </c>
      <c r="EH23" s="14">
        <f t="shared" si="46"/>
        <v>0</v>
      </c>
      <c r="EI23" s="14">
        <f t="shared" si="46"/>
        <v>0</v>
      </c>
      <c r="EJ23" s="14">
        <f t="shared" si="46"/>
        <v>0</v>
      </c>
      <c r="EK23" s="14">
        <f t="shared" si="46"/>
        <v>0</v>
      </c>
      <c r="EL23" s="14">
        <f t="shared" si="46"/>
        <v>0</v>
      </c>
      <c r="EM23" s="14">
        <f t="shared" si="46"/>
        <v>0</v>
      </c>
      <c r="EN23" s="14">
        <f t="shared" si="46"/>
        <v>0</v>
      </c>
      <c r="EO23" s="14">
        <f t="shared" si="46"/>
        <v>0</v>
      </c>
      <c r="EP23" s="14">
        <f t="shared" si="46"/>
        <v>0</v>
      </c>
      <c r="EQ23" s="14">
        <f t="shared" si="46"/>
        <v>0</v>
      </c>
      <c r="ER23" s="14">
        <f t="shared" si="46"/>
        <v>0</v>
      </c>
      <c r="ES23" s="14">
        <f t="shared" si="46"/>
        <v>0</v>
      </c>
      <c r="ET23" s="14">
        <f t="shared" si="46"/>
        <v>0</v>
      </c>
      <c r="EU23" s="14">
        <f t="shared" si="46"/>
        <v>0</v>
      </c>
      <c r="EV23" s="14">
        <f t="shared" si="46"/>
        <v>0</v>
      </c>
      <c r="EW23" s="14">
        <f t="shared" si="46"/>
        <v>0</v>
      </c>
      <c r="EX23" s="14">
        <f t="shared" si="46"/>
        <v>0</v>
      </c>
      <c r="EY23" s="14">
        <f t="shared" si="46"/>
        <v>0</v>
      </c>
      <c r="EZ23" s="14">
        <f t="shared" si="46"/>
        <v>0</v>
      </c>
      <c r="FA23" s="14">
        <f t="shared" si="46"/>
        <v>0</v>
      </c>
      <c r="FB23" s="14">
        <f t="shared" si="46"/>
        <v>0</v>
      </c>
      <c r="FC23" s="14">
        <f t="shared" si="46"/>
        <v>0</v>
      </c>
      <c r="FD23" s="14">
        <f t="shared" si="46"/>
        <v>0</v>
      </c>
      <c r="FE23" s="14">
        <f t="shared" si="46"/>
        <v>0</v>
      </c>
      <c r="FF23" s="14">
        <f t="shared" si="46"/>
        <v>0</v>
      </c>
      <c r="FG23" s="14">
        <f t="shared" si="46"/>
        <v>0</v>
      </c>
      <c r="FH23" s="14">
        <f t="shared" si="46"/>
        <v>0</v>
      </c>
      <c r="FI23" s="14">
        <f t="shared" si="46"/>
        <v>0</v>
      </c>
      <c r="FJ23" s="14">
        <f t="shared" si="46"/>
        <v>0</v>
      </c>
      <c r="FK23" s="14">
        <f t="shared" si="46"/>
        <v>0</v>
      </c>
      <c r="FL23" s="14">
        <f t="shared" si="46"/>
        <v>0</v>
      </c>
      <c r="FM23" s="14">
        <f t="shared" si="46"/>
        <v>0</v>
      </c>
      <c r="FN23" s="14">
        <f t="shared" si="46"/>
        <v>0</v>
      </c>
      <c r="FO23" s="14">
        <f t="shared" si="46"/>
        <v>0</v>
      </c>
      <c r="FP23" s="14">
        <f t="shared" si="46"/>
        <v>0</v>
      </c>
      <c r="FQ23" s="14">
        <f t="shared" si="46"/>
        <v>0</v>
      </c>
      <c r="FR23" s="14">
        <f t="shared" si="46"/>
        <v>0</v>
      </c>
      <c r="FS23" s="14">
        <f t="shared" si="46"/>
        <v>0</v>
      </c>
      <c r="FT23" s="14">
        <f t="shared" si="46"/>
        <v>0</v>
      </c>
      <c r="FU23" s="14">
        <f t="shared" si="46"/>
        <v>0</v>
      </c>
      <c r="FV23" s="14">
        <f t="shared" si="46"/>
        <v>0</v>
      </c>
      <c r="FW23" s="14">
        <f t="shared" si="46"/>
        <v>0</v>
      </c>
      <c r="FX23" s="14">
        <f t="shared" si="46"/>
        <v>0</v>
      </c>
      <c r="FY23" s="14">
        <f t="shared" si="46"/>
        <v>0</v>
      </c>
      <c r="FZ23" s="14">
        <f t="shared" si="46"/>
        <v>0</v>
      </c>
      <c r="GA23" s="14">
        <f t="shared" si="46"/>
        <v>0</v>
      </c>
      <c r="GB23" s="14">
        <f t="shared" si="46"/>
        <v>0</v>
      </c>
      <c r="GC23" s="14">
        <f t="shared" si="46"/>
        <v>0</v>
      </c>
      <c r="GD23" s="14">
        <f t="shared" si="46"/>
        <v>0</v>
      </c>
      <c r="GE23" s="14">
        <f t="shared" si="46"/>
        <v>0</v>
      </c>
      <c r="GF23" s="14">
        <f t="shared" si="46"/>
        <v>0</v>
      </c>
      <c r="GG23" s="14">
        <f t="shared" si="46"/>
        <v>0</v>
      </c>
      <c r="GH23" s="14">
        <f t="shared" si="46"/>
        <v>0</v>
      </c>
      <c r="GI23" s="14">
        <f t="shared" si="46"/>
        <v>0</v>
      </c>
      <c r="GJ23" s="14">
        <f t="shared" si="46"/>
        <v>0</v>
      </c>
      <c r="GK23" s="14">
        <f t="shared" si="46"/>
        <v>0</v>
      </c>
      <c r="GL23" s="14">
        <f t="shared" si="46"/>
        <v>0</v>
      </c>
      <c r="GM23" s="14">
        <f t="shared" ref="GM23:HZ23" si="47">IF(HLOOKUP(GM$10,CTA_Look_Up_Table,14,FALSE)&gt;=0.01,HLOOKUP(GM$10,CTA_Look_Up_Table,14,FALSE)*Capacity_Factor,0)</f>
        <v>0</v>
      </c>
      <c r="GN23" s="14">
        <f t="shared" si="47"/>
        <v>0</v>
      </c>
      <c r="GO23" s="14">
        <f t="shared" si="47"/>
        <v>0</v>
      </c>
      <c r="GP23" s="14">
        <f t="shared" si="47"/>
        <v>0</v>
      </c>
      <c r="GQ23" s="14">
        <f t="shared" si="47"/>
        <v>0</v>
      </c>
      <c r="GR23" s="14">
        <f t="shared" si="47"/>
        <v>0</v>
      </c>
      <c r="GS23" s="14">
        <f t="shared" si="47"/>
        <v>0</v>
      </c>
      <c r="GT23" s="14">
        <f t="shared" si="47"/>
        <v>0</v>
      </c>
      <c r="GU23" s="14">
        <f t="shared" si="47"/>
        <v>0</v>
      </c>
      <c r="GV23" s="14">
        <f t="shared" si="47"/>
        <v>0</v>
      </c>
      <c r="GW23" s="14">
        <f t="shared" si="47"/>
        <v>0</v>
      </c>
      <c r="GX23" s="14">
        <f t="shared" si="47"/>
        <v>0</v>
      </c>
      <c r="GY23" s="14">
        <f t="shared" si="47"/>
        <v>0</v>
      </c>
      <c r="GZ23" s="14">
        <f t="shared" si="47"/>
        <v>0</v>
      </c>
      <c r="HA23" s="14">
        <f t="shared" si="47"/>
        <v>0</v>
      </c>
      <c r="HB23" s="14">
        <f t="shared" si="47"/>
        <v>0</v>
      </c>
      <c r="HC23" s="14">
        <f t="shared" si="47"/>
        <v>0</v>
      </c>
      <c r="HD23" s="14">
        <f t="shared" si="47"/>
        <v>0</v>
      </c>
      <c r="HE23" s="14">
        <f t="shared" si="47"/>
        <v>0</v>
      </c>
      <c r="HF23" s="14">
        <f t="shared" si="47"/>
        <v>0</v>
      </c>
      <c r="HG23" s="14">
        <f t="shared" si="47"/>
        <v>0</v>
      </c>
      <c r="HH23" s="14">
        <f t="shared" si="47"/>
        <v>0</v>
      </c>
      <c r="HI23" s="14">
        <f t="shared" si="47"/>
        <v>0</v>
      </c>
      <c r="HJ23" s="14">
        <f t="shared" si="47"/>
        <v>0</v>
      </c>
      <c r="HK23" s="14">
        <f t="shared" si="47"/>
        <v>0</v>
      </c>
      <c r="HL23" s="14">
        <f t="shared" si="47"/>
        <v>0</v>
      </c>
      <c r="HM23" s="14">
        <f t="shared" si="47"/>
        <v>0</v>
      </c>
      <c r="HN23" s="14">
        <f t="shared" si="47"/>
        <v>0</v>
      </c>
      <c r="HO23" s="14">
        <f t="shared" si="47"/>
        <v>0</v>
      </c>
      <c r="HP23" s="14">
        <f t="shared" si="47"/>
        <v>0</v>
      </c>
      <c r="HQ23" s="14">
        <f t="shared" si="47"/>
        <v>0</v>
      </c>
      <c r="HR23" s="14">
        <f t="shared" si="47"/>
        <v>0</v>
      </c>
      <c r="HS23" s="14">
        <f t="shared" si="47"/>
        <v>0</v>
      </c>
      <c r="HT23" s="14">
        <f t="shared" si="47"/>
        <v>0</v>
      </c>
      <c r="HU23" s="14">
        <f t="shared" si="47"/>
        <v>0</v>
      </c>
      <c r="HV23" s="14">
        <f t="shared" si="47"/>
        <v>0</v>
      </c>
      <c r="HW23" s="14">
        <f t="shared" si="47"/>
        <v>0</v>
      </c>
      <c r="HX23" s="14">
        <f t="shared" si="47"/>
        <v>0</v>
      </c>
      <c r="HY23" s="14">
        <f t="shared" si="47"/>
        <v>0</v>
      </c>
      <c r="HZ23" s="14">
        <f t="shared" si="47"/>
        <v>0</v>
      </c>
    </row>
    <row r="24" spans="1:234" s="12" customFormat="1" ht="12" customHeight="1" x14ac:dyDescent="0.15">
      <c r="A24" s="17" t="s">
        <v>184</v>
      </c>
      <c r="B24" s="16" t="s">
        <v>176</v>
      </c>
      <c r="C24" s="14">
        <f t="shared" ref="C24:BN24" si="48">IF(HLOOKUP(C$10,CTA_Look_Up_Table,15,FALSE)&gt;=0.01,HLOOKUP(C$10,CTA_Look_Up_Table,15,FALSE)*Capacity_Factor,0)</f>
        <v>0</v>
      </c>
      <c r="D24" s="14">
        <f t="shared" si="48"/>
        <v>8.1307871860698766E-2</v>
      </c>
      <c r="E24" s="14">
        <f t="shared" si="48"/>
        <v>0</v>
      </c>
      <c r="F24" s="14">
        <f t="shared" si="48"/>
        <v>18.517232208090373</v>
      </c>
      <c r="G24" s="14">
        <f t="shared" si="48"/>
        <v>0.97459078040622771</v>
      </c>
      <c r="H24" s="14">
        <f t="shared" si="48"/>
        <v>0</v>
      </c>
      <c r="I24" s="14">
        <f t="shared" si="48"/>
        <v>18.598537549537799</v>
      </c>
      <c r="J24" s="14">
        <f t="shared" si="48"/>
        <v>5.5005174802758038E-2</v>
      </c>
      <c r="K24" s="14">
        <f t="shared" si="48"/>
        <v>0</v>
      </c>
      <c r="L24" s="14">
        <f t="shared" si="48"/>
        <v>19.491820879818874</v>
      </c>
      <c r="M24" s="14">
        <f t="shared" si="48"/>
        <v>8.1307871860698766E-2</v>
      </c>
      <c r="N24" s="14">
        <f t="shared" si="48"/>
        <v>20.635815448416533</v>
      </c>
      <c r="O24" s="14">
        <f t="shared" si="48"/>
        <v>2.6302644340997557E-2</v>
      </c>
      <c r="P24" s="14">
        <f t="shared" si="48"/>
        <v>19.491820879818874</v>
      </c>
      <c r="Q24" s="14">
        <f t="shared" si="48"/>
        <v>8.1307871860698766E-2</v>
      </c>
      <c r="R24" s="14">
        <f t="shared" si="48"/>
        <v>0</v>
      </c>
      <c r="S24" s="14">
        <f t="shared" si="48"/>
        <v>20.635815448416533</v>
      </c>
      <c r="T24" s="14">
        <f t="shared" si="48"/>
        <v>18.57223706659147</v>
      </c>
      <c r="U24" s="14">
        <f t="shared" si="48"/>
        <v>2.0635815448416532</v>
      </c>
      <c r="V24" s="14">
        <f t="shared" si="48"/>
        <v>0</v>
      </c>
      <c r="W24" s="14">
        <f t="shared" si="48"/>
        <v>0</v>
      </c>
      <c r="X24" s="14">
        <f t="shared" si="48"/>
        <v>0</v>
      </c>
      <c r="Y24" s="14">
        <f t="shared" si="48"/>
        <v>0</v>
      </c>
      <c r="Z24" s="14">
        <f t="shared" si="48"/>
        <v>0</v>
      </c>
      <c r="AA24" s="14">
        <f t="shared" si="48"/>
        <v>0</v>
      </c>
      <c r="AB24" s="14">
        <f t="shared" si="48"/>
        <v>0</v>
      </c>
      <c r="AC24" s="14">
        <f t="shared" si="48"/>
        <v>0</v>
      </c>
      <c r="AD24" s="14">
        <f t="shared" si="48"/>
        <v>0</v>
      </c>
      <c r="AE24" s="14">
        <f t="shared" si="48"/>
        <v>0</v>
      </c>
      <c r="AF24" s="14">
        <f t="shared" si="48"/>
        <v>0</v>
      </c>
      <c r="AG24" s="14">
        <f t="shared" si="48"/>
        <v>0</v>
      </c>
      <c r="AH24" s="14">
        <f t="shared" si="48"/>
        <v>0</v>
      </c>
      <c r="AI24" s="14">
        <f t="shared" si="48"/>
        <v>0</v>
      </c>
      <c r="AJ24" s="14">
        <f t="shared" si="48"/>
        <v>0</v>
      </c>
      <c r="AK24" s="14">
        <f t="shared" si="48"/>
        <v>0</v>
      </c>
      <c r="AL24" s="14">
        <f t="shared" si="48"/>
        <v>0</v>
      </c>
      <c r="AM24" s="14">
        <f t="shared" si="48"/>
        <v>0</v>
      </c>
      <c r="AN24" s="14">
        <f t="shared" si="48"/>
        <v>0</v>
      </c>
      <c r="AO24" s="14">
        <f t="shared" si="48"/>
        <v>0</v>
      </c>
      <c r="AP24" s="14">
        <f t="shared" si="48"/>
        <v>0</v>
      </c>
      <c r="AQ24" s="14">
        <f t="shared" si="48"/>
        <v>0</v>
      </c>
      <c r="AR24" s="14">
        <f t="shared" si="48"/>
        <v>0</v>
      </c>
      <c r="AS24" s="14">
        <f t="shared" si="48"/>
        <v>0</v>
      </c>
      <c r="AT24" s="14">
        <f t="shared" si="48"/>
        <v>0</v>
      </c>
      <c r="AU24" s="14">
        <f t="shared" si="48"/>
        <v>0</v>
      </c>
      <c r="AV24" s="14">
        <f t="shared" si="48"/>
        <v>0</v>
      </c>
      <c r="AW24" s="14">
        <f t="shared" si="48"/>
        <v>0</v>
      </c>
      <c r="AX24" s="14">
        <f t="shared" si="48"/>
        <v>0</v>
      </c>
      <c r="AY24" s="14">
        <f t="shared" si="48"/>
        <v>0</v>
      </c>
      <c r="AZ24" s="14">
        <f t="shared" si="48"/>
        <v>0</v>
      </c>
      <c r="BA24" s="14">
        <f t="shared" si="48"/>
        <v>0</v>
      </c>
      <c r="BB24" s="14">
        <f t="shared" si="48"/>
        <v>0</v>
      </c>
      <c r="BC24" s="14">
        <f t="shared" si="48"/>
        <v>0</v>
      </c>
      <c r="BD24" s="14">
        <f t="shared" si="48"/>
        <v>0</v>
      </c>
      <c r="BE24" s="14">
        <f t="shared" si="48"/>
        <v>0</v>
      </c>
      <c r="BF24" s="14">
        <f t="shared" si="48"/>
        <v>0</v>
      </c>
      <c r="BG24" s="14">
        <f t="shared" si="48"/>
        <v>0</v>
      </c>
      <c r="BH24" s="14">
        <f t="shared" si="48"/>
        <v>0</v>
      </c>
      <c r="BI24" s="14">
        <f t="shared" si="48"/>
        <v>0</v>
      </c>
      <c r="BJ24" s="14">
        <f t="shared" si="48"/>
        <v>0</v>
      </c>
      <c r="BK24" s="14">
        <f t="shared" si="48"/>
        <v>0</v>
      </c>
      <c r="BL24" s="14">
        <f t="shared" si="48"/>
        <v>0</v>
      </c>
      <c r="BM24" s="14">
        <f t="shared" si="48"/>
        <v>0</v>
      </c>
      <c r="BN24" s="14">
        <f t="shared" si="48"/>
        <v>0</v>
      </c>
      <c r="BO24" s="14">
        <f t="shared" ref="BO24:DZ24" si="49">IF(HLOOKUP(BO$10,CTA_Look_Up_Table,15,FALSE)&gt;=0.01,HLOOKUP(BO$10,CTA_Look_Up_Table,15,FALSE)*Capacity_Factor,0)</f>
        <v>0</v>
      </c>
      <c r="BP24" s="14">
        <f t="shared" si="49"/>
        <v>0</v>
      </c>
      <c r="BQ24" s="14">
        <f t="shared" si="49"/>
        <v>0</v>
      </c>
      <c r="BR24" s="14">
        <f t="shared" si="49"/>
        <v>0</v>
      </c>
      <c r="BS24" s="14">
        <f t="shared" si="49"/>
        <v>0</v>
      </c>
      <c r="BT24" s="14">
        <f t="shared" si="49"/>
        <v>0</v>
      </c>
      <c r="BU24" s="14">
        <f t="shared" si="49"/>
        <v>0</v>
      </c>
      <c r="BV24" s="14">
        <f t="shared" si="49"/>
        <v>0</v>
      </c>
      <c r="BW24" s="14">
        <f t="shared" si="49"/>
        <v>0</v>
      </c>
      <c r="BX24" s="14">
        <f t="shared" si="49"/>
        <v>0</v>
      </c>
      <c r="BY24" s="14">
        <f t="shared" si="49"/>
        <v>0</v>
      </c>
      <c r="BZ24" s="14">
        <f t="shared" si="49"/>
        <v>0</v>
      </c>
      <c r="CA24" s="14">
        <f t="shared" si="49"/>
        <v>0</v>
      </c>
      <c r="CB24" s="14">
        <f t="shared" si="49"/>
        <v>0</v>
      </c>
      <c r="CC24" s="14">
        <f t="shared" si="49"/>
        <v>0</v>
      </c>
      <c r="CD24" s="14">
        <f t="shared" si="49"/>
        <v>0</v>
      </c>
      <c r="CE24" s="14">
        <f t="shared" si="49"/>
        <v>0</v>
      </c>
      <c r="CF24" s="14">
        <f t="shared" si="49"/>
        <v>0</v>
      </c>
      <c r="CG24" s="14">
        <f t="shared" si="49"/>
        <v>0</v>
      </c>
      <c r="CH24" s="14">
        <f t="shared" si="49"/>
        <v>0</v>
      </c>
      <c r="CI24" s="14">
        <f t="shared" si="49"/>
        <v>0</v>
      </c>
      <c r="CJ24" s="14">
        <f t="shared" si="49"/>
        <v>0</v>
      </c>
      <c r="CK24" s="14">
        <f t="shared" si="49"/>
        <v>0</v>
      </c>
      <c r="CL24" s="14">
        <f t="shared" si="49"/>
        <v>0</v>
      </c>
      <c r="CM24" s="14">
        <f t="shared" si="49"/>
        <v>0</v>
      </c>
      <c r="CN24" s="14">
        <f t="shared" si="49"/>
        <v>0</v>
      </c>
      <c r="CO24" s="14">
        <f t="shared" si="49"/>
        <v>0</v>
      </c>
      <c r="CP24" s="14">
        <f t="shared" si="49"/>
        <v>0</v>
      </c>
      <c r="CQ24" s="14">
        <f t="shared" si="49"/>
        <v>0</v>
      </c>
      <c r="CR24" s="14">
        <f t="shared" si="49"/>
        <v>0</v>
      </c>
      <c r="CS24" s="14">
        <f t="shared" si="49"/>
        <v>0</v>
      </c>
      <c r="CT24" s="14">
        <f t="shared" si="49"/>
        <v>0</v>
      </c>
      <c r="CU24" s="14">
        <f t="shared" si="49"/>
        <v>0</v>
      </c>
      <c r="CV24" s="14">
        <f t="shared" si="49"/>
        <v>0</v>
      </c>
      <c r="CW24" s="14">
        <f t="shared" si="49"/>
        <v>0</v>
      </c>
      <c r="CX24" s="14">
        <f t="shared" si="49"/>
        <v>0</v>
      </c>
      <c r="CY24" s="14">
        <f t="shared" si="49"/>
        <v>0</v>
      </c>
      <c r="CZ24" s="14">
        <f t="shared" si="49"/>
        <v>0</v>
      </c>
      <c r="DA24" s="14">
        <f t="shared" si="49"/>
        <v>0</v>
      </c>
      <c r="DB24" s="14">
        <f t="shared" si="49"/>
        <v>0</v>
      </c>
      <c r="DC24" s="14">
        <f t="shared" si="49"/>
        <v>0</v>
      </c>
      <c r="DD24" s="14">
        <f t="shared" si="49"/>
        <v>0</v>
      </c>
      <c r="DE24" s="14">
        <f t="shared" si="49"/>
        <v>0</v>
      </c>
      <c r="DF24" s="14">
        <f t="shared" si="49"/>
        <v>0</v>
      </c>
      <c r="DG24" s="14">
        <f t="shared" si="49"/>
        <v>0</v>
      </c>
      <c r="DH24" s="14">
        <f t="shared" si="49"/>
        <v>0</v>
      </c>
      <c r="DI24" s="14">
        <f t="shared" si="49"/>
        <v>10.577912959605305</v>
      </c>
      <c r="DJ24" s="14">
        <f t="shared" si="49"/>
        <v>0</v>
      </c>
      <c r="DK24" s="14">
        <f t="shared" si="49"/>
        <v>0</v>
      </c>
      <c r="DL24" s="14">
        <f t="shared" si="49"/>
        <v>0</v>
      </c>
      <c r="DM24" s="14">
        <f t="shared" si="49"/>
        <v>18.852227295143354</v>
      </c>
      <c r="DN24" s="14">
        <f t="shared" si="49"/>
        <v>18.852227295143354</v>
      </c>
      <c r="DO24" s="14">
        <f t="shared" si="49"/>
        <v>2.9377164998559517</v>
      </c>
      <c r="DP24" s="14">
        <f t="shared" si="49"/>
        <v>21.78994221349101</v>
      </c>
      <c r="DQ24" s="14">
        <f t="shared" si="49"/>
        <v>7.6402349431178669</v>
      </c>
      <c r="DR24" s="14">
        <f t="shared" si="49"/>
        <v>21.78991058332511</v>
      </c>
      <c r="DS24" s="14">
        <f t="shared" si="49"/>
        <v>0</v>
      </c>
      <c r="DT24" s="14">
        <f t="shared" si="49"/>
        <v>0</v>
      </c>
      <c r="DU24" s="14">
        <f t="shared" si="49"/>
        <v>0</v>
      </c>
      <c r="DV24" s="14">
        <f t="shared" si="49"/>
        <v>0</v>
      </c>
      <c r="DW24" s="14">
        <f t="shared" si="49"/>
        <v>0</v>
      </c>
      <c r="DX24" s="14">
        <f t="shared" si="49"/>
        <v>0</v>
      </c>
      <c r="DY24" s="14">
        <f t="shared" si="49"/>
        <v>0</v>
      </c>
      <c r="DZ24" s="14">
        <f t="shared" si="49"/>
        <v>0</v>
      </c>
      <c r="EA24" s="14">
        <f t="shared" ref="EA24:GL24" si="50">IF(HLOOKUP(EA$10,CTA_Look_Up_Table,15,FALSE)&gt;=0.01,HLOOKUP(EA$10,CTA_Look_Up_Table,15,FALSE)*Capacity_Factor,0)</f>
        <v>0</v>
      </c>
      <c r="EB24" s="14">
        <f t="shared" si="50"/>
        <v>0</v>
      </c>
      <c r="EC24" s="14">
        <f t="shared" si="50"/>
        <v>0</v>
      </c>
      <c r="ED24" s="14">
        <f t="shared" si="50"/>
        <v>0</v>
      </c>
      <c r="EE24" s="14">
        <f t="shared" si="50"/>
        <v>0</v>
      </c>
      <c r="EF24" s="14">
        <f t="shared" si="50"/>
        <v>0</v>
      </c>
      <c r="EG24" s="14">
        <f t="shared" si="50"/>
        <v>0</v>
      </c>
      <c r="EH24" s="14">
        <f t="shared" si="50"/>
        <v>0</v>
      </c>
      <c r="EI24" s="14">
        <f t="shared" si="50"/>
        <v>0</v>
      </c>
      <c r="EJ24" s="14">
        <f t="shared" si="50"/>
        <v>0</v>
      </c>
      <c r="EK24" s="14">
        <f t="shared" si="50"/>
        <v>10.551612476658978</v>
      </c>
      <c r="EL24" s="14">
        <f t="shared" si="50"/>
        <v>0</v>
      </c>
      <c r="EM24" s="14">
        <f t="shared" si="50"/>
        <v>0</v>
      </c>
      <c r="EN24" s="14">
        <f t="shared" si="50"/>
        <v>0</v>
      </c>
      <c r="EO24" s="14">
        <f t="shared" si="50"/>
        <v>0</v>
      </c>
      <c r="EP24" s="14">
        <f t="shared" si="50"/>
        <v>0</v>
      </c>
      <c r="EQ24" s="14">
        <f t="shared" si="50"/>
        <v>0</v>
      </c>
      <c r="ER24" s="14">
        <f t="shared" si="50"/>
        <v>0</v>
      </c>
      <c r="ES24" s="14">
        <f t="shared" si="50"/>
        <v>0</v>
      </c>
      <c r="ET24" s="14">
        <f t="shared" si="50"/>
        <v>0</v>
      </c>
      <c r="EU24" s="14">
        <f t="shared" si="50"/>
        <v>0</v>
      </c>
      <c r="EV24" s="14">
        <f t="shared" si="50"/>
        <v>0</v>
      </c>
      <c r="EW24" s="14">
        <f t="shared" si="50"/>
        <v>0</v>
      </c>
      <c r="EX24" s="14">
        <f t="shared" si="50"/>
        <v>0</v>
      </c>
      <c r="EY24" s="14">
        <f t="shared" si="50"/>
        <v>0</v>
      </c>
      <c r="EZ24" s="14">
        <f t="shared" si="50"/>
        <v>0</v>
      </c>
      <c r="FA24" s="14">
        <f t="shared" si="50"/>
        <v>0</v>
      </c>
      <c r="FB24" s="14">
        <f t="shared" si="50"/>
        <v>0</v>
      </c>
      <c r="FC24" s="14">
        <f t="shared" si="50"/>
        <v>0</v>
      </c>
      <c r="FD24" s="14">
        <f t="shared" si="50"/>
        <v>0</v>
      </c>
      <c r="FE24" s="14">
        <f t="shared" si="50"/>
        <v>0</v>
      </c>
      <c r="FF24" s="14">
        <f t="shared" si="50"/>
        <v>0</v>
      </c>
      <c r="FG24" s="14">
        <f t="shared" si="50"/>
        <v>0</v>
      </c>
      <c r="FH24" s="14">
        <f t="shared" si="50"/>
        <v>0</v>
      </c>
      <c r="FI24" s="14">
        <f t="shared" si="50"/>
        <v>0</v>
      </c>
      <c r="FJ24" s="14">
        <f t="shared" si="50"/>
        <v>0</v>
      </c>
      <c r="FK24" s="14">
        <f t="shared" si="50"/>
        <v>0</v>
      </c>
      <c r="FL24" s="14">
        <f t="shared" si="50"/>
        <v>0</v>
      </c>
      <c r="FM24" s="14">
        <f t="shared" si="50"/>
        <v>0</v>
      </c>
      <c r="FN24" s="14">
        <f t="shared" si="50"/>
        <v>0</v>
      </c>
      <c r="FO24" s="14">
        <f t="shared" si="50"/>
        <v>0</v>
      </c>
      <c r="FP24" s="14">
        <f t="shared" si="50"/>
        <v>0</v>
      </c>
      <c r="FQ24" s="14">
        <f t="shared" si="50"/>
        <v>0</v>
      </c>
      <c r="FR24" s="14">
        <f t="shared" si="50"/>
        <v>0</v>
      </c>
      <c r="FS24" s="14">
        <f t="shared" si="50"/>
        <v>0</v>
      </c>
      <c r="FT24" s="14">
        <f t="shared" si="50"/>
        <v>0</v>
      </c>
      <c r="FU24" s="14">
        <f t="shared" si="50"/>
        <v>0</v>
      </c>
      <c r="FV24" s="14">
        <f t="shared" si="50"/>
        <v>0</v>
      </c>
      <c r="FW24" s="14">
        <f t="shared" si="50"/>
        <v>0</v>
      </c>
      <c r="FX24" s="14">
        <f t="shared" si="50"/>
        <v>0</v>
      </c>
      <c r="FY24" s="14">
        <f t="shared" si="50"/>
        <v>0</v>
      </c>
      <c r="FZ24" s="14">
        <f t="shared" si="50"/>
        <v>0</v>
      </c>
      <c r="GA24" s="14">
        <f t="shared" si="50"/>
        <v>0</v>
      </c>
      <c r="GB24" s="14">
        <f t="shared" si="50"/>
        <v>0</v>
      </c>
      <c r="GC24" s="14">
        <f t="shared" si="50"/>
        <v>0</v>
      </c>
      <c r="GD24" s="14">
        <f t="shared" si="50"/>
        <v>5.5005227519701202E-2</v>
      </c>
      <c r="GE24" s="14">
        <f t="shared" si="50"/>
        <v>19.491820879818874</v>
      </c>
      <c r="GF24" s="14">
        <f t="shared" si="50"/>
        <v>20.635815448416533</v>
      </c>
      <c r="GG24" s="14">
        <f t="shared" si="50"/>
        <v>0</v>
      </c>
      <c r="GH24" s="14">
        <f t="shared" si="50"/>
        <v>0</v>
      </c>
      <c r="GI24" s="14">
        <f t="shared" si="50"/>
        <v>0</v>
      </c>
      <c r="GJ24" s="14">
        <f t="shared" si="50"/>
        <v>0</v>
      </c>
      <c r="GK24" s="14">
        <f t="shared" si="50"/>
        <v>0</v>
      </c>
      <c r="GL24" s="14">
        <f t="shared" si="50"/>
        <v>0</v>
      </c>
      <c r="GM24" s="14">
        <f t="shared" ref="GM24:HZ24" si="51">IF(HLOOKUP(GM$10,CTA_Look_Up_Table,15,FALSE)&gt;=0.01,HLOOKUP(GM$10,CTA_Look_Up_Table,15,FALSE)*Capacity_Factor,0)</f>
        <v>0</v>
      </c>
      <c r="GN24" s="14">
        <f t="shared" si="51"/>
        <v>0</v>
      </c>
      <c r="GO24" s="14">
        <f t="shared" si="51"/>
        <v>0</v>
      </c>
      <c r="GP24" s="14">
        <f t="shared" si="51"/>
        <v>0</v>
      </c>
      <c r="GQ24" s="14">
        <f t="shared" si="51"/>
        <v>0</v>
      </c>
      <c r="GR24" s="14">
        <f t="shared" si="51"/>
        <v>0</v>
      </c>
      <c r="GS24" s="14">
        <f t="shared" si="51"/>
        <v>0</v>
      </c>
      <c r="GT24" s="14">
        <f t="shared" si="51"/>
        <v>0</v>
      </c>
      <c r="GU24" s="14">
        <f t="shared" si="51"/>
        <v>0</v>
      </c>
      <c r="GV24" s="14">
        <f t="shared" si="51"/>
        <v>0</v>
      </c>
      <c r="GW24" s="14">
        <f t="shared" si="51"/>
        <v>0</v>
      </c>
      <c r="GX24" s="14">
        <f t="shared" si="51"/>
        <v>2.6302802491827058E-2</v>
      </c>
      <c r="GY24" s="14">
        <f t="shared" si="51"/>
        <v>2.6302802491827058E-2</v>
      </c>
      <c r="GZ24" s="14">
        <f t="shared" si="51"/>
        <v>0</v>
      </c>
      <c r="HA24" s="14">
        <f t="shared" si="51"/>
        <v>0</v>
      </c>
      <c r="HB24" s="14">
        <f t="shared" si="51"/>
        <v>0</v>
      </c>
      <c r="HC24" s="14">
        <f t="shared" si="51"/>
        <v>0</v>
      </c>
      <c r="HD24" s="14">
        <f t="shared" si="51"/>
        <v>0</v>
      </c>
      <c r="HE24" s="14">
        <f t="shared" si="51"/>
        <v>0</v>
      </c>
      <c r="HF24" s="14">
        <f t="shared" si="51"/>
        <v>0</v>
      </c>
      <c r="HG24" s="14">
        <f t="shared" si="51"/>
        <v>0</v>
      </c>
      <c r="HH24" s="14">
        <f t="shared" si="51"/>
        <v>0</v>
      </c>
      <c r="HI24" s="14">
        <f t="shared" si="51"/>
        <v>0</v>
      </c>
      <c r="HJ24" s="14">
        <f t="shared" si="51"/>
        <v>0</v>
      </c>
      <c r="HK24" s="14">
        <f t="shared" si="51"/>
        <v>0</v>
      </c>
      <c r="HL24" s="14">
        <f t="shared" si="51"/>
        <v>0</v>
      </c>
      <c r="HM24" s="14">
        <f t="shared" si="51"/>
        <v>0</v>
      </c>
      <c r="HN24" s="14">
        <f t="shared" si="51"/>
        <v>0</v>
      </c>
      <c r="HO24" s="14">
        <f t="shared" si="51"/>
        <v>0</v>
      </c>
      <c r="HP24" s="14">
        <f t="shared" si="51"/>
        <v>0</v>
      </c>
      <c r="HQ24" s="14">
        <f t="shared" si="51"/>
        <v>0</v>
      </c>
      <c r="HR24" s="14">
        <f t="shared" si="51"/>
        <v>0</v>
      </c>
      <c r="HS24" s="14">
        <f t="shared" si="51"/>
        <v>0</v>
      </c>
      <c r="HT24" s="14">
        <f t="shared" si="51"/>
        <v>10.577912959605305</v>
      </c>
      <c r="HU24" s="14">
        <f t="shared" si="51"/>
        <v>0</v>
      </c>
      <c r="HV24" s="14">
        <f t="shared" si="51"/>
        <v>21.78991058332511</v>
      </c>
      <c r="HW24" s="14">
        <f t="shared" si="51"/>
        <v>0</v>
      </c>
      <c r="HX24" s="14">
        <f t="shared" si="51"/>
        <v>0</v>
      </c>
      <c r="HY24" s="14">
        <f t="shared" si="51"/>
        <v>0</v>
      </c>
      <c r="HZ24" s="14">
        <f t="shared" si="51"/>
        <v>0</v>
      </c>
    </row>
    <row r="25" spans="1:234" s="24" customFormat="1" ht="12" customHeight="1" thickBot="1" x14ac:dyDescent="0.2">
      <c r="A25" s="19" t="s">
        <v>825</v>
      </c>
      <c r="B25" s="71" t="s">
        <v>176</v>
      </c>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row>
    <row r="26" spans="1:234" s="37" customFormat="1" ht="12" customHeight="1" thickBot="1" x14ac:dyDescent="0.2">
      <c r="A26" s="35" t="s">
        <v>185</v>
      </c>
      <c r="B26" s="36"/>
    </row>
    <row r="27" spans="1:234" s="13" customFormat="1" ht="12" customHeight="1" x14ac:dyDescent="0.15">
      <c r="A27" s="15" t="s">
        <v>554</v>
      </c>
      <c r="B27" s="25"/>
      <c r="C27" s="26">
        <f>IF(HLOOKUP(C$10,CTA_Look_Up_Table,18,FALSE)&gt;=0.001,HLOOKUP(C$10,CTA_Look_Up_Table,18,FALSE),0)</f>
        <v>0</v>
      </c>
      <c r="D27" s="26">
        <f>IF(HLOOKUP(D$10,CTA_Look_Up_Table,18,FALSE)&gt;=0.001,HLOOKUP(D$10,CTA_Look_Up_Table,18,FALSE),0)</f>
        <v>0</v>
      </c>
      <c r="E27" s="26">
        <f t="shared" ref="E27:BP27" si="52">IF(HLOOKUP(E$10,CTA_Look_Up_Table,18,FALSE)&gt;=0.001,HLOOKUP(E$10,CTA_Look_Up_Table,18,FALSE),0)</f>
        <v>0</v>
      </c>
      <c r="F27" s="26">
        <f t="shared" si="52"/>
        <v>1.1069195657187727E-2</v>
      </c>
      <c r="G27" s="26">
        <f t="shared" si="52"/>
        <v>1.1069194439117825E-2</v>
      </c>
      <c r="H27" s="26">
        <f t="shared" si="52"/>
        <v>2.553310124672459E-3</v>
      </c>
      <c r="I27" s="26">
        <f t="shared" si="52"/>
        <v>0</v>
      </c>
      <c r="J27" s="26">
        <f t="shared" si="52"/>
        <v>0</v>
      </c>
      <c r="K27" s="26">
        <f t="shared" si="52"/>
        <v>0</v>
      </c>
      <c r="L27" s="26">
        <f t="shared" si="52"/>
        <v>1.1069194168560902E-2</v>
      </c>
      <c r="M27" s="26">
        <f t="shared" si="52"/>
        <v>0</v>
      </c>
      <c r="N27" s="26">
        <f t="shared" si="52"/>
        <v>4.6327850527062417E-3</v>
      </c>
      <c r="O27" s="26">
        <f t="shared" si="52"/>
        <v>0</v>
      </c>
      <c r="P27" s="26">
        <f t="shared" si="52"/>
        <v>1.1069194168560902E-2</v>
      </c>
      <c r="Q27" s="26">
        <f t="shared" si="52"/>
        <v>0</v>
      </c>
      <c r="R27" s="26">
        <f t="shared" si="52"/>
        <v>0</v>
      </c>
      <c r="S27" s="26">
        <f t="shared" si="52"/>
        <v>4.6327850527062417E-3</v>
      </c>
      <c r="T27" s="26">
        <f t="shared" si="52"/>
        <v>4.6328918584507576E-3</v>
      </c>
      <c r="U27" s="26">
        <f t="shared" si="52"/>
        <v>4.6327789507412658E-3</v>
      </c>
      <c r="V27" s="26">
        <f t="shared" si="52"/>
        <v>0</v>
      </c>
      <c r="W27" s="26">
        <f t="shared" si="52"/>
        <v>0</v>
      </c>
      <c r="X27" s="26">
        <f t="shared" si="52"/>
        <v>0</v>
      </c>
      <c r="Y27" s="26">
        <f t="shared" si="52"/>
        <v>0.30905517997096066</v>
      </c>
      <c r="Z27" s="26">
        <f t="shared" si="52"/>
        <v>0</v>
      </c>
      <c r="AA27" s="26">
        <f t="shared" si="52"/>
        <v>0</v>
      </c>
      <c r="AB27" s="26">
        <f t="shared" si="52"/>
        <v>0</v>
      </c>
      <c r="AC27" s="26">
        <f t="shared" si="52"/>
        <v>0</v>
      </c>
      <c r="AD27" s="26">
        <f t="shared" si="52"/>
        <v>0</v>
      </c>
      <c r="AE27" s="26">
        <f t="shared" si="52"/>
        <v>0</v>
      </c>
      <c r="AF27" s="26">
        <f t="shared" si="52"/>
        <v>0</v>
      </c>
      <c r="AG27" s="26">
        <f t="shared" si="52"/>
        <v>0</v>
      </c>
      <c r="AH27" s="26">
        <f t="shared" si="52"/>
        <v>0</v>
      </c>
      <c r="AI27" s="26">
        <f t="shared" si="52"/>
        <v>0</v>
      </c>
      <c r="AJ27" s="26">
        <f t="shared" si="52"/>
        <v>0</v>
      </c>
      <c r="AK27" s="26">
        <f t="shared" si="52"/>
        <v>0</v>
      </c>
      <c r="AL27" s="26">
        <f t="shared" si="52"/>
        <v>0</v>
      </c>
      <c r="AM27" s="26">
        <f t="shared" si="52"/>
        <v>0</v>
      </c>
      <c r="AN27" s="26">
        <f t="shared" si="52"/>
        <v>0</v>
      </c>
      <c r="AO27" s="26">
        <f t="shared" si="52"/>
        <v>0</v>
      </c>
      <c r="AP27" s="26">
        <f t="shared" si="52"/>
        <v>0</v>
      </c>
      <c r="AQ27" s="26">
        <f t="shared" si="52"/>
        <v>0</v>
      </c>
      <c r="AR27" s="26">
        <f t="shared" si="52"/>
        <v>0</v>
      </c>
      <c r="AS27" s="26">
        <f t="shared" si="52"/>
        <v>0</v>
      </c>
      <c r="AT27" s="26">
        <f t="shared" si="52"/>
        <v>0</v>
      </c>
      <c r="AU27" s="26">
        <f t="shared" si="52"/>
        <v>0</v>
      </c>
      <c r="AV27" s="26">
        <f t="shared" si="52"/>
        <v>0</v>
      </c>
      <c r="AW27" s="26">
        <f t="shared" si="52"/>
        <v>0</v>
      </c>
      <c r="AX27" s="26">
        <f t="shared" si="52"/>
        <v>0</v>
      </c>
      <c r="AY27" s="26">
        <f t="shared" si="52"/>
        <v>0</v>
      </c>
      <c r="AZ27" s="26">
        <f t="shared" si="52"/>
        <v>0.36553707581255157</v>
      </c>
      <c r="BA27" s="26">
        <f t="shared" si="52"/>
        <v>0</v>
      </c>
      <c r="BB27" s="26">
        <f t="shared" si="52"/>
        <v>0</v>
      </c>
      <c r="BC27" s="26">
        <f t="shared" si="52"/>
        <v>0</v>
      </c>
      <c r="BD27" s="26">
        <f t="shared" si="52"/>
        <v>0</v>
      </c>
      <c r="BE27" s="26">
        <f t="shared" si="52"/>
        <v>0</v>
      </c>
      <c r="BF27" s="26">
        <f t="shared" si="52"/>
        <v>0</v>
      </c>
      <c r="BG27" s="26">
        <f t="shared" si="52"/>
        <v>0</v>
      </c>
      <c r="BH27" s="26">
        <f t="shared" si="52"/>
        <v>0</v>
      </c>
      <c r="BI27" s="26">
        <f t="shared" si="52"/>
        <v>0.42857635975871028</v>
      </c>
      <c r="BJ27" s="26">
        <f t="shared" si="52"/>
        <v>0.4286545390868432</v>
      </c>
      <c r="BK27" s="26">
        <f t="shared" si="52"/>
        <v>0</v>
      </c>
      <c r="BL27" s="26">
        <f t="shared" si="52"/>
        <v>0</v>
      </c>
      <c r="BM27" s="26">
        <f t="shared" si="52"/>
        <v>0</v>
      </c>
      <c r="BN27" s="26">
        <f t="shared" si="52"/>
        <v>0</v>
      </c>
      <c r="BO27" s="26">
        <f t="shared" si="52"/>
        <v>0.42865556766165852</v>
      </c>
      <c r="BP27" s="26">
        <f t="shared" si="52"/>
        <v>0.42865556766165852</v>
      </c>
      <c r="BQ27" s="26">
        <f t="shared" ref="BQ27:EB27" si="53">IF(HLOOKUP(BQ$10,CTA_Look_Up_Table,18,FALSE)&gt;=0.001,HLOOKUP(BQ$10,CTA_Look_Up_Table,18,FALSE),0)</f>
        <v>0.4286545390868432</v>
      </c>
      <c r="BR27" s="26">
        <f t="shared" si="53"/>
        <v>0</v>
      </c>
      <c r="BS27" s="26">
        <f t="shared" si="53"/>
        <v>0</v>
      </c>
      <c r="BT27" s="26">
        <f t="shared" si="53"/>
        <v>0</v>
      </c>
      <c r="BU27" s="26">
        <f t="shared" si="53"/>
        <v>0</v>
      </c>
      <c r="BV27" s="26">
        <f t="shared" si="53"/>
        <v>0.42865561410690739</v>
      </c>
      <c r="BW27" s="26">
        <f t="shared" si="53"/>
        <v>0.42865556766165852</v>
      </c>
      <c r="BX27" s="26">
        <f t="shared" si="53"/>
        <v>0.42865551525445561</v>
      </c>
      <c r="BY27" s="26">
        <f t="shared" si="53"/>
        <v>0.42865561410690739</v>
      </c>
      <c r="BZ27" s="26">
        <f t="shared" si="53"/>
        <v>2.5562762989593322E-3</v>
      </c>
      <c r="CA27" s="26">
        <f t="shared" si="53"/>
        <v>2.5562772697761112E-3</v>
      </c>
      <c r="CB27" s="26">
        <f t="shared" si="53"/>
        <v>0</v>
      </c>
      <c r="CC27" s="26">
        <f t="shared" si="53"/>
        <v>0</v>
      </c>
      <c r="CD27" s="26">
        <f t="shared" si="53"/>
        <v>0</v>
      </c>
      <c r="CE27" s="26">
        <f t="shared" si="53"/>
        <v>2.5533098543490105E-3</v>
      </c>
      <c r="CF27" s="26">
        <f t="shared" si="53"/>
        <v>2.4838776227327397E-3</v>
      </c>
      <c r="CG27" s="26">
        <f t="shared" si="53"/>
        <v>2.5562768320698892E-3</v>
      </c>
      <c r="CH27" s="26">
        <f t="shared" si="53"/>
        <v>2.5562762989593322E-3</v>
      </c>
      <c r="CI27" s="26">
        <f t="shared" si="53"/>
        <v>0</v>
      </c>
      <c r="CJ27" s="26">
        <f t="shared" si="53"/>
        <v>0</v>
      </c>
      <c r="CK27" s="26">
        <f t="shared" si="53"/>
        <v>0</v>
      </c>
      <c r="CL27" s="26">
        <f t="shared" si="53"/>
        <v>0</v>
      </c>
      <c r="CM27" s="26">
        <f t="shared" si="53"/>
        <v>0</v>
      </c>
      <c r="CN27" s="26">
        <f t="shared" si="53"/>
        <v>0</v>
      </c>
      <c r="CO27" s="26">
        <f t="shared" si="53"/>
        <v>0</v>
      </c>
      <c r="CP27" s="26">
        <f t="shared" si="53"/>
        <v>0</v>
      </c>
      <c r="CQ27" s="26">
        <f t="shared" si="53"/>
        <v>0</v>
      </c>
      <c r="CR27" s="26">
        <f t="shared" si="53"/>
        <v>0</v>
      </c>
      <c r="CS27" s="26">
        <f t="shared" si="53"/>
        <v>0</v>
      </c>
      <c r="CT27" s="26">
        <f t="shared" si="53"/>
        <v>0.99579073535200091</v>
      </c>
      <c r="CU27" s="26">
        <f t="shared" si="53"/>
        <v>2.6195679801668186E-2</v>
      </c>
      <c r="CV27" s="26">
        <f t="shared" si="53"/>
        <v>0</v>
      </c>
      <c r="CW27" s="26">
        <f t="shared" si="53"/>
        <v>1.1444701160660303E-2</v>
      </c>
      <c r="CX27" s="26">
        <f t="shared" si="53"/>
        <v>1.1444701160660303E-2</v>
      </c>
      <c r="CY27" s="26">
        <f t="shared" si="53"/>
        <v>1.1444701646552768E-2</v>
      </c>
      <c r="CZ27" s="26">
        <f t="shared" si="53"/>
        <v>1.1444701646552768E-2</v>
      </c>
      <c r="DA27" s="26">
        <f t="shared" si="53"/>
        <v>1.1444699760612341E-2</v>
      </c>
      <c r="DB27" s="26">
        <f t="shared" si="53"/>
        <v>0</v>
      </c>
      <c r="DC27" s="26">
        <f t="shared" si="53"/>
        <v>0</v>
      </c>
      <c r="DD27" s="26">
        <f t="shared" si="53"/>
        <v>0</v>
      </c>
      <c r="DE27" s="26">
        <f t="shared" si="53"/>
        <v>0</v>
      </c>
      <c r="DF27" s="26">
        <f t="shared" si="53"/>
        <v>0</v>
      </c>
      <c r="DG27" s="26">
        <f t="shared" si="53"/>
        <v>0</v>
      </c>
      <c r="DH27" s="26">
        <f t="shared" si="53"/>
        <v>0</v>
      </c>
      <c r="DI27" s="26">
        <f t="shared" si="53"/>
        <v>0</v>
      </c>
      <c r="DJ27" s="26">
        <f t="shared" si="53"/>
        <v>0</v>
      </c>
      <c r="DK27" s="26">
        <f t="shared" si="53"/>
        <v>0</v>
      </c>
      <c r="DL27" s="26">
        <f t="shared" si="53"/>
        <v>0</v>
      </c>
      <c r="DM27" s="26">
        <f t="shared" si="53"/>
        <v>0</v>
      </c>
      <c r="DN27" s="26">
        <f t="shared" si="53"/>
        <v>0</v>
      </c>
      <c r="DO27" s="26">
        <f t="shared" si="53"/>
        <v>0</v>
      </c>
      <c r="DP27" s="26">
        <f t="shared" si="53"/>
        <v>0</v>
      </c>
      <c r="DQ27" s="26">
        <f t="shared" si="53"/>
        <v>0</v>
      </c>
      <c r="DR27" s="26">
        <f t="shared" si="53"/>
        <v>0</v>
      </c>
      <c r="DS27" s="26">
        <f t="shared" si="53"/>
        <v>2.5533095572898017E-3</v>
      </c>
      <c r="DT27" s="26">
        <f t="shared" si="53"/>
        <v>2.5533098449930344E-3</v>
      </c>
      <c r="DU27" s="26">
        <f t="shared" si="53"/>
        <v>2.5533098907311292E-3</v>
      </c>
      <c r="DV27" s="26">
        <f t="shared" si="53"/>
        <v>2.5533095572898017E-3</v>
      </c>
      <c r="DW27" s="26">
        <f t="shared" si="53"/>
        <v>2.5533100184846535E-3</v>
      </c>
      <c r="DX27" s="26">
        <f t="shared" si="53"/>
        <v>0</v>
      </c>
      <c r="DY27" s="26">
        <f t="shared" si="53"/>
        <v>0</v>
      </c>
      <c r="DZ27" s="26">
        <f t="shared" si="53"/>
        <v>0</v>
      </c>
      <c r="EA27" s="26">
        <f t="shared" si="53"/>
        <v>9.7606678920220801E-3</v>
      </c>
      <c r="EB27" s="26">
        <f t="shared" si="53"/>
        <v>9.7606678920220801E-3</v>
      </c>
      <c r="EC27" s="26">
        <f t="shared" ref="EC27:GN27" si="54">IF(HLOOKUP(EC$10,CTA_Look_Up_Table,18,FALSE)&gt;=0.001,HLOOKUP(EC$10,CTA_Look_Up_Table,18,FALSE),0)</f>
        <v>9.7606889310701012E-3</v>
      </c>
      <c r="ED27" s="26">
        <f t="shared" si="54"/>
        <v>9.7606935903098106E-3</v>
      </c>
      <c r="EE27" s="26">
        <f t="shared" si="54"/>
        <v>9.7606889310701012E-3</v>
      </c>
      <c r="EF27" s="26">
        <f t="shared" si="54"/>
        <v>0</v>
      </c>
      <c r="EG27" s="26">
        <f t="shared" si="54"/>
        <v>0</v>
      </c>
      <c r="EH27" s="26">
        <f t="shared" si="54"/>
        <v>0</v>
      </c>
      <c r="EI27" s="26">
        <f t="shared" si="54"/>
        <v>4.5066600385665456E-2</v>
      </c>
      <c r="EJ27" s="26">
        <f t="shared" si="54"/>
        <v>0</v>
      </c>
      <c r="EK27" s="26">
        <f t="shared" si="54"/>
        <v>0</v>
      </c>
      <c r="EL27" s="26">
        <f t="shared" si="54"/>
        <v>0</v>
      </c>
      <c r="EM27" s="26">
        <f t="shared" si="54"/>
        <v>0</v>
      </c>
      <c r="EN27" s="26">
        <f t="shared" si="54"/>
        <v>0</v>
      </c>
      <c r="EO27" s="26">
        <f t="shared" si="54"/>
        <v>8.8001832613983852E-2</v>
      </c>
      <c r="EP27" s="26">
        <f t="shared" si="54"/>
        <v>0</v>
      </c>
      <c r="EQ27" s="26">
        <f t="shared" si="54"/>
        <v>0</v>
      </c>
      <c r="ER27" s="26">
        <f t="shared" si="54"/>
        <v>0</v>
      </c>
      <c r="ES27" s="26">
        <f t="shared" si="54"/>
        <v>0</v>
      </c>
      <c r="ET27" s="26">
        <f t="shared" si="54"/>
        <v>0</v>
      </c>
      <c r="EU27" s="26">
        <f t="shared" si="54"/>
        <v>0</v>
      </c>
      <c r="EV27" s="26">
        <f t="shared" si="54"/>
        <v>0</v>
      </c>
      <c r="EW27" s="26">
        <f t="shared" si="54"/>
        <v>0</v>
      </c>
      <c r="EX27" s="26">
        <f t="shared" si="54"/>
        <v>0</v>
      </c>
      <c r="EY27" s="26">
        <f t="shared" si="54"/>
        <v>0</v>
      </c>
      <c r="EZ27" s="26">
        <f t="shared" si="54"/>
        <v>0</v>
      </c>
      <c r="FA27" s="26">
        <f t="shared" si="54"/>
        <v>0</v>
      </c>
      <c r="FB27" s="26">
        <f t="shared" si="54"/>
        <v>0</v>
      </c>
      <c r="FC27" s="26">
        <f t="shared" si="54"/>
        <v>0</v>
      </c>
      <c r="FD27" s="26">
        <f t="shared" si="54"/>
        <v>0</v>
      </c>
      <c r="FE27" s="26">
        <f t="shared" si="54"/>
        <v>0</v>
      </c>
      <c r="FF27" s="26">
        <f t="shared" si="54"/>
        <v>0</v>
      </c>
      <c r="FG27" s="26">
        <f t="shared" si="54"/>
        <v>0</v>
      </c>
      <c r="FH27" s="26">
        <f t="shared" si="54"/>
        <v>0</v>
      </c>
      <c r="FI27" s="26">
        <f t="shared" si="54"/>
        <v>0</v>
      </c>
      <c r="FJ27" s="26">
        <f t="shared" si="54"/>
        <v>0</v>
      </c>
      <c r="FK27" s="26">
        <f t="shared" si="54"/>
        <v>0</v>
      </c>
      <c r="FL27" s="26">
        <f t="shared" si="54"/>
        <v>0</v>
      </c>
      <c r="FM27" s="26">
        <f t="shared" si="54"/>
        <v>0</v>
      </c>
      <c r="FN27" s="26">
        <f t="shared" si="54"/>
        <v>0</v>
      </c>
      <c r="FO27" s="26">
        <f t="shared" si="54"/>
        <v>0</v>
      </c>
      <c r="FP27" s="26">
        <f t="shared" si="54"/>
        <v>0</v>
      </c>
      <c r="FQ27" s="26">
        <f t="shared" si="54"/>
        <v>0</v>
      </c>
      <c r="FR27" s="26">
        <f t="shared" si="54"/>
        <v>0</v>
      </c>
      <c r="FS27" s="26">
        <f t="shared" si="54"/>
        <v>0</v>
      </c>
      <c r="FT27" s="26">
        <f t="shared" si="54"/>
        <v>0</v>
      </c>
      <c r="FU27" s="26">
        <f t="shared" si="54"/>
        <v>0</v>
      </c>
      <c r="FV27" s="26">
        <f t="shared" si="54"/>
        <v>0</v>
      </c>
      <c r="FW27" s="26">
        <f t="shared" si="54"/>
        <v>0</v>
      </c>
      <c r="FX27" s="26">
        <f t="shared" si="54"/>
        <v>0</v>
      </c>
      <c r="FY27" s="26">
        <f t="shared" si="54"/>
        <v>1.9016542750642896E-2</v>
      </c>
      <c r="FZ27" s="26">
        <f t="shared" si="54"/>
        <v>0</v>
      </c>
      <c r="GA27" s="26">
        <f t="shared" si="54"/>
        <v>0</v>
      </c>
      <c r="GB27" s="26">
        <f t="shared" si="54"/>
        <v>0</v>
      </c>
      <c r="GC27" s="26">
        <f t="shared" si="54"/>
        <v>0</v>
      </c>
      <c r="GD27" s="26">
        <f t="shared" si="54"/>
        <v>0</v>
      </c>
      <c r="GE27" s="26">
        <f t="shared" si="54"/>
        <v>1.1069193863184022E-2</v>
      </c>
      <c r="GF27" s="26">
        <f t="shared" si="54"/>
        <v>4.6327849755160135E-3</v>
      </c>
      <c r="GG27" s="26">
        <f t="shared" si="54"/>
        <v>2.2286105233825858E-3</v>
      </c>
      <c r="GH27" s="26">
        <f t="shared" si="54"/>
        <v>0.15564224923526912</v>
      </c>
      <c r="GI27" s="26">
        <f t="shared" si="54"/>
        <v>0.15564224923526912</v>
      </c>
      <c r="GJ27" s="26">
        <f t="shared" si="54"/>
        <v>0</v>
      </c>
      <c r="GK27" s="26">
        <f t="shared" si="54"/>
        <v>0</v>
      </c>
      <c r="GL27" s="26">
        <f t="shared" si="54"/>
        <v>0.31495186573074324</v>
      </c>
      <c r="GM27" s="26">
        <f t="shared" si="54"/>
        <v>0</v>
      </c>
      <c r="GN27" s="26">
        <f t="shared" si="54"/>
        <v>0</v>
      </c>
      <c r="GO27" s="26">
        <f t="shared" ref="GO27:HZ27" si="55">IF(HLOOKUP(GO$10,CTA_Look_Up_Table,18,FALSE)&gt;=0.001,HLOOKUP(GO$10,CTA_Look_Up_Table,18,FALSE),0)</f>
        <v>0</v>
      </c>
      <c r="GP27" s="26">
        <f t="shared" si="55"/>
        <v>0</v>
      </c>
      <c r="GQ27" s="26">
        <f t="shared" si="55"/>
        <v>0.31363997366763818</v>
      </c>
      <c r="GR27" s="26">
        <f t="shared" si="55"/>
        <v>0.36588377184711213</v>
      </c>
      <c r="GS27" s="26">
        <f t="shared" si="55"/>
        <v>0</v>
      </c>
      <c r="GT27" s="26">
        <f t="shared" si="55"/>
        <v>0</v>
      </c>
      <c r="GU27" s="26">
        <f t="shared" si="55"/>
        <v>0</v>
      </c>
      <c r="GV27" s="26">
        <f t="shared" si="55"/>
        <v>0</v>
      </c>
      <c r="GW27" s="26">
        <f t="shared" si="55"/>
        <v>0</v>
      </c>
      <c r="GX27" s="26">
        <f t="shared" si="55"/>
        <v>0</v>
      </c>
      <c r="GY27" s="26">
        <f t="shared" si="55"/>
        <v>0</v>
      </c>
      <c r="GZ27" s="26">
        <f t="shared" si="55"/>
        <v>0.4286545390868432</v>
      </c>
      <c r="HA27" s="26">
        <f t="shared" si="55"/>
        <v>0</v>
      </c>
      <c r="HB27" s="26">
        <f t="shared" si="55"/>
        <v>0.42865561410690739</v>
      </c>
      <c r="HC27" s="26">
        <f t="shared" si="55"/>
        <v>2.6017987338499277E-3</v>
      </c>
      <c r="HD27" s="26">
        <f t="shared" si="55"/>
        <v>0.42865551525445561</v>
      </c>
      <c r="HE27" s="26">
        <f t="shared" si="55"/>
        <v>2.2073937516443949E-3</v>
      </c>
      <c r="HF27" s="26">
        <f t="shared" si="55"/>
        <v>0.88021857910309942</v>
      </c>
      <c r="HG27" s="26">
        <f t="shared" si="55"/>
        <v>0.61415725540195076</v>
      </c>
      <c r="HH27" s="26">
        <f t="shared" si="55"/>
        <v>2.4796395395170565E-3</v>
      </c>
      <c r="HI27" s="26">
        <f t="shared" si="55"/>
        <v>0</v>
      </c>
      <c r="HJ27" s="26">
        <f t="shared" si="55"/>
        <v>2.5562762989593322E-3</v>
      </c>
      <c r="HK27" s="26">
        <f t="shared" si="55"/>
        <v>0</v>
      </c>
      <c r="HL27" s="26">
        <f t="shared" si="55"/>
        <v>0.88004971340880689</v>
      </c>
      <c r="HM27" s="26">
        <f t="shared" si="55"/>
        <v>0.87951958064200664</v>
      </c>
      <c r="HN27" s="26">
        <f t="shared" si="55"/>
        <v>1</v>
      </c>
      <c r="HO27" s="26">
        <f t="shared" si="55"/>
        <v>0</v>
      </c>
      <c r="HP27" s="26">
        <f t="shared" si="55"/>
        <v>0.99876933421705383</v>
      </c>
      <c r="HQ27" s="26">
        <f t="shared" si="55"/>
        <v>1.1444701160660303E-2</v>
      </c>
      <c r="HR27" s="26">
        <f t="shared" si="55"/>
        <v>0</v>
      </c>
      <c r="HS27" s="26">
        <f t="shared" si="55"/>
        <v>0</v>
      </c>
      <c r="HT27" s="26">
        <f t="shared" si="55"/>
        <v>0</v>
      </c>
      <c r="HU27" s="26">
        <f t="shared" si="55"/>
        <v>0</v>
      </c>
      <c r="HV27" s="26">
        <f t="shared" si="55"/>
        <v>0</v>
      </c>
      <c r="HW27" s="26">
        <f t="shared" si="55"/>
        <v>2.5533095572898017E-3</v>
      </c>
      <c r="HX27" s="26">
        <f t="shared" si="55"/>
        <v>9.7606889310701012E-3</v>
      </c>
      <c r="HY27" s="26">
        <f t="shared" si="55"/>
        <v>0</v>
      </c>
      <c r="HZ27" s="26">
        <f t="shared" si="55"/>
        <v>0</v>
      </c>
    </row>
    <row r="28" spans="1:234" s="12" customFormat="1" ht="12" customHeight="1" x14ac:dyDescent="0.15">
      <c r="A28" s="17" t="s">
        <v>177</v>
      </c>
      <c r="B28" s="18"/>
      <c r="C28" s="26">
        <f>IF(HLOOKUP(C$10,CTA_Look_Up_Table,19,FALSE)&gt;=0.001,HLOOKUP(C$10,CTA_Look_Up_Table,19,FALSE),0)</f>
        <v>0</v>
      </c>
      <c r="D28" s="26">
        <f>IF(HLOOKUP(D$10,CTA_Look_Up_Table,19,FALSE)&gt;=0.001,HLOOKUP(D$10,CTA_Look_Up_Table,19,FALSE),0)</f>
        <v>3.7381928778449494E-2</v>
      </c>
      <c r="E28" s="26">
        <f t="shared" ref="E28:BP28" si="56">IF(HLOOKUP(E$10,CTA_Look_Up_Table,19,FALSE)&gt;=0.001,HLOOKUP(E$10,CTA_Look_Up_Table,19,FALSE),0)</f>
        <v>2.4156486849809408E-2</v>
      </c>
      <c r="F28" s="26">
        <f t="shared" si="56"/>
        <v>5.1767002039505891E-2</v>
      </c>
      <c r="G28" s="26">
        <f t="shared" si="56"/>
        <v>5.1766987406920296E-2</v>
      </c>
      <c r="H28" s="26">
        <f t="shared" si="56"/>
        <v>5.666961514722843E-2</v>
      </c>
      <c r="I28" s="26">
        <f t="shared" si="56"/>
        <v>4.0321592404537247E-2</v>
      </c>
      <c r="J28" s="26">
        <f t="shared" si="56"/>
        <v>7.4347274058591206E-2</v>
      </c>
      <c r="K28" s="26">
        <f t="shared" si="56"/>
        <v>0</v>
      </c>
      <c r="L28" s="26">
        <f t="shared" si="56"/>
        <v>5.1766975617097553E-2</v>
      </c>
      <c r="M28" s="26">
        <f t="shared" si="56"/>
        <v>3.7381928778449494E-2</v>
      </c>
      <c r="N28" s="26">
        <f t="shared" si="56"/>
        <v>4.3015998466781752E-2</v>
      </c>
      <c r="O28" s="26">
        <f t="shared" si="56"/>
        <v>2.261259169166073E-2</v>
      </c>
      <c r="P28" s="26">
        <f t="shared" si="56"/>
        <v>5.1766975617097553E-2</v>
      </c>
      <c r="Q28" s="26">
        <f t="shared" si="56"/>
        <v>3.7381928778449494E-2</v>
      </c>
      <c r="R28" s="26">
        <f t="shared" si="56"/>
        <v>3.862329256021959E-2</v>
      </c>
      <c r="S28" s="26">
        <f t="shared" si="56"/>
        <v>4.3015998466781752E-2</v>
      </c>
      <c r="T28" s="26">
        <f t="shared" si="56"/>
        <v>4.3013824436749629E-2</v>
      </c>
      <c r="U28" s="26">
        <f t="shared" si="56"/>
        <v>4.3015941809260834E-2</v>
      </c>
      <c r="V28" s="26">
        <f t="shared" si="56"/>
        <v>6.1999832875025722E-3</v>
      </c>
      <c r="W28" s="26">
        <f t="shared" si="56"/>
        <v>0.20479777588137935</v>
      </c>
      <c r="X28" s="26">
        <f t="shared" si="56"/>
        <v>6.2000151259561497E-3</v>
      </c>
      <c r="Y28" s="26">
        <f t="shared" si="56"/>
        <v>6.4410872439325889E-2</v>
      </c>
      <c r="Z28" s="26">
        <f t="shared" si="56"/>
        <v>0.16690270147051431</v>
      </c>
      <c r="AA28" s="26">
        <f t="shared" si="56"/>
        <v>1</v>
      </c>
      <c r="AB28" s="26">
        <f t="shared" si="56"/>
        <v>0.17051063850675965</v>
      </c>
      <c r="AC28" s="26">
        <f t="shared" si="56"/>
        <v>1</v>
      </c>
      <c r="AD28" s="26">
        <f t="shared" si="56"/>
        <v>0.16253069919563359</v>
      </c>
      <c r="AE28" s="26">
        <f t="shared" si="56"/>
        <v>1</v>
      </c>
      <c r="AF28" s="26">
        <f t="shared" si="56"/>
        <v>0.28354472259310648</v>
      </c>
      <c r="AG28" s="26">
        <f t="shared" si="56"/>
        <v>1</v>
      </c>
      <c r="AH28" s="26">
        <f t="shared" si="56"/>
        <v>9.555518476994436E-2</v>
      </c>
      <c r="AI28" s="26">
        <f t="shared" si="56"/>
        <v>0.43245319170981278</v>
      </c>
      <c r="AJ28" s="26">
        <f t="shared" si="56"/>
        <v>0.43245319166855595</v>
      </c>
      <c r="AK28" s="26">
        <f t="shared" si="56"/>
        <v>0.43245316764504743</v>
      </c>
      <c r="AL28" s="26">
        <f t="shared" si="56"/>
        <v>3.8623300417032651E-2</v>
      </c>
      <c r="AM28" s="26">
        <f t="shared" si="56"/>
        <v>3.8638898370750956E-3</v>
      </c>
      <c r="AN28" s="26">
        <f t="shared" si="56"/>
        <v>3.8623300414862796E-2</v>
      </c>
      <c r="AO28" s="26">
        <f t="shared" si="56"/>
        <v>3.8623300958423194E-2</v>
      </c>
      <c r="AP28" s="26">
        <f t="shared" si="56"/>
        <v>3.8623300417032651E-2</v>
      </c>
      <c r="AQ28" s="26">
        <f t="shared" si="56"/>
        <v>3.8622983403243459E-2</v>
      </c>
      <c r="AR28" s="26">
        <f t="shared" si="56"/>
        <v>0.997</v>
      </c>
      <c r="AS28" s="26">
        <f t="shared" si="56"/>
        <v>0.997</v>
      </c>
      <c r="AT28" s="26">
        <f t="shared" si="56"/>
        <v>3.8623300414862796E-2</v>
      </c>
      <c r="AU28" s="26">
        <f t="shared" si="56"/>
        <v>5.7689973341433567E-2</v>
      </c>
      <c r="AV28" s="26">
        <f t="shared" si="56"/>
        <v>0</v>
      </c>
      <c r="AW28" s="26">
        <f t="shared" si="56"/>
        <v>0.64367576360748635</v>
      </c>
      <c r="AX28" s="26">
        <f t="shared" si="56"/>
        <v>4.7457342079087949E-3</v>
      </c>
      <c r="AY28" s="26">
        <f t="shared" si="56"/>
        <v>6.2000000000000006E-3</v>
      </c>
      <c r="AZ28" s="26">
        <f t="shared" si="56"/>
        <v>5.0409979411453962E-2</v>
      </c>
      <c r="BA28" s="26">
        <f t="shared" si="56"/>
        <v>0.14900401650966719</v>
      </c>
      <c r="BB28" s="26">
        <f t="shared" si="56"/>
        <v>1</v>
      </c>
      <c r="BC28" s="26">
        <f t="shared" si="56"/>
        <v>0.15750056259901871</v>
      </c>
      <c r="BD28" s="26">
        <f t="shared" si="56"/>
        <v>1</v>
      </c>
      <c r="BE28" s="26">
        <f t="shared" si="56"/>
        <v>0.10744690764753886</v>
      </c>
      <c r="BF28" s="26">
        <f t="shared" si="56"/>
        <v>0.27837773027653573</v>
      </c>
      <c r="BG28" s="26">
        <f t="shared" si="56"/>
        <v>0.16599898414227438</v>
      </c>
      <c r="BH28" s="26">
        <f t="shared" si="56"/>
        <v>7.1138043359192001E-3</v>
      </c>
      <c r="BI28" s="26">
        <f t="shared" si="56"/>
        <v>3.5731030689039323E-2</v>
      </c>
      <c r="BJ28" s="26">
        <f t="shared" si="56"/>
        <v>3.5720977201919586E-2</v>
      </c>
      <c r="BK28" s="26">
        <f t="shared" si="56"/>
        <v>0.13552676984961956</v>
      </c>
      <c r="BL28" s="26">
        <f t="shared" si="56"/>
        <v>0.12791058671380851</v>
      </c>
      <c r="BM28" s="26">
        <f t="shared" si="56"/>
        <v>0.12794567268085383</v>
      </c>
      <c r="BN28" s="26">
        <f t="shared" si="56"/>
        <v>0.12791058671380851</v>
      </c>
      <c r="BO28" s="26">
        <f t="shared" si="56"/>
        <v>3.5721062126444034E-2</v>
      </c>
      <c r="BP28" s="26">
        <f t="shared" si="56"/>
        <v>3.5721062126444034E-2</v>
      </c>
      <c r="BQ28" s="26">
        <f t="shared" ref="BQ28:EB28" si="57">IF(HLOOKUP(BQ$10,CTA_Look_Up_Table,19,FALSE)&gt;=0.001,HLOOKUP(BQ$10,CTA_Look_Up_Table,19,FALSE),0)</f>
        <v>3.5720977201919586E-2</v>
      </c>
      <c r="BR28" s="26">
        <f t="shared" si="57"/>
        <v>0.90088849705672813</v>
      </c>
      <c r="BS28" s="26">
        <f t="shared" si="57"/>
        <v>9.1966136462822076E-2</v>
      </c>
      <c r="BT28" s="26">
        <f t="shared" si="57"/>
        <v>0.95427232296105624</v>
      </c>
      <c r="BU28" s="26">
        <f t="shared" si="57"/>
        <v>7.5060556118737701E-2</v>
      </c>
      <c r="BV28" s="26">
        <f t="shared" si="57"/>
        <v>3.5721065852413442E-2</v>
      </c>
      <c r="BW28" s="26">
        <f t="shared" si="57"/>
        <v>3.5721062126444034E-2</v>
      </c>
      <c r="BX28" s="26">
        <f t="shared" si="57"/>
        <v>3.5721073445896818E-2</v>
      </c>
      <c r="BY28" s="26">
        <f t="shared" si="57"/>
        <v>3.5721065852413442E-2</v>
      </c>
      <c r="BZ28" s="26">
        <f t="shared" si="57"/>
        <v>5.6664751467532463E-2</v>
      </c>
      <c r="CA28" s="26">
        <f t="shared" si="57"/>
        <v>5.6664746745424467E-2</v>
      </c>
      <c r="CB28" s="26">
        <f t="shared" si="57"/>
        <v>0</v>
      </c>
      <c r="CC28" s="26">
        <f t="shared" si="57"/>
        <v>3.8623302341813742E-2</v>
      </c>
      <c r="CD28" s="26">
        <f t="shared" si="57"/>
        <v>0.11556039429247708</v>
      </c>
      <c r="CE28" s="26">
        <f t="shared" si="57"/>
        <v>5.6669617864936551E-2</v>
      </c>
      <c r="CF28" s="26">
        <f t="shared" si="57"/>
        <v>5.8265990816187579E-2</v>
      </c>
      <c r="CG28" s="26">
        <f t="shared" si="57"/>
        <v>5.666474474243665E-2</v>
      </c>
      <c r="CH28" s="26">
        <f t="shared" si="57"/>
        <v>5.6664751467532463E-2</v>
      </c>
      <c r="CI28" s="26">
        <f t="shared" si="57"/>
        <v>0.11320148544505929</v>
      </c>
      <c r="CJ28" s="26">
        <f t="shared" si="57"/>
        <v>9.6968676215357985E-2</v>
      </c>
      <c r="CK28" s="26">
        <f t="shared" si="57"/>
        <v>9.6968678635573693E-2</v>
      </c>
      <c r="CL28" s="26">
        <f t="shared" si="57"/>
        <v>9.6968676215357985E-2</v>
      </c>
      <c r="CM28" s="26">
        <f t="shared" si="57"/>
        <v>6.0855637253062131E-2</v>
      </c>
      <c r="CN28" s="26">
        <f t="shared" si="57"/>
        <v>6.0855667888077183E-2</v>
      </c>
      <c r="CO28" s="26">
        <f t="shared" si="57"/>
        <v>6.0855638956013161E-2</v>
      </c>
      <c r="CP28" s="26">
        <f t="shared" si="57"/>
        <v>6.0855667888077183E-2</v>
      </c>
      <c r="CQ28" s="26">
        <f t="shared" si="57"/>
        <v>6.0855637253062131E-2</v>
      </c>
      <c r="CR28" s="26">
        <f t="shared" si="57"/>
        <v>9.7774717411955626E-3</v>
      </c>
      <c r="CS28" s="26">
        <f t="shared" si="57"/>
        <v>0</v>
      </c>
      <c r="CT28" s="26">
        <f t="shared" si="57"/>
        <v>0</v>
      </c>
      <c r="CU28" s="26">
        <f t="shared" si="57"/>
        <v>3.750644518954134E-2</v>
      </c>
      <c r="CV28" s="26">
        <f t="shared" si="57"/>
        <v>4.7575390366293407E-2</v>
      </c>
      <c r="CW28" s="26">
        <f t="shared" si="57"/>
        <v>4.1427006392286719E-2</v>
      </c>
      <c r="CX28" s="26">
        <f t="shared" si="57"/>
        <v>4.1427006392286719E-2</v>
      </c>
      <c r="CY28" s="26">
        <f t="shared" si="57"/>
        <v>4.1427002393485908E-2</v>
      </c>
      <c r="CZ28" s="26">
        <f t="shared" si="57"/>
        <v>4.1427002393485908E-2</v>
      </c>
      <c r="DA28" s="26">
        <f t="shared" si="57"/>
        <v>4.1427009372912646E-2</v>
      </c>
      <c r="DB28" s="26">
        <f t="shared" si="57"/>
        <v>4.9417842732009595E-2</v>
      </c>
      <c r="DC28" s="26">
        <f t="shared" si="57"/>
        <v>4.9417842732009595E-2</v>
      </c>
      <c r="DD28" s="26">
        <f t="shared" si="57"/>
        <v>4.9418139713626193E-2</v>
      </c>
      <c r="DE28" s="26">
        <f t="shared" si="57"/>
        <v>4.9417842732009595E-2</v>
      </c>
      <c r="DF28" s="26">
        <f t="shared" si="57"/>
        <v>3.8623297941765437E-2</v>
      </c>
      <c r="DG28" s="26">
        <f t="shared" si="57"/>
        <v>1.042022532254727E-2</v>
      </c>
      <c r="DH28" s="26">
        <f t="shared" si="57"/>
        <v>1.042022532254727E-2</v>
      </c>
      <c r="DI28" s="26">
        <f t="shared" si="57"/>
        <v>1.4775885810308701E-2</v>
      </c>
      <c r="DJ28" s="26">
        <f t="shared" si="57"/>
        <v>1.0420223413112427E-2</v>
      </c>
      <c r="DK28" s="26">
        <f t="shared" si="57"/>
        <v>0.99700000000000011</v>
      </c>
      <c r="DL28" s="26">
        <f t="shared" si="57"/>
        <v>1.042022762373435E-2</v>
      </c>
      <c r="DM28" s="26">
        <f t="shared" si="57"/>
        <v>0.69062330244901238</v>
      </c>
      <c r="DN28" s="26">
        <f t="shared" si="57"/>
        <v>0.69062330244901238</v>
      </c>
      <c r="DO28" s="26">
        <f t="shared" si="57"/>
        <v>0.69062329258532618</v>
      </c>
      <c r="DP28" s="26">
        <f t="shared" si="57"/>
        <v>0.6906234100753299</v>
      </c>
      <c r="DQ28" s="26">
        <f t="shared" si="57"/>
        <v>5.5679406900955769E-2</v>
      </c>
      <c r="DR28" s="26">
        <f t="shared" si="57"/>
        <v>0.69061966872796798</v>
      </c>
      <c r="DS28" s="26">
        <f t="shared" si="57"/>
        <v>5.6669616061052426E-2</v>
      </c>
      <c r="DT28" s="26">
        <f t="shared" si="57"/>
        <v>5.6669617657284677E-2</v>
      </c>
      <c r="DU28" s="26">
        <f t="shared" si="57"/>
        <v>5.6669609665123549E-2</v>
      </c>
      <c r="DV28" s="26">
        <f t="shared" si="57"/>
        <v>5.6669616061052426E-2</v>
      </c>
      <c r="DW28" s="26">
        <f t="shared" si="57"/>
        <v>5.6669614730620724E-2</v>
      </c>
      <c r="DX28" s="26">
        <f t="shared" si="57"/>
        <v>0</v>
      </c>
      <c r="DY28" s="26">
        <f t="shared" si="57"/>
        <v>7.9638135386177283E-2</v>
      </c>
      <c r="DZ28" s="26">
        <f t="shared" si="57"/>
        <v>3.4113073158112774E-2</v>
      </c>
      <c r="EA28" s="26">
        <f t="shared" si="57"/>
        <v>2.6804350390949416E-2</v>
      </c>
      <c r="EB28" s="26">
        <f t="shared" si="57"/>
        <v>2.6804350390949416E-2</v>
      </c>
      <c r="EC28" s="26">
        <f t="shared" ref="EC28:GN28" si="58">IF(HLOOKUP(EC$10,CTA_Look_Up_Table,19,FALSE)&gt;=0.001,HLOOKUP(EC$10,CTA_Look_Up_Table,19,FALSE),0)</f>
        <v>2.6804405890041252E-2</v>
      </c>
      <c r="ED28" s="26">
        <f t="shared" si="58"/>
        <v>2.6804417372364955E-2</v>
      </c>
      <c r="EE28" s="26">
        <f t="shared" si="58"/>
        <v>2.6804405890041252E-2</v>
      </c>
      <c r="EF28" s="26">
        <f t="shared" si="58"/>
        <v>7.5771417564195476E-2</v>
      </c>
      <c r="EG28" s="26">
        <f t="shared" si="58"/>
        <v>0.43245318131942551</v>
      </c>
      <c r="EH28" s="26">
        <f t="shared" si="58"/>
        <v>0.28972261208965655</v>
      </c>
      <c r="EI28" s="26">
        <f t="shared" si="58"/>
        <v>0</v>
      </c>
      <c r="EJ28" s="26">
        <f t="shared" si="58"/>
        <v>0.4324531628890258</v>
      </c>
      <c r="EK28" s="26">
        <f t="shared" si="58"/>
        <v>3.1357125484126745E-2</v>
      </c>
      <c r="EL28" s="26">
        <f t="shared" si="58"/>
        <v>0.99800000053928328</v>
      </c>
      <c r="EM28" s="26">
        <f t="shared" si="58"/>
        <v>0.997</v>
      </c>
      <c r="EN28" s="26">
        <f t="shared" si="58"/>
        <v>0.997</v>
      </c>
      <c r="EO28" s="26">
        <f t="shared" si="58"/>
        <v>9.4030550838675439E-2</v>
      </c>
      <c r="EP28" s="26">
        <f t="shared" si="58"/>
        <v>3.8623295537328614E-2</v>
      </c>
      <c r="EQ28" s="26">
        <f t="shared" si="58"/>
        <v>3.9994230975011744E-2</v>
      </c>
      <c r="ER28" s="26">
        <f t="shared" si="58"/>
        <v>4.9999980830398305E-3</v>
      </c>
      <c r="ES28" s="26">
        <f t="shared" si="58"/>
        <v>3.8623300361020317E-2</v>
      </c>
      <c r="ET28" s="26">
        <f t="shared" si="58"/>
        <v>3.8623302093481686E-2</v>
      </c>
      <c r="EU28" s="26">
        <f t="shared" si="58"/>
        <v>3.8623295537328614E-2</v>
      </c>
      <c r="EV28" s="26">
        <f t="shared" si="58"/>
        <v>3.8623302341813742E-2</v>
      </c>
      <c r="EW28" s="26">
        <f t="shared" si="58"/>
        <v>0</v>
      </c>
      <c r="EX28" s="26">
        <f t="shared" si="58"/>
        <v>3.8623289453744832E-2</v>
      </c>
      <c r="EY28" s="26">
        <f t="shared" si="58"/>
        <v>3.8622983403243459E-2</v>
      </c>
      <c r="EZ28" s="26">
        <f t="shared" si="58"/>
        <v>3.8623300274787865E-2</v>
      </c>
      <c r="FA28" s="26">
        <f t="shared" si="58"/>
        <v>3.8623308489809161E-2</v>
      </c>
      <c r="FB28" s="26">
        <f t="shared" si="58"/>
        <v>1</v>
      </c>
      <c r="FC28" s="26">
        <f t="shared" si="58"/>
        <v>1</v>
      </c>
      <c r="FD28" s="26">
        <f t="shared" si="58"/>
        <v>1</v>
      </c>
      <c r="FE28" s="26">
        <f t="shared" si="58"/>
        <v>1</v>
      </c>
      <c r="FF28" s="26">
        <f t="shared" si="58"/>
        <v>1</v>
      </c>
      <c r="FG28" s="26">
        <f t="shared" si="58"/>
        <v>1</v>
      </c>
      <c r="FH28" s="26">
        <f t="shared" si="58"/>
        <v>1</v>
      </c>
      <c r="FI28" s="26">
        <f t="shared" si="58"/>
        <v>1</v>
      </c>
      <c r="FJ28" s="26">
        <f t="shared" si="58"/>
        <v>1</v>
      </c>
      <c r="FK28" s="26">
        <f t="shared" si="58"/>
        <v>1</v>
      </c>
      <c r="FL28" s="26">
        <f t="shared" si="58"/>
        <v>1</v>
      </c>
      <c r="FM28" s="26">
        <f t="shared" si="58"/>
        <v>1</v>
      </c>
      <c r="FN28" s="26">
        <f t="shared" si="58"/>
        <v>1</v>
      </c>
      <c r="FO28" s="26">
        <f t="shared" si="58"/>
        <v>1</v>
      </c>
      <c r="FP28" s="26">
        <f t="shared" si="58"/>
        <v>1</v>
      </c>
      <c r="FQ28" s="26">
        <f t="shared" si="58"/>
        <v>1</v>
      </c>
      <c r="FR28" s="26">
        <f t="shared" si="58"/>
        <v>1</v>
      </c>
      <c r="FS28" s="26">
        <f t="shared" si="58"/>
        <v>1</v>
      </c>
      <c r="FT28" s="26">
        <f t="shared" si="58"/>
        <v>1</v>
      </c>
      <c r="FU28" s="26">
        <f t="shared" si="58"/>
        <v>1</v>
      </c>
      <c r="FV28" s="26">
        <f t="shared" si="58"/>
        <v>1</v>
      </c>
      <c r="FW28" s="26">
        <f t="shared" si="58"/>
        <v>1</v>
      </c>
      <c r="FX28" s="26">
        <f t="shared" si="58"/>
        <v>1</v>
      </c>
      <c r="FY28" s="26">
        <f t="shared" si="58"/>
        <v>0.5770338587743854</v>
      </c>
      <c r="FZ28" s="26">
        <f t="shared" si="58"/>
        <v>0</v>
      </c>
      <c r="GA28" s="26">
        <f t="shared" si="58"/>
        <v>0</v>
      </c>
      <c r="GB28" s="26">
        <f t="shared" si="58"/>
        <v>0</v>
      </c>
      <c r="GC28" s="26">
        <f t="shared" si="58"/>
        <v>0</v>
      </c>
      <c r="GD28" s="26">
        <f t="shared" si="58"/>
        <v>7.434725781252817E-2</v>
      </c>
      <c r="GE28" s="26">
        <f t="shared" si="58"/>
        <v>5.176699669323865E-2</v>
      </c>
      <c r="GF28" s="26">
        <f t="shared" si="58"/>
        <v>4.301599775006066E-2</v>
      </c>
      <c r="GG28" s="26">
        <f t="shared" si="58"/>
        <v>4.5763757873643555E-2</v>
      </c>
      <c r="GH28" s="26">
        <f t="shared" si="58"/>
        <v>6.2915236205516853E-2</v>
      </c>
      <c r="GI28" s="26">
        <f t="shared" si="58"/>
        <v>6.2915236205516853E-2</v>
      </c>
      <c r="GJ28" s="26">
        <f t="shared" si="58"/>
        <v>0.16690332367974009</v>
      </c>
      <c r="GK28" s="26">
        <f t="shared" si="58"/>
        <v>0.16708828249309976</v>
      </c>
      <c r="GL28" s="26">
        <f t="shared" si="58"/>
        <v>6.2451819099279708E-2</v>
      </c>
      <c r="GM28" s="26">
        <f t="shared" si="58"/>
        <v>0.16690270147051431</v>
      </c>
      <c r="GN28" s="26">
        <f t="shared" si="58"/>
        <v>0.16253069919563359</v>
      </c>
      <c r="GO28" s="26">
        <f t="shared" ref="GO28:HZ28" si="59">IF(HLOOKUP(GO$10,CTA_Look_Up_Table,19,FALSE)&gt;=0.001,HLOOKUP(GO$10,CTA_Look_Up_Table,19,FALSE),0)</f>
        <v>0.20479771550977882</v>
      </c>
      <c r="GP28" s="26">
        <f t="shared" si="59"/>
        <v>9.555518476994436E-2</v>
      </c>
      <c r="GQ28" s="26">
        <f t="shared" si="59"/>
        <v>6.4407860814320358E-2</v>
      </c>
      <c r="GR28" s="26">
        <f t="shared" si="59"/>
        <v>5.0317237118372056E-2</v>
      </c>
      <c r="GS28" s="26">
        <f t="shared" si="59"/>
        <v>0.14899932872794588</v>
      </c>
      <c r="GT28" s="26">
        <f t="shared" si="59"/>
        <v>0.14817935779172017</v>
      </c>
      <c r="GU28" s="26">
        <f t="shared" si="59"/>
        <v>0.14900401650966719</v>
      </c>
      <c r="GV28" s="26">
        <f t="shared" si="59"/>
        <v>0.10744690764753886</v>
      </c>
      <c r="GW28" s="26">
        <f t="shared" si="59"/>
        <v>7.1138043359192001E-3</v>
      </c>
      <c r="GX28" s="26">
        <f t="shared" si="59"/>
        <v>9.3876104857993688E-3</v>
      </c>
      <c r="GY28" s="26">
        <f t="shared" si="59"/>
        <v>9.3876104857993688E-3</v>
      </c>
      <c r="GZ28" s="26">
        <f t="shared" si="59"/>
        <v>3.5720977201919586E-2</v>
      </c>
      <c r="HA28" s="26">
        <f t="shared" si="59"/>
        <v>0.90088849705672813</v>
      </c>
      <c r="HB28" s="26">
        <f t="shared" si="59"/>
        <v>3.5721065852413442E-2</v>
      </c>
      <c r="HC28" s="26">
        <f t="shared" si="59"/>
        <v>6.2358398193943523E-2</v>
      </c>
      <c r="HD28" s="26">
        <f t="shared" si="59"/>
        <v>3.5721073445896818E-2</v>
      </c>
      <c r="HE28" s="26">
        <f t="shared" si="59"/>
        <v>4.8824572806758559E-2</v>
      </c>
      <c r="HF28" s="26">
        <f t="shared" si="59"/>
        <v>7.4888638821585694E-3</v>
      </c>
      <c r="HG28" s="26">
        <f t="shared" si="59"/>
        <v>1.6957525369557962E-2</v>
      </c>
      <c r="HH28" s="26">
        <f t="shared" si="59"/>
        <v>5.8166575242947077E-2</v>
      </c>
      <c r="HI28" s="26">
        <f t="shared" si="59"/>
        <v>0</v>
      </c>
      <c r="HJ28" s="26">
        <f t="shared" si="59"/>
        <v>5.6664751467532463E-2</v>
      </c>
      <c r="HK28" s="26">
        <f t="shared" si="59"/>
        <v>9.6968673589777621E-2</v>
      </c>
      <c r="HL28" s="26">
        <f t="shared" si="59"/>
        <v>5.8694786060784123E-3</v>
      </c>
      <c r="HM28" s="26">
        <f t="shared" si="59"/>
        <v>5.8954193772223756E-3</v>
      </c>
      <c r="HN28" s="26">
        <f t="shared" si="59"/>
        <v>0</v>
      </c>
      <c r="HO28" s="26">
        <f t="shared" si="59"/>
        <v>3.8515381790719845E-2</v>
      </c>
      <c r="HP28" s="26">
        <f t="shared" si="59"/>
        <v>0</v>
      </c>
      <c r="HQ28" s="26">
        <f t="shared" si="59"/>
        <v>4.1427006392286719E-2</v>
      </c>
      <c r="HR28" s="26">
        <f t="shared" si="59"/>
        <v>0</v>
      </c>
      <c r="HS28" s="26">
        <f t="shared" si="59"/>
        <v>4.9417842732009595E-2</v>
      </c>
      <c r="HT28" s="26">
        <f t="shared" si="59"/>
        <v>0.40665568895657411</v>
      </c>
      <c r="HU28" s="26">
        <f t="shared" si="59"/>
        <v>1.042022762373435E-2</v>
      </c>
      <c r="HV28" s="26">
        <f t="shared" si="59"/>
        <v>0.69061966872796798</v>
      </c>
      <c r="HW28" s="26">
        <f t="shared" si="59"/>
        <v>5.6669616061052426E-2</v>
      </c>
      <c r="HX28" s="26">
        <f t="shared" si="59"/>
        <v>2.6804405890041252E-2</v>
      </c>
      <c r="HY28" s="26">
        <f t="shared" si="59"/>
        <v>0</v>
      </c>
      <c r="HZ28" s="26">
        <f t="shared" si="59"/>
        <v>3.8623295537328614E-2</v>
      </c>
    </row>
    <row r="29" spans="1:234" s="12" customFormat="1" ht="12" customHeight="1" x14ac:dyDescent="0.15">
      <c r="A29" s="17" t="s">
        <v>401</v>
      </c>
      <c r="B29" s="18"/>
      <c r="C29" s="26">
        <f>IF(HLOOKUP(C$10,CTA_Look_Up_Table,20,FALSE)&gt;=0.001,HLOOKUP(C$10,CTA_Look_Up_Table,20,FALSE),0)</f>
        <v>0</v>
      </c>
      <c r="D29" s="26">
        <f>IF(HLOOKUP(D$10,CTA_Look_Up_Table,20,FALSE)&gt;=0.001,HLOOKUP(D$10,CTA_Look_Up_Table,20,FALSE),0)</f>
        <v>0.40740497526200298</v>
      </c>
      <c r="E29" s="26">
        <f t="shared" ref="E29:BP29" si="60">IF(HLOOKUP(E$10,CTA_Look_Up_Table,20,FALSE)&gt;=0.001,HLOOKUP(E$10,CTA_Look_Up_Table,20,FALSE),0)</f>
        <v>0</v>
      </c>
      <c r="F29" s="26">
        <f t="shared" si="60"/>
        <v>1.4876765480330036E-3</v>
      </c>
      <c r="G29" s="26">
        <f t="shared" si="60"/>
        <v>1.4876765063137377E-3</v>
      </c>
      <c r="H29" s="26">
        <f t="shared" si="60"/>
        <v>0</v>
      </c>
      <c r="I29" s="26">
        <f t="shared" si="60"/>
        <v>0</v>
      </c>
      <c r="J29" s="26">
        <f t="shared" si="60"/>
        <v>2.8269516963532089E-3</v>
      </c>
      <c r="K29" s="26">
        <f t="shared" si="60"/>
        <v>0</v>
      </c>
      <c r="L29" s="26">
        <f t="shared" si="60"/>
        <v>1.4876763925414235E-3</v>
      </c>
      <c r="M29" s="26">
        <f t="shared" si="60"/>
        <v>0.40740497526200298</v>
      </c>
      <c r="N29" s="26">
        <f t="shared" si="60"/>
        <v>0</v>
      </c>
      <c r="O29" s="26">
        <f t="shared" si="60"/>
        <v>0.56905246143337285</v>
      </c>
      <c r="P29" s="26">
        <f t="shared" si="60"/>
        <v>1.4876763925414235E-3</v>
      </c>
      <c r="Q29" s="26">
        <f t="shared" si="60"/>
        <v>0.40740497526200298</v>
      </c>
      <c r="R29" s="26">
        <f t="shared" si="60"/>
        <v>0</v>
      </c>
      <c r="S29" s="26">
        <f t="shared" si="60"/>
        <v>0</v>
      </c>
      <c r="T29" s="26">
        <f t="shared" si="60"/>
        <v>0</v>
      </c>
      <c r="U29" s="26">
        <f t="shared" si="60"/>
        <v>0</v>
      </c>
      <c r="V29" s="26">
        <f t="shared" si="60"/>
        <v>0.76230064412708687</v>
      </c>
      <c r="W29" s="26">
        <f t="shared" si="60"/>
        <v>1.0398446204706303E-2</v>
      </c>
      <c r="X29" s="26">
        <f t="shared" si="60"/>
        <v>0.76229942345449309</v>
      </c>
      <c r="Y29" s="26">
        <f t="shared" si="60"/>
        <v>9.4550500002604978E-3</v>
      </c>
      <c r="Z29" s="26">
        <f t="shared" si="60"/>
        <v>0.21583695774689152</v>
      </c>
      <c r="AA29" s="26">
        <f t="shared" si="60"/>
        <v>0</v>
      </c>
      <c r="AB29" s="26">
        <f t="shared" si="60"/>
        <v>1.0912813441586804E-2</v>
      </c>
      <c r="AC29" s="26">
        <f t="shared" si="60"/>
        <v>0</v>
      </c>
      <c r="AD29" s="26">
        <f t="shared" si="60"/>
        <v>0.4641486649724339</v>
      </c>
      <c r="AE29" s="26">
        <f t="shared" si="60"/>
        <v>0</v>
      </c>
      <c r="AF29" s="26">
        <f t="shared" si="60"/>
        <v>9.4319735036903184E-3</v>
      </c>
      <c r="AG29" s="26">
        <f t="shared" si="60"/>
        <v>0</v>
      </c>
      <c r="AH29" s="26">
        <f t="shared" si="60"/>
        <v>0.71581238735560937</v>
      </c>
      <c r="AI29" s="26">
        <f t="shared" si="60"/>
        <v>5.6940628974347573E-3</v>
      </c>
      <c r="AJ29" s="26">
        <f t="shared" si="60"/>
        <v>5.6940631787177603E-3</v>
      </c>
      <c r="AK29" s="26">
        <f t="shared" si="60"/>
        <v>5.6940658840102538E-3</v>
      </c>
      <c r="AL29" s="26">
        <f t="shared" si="60"/>
        <v>0</v>
      </c>
      <c r="AM29" s="26">
        <f t="shared" si="60"/>
        <v>0.90908001142528494</v>
      </c>
      <c r="AN29" s="26">
        <f t="shared" si="60"/>
        <v>0</v>
      </c>
      <c r="AO29" s="26">
        <f t="shared" si="60"/>
        <v>0</v>
      </c>
      <c r="AP29" s="26">
        <f t="shared" si="60"/>
        <v>0</v>
      </c>
      <c r="AQ29" s="26">
        <f t="shared" si="60"/>
        <v>0</v>
      </c>
      <c r="AR29" s="26">
        <f t="shared" si="60"/>
        <v>0</v>
      </c>
      <c r="AS29" s="26">
        <f t="shared" si="60"/>
        <v>0</v>
      </c>
      <c r="AT29" s="26">
        <f t="shared" si="60"/>
        <v>0</v>
      </c>
      <c r="AU29" s="26">
        <f t="shared" si="60"/>
        <v>1.4781814195296585E-2</v>
      </c>
      <c r="AV29" s="26">
        <f t="shared" si="60"/>
        <v>0.90981212849374093</v>
      </c>
      <c r="AW29" s="26">
        <f t="shared" si="60"/>
        <v>1.4008863266032415E-3</v>
      </c>
      <c r="AX29" s="26">
        <f t="shared" si="60"/>
        <v>0.92063092383172784</v>
      </c>
      <c r="AY29" s="26">
        <f t="shared" si="60"/>
        <v>0.76229999999999998</v>
      </c>
      <c r="AZ29" s="26">
        <f t="shared" si="60"/>
        <v>1.4978483692720253E-3</v>
      </c>
      <c r="BA29" s="26">
        <f t="shared" si="60"/>
        <v>0.10165132030499188</v>
      </c>
      <c r="BB29" s="26">
        <f t="shared" si="60"/>
        <v>0</v>
      </c>
      <c r="BC29" s="26">
        <f t="shared" si="60"/>
        <v>8.1735315349490151E-3</v>
      </c>
      <c r="BD29" s="26">
        <f t="shared" si="60"/>
        <v>0</v>
      </c>
      <c r="BE29" s="26">
        <f t="shared" si="60"/>
        <v>0.55885591241146082</v>
      </c>
      <c r="BF29" s="26">
        <f t="shared" si="60"/>
        <v>7.8075002879832173E-3</v>
      </c>
      <c r="BG29" s="26">
        <f t="shared" si="60"/>
        <v>8.1477992303430578E-3</v>
      </c>
      <c r="BH29" s="26">
        <f t="shared" si="60"/>
        <v>0.88231069109842297</v>
      </c>
      <c r="BI29" s="26">
        <f t="shared" si="60"/>
        <v>0</v>
      </c>
      <c r="BJ29" s="26">
        <f t="shared" si="60"/>
        <v>0</v>
      </c>
      <c r="BK29" s="26">
        <f t="shared" si="60"/>
        <v>9.793723150173397E-3</v>
      </c>
      <c r="BL29" s="26">
        <f t="shared" si="60"/>
        <v>0</v>
      </c>
      <c r="BM29" s="26">
        <f t="shared" si="60"/>
        <v>0</v>
      </c>
      <c r="BN29" s="26">
        <f t="shared" si="60"/>
        <v>0</v>
      </c>
      <c r="BO29" s="26">
        <f t="shared" si="60"/>
        <v>0</v>
      </c>
      <c r="BP29" s="26">
        <f t="shared" si="60"/>
        <v>0</v>
      </c>
      <c r="BQ29" s="26">
        <f t="shared" ref="BQ29:EB29" si="61">IF(HLOOKUP(BQ$10,CTA_Look_Up_Table,20,FALSE)&gt;=0.001,HLOOKUP(BQ$10,CTA_Look_Up_Table,20,FALSE),0)</f>
        <v>0</v>
      </c>
      <c r="BR29" s="26">
        <f t="shared" si="61"/>
        <v>3.6819665270413263E-2</v>
      </c>
      <c r="BS29" s="26">
        <f t="shared" si="61"/>
        <v>0.33733221590611145</v>
      </c>
      <c r="BT29" s="26">
        <f t="shared" si="61"/>
        <v>0</v>
      </c>
      <c r="BU29" s="26">
        <f t="shared" si="61"/>
        <v>0.60623161830924166</v>
      </c>
      <c r="BV29" s="26">
        <f t="shared" si="61"/>
        <v>0</v>
      </c>
      <c r="BW29" s="26">
        <f t="shared" si="61"/>
        <v>0</v>
      </c>
      <c r="BX29" s="26">
        <f t="shared" si="61"/>
        <v>0</v>
      </c>
      <c r="BY29" s="26">
        <f t="shared" si="61"/>
        <v>0</v>
      </c>
      <c r="BZ29" s="26">
        <f t="shared" si="61"/>
        <v>0</v>
      </c>
      <c r="CA29" s="26">
        <f t="shared" si="61"/>
        <v>0</v>
      </c>
      <c r="CB29" s="26">
        <f t="shared" si="61"/>
        <v>0</v>
      </c>
      <c r="CC29" s="26">
        <f t="shared" si="61"/>
        <v>0</v>
      </c>
      <c r="CD29" s="26">
        <f t="shared" si="61"/>
        <v>0</v>
      </c>
      <c r="CE29" s="26">
        <f t="shared" si="61"/>
        <v>0</v>
      </c>
      <c r="CF29" s="26">
        <f t="shared" si="61"/>
        <v>0</v>
      </c>
      <c r="CG29" s="26">
        <f t="shared" si="61"/>
        <v>0</v>
      </c>
      <c r="CH29" s="26">
        <f t="shared" si="61"/>
        <v>0</v>
      </c>
      <c r="CI29" s="26">
        <f t="shared" si="61"/>
        <v>0</v>
      </c>
      <c r="CJ29" s="26">
        <f t="shared" si="61"/>
        <v>0</v>
      </c>
      <c r="CK29" s="26">
        <f t="shared" si="61"/>
        <v>0</v>
      </c>
      <c r="CL29" s="26">
        <f t="shared" si="61"/>
        <v>0</v>
      </c>
      <c r="CM29" s="26">
        <f t="shared" si="61"/>
        <v>0</v>
      </c>
      <c r="CN29" s="26">
        <f t="shared" si="61"/>
        <v>0</v>
      </c>
      <c r="CO29" s="26">
        <f t="shared" si="61"/>
        <v>0</v>
      </c>
      <c r="CP29" s="26">
        <f t="shared" si="61"/>
        <v>0</v>
      </c>
      <c r="CQ29" s="26">
        <f t="shared" si="61"/>
        <v>0</v>
      </c>
      <c r="CR29" s="26">
        <f t="shared" si="61"/>
        <v>0.87405731751418914</v>
      </c>
      <c r="CS29" s="26">
        <f t="shared" si="61"/>
        <v>1</v>
      </c>
      <c r="CT29" s="26">
        <f t="shared" si="61"/>
        <v>0</v>
      </c>
      <c r="CU29" s="26">
        <f t="shared" si="61"/>
        <v>0.23259346244552159</v>
      </c>
      <c r="CV29" s="26">
        <f t="shared" si="61"/>
        <v>1.5702424495860053E-3</v>
      </c>
      <c r="CW29" s="26">
        <f t="shared" si="61"/>
        <v>0</v>
      </c>
      <c r="CX29" s="26">
        <f t="shared" si="61"/>
        <v>0</v>
      </c>
      <c r="CY29" s="26">
        <f t="shared" si="61"/>
        <v>0</v>
      </c>
      <c r="CZ29" s="26">
        <f t="shared" si="61"/>
        <v>0</v>
      </c>
      <c r="DA29" s="26">
        <f t="shared" si="61"/>
        <v>0</v>
      </c>
      <c r="DB29" s="26">
        <f t="shared" si="61"/>
        <v>1.8934675611984378E-3</v>
      </c>
      <c r="DC29" s="26">
        <f t="shared" si="61"/>
        <v>1.8934675611984378E-3</v>
      </c>
      <c r="DD29" s="26">
        <f t="shared" si="61"/>
        <v>1.8934708172048853E-3</v>
      </c>
      <c r="DE29" s="26">
        <f t="shared" si="61"/>
        <v>1.8934675611984378E-3</v>
      </c>
      <c r="DF29" s="26">
        <f t="shared" si="61"/>
        <v>0</v>
      </c>
      <c r="DG29" s="26">
        <f t="shared" si="61"/>
        <v>0.86577806920381062</v>
      </c>
      <c r="DH29" s="26">
        <f t="shared" si="61"/>
        <v>0.86577806920381062</v>
      </c>
      <c r="DI29" s="26">
        <f t="shared" si="61"/>
        <v>0.78123615618769748</v>
      </c>
      <c r="DJ29" s="26">
        <f t="shared" si="61"/>
        <v>0.86577809443115206</v>
      </c>
      <c r="DK29" s="26">
        <f t="shared" si="61"/>
        <v>0</v>
      </c>
      <c r="DL29" s="26">
        <f t="shared" si="61"/>
        <v>0.86577807951920538</v>
      </c>
      <c r="DM29" s="26">
        <f t="shared" si="61"/>
        <v>0</v>
      </c>
      <c r="DN29" s="26">
        <f t="shared" si="61"/>
        <v>0</v>
      </c>
      <c r="DO29" s="26">
        <f t="shared" si="61"/>
        <v>0</v>
      </c>
      <c r="DP29" s="26">
        <f t="shared" si="61"/>
        <v>0</v>
      </c>
      <c r="DQ29" s="26">
        <f t="shared" si="61"/>
        <v>0.80976496404065879</v>
      </c>
      <c r="DR29" s="26">
        <f t="shared" si="61"/>
        <v>0</v>
      </c>
      <c r="DS29" s="26">
        <f t="shared" si="61"/>
        <v>0</v>
      </c>
      <c r="DT29" s="26">
        <f t="shared" si="61"/>
        <v>0</v>
      </c>
      <c r="DU29" s="26">
        <f t="shared" si="61"/>
        <v>0</v>
      </c>
      <c r="DV29" s="26">
        <f t="shared" si="61"/>
        <v>0</v>
      </c>
      <c r="DW29" s="26">
        <f t="shared" si="61"/>
        <v>0</v>
      </c>
      <c r="DX29" s="26">
        <f t="shared" si="61"/>
        <v>0</v>
      </c>
      <c r="DY29" s="26">
        <f t="shared" si="61"/>
        <v>0</v>
      </c>
      <c r="DZ29" s="26">
        <f t="shared" si="61"/>
        <v>0</v>
      </c>
      <c r="EA29" s="26">
        <f t="shared" si="61"/>
        <v>0</v>
      </c>
      <c r="EB29" s="26">
        <f t="shared" si="61"/>
        <v>0</v>
      </c>
      <c r="EC29" s="26">
        <f t="shared" ref="EC29:GN29" si="62">IF(HLOOKUP(EC$10,CTA_Look_Up_Table,20,FALSE)&gt;=0.001,HLOOKUP(EC$10,CTA_Look_Up_Table,20,FALSE),0)</f>
        <v>0</v>
      </c>
      <c r="ED29" s="26">
        <f t="shared" si="62"/>
        <v>0</v>
      </c>
      <c r="EE29" s="26">
        <f t="shared" si="62"/>
        <v>0</v>
      </c>
      <c r="EF29" s="26">
        <f t="shared" si="62"/>
        <v>0</v>
      </c>
      <c r="EG29" s="26">
        <f t="shared" si="62"/>
        <v>5.6940634869938507E-3</v>
      </c>
      <c r="EH29" s="26">
        <f t="shared" si="62"/>
        <v>3.5106959729226781E-3</v>
      </c>
      <c r="EI29" s="26">
        <f t="shared" si="62"/>
        <v>0</v>
      </c>
      <c r="EJ29" s="26">
        <f t="shared" si="62"/>
        <v>5.6940631015904046E-3</v>
      </c>
      <c r="EK29" s="26">
        <f t="shared" si="62"/>
        <v>0.59500827282771462</v>
      </c>
      <c r="EL29" s="26">
        <f t="shared" si="62"/>
        <v>0</v>
      </c>
      <c r="EM29" s="26">
        <f t="shared" si="62"/>
        <v>0</v>
      </c>
      <c r="EN29" s="26">
        <f t="shared" si="62"/>
        <v>0</v>
      </c>
      <c r="EO29" s="26">
        <f t="shared" si="62"/>
        <v>0</v>
      </c>
      <c r="EP29" s="26">
        <f t="shared" si="62"/>
        <v>0</v>
      </c>
      <c r="EQ29" s="26">
        <f t="shared" si="62"/>
        <v>0</v>
      </c>
      <c r="ER29" s="26">
        <f t="shared" si="62"/>
        <v>0</v>
      </c>
      <c r="ES29" s="26">
        <f t="shared" si="62"/>
        <v>0</v>
      </c>
      <c r="ET29" s="26">
        <f t="shared" si="62"/>
        <v>0</v>
      </c>
      <c r="EU29" s="26">
        <f t="shared" si="62"/>
        <v>0</v>
      </c>
      <c r="EV29" s="26">
        <f t="shared" si="62"/>
        <v>0</v>
      </c>
      <c r="EW29" s="26">
        <f t="shared" si="62"/>
        <v>0</v>
      </c>
      <c r="EX29" s="26">
        <f t="shared" si="62"/>
        <v>0</v>
      </c>
      <c r="EY29" s="26">
        <f t="shared" si="62"/>
        <v>0</v>
      </c>
      <c r="EZ29" s="26">
        <f t="shared" si="62"/>
        <v>0</v>
      </c>
      <c r="FA29" s="26">
        <f t="shared" si="62"/>
        <v>0</v>
      </c>
      <c r="FB29" s="26">
        <f t="shared" si="62"/>
        <v>0</v>
      </c>
      <c r="FC29" s="26">
        <f t="shared" si="62"/>
        <v>0</v>
      </c>
      <c r="FD29" s="26">
        <f t="shared" si="62"/>
        <v>0</v>
      </c>
      <c r="FE29" s="26">
        <f t="shared" si="62"/>
        <v>0</v>
      </c>
      <c r="FF29" s="26">
        <f t="shared" si="62"/>
        <v>0</v>
      </c>
      <c r="FG29" s="26">
        <f t="shared" si="62"/>
        <v>0</v>
      </c>
      <c r="FH29" s="26">
        <f t="shared" si="62"/>
        <v>0</v>
      </c>
      <c r="FI29" s="26">
        <f t="shared" si="62"/>
        <v>0</v>
      </c>
      <c r="FJ29" s="26">
        <f t="shared" si="62"/>
        <v>0</v>
      </c>
      <c r="FK29" s="26">
        <f t="shared" si="62"/>
        <v>0</v>
      </c>
      <c r="FL29" s="26">
        <f t="shared" si="62"/>
        <v>0</v>
      </c>
      <c r="FM29" s="26">
        <f t="shared" si="62"/>
        <v>0</v>
      </c>
      <c r="FN29" s="26">
        <f t="shared" si="62"/>
        <v>0</v>
      </c>
      <c r="FO29" s="26">
        <f t="shared" si="62"/>
        <v>0</v>
      </c>
      <c r="FP29" s="26">
        <f t="shared" si="62"/>
        <v>0</v>
      </c>
      <c r="FQ29" s="26">
        <f t="shared" si="62"/>
        <v>0</v>
      </c>
      <c r="FR29" s="26">
        <f t="shared" si="62"/>
        <v>0</v>
      </c>
      <c r="FS29" s="26">
        <f t="shared" si="62"/>
        <v>0</v>
      </c>
      <c r="FT29" s="26">
        <f t="shared" si="62"/>
        <v>0</v>
      </c>
      <c r="FU29" s="26">
        <f t="shared" si="62"/>
        <v>0</v>
      </c>
      <c r="FV29" s="26">
        <f t="shared" si="62"/>
        <v>0</v>
      </c>
      <c r="FW29" s="26">
        <f t="shared" si="62"/>
        <v>0</v>
      </c>
      <c r="FX29" s="26">
        <f t="shared" si="62"/>
        <v>0</v>
      </c>
      <c r="FY29" s="26">
        <f t="shared" si="62"/>
        <v>0</v>
      </c>
      <c r="FZ29" s="26">
        <f t="shared" si="62"/>
        <v>0</v>
      </c>
      <c r="GA29" s="26">
        <f t="shared" si="62"/>
        <v>0</v>
      </c>
      <c r="GB29" s="26">
        <f t="shared" si="62"/>
        <v>0</v>
      </c>
      <c r="GC29" s="26">
        <f t="shared" si="62"/>
        <v>0</v>
      </c>
      <c r="GD29" s="26">
        <f t="shared" si="62"/>
        <v>2.8269282254465328E-3</v>
      </c>
      <c r="GE29" s="26">
        <f t="shared" si="62"/>
        <v>1.4876610485834456E-3</v>
      </c>
      <c r="GF29" s="26">
        <f t="shared" si="62"/>
        <v>0</v>
      </c>
      <c r="GG29" s="26">
        <f t="shared" si="62"/>
        <v>0.39582067311222413</v>
      </c>
      <c r="GH29" s="26">
        <f t="shared" si="62"/>
        <v>0.39582067380888125</v>
      </c>
      <c r="GI29" s="26">
        <f t="shared" si="62"/>
        <v>0.39582067380888125</v>
      </c>
      <c r="GJ29" s="26">
        <f t="shared" si="62"/>
        <v>0.2158381721097522</v>
      </c>
      <c r="GK29" s="26">
        <f t="shared" si="62"/>
        <v>0.21607643937330787</v>
      </c>
      <c r="GL29" s="26">
        <f t="shared" si="62"/>
        <v>5.5127741917041012E-3</v>
      </c>
      <c r="GM29" s="26">
        <f t="shared" si="62"/>
        <v>0.21583695774689152</v>
      </c>
      <c r="GN29" s="26">
        <f t="shared" si="62"/>
        <v>0.4641486649724339</v>
      </c>
      <c r="GO29" s="26">
        <f t="shared" ref="GO29:HZ29" si="63">IF(HLOOKUP(GO$10,CTA_Look_Up_Table,20,FALSE)&gt;=0.001,HLOOKUP(GO$10,CTA_Look_Up_Table,20,FALSE),0)</f>
        <v>1.039855038241343E-2</v>
      </c>
      <c r="GP29" s="26">
        <f t="shared" si="63"/>
        <v>0.71581238735560937</v>
      </c>
      <c r="GQ29" s="26">
        <f t="shared" si="63"/>
        <v>1.5717127882051013E-2</v>
      </c>
      <c r="GR29" s="26">
        <f t="shared" si="63"/>
        <v>1.4033839080213571E-3</v>
      </c>
      <c r="GS29" s="26">
        <f t="shared" si="63"/>
        <v>0.10164806929339297</v>
      </c>
      <c r="GT29" s="26">
        <f t="shared" si="63"/>
        <v>0.10108871124378577</v>
      </c>
      <c r="GU29" s="26">
        <f t="shared" si="63"/>
        <v>0.10165132030499188</v>
      </c>
      <c r="GV29" s="26">
        <f t="shared" si="63"/>
        <v>0.55885591241146082</v>
      </c>
      <c r="GW29" s="26">
        <f t="shared" si="63"/>
        <v>0.88231069109842297</v>
      </c>
      <c r="GX29" s="26">
        <f t="shared" si="63"/>
        <v>0.83635261477470457</v>
      </c>
      <c r="GY29" s="26">
        <f t="shared" si="63"/>
        <v>0.83635261477470457</v>
      </c>
      <c r="GZ29" s="26">
        <f t="shared" si="63"/>
        <v>0</v>
      </c>
      <c r="HA29" s="26">
        <f t="shared" si="63"/>
        <v>3.6819665270413263E-2</v>
      </c>
      <c r="HB29" s="26">
        <f t="shared" si="63"/>
        <v>0</v>
      </c>
      <c r="HC29" s="26">
        <f t="shared" si="63"/>
        <v>0</v>
      </c>
      <c r="HD29" s="26">
        <f t="shared" si="63"/>
        <v>0</v>
      </c>
      <c r="HE29" s="26">
        <f t="shared" si="63"/>
        <v>0</v>
      </c>
      <c r="HF29" s="26">
        <f t="shared" si="63"/>
        <v>0</v>
      </c>
      <c r="HG29" s="26">
        <f t="shared" si="63"/>
        <v>0</v>
      </c>
      <c r="HH29" s="26">
        <f t="shared" si="63"/>
        <v>0</v>
      </c>
      <c r="HI29" s="26">
        <f t="shared" si="63"/>
        <v>0</v>
      </c>
      <c r="HJ29" s="26">
        <f t="shared" si="63"/>
        <v>0</v>
      </c>
      <c r="HK29" s="26">
        <f t="shared" si="63"/>
        <v>0</v>
      </c>
      <c r="HL29" s="26">
        <f t="shared" si="63"/>
        <v>0</v>
      </c>
      <c r="HM29" s="26">
        <f t="shared" si="63"/>
        <v>0</v>
      </c>
      <c r="HN29" s="26">
        <f t="shared" si="63"/>
        <v>0</v>
      </c>
      <c r="HO29" s="26">
        <f t="shared" si="63"/>
        <v>0.23885030860276721</v>
      </c>
      <c r="HP29" s="26">
        <f t="shared" si="63"/>
        <v>0</v>
      </c>
      <c r="HQ29" s="26">
        <f t="shared" si="63"/>
        <v>0</v>
      </c>
      <c r="HR29" s="26">
        <f t="shared" si="63"/>
        <v>0</v>
      </c>
      <c r="HS29" s="26">
        <f t="shared" si="63"/>
        <v>1.8934675611984378E-3</v>
      </c>
      <c r="HT29" s="26">
        <f t="shared" si="63"/>
        <v>0.30275972417386737</v>
      </c>
      <c r="HU29" s="26">
        <f t="shared" si="63"/>
        <v>0.86577807951920538</v>
      </c>
      <c r="HV29" s="26">
        <f t="shared" si="63"/>
        <v>0</v>
      </c>
      <c r="HW29" s="26">
        <f t="shared" si="63"/>
        <v>0</v>
      </c>
      <c r="HX29" s="26">
        <f t="shared" si="63"/>
        <v>0</v>
      </c>
      <c r="HY29" s="26">
        <f t="shared" si="63"/>
        <v>0</v>
      </c>
      <c r="HZ29" s="26">
        <f t="shared" si="63"/>
        <v>0</v>
      </c>
    </row>
    <row r="30" spans="1:234" s="12" customFormat="1" ht="12" customHeight="1" x14ac:dyDescent="0.15">
      <c r="A30" s="17" t="s">
        <v>402</v>
      </c>
      <c r="B30" s="18"/>
      <c r="C30" s="26">
        <f>IF(HLOOKUP(C$10,CTA_Look_Up_Table,21,FALSE)&gt;=0.001,HLOOKUP(C$10,CTA_Look_Up_Table,21,FALSE),0)</f>
        <v>0</v>
      </c>
      <c r="D30" s="26">
        <f>IF(HLOOKUP(D$10,CTA_Look_Up_Table,21,FALSE)&gt;=0.001,HLOOKUP(D$10,CTA_Look_Up_Table,21,FALSE),0)</f>
        <v>4.1599966238067464E-2</v>
      </c>
      <c r="E30" s="26">
        <f t="shared" ref="E30:BP30" si="64">IF(HLOOKUP(E$10,CTA_Look_Up_Table,21,FALSE)&gt;=0.001,HLOOKUP(E$10,CTA_Look_Up_Table,21,FALSE),0)</f>
        <v>0</v>
      </c>
      <c r="F30" s="26">
        <f t="shared" si="64"/>
        <v>0</v>
      </c>
      <c r="G30" s="26">
        <f t="shared" si="64"/>
        <v>0</v>
      </c>
      <c r="H30" s="26">
        <f t="shared" si="64"/>
        <v>0</v>
      </c>
      <c r="I30" s="26">
        <f t="shared" si="64"/>
        <v>0</v>
      </c>
      <c r="J30" s="26">
        <f t="shared" si="64"/>
        <v>1.1642035943314345E-3</v>
      </c>
      <c r="K30" s="26">
        <f t="shared" si="64"/>
        <v>0</v>
      </c>
      <c r="L30" s="26">
        <f t="shared" si="64"/>
        <v>0</v>
      </c>
      <c r="M30" s="26">
        <f t="shared" si="64"/>
        <v>4.1599966238067464E-2</v>
      </c>
      <c r="N30" s="26">
        <f t="shared" si="64"/>
        <v>0</v>
      </c>
      <c r="O30" s="26">
        <f t="shared" si="64"/>
        <v>5.7755941179742941E-2</v>
      </c>
      <c r="P30" s="26">
        <f t="shared" si="64"/>
        <v>0</v>
      </c>
      <c r="Q30" s="26">
        <f t="shared" si="64"/>
        <v>4.1599966238067464E-2</v>
      </c>
      <c r="R30" s="26">
        <f t="shared" si="64"/>
        <v>0</v>
      </c>
      <c r="S30" s="26">
        <f t="shared" si="64"/>
        <v>0</v>
      </c>
      <c r="T30" s="26">
        <f t="shared" si="64"/>
        <v>0</v>
      </c>
      <c r="U30" s="26">
        <f t="shared" si="64"/>
        <v>0</v>
      </c>
      <c r="V30" s="26">
        <f t="shared" si="64"/>
        <v>0.23149937258541065</v>
      </c>
      <c r="W30" s="26">
        <f t="shared" si="64"/>
        <v>1.2923793546635667E-3</v>
      </c>
      <c r="X30" s="26">
        <f t="shared" si="64"/>
        <v>0.23150056141955075</v>
      </c>
      <c r="Y30" s="26">
        <f t="shared" si="64"/>
        <v>0</v>
      </c>
      <c r="Z30" s="26">
        <f t="shared" si="64"/>
        <v>1.1394201974327344E-2</v>
      </c>
      <c r="AA30" s="26">
        <f t="shared" si="64"/>
        <v>0</v>
      </c>
      <c r="AB30" s="26">
        <f t="shared" si="64"/>
        <v>1.3404819280067718E-3</v>
      </c>
      <c r="AC30" s="26">
        <f t="shared" si="64"/>
        <v>0</v>
      </c>
      <c r="AD30" s="26">
        <f t="shared" si="64"/>
        <v>2.3576655790026331E-2</v>
      </c>
      <c r="AE30" s="26">
        <f t="shared" si="64"/>
        <v>0</v>
      </c>
      <c r="AF30" s="26">
        <f t="shared" si="64"/>
        <v>1.2250554382592193E-3</v>
      </c>
      <c r="AG30" s="26">
        <f t="shared" si="64"/>
        <v>0</v>
      </c>
      <c r="AH30" s="26">
        <f t="shared" si="64"/>
        <v>3.5946947395097462E-2</v>
      </c>
      <c r="AI30" s="26">
        <f t="shared" si="64"/>
        <v>0</v>
      </c>
      <c r="AJ30" s="26">
        <f t="shared" si="64"/>
        <v>0</v>
      </c>
      <c r="AK30" s="26">
        <f t="shared" si="64"/>
        <v>0</v>
      </c>
      <c r="AL30" s="26">
        <f t="shared" si="64"/>
        <v>0</v>
      </c>
      <c r="AM30" s="26">
        <f t="shared" si="64"/>
        <v>4.5536393267955069E-2</v>
      </c>
      <c r="AN30" s="26">
        <f t="shared" si="64"/>
        <v>0</v>
      </c>
      <c r="AO30" s="26">
        <f t="shared" si="64"/>
        <v>0</v>
      </c>
      <c r="AP30" s="26">
        <f t="shared" si="64"/>
        <v>0</v>
      </c>
      <c r="AQ30" s="26">
        <f t="shared" si="64"/>
        <v>0</v>
      </c>
      <c r="AR30" s="26">
        <f t="shared" si="64"/>
        <v>0</v>
      </c>
      <c r="AS30" s="26">
        <f t="shared" si="64"/>
        <v>0</v>
      </c>
      <c r="AT30" s="26">
        <f t="shared" si="64"/>
        <v>0</v>
      </c>
      <c r="AU30" s="26">
        <f t="shared" si="64"/>
        <v>2.5543408441729325E-3</v>
      </c>
      <c r="AV30" s="26">
        <f t="shared" si="64"/>
        <v>4.5304469644207999E-2</v>
      </c>
      <c r="AW30" s="26">
        <f t="shared" si="64"/>
        <v>0</v>
      </c>
      <c r="AX30" s="26">
        <f t="shared" si="64"/>
        <v>4.5839367303102875E-2</v>
      </c>
      <c r="AY30" s="26">
        <f t="shared" si="64"/>
        <v>0.23150000000000001</v>
      </c>
      <c r="AZ30" s="26">
        <f t="shared" si="64"/>
        <v>0</v>
      </c>
      <c r="BA30" s="26">
        <f t="shared" si="64"/>
        <v>7.610602258742466E-3</v>
      </c>
      <c r="BB30" s="26">
        <f t="shared" si="64"/>
        <v>0</v>
      </c>
      <c r="BC30" s="26">
        <f t="shared" si="64"/>
        <v>1.5330215648750951E-3</v>
      </c>
      <c r="BD30" s="26">
        <f t="shared" si="64"/>
        <v>0</v>
      </c>
      <c r="BE30" s="26">
        <f t="shared" si="64"/>
        <v>3.7336356504285337E-2</v>
      </c>
      <c r="BF30" s="26">
        <f t="shared" si="64"/>
        <v>1.4650323771706118E-3</v>
      </c>
      <c r="BG30" s="26">
        <f t="shared" si="64"/>
        <v>1.5282417001675332E-3</v>
      </c>
      <c r="BH30" s="26">
        <f t="shared" si="64"/>
        <v>5.839216041130265E-2</v>
      </c>
      <c r="BI30" s="26">
        <f t="shared" si="64"/>
        <v>0</v>
      </c>
      <c r="BJ30" s="26">
        <f t="shared" si="64"/>
        <v>0</v>
      </c>
      <c r="BK30" s="26">
        <f t="shared" si="64"/>
        <v>1.738376577286525E-3</v>
      </c>
      <c r="BL30" s="26">
        <f t="shared" si="64"/>
        <v>1.0553895728818278E-3</v>
      </c>
      <c r="BM30" s="26">
        <f t="shared" si="64"/>
        <v>0</v>
      </c>
      <c r="BN30" s="26">
        <f t="shared" si="64"/>
        <v>1.0553895728818278E-3</v>
      </c>
      <c r="BO30" s="26">
        <f t="shared" si="64"/>
        <v>0</v>
      </c>
      <c r="BP30" s="26">
        <f t="shared" si="64"/>
        <v>0</v>
      </c>
      <c r="BQ30" s="26">
        <f t="shared" ref="BQ30:EB30" si="65">IF(HLOOKUP(BQ$10,CTA_Look_Up_Table,21,FALSE)&gt;=0.001,HLOOKUP(BQ$10,CTA_Look_Up_Table,21,FALSE),0)</f>
        <v>0</v>
      </c>
      <c r="BR30" s="26">
        <f t="shared" si="65"/>
        <v>1.4386148800908898E-2</v>
      </c>
      <c r="BS30" s="26">
        <f t="shared" si="65"/>
        <v>0.13180216109311679</v>
      </c>
      <c r="BT30" s="26">
        <f t="shared" si="65"/>
        <v>0</v>
      </c>
      <c r="BU30" s="26">
        <f t="shared" si="65"/>
        <v>0.23680496130864223</v>
      </c>
      <c r="BV30" s="26">
        <f t="shared" si="65"/>
        <v>0</v>
      </c>
      <c r="BW30" s="26">
        <f t="shared" si="65"/>
        <v>0</v>
      </c>
      <c r="BX30" s="26">
        <f t="shared" si="65"/>
        <v>0</v>
      </c>
      <c r="BY30" s="26">
        <f t="shared" si="65"/>
        <v>0</v>
      </c>
      <c r="BZ30" s="26">
        <f t="shared" si="65"/>
        <v>0</v>
      </c>
      <c r="CA30" s="26">
        <f t="shared" si="65"/>
        <v>0</v>
      </c>
      <c r="CB30" s="26">
        <f t="shared" si="65"/>
        <v>0</v>
      </c>
      <c r="CC30" s="26">
        <f t="shared" si="65"/>
        <v>0</v>
      </c>
      <c r="CD30" s="26">
        <f t="shared" si="65"/>
        <v>0</v>
      </c>
      <c r="CE30" s="26">
        <f t="shared" si="65"/>
        <v>0</v>
      </c>
      <c r="CF30" s="26">
        <f t="shared" si="65"/>
        <v>0</v>
      </c>
      <c r="CG30" s="26">
        <f t="shared" si="65"/>
        <v>0</v>
      </c>
      <c r="CH30" s="26">
        <f t="shared" si="65"/>
        <v>0</v>
      </c>
      <c r="CI30" s="26">
        <f t="shared" si="65"/>
        <v>0</v>
      </c>
      <c r="CJ30" s="26">
        <f t="shared" si="65"/>
        <v>0</v>
      </c>
      <c r="CK30" s="26">
        <f t="shared" si="65"/>
        <v>0</v>
      </c>
      <c r="CL30" s="26">
        <f t="shared" si="65"/>
        <v>0</v>
      </c>
      <c r="CM30" s="26">
        <f t="shared" si="65"/>
        <v>0</v>
      </c>
      <c r="CN30" s="26">
        <f t="shared" si="65"/>
        <v>0</v>
      </c>
      <c r="CO30" s="26">
        <f t="shared" si="65"/>
        <v>0</v>
      </c>
      <c r="CP30" s="26">
        <f t="shared" si="65"/>
        <v>0</v>
      </c>
      <c r="CQ30" s="26">
        <f t="shared" si="65"/>
        <v>0</v>
      </c>
      <c r="CR30" s="26">
        <f t="shared" si="65"/>
        <v>1.5878068416237121E-3</v>
      </c>
      <c r="CS30" s="26">
        <f t="shared" si="65"/>
        <v>0</v>
      </c>
      <c r="CT30" s="26">
        <f t="shared" si="65"/>
        <v>0</v>
      </c>
      <c r="CU30" s="26">
        <f t="shared" si="65"/>
        <v>0</v>
      </c>
      <c r="CV30" s="26">
        <f t="shared" si="65"/>
        <v>0</v>
      </c>
      <c r="CW30" s="26">
        <f t="shared" si="65"/>
        <v>0</v>
      </c>
      <c r="CX30" s="26">
        <f t="shared" si="65"/>
        <v>0</v>
      </c>
      <c r="CY30" s="26">
        <f t="shared" si="65"/>
        <v>0</v>
      </c>
      <c r="CZ30" s="26">
        <f t="shared" si="65"/>
        <v>0</v>
      </c>
      <c r="DA30" s="26">
        <f t="shared" si="65"/>
        <v>0</v>
      </c>
      <c r="DB30" s="26">
        <f t="shared" si="65"/>
        <v>0</v>
      </c>
      <c r="DC30" s="26">
        <f t="shared" si="65"/>
        <v>0</v>
      </c>
      <c r="DD30" s="26">
        <f t="shared" si="65"/>
        <v>0</v>
      </c>
      <c r="DE30" s="26">
        <f t="shared" si="65"/>
        <v>0</v>
      </c>
      <c r="DF30" s="26">
        <f t="shared" si="65"/>
        <v>0</v>
      </c>
      <c r="DG30" s="26">
        <f t="shared" si="65"/>
        <v>1.6921867195579929E-3</v>
      </c>
      <c r="DH30" s="26">
        <f t="shared" si="65"/>
        <v>1.6921867195579929E-3</v>
      </c>
      <c r="DI30" s="26">
        <f t="shared" si="65"/>
        <v>6.4903842050869701E-2</v>
      </c>
      <c r="DJ30" s="26">
        <f t="shared" si="65"/>
        <v>1.6921861258751526E-3</v>
      </c>
      <c r="DK30" s="26">
        <f t="shared" si="65"/>
        <v>0</v>
      </c>
      <c r="DL30" s="26">
        <f t="shared" si="65"/>
        <v>1.692186822089118E-3</v>
      </c>
      <c r="DM30" s="26">
        <f t="shared" si="65"/>
        <v>0</v>
      </c>
      <c r="DN30" s="26">
        <f t="shared" si="65"/>
        <v>0</v>
      </c>
      <c r="DO30" s="26">
        <f t="shared" si="65"/>
        <v>0</v>
      </c>
      <c r="DP30" s="26">
        <f t="shared" si="65"/>
        <v>0</v>
      </c>
      <c r="DQ30" s="26">
        <f t="shared" si="65"/>
        <v>6.7319375812832857E-2</v>
      </c>
      <c r="DR30" s="26">
        <f t="shared" si="65"/>
        <v>0</v>
      </c>
      <c r="DS30" s="26">
        <f t="shared" si="65"/>
        <v>0</v>
      </c>
      <c r="DT30" s="26">
        <f t="shared" si="65"/>
        <v>0</v>
      </c>
      <c r="DU30" s="26">
        <f t="shared" si="65"/>
        <v>0</v>
      </c>
      <c r="DV30" s="26">
        <f t="shared" si="65"/>
        <v>0</v>
      </c>
      <c r="DW30" s="26">
        <f t="shared" si="65"/>
        <v>0</v>
      </c>
      <c r="DX30" s="26">
        <f t="shared" si="65"/>
        <v>0</v>
      </c>
      <c r="DY30" s="26">
        <f t="shared" si="65"/>
        <v>0</v>
      </c>
      <c r="DZ30" s="26">
        <f t="shared" si="65"/>
        <v>0</v>
      </c>
      <c r="EA30" s="26">
        <f t="shared" si="65"/>
        <v>0</v>
      </c>
      <c r="EB30" s="26">
        <f t="shared" si="65"/>
        <v>0</v>
      </c>
      <c r="EC30" s="26">
        <f t="shared" ref="EC30:GN30" si="66">IF(HLOOKUP(EC$10,CTA_Look_Up_Table,21,FALSE)&gt;=0.001,HLOOKUP(EC$10,CTA_Look_Up_Table,21,FALSE),0)</f>
        <v>0</v>
      </c>
      <c r="ED30" s="26">
        <f t="shared" si="66"/>
        <v>0</v>
      </c>
      <c r="EE30" s="26">
        <f t="shared" si="66"/>
        <v>0</v>
      </c>
      <c r="EF30" s="26">
        <f t="shared" si="66"/>
        <v>0</v>
      </c>
      <c r="EG30" s="26">
        <f t="shared" si="66"/>
        <v>0</v>
      </c>
      <c r="EH30" s="26">
        <f t="shared" si="66"/>
        <v>0</v>
      </c>
      <c r="EI30" s="26">
        <f t="shared" si="66"/>
        <v>0</v>
      </c>
      <c r="EJ30" s="26">
        <f t="shared" si="66"/>
        <v>0</v>
      </c>
      <c r="EK30" s="26">
        <f t="shared" si="66"/>
        <v>0.10005649736000269</v>
      </c>
      <c r="EL30" s="26">
        <f t="shared" si="66"/>
        <v>0</v>
      </c>
      <c r="EM30" s="26">
        <f t="shared" si="66"/>
        <v>0</v>
      </c>
      <c r="EN30" s="26">
        <f t="shared" si="66"/>
        <v>0</v>
      </c>
      <c r="EO30" s="26">
        <f t="shared" si="66"/>
        <v>0</v>
      </c>
      <c r="EP30" s="26">
        <f t="shared" si="66"/>
        <v>0</v>
      </c>
      <c r="EQ30" s="26">
        <f t="shared" si="66"/>
        <v>0</v>
      </c>
      <c r="ER30" s="26">
        <f t="shared" si="66"/>
        <v>0</v>
      </c>
      <c r="ES30" s="26">
        <f t="shared" si="66"/>
        <v>0</v>
      </c>
      <c r="ET30" s="26">
        <f t="shared" si="66"/>
        <v>0</v>
      </c>
      <c r="EU30" s="26">
        <f t="shared" si="66"/>
        <v>0</v>
      </c>
      <c r="EV30" s="26">
        <f t="shared" si="66"/>
        <v>0</v>
      </c>
      <c r="EW30" s="26">
        <f t="shared" si="66"/>
        <v>0</v>
      </c>
      <c r="EX30" s="26">
        <f t="shared" si="66"/>
        <v>0</v>
      </c>
      <c r="EY30" s="26">
        <f t="shared" si="66"/>
        <v>0</v>
      </c>
      <c r="EZ30" s="26">
        <f t="shared" si="66"/>
        <v>0</v>
      </c>
      <c r="FA30" s="26">
        <f t="shared" si="66"/>
        <v>0</v>
      </c>
      <c r="FB30" s="26">
        <f t="shared" si="66"/>
        <v>0</v>
      </c>
      <c r="FC30" s="26">
        <f t="shared" si="66"/>
        <v>0</v>
      </c>
      <c r="FD30" s="26">
        <f t="shared" si="66"/>
        <v>0</v>
      </c>
      <c r="FE30" s="26">
        <f t="shared" si="66"/>
        <v>0</v>
      </c>
      <c r="FF30" s="26">
        <f t="shared" si="66"/>
        <v>0</v>
      </c>
      <c r="FG30" s="26">
        <f t="shared" si="66"/>
        <v>0</v>
      </c>
      <c r="FH30" s="26">
        <f t="shared" si="66"/>
        <v>0</v>
      </c>
      <c r="FI30" s="26">
        <f t="shared" si="66"/>
        <v>0</v>
      </c>
      <c r="FJ30" s="26">
        <f t="shared" si="66"/>
        <v>0</v>
      </c>
      <c r="FK30" s="26">
        <f t="shared" si="66"/>
        <v>0</v>
      </c>
      <c r="FL30" s="26">
        <f t="shared" si="66"/>
        <v>0</v>
      </c>
      <c r="FM30" s="26">
        <f t="shared" si="66"/>
        <v>0</v>
      </c>
      <c r="FN30" s="26">
        <f t="shared" si="66"/>
        <v>0</v>
      </c>
      <c r="FO30" s="26">
        <f t="shared" si="66"/>
        <v>0</v>
      </c>
      <c r="FP30" s="26">
        <f t="shared" si="66"/>
        <v>0</v>
      </c>
      <c r="FQ30" s="26">
        <f t="shared" si="66"/>
        <v>0</v>
      </c>
      <c r="FR30" s="26">
        <f t="shared" si="66"/>
        <v>0</v>
      </c>
      <c r="FS30" s="26">
        <f t="shared" si="66"/>
        <v>0</v>
      </c>
      <c r="FT30" s="26">
        <f t="shared" si="66"/>
        <v>0</v>
      </c>
      <c r="FU30" s="26">
        <f t="shared" si="66"/>
        <v>0</v>
      </c>
      <c r="FV30" s="26">
        <f t="shared" si="66"/>
        <v>0</v>
      </c>
      <c r="FW30" s="26">
        <f t="shared" si="66"/>
        <v>0</v>
      </c>
      <c r="FX30" s="26">
        <f t="shared" si="66"/>
        <v>0</v>
      </c>
      <c r="FY30" s="26">
        <f t="shared" si="66"/>
        <v>0</v>
      </c>
      <c r="FZ30" s="26">
        <f t="shared" si="66"/>
        <v>0</v>
      </c>
      <c r="GA30" s="26">
        <f t="shared" si="66"/>
        <v>0</v>
      </c>
      <c r="GB30" s="26">
        <f t="shared" si="66"/>
        <v>0</v>
      </c>
      <c r="GC30" s="26">
        <f t="shared" si="66"/>
        <v>0</v>
      </c>
      <c r="GD30" s="26">
        <f t="shared" si="66"/>
        <v>1.1641954543739003E-3</v>
      </c>
      <c r="GE30" s="26">
        <f t="shared" si="66"/>
        <v>0</v>
      </c>
      <c r="GF30" s="26">
        <f t="shared" si="66"/>
        <v>0</v>
      </c>
      <c r="GG30" s="26">
        <f t="shared" si="66"/>
        <v>8.0900652755073729E-2</v>
      </c>
      <c r="GH30" s="26">
        <f t="shared" si="66"/>
        <v>2.008560675390527E-2</v>
      </c>
      <c r="GI30" s="26">
        <f t="shared" si="66"/>
        <v>2.008560675390527E-2</v>
      </c>
      <c r="GJ30" s="26">
        <f t="shared" si="66"/>
        <v>1.13942439612531E-2</v>
      </c>
      <c r="GK30" s="26">
        <f t="shared" si="66"/>
        <v>1.1406869552545796E-2</v>
      </c>
      <c r="GL30" s="26">
        <f t="shared" si="66"/>
        <v>0</v>
      </c>
      <c r="GM30" s="26">
        <f t="shared" si="66"/>
        <v>1.1394201974327344E-2</v>
      </c>
      <c r="GN30" s="26">
        <f t="shared" si="66"/>
        <v>2.3576655790026331E-2</v>
      </c>
      <c r="GO30" s="26">
        <f t="shared" ref="GO30:HZ30" si="67">IF(HLOOKUP(GO$10,CTA_Look_Up_Table,21,FALSE)&gt;=0.001,HLOOKUP(GO$10,CTA_Look_Up_Table,21,FALSE),0)</f>
        <v>1.2923916620616106E-3</v>
      </c>
      <c r="GP30" s="26">
        <f t="shared" si="67"/>
        <v>3.5946947395097462E-2</v>
      </c>
      <c r="GQ30" s="26">
        <f t="shared" si="67"/>
        <v>1.3248615450079124E-3</v>
      </c>
      <c r="GR30" s="26">
        <f t="shared" si="67"/>
        <v>0</v>
      </c>
      <c r="GS30" s="26">
        <f t="shared" si="67"/>
        <v>7.6103622620905418E-3</v>
      </c>
      <c r="GT30" s="26">
        <f t="shared" si="67"/>
        <v>7.5684825741785646E-3</v>
      </c>
      <c r="GU30" s="26">
        <f t="shared" si="67"/>
        <v>7.610602258742466E-3</v>
      </c>
      <c r="GV30" s="26">
        <f t="shared" si="67"/>
        <v>3.7336356504285337E-2</v>
      </c>
      <c r="GW30" s="26">
        <f t="shared" si="67"/>
        <v>5.839216041130265E-2</v>
      </c>
      <c r="GX30" s="26">
        <f t="shared" si="67"/>
        <v>5.8298873037129245E-2</v>
      </c>
      <c r="GY30" s="26">
        <f t="shared" si="67"/>
        <v>5.8298873037129245E-2</v>
      </c>
      <c r="GZ30" s="26">
        <f t="shared" si="67"/>
        <v>0</v>
      </c>
      <c r="HA30" s="26">
        <f t="shared" si="67"/>
        <v>1.4386148800908898E-2</v>
      </c>
      <c r="HB30" s="26">
        <f t="shared" si="67"/>
        <v>0</v>
      </c>
      <c r="HC30" s="26">
        <f t="shared" si="67"/>
        <v>0</v>
      </c>
      <c r="HD30" s="26">
        <f t="shared" si="67"/>
        <v>0</v>
      </c>
      <c r="HE30" s="26">
        <f t="shared" si="67"/>
        <v>0</v>
      </c>
      <c r="HF30" s="26">
        <f t="shared" si="67"/>
        <v>0</v>
      </c>
      <c r="HG30" s="26">
        <f t="shared" si="67"/>
        <v>0</v>
      </c>
      <c r="HH30" s="26">
        <f t="shared" si="67"/>
        <v>0</v>
      </c>
      <c r="HI30" s="26">
        <f t="shared" si="67"/>
        <v>0</v>
      </c>
      <c r="HJ30" s="26">
        <f t="shared" si="67"/>
        <v>0</v>
      </c>
      <c r="HK30" s="26">
        <f t="shared" si="67"/>
        <v>0</v>
      </c>
      <c r="HL30" s="26">
        <f t="shared" si="67"/>
        <v>0</v>
      </c>
      <c r="HM30" s="26">
        <f t="shared" si="67"/>
        <v>0</v>
      </c>
      <c r="HN30" s="26">
        <f t="shared" si="67"/>
        <v>0</v>
      </c>
      <c r="HO30" s="26">
        <f t="shared" si="67"/>
        <v>0</v>
      </c>
      <c r="HP30" s="26">
        <f t="shared" si="67"/>
        <v>0</v>
      </c>
      <c r="HQ30" s="26">
        <f t="shared" si="67"/>
        <v>0</v>
      </c>
      <c r="HR30" s="26">
        <f t="shared" si="67"/>
        <v>0</v>
      </c>
      <c r="HS30" s="26">
        <f t="shared" si="67"/>
        <v>0</v>
      </c>
      <c r="HT30" s="26">
        <f t="shared" si="67"/>
        <v>2.5173704283198484E-2</v>
      </c>
      <c r="HU30" s="26">
        <f t="shared" si="67"/>
        <v>1.692186822089118E-3</v>
      </c>
      <c r="HV30" s="26">
        <f t="shared" si="67"/>
        <v>0</v>
      </c>
      <c r="HW30" s="26">
        <f t="shared" si="67"/>
        <v>0</v>
      </c>
      <c r="HX30" s="26">
        <f t="shared" si="67"/>
        <v>0</v>
      </c>
      <c r="HY30" s="26">
        <f t="shared" si="67"/>
        <v>0</v>
      </c>
      <c r="HZ30" s="26">
        <f t="shared" si="67"/>
        <v>0</v>
      </c>
    </row>
    <row r="31" spans="1:234" s="12" customFormat="1" ht="12" customHeight="1" x14ac:dyDescent="0.15">
      <c r="A31" s="17" t="s">
        <v>403</v>
      </c>
      <c r="B31" s="18"/>
      <c r="C31" s="26">
        <f>IF(HLOOKUP(C$10,CTA_Look_Up_Table,22,FALSE)&gt;=0.001,HLOOKUP(C$10,CTA_Look_Up_Table,22,FALSE),0)</f>
        <v>0</v>
      </c>
      <c r="D31" s="26">
        <f>IF(HLOOKUP(D$10,CTA_Look_Up_Table,22,FALSE)&gt;=0.001,HLOOKUP(D$10,CTA_Look_Up_Table,22,FALSE),0)</f>
        <v>2.7243545868060576E-2</v>
      </c>
      <c r="E31" s="26">
        <f t="shared" ref="E31:BP31" si="68">IF(HLOOKUP(E$10,CTA_Look_Up_Table,22,FALSE)&gt;=0.001,HLOOKUP(E$10,CTA_Look_Up_Table,22,FALSE),0)</f>
        <v>0</v>
      </c>
      <c r="F31" s="26">
        <f t="shared" si="68"/>
        <v>0</v>
      </c>
      <c r="G31" s="26">
        <f t="shared" si="68"/>
        <v>0</v>
      </c>
      <c r="H31" s="26">
        <f t="shared" si="68"/>
        <v>0</v>
      </c>
      <c r="I31" s="26">
        <f t="shared" si="68"/>
        <v>0</v>
      </c>
      <c r="J31" s="26">
        <f t="shared" si="68"/>
        <v>0</v>
      </c>
      <c r="K31" s="26">
        <f t="shared" si="68"/>
        <v>0</v>
      </c>
      <c r="L31" s="26">
        <f t="shared" si="68"/>
        <v>0</v>
      </c>
      <c r="M31" s="26">
        <f t="shared" si="68"/>
        <v>2.7243545868060576E-2</v>
      </c>
      <c r="N31" s="26">
        <f t="shared" si="68"/>
        <v>0</v>
      </c>
      <c r="O31" s="26">
        <f t="shared" si="68"/>
        <v>3.7977282910655968E-2</v>
      </c>
      <c r="P31" s="26">
        <f t="shared" si="68"/>
        <v>0</v>
      </c>
      <c r="Q31" s="26">
        <f t="shared" si="68"/>
        <v>2.7243545868060576E-2</v>
      </c>
      <c r="R31" s="26">
        <f t="shared" si="68"/>
        <v>0</v>
      </c>
      <c r="S31" s="26">
        <f t="shared" si="68"/>
        <v>0</v>
      </c>
      <c r="T31" s="26">
        <f t="shared" si="68"/>
        <v>0</v>
      </c>
      <c r="U31" s="26">
        <f t="shared" si="68"/>
        <v>0</v>
      </c>
      <c r="V31" s="26">
        <f t="shared" si="68"/>
        <v>0</v>
      </c>
      <c r="W31" s="26">
        <f t="shared" si="68"/>
        <v>0</v>
      </c>
      <c r="X31" s="26">
        <f t="shared" si="68"/>
        <v>0</v>
      </c>
      <c r="Y31" s="26">
        <f t="shared" si="68"/>
        <v>0</v>
      </c>
      <c r="Z31" s="26">
        <f t="shared" si="68"/>
        <v>6.5098952178192096E-3</v>
      </c>
      <c r="AA31" s="26">
        <f t="shared" si="68"/>
        <v>0</v>
      </c>
      <c r="AB31" s="26">
        <f t="shared" si="68"/>
        <v>0</v>
      </c>
      <c r="AC31" s="26">
        <f t="shared" si="68"/>
        <v>0</v>
      </c>
      <c r="AD31" s="26">
        <f t="shared" si="68"/>
        <v>1.4050398809919182E-2</v>
      </c>
      <c r="AE31" s="26">
        <f t="shared" si="68"/>
        <v>0</v>
      </c>
      <c r="AF31" s="26">
        <f t="shared" si="68"/>
        <v>0</v>
      </c>
      <c r="AG31" s="26">
        <f t="shared" si="68"/>
        <v>0</v>
      </c>
      <c r="AH31" s="26">
        <f t="shared" si="68"/>
        <v>2.16204990510463E-2</v>
      </c>
      <c r="AI31" s="26">
        <f t="shared" si="68"/>
        <v>0</v>
      </c>
      <c r="AJ31" s="26">
        <f t="shared" si="68"/>
        <v>0</v>
      </c>
      <c r="AK31" s="26">
        <f t="shared" si="68"/>
        <v>0</v>
      </c>
      <c r="AL31" s="26">
        <f t="shared" si="68"/>
        <v>0</v>
      </c>
      <c r="AM31" s="26">
        <f t="shared" si="68"/>
        <v>2.7237630608373135E-2</v>
      </c>
      <c r="AN31" s="26">
        <f t="shared" si="68"/>
        <v>0</v>
      </c>
      <c r="AO31" s="26">
        <f t="shared" si="68"/>
        <v>0</v>
      </c>
      <c r="AP31" s="26">
        <f t="shared" si="68"/>
        <v>0</v>
      </c>
      <c r="AQ31" s="26">
        <f t="shared" si="68"/>
        <v>0</v>
      </c>
      <c r="AR31" s="26">
        <f t="shared" si="68"/>
        <v>0</v>
      </c>
      <c r="AS31" s="26">
        <f t="shared" si="68"/>
        <v>0</v>
      </c>
      <c r="AT31" s="26">
        <f t="shared" si="68"/>
        <v>0</v>
      </c>
      <c r="AU31" s="26">
        <f t="shared" si="68"/>
        <v>1.2628061926474223E-3</v>
      </c>
      <c r="AV31" s="26">
        <f t="shared" si="68"/>
        <v>2.7138137805436117E-2</v>
      </c>
      <c r="AW31" s="26">
        <f t="shared" si="68"/>
        <v>0</v>
      </c>
      <c r="AX31" s="26">
        <f t="shared" si="68"/>
        <v>2.7440652296744143E-2</v>
      </c>
      <c r="AY31" s="26">
        <f t="shared" si="68"/>
        <v>0</v>
      </c>
      <c r="AZ31" s="26">
        <f t="shared" si="68"/>
        <v>0</v>
      </c>
      <c r="BA31" s="26">
        <f t="shared" si="68"/>
        <v>3.8286304715726477E-3</v>
      </c>
      <c r="BB31" s="26">
        <f t="shared" si="68"/>
        <v>0</v>
      </c>
      <c r="BC31" s="26">
        <f t="shared" si="68"/>
        <v>0</v>
      </c>
      <c r="BD31" s="26">
        <f t="shared" si="68"/>
        <v>0</v>
      </c>
      <c r="BE31" s="26">
        <f t="shared" si="68"/>
        <v>2.091183461653021E-2</v>
      </c>
      <c r="BF31" s="26">
        <f t="shared" si="68"/>
        <v>0</v>
      </c>
      <c r="BG31" s="26">
        <f t="shared" si="68"/>
        <v>0</v>
      </c>
      <c r="BH31" s="26">
        <f t="shared" si="68"/>
        <v>3.2636603646141377E-2</v>
      </c>
      <c r="BI31" s="26">
        <f t="shared" si="68"/>
        <v>0</v>
      </c>
      <c r="BJ31" s="26">
        <f t="shared" si="68"/>
        <v>0</v>
      </c>
      <c r="BK31" s="26">
        <f t="shared" si="68"/>
        <v>0</v>
      </c>
      <c r="BL31" s="26">
        <f t="shared" si="68"/>
        <v>0</v>
      </c>
      <c r="BM31" s="26">
        <f t="shared" si="68"/>
        <v>0</v>
      </c>
      <c r="BN31" s="26">
        <f t="shared" si="68"/>
        <v>0</v>
      </c>
      <c r="BO31" s="26">
        <f t="shared" si="68"/>
        <v>0</v>
      </c>
      <c r="BP31" s="26">
        <f t="shared" si="68"/>
        <v>0</v>
      </c>
      <c r="BQ31" s="26">
        <f t="shared" ref="BQ31:EB31" si="69">IF(HLOOKUP(BQ$10,CTA_Look_Up_Table,22,FALSE)&gt;=0.001,HLOOKUP(BQ$10,CTA_Look_Up_Table,22,FALSE),0)</f>
        <v>0</v>
      </c>
      <c r="BR31" s="26">
        <f t="shared" si="69"/>
        <v>1.7919948134894933E-3</v>
      </c>
      <c r="BS31" s="26">
        <f t="shared" si="69"/>
        <v>1.6417791332079778E-2</v>
      </c>
      <c r="BT31" s="26">
        <f t="shared" si="69"/>
        <v>0</v>
      </c>
      <c r="BU31" s="26">
        <f t="shared" si="69"/>
        <v>2.9461905976944841E-2</v>
      </c>
      <c r="BV31" s="26">
        <f t="shared" si="69"/>
        <v>0</v>
      </c>
      <c r="BW31" s="26">
        <f t="shared" si="69"/>
        <v>0</v>
      </c>
      <c r="BX31" s="26">
        <f t="shared" si="69"/>
        <v>0</v>
      </c>
      <c r="BY31" s="26">
        <f t="shared" si="69"/>
        <v>0</v>
      </c>
      <c r="BZ31" s="26">
        <f t="shared" si="69"/>
        <v>0</v>
      </c>
      <c r="CA31" s="26">
        <f t="shared" si="69"/>
        <v>0</v>
      </c>
      <c r="CB31" s="26">
        <f t="shared" si="69"/>
        <v>0</v>
      </c>
      <c r="CC31" s="26">
        <f t="shared" si="69"/>
        <v>0</v>
      </c>
      <c r="CD31" s="26">
        <f t="shared" si="69"/>
        <v>0</v>
      </c>
      <c r="CE31" s="26">
        <f t="shared" si="69"/>
        <v>0</v>
      </c>
      <c r="CF31" s="26">
        <f t="shared" si="69"/>
        <v>0</v>
      </c>
      <c r="CG31" s="26">
        <f t="shared" si="69"/>
        <v>0</v>
      </c>
      <c r="CH31" s="26">
        <f t="shared" si="69"/>
        <v>0</v>
      </c>
      <c r="CI31" s="26">
        <f t="shared" si="69"/>
        <v>0</v>
      </c>
      <c r="CJ31" s="26">
        <f t="shared" si="69"/>
        <v>0</v>
      </c>
      <c r="CK31" s="26">
        <f t="shared" si="69"/>
        <v>0</v>
      </c>
      <c r="CL31" s="26">
        <f t="shared" si="69"/>
        <v>0</v>
      </c>
      <c r="CM31" s="26">
        <f t="shared" si="69"/>
        <v>0</v>
      </c>
      <c r="CN31" s="26">
        <f t="shared" si="69"/>
        <v>0</v>
      </c>
      <c r="CO31" s="26">
        <f t="shared" si="69"/>
        <v>0</v>
      </c>
      <c r="CP31" s="26">
        <f t="shared" si="69"/>
        <v>0</v>
      </c>
      <c r="CQ31" s="26">
        <f t="shared" si="69"/>
        <v>0</v>
      </c>
      <c r="CR31" s="26">
        <f t="shared" si="69"/>
        <v>0</v>
      </c>
      <c r="CS31" s="26">
        <f t="shared" si="69"/>
        <v>0</v>
      </c>
      <c r="CT31" s="26">
        <f t="shared" si="69"/>
        <v>0</v>
      </c>
      <c r="CU31" s="26">
        <f t="shared" si="69"/>
        <v>0</v>
      </c>
      <c r="CV31" s="26">
        <f t="shared" si="69"/>
        <v>0</v>
      </c>
      <c r="CW31" s="26">
        <f t="shared" si="69"/>
        <v>0</v>
      </c>
      <c r="CX31" s="26">
        <f t="shared" si="69"/>
        <v>0</v>
      </c>
      <c r="CY31" s="26">
        <f t="shared" si="69"/>
        <v>0</v>
      </c>
      <c r="CZ31" s="26">
        <f t="shared" si="69"/>
        <v>0</v>
      </c>
      <c r="DA31" s="26">
        <f t="shared" si="69"/>
        <v>0</v>
      </c>
      <c r="DB31" s="26">
        <f t="shared" si="69"/>
        <v>0</v>
      </c>
      <c r="DC31" s="26">
        <f t="shared" si="69"/>
        <v>0</v>
      </c>
      <c r="DD31" s="26">
        <f t="shared" si="69"/>
        <v>0</v>
      </c>
      <c r="DE31" s="26">
        <f t="shared" si="69"/>
        <v>0</v>
      </c>
      <c r="DF31" s="26">
        <f t="shared" si="69"/>
        <v>0</v>
      </c>
      <c r="DG31" s="26">
        <f t="shared" si="69"/>
        <v>0</v>
      </c>
      <c r="DH31" s="26">
        <f t="shared" si="69"/>
        <v>0</v>
      </c>
      <c r="DI31" s="26">
        <f t="shared" si="69"/>
        <v>3.3739700227432591E-2</v>
      </c>
      <c r="DJ31" s="26">
        <f t="shared" si="69"/>
        <v>0</v>
      </c>
      <c r="DK31" s="26">
        <f t="shared" si="69"/>
        <v>0</v>
      </c>
      <c r="DL31" s="26">
        <f t="shared" si="69"/>
        <v>0</v>
      </c>
      <c r="DM31" s="26">
        <f t="shared" si="69"/>
        <v>0</v>
      </c>
      <c r="DN31" s="26">
        <f t="shared" si="69"/>
        <v>0</v>
      </c>
      <c r="DO31" s="26">
        <f t="shared" si="69"/>
        <v>0</v>
      </c>
      <c r="DP31" s="26">
        <f t="shared" si="69"/>
        <v>0</v>
      </c>
      <c r="DQ31" s="26">
        <f t="shared" si="69"/>
        <v>3.5587914745229848E-2</v>
      </c>
      <c r="DR31" s="26">
        <f t="shared" si="69"/>
        <v>0</v>
      </c>
      <c r="DS31" s="26">
        <f t="shared" si="69"/>
        <v>0</v>
      </c>
      <c r="DT31" s="26">
        <f t="shared" si="69"/>
        <v>0</v>
      </c>
      <c r="DU31" s="26">
        <f t="shared" si="69"/>
        <v>0</v>
      </c>
      <c r="DV31" s="26">
        <f t="shared" si="69"/>
        <v>0</v>
      </c>
      <c r="DW31" s="26">
        <f t="shared" si="69"/>
        <v>0</v>
      </c>
      <c r="DX31" s="26">
        <f t="shared" si="69"/>
        <v>0</v>
      </c>
      <c r="DY31" s="26">
        <f t="shared" si="69"/>
        <v>0</v>
      </c>
      <c r="DZ31" s="26">
        <f t="shared" si="69"/>
        <v>0</v>
      </c>
      <c r="EA31" s="26">
        <f t="shared" si="69"/>
        <v>0</v>
      </c>
      <c r="EB31" s="26">
        <f t="shared" si="69"/>
        <v>0</v>
      </c>
      <c r="EC31" s="26">
        <f t="shared" ref="EC31:GN31" si="70">IF(HLOOKUP(EC$10,CTA_Look_Up_Table,22,FALSE)&gt;=0.001,HLOOKUP(EC$10,CTA_Look_Up_Table,22,FALSE),0)</f>
        <v>0</v>
      </c>
      <c r="ED31" s="26">
        <f t="shared" si="70"/>
        <v>0</v>
      </c>
      <c r="EE31" s="26">
        <f t="shared" si="70"/>
        <v>0</v>
      </c>
      <c r="EF31" s="26">
        <f t="shared" si="70"/>
        <v>0</v>
      </c>
      <c r="EG31" s="26">
        <f t="shared" si="70"/>
        <v>0</v>
      </c>
      <c r="EH31" s="26">
        <f t="shared" si="70"/>
        <v>0</v>
      </c>
      <c r="EI31" s="26">
        <f t="shared" si="70"/>
        <v>0</v>
      </c>
      <c r="EJ31" s="26">
        <f t="shared" si="70"/>
        <v>0</v>
      </c>
      <c r="EK31" s="26">
        <f t="shared" si="70"/>
        <v>4.2700224789689115E-2</v>
      </c>
      <c r="EL31" s="26">
        <f t="shared" si="70"/>
        <v>0</v>
      </c>
      <c r="EM31" s="26">
        <f t="shared" si="70"/>
        <v>0</v>
      </c>
      <c r="EN31" s="26">
        <f t="shared" si="70"/>
        <v>0</v>
      </c>
      <c r="EO31" s="26">
        <f t="shared" si="70"/>
        <v>0</v>
      </c>
      <c r="EP31" s="26">
        <f t="shared" si="70"/>
        <v>0</v>
      </c>
      <c r="EQ31" s="26">
        <f t="shared" si="70"/>
        <v>0</v>
      </c>
      <c r="ER31" s="26">
        <f t="shared" si="70"/>
        <v>0</v>
      </c>
      <c r="ES31" s="26">
        <f t="shared" si="70"/>
        <v>0</v>
      </c>
      <c r="ET31" s="26">
        <f t="shared" si="70"/>
        <v>0</v>
      </c>
      <c r="EU31" s="26">
        <f t="shared" si="70"/>
        <v>0</v>
      </c>
      <c r="EV31" s="26">
        <f t="shared" si="70"/>
        <v>0</v>
      </c>
      <c r="EW31" s="26">
        <f t="shared" si="70"/>
        <v>0</v>
      </c>
      <c r="EX31" s="26">
        <f t="shared" si="70"/>
        <v>0</v>
      </c>
      <c r="EY31" s="26">
        <f t="shared" si="70"/>
        <v>0</v>
      </c>
      <c r="EZ31" s="26">
        <f t="shared" si="70"/>
        <v>0</v>
      </c>
      <c r="FA31" s="26">
        <f t="shared" si="70"/>
        <v>0</v>
      </c>
      <c r="FB31" s="26">
        <f t="shared" si="70"/>
        <v>0</v>
      </c>
      <c r="FC31" s="26">
        <f t="shared" si="70"/>
        <v>0</v>
      </c>
      <c r="FD31" s="26">
        <f t="shared" si="70"/>
        <v>0</v>
      </c>
      <c r="FE31" s="26">
        <f t="shared" si="70"/>
        <v>0</v>
      </c>
      <c r="FF31" s="26">
        <f t="shared" si="70"/>
        <v>0</v>
      </c>
      <c r="FG31" s="26">
        <f t="shared" si="70"/>
        <v>0</v>
      </c>
      <c r="FH31" s="26">
        <f t="shared" si="70"/>
        <v>0</v>
      </c>
      <c r="FI31" s="26">
        <f t="shared" si="70"/>
        <v>0</v>
      </c>
      <c r="FJ31" s="26">
        <f t="shared" si="70"/>
        <v>0</v>
      </c>
      <c r="FK31" s="26">
        <f t="shared" si="70"/>
        <v>0</v>
      </c>
      <c r="FL31" s="26">
        <f t="shared" si="70"/>
        <v>0</v>
      </c>
      <c r="FM31" s="26">
        <f t="shared" si="70"/>
        <v>0</v>
      </c>
      <c r="FN31" s="26">
        <f t="shared" si="70"/>
        <v>0</v>
      </c>
      <c r="FO31" s="26">
        <f t="shared" si="70"/>
        <v>0</v>
      </c>
      <c r="FP31" s="26">
        <f t="shared" si="70"/>
        <v>0</v>
      </c>
      <c r="FQ31" s="26">
        <f t="shared" si="70"/>
        <v>0</v>
      </c>
      <c r="FR31" s="26">
        <f t="shared" si="70"/>
        <v>0</v>
      </c>
      <c r="FS31" s="26">
        <f t="shared" si="70"/>
        <v>0</v>
      </c>
      <c r="FT31" s="26">
        <f t="shared" si="70"/>
        <v>0</v>
      </c>
      <c r="FU31" s="26">
        <f t="shared" si="70"/>
        <v>0</v>
      </c>
      <c r="FV31" s="26">
        <f t="shared" si="70"/>
        <v>0</v>
      </c>
      <c r="FW31" s="26">
        <f t="shared" si="70"/>
        <v>0</v>
      </c>
      <c r="FX31" s="26">
        <f t="shared" si="70"/>
        <v>0</v>
      </c>
      <c r="FY31" s="26">
        <f t="shared" si="70"/>
        <v>0</v>
      </c>
      <c r="FZ31" s="26">
        <f t="shared" si="70"/>
        <v>0</v>
      </c>
      <c r="GA31" s="26">
        <f t="shared" si="70"/>
        <v>0</v>
      </c>
      <c r="GB31" s="26">
        <f t="shared" si="70"/>
        <v>0</v>
      </c>
      <c r="GC31" s="26">
        <f t="shared" si="70"/>
        <v>0</v>
      </c>
      <c r="GD31" s="26">
        <f t="shared" si="70"/>
        <v>0</v>
      </c>
      <c r="GE31" s="26">
        <f t="shared" si="70"/>
        <v>0</v>
      </c>
      <c r="GF31" s="26">
        <f t="shared" si="70"/>
        <v>0</v>
      </c>
      <c r="GG31" s="26">
        <f t="shared" si="70"/>
        <v>1.1317258488300515E-2</v>
      </c>
      <c r="GH31" s="26">
        <f t="shared" si="70"/>
        <v>1.189550651597342E-2</v>
      </c>
      <c r="GI31" s="26">
        <f t="shared" si="70"/>
        <v>1.189550651597342E-2</v>
      </c>
      <c r="GJ31" s="26">
        <f t="shared" si="70"/>
        <v>6.5099193189164231E-3</v>
      </c>
      <c r="GK31" s="26">
        <f t="shared" si="70"/>
        <v>6.5171348021965817E-3</v>
      </c>
      <c r="GL31" s="26">
        <f t="shared" si="70"/>
        <v>0</v>
      </c>
      <c r="GM31" s="26">
        <f t="shared" si="70"/>
        <v>6.5098952178192096E-3</v>
      </c>
      <c r="GN31" s="26">
        <f t="shared" si="70"/>
        <v>1.4050398809919182E-2</v>
      </c>
      <c r="GO31" s="26">
        <f t="shared" ref="GO31:HZ31" si="71">IF(HLOOKUP(GO$10,CTA_Look_Up_Table,22,FALSE)&gt;=0.001,HLOOKUP(GO$10,CTA_Look_Up_Table,22,FALSE),0)</f>
        <v>0</v>
      </c>
      <c r="GP31" s="26">
        <f t="shared" si="71"/>
        <v>2.16204990510463E-2</v>
      </c>
      <c r="GQ31" s="26">
        <f t="shared" si="71"/>
        <v>0</v>
      </c>
      <c r="GR31" s="26">
        <f t="shared" si="71"/>
        <v>0</v>
      </c>
      <c r="GS31" s="26">
        <f t="shared" si="71"/>
        <v>3.8285096677103669E-3</v>
      </c>
      <c r="GT31" s="26">
        <f t="shared" si="71"/>
        <v>3.8074404935143692E-3</v>
      </c>
      <c r="GU31" s="26">
        <f t="shared" si="71"/>
        <v>3.8286304715726477E-3</v>
      </c>
      <c r="GV31" s="26">
        <f t="shared" si="71"/>
        <v>2.091183461653021E-2</v>
      </c>
      <c r="GW31" s="26">
        <f t="shared" si="71"/>
        <v>3.2636603646141377E-2</v>
      </c>
      <c r="GX31" s="26">
        <f t="shared" si="71"/>
        <v>3.3420161756315028E-2</v>
      </c>
      <c r="GY31" s="26">
        <f t="shared" si="71"/>
        <v>3.3420161756315028E-2</v>
      </c>
      <c r="GZ31" s="26">
        <f t="shared" si="71"/>
        <v>0</v>
      </c>
      <c r="HA31" s="26">
        <f t="shared" si="71"/>
        <v>1.7919948134894933E-3</v>
      </c>
      <c r="HB31" s="26">
        <f t="shared" si="71"/>
        <v>0</v>
      </c>
      <c r="HC31" s="26">
        <f t="shared" si="71"/>
        <v>0</v>
      </c>
      <c r="HD31" s="26">
        <f t="shared" si="71"/>
        <v>0</v>
      </c>
      <c r="HE31" s="26">
        <f t="shared" si="71"/>
        <v>0</v>
      </c>
      <c r="HF31" s="26">
        <f t="shared" si="71"/>
        <v>0</v>
      </c>
      <c r="HG31" s="26">
        <f t="shared" si="71"/>
        <v>0</v>
      </c>
      <c r="HH31" s="26">
        <f t="shared" si="71"/>
        <v>0</v>
      </c>
      <c r="HI31" s="26">
        <f t="shared" si="71"/>
        <v>0</v>
      </c>
      <c r="HJ31" s="26">
        <f t="shared" si="71"/>
        <v>0</v>
      </c>
      <c r="HK31" s="26">
        <f t="shared" si="71"/>
        <v>0</v>
      </c>
      <c r="HL31" s="26">
        <f t="shared" si="71"/>
        <v>0</v>
      </c>
      <c r="HM31" s="26">
        <f t="shared" si="71"/>
        <v>0</v>
      </c>
      <c r="HN31" s="26">
        <f t="shared" si="71"/>
        <v>0</v>
      </c>
      <c r="HO31" s="26">
        <f t="shared" si="71"/>
        <v>0</v>
      </c>
      <c r="HP31" s="26">
        <f t="shared" si="71"/>
        <v>0</v>
      </c>
      <c r="HQ31" s="26">
        <f t="shared" si="71"/>
        <v>0</v>
      </c>
      <c r="HR31" s="26">
        <f t="shared" si="71"/>
        <v>0</v>
      </c>
      <c r="HS31" s="26">
        <f t="shared" si="71"/>
        <v>0</v>
      </c>
      <c r="HT31" s="26">
        <f t="shared" si="71"/>
        <v>1.3332188102157208E-2</v>
      </c>
      <c r="HU31" s="26">
        <f t="shared" si="71"/>
        <v>0</v>
      </c>
      <c r="HV31" s="26">
        <f t="shared" si="71"/>
        <v>0</v>
      </c>
      <c r="HW31" s="26">
        <f t="shared" si="71"/>
        <v>0</v>
      </c>
      <c r="HX31" s="26">
        <f t="shared" si="71"/>
        <v>0</v>
      </c>
      <c r="HY31" s="26">
        <f t="shared" si="71"/>
        <v>0</v>
      </c>
      <c r="HZ31" s="26">
        <f t="shared" si="71"/>
        <v>0</v>
      </c>
    </row>
    <row r="32" spans="1:234" s="12" customFormat="1" ht="12" customHeight="1" x14ac:dyDescent="0.15">
      <c r="A32" s="17" t="s">
        <v>465</v>
      </c>
      <c r="B32" s="18"/>
      <c r="C32" s="26">
        <f>IF(HLOOKUP(C$10,CTA_Look_Up_Table,23,FALSE)&gt;=0.001,HLOOKUP(C$10,CTA_Look_Up_Table,23,FALSE),0)</f>
        <v>0</v>
      </c>
      <c r="D32" s="26">
        <f>IF(HLOOKUP(D$10,CTA_Look_Up_Table,23,FALSE)&gt;=0.001,HLOOKUP(D$10,CTA_Look_Up_Table,23,FALSE),0)</f>
        <v>0</v>
      </c>
      <c r="E32" s="26">
        <f t="shared" ref="E32:BP32" si="72">IF(HLOOKUP(E$10,CTA_Look_Up_Table,23,FALSE)&gt;=0.001,HLOOKUP(E$10,CTA_Look_Up_Table,23,FALSE),0)</f>
        <v>0</v>
      </c>
      <c r="F32" s="26">
        <f t="shared" si="72"/>
        <v>0</v>
      </c>
      <c r="G32" s="26">
        <f t="shared" si="72"/>
        <v>0</v>
      </c>
      <c r="H32" s="26">
        <f t="shared" si="72"/>
        <v>0</v>
      </c>
      <c r="I32" s="26">
        <f t="shared" si="72"/>
        <v>0</v>
      </c>
      <c r="J32" s="26">
        <f t="shared" si="72"/>
        <v>0</v>
      </c>
      <c r="K32" s="26">
        <f t="shared" si="72"/>
        <v>0</v>
      </c>
      <c r="L32" s="26">
        <f t="shared" si="72"/>
        <v>0</v>
      </c>
      <c r="M32" s="26">
        <f t="shared" si="72"/>
        <v>0</v>
      </c>
      <c r="N32" s="26">
        <f t="shared" si="72"/>
        <v>0</v>
      </c>
      <c r="O32" s="26">
        <f t="shared" si="72"/>
        <v>0</v>
      </c>
      <c r="P32" s="26">
        <f t="shared" si="72"/>
        <v>0</v>
      </c>
      <c r="Q32" s="26">
        <f t="shared" si="72"/>
        <v>0</v>
      </c>
      <c r="R32" s="26">
        <f t="shared" si="72"/>
        <v>0</v>
      </c>
      <c r="S32" s="26">
        <f t="shared" si="72"/>
        <v>0</v>
      </c>
      <c r="T32" s="26">
        <f t="shared" si="72"/>
        <v>0</v>
      </c>
      <c r="U32" s="26">
        <f t="shared" si="72"/>
        <v>0</v>
      </c>
      <c r="V32" s="26">
        <f t="shared" si="72"/>
        <v>0</v>
      </c>
      <c r="W32" s="26">
        <f t="shared" si="72"/>
        <v>0</v>
      </c>
      <c r="X32" s="26">
        <f t="shared" si="72"/>
        <v>0</v>
      </c>
      <c r="Y32" s="26">
        <f t="shared" si="72"/>
        <v>0</v>
      </c>
      <c r="Z32" s="26">
        <f t="shared" si="72"/>
        <v>0</v>
      </c>
      <c r="AA32" s="26">
        <f t="shared" si="72"/>
        <v>0</v>
      </c>
      <c r="AB32" s="26">
        <f t="shared" si="72"/>
        <v>0</v>
      </c>
      <c r="AC32" s="26">
        <f t="shared" si="72"/>
        <v>0</v>
      </c>
      <c r="AD32" s="26">
        <f t="shared" si="72"/>
        <v>0</v>
      </c>
      <c r="AE32" s="26">
        <f t="shared" si="72"/>
        <v>0</v>
      </c>
      <c r="AF32" s="26">
        <f t="shared" si="72"/>
        <v>0</v>
      </c>
      <c r="AG32" s="26">
        <f t="shared" si="72"/>
        <v>0</v>
      </c>
      <c r="AH32" s="26">
        <f t="shared" si="72"/>
        <v>0</v>
      </c>
      <c r="AI32" s="26">
        <f t="shared" si="72"/>
        <v>0</v>
      </c>
      <c r="AJ32" s="26">
        <f t="shared" si="72"/>
        <v>0</v>
      </c>
      <c r="AK32" s="26">
        <f t="shared" si="72"/>
        <v>0</v>
      </c>
      <c r="AL32" s="26">
        <f t="shared" si="72"/>
        <v>0</v>
      </c>
      <c r="AM32" s="26">
        <f t="shared" si="72"/>
        <v>0</v>
      </c>
      <c r="AN32" s="26">
        <f t="shared" si="72"/>
        <v>0</v>
      </c>
      <c r="AO32" s="26">
        <f t="shared" si="72"/>
        <v>0</v>
      </c>
      <c r="AP32" s="26">
        <f t="shared" si="72"/>
        <v>0</v>
      </c>
      <c r="AQ32" s="26">
        <f t="shared" si="72"/>
        <v>0</v>
      </c>
      <c r="AR32" s="26">
        <f t="shared" si="72"/>
        <v>0</v>
      </c>
      <c r="AS32" s="26">
        <f t="shared" si="72"/>
        <v>0</v>
      </c>
      <c r="AT32" s="26">
        <f t="shared" si="72"/>
        <v>0</v>
      </c>
      <c r="AU32" s="26">
        <f t="shared" si="72"/>
        <v>0</v>
      </c>
      <c r="AV32" s="26">
        <f t="shared" si="72"/>
        <v>0</v>
      </c>
      <c r="AW32" s="26">
        <f t="shared" si="72"/>
        <v>0</v>
      </c>
      <c r="AX32" s="26">
        <f t="shared" si="72"/>
        <v>0</v>
      </c>
      <c r="AY32" s="26">
        <f t="shared" si="72"/>
        <v>0</v>
      </c>
      <c r="AZ32" s="26">
        <f t="shared" si="72"/>
        <v>0</v>
      </c>
      <c r="BA32" s="26">
        <f t="shared" si="72"/>
        <v>0</v>
      </c>
      <c r="BB32" s="26">
        <f t="shared" si="72"/>
        <v>0</v>
      </c>
      <c r="BC32" s="26">
        <f t="shared" si="72"/>
        <v>0</v>
      </c>
      <c r="BD32" s="26">
        <f t="shared" si="72"/>
        <v>0</v>
      </c>
      <c r="BE32" s="26">
        <f t="shared" si="72"/>
        <v>0</v>
      </c>
      <c r="BF32" s="26">
        <f t="shared" si="72"/>
        <v>0</v>
      </c>
      <c r="BG32" s="26">
        <f t="shared" si="72"/>
        <v>0</v>
      </c>
      <c r="BH32" s="26">
        <f t="shared" si="72"/>
        <v>0</v>
      </c>
      <c r="BI32" s="26">
        <f t="shared" si="72"/>
        <v>0</v>
      </c>
      <c r="BJ32" s="26">
        <f t="shared" si="72"/>
        <v>0</v>
      </c>
      <c r="BK32" s="26">
        <f t="shared" si="72"/>
        <v>0</v>
      </c>
      <c r="BL32" s="26">
        <f t="shared" si="72"/>
        <v>0</v>
      </c>
      <c r="BM32" s="26">
        <f t="shared" si="72"/>
        <v>0</v>
      </c>
      <c r="BN32" s="26">
        <f t="shared" si="72"/>
        <v>0</v>
      </c>
      <c r="BO32" s="26">
        <f t="shared" si="72"/>
        <v>0</v>
      </c>
      <c r="BP32" s="26">
        <f t="shared" si="72"/>
        <v>0</v>
      </c>
      <c r="BQ32" s="26">
        <f t="shared" ref="BQ32:EB32" si="73">IF(HLOOKUP(BQ$10,CTA_Look_Up_Table,23,FALSE)&gt;=0.001,HLOOKUP(BQ$10,CTA_Look_Up_Table,23,FALSE),0)</f>
        <v>0</v>
      </c>
      <c r="BR32" s="26">
        <f t="shared" si="73"/>
        <v>0</v>
      </c>
      <c r="BS32" s="26">
        <f t="shared" si="73"/>
        <v>0</v>
      </c>
      <c r="BT32" s="26">
        <f t="shared" si="73"/>
        <v>0</v>
      </c>
      <c r="BU32" s="26">
        <f t="shared" si="73"/>
        <v>0</v>
      </c>
      <c r="BV32" s="26">
        <f t="shared" si="73"/>
        <v>0</v>
      </c>
      <c r="BW32" s="26">
        <f t="shared" si="73"/>
        <v>0</v>
      </c>
      <c r="BX32" s="26">
        <f t="shared" si="73"/>
        <v>0</v>
      </c>
      <c r="BY32" s="26">
        <f t="shared" si="73"/>
        <v>0</v>
      </c>
      <c r="BZ32" s="26">
        <f t="shared" si="73"/>
        <v>0</v>
      </c>
      <c r="CA32" s="26">
        <f t="shared" si="73"/>
        <v>0</v>
      </c>
      <c r="CB32" s="26">
        <f t="shared" si="73"/>
        <v>0</v>
      </c>
      <c r="CC32" s="26">
        <f t="shared" si="73"/>
        <v>0</v>
      </c>
      <c r="CD32" s="26">
        <f t="shared" si="73"/>
        <v>0</v>
      </c>
      <c r="CE32" s="26">
        <f t="shared" si="73"/>
        <v>0</v>
      </c>
      <c r="CF32" s="26">
        <f t="shared" si="73"/>
        <v>0</v>
      </c>
      <c r="CG32" s="26">
        <f t="shared" si="73"/>
        <v>0</v>
      </c>
      <c r="CH32" s="26">
        <f t="shared" si="73"/>
        <v>0</v>
      </c>
      <c r="CI32" s="26">
        <f t="shared" si="73"/>
        <v>0</v>
      </c>
      <c r="CJ32" s="26">
        <f t="shared" si="73"/>
        <v>0</v>
      </c>
      <c r="CK32" s="26">
        <f t="shared" si="73"/>
        <v>0</v>
      </c>
      <c r="CL32" s="26">
        <f t="shared" si="73"/>
        <v>0</v>
      </c>
      <c r="CM32" s="26">
        <f t="shared" si="73"/>
        <v>0</v>
      </c>
      <c r="CN32" s="26">
        <f t="shared" si="73"/>
        <v>0</v>
      </c>
      <c r="CO32" s="26">
        <f t="shared" si="73"/>
        <v>0</v>
      </c>
      <c r="CP32" s="26">
        <f t="shared" si="73"/>
        <v>0</v>
      </c>
      <c r="CQ32" s="26">
        <f t="shared" si="73"/>
        <v>0</v>
      </c>
      <c r="CR32" s="26">
        <f t="shared" si="73"/>
        <v>0</v>
      </c>
      <c r="CS32" s="26">
        <f t="shared" si="73"/>
        <v>0</v>
      </c>
      <c r="CT32" s="26">
        <f t="shared" si="73"/>
        <v>0</v>
      </c>
      <c r="CU32" s="26">
        <f t="shared" si="73"/>
        <v>0</v>
      </c>
      <c r="CV32" s="26">
        <f t="shared" si="73"/>
        <v>0</v>
      </c>
      <c r="CW32" s="26">
        <f t="shared" si="73"/>
        <v>0</v>
      </c>
      <c r="CX32" s="26">
        <f t="shared" si="73"/>
        <v>0</v>
      </c>
      <c r="CY32" s="26">
        <f t="shared" si="73"/>
        <v>0</v>
      </c>
      <c r="CZ32" s="26">
        <f t="shared" si="73"/>
        <v>0</v>
      </c>
      <c r="DA32" s="26">
        <f t="shared" si="73"/>
        <v>0</v>
      </c>
      <c r="DB32" s="26">
        <f t="shared" si="73"/>
        <v>0</v>
      </c>
      <c r="DC32" s="26">
        <f t="shared" si="73"/>
        <v>0</v>
      </c>
      <c r="DD32" s="26">
        <f t="shared" si="73"/>
        <v>0</v>
      </c>
      <c r="DE32" s="26">
        <f t="shared" si="73"/>
        <v>0</v>
      </c>
      <c r="DF32" s="26">
        <f t="shared" si="73"/>
        <v>0</v>
      </c>
      <c r="DG32" s="26">
        <f t="shared" si="73"/>
        <v>0</v>
      </c>
      <c r="DH32" s="26">
        <f t="shared" si="73"/>
        <v>0</v>
      </c>
      <c r="DI32" s="26">
        <f t="shared" si="73"/>
        <v>4.2970393715048211E-2</v>
      </c>
      <c r="DJ32" s="26">
        <f t="shared" si="73"/>
        <v>0</v>
      </c>
      <c r="DK32" s="26">
        <f t="shared" si="73"/>
        <v>0</v>
      </c>
      <c r="DL32" s="26">
        <f t="shared" si="73"/>
        <v>0</v>
      </c>
      <c r="DM32" s="26">
        <f t="shared" si="73"/>
        <v>1.8908941281631876E-2</v>
      </c>
      <c r="DN32" s="26">
        <f t="shared" si="73"/>
        <v>1.8908941281631876E-2</v>
      </c>
      <c r="DO32" s="26">
        <f t="shared" si="73"/>
        <v>1.8908941539784216E-2</v>
      </c>
      <c r="DP32" s="26">
        <f t="shared" si="73"/>
        <v>1.8908941666700856E-2</v>
      </c>
      <c r="DQ32" s="26">
        <f t="shared" si="73"/>
        <v>5.1220391123591343E-3</v>
      </c>
      <c r="DR32" s="26">
        <f t="shared" si="73"/>
        <v>1.8908487759262658E-2</v>
      </c>
      <c r="DS32" s="26">
        <f t="shared" si="73"/>
        <v>0</v>
      </c>
      <c r="DT32" s="26">
        <f t="shared" si="73"/>
        <v>0</v>
      </c>
      <c r="DU32" s="26">
        <f t="shared" si="73"/>
        <v>0</v>
      </c>
      <c r="DV32" s="26">
        <f t="shared" si="73"/>
        <v>0</v>
      </c>
      <c r="DW32" s="26">
        <f t="shared" si="73"/>
        <v>0</v>
      </c>
      <c r="DX32" s="26">
        <f t="shared" si="73"/>
        <v>0</v>
      </c>
      <c r="DY32" s="26">
        <f t="shared" si="73"/>
        <v>0</v>
      </c>
      <c r="DZ32" s="26">
        <f t="shared" si="73"/>
        <v>0</v>
      </c>
      <c r="EA32" s="26">
        <f t="shared" si="73"/>
        <v>0</v>
      </c>
      <c r="EB32" s="26">
        <f t="shared" si="73"/>
        <v>0</v>
      </c>
      <c r="EC32" s="26">
        <f t="shared" ref="EC32:GN32" si="74">IF(HLOOKUP(EC$10,CTA_Look_Up_Table,23,FALSE)&gt;=0.001,HLOOKUP(EC$10,CTA_Look_Up_Table,23,FALSE),0)</f>
        <v>0</v>
      </c>
      <c r="ED32" s="26">
        <f t="shared" si="74"/>
        <v>0</v>
      </c>
      <c r="EE32" s="26">
        <f t="shared" si="74"/>
        <v>0</v>
      </c>
      <c r="EF32" s="26">
        <f t="shared" si="74"/>
        <v>0</v>
      </c>
      <c r="EG32" s="26">
        <f t="shared" si="74"/>
        <v>0</v>
      </c>
      <c r="EH32" s="26">
        <f t="shared" si="74"/>
        <v>0</v>
      </c>
      <c r="EI32" s="26">
        <f t="shared" si="74"/>
        <v>0</v>
      </c>
      <c r="EJ32" s="26">
        <f t="shared" si="74"/>
        <v>0</v>
      </c>
      <c r="EK32" s="26">
        <f t="shared" si="74"/>
        <v>0.20358954558889772</v>
      </c>
      <c r="EL32" s="26">
        <f t="shared" si="74"/>
        <v>0</v>
      </c>
      <c r="EM32" s="26">
        <f t="shared" si="74"/>
        <v>0</v>
      </c>
      <c r="EN32" s="26">
        <f t="shared" si="74"/>
        <v>0</v>
      </c>
      <c r="EO32" s="26">
        <f t="shared" si="74"/>
        <v>0</v>
      </c>
      <c r="EP32" s="26">
        <f t="shared" si="74"/>
        <v>0</v>
      </c>
      <c r="EQ32" s="26">
        <f t="shared" si="74"/>
        <v>0</v>
      </c>
      <c r="ER32" s="26">
        <f t="shared" si="74"/>
        <v>0</v>
      </c>
      <c r="ES32" s="26">
        <f t="shared" si="74"/>
        <v>0</v>
      </c>
      <c r="ET32" s="26">
        <f t="shared" si="74"/>
        <v>0</v>
      </c>
      <c r="EU32" s="26">
        <f t="shared" si="74"/>
        <v>0</v>
      </c>
      <c r="EV32" s="26">
        <f t="shared" si="74"/>
        <v>0</v>
      </c>
      <c r="EW32" s="26">
        <f t="shared" si="74"/>
        <v>0</v>
      </c>
      <c r="EX32" s="26">
        <f t="shared" si="74"/>
        <v>0</v>
      </c>
      <c r="EY32" s="26">
        <f t="shared" si="74"/>
        <v>0</v>
      </c>
      <c r="EZ32" s="26">
        <f t="shared" si="74"/>
        <v>0</v>
      </c>
      <c r="FA32" s="26">
        <f t="shared" si="74"/>
        <v>0</v>
      </c>
      <c r="FB32" s="26">
        <f t="shared" si="74"/>
        <v>0</v>
      </c>
      <c r="FC32" s="26">
        <f t="shared" si="74"/>
        <v>0</v>
      </c>
      <c r="FD32" s="26">
        <f t="shared" si="74"/>
        <v>0</v>
      </c>
      <c r="FE32" s="26">
        <f t="shared" si="74"/>
        <v>0</v>
      </c>
      <c r="FF32" s="26">
        <f t="shared" si="74"/>
        <v>0</v>
      </c>
      <c r="FG32" s="26">
        <f t="shared" si="74"/>
        <v>0</v>
      </c>
      <c r="FH32" s="26">
        <f t="shared" si="74"/>
        <v>0</v>
      </c>
      <c r="FI32" s="26">
        <f t="shared" si="74"/>
        <v>0</v>
      </c>
      <c r="FJ32" s="26">
        <f t="shared" si="74"/>
        <v>0</v>
      </c>
      <c r="FK32" s="26">
        <f t="shared" si="74"/>
        <v>0</v>
      </c>
      <c r="FL32" s="26">
        <f t="shared" si="74"/>
        <v>0</v>
      </c>
      <c r="FM32" s="26">
        <f t="shared" si="74"/>
        <v>0</v>
      </c>
      <c r="FN32" s="26">
        <f t="shared" si="74"/>
        <v>0</v>
      </c>
      <c r="FO32" s="26">
        <f t="shared" si="74"/>
        <v>0</v>
      </c>
      <c r="FP32" s="26">
        <f t="shared" si="74"/>
        <v>0</v>
      </c>
      <c r="FQ32" s="26">
        <f t="shared" si="74"/>
        <v>0</v>
      </c>
      <c r="FR32" s="26">
        <f t="shared" si="74"/>
        <v>0</v>
      </c>
      <c r="FS32" s="26">
        <f t="shared" si="74"/>
        <v>0</v>
      </c>
      <c r="FT32" s="26">
        <f t="shared" si="74"/>
        <v>0</v>
      </c>
      <c r="FU32" s="26">
        <f t="shared" si="74"/>
        <v>0</v>
      </c>
      <c r="FV32" s="26">
        <f t="shared" si="74"/>
        <v>0</v>
      </c>
      <c r="FW32" s="26">
        <f t="shared" si="74"/>
        <v>0</v>
      </c>
      <c r="FX32" s="26">
        <f t="shared" si="74"/>
        <v>0</v>
      </c>
      <c r="FY32" s="26">
        <f t="shared" si="74"/>
        <v>0</v>
      </c>
      <c r="FZ32" s="26">
        <f t="shared" si="74"/>
        <v>0</v>
      </c>
      <c r="GA32" s="26">
        <f t="shared" si="74"/>
        <v>0</v>
      </c>
      <c r="GB32" s="26">
        <f t="shared" si="74"/>
        <v>0</v>
      </c>
      <c r="GC32" s="26">
        <f t="shared" si="74"/>
        <v>0</v>
      </c>
      <c r="GD32" s="26">
        <f t="shared" si="74"/>
        <v>0</v>
      </c>
      <c r="GE32" s="26">
        <f t="shared" si="74"/>
        <v>0</v>
      </c>
      <c r="GF32" s="26">
        <f t="shared" si="74"/>
        <v>0</v>
      </c>
      <c r="GG32" s="26">
        <f t="shared" si="74"/>
        <v>0</v>
      </c>
      <c r="GH32" s="26">
        <f t="shared" si="74"/>
        <v>0</v>
      </c>
      <c r="GI32" s="26">
        <f t="shared" si="74"/>
        <v>0</v>
      </c>
      <c r="GJ32" s="26">
        <f t="shared" si="74"/>
        <v>0</v>
      </c>
      <c r="GK32" s="26">
        <f t="shared" si="74"/>
        <v>0</v>
      </c>
      <c r="GL32" s="26">
        <f t="shared" si="74"/>
        <v>0</v>
      </c>
      <c r="GM32" s="26">
        <f t="shared" si="74"/>
        <v>0</v>
      </c>
      <c r="GN32" s="26">
        <f t="shared" si="74"/>
        <v>0</v>
      </c>
      <c r="GO32" s="26">
        <f t="shared" ref="GO32:HZ32" si="75">IF(HLOOKUP(GO$10,CTA_Look_Up_Table,23,FALSE)&gt;=0.001,HLOOKUP(GO$10,CTA_Look_Up_Table,23,FALSE),0)</f>
        <v>0</v>
      </c>
      <c r="GP32" s="26">
        <f t="shared" si="75"/>
        <v>0</v>
      </c>
      <c r="GQ32" s="26">
        <f t="shared" si="75"/>
        <v>0</v>
      </c>
      <c r="GR32" s="26">
        <f t="shared" si="75"/>
        <v>0</v>
      </c>
      <c r="GS32" s="26">
        <f t="shared" si="75"/>
        <v>0</v>
      </c>
      <c r="GT32" s="26">
        <f t="shared" si="75"/>
        <v>1.5013216695569961E-3</v>
      </c>
      <c r="GU32" s="26">
        <f t="shared" si="75"/>
        <v>0</v>
      </c>
      <c r="GV32" s="26">
        <f t="shared" si="75"/>
        <v>0</v>
      </c>
      <c r="GW32" s="26">
        <f t="shared" si="75"/>
        <v>0</v>
      </c>
      <c r="GX32" s="26">
        <f t="shared" si="75"/>
        <v>0</v>
      </c>
      <c r="GY32" s="26">
        <f t="shared" si="75"/>
        <v>0</v>
      </c>
      <c r="GZ32" s="26">
        <f t="shared" si="75"/>
        <v>0</v>
      </c>
      <c r="HA32" s="26">
        <f t="shared" si="75"/>
        <v>0</v>
      </c>
      <c r="HB32" s="26">
        <f t="shared" si="75"/>
        <v>0</v>
      </c>
      <c r="HC32" s="26">
        <f t="shared" si="75"/>
        <v>0</v>
      </c>
      <c r="HD32" s="26">
        <f t="shared" si="75"/>
        <v>0</v>
      </c>
      <c r="HE32" s="26">
        <f t="shared" si="75"/>
        <v>0</v>
      </c>
      <c r="HF32" s="26">
        <f t="shared" si="75"/>
        <v>0</v>
      </c>
      <c r="HG32" s="26">
        <f t="shared" si="75"/>
        <v>0</v>
      </c>
      <c r="HH32" s="26">
        <f t="shared" si="75"/>
        <v>0</v>
      </c>
      <c r="HI32" s="26">
        <f t="shared" si="75"/>
        <v>0</v>
      </c>
      <c r="HJ32" s="26">
        <f t="shared" si="75"/>
        <v>0</v>
      </c>
      <c r="HK32" s="26">
        <f t="shared" si="75"/>
        <v>0</v>
      </c>
      <c r="HL32" s="26">
        <f t="shared" si="75"/>
        <v>0</v>
      </c>
      <c r="HM32" s="26">
        <f t="shared" si="75"/>
        <v>0</v>
      </c>
      <c r="HN32" s="26">
        <f t="shared" si="75"/>
        <v>0</v>
      </c>
      <c r="HO32" s="26">
        <f t="shared" si="75"/>
        <v>0</v>
      </c>
      <c r="HP32" s="26">
        <f t="shared" si="75"/>
        <v>0</v>
      </c>
      <c r="HQ32" s="26">
        <f t="shared" si="75"/>
        <v>0</v>
      </c>
      <c r="HR32" s="26">
        <f t="shared" si="75"/>
        <v>0</v>
      </c>
      <c r="HS32" s="26">
        <f t="shared" si="75"/>
        <v>0</v>
      </c>
      <c r="HT32" s="26">
        <f t="shared" si="75"/>
        <v>1.6627271593238201E-2</v>
      </c>
      <c r="HU32" s="26">
        <f t="shared" si="75"/>
        <v>0</v>
      </c>
      <c r="HV32" s="26">
        <f t="shared" si="75"/>
        <v>1.8908487759262658E-2</v>
      </c>
      <c r="HW32" s="26">
        <f t="shared" si="75"/>
        <v>0</v>
      </c>
      <c r="HX32" s="26">
        <f t="shared" si="75"/>
        <v>0</v>
      </c>
      <c r="HY32" s="26">
        <f t="shared" si="75"/>
        <v>0</v>
      </c>
      <c r="HZ32" s="26">
        <f t="shared" si="75"/>
        <v>0</v>
      </c>
    </row>
    <row r="33" spans="1:234" s="12" customFormat="1" ht="12" customHeight="1" x14ac:dyDescent="0.15">
      <c r="A33" s="17" t="s">
        <v>178</v>
      </c>
      <c r="B33" s="18"/>
      <c r="C33" s="26">
        <f>IF(HLOOKUP(C$10,CTA_Look_Up_Table,24,FALSE)&gt;=0.001,HLOOKUP(C$10,CTA_Look_Up_Table,24,FALSE),0)</f>
        <v>0.99899849778081262</v>
      </c>
      <c r="D33" s="26">
        <f>IF(HLOOKUP(D$10,CTA_Look_Up_Table,24,FALSE)&gt;=0.001,HLOOKUP(D$10,CTA_Look_Up_Table,24,FALSE),0)</f>
        <v>0</v>
      </c>
      <c r="E33" s="26">
        <f t="shared" ref="E33:BP33" si="76">IF(HLOOKUP(E$10,CTA_Look_Up_Table,24,FALSE)&gt;=0.001,HLOOKUP(E$10,CTA_Look_Up_Table,24,FALSE),0)</f>
        <v>0</v>
      </c>
      <c r="F33" s="26">
        <f t="shared" si="76"/>
        <v>0</v>
      </c>
      <c r="G33" s="26">
        <f t="shared" si="76"/>
        <v>0</v>
      </c>
      <c r="H33" s="26">
        <f t="shared" si="76"/>
        <v>0</v>
      </c>
      <c r="I33" s="26">
        <f t="shared" si="76"/>
        <v>6.2549616124374634E-3</v>
      </c>
      <c r="J33" s="26">
        <f t="shared" si="76"/>
        <v>0</v>
      </c>
      <c r="K33" s="26">
        <f t="shared" si="76"/>
        <v>0</v>
      </c>
      <c r="L33" s="26">
        <f t="shared" si="76"/>
        <v>0</v>
      </c>
      <c r="M33" s="26">
        <f t="shared" si="76"/>
        <v>0</v>
      </c>
      <c r="N33" s="26">
        <f t="shared" si="76"/>
        <v>0.21422837071132472</v>
      </c>
      <c r="O33" s="26">
        <f t="shared" si="76"/>
        <v>0</v>
      </c>
      <c r="P33" s="26">
        <f t="shared" si="76"/>
        <v>0</v>
      </c>
      <c r="Q33" s="26">
        <f t="shared" si="76"/>
        <v>0</v>
      </c>
      <c r="R33" s="26">
        <f t="shared" si="76"/>
        <v>0</v>
      </c>
      <c r="S33" s="26">
        <f t="shared" si="76"/>
        <v>0.21422837071132472</v>
      </c>
      <c r="T33" s="26">
        <f t="shared" si="76"/>
        <v>0.21423123872036295</v>
      </c>
      <c r="U33" s="26">
        <f t="shared" si="76"/>
        <v>0.21422808854541373</v>
      </c>
      <c r="V33" s="26">
        <f t="shared" si="76"/>
        <v>0</v>
      </c>
      <c r="W33" s="26">
        <f t="shared" si="76"/>
        <v>0</v>
      </c>
      <c r="X33" s="26">
        <f t="shared" si="76"/>
        <v>0</v>
      </c>
      <c r="Y33" s="26">
        <f t="shared" si="76"/>
        <v>0</v>
      </c>
      <c r="Z33" s="26">
        <f t="shared" si="76"/>
        <v>0</v>
      </c>
      <c r="AA33" s="26">
        <f t="shared" si="76"/>
        <v>0</v>
      </c>
      <c r="AB33" s="26">
        <f t="shared" si="76"/>
        <v>0</v>
      </c>
      <c r="AC33" s="26">
        <f t="shared" si="76"/>
        <v>0</v>
      </c>
      <c r="AD33" s="26">
        <f t="shared" si="76"/>
        <v>0</v>
      </c>
      <c r="AE33" s="26">
        <f t="shared" si="76"/>
        <v>0</v>
      </c>
      <c r="AF33" s="26">
        <f t="shared" si="76"/>
        <v>0</v>
      </c>
      <c r="AG33" s="26">
        <f t="shared" si="76"/>
        <v>0</v>
      </c>
      <c r="AH33" s="26">
        <f t="shared" si="76"/>
        <v>0</v>
      </c>
      <c r="AI33" s="26">
        <f t="shared" si="76"/>
        <v>0</v>
      </c>
      <c r="AJ33" s="26">
        <f t="shared" si="76"/>
        <v>0</v>
      </c>
      <c r="AK33" s="26">
        <f t="shared" si="76"/>
        <v>0</v>
      </c>
      <c r="AL33" s="26">
        <f t="shared" si="76"/>
        <v>0</v>
      </c>
      <c r="AM33" s="26">
        <f t="shared" si="76"/>
        <v>0</v>
      </c>
      <c r="AN33" s="26">
        <f t="shared" si="76"/>
        <v>0</v>
      </c>
      <c r="AO33" s="26">
        <f t="shared" si="76"/>
        <v>0</v>
      </c>
      <c r="AP33" s="26">
        <f t="shared" si="76"/>
        <v>0</v>
      </c>
      <c r="AQ33" s="26">
        <f t="shared" si="76"/>
        <v>0</v>
      </c>
      <c r="AR33" s="26">
        <f t="shared" si="76"/>
        <v>0</v>
      </c>
      <c r="AS33" s="26">
        <f t="shared" si="76"/>
        <v>0</v>
      </c>
      <c r="AT33" s="26">
        <f t="shared" si="76"/>
        <v>0</v>
      </c>
      <c r="AU33" s="26">
        <f t="shared" si="76"/>
        <v>0</v>
      </c>
      <c r="AV33" s="26">
        <f t="shared" si="76"/>
        <v>0</v>
      </c>
      <c r="AW33" s="26">
        <f t="shared" si="76"/>
        <v>0</v>
      </c>
      <c r="AX33" s="26">
        <f t="shared" si="76"/>
        <v>0</v>
      </c>
      <c r="AY33" s="26">
        <f t="shared" si="76"/>
        <v>0</v>
      </c>
      <c r="AZ33" s="26">
        <f t="shared" si="76"/>
        <v>0</v>
      </c>
      <c r="BA33" s="26">
        <f t="shared" si="76"/>
        <v>0</v>
      </c>
      <c r="BB33" s="26">
        <f t="shared" si="76"/>
        <v>0</v>
      </c>
      <c r="BC33" s="26">
        <f t="shared" si="76"/>
        <v>0</v>
      </c>
      <c r="BD33" s="26">
        <f t="shared" si="76"/>
        <v>0</v>
      </c>
      <c r="BE33" s="26">
        <f t="shared" si="76"/>
        <v>0</v>
      </c>
      <c r="BF33" s="26">
        <f t="shared" si="76"/>
        <v>0</v>
      </c>
      <c r="BG33" s="26">
        <f t="shared" si="76"/>
        <v>0</v>
      </c>
      <c r="BH33" s="26">
        <f t="shared" si="76"/>
        <v>0</v>
      </c>
      <c r="BI33" s="26">
        <f t="shared" si="76"/>
        <v>0</v>
      </c>
      <c r="BJ33" s="26">
        <f t="shared" si="76"/>
        <v>0</v>
      </c>
      <c r="BK33" s="26">
        <f t="shared" si="76"/>
        <v>0</v>
      </c>
      <c r="BL33" s="26">
        <f t="shared" si="76"/>
        <v>0</v>
      </c>
      <c r="BM33" s="26">
        <f t="shared" si="76"/>
        <v>0</v>
      </c>
      <c r="BN33" s="26">
        <f t="shared" si="76"/>
        <v>0</v>
      </c>
      <c r="BO33" s="26">
        <f t="shared" si="76"/>
        <v>0</v>
      </c>
      <c r="BP33" s="26">
        <f t="shared" si="76"/>
        <v>0</v>
      </c>
      <c r="BQ33" s="26">
        <f t="shared" ref="BQ33:EB33" si="77">IF(HLOOKUP(BQ$10,CTA_Look_Up_Table,24,FALSE)&gt;=0.001,HLOOKUP(BQ$10,CTA_Look_Up_Table,24,FALSE),0)</f>
        <v>0</v>
      </c>
      <c r="BR33" s="26">
        <f t="shared" si="77"/>
        <v>0</v>
      </c>
      <c r="BS33" s="26">
        <f t="shared" si="77"/>
        <v>0</v>
      </c>
      <c r="BT33" s="26">
        <f t="shared" si="77"/>
        <v>0</v>
      </c>
      <c r="BU33" s="26">
        <f t="shared" si="77"/>
        <v>0</v>
      </c>
      <c r="BV33" s="26">
        <f t="shared" si="77"/>
        <v>0</v>
      </c>
      <c r="BW33" s="26">
        <f t="shared" si="77"/>
        <v>0</v>
      </c>
      <c r="BX33" s="26">
        <f t="shared" si="77"/>
        <v>0</v>
      </c>
      <c r="BY33" s="26">
        <f t="shared" si="77"/>
        <v>0</v>
      </c>
      <c r="BZ33" s="26">
        <f t="shared" si="77"/>
        <v>0</v>
      </c>
      <c r="CA33" s="26">
        <f t="shared" si="77"/>
        <v>0</v>
      </c>
      <c r="CB33" s="26">
        <f t="shared" si="77"/>
        <v>0</v>
      </c>
      <c r="CC33" s="26">
        <f t="shared" si="77"/>
        <v>0</v>
      </c>
      <c r="CD33" s="26">
        <f t="shared" si="77"/>
        <v>0</v>
      </c>
      <c r="CE33" s="26">
        <f t="shared" si="77"/>
        <v>0</v>
      </c>
      <c r="CF33" s="26">
        <f t="shared" si="77"/>
        <v>0</v>
      </c>
      <c r="CG33" s="26">
        <f t="shared" si="77"/>
        <v>0</v>
      </c>
      <c r="CH33" s="26">
        <f t="shared" si="77"/>
        <v>0</v>
      </c>
      <c r="CI33" s="26">
        <f t="shared" si="77"/>
        <v>0</v>
      </c>
      <c r="CJ33" s="26">
        <f t="shared" si="77"/>
        <v>0</v>
      </c>
      <c r="CK33" s="26">
        <f t="shared" si="77"/>
        <v>0</v>
      </c>
      <c r="CL33" s="26">
        <f t="shared" si="77"/>
        <v>0</v>
      </c>
      <c r="CM33" s="26">
        <f t="shared" si="77"/>
        <v>0</v>
      </c>
      <c r="CN33" s="26">
        <f t="shared" si="77"/>
        <v>0</v>
      </c>
      <c r="CO33" s="26">
        <f t="shared" si="77"/>
        <v>0</v>
      </c>
      <c r="CP33" s="26">
        <f t="shared" si="77"/>
        <v>0</v>
      </c>
      <c r="CQ33" s="26">
        <f t="shared" si="77"/>
        <v>0</v>
      </c>
      <c r="CR33" s="26">
        <f t="shared" si="77"/>
        <v>0</v>
      </c>
      <c r="CS33" s="26">
        <f t="shared" si="77"/>
        <v>0</v>
      </c>
      <c r="CT33" s="26">
        <f t="shared" si="77"/>
        <v>0</v>
      </c>
      <c r="CU33" s="26">
        <f t="shared" si="77"/>
        <v>0</v>
      </c>
      <c r="CV33" s="26">
        <f t="shared" si="77"/>
        <v>0</v>
      </c>
      <c r="CW33" s="26">
        <f t="shared" si="77"/>
        <v>0</v>
      </c>
      <c r="CX33" s="26">
        <f t="shared" si="77"/>
        <v>0</v>
      </c>
      <c r="CY33" s="26">
        <f t="shared" si="77"/>
        <v>0</v>
      </c>
      <c r="CZ33" s="26">
        <f t="shared" si="77"/>
        <v>0</v>
      </c>
      <c r="DA33" s="26">
        <f t="shared" si="77"/>
        <v>0</v>
      </c>
      <c r="DB33" s="26">
        <f t="shared" si="77"/>
        <v>0</v>
      </c>
      <c r="DC33" s="26">
        <f t="shared" si="77"/>
        <v>0</v>
      </c>
      <c r="DD33" s="26">
        <f t="shared" si="77"/>
        <v>0</v>
      </c>
      <c r="DE33" s="26">
        <f t="shared" si="77"/>
        <v>0</v>
      </c>
      <c r="DF33" s="26">
        <f t="shared" si="77"/>
        <v>0</v>
      </c>
      <c r="DG33" s="26">
        <f t="shared" si="77"/>
        <v>0</v>
      </c>
      <c r="DH33" s="26">
        <f t="shared" si="77"/>
        <v>0</v>
      </c>
      <c r="DI33" s="26">
        <f t="shared" si="77"/>
        <v>0</v>
      </c>
      <c r="DJ33" s="26">
        <f t="shared" si="77"/>
        <v>0</v>
      </c>
      <c r="DK33" s="26">
        <f t="shared" si="77"/>
        <v>0</v>
      </c>
      <c r="DL33" s="26">
        <f t="shared" si="77"/>
        <v>0</v>
      </c>
      <c r="DM33" s="26">
        <f t="shared" si="77"/>
        <v>0</v>
      </c>
      <c r="DN33" s="26">
        <f t="shared" si="77"/>
        <v>0</v>
      </c>
      <c r="DO33" s="26">
        <f t="shared" si="77"/>
        <v>0</v>
      </c>
      <c r="DP33" s="26">
        <f t="shared" si="77"/>
        <v>0</v>
      </c>
      <c r="DQ33" s="26">
        <f t="shared" si="77"/>
        <v>0</v>
      </c>
      <c r="DR33" s="26">
        <f t="shared" si="77"/>
        <v>0</v>
      </c>
      <c r="DS33" s="26">
        <f t="shared" si="77"/>
        <v>0</v>
      </c>
      <c r="DT33" s="26">
        <f t="shared" si="77"/>
        <v>0</v>
      </c>
      <c r="DU33" s="26">
        <f t="shared" si="77"/>
        <v>0</v>
      </c>
      <c r="DV33" s="26">
        <f t="shared" si="77"/>
        <v>0</v>
      </c>
      <c r="DW33" s="26">
        <f t="shared" si="77"/>
        <v>0</v>
      </c>
      <c r="DX33" s="26">
        <f t="shared" si="77"/>
        <v>0</v>
      </c>
      <c r="DY33" s="26">
        <f t="shared" si="77"/>
        <v>0</v>
      </c>
      <c r="DZ33" s="26">
        <f t="shared" si="77"/>
        <v>0</v>
      </c>
      <c r="EA33" s="26">
        <f t="shared" si="77"/>
        <v>0</v>
      </c>
      <c r="EB33" s="26">
        <f t="shared" si="77"/>
        <v>0</v>
      </c>
      <c r="EC33" s="26">
        <f t="shared" ref="EC33:GN33" si="78">IF(HLOOKUP(EC$10,CTA_Look_Up_Table,24,FALSE)&gt;=0.001,HLOOKUP(EC$10,CTA_Look_Up_Table,24,FALSE),0)</f>
        <v>0</v>
      </c>
      <c r="ED33" s="26">
        <f t="shared" si="78"/>
        <v>0</v>
      </c>
      <c r="EE33" s="26">
        <f t="shared" si="78"/>
        <v>0</v>
      </c>
      <c r="EF33" s="26">
        <f t="shared" si="78"/>
        <v>0</v>
      </c>
      <c r="EG33" s="26">
        <f t="shared" si="78"/>
        <v>0</v>
      </c>
      <c r="EH33" s="26">
        <f t="shared" si="78"/>
        <v>0</v>
      </c>
      <c r="EI33" s="26">
        <f t="shared" si="78"/>
        <v>0</v>
      </c>
      <c r="EJ33" s="26">
        <f t="shared" si="78"/>
        <v>0</v>
      </c>
      <c r="EK33" s="26">
        <f t="shared" si="78"/>
        <v>0</v>
      </c>
      <c r="EL33" s="26">
        <f t="shared" si="78"/>
        <v>0</v>
      </c>
      <c r="EM33" s="26">
        <f t="shared" si="78"/>
        <v>0</v>
      </c>
      <c r="EN33" s="26">
        <f t="shared" si="78"/>
        <v>0</v>
      </c>
      <c r="EO33" s="26">
        <f t="shared" si="78"/>
        <v>0</v>
      </c>
      <c r="EP33" s="26">
        <f t="shared" si="78"/>
        <v>0</v>
      </c>
      <c r="EQ33" s="26">
        <f t="shared" si="78"/>
        <v>0</v>
      </c>
      <c r="ER33" s="26">
        <f t="shared" si="78"/>
        <v>0</v>
      </c>
      <c r="ES33" s="26">
        <f t="shared" si="78"/>
        <v>0</v>
      </c>
      <c r="ET33" s="26">
        <f t="shared" si="78"/>
        <v>0</v>
      </c>
      <c r="EU33" s="26">
        <f t="shared" si="78"/>
        <v>0</v>
      </c>
      <c r="EV33" s="26">
        <f t="shared" si="78"/>
        <v>0</v>
      </c>
      <c r="EW33" s="26">
        <f t="shared" si="78"/>
        <v>0</v>
      </c>
      <c r="EX33" s="26">
        <f t="shared" si="78"/>
        <v>0</v>
      </c>
      <c r="EY33" s="26">
        <f t="shared" si="78"/>
        <v>0</v>
      </c>
      <c r="EZ33" s="26">
        <f t="shared" si="78"/>
        <v>0</v>
      </c>
      <c r="FA33" s="26">
        <f t="shared" si="78"/>
        <v>0</v>
      </c>
      <c r="FB33" s="26">
        <f t="shared" si="78"/>
        <v>0</v>
      </c>
      <c r="FC33" s="26">
        <f t="shared" si="78"/>
        <v>0</v>
      </c>
      <c r="FD33" s="26">
        <f t="shared" si="78"/>
        <v>0</v>
      </c>
      <c r="FE33" s="26">
        <f t="shared" si="78"/>
        <v>0</v>
      </c>
      <c r="FF33" s="26">
        <f t="shared" si="78"/>
        <v>0</v>
      </c>
      <c r="FG33" s="26">
        <f t="shared" si="78"/>
        <v>0</v>
      </c>
      <c r="FH33" s="26">
        <f t="shared" si="78"/>
        <v>0</v>
      </c>
      <c r="FI33" s="26">
        <f t="shared" si="78"/>
        <v>0</v>
      </c>
      <c r="FJ33" s="26">
        <f t="shared" si="78"/>
        <v>0</v>
      </c>
      <c r="FK33" s="26">
        <f t="shared" si="78"/>
        <v>0</v>
      </c>
      <c r="FL33" s="26">
        <f t="shared" si="78"/>
        <v>0</v>
      </c>
      <c r="FM33" s="26">
        <f t="shared" si="78"/>
        <v>0</v>
      </c>
      <c r="FN33" s="26">
        <f t="shared" si="78"/>
        <v>0</v>
      </c>
      <c r="FO33" s="26">
        <f t="shared" si="78"/>
        <v>0</v>
      </c>
      <c r="FP33" s="26">
        <f t="shared" si="78"/>
        <v>0</v>
      </c>
      <c r="FQ33" s="26">
        <f t="shared" si="78"/>
        <v>0</v>
      </c>
      <c r="FR33" s="26">
        <f t="shared" si="78"/>
        <v>0</v>
      </c>
      <c r="FS33" s="26">
        <f t="shared" si="78"/>
        <v>0</v>
      </c>
      <c r="FT33" s="26">
        <f t="shared" si="78"/>
        <v>0</v>
      </c>
      <c r="FU33" s="26">
        <f t="shared" si="78"/>
        <v>0</v>
      </c>
      <c r="FV33" s="26">
        <f t="shared" si="78"/>
        <v>0</v>
      </c>
      <c r="FW33" s="26">
        <f t="shared" si="78"/>
        <v>0</v>
      </c>
      <c r="FX33" s="26">
        <f t="shared" si="78"/>
        <v>0</v>
      </c>
      <c r="FY33" s="26">
        <f t="shared" si="78"/>
        <v>0</v>
      </c>
      <c r="FZ33" s="26">
        <f t="shared" si="78"/>
        <v>0</v>
      </c>
      <c r="GA33" s="26">
        <f t="shared" si="78"/>
        <v>0</v>
      </c>
      <c r="GB33" s="26">
        <f t="shared" si="78"/>
        <v>0</v>
      </c>
      <c r="GC33" s="26">
        <f t="shared" si="78"/>
        <v>0</v>
      </c>
      <c r="GD33" s="26">
        <f t="shared" si="78"/>
        <v>0</v>
      </c>
      <c r="GE33" s="26">
        <f t="shared" si="78"/>
        <v>0</v>
      </c>
      <c r="GF33" s="26">
        <f t="shared" si="78"/>
        <v>0.21422836714190877</v>
      </c>
      <c r="GG33" s="26">
        <f t="shared" si="78"/>
        <v>0</v>
      </c>
      <c r="GH33" s="26">
        <f t="shared" si="78"/>
        <v>0</v>
      </c>
      <c r="GI33" s="26">
        <f t="shared" si="78"/>
        <v>0</v>
      </c>
      <c r="GJ33" s="26">
        <f t="shared" si="78"/>
        <v>0</v>
      </c>
      <c r="GK33" s="26">
        <f t="shared" si="78"/>
        <v>0</v>
      </c>
      <c r="GL33" s="26">
        <f t="shared" si="78"/>
        <v>0</v>
      </c>
      <c r="GM33" s="26">
        <f t="shared" si="78"/>
        <v>0</v>
      </c>
      <c r="GN33" s="26">
        <f t="shared" si="78"/>
        <v>0</v>
      </c>
      <c r="GO33" s="26">
        <f t="shared" ref="GO33:HZ33" si="79">IF(HLOOKUP(GO$10,CTA_Look_Up_Table,24,FALSE)&gt;=0.001,HLOOKUP(GO$10,CTA_Look_Up_Table,24,FALSE),0)</f>
        <v>0</v>
      </c>
      <c r="GP33" s="26">
        <f t="shared" si="79"/>
        <v>0</v>
      </c>
      <c r="GQ33" s="26">
        <f t="shared" si="79"/>
        <v>0</v>
      </c>
      <c r="GR33" s="26">
        <f t="shared" si="79"/>
        <v>0</v>
      </c>
      <c r="GS33" s="26">
        <f t="shared" si="79"/>
        <v>0</v>
      </c>
      <c r="GT33" s="26">
        <f t="shared" si="79"/>
        <v>0</v>
      </c>
      <c r="GU33" s="26">
        <f t="shared" si="79"/>
        <v>0</v>
      </c>
      <c r="GV33" s="26">
        <f t="shared" si="79"/>
        <v>0</v>
      </c>
      <c r="GW33" s="26">
        <f t="shared" si="79"/>
        <v>0</v>
      </c>
      <c r="GX33" s="26">
        <f t="shared" si="79"/>
        <v>0</v>
      </c>
      <c r="GY33" s="26">
        <f t="shared" si="79"/>
        <v>0</v>
      </c>
      <c r="GZ33" s="26">
        <f t="shared" si="79"/>
        <v>0</v>
      </c>
      <c r="HA33" s="26">
        <f t="shared" si="79"/>
        <v>0</v>
      </c>
      <c r="HB33" s="26">
        <f t="shared" si="79"/>
        <v>0</v>
      </c>
      <c r="HC33" s="26">
        <f t="shared" si="79"/>
        <v>0</v>
      </c>
      <c r="HD33" s="26">
        <f t="shared" si="79"/>
        <v>0</v>
      </c>
      <c r="HE33" s="26">
        <f t="shared" si="79"/>
        <v>0</v>
      </c>
      <c r="HF33" s="26">
        <f t="shared" si="79"/>
        <v>0</v>
      </c>
      <c r="HG33" s="26">
        <f t="shared" si="79"/>
        <v>0</v>
      </c>
      <c r="HH33" s="26">
        <f t="shared" si="79"/>
        <v>0</v>
      </c>
      <c r="HI33" s="26">
        <f t="shared" si="79"/>
        <v>0</v>
      </c>
      <c r="HJ33" s="26">
        <f t="shared" si="79"/>
        <v>0</v>
      </c>
      <c r="HK33" s="26">
        <f t="shared" si="79"/>
        <v>0</v>
      </c>
      <c r="HL33" s="26">
        <f t="shared" si="79"/>
        <v>0</v>
      </c>
      <c r="HM33" s="26">
        <f t="shared" si="79"/>
        <v>0</v>
      </c>
      <c r="HN33" s="26">
        <f t="shared" si="79"/>
        <v>0</v>
      </c>
      <c r="HO33" s="26">
        <f t="shared" si="79"/>
        <v>0</v>
      </c>
      <c r="HP33" s="26">
        <f t="shared" si="79"/>
        <v>0</v>
      </c>
      <c r="HQ33" s="26">
        <f t="shared" si="79"/>
        <v>0</v>
      </c>
      <c r="HR33" s="26">
        <f t="shared" si="79"/>
        <v>0</v>
      </c>
      <c r="HS33" s="26">
        <f t="shared" si="79"/>
        <v>0</v>
      </c>
      <c r="HT33" s="26">
        <f t="shared" si="79"/>
        <v>0</v>
      </c>
      <c r="HU33" s="26">
        <f t="shared" si="79"/>
        <v>0</v>
      </c>
      <c r="HV33" s="26">
        <f t="shared" si="79"/>
        <v>0</v>
      </c>
      <c r="HW33" s="26">
        <f t="shared" si="79"/>
        <v>0</v>
      </c>
      <c r="HX33" s="26">
        <f t="shared" si="79"/>
        <v>0</v>
      </c>
      <c r="HY33" s="26">
        <f t="shared" si="79"/>
        <v>0</v>
      </c>
      <c r="HZ33" s="26">
        <f t="shared" si="79"/>
        <v>0</v>
      </c>
    </row>
    <row r="34" spans="1:234" s="12" customFormat="1" ht="12" customHeight="1" x14ac:dyDescent="0.15">
      <c r="A34" s="17" t="s">
        <v>179</v>
      </c>
      <c r="B34" s="18"/>
      <c r="C34" s="26">
        <f>IF(HLOOKUP(C$10,CTA_Look_Up_Table,25,FALSE)&gt;=0.001,HLOOKUP(C$10,CTA_Look_Up_Table,25,FALSE),0)</f>
        <v>0</v>
      </c>
      <c r="D34" s="26">
        <f>IF(HLOOKUP(D$10,CTA_Look_Up_Table,25,FALSE)&gt;=0.001,HLOOKUP(D$10,CTA_Look_Up_Table,25,FALSE),0)</f>
        <v>0.30214030662594971</v>
      </c>
      <c r="E34" s="26">
        <f t="shared" ref="E34:BP34" si="80">IF(HLOOKUP(E$10,CTA_Look_Up_Table,25,FALSE)&gt;=0.001,HLOOKUP(E$10,CTA_Look_Up_Table,25,FALSE),0)</f>
        <v>0.60082655306892352</v>
      </c>
      <c r="F34" s="26">
        <f t="shared" si="80"/>
        <v>0.86163225304575031</v>
      </c>
      <c r="G34" s="26">
        <f t="shared" si="80"/>
        <v>0.86163225385684605</v>
      </c>
      <c r="H34" s="26">
        <f t="shared" si="80"/>
        <v>0.89391012328509645</v>
      </c>
      <c r="I34" s="26">
        <f t="shared" si="80"/>
        <v>0</v>
      </c>
      <c r="J34" s="26">
        <f t="shared" si="80"/>
        <v>0.77894713987009456</v>
      </c>
      <c r="K34" s="26">
        <f t="shared" si="80"/>
        <v>0</v>
      </c>
      <c r="L34" s="26">
        <f t="shared" si="80"/>
        <v>0.86163228266479652</v>
      </c>
      <c r="M34" s="26">
        <f t="shared" si="80"/>
        <v>0.30214030662594971</v>
      </c>
      <c r="N34" s="26">
        <f t="shared" si="80"/>
        <v>0.69210732523161356</v>
      </c>
      <c r="O34" s="26">
        <f t="shared" si="80"/>
        <v>0.11163401910038176</v>
      </c>
      <c r="P34" s="26">
        <f t="shared" si="80"/>
        <v>0.86163228266479652</v>
      </c>
      <c r="Q34" s="26">
        <f t="shared" si="80"/>
        <v>0.30214030662594971</v>
      </c>
      <c r="R34" s="26">
        <f t="shared" si="80"/>
        <v>0.96064878479266225</v>
      </c>
      <c r="S34" s="26">
        <f t="shared" si="80"/>
        <v>0.69210732523161356</v>
      </c>
      <c r="T34" s="26">
        <f t="shared" si="80"/>
        <v>0.69210620014383561</v>
      </c>
      <c r="U34" s="26">
        <f t="shared" si="80"/>
        <v>0.69210773076989185</v>
      </c>
      <c r="V34" s="26">
        <f t="shared" si="80"/>
        <v>0</v>
      </c>
      <c r="W34" s="26">
        <f t="shared" si="80"/>
        <v>0.76772794481891948</v>
      </c>
      <c r="X34" s="26">
        <f t="shared" si="80"/>
        <v>0</v>
      </c>
      <c r="Y34" s="26">
        <f t="shared" si="80"/>
        <v>0.57971693386099421</v>
      </c>
      <c r="Z34" s="26">
        <f t="shared" si="80"/>
        <v>0.58295861294992923</v>
      </c>
      <c r="AA34" s="26">
        <f t="shared" si="80"/>
        <v>0</v>
      </c>
      <c r="AB34" s="26">
        <f t="shared" si="80"/>
        <v>0.80439375456915629</v>
      </c>
      <c r="AC34" s="26">
        <f t="shared" si="80"/>
        <v>0</v>
      </c>
      <c r="AD34" s="26">
        <f t="shared" si="80"/>
        <v>0.3146400825236878</v>
      </c>
      <c r="AE34" s="26">
        <f t="shared" si="80"/>
        <v>0</v>
      </c>
      <c r="AF34" s="26">
        <f t="shared" si="80"/>
        <v>0.68859589818383671</v>
      </c>
      <c r="AG34" s="26">
        <f t="shared" si="80"/>
        <v>0</v>
      </c>
      <c r="AH34" s="26">
        <f t="shared" si="80"/>
        <v>0.10767421247577988</v>
      </c>
      <c r="AI34" s="26">
        <f t="shared" si="80"/>
        <v>0.49374987712644375</v>
      </c>
      <c r="AJ34" s="26">
        <f t="shared" si="80"/>
        <v>0.49374987437621914</v>
      </c>
      <c r="AK34" s="26">
        <f t="shared" si="80"/>
        <v>0.49374990522223372</v>
      </c>
      <c r="AL34" s="26">
        <f t="shared" si="80"/>
        <v>0.96064877622737899</v>
      </c>
      <c r="AM34" s="26">
        <f t="shared" si="80"/>
        <v>2.5985676899488142E-3</v>
      </c>
      <c r="AN34" s="26">
        <f t="shared" si="80"/>
        <v>0.96064877617340994</v>
      </c>
      <c r="AO34" s="26">
        <f t="shared" si="80"/>
        <v>0.96064877557866013</v>
      </c>
      <c r="AP34" s="26">
        <f t="shared" si="80"/>
        <v>0.96064877622737899</v>
      </c>
      <c r="AQ34" s="26">
        <f t="shared" si="80"/>
        <v>0.96064909970679857</v>
      </c>
      <c r="AR34" s="26">
        <f t="shared" si="80"/>
        <v>2.9999999999999996E-3</v>
      </c>
      <c r="AS34" s="26">
        <f t="shared" si="80"/>
        <v>3.0000000000000001E-3</v>
      </c>
      <c r="AT34" s="26">
        <f t="shared" si="80"/>
        <v>0.96064877617340994</v>
      </c>
      <c r="AU34" s="26">
        <f t="shared" si="80"/>
        <v>0.85398494817818282</v>
      </c>
      <c r="AV34" s="26">
        <f t="shared" si="80"/>
        <v>1.5309363984412201E-2</v>
      </c>
      <c r="AW34" s="26">
        <f t="shared" si="80"/>
        <v>0.35007498721402047</v>
      </c>
      <c r="AX34" s="26">
        <f t="shared" si="80"/>
        <v>0</v>
      </c>
      <c r="AY34" s="26">
        <f t="shared" si="80"/>
        <v>0</v>
      </c>
      <c r="AZ34" s="26">
        <f t="shared" si="80"/>
        <v>0.54992001247091393</v>
      </c>
      <c r="BA34" s="26">
        <f t="shared" si="80"/>
        <v>0.72410354817295819</v>
      </c>
      <c r="BB34" s="26">
        <f t="shared" si="80"/>
        <v>0</v>
      </c>
      <c r="BC34" s="26">
        <f t="shared" si="80"/>
        <v>0.81998877120342639</v>
      </c>
      <c r="BD34" s="26">
        <f t="shared" si="80"/>
        <v>0</v>
      </c>
      <c r="BE34" s="26">
        <f t="shared" si="80"/>
        <v>0.25512416200796356</v>
      </c>
      <c r="BF34" s="26">
        <f t="shared" si="80"/>
        <v>0.67372375752188418</v>
      </c>
      <c r="BG34" s="26">
        <f t="shared" si="80"/>
        <v>0.80970543251352711</v>
      </c>
      <c r="BH34" s="26">
        <f t="shared" si="80"/>
        <v>9.4142526046750909E-3</v>
      </c>
      <c r="BI34" s="26">
        <f t="shared" si="80"/>
        <v>0.49971358032467666</v>
      </c>
      <c r="BJ34" s="26">
        <f t="shared" si="80"/>
        <v>0.49974754981455111</v>
      </c>
      <c r="BK34" s="26">
        <f t="shared" si="80"/>
        <v>0.84104500200168275</v>
      </c>
      <c r="BL34" s="26">
        <f t="shared" si="80"/>
        <v>0.85146755702094534</v>
      </c>
      <c r="BM34" s="26">
        <f t="shared" si="80"/>
        <v>0.85196292052967038</v>
      </c>
      <c r="BN34" s="26">
        <f t="shared" si="80"/>
        <v>0.85146755702094534</v>
      </c>
      <c r="BO34" s="26">
        <f t="shared" si="80"/>
        <v>0.49974634110320276</v>
      </c>
      <c r="BP34" s="26">
        <f t="shared" si="80"/>
        <v>0.49974634110320276</v>
      </c>
      <c r="BQ34" s="26">
        <f t="shared" ref="BQ34:EB34" si="81">IF(HLOOKUP(BQ$10,CTA_Look_Up_Table,25,FALSE)&gt;=0.001,HLOOKUP(BQ$10,CTA_Look_Up_Table,25,FALSE),0)</f>
        <v>0.49974754981455111</v>
      </c>
      <c r="BR34" s="26">
        <f t="shared" si="81"/>
        <v>3.7548756501053146E-2</v>
      </c>
      <c r="BS34" s="26">
        <f t="shared" si="81"/>
        <v>0.3440119605106095</v>
      </c>
      <c r="BT34" s="26">
        <f t="shared" si="81"/>
        <v>3.9875572591148371E-2</v>
      </c>
      <c r="BU34" s="26">
        <f t="shared" si="81"/>
        <v>1.5540355139732908E-3</v>
      </c>
      <c r="BV34" s="26">
        <f t="shared" si="81"/>
        <v>0.49974629455669306</v>
      </c>
      <c r="BW34" s="26">
        <f t="shared" si="81"/>
        <v>0.49974634110320276</v>
      </c>
      <c r="BX34" s="26">
        <f t="shared" si="81"/>
        <v>0.49974639279378985</v>
      </c>
      <c r="BY34" s="26">
        <f t="shared" si="81"/>
        <v>0.49974629455669306</v>
      </c>
      <c r="BZ34" s="26">
        <f t="shared" si="81"/>
        <v>0.89386415817160192</v>
      </c>
      <c r="CA34" s="26">
        <f t="shared" si="81"/>
        <v>0.89386415555747489</v>
      </c>
      <c r="CB34" s="26">
        <f t="shared" si="81"/>
        <v>0</v>
      </c>
      <c r="CC34" s="26">
        <f t="shared" si="81"/>
        <v>0.96064877411716765</v>
      </c>
      <c r="CD34" s="26">
        <f t="shared" si="81"/>
        <v>0.86927197458525496</v>
      </c>
      <c r="CE34" s="26">
        <f t="shared" si="81"/>
        <v>0.89391012528068747</v>
      </c>
      <c r="CF34" s="26">
        <f t="shared" si="81"/>
        <v>0.89324373621046282</v>
      </c>
      <c r="CG34" s="26">
        <f t="shared" si="81"/>
        <v>0.89386415570093369</v>
      </c>
      <c r="CH34" s="26">
        <f t="shared" si="81"/>
        <v>0.89386415817160192</v>
      </c>
      <c r="CI34" s="26">
        <f t="shared" si="81"/>
        <v>0.8719584508942797</v>
      </c>
      <c r="CJ34" s="26">
        <f t="shared" si="81"/>
        <v>0.89103371575697576</v>
      </c>
      <c r="CK34" s="26">
        <f t="shared" si="81"/>
        <v>0.8910337122828772</v>
      </c>
      <c r="CL34" s="26">
        <f t="shared" si="81"/>
        <v>0.89103371575697576</v>
      </c>
      <c r="CM34" s="26">
        <f t="shared" si="81"/>
        <v>0.93347035786446109</v>
      </c>
      <c r="CN34" s="26">
        <f t="shared" si="81"/>
        <v>0.93347032454742629</v>
      </c>
      <c r="CO34" s="26">
        <f t="shared" si="81"/>
        <v>0.93347035552827839</v>
      </c>
      <c r="CP34" s="26">
        <f t="shared" si="81"/>
        <v>0.93347032454742629</v>
      </c>
      <c r="CQ34" s="26">
        <f t="shared" si="81"/>
        <v>0.93347035786446109</v>
      </c>
      <c r="CR34" s="26">
        <f t="shared" si="81"/>
        <v>0.11374990670702832</v>
      </c>
      <c r="CS34" s="26">
        <f t="shared" si="81"/>
        <v>0</v>
      </c>
      <c r="CT34" s="26">
        <f t="shared" si="81"/>
        <v>0</v>
      </c>
      <c r="CU34" s="26">
        <f t="shared" si="81"/>
        <v>0.69675223106934037</v>
      </c>
      <c r="CV34" s="26">
        <f t="shared" si="81"/>
        <v>0.94961000171390342</v>
      </c>
      <c r="CW34" s="26">
        <f t="shared" si="81"/>
        <v>0.94332124407874729</v>
      </c>
      <c r="CX34" s="26">
        <f t="shared" si="81"/>
        <v>0.94332124407874729</v>
      </c>
      <c r="CY34" s="26">
        <f t="shared" si="81"/>
        <v>0.94332124819334073</v>
      </c>
      <c r="CZ34" s="26">
        <f t="shared" si="81"/>
        <v>0.94332124819334073</v>
      </c>
      <c r="DA34" s="26">
        <f t="shared" si="81"/>
        <v>0.94332124233358061</v>
      </c>
      <c r="DB34" s="26">
        <f t="shared" si="81"/>
        <v>0.94733808824968258</v>
      </c>
      <c r="DC34" s="26">
        <f t="shared" si="81"/>
        <v>0.94733808824968258</v>
      </c>
      <c r="DD34" s="26">
        <f t="shared" si="81"/>
        <v>0.94733771631001085</v>
      </c>
      <c r="DE34" s="26">
        <f t="shared" si="81"/>
        <v>0.94733808824968258</v>
      </c>
      <c r="DF34" s="26">
        <f t="shared" si="81"/>
        <v>0.96064877863531239</v>
      </c>
      <c r="DG34" s="26">
        <f t="shared" si="81"/>
        <v>0.12122762333847767</v>
      </c>
      <c r="DH34" s="26">
        <f t="shared" si="81"/>
        <v>0.12122762333847767</v>
      </c>
      <c r="DI34" s="26">
        <f t="shared" si="81"/>
        <v>2.8342775387527695E-2</v>
      </c>
      <c r="DJ34" s="26">
        <f t="shared" si="81"/>
        <v>0.12122760080337451</v>
      </c>
      <c r="DK34" s="26">
        <f t="shared" si="81"/>
        <v>3.0000000000000001E-3</v>
      </c>
      <c r="DL34" s="26">
        <f t="shared" si="81"/>
        <v>0.12122761113440444</v>
      </c>
      <c r="DM34" s="26">
        <f t="shared" si="81"/>
        <v>0.28241368673265327</v>
      </c>
      <c r="DN34" s="26">
        <f t="shared" si="81"/>
        <v>0.28241368673265327</v>
      </c>
      <c r="DO34" s="26">
        <f t="shared" si="81"/>
        <v>0.28241369734601313</v>
      </c>
      <c r="DP34" s="26">
        <f t="shared" si="81"/>
        <v>0.28241357799909245</v>
      </c>
      <c r="DQ34" s="26">
        <f t="shared" si="81"/>
        <v>0</v>
      </c>
      <c r="DR34" s="26">
        <f t="shared" si="81"/>
        <v>0.28242086387770338</v>
      </c>
      <c r="DS34" s="26">
        <f t="shared" si="81"/>
        <v>0.89391011848208946</v>
      </c>
      <c r="DT34" s="26">
        <f t="shared" si="81"/>
        <v>0.89391012200517361</v>
      </c>
      <c r="DU34" s="26">
        <f t="shared" si="81"/>
        <v>0.89391014191563667</v>
      </c>
      <c r="DV34" s="26">
        <f t="shared" si="81"/>
        <v>0.89391011848208946</v>
      </c>
      <c r="DW34" s="26">
        <f t="shared" si="81"/>
        <v>0.89391011946201693</v>
      </c>
      <c r="DX34" s="26">
        <f t="shared" si="81"/>
        <v>0</v>
      </c>
      <c r="DY34" s="26">
        <f t="shared" si="81"/>
        <v>0.91717133867915424</v>
      </c>
      <c r="DZ34" s="26">
        <f t="shared" si="81"/>
        <v>0.96175719653188041</v>
      </c>
      <c r="EA34" s="26">
        <f t="shared" si="81"/>
        <v>0.79089252503758634</v>
      </c>
      <c r="EB34" s="26">
        <f t="shared" si="81"/>
        <v>0.79089252503758634</v>
      </c>
      <c r="EC34" s="26">
        <f t="shared" ref="EC34:GN34" si="82">IF(HLOOKUP(EC$10,CTA_Look_Up_Table,25,FALSE)&gt;=0.001,HLOOKUP(EC$10,CTA_Look_Up_Table,25,FALSE),0)</f>
        <v>0.79089222476515142</v>
      </c>
      <c r="ED34" s="26">
        <f t="shared" si="82"/>
        <v>0.79089235415569903</v>
      </c>
      <c r="EE34" s="26">
        <f t="shared" si="82"/>
        <v>0.79089222476515142</v>
      </c>
      <c r="EF34" s="26">
        <f t="shared" si="82"/>
        <v>0.92120673193139035</v>
      </c>
      <c r="EG34" s="26">
        <f t="shared" si="82"/>
        <v>0.49374990834887461</v>
      </c>
      <c r="EH34" s="26">
        <f t="shared" si="82"/>
        <v>0.66388294116292412</v>
      </c>
      <c r="EI34" s="26">
        <f t="shared" si="82"/>
        <v>0.17284845507605706</v>
      </c>
      <c r="EJ34" s="26">
        <f t="shared" si="82"/>
        <v>0.49374991107646804</v>
      </c>
      <c r="EK34" s="26">
        <f t="shared" si="82"/>
        <v>0</v>
      </c>
      <c r="EL34" s="26">
        <f t="shared" si="82"/>
        <v>1.9999994607167184E-3</v>
      </c>
      <c r="EM34" s="26">
        <f t="shared" si="82"/>
        <v>3.0000000000000001E-3</v>
      </c>
      <c r="EN34" s="26">
        <f t="shared" si="82"/>
        <v>3.0000000000000001E-3</v>
      </c>
      <c r="EO34" s="26">
        <f t="shared" si="82"/>
        <v>0.79278735496351138</v>
      </c>
      <c r="EP34" s="26">
        <f t="shared" si="82"/>
        <v>0.9606487812095893</v>
      </c>
      <c r="EQ34" s="26">
        <f t="shared" si="82"/>
        <v>0.95924816577572458</v>
      </c>
      <c r="ER34" s="26">
        <f t="shared" si="82"/>
        <v>0.99500000191696025</v>
      </c>
      <c r="ES34" s="26">
        <f t="shared" si="82"/>
        <v>0.96064877624920619</v>
      </c>
      <c r="ET34" s="26">
        <f t="shared" si="82"/>
        <v>0.96064877440926866</v>
      </c>
      <c r="EU34" s="26">
        <f t="shared" si="82"/>
        <v>0.9606487812095893</v>
      </c>
      <c r="EV34" s="26">
        <f t="shared" si="82"/>
        <v>0.96064877411716765</v>
      </c>
      <c r="EW34" s="26">
        <f t="shared" si="82"/>
        <v>0</v>
      </c>
      <c r="EX34" s="26">
        <f t="shared" si="82"/>
        <v>0.96064878741834681</v>
      </c>
      <c r="EY34" s="26">
        <f t="shared" si="82"/>
        <v>0.96064909970679857</v>
      </c>
      <c r="EZ34" s="26">
        <f t="shared" si="82"/>
        <v>0.96064877639572321</v>
      </c>
      <c r="FA34" s="26">
        <f t="shared" si="82"/>
        <v>0.96064876802227883</v>
      </c>
      <c r="FB34" s="26">
        <f t="shared" si="82"/>
        <v>0</v>
      </c>
      <c r="FC34" s="26">
        <f t="shared" si="82"/>
        <v>0</v>
      </c>
      <c r="FD34" s="26">
        <f t="shared" si="82"/>
        <v>0</v>
      </c>
      <c r="FE34" s="26">
        <f t="shared" si="82"/>
        <v>0</v>
      </c>
      <c r="FF34" s="26">
        <f t="shared" si="82"/>
        <v>0</v>
      </c>
      <c r="FG34" s="26">
        <f t="shared" si="82"/>
        <v>0</v>
      </c>
      <c r="FH34" s="26">
        <f t="shared" si="82"/>
        <v>0</v>
      </c>
      <c r="FI34" s="26">
        <f t="shared" si="82"/>
        <v>0</v>
      </c>
      <c r="FJ34" s="26">
        <f t="shared" si="82"/>
        <v>0</v>
      </c>
      <c r="FK34" s="26">
        <f t="shared" si="82"/>
        <v>0</v>
      </c>
      <c r="FL34" s="26">
        <f t="shared" si="82"/>
        <v>0</v>
      </c>
      <c r="FM34" s="26">
        <f t="shared" si="82"/>
        <v>0</v>
      </c>
      <c r="FN34" s="26">
        <f t="shared" si="82"/>
        <v>0</v>
      </c>
      <c r="FO34" s="26">
        <f t="shared" si="82"/>
        <v>0</v>
      </c>
      <c r="FP34" s="26">
        <f t="shared" si="82"/>
        <v>0</v>
      </c>
      <c r="FQ34" s="26">
        <f t="shared" si="82"/>
        <v>0</v>
      </c>
      <c r="FR34" s="26">
        <f t="shared" si="82"/>
        <v>0</v>
      </c>
      <c r="FS34" s="26">
        <f t="shared" si="82"/>
        <v>0</v>
      </c>
      <c r="FT34" s="26">
        <f t="shared" si="82"/>
        <v>0</v>
      </c>
      <c r="FU34" s="26">
        <f t="shared" si="82"/>
        <v>0</v>
      </c>
      <c r="FV34" s="26">
        <f t="shared" si="82"/>
        <v>0</v>
      </c>
      <c r="FW34" s="26">
        <f t="shared" si="82"/>
        <v>0</v>
      </c>
      <c r="FX34" s="26">
        <f t="shared" si="82"/>
        <v>0</v>
      </c>
      <c r="FY34" s="26">
        <f t="shared" si="82"/>
        <v>7.4092097940480897E-2</v>
      </c>
      <c r="FZ34" s="26">
        <f t="shared" si="82"/>
        <v>0</v>
      </c>
      <c r="GA34" s="26">
        <f t="shared" si="82"/>
        <v>0</v>
      </c>
      <c r="GB34" s="26">
        <f t="shared" si="82"/>
        <v>0</v>
      </c>
      <c r="GC34" s="26">
        <f t="shared" si="82"/>
        <v>0</v>
      </c>
      <c r="GD34" s="26">
        <f t="shared" si="82"/>
        <v>0.77894703306335134</v>
      </c>
      <c r="GE34" s="26">
        <f t="shared" si="82"/>
        <v>0.86163225889408901</v>
      </c>
      <c r="GF34" s="26">
        <f t="shared" si="82"/>
        <v>0.69210731369990597</v>
      </c>
      <c r="GG34" s="26">
        <f t="shared" si="82"/>
        <v>0.32597249432685538</v>
      </c>
      <c r="GH34" s="26">
        <f t="shared" si="82"/>
        <v>0.3259724949005775</v>
      </c>
      <c r="GI34" s="26">
        <f t="shared" si="82"/>
        <v>0.3259724949005775</v>
      </c>
      <c r="GJ34" s="26">
        <f t="shared" si="82"/>
        <v>0.58296220354685546</v>
      </c>
      <c r="GK34" s="26">
        <f t="shared" si="82"/>
        <v>0.58360741834696273</v>
      </c>
      <c r="GL34" s="26">
        <f t="shared" si="82"/>
        <v>0.57964269975051563</v>
      </c>
      <c r="GM34" s="26">
        <f t="shared" si="82"/>
        <v>0.58295861294992923</v>
      </c>
      <c r="GN34" s="26">
        <f t="shared" si="82"/>
        <v>0.3146400825236878</v>
      </c>
      <c r="GO34" s="26">
        <f t="shared" ref="GO34:HZ34" si="83">IF(HLOOKUP(GO$10,CTA_Look_Up_Table,25,FALSE)&gt;=0.001,HLOOKUP(GO$10,CTA_Look_Up_Table,25,FALSE),0)</f>
        <v>0.7677279430408509</v>
      </c>
      <c r="GP34" s="26">
        <f t="shared" si="83"/>
        <v>0.10767421247577988</v>
      </c>
      <c r="GQ34" s="26">
        <f t="shared" si="83"/>
        <v>0.57464971183197378</v>
      </c>
      <c r="GR34" s="26">
        <f t="shared" si="83"/>
        <v>0.54975862900736905</v>
      </c>
      <c r="GS34" s="26">
        <f t="shared" si="83"/>
        <v>0.72408076777090224</v>
      </c>
      <c r="GT34" s="26">
        <f t="shared" si="83"/>
        <v>0.72009593359498092</v>
      </c>
      <c r="GU34" s="26">
        <f t="shared" si="83"/>
        <v>0.72410354817295819</v>
      </c>
      <c r="GV34" s="26">
        <f t="shared" si="83"/>
        <v>0.25512416200796356</v>
      </c>
      <c r="GW34" s="26">
        <f t="shared" si="83"/>
        <v>9.4142526046750909E-3</v>
      </c>
      <c r="GX34" s="26">
        <f t="shared" si="83"/>
        <v>2.4411231009999534E-2</v>
      </c>
      <c r="GY34" s="26">
        <f t="shared" si="83"/>
        <v>2.4411231009999534E-2</v>
      </c>
      <c r="GZ34" s="26">
        <f t="shared" si="83"/>
        <v>0.49974754981455111</v>
      </c>
      <c r="HA34" s="26">
        <f t="shared" si="83"/>
        <v>3.7548756501053146E-2</v>
      </c>
      <c r="HB34" s="26">
        <f t="shared" si="83"/>
        <v>0.49974629455669306</v>
      </c>
      <c r="HC34" s="26">
        <f t="shared" si="83"/>
        <v>0.87240913974404066</v>
      </c>
      <c r="HD34" s="26">
        <f t="shared" si="83"/>
        <v>0.49974639279378985</v>
      </c>
      <c r="HE34" s="26">
        <f t="shared" si="83"/>
        <v>0.93475541265507145</v>
      </c>
      <c r="HF34" s="26">
        <f t="shared" si="83"/>
        <v>0.10477099831849598</v>
      </c>
      <c r="HG34" s="26">
        <f t="shared" si="83"/>
        <v>0.36341590430010501</v>
      </c>
      <c r="HH34" s="26">
        <f t="shared" si="83"/>
        <v>0.89171965094502914</v>
      </c>
      <c r="HI34" s="26">
        <f t="shared" si="83"/>
        <v>0</v>
      </c>
      <c r="HJ34" s="26">
        <f t="shared" si="83"/>
        <v>0.89386415817160192</v>
      </c>
      <c r="HK34" s="26">
        <f t="shared" si="83"/>
        <v>0.89103371676368714</v>
      </c>
      <c r="HL34" s="26">
        <f t="shared" si="83"/>
        <v>0.11237222887550462</v>
      </c>
      <c r="HM34" s="26">
        <f t="shared" si="83"/>
        <v>0.11286886962808829</v>
      </c>
      <c r="HN34" s="26">
        <f t="shared" si="83"/>
        <v>0</v>
      </c>
      <c r="HO34" s="26">
        <f t="shared" si="83"/>
        <v>0.71549511177493885</v>
      </c>
      <c r="HP34" s="26">
        <f t="shared" si="83"/>
        <v>0</v>
      </c>
      <c r="HQ34" s="26">
        <f t="shared" si="83"/>
        <v>0.94332124407874729</v>
      </c>
      <c r="HR34" s="26">
        <f t="shared" si="83"/>
        <v>0</v>
      </c>
      <c r="HS34" s="26">
        <f t="shared" si="83"/>
        <v>0.94733808824968258</v>
      </c>
      <c r="HT34" s="26">
        <f t="shared" si="83"/>
        <v>0.2197084753149712</v>
      </c>
      <c r="HU34" s="26">
        <f t="shared" si="83"/>
        <v>0.12122761113440444</v>
      </c>
      <c r="HV34" s="26">
        <f t="shared" si="83"/>
        <v>0.28242086387770338</v>
      </c>
      <c r="HW34" s="26">
        <f t="shared" si="83"/>
        <v>0.89391011848208946</v>
      </c>
      <c r="HX34" s="26">
        <f t="shared" si="83"/>
        <v>0.79089222476515142</v>
      </c>
      <c r="HY34" s="26">
        <f t="shared" si="83"/>
        <v>0</v>
      </c>
      <c r="HZ34" s="26">
        <f t="shared" si="83"/>
        <v>0.9606487812095893</v>
      </c>
    </row>
    <row r="35" spans="1:234" s="12" customFormat="1" ht="12" customHeight="1" x14ac:dyDescent="0.15">
      <c r="A35" s="17" t="s">
        <v>180</v>
      </c>
      <c r="B35" s="18"/>
      <c r="C35" s="26">
        <f>IF(HLOOKUP(C$10,CTA_Look_Up_Table,26,FALSE)&gt;=0.001,HLOOKUP(C$10,CTA_Look_Up_Table,26,FALSE),0)</f>
        <v>0</v>
      </c>
      <c r="D35" s="26">
        <f>IF(HLOOKUP(D$10,CTA_Look_Up_Table,26,FALSE)&gt;=0.001,HLOOKUP(D$10,CTA_Look_Up_Table,26,FALSE),0)</f>
        <v>0.1831723747663892</v>
      </c>
      <c r="E35" s="26">
        <f t="shared" ref="E35:BP35" si="84">IF(HLOOKUP(E$10,CTA_Look_Up_Table,26,FALSE)&gt;=0.001,HLOOKUP(E$10,CTA_Look_Up_Table,26,FALSE),0)</f>
        <v>0</v>
      </c>
      <c r="F35" s="26">
        <f t="shared" si="84"/>
        <v>6.8794081052403533E-2</v>
      </c>
      <c r="G35" s="26">
        <f t="shared" si="84"/>
        <v>6.8794096266691918E-2</v>
      </c>
      <c r="H35" s="26">
        <f t="shared" si="84"/>
        <v>2.1242957304725054E-3</v>
      </c>
      <c r="I35" s="26">
        <f t="shared" si="84"/>
        <v>0.93462659370987422</v>
      </c>
      <c r="J35" s="26">
        <f t="shared" si="84"/>
        <v>0.14096607107809803</v>
      </c>
      <c r="K35" s="26">
        <f t="shared" si="84"/>
        <v>0</v>
      </c>
      <c r="L35" s="26">
        <f t="shared" si="84"/>
        <v>6.8794080598980858E-2</v>
      </c>
      <c r="M35" s="26">
        <f t="shared" si="84"/>
        <v>0.1831723747663892</v>
      </c>
      <c r="N35" s="26">
        <f t="shared" si="84"/>
        <v>2.2415247073220668E-2</v>
      </c>
      <c r="O35" s="26">
        <f t="shared" si="84"/>
        <v>0.20003576780428739</v>
      </c>
      <c r="P35" s="26">
        <f t="shared" si="84"/>
        <v>6.8794080598980858E-2</v>
      </c>
      <c r="Q35" s="26">
        <f t="shared" si="84"/>
        <v>0.1831723747663892</v>
      </c>
      <c r="R35" s="26">
        <f t="shared" si="84"/>
        <v>0</v>
      </c>
      <c r="S35" s="26">
        <f t="shared" si="84"/>
        <v>2.2415247073220668E-2</v>
      </c>
      <c r="T35" s="26">
        <f t="shared" si="84"/>
        <v>2.2415168116499212E-2</v>
      </c>
      <c r="U35" s="26">
        <f t="shared" si="84"/>
        <v>2.2415217549499839E-2</v>
      </c>
      <c r="V35" s="26">
        <f t="shared" si="84"/>
        <v>0</v>
      </c>
      <c r="W35" s="26">
        <f t="shared" si="84"/>
        <v>1.3782838171151779E-2</v>
      </c>
      <c r="X35" s="26">
        <f t="shared" si="84"/>
        <v>0</v>
      </c>
      <c r="Y35" s="26">
        <f t="shared" si="84"/>
        <v>4.3110927837568067E-3</v>
      </c>
      <c r="Z35" s="26">
        <f t="shared" si="84"/>
        <v>1.5097251465236548E-2</v>
      </c>
      <c r="AA35" s="26">
        <f t="shared" si="84"/>
        <v>0</v>
      </c>
      <c r="AB35" s="26">
        <f t="shared" si="84"/>
        <v>1.0516822994804564E-2</v>
      </c>
      <c r="AC35" s="26">
        <f t="shared" si="84"/>
        <v>0</v>
      </c>
      <c r="AD35" s="26">
        <f t="shared" si="84"/>
        <v>2.0647511571022896E-2</v>
      </c>
      <c r="AE35" s="26">
        <f t="shared" si="84"/>
        <v>0</v>
      </c>
      <c r="AF35" s="26">
        <f t="shared" si="84"/>
        <v>1.6332273184923692E-2</v>
      </c>
      <c r="AG35" s="26">
        <f t="shared" si="84"/>
        <v>0</v>
      </c>
      <c r="AH35" s="26">
        <f t="shared" si="84"/>
        <v>2.303566238146422E-2</v>
      </c>
      <c r="AI35" s="26">
        <f t="shared" si="84"/>
        <v>6.5236058622970466E-2</v>
      </c>
      <c r="AJ35" s="26">
        <f t="shared" si="84"/>
        <v>6.5236061607131135E-2</v>
      </c>
      <c r="AK35" s="26">
        <f t="shared" si="84"/>
        <v>6.523605236267277E-2</v>
      </c>
      <c r="AL35" s="26">
        <f t="shared" si="84"/>
        <v>0</v>
      </c>
      <c r="AM35" s="26">
        <f t="shared" si="84"/>
        <v>1.1550343745978823E-2</v>
      </c>
      <c r="AN35" s="26">
        <f t="shared" si="84"/>
        <v>0</v>
      </c>
      <c r="AO35" s="26">
        <f t="shared" si="84"/>
        <v>0</v>
      </c>
      <c r="AP35" s="26">
        <f t="shared" si="84"/>
        <v>0</v>
      </c>
      <c r="AQ35" s="26">
        <f t="shared" si="84"/>
        <v>0</v>
      </c>
      <c r="AR35" s="26">
        <f t="shared" si="84"/>
        <v>0</v>
      </c>
      <c r="AS35" s="26">
        <f t="shared" si="84"/>
        <v>0</v>
      </c>
      <c r="AT35" s="26">
        <f t="shared" si="84"/>
        <v>0</v>
      </c>
      <c r="AU35" s="26">
        <f t="shared" si="84"/>
        <v>6.8680836991390923E-2</v>
      </c>
      <c r="AV35" s="26">
        <f t="shared" si="84"/>
        <v>1.4215543338998661E-3</v>
      </c>
      <c r="AW35" s="26">
        <f t="shared" si="84"/>
        <v>4.1714920405076196E-3</v>
      </c>
      <c r="AX35" s="26">
        <f t="shared" si="84"/>
        <v>1.2528556765480259E-3</v>
      </c>
      <c r="AY35" s="26">
        <f t="shared" si="84"/>
        <v>0</v>
      </c>
      <c r="AZ35" s="26">
        <f t="shared" si="84"/>
        <v>2.9343799854248415E-3</v>
      </c>
      <c r="BA35" s="26">
        <f t="shared" si="84"/>
        <v>1.2378680597524394E-2</v>
      </c>
      <c r="BB35" s="26">
        <f t="shared" si="84"/>
        <v>0</v>
      </c>
      <c r="BC35" s="26">
        <f t="shared" si="84"/>
        <v>1.0806685334906571E-2</v>
      </c>
      <c r="BD35" s="26">
        <f t="shared" si="84"/>
        <v>0</v>
      </c>
      <c r="BE35" s="26">
        <f t="shared" si="84"/>
        <v>2.0067371610003899E-2</v>
      </c>
      <c r="BF35" s="26">
        <f t="shared" si="84"/>
        <v>3.7063007703480616E-2</v>
      </c>
      <c r="BG35" s="26">
        <f t="shared" si="84"/>
        <v>1.2652658782233456E-2</v>
      </c>
      <c r="BH35" s="26">
        <f t="shared" si="84"/>
        <v>1.0091263953978656E-2</v>
      </c>
      <c r="BI35" s="26">
        <f t="shared" si="84"/>
        <v>1.6446013876144903E-3</v>
      </c>
      <c r="BJ35" s="26">
        <f t="shared" si="84"/>
        <v>1.6299723075341871E-3</v>
      </c>
      <c r="BK35" s="26">
        <f t="shared" si="84"/>
        <v>1.041324123882793E-2</v>
      </c>
      <c r="BL35" s="26">
        <f t="shared" si="84"/>
        <v>1.7956127291131475E-2</v>
      </c>
      <c r="BM35" s="26">
        <f t="shared" si="84"/>
        <v>1.7897935936244093E-2</v>
      </c>
      <c r="BN35" s="26">
        <f t="shared" si="84"/>
        <v>1.7956127291131475E-2</v>
      </c>
      <c r="BO35" s="26">
        <f t="shared" si="84"/>
        <v>1.6299763988378098E-3</v>
      </c>
      <c r="BP35" s="26">
        <f t="shared" si="84"/>
        <v>1.6299763988378098E-3</v>
      </c>
      <c r="BQ35" s="26">
        <f t="shared" ref="BQ35:EB35" si="85">IF(HLOOKUP(BQ$10,CTA_Look_Up_Table,26,FALSE)&gt;=0.001,HLOOKUP(BQ$10,CTA_Look_Up_Table,26,FALSE),0)</f>
        <v>1.6299723075341871E-3</v>
      </c>
      <c r="BR35" s="26">
        <f t="shared" si="85"/>
        <v>8.4668347434862009E-3</v>
      </c>
      <c r="BS35" s="26">
        <f t="shared" si="85"/>
        <v>7.7570942178720015E-2</v>
      </c>
      <c r="BT35" s="26">
        <f t="shared" si="85"/>
        <v>5.7851386915890547E-3</v>
      </c>
      <c r="BU35" s="26">
        <f t="shared" si="85"/>
        <v>4.9951646579744637E-2</v>
      </c>
      <c r="BV35" s="26">
        <f t="shared" si="85"/>
        <v>1.629976117718775E-3</v>
      </c>
      <c r="BW35" s="26">
        <f t="shared" si="85"/>
        <v>1.6299763988378098E-3</v>
      </c>
      <c r="BX35" s="26">
        <f t="shared" si="85"/>
        <v>1.6299763176285929E-3</v>
      </c>
      <c r="BY35" s="26">
        <f t="shared" si="85"/>
        <v>1.629976117718775E-3</v>
      </c>
      <c r="BZ35" s="26">
        <f t="shared" si="85"/>
        <v>2.1232738473457085E-3</v>
      </c>
      <c r="CA35" s="26">
        <f t="shared" si="85"/>
        <v>2.1232738878598214E-3</v>
      </c>
      <c r="CB35" s="26">
        <f t="shared" si="85"/>
        <v>0</v>
      </c>
      <c r="CC35" s="26">
        <f t="shared" si="85"/>
        <v>0</v>
      </c>
      <c r="CD35" s="26">
        <f t="shared" si="85"/>
        <v>1.3748621462623468E-2</v>
      </c>
      <c r="CE35" s="26">
        <f t="shared" si="85"/>
        <v>2.1242960248427597E-3</v>
      </c>
      <c r="CF35" s="26">
        <f t="shared" si="85"/>
        <v>2.4416596098654751E-3</v>
      </c>
      <c r="CG35" s="26">
        <f t="shared" si="85"/>
        <v>2.1232741436668381E-3</v>
      </c>
      <c r="CH35" s="26">
        <f t="shared" si="85"/>
        <v>2.1232738473457085E-3</v>
      </c>
      <c r="CI35" s="26">
        <f t="shared" si="85"/>
        <v>1.3364887900175804E-2</v>
      </c>
      <c r="CJ35" s="26">
        <f t="shared" si="85"/>
        <v>1.0151965078636388E-2</v>
      </c>
      <c r="CK35" s="26">
        <f t="shared" si="85"/>
        <v>1.0151965979004791E-2</v>
      </c>
      <c r="CL35" s="26">
        <f t="shared" si="85"/>
        <v>1.0151965078636388E-2</v>
      </c>
      <c r="CM35" s="26">
        <f t="shared" si="85"/>
        <v>3.0041868643952306E-3</v>
      </c>
      <c r="CN35" s="26">
        <f t="shared" si="85"/>
        <v>3.0041884689841996E-3</v>
      </c>
      <c r="CO35" s="26">
        <f t="shared" si="85"/>
        <v>3.0041875101350121E-3</v>
      </c>
      <c r="CP35" s="26">
        <f t="shared" si="85"/>
        <v>3.0041884689841996E-3</v>
      </c>
      <c r="CQ35" s="26">
        <f t="shared" si="85"/>
        <v>3.0041868643952306E-3</v>
      </c>
      <c r="CR35" s="26">
        <f t="shared" si="85"/>
        <v>0</v>
      </c>
      <c r="CS35" s="26">
        <f t="shared" si="85"/>
        <v>0</v>
      </c>
      <c r="CT35" s="26">
        <f t="shared" si="85"/>
        <v>0</v>
      </c>
      <c r="CU35" s="26">
        <f t="shared" si="85"/>
        <v>1.2578196994524596E-3</v>
      </c>
      <c r="CV35" s="26">
        <f t="shared" si="85"/>
        <v>0</v>
      </c>
      <c r="CW35" s="26">
        <f t="shared" si="85"/>
        <v>0</v>
      </c>
      <c r="CX35" s="26">
        <f t="shared" si="85"/>
        <v>0</v>
      </c>
      <c r="CY35" s="26">
        <f t="shared" si="85"/>
        <v>0</v>
      </c>
      <c r="CZ35" s="26">
        <f t="shared" si="85"/>
        <v>0</v>
      </c>
      <c r="DA35" s="26">
        <f t="shared" si="85"/>
        <v>0</v>
      </c>
      <c r="DB35" s="26">
        <f t="shared" si="85"/>
        <v>0</v>
      </c>
      <c r="DC35" s="26">
        <f t="shared" si="85"/>
        <v>0</v>
      </c>
      <c r="DD35" s="26">
        <f t="shared" si="85"/>
        <v>0</v>
      </c>
      <c r="DE35" s="26">
        <f t="shared" si="85"/>
        <v>0</v>
      </c>
      <c r="DF35" s="26">
        <f t="shared" si="85"/>
        <v>0</v>
      </c>
      <c r="DG35" s="26">
        <f t="shared" si="85"/>
        <v>0</v>
      </c>
      <c r="DH35" s="26">
        <f t="shared" si="85"/>
        <v>0</v>
      </c>
      <c r="DI35" s="26">
        <f t="shared" si="85"/>
        <v>2.8235333624025086E-2</v>
      </c>
      <c r="DJ35" s="26">
        <f t="shared" si="85"/>
        <v>0</v>
      </c>
      <c r="DK35" s="26">
        <f t="shared" si="85"/>
        <v>0</v>
      </c>
      <c r="DL35" s="26">
        <f t="shared" si="85"/>
        <v>0</v>
      </c>
      <c r="DM35" s="26">
        <f t="shared" si="85"/>
        <v>7.1501743324562054E-3</v>
      </c>
      <c r="DN35" s="26">
        <f t="shared" si="85"/>
        <v>7.1501743324562054E-3</v>
      </c>
      <c r="DO35" s="26">
        <f t="shared" si="85"/>
        <v>7.1501733122533925E-3</v>
      </c>
      <c r="DP35" s="26">
        <f t="shared" si="85"/>
        <v>7.1501750966663623E-3</v>
      </c>
      <c r="DQ35" s="26">
        <f t="shared" si="85"/>
        <v>2.128236777784346E-2</v>
      </c>
      <c r="DR35" s="26">
        <f t="shared" si="85"/>
        <v>7.1471369801644011E-3</v>
      </c>
      <c r="DS35" s="26">
        <f t="shared" si="85"/>
        <v>2.1242969059688662E-3</v>
      </c>
      <c r="DT35" s="26">
        <f t="shared" si="85"/>
        <v>2.1242960170587996E-3</v>
      </c>
      <c r="DU35" s="26">
        <f t="shared" si="85"/>
        <v>2.1242961689200289E-3</v>
      </c>
      <c r="DV35" s="26">
        <f t="shared" si="85"/>
        <v>2.1242969059688662E-3</v>
      </c>
      <c r="DW35" s="26">
        <f t="shared" si="85"/>
        <v>2.1242959073509734E-3</v>
      </c>
      <c r="DX35" s="26">
        <f t="shared" si="85"/>
        <v>0</v>
      </c>
      <c r="DY35" s="26">
        <f t="shared" si="85"/>
        <v>1.1167087537750577E-3</v>
      </c>
      <c r="DZ35" s="26">
        <f t="shared" si="85"/>
        <v>0</v>
      </c>
      <c r="EA35" s="26">
        <f t="shared" si="85"/>
        <v>0</v>
      </c>
      <c r="EB35" s="26">
        <f t="shared" si="85"/>
        <v>0</v>
      </c>
      <c r="EC35" s="26">
        <f t="shared" ref="EC35:GN35" si="86">IF(HLOOKUP(EC$10,CTA_Look_Up_Table,26,FALSE)&gt;=0.001,HLOOKUP(EC$10,CTA_Look_Up_Table,26,FALSE),0)</f>
        <v>0</v>
      </c>
      <c r="ED35" s="26">
        <f t="shared" si="86"/>
        <v>0</v>
      </c>
      <c r="EE35" s="26">
        <f t="shared" si="86"/>
        <v>0</v>
      </c>
      <c r="EF35" s="26">
        <f t="shared" si="86"/>
        <v>1.3435326896987399E-3</v>
      </c>
      <c r="EG35" s="26">
        <f t="shared" si="86"/>
        <v>6.5236037560103724E-2</v>
      </c>
      <c r="EH35" s="26">
        <f t="shared" si="86"/>
        <v>4.1080561274320346E-2</v>
      </c>
      <c r="EI35" s="26">
        <f t="shared" si="86"/>
        <v>0</v>
      </c>
      <c r="EJ35" s="26">
        <f t="shared" si="86"/>
        <v>6.5236053906124469E-2</v>
      </c>
      <c r="EK35" s="26">
        <f t="shared" si="86"/>
        <v>0</v>
      </c>
      <c r="EL35" s="26">
        <f t="shared" si="86"/>
        <v>0</v>
      </c>
      <c r="EM35" s="26">
        <f t="shared" si="86"/>
        <v>0</v>
      </c>
      <c r="EN35" s="26">
        <f t="shared" si="86"/>
        <v>0</v>
      </c>
      <c r="EO35" s="26">
        <f t="shared" si="86"/>
        <v>0</v>
      </c>
      <c r="EP35" s="26">
        <f t="shared" si="86"/>
        <v>0</v>
      </c>
      <c r="EQ35" s="26">
        <f t="shared" si="86"/>
        <v>0</v>
      </c>
      <c r="ER35" s="26">
        <f t="shared" si="86"/>
        <v>0</v>
      </c>
      <c r="ES35" s="26">
        <f t="shared" si="86"/>
        <v>0</v>
      </c>
      <c r="ET35" s="26">
        <f t="shared" si="86"/>
        <v>0</v>
      </c>
      <c r="EU35" s="26">
        <f t="shared" si="86"/>
        <v>0</v>
      </c>
      <c r="EV35" s="26">
        <f t="shared" si="86"/>
        <v>0</v>
      </c>
      <c r="EW35" s="26">
        <f t="shared" si="86"/>
        <v>0</v>
      </c>
      <c r="EX35" s="26">
        <f t="shared" si="86"/>
        <v>0</v>
      </c>
      <c r="EY35" s="26">
        <f t="shared" si="86"/>
        <v>0</v>
      </c>
      <c r="EZ35" s="26">
        <f t="shared" si="86"/>
        <v>0</v>
      </c>
      <c r="FA35" s="26">
        <f t="shared" si="86"/>
        <v>0</v>
      </c>
      <c r="FB35" s="26">
        <f t="shared" si="86"/>
        <v>0</v>
      </c>
      <c r="FC35" s="26">
        <f t="shared" si="86"/>
        <v>0</v>
      </c>
      <c r="FD35" s="26">
        <f t="shared" si="86"/>
        <v>0</v>
      </c>
      <c r="FE35" s="26">
        <f t="shared" si="86"/>
        <v>0</v>
      </c>
      <c r="FF35" s="26">
        <f t="shared" si="86"/>
        <v>0</v>
      </c>
      <c r="FG35" s="26">
        <f t="shared" si="86"/>
        <v>0</v>
      </c>
      <c r="FH35" s="26">
        <f t="shared" si="86"/>
        <v>0</v>
      </c>
      <c r="FI35" s="26">
        <f t="shared" si="86"/>
        <v>0</v>
      </c>
      <c r="FJ35" s="26">
        <f t="shared" si="86"/>
        <v>0</v>
      </c>
      <c r="FK35" s="26">
        <f t="shared" si="86"/>
        <v>0</v>
      </c>
      <c r="FL35" s="26">
        <f t="shared" si="86"/>
        <v>0</v>
      </c>
      <c r="FM35" s="26">
        <f t="shared" si="86"/>
        <v>0</v>
      </c>
      <c r="FN35" s="26">
        <f t="shared" si="86"/>
        <v>0</v>
      </c>
      <c r="FO35" s="26">
        <f t="shared" si="86"/>
        <v>0</v>
      </c>
      <c r="FP35" s="26">
        <f t="shared" si="86"/>
        <v>0</v>
      </c>
      <c r="FQ35" s="26">
        <f t="shared" si="86"/>
        <v>0</v>
      </c>
      <c r="FR35" s="26">
        <f t="shared" si="86"/>
        <v>0</v>
      </c>
      <c r="FS35" s="26">
        <f t="shared" si="86"/>
        <v>0</v>
      </c>
      <c r="FT35" s="26">
        <f t="shared" si="86"/>
        <v>0</v>
      </c>
      <c r="FU35" s="26">
        <f t="shared" si="86"/>
        <v>0</v>
      </c>
      <c r="FV35" s="26">
        <f t="shared" si="86"/>
        <v>0</v>
      </c>
      <c r="FW35" s="26">
        <f t="shared" si="86"/>
        <v>0</v>
      </c>
      <c r="FX35" s="26">
        <f t="shared" si="86"/>
        <v>0</v>
      </c>
      <c r="FY35" s="26">
        <f t="shared" si="86"/>
        <v>0</v>
      </c>
      <c r="FZ35" s="26">
        <f t="shared" si="86"/>
        <v>0</v>
      </c>
      <c r="GA35" s="26">
        <f t="shared" si="86"/>
        <v>0</v>
      </c>
      <c r="GB35" s="26">
        <f t="shared" si="86"/>
        <v>0</v>
      </c>
      <c r="GC35" s="26">
        <f t="shared" si="86"/>
        <v>0</v>
      </c>
      <c r="GD35" s="26">
        <f t="shared" si="86"/>
        <v>0.14096622578946316</v>
      </c>
      <c r="GE35" s="26">
        <f t="shared" si="86"/>
        <v>6.8794101205378266E-2</v>
      </c>
      <c r="GF35" s="26">
        <f t="shared" si="86"/>
        <v>2.2415246699743801E-2</v>
      </c>
      <c r="GG35" s="26">
        <f t="shared" si="86"/>
        <v>1.1481795094994763E-2</v>
      </c>
      <c r="GH35" s="26">
        <f t="shared" si="86"/>
        <v>1.1481795115203093E-2</v>
      </c>
      <c r="GI35" s="26">
        <f t="shared" si="86"/>
        <v>1.1481795115203093E-2</v>
      </c>
      <c r="GJ35" s="26">
        <f t="shared" si="86"/>
        <v>1.5097307335192512E-2</v>
      </c>
      <c r="GK35" s="26">
        <f t="shared" si="86"/>
        <v>1.5114034303956683E-2</v>
      </c>
      <c r="GL35" s="26">
        <f t="shared" si="86"/>
        <v>4.1049753789573718E-3</v>
      </c>
      <c r="GM35" s="26">
        <f t="shared" si="86"/>
        <v>1.5097251465236548E-2</v>
      </c>
      <c r="GN35" s="26">
        <f t="shared" si="86"/>
        <v>2.0647511571022896E-2</v>
      </c>
      <c r="GO35" s="26">
        <f t="shared" ref="GO35:HZ35" si="87">IF(HLOOKUP(GO$10,CTA_Look_Up_Table,26,FALSE)&gt;=0.001,HLOOKUP(GO$10,CTA_Look_Up_Table,26,FALSE),0)</f>
        <v>1.3782838379856341E-2</v>
      </c>
      <c r="GP35" s="26">
        <f t="shared" si="87"/>
        <v>2.303566238146422E-2</v>
      </c>
      <c r="GQ35" s="26">
        <f t="shared" si="87"/>
        <v>4.2752338753855911E-3</v>
      </c>
      <c r="GR35" s="26">
        <f t="shared" si="87"/>
        <v>2.9254866744597612E-3</v>
      </c>
      <c r="GS35" s="26">
        <f t="shared" si="87"/>
        <v>1.2378289712588881E-2</v>
      </c>
      <c r="GT35" s="26">
        <f t="shared" si="87"/>
        <v>1.2310165758213053E-2</v>
      </c>
      <c r="GU35" s="26">
        <f t="shared" si="87"/>
        <v>1.2378680597524394E-2</v>
      </c>
      <c r="GV35" s="26">
        <f t="shared" si="87"/>
        <v>2.0067371610003899E-2</v>
      </c>
      <c r="GW35" s="26">
        <f t="shared" si="87"/>
        <v>1.0091263953978656E-2</v>
      </c>
      <c r="GX35" s="26">
        <f t="shared" si="87"/>
        <v>3.7957607958389851E-2</v>
      </c>
      <c r="GY35" s="26">
        <f t="shared" si="87"/>
        <v>3.7957607958389851E-2</v>
      </c>
      <c r="GZ35" s="26">
        <f t="shared" si="87"/>
        <v>1.6299723075341871E-3</v>
      </c>
      <c r="HA35" s="26">
        <f t="shared" si="87"/>
        <v>8.4668347434862009E-3</v>
      </c>
      <c r="HB35" s="26">
        <f t="shared" si="87"/>
        <v>1.629976117718775E-3</v>
      </c>
      <c r="HC35" s="26">
        <f t="shared" si="87"/>
        <v>2.8454562633982257E-3</v>
      </c>
      <c r="HD35" s="26">
        <f t="shared" si="87"/>
        <v>1.6299763176285929E-3</v>
      </c>
      <c r="HE35" s="26">
        <f t="shared" si="87"/>
        <v>1.5283030569018901E-3</v>
      </c>
      <c r="HF35" s="26">
        <f t="shared" si="87"/>
        <v>0</v>
      </c>
      <c r="HG35" s="26">
        <f t="shared" si="87"/>
        <v>0</v>
      </c>
      <c r="HH35" s="26">
        <f t="shared" si="87"/>
        <v>2.4374935605737244E-3</v>
      </c>
      <c r="HI35" s="26">
        <f t="shared" si="87"/>
        <v>0</v>
      </c>
      <c r="HJ35" s="26">
        <f t="shared" si="87"/>
        <v>2.1232738473457085E-3</v>
      </c>
      <c r="HK35" s="26">
        <f t="shared" si="87"/>
        <v>1.0151967469690944E-2</v>
      </c>
      <c r="HL35" s="26">
        <f t="shared" si="87"/>
        <v>0</v>
      </c>
      <c r="HM35" s="26">
        <f t="shared" si="87"/>
        <v>0</v>
      </c>
      <c r="HN35" s="26">
        <f t="shared" si="87"/>
        <v>0</v>
      </c>
      <c r="HO35" s="26">
        <f t="shared" si="87"/>
        <v>1.2916554929020296E-3</v>
      </c>
      <c r="HP35" s="26">
        <f t="shared" si="87"/>
        <v>0</v>
      </c>
      <c r="HQ35" s="26">
        <f t="shared" si="87"/>
        <v>0</v>
      </c>
      <c r="HR35" s="26">
        <f t="shared" si="87"/>
        <v>0</v>
      </c>
      <c r="HS35" s="26">
        <f t="shared" si="87"/>
        <v>0</v>
      </c>
      <c r="HT35" s="26">
        <f t="shared" si="87"/>
        <v>1.3502880758964192E-2</v>
      </c>
      <c r="HU35" s="26">
        <f t="shared" si="87"/>
        <v>0</v>
      </c>
      <c r="HV35" s="26">
        <f t="shared" si="87"/>
        <v>7.1471369801644011E-3</v>
      </c>
      <c r="HW35" s="26">
        <f t="shared" si="87"/>
        <v>2.1242969059688662E-3</v>
      </c>
      <c r="HX35" s="26">
        <f t="shared" si="87"/>
        <v>0</v>
      </c>
      <c r="HY35" s="26">
        <f t="shared" si="87"/>
        <v>0</v>
      </c>
      <c r="HZ35" s="26">
        <f t="shared" si="87"/>
        <v>0</v>
      </c>
    </row>
    <row r="36" spans="1:234" s="12" customFormat="1" ht="12" customHeight="1" x14ac:dyDescent="0.15">
      <c r="A36" s="17" t="s">
        <v>181</v>
      </c>
      <c r="B36" s="18"/>
      <c r="C36" s="26">
        <f>IF(HLOOKUP(C$10,CTA_Look_Up_Table,27,FALSE)&gt;=0.001,HLOOKUP(C$10,CTA_Look_Up_Table,27,FALSE),0)</f>
        <v>1.001502219187436E-3</v>
      </c>
      <c r="D36" s="26">
        <f>IF(HLOOKUP(D$10,CTA_Look_Up_Table,27,FALSE)&gt;=0.001,HLOOKUP(D$10,CTA_Look_Up_Table,27,FALSE),0)</f>
        <v>0</v>
      </c>
      <c r="E36" s="26">
        <f t="shared" ref="E36:BP36" si="88">IF(HLOOKUP(E$10,CTA_Look_Up_Table,27,FALSE)&gt;=0.001,HLOOKUP(E$10,CTA_Look_Up_Table,27,FALSE),0)</f>
        <v>0</v>
      </c>
      <c r="F36" s="26">
        <f t="shared" si="88"/>
        <v>3.2303825223494132E-3</v>
      </c>
      <c r="G36" s="26">
        <f t="shared" si="88"/>
        <v>3.2303827254527651E-3</v>
      </c>
      <c r="H36" s="26">
        <f t="shared" si="88"/>
        <v>4.3709273291639143E-2</v>
      </c>
      <c r="I36" s="26">
        <f t="shared" si="88"/>
        <v>0</v>
      </c>
      <c r="J36" s="26">
        <f t="shared" si="88"/>
        <v>0</v>
      </c>
      <c r="K36" s="26">
        <f t="shared" si="88"/>
        <v>0</v>
      </c>
      <c r="L36" s="26">
        <f t="shared" si="88"/>
        <v>3.2303820077410591E-3</v>
      </c>
      <c r="M36" s="26">
        <f t="shared" si="88"/>
        <v>0</v>
      </c>
      <c r="N36" s="26">
        <f t="shared" si="88"/>
        <v>2.1986716184582488E-2</v>
      </c>
      <c r="O36" s="26">
        <f t="shared" si="88"/>
        <v>0</v>
      </c>
      <c r="P36" s="26">
        <f t="shared" si="88"/>
        <v>3.2303820077410591E-3</v>
      </c>
      <c r="Q36" s="26">
        <f t="shared" si="88"/>
        <v>0</v>
      </c>
      <c r="R36" s="26">
        <f t="shared" si="88"/>
        <v>0</v>
      </c>
      <c r="S36" s="26">
        <f t="shared" si="88"/>
        <v>2.1986716184582488E-2</v>
      </c>
      <c r="T36" s="26">
        <f t="shared" si="88"/>
        <v>2.1987120117112815E-2</v>
      </c>
      <c r="U36" s="26">
        <f t="shared" si="88"/>
        <v>2.1986687225291145E-2</v>
      </c>
      <c r="V36" s="26">
        <f t="shared" si="88"/>
        <v>0</v>
      </c>
      <c r="W36" s="26">
        <f t="shared" si="88"/>
        <v>1.3287438695959899E-3</v>
      </c>
      <c r="X36" s="26">
        <f t="shared" si="88"/>
        <v>0</v>
      </c>
      <c r="Y36" s="26">
        <f t="shared" si="88"/>
        <v>3.1243950646701386E-2</v>
      </c>
      <c r="Z36" s="26">
        <f t="shared" si="88"/>
        <v>0</v>
      </c>
      <c r="AA36" s="26">
        <f t="shared" si="88"/>
        <v>0</v>
      </c>
      <c r="AB36" s="26">
        <f t="shared" si="88"/>
        <v>1.766805208773693E-3</v>
      </c>
      <c r="AC36" s="26">
        <f t="shared" si="88"/>
        <v>0</v>
      </c>
      <c r="AD36" s="26">
        <f t="shared" si="88"/>
        <v>0</v>
      </c>
      <c r="AE36" s="26">
        <f t="shared" si="88"/>
        <v>0</v>
      </c>
      <c r="AF36" s="26">
        <f t="shared" si="88"/>
        <v>0</v>
      </c>
      <c r="AG36" s="26">
        <f t="shared" si="88"/>
        <v>0</v>
      </c>
      <c r="AH36" s="26">
        <f t="shared" si="88"/>
        <v>0</v>
      </c>
      <c r="AI36" s="26">
        <f t="shared" si="88"/>
        <v>0</v>
      </c>
      <c r="AJ36" s="26">
        <f t="shared" si="88"/>
        <v>0</v>
      </c>
      <c r="AK36" s="26">
        <f t="shared" si="88"/>
        <v>0</v>
      </c>
      <c r="AL36" s="26">
        <f t="shared" si="88"/>
        <v>0</v>
      </c>
      <c r="AM36" s="26">
        <f t="shared" si="88"/>
        <v>0</v>
      </c>
      <c r="AN36" s="26">
        <f t="shared" si="88"/>
        <v>0</v>
      </c>
      <c r="AO36" s="26">
        <f t="shared" si="88"/>
        <v>0</v>
      </c>
      <c r="AP36" s="26">
        <f t="shared" si="88"/>
        <v>0</v>
      </c>
      <c r="AQ36" s="26">
        <f t="shared" si="88"/>
        <v>0</v>
      </c>
      <c r="AR36" s="26">
        <f t="shared" si="88"/>
        <v>0</v>
      </c>
      <c r="AS36" s="26">
        <f t="shared" si="88"/>
        <v>0</v>
      </c>
      <c r="AT36" s="26">
        <f t="shared" si="88"/>
        <v>0</v>
      </c>
      <c r="AU36" s="26">
        <f t="shared" si="88"/>
        <v>0</v>
      </c>
      <c r="AV36" s="26">
        <f t="shared" si="88"/>
        <v>0</v>
      </c>
      <c r="AW36" s="26">
        <f t="shared" si="88"/>
        <v>0</v>
      </c>
      <c r="AX36" s="26">
        <f t="shared" si="88"/>
        <v>0</v>
      </c>
      <c r="AY36" s="26">
        <f t="shared" si="88"/>
        <v>0</v>
      </c>
      <c r="AZ36" s="26">
        <f t="shared" si="88"/>
        <v>2.8683845590906563E-2</v>
      </c>
      <c r="BA36" s="26">
        <f t="shared" si="88"/>
        <v>1.1658002161148901E-3</v>
      </c>
      <c r="BB36" s="26">
        <f t="shared" si="88"/>
        <v>0</v>
      </c>
      <c r="BC36" s="26">
        <f t="shared" si="88"/>
        <v>1.4026127905839643E-3</v>
      </c>
      <c r="BD36" s="26">
        <f t="shared" si="88"/>
        <v>0</v>
      </c>
      <c r="BE36" s="26">
        <f t="shared" si="88"/>
        <v>0</v>
      </c>
      <c r="BF36" s="26">
        <f t="shared" si="88"/>
        <v>0</v>
      </c>
      <c r="BG36" s="26">
        <f t="shared" si="88"/>
        <v>1.3054343051283925E-3</v>
      </c>
      <c r="BH36" s="26">
        <f t="shared" si="88"/>
        <v>0</v>
      </c>
      <c r="BI36" s="26">
        <f t="shared" si="88"/>
        <v>3.3471149211343351E-2</v>
      </c>
      <c r="BJ36" s="26">
        <f t="shared" si="88"/>
        <v>3.3477250720669177E-2</v>
      </c>
      <c r="BK36" s="26">
        <f t="shared" si="88"/>
        <v>0</v>
      </c>
      <c r="BL36" s="26">
        <f t="shared" si="88"/>
        <v>0</v>
      </c>
      <c r="BM36" s="26">
        <f t="shared" si="88"/>
        <v>0</v>
      </c>
      <c r="BN36" s="26">
        <f t="shared" si="88"/>
        <v>0</v>
      </c>
      <c r="BO36" s="26">
        <f t="shared" si="88"/>
        <v>3.3477339913107279E-2</v>
      </c>
      <c r="BP36" s="26">
        <f t="shared" si="88"/>
        <v>3.3477339913107279E-2</v>
      </c>
      <c r="BQ36" s="26">
        <f t="shared" ref="BQ36:EB36" si="89">IF(HLOOKUP(BQ$10,CTA_Look_Up_Table,27,FALSE)&gt;=0.001,HLOOKUP(BQ$10,CTA_Look_Up_Table,27,FALSE),0)</f>
        <v>3.3477250720669177E-2</v>
      </c>
      <c r="BR36" s="26">
        <f t="shared" si="89"/>
        <v>0</v>
      </c>
      <c r="BS36" s="26">
        <f t="shared" si="89"/>
        <v>0</v>
      </c>
      <c r="BT36" s="26">
        <f t="shared" si="89"/>
        <v>0</v>
      </c>
      <c r="BU36" s="26">
        <f t="shared" si="89"/>
        <v>0</v>
      </c>
      <c r="BV36" s="26">
        <f t="shared" si="89"/>
        <v>3.3477336588024792E-2</v>
      </c>
      <c r="BW36" s="26">
        <f t="shared" si="89"/>
        <v>3.3477339913107279E-2</v>
      </c>
      <c r="BX36" s="26">
        <f t="shared" si="89"/>
        <v>3.3477329479257842E-2</v>
      </c>
      <c r="BY36" s="26">
        <f t="shared" si="89"/>
        <v>3.3477336588024792E-2</v>
      </c>
      <c r="BZ36" s="26">
        <f t="shared" si="89"/>
        <v>4.3757085686608514E-2</v>
      </c>
      <c r="CA36" s="26">
        <f t="shared" si="89"/>
        <v>4.3757092049975771E-2</v>
      </c>
      <c r="CB36" s="26">
        <f t="shared" si="89"/>
        <v>0</v>
      </c>
      <c r="CC36" s="26">
        <f t="shared" si="89"/>
        <v>0</v>
      </c>
      <c r="CD36" s="26">
        <f t="shared" si="89"/>
        <v>0</v>
      </c>
      <c r="CE36" s="26">
        <f t="shared" si="89"/>
        <v>4.3709272050553083E-2</v>
      </c>
      <c r="CF36" s="26">
        <f t="shared" si="89"/>
        <v>4.2521438292662271E-2</v>
      </c>
      <c r="CG36" s="26">
        <f t="shared" si="89"/>
        <v>4.3757094143984009E-2</v>
      </c>
      <c r="CH36" s="26">
        <f t="shared" si="89"/>
        <v>4.3757085686608514E-2</v>
      </c>
      <c r="CI36" s="26">
        <f t="shared" si="89"/>
        <v>0</v>
      </c>
      <c r="CJ36" s="26">
        <f t="shared" si="89"/>
        <v>0</v>
      </c>
      <c r="CK36" s="26">
        <f t="shared" si="89"/>
        <v>0</v>
      </c>
      <c r="CL36" s="26">
        <f t="shared" si="89"/>
        <v>0</v>
      </c>
      <c r="CM36" s="26">
        <f t="shared" si="89"/>
        <v>2.5620037982937525E-3</v>
      </c>
      <c r="CN36" s="26">
        <f t="shared" si="89"/>
        <v>2.562004751365025E-3</v>
      </c>
      <c r="CO36" s="26">
        <f t="shared" si="89"/>
        <v>2.5620037075320735E-3</v>
      </c>
      <c r="CP36" s="26">
        <f t="shared" si="89"/>
        <v>2.562004751365025E-3</v>
      </c>
      <c r="CQ36" s="26">
        <f t="shared" si="89"/>
        <v>2.5620037982937525E-3</v>
      </c>
      <c r="CR36" s="26">
        <f t="shared" si="89"/>
        <v>0</v>
      </c>
      <c r="CS36" s="26">
        <f t="shared" si="89"/>
        <v>0</v>
      </c>
      <c r="CT36" s="26">
        <f t="shared" si="89"/>
        <v>3.6830182486580348E-3</v>
      </c>
      <c r="CU36" s="26">
        <f t="shared" si="89"/>
        <v>5.1462228710872863E-3</v>
      </c>
      <c r="CV36" s="26">
        <f t="shared" si="89"/>
        <v>0</v>
      </c>
      <c r="CW36" s="26">
        <f t="shared" si="89"/>
        <v>2.7429242043296659E-3</v>
      </c>
      <c r="CX36" s="26">
        <f t="shared" si="89"/>
        <v>2.7429242043296659E-3</v>
      </c>
      <c r="CY36" s="26">
        <f t="shared" si="89"/>
        <v>2.7429235759248824E-3</v>
      </c>
      <c r="CZ36" s="26">
        <f t="shared" si="89"/>
        <v>2.7429235759248824E-3</v>
      </c>
      <c r="DA36" s="26">
        <f t="shared" si="89"/>
        <v>2.7429241826140882E-3</v>
      </c>
      <c r="DB36" s="26">
        <f t="shared" si="89"/>
        <v>0</v>
      </c>
      <c r="DC36" s="26">
        <f t="shared" si="89"/>
        <v>0</v>
      </c>
      <c r="DD36" s="26">
        <f t="shared" si="89"/>
        <v>0</v>
      </c>
      <c r="DE36" s="26">
        <f t="shared" si="89"/>
        <v>0</v>
      </c>
      <c r="DF36" s="26">
        <f t="shared" si="89"/>
        <v>0</v>
      </c>
      <c r="DG36" s="26">
        <f t="shared" si="89"/>
        <v>0</v>
      </c>
      <c r="DH36" s="26">
        <f t="shared" si="89"/>
        <v>0</v>
      </c>
      <c r="DI36" s="26">
        <f t="shared" si="89"/>
        <v>0</v>
      </c>
      <c r="DJ36" s="26">
        <f t="shared" si="89"/>
        <v>0</v>
      </c>
      <c r="DK36" s="26">
        <f t="shared" si="89"/>
        <v>0</v>
      </c>
      <c r="DL36" s="26">
        <f t="shared" si="89"/>
        <v>0</v>
      </c>
      <c r="DM36" s="26">
        <f t="shared" si="89"/>
        <v>0</v>
      </c>
      <c r="DN36" s="26">
        <f t="shared" si="89"/>
        <v>0</v>
      </c>
      <c r="DO36" s="26">
        <f t="shared" si="89"/>
        <v>0</v>
      </c>
      <c r="DP36" s="26">
        <f t="shared" si="89"/>
        <v>0</v>
      </c>
      <c r="DQ36" s="26">
        <f t="shared" si="89"/>
        <v>0</v>
      </c>
      <c r="DR36" s="26">
        <f t="shared" si="89"/>
        <v>0</v>
      </c>
      <c r="DS36" s="26">
        <f t="shared" si="89"/>
        <v>4.3709276270257107E-2</v>
      </c>
      <c r="DT36" s="26">
        <f t="shared" si="89"/>
        <v>4.3709271890391206E-2</v>
      </c>
      <c r="DU36" s="26">
        <f t="shared" si="89"/>
        <v>4.3709259824736182E-2</v>
      </c>
      <c r="DV36" s="26">
        <f t="shared" si="89"/>
        <v>4.3709276270257107E-2</v>
      </c>
      <c r="DW36" s="26">
        <f t="shared" si="89"/>
        <v>4.3709277441433748E-2</v>
      </c>
      <c r="DX36" s="26">
        <f t="shared" si="89"/>
        <v>0</v>
      </c>
      <c r="DY36" s="26">
        <f t="shared" si="89"/>
        <v>1.9910316380085643E-3</v>
      </c>
      <c r="DZ36" s="26">
        <f t="shared" si="89"/>
        <v>3.7399014046374424E-3</v>
      </c>
      <c r="EA36" s="26">
        <f t="shared" si="89"/>
        <v>0.16862315468536165</v>
      </c>
      <c r="EB36" s="26">
        <f t="shared" si="89"/>
        <v>0.16862315468536165</v>
      </c>
      <c r="EC36" s="26">
        <f t="shared" ref="EC36:GN36" si="90">IF(HLOOKUP(EC$10,CTA_Look_Up_Table,27,FALSE)&gt;=0.001,HLOOKUP(EC$10,CTA_Look_Up_Table,27,FALSE),0)</f>
        <v>0.16862336956749274</v>
      </c>
      <c r="ED36" s="26">
        <f t="shared" si="90"/>
        <v>0.16862322310612596</v>
      </c>
      <c r="EE36" s="26">
        <f t="shared" si="90"/>
        <v>0.16862336956749274</v>
      </c>
      <c r="EF36" s="26">
        <f t="shared" si="90"/>
        <v>1.5928866481615014E-3</v>
      </c>
      <c r="EG36" s="26">
        <f t="shared" si="90"/>
        <v>0</v>
      </c>
      <c r="EH36" s="26">
        <f t="shared" si="90"/>
        <v>0</v>
      </c>
      <c r="EI36" s="26">
        <f t="shared" si="90"/>
        <v>0.76503108824621568</v>
      </c>
      <c r="EJ36" s="26">
        <f t="shared" si="90"/>
        <v>0</v>
      </c>
      <c r="EK36" s="26">
        <f t="shared" si="90"/>
        <v>0</v>
      </c>
      <c r="EL36" s="26">
        <f t="shared" si="90"/>
        <v>0</v>
      </c>
      <c r="EM36" s="26">
        <f t="shared" si="90"/>
        <v>0</v>
      </c>
      <c r="EN36" s="26">
        <f t="shared" si="90"/>
        <v>0</v>
      </c>
      <c r="EO36" s="26">
        <f t="shared" si="90"/>
        <v>2.5180261583829362E-2</v>
      </c>
      <c r="EP36" s="26">
        <f t="shared" si="90"/>
        <v>0</v>
      </c>
      <c r="EQ36" s="26">
        <f t="shared" si="90"/>
        <v>0</v>
      </c>
      <c r="ER36" s="26">
        <f t="shared" si="90"/>
        <v>0</v>
      </c>
      <c r="ES36" s="26">
        <f t="shared" si="90"/>
        <v>0</v>
      </c>
      <c r="ET36" s="26">
        <f t="shared" si="90"/>
        <v>0</v>
      </c>
      <c r="EU36" s="26">
        <f t="shared" si="90"/>
        <v>0</v>
      </c>
      <c r="EV36" s="26">
        <f t="shared" si="90"/>
        <v>0</v>
      </c>
      <c r="EW36" s="26">
        <f t="shared" si="90"/>
        <v>0</v>
      </c>
      <c r="EX36" s="26">
        <f t="shared" si="90"/>
        <v>0</v>
      </c>
      <c r="EY36" s="26">
        <f t="shared" si="90"/>
        <v>0</v>
      </c>
      <c r="EZ36" s="26">
        <f t="shared" si="90"/>
        <v>0</v>
      </c>
      <c r="FA36" s="26">
        <f t="shared" si="90"/>
        <v>0</v>
      </c>
      <c r="FB36" s="26">
        <f t="shared" si="90"/>
        <v>0</v>
      </c>
      <c r="FC36" s="26">
        <f t="shared" si="90"/>
        <v>0</v>
      </c>
      <c r="FD36" s="26">
        <f t="shared" si="90"/>
        <v>0</v>
      </c>
      <c r="FE36" s="26">
        <f t="shared" si="90"/>
        <v>0</v>
      </c>
      <c r="FF36" s="26">
        <f t="shared" si="90"/>
        <v>0</v>
      </c>
      <c r="FG36" s="26">
        <f t="shared" si="90"/>
        <v>0</v>
      </c>
      <c r="FH36" s="26">
        <f t="shared" si="90"/>
        <v>0</v>
      </c>
      <c r="FI36" s="26">
        <f t="shared" si="90"/>
        <v>0</v>
      </c>
      <c r="FJ36" s="26">
        <f t="shared" si="90"/>
        <v>0</v>
      </c>
      <c r="FK36" s="26">
        <f t="shared" si="90"/>
        <v>0</v>
      </c>
      <c r="FL36" s="26">
        <f t="shared" si="90"/>
        <v>0</v>
      </c>
      <c r="FM36" s="26">
        <f t="shared" si="90"/>
        <v>0</v>
      </c>
      <c r="FN36" s="26">
        <f t="shared" si="90"/>
        <v>0</v>
      </c>
      <c r="FO36" s="26">
        <f t="shared" si="90"/>
        <v>0</v>
      </c>
      <c r="FP36" s="26">
        <f t="shared" si="90"/>
        <v>0</v>
      </c>
      <c r="FQ36" s="26">
        <f t="shared" si="90"/>
        <v>0</v>
      </c>
      <c r="FR36" s="26">
        <f t="shared" si="90"/>
        <v>0</v>
      </c>
      <c r="FS36" s="26">
        <f t="shared" si="90"/>
        <v>0</v>
      </c>
      <c r="FT36" s="26">
        <f t="shared" si="90"/>
        <v>0</v>
      </c>
      <c r="FU36" s="26">
        <f t="shared" si="90"/>
        <v>0</v>
      </c>
      <c r="FV36" s="26">
        <f t="shared" si="90"/>
        <v>0</v>
      </c>
      <c r="FW36" s="26">
        <f t="shared" si="90"/>
        <v>0</v>
      </c>
      <c r="FX36" s="26">
        <f t="shared" si="90"/>
        <v>0</v>
      </c>
      <c r="FY36" s="26">
        <f t="shared" si="90"/>
        <v>0.32281659301358012</v>
      </c>
      <c r="FZ36" s="26">
        <f t="shared" si="90"/>
        <v>0</v>
      </c>
      <c r="GA36" s="26">
        <f t="shared" si="90"/>
        <v>0</v>
      </c>
      <c r="GB36" s="26">
        <f t="shared" si="90"/>
        <v>0</v>
      </c>
      <c r="GC36" s="26">
        <f t="shared" si="90"/>
        <v>0</v>
      </c>
      <c r="GD36" s="26">
        <f t="shared" si="90"/>
        <v>0</v>
      </c>
      <c r="GE36" s="26">
        <f t="shared" si="90"/>
        <v>3.2303819411255825E-3</v>
      </c>
      <c r="GF36" s="26">
        <f t="shared" si="90"/>
        <v>2.198671581824569E-2</v>
      </c>
      <c r="GG36" s="26">
        <f t="shared" si="90"/>
        <v>0.12606301763583608</v>
      </c>
      <c r="GH36" s="26">
        <f t="shared" si="90"/>
        <v>1.5734697274189254E-2</v>
      </c>
      <c r="GI36" s="26">
        <f t="shared" si="90"/>
        <v>1.5734697274189254E-2</v>
      </c>
      <c r="GJ36" s="26">
        <f t="shared" si="90"/>
        <v>0</v>
      </c>
      <c r="GK36" s="26">
        <f t="shared" si="90"/>
        <v>0</v>
      </c>
      <c r="GL36" s="26">
        <f t="shared" si="90"/>
        <v>3.1840076422283162E-2</v>
      </c>
      <c r="GM36" s="26">
        <f t="shared" si="90"/>
        <v>0</v>
      </c>
      <c r="GN36" s="26">
        <f t="shared" si="90"/>
        <v>0</v>
      </c>
      <c r="GO36" s="26">
        <f t="shared" ref="GO36:HZ36" si="91">IF(HLOOKUP(GO$10,CTA_Look_Up_Table,27,FALSE)&gt;=0.001,HLOOKUP(GO$10,CTA_Look_Up_Table,27,FALSE),0)</f>
        <v>1.3286864173009702E-3</v>
      </c>
      <c r="GP36" s="26">
        <f t="shared" si="91"/>
        <v>0</v>
      </c>
      <c r="GQ36" s="26">
        <f t="shared" si="91"/>
        <v>2.4776973172466434E-2</v>
      </c>
      <c r="GR36" s="26">
        <f t="shared" si="91"/>
        <v>2.8705882933289389E-2</v>
      </c>
      <c r="GS36" s="26">
        <f t="shared" si="91"/>
        <v>1.1901877768666486E-3</v>
      </c>
      <c r="GT36" s="26">
        <f t="shared" si="91"/>
        <v>5.4485867801588881E-3</v>
      </c>
      <c r="GU36" s="26">
        <f t="shared" si="91"/>
        <v>1.1658002161148901E-3</v>
      </c>
      <c r="GV36" s="26">
        <f t="shared" si="91"/>
        <v>0</v>
      </c>
      <c r="GW36" s="26">
        <f t="shared" si="91"/>
        <v>0</v>
      </c>
      <c r="GX36" s="26">
        <f t="shared" si="91"/>
        <v>0</v>
      </c>
      <c r="GY36" s="26">
        <f t="shared" si="91"/>
        <v>0</v>
      </c>
      <c r="GZ36" s="26">
        <f t="shared" si="91"/>
        <v>3.3477250720669177E-2</v>
      </c>
      <c r="HA36" s="26">
        <f t="shared" si="91"/>
        <v>0</v>
      </c>
      <c r="HB36" s="26">
        <f t="shared" si="91"/>
        <v>3.3477336588024792E-2</v>
      </c>
      <c r="HC36" s="26">
        <f t="shared" si="91"/>
        <v>5.8441516410895761E-2</v>
      </c>
      <c r="HD36" s="26">
        <f t="shared" si="91"/>
        <v>3.3477329479257842E-2</v>
      </c>
      <c r="HE36" s="26">
        <f t="shared" si="91"/>
        <v>1.2316228427734385E-2</v>
      </c>
      <c r="HF36" s="26">
        <f t="shared" si="91"/>
        <v>7.0184677937696069E-3</v>
      </c>
      <c r="HG36" s="26">
        <f t="shared" si="91"/>
        <v>5.1182919720231196E-3</v>
      </c>
      <c r="HH36" s="26">
        <f t="shared" si="91"/>
        <v>4.4155123376263011E-2</v>
      </c>
      <c r="HI36" s="26">
        <f t="shared" si="91"/>
        <v>1</v>
      </c>
      <c r="HJ36" s="26">
        <f t="shared" si="91"/>
        <v>4.3757085686608514E-2</v>
      </c>
      <c r="HK36" s="26">
        <f t="shared" si="91"/>
        <v>0</v>
      </c>
      <c r="HL36" s="26">
        <f t="shared" si="91"/>
        <v>1.4806030818544365E-3</v>
      </c>
      <c r="HM36" s="26">
        <f t="shared" si="91"/>
        <v>1.4871467611621109E-3</v>
      </c>
      <c r="HN36" s="26">
        <f t="shared" si="91"/>
        <v>0</v>
      </c>
      <c r="HO36" s="26">
        <f t="shared" si="91"/>
        <v>5.2846580809884835E-3</v>
      </c>
      <c r="HP36" s="26">
        <f t="shared" si="91"/>
        <v>0</v>
      </c>
      <c r="HQ36" s="26">
        <f t="shared" si="91"/>
        <v>2.7429242043296659E-3</v>
      </c>
      <c r="HR36" s="26">
        <f t="shared" si="91"/>
        <v>0</v>
      </c>
      <c r="HS36" s="26">
        <f t="shared" si="91"/>
        <v>0</v>
      </c>
      <c r="HT36" s="26">
        <f t="shared" si="91"/>
        <v>0</v>
      </c>
      <c r="HU36" s="26">
        <f t="shared" si="91"/>
        <v>0</v>
      </c>
      <c r="HV36" s="26">
        <f t="shared" si="91"/>
        <v>0</v>
      </c>
      <c r="HW36" s="26">
        <f t="shared" si="91"/>
        <v>4.3709276270257107E-2</v>
      </c>
      <c r="HX36" s="26">
        <f t="shared" si="91"/>
        <v>0.16862336956749274</v>
      </c>
      <c r="HY36" s="26">
        <f t="shared" si="91"/>
        <v>0</v>
      </c>
      <c r="HZ36" s="26">
        <f t="shared" si="91"/>
        <v>0</v>
      </c>
    </row>
    <row r="37" spans="1:234" s="12" customFormat="1" ht="12" customHeight="1" x14ac:dyDescent="0.15">
      <c r="A37" s="17" t="s">
        <v>182</v>
      </c>
      <c r="B37" s="18"/>
      <c r="C37" s="26">
        <f>IF(HLOOKUP(C$10,CTA_Look_Up_Table,28,FALSE)&gt;=0.001,HLOOKUP(C$10,CTA_Look_Up_Table,28,FALSE),0)</f>
        <v>0</v>
      </c>
      <c r="D37" s="26">
        <f>IF(HLOOKUP(D$10,CTA_Look_Up_Table,28,FALSE)&gt;=0.001,HLOOKUP(D$10,CTA_Look_Up_Table,28,FALSE),0)</f>
        <v>0</v>
      </c>
      <c r="E37" s="26">
        <f t="shared" ref="E37:BP37" si="92">IF(HLOOKUP(E$10,CTA_Look_Up_Table,28,FALSE)&gt;=0.001,HLOOKUP(E$10,CTA_Look_Up_Table,28,FALSE),0)</f>
        <v>0.37456168937058454</v>
      </c>
      <c r="F37" s="26">
        <f t="shared" si="92"/>
        <v>0</v>
      </c>
      <c r="G37" s="26">
        <f t="shared" si="92"/>
        <v>0</v>
      </c>
      <c r="H37" s="26">
        <f t="shared" si="92"/>
        <v>0</v>
      </c>
      <c r="I37" s="26">
        <f t="shared" si="92"/>
        <v>0</v>
      </c>
      <c r="J37" s="26">
        <f t="shared" si="92"/>
        <v>0</v>
      </c>
      <c r="K37" s="26">
        <f t="shared" si="92"/>
        <v>0</v>
      </c>
      <c r="L37" s="26">
        <f t="shared" si="92"/>
        <v>0</v>
      </c>
      <c r="M37" s="26">
        <f t="shared" si="92"/>
        <v>0</v>
      </c>
      <c r="N37" s="26">
        <f t="shared" si="92"/>
        <v>0</v>
      </c>
      <c r="O37" s="26">
        <f t="shared" si="92"/>
        <v>0</v>
      </c>
      <c r="P37" s="26">
        <f t="shared" si="92"/>
        <v>0</v>
      </c>
      <c r="Q37" s="26">
        <f t="shared" si="92"/>
        <v>0</v>
      </c>
      <c r="R37" s="26">
        <f t="shared" si="92"/>
        <v>0</v>
      </c>
      <c r="S37" s="26">
        <f t="shared" si="92"/>
        <v>0</v>
      </c>
      <c r="T37" s="26">
        <f t="shared" si="92"/>
        <v>0</v>
      </c>
      <c r="U37" s="26">
        <f t="shared" si="92"/>
        <v>0</v>
      </c>
      <c r="V37" s="26">
        <f t="shared" si="92"/>
        <v>0</v>
      </c>
      <c r="W37" s="26">
        <f t="shared" si="92"/>
        <v>0</v>
      </c>
      <c r="X37" s="26">
        <f t="shared" si="92"/>
        <v>0</v>
      </c>
      <c r="Y37" s="26">
        <f t="shared" si="92"/>
        <v>0</v>
      </c>
      <c r="Z37" s="26">
        <f t="shared" si="92"/>
        <v>0</v>
      </c>
      <c r="AA37" s="26">
        <f t="shared" si="92"/>
        <v>0</v>
      </c>
      <c r="AB37" s="26">
        <f t="shared" si="92"/>
        <v>0</v>
      </c>
      <c r="AC37" s="26">
        <f t="shared" si="92"/>
        <v>0</v>
      </c>
      <c r="AD37" s="26">
        <f t="shared" si="92"/>
        <v>0</v>
      </c>
      <c r="AE37" s="26">
        <f t="shared" si="92"/>
        <v>0</v>
      </c>
      <c r="AF37" s="26">
        <f t="shared" si="92"/>
        <v>0</v>
      </c>
      <c r="AG37" s="26">
        <f t="shared" si="92"/>
        <v>0</v>
      </c>
      <c r="AH37" s="26">
        <f t="shared" si="92"/>
        <v>0</v>
      </c>
      <c r="AI37" s="26">
        <f t="shared" si="92"/>
        <v>0</v>
      </c>
      <c r="AJ37" s="26">
        <f t="shared" si="92"/>
        <v>0</v>
      </c>
      <c r="AK37" s="26">
        <f t="shared" si="92"/>
        <v>0</v>
      </c>
      <c r="AL37" s="26">
        <f t="shared" si="92"/>
        <v>0</v>
      </c>
      <c r="AM37" s="26">
        <f t="shared" si="92"/>
        <v>0</v>
      </c>
      <c r="AN37" s="26">
        <f t="shared" si="92"/>
        <v>0</v>
      </c>
      <c r="AO37" s="26">
        <f t="shared" si="92"/>
        <v>0</v>
      </c>
      <c r="AP37" s="26">
        <f t="shared" si="92"/>
        <v>0</v>
      </c>
      <c r="AQ37" s="26">
        <f t="shared" si="92"/>
        <v>0</v>
      </c>
      <c r="AR37" s="26">
        <f t="shared" si="92"/>
        <v>0</v>
      </c>
      <c r="AS37" s="26">
        <f t="shared" si="92"/>
        <v>0</v>
      </c>
      <c r="AT37" s="26">
        <f t="shared" si="92"/>
        <v>0</v>
      </c>
      <c r="AU37" s="26">
        <f t="shared" si="92"/>
        <v>0</v>
      </c>
      <c r="AV37" s="26">
        <f t="shared" si="92"/>
        <v>0</v>
      </c>
      <c r="AW37" s="26">
        <f t="shared" si="92"/>
        <v>0</v>
      </c>
      <c r="AX37" s="26">
        <f t="shared" si="92"/>
        <v>0</v>
      </c>
      <c r="AY37" s="26">
        <f t="shared" si="92"/>
        <v>0</v>
      </c>
      <c r="AZ37" s="26">
        <f t="shared" si="92"/>
        <v>0</v>
      </c>
      <c r="BA37" s="26">
        <f t="shared" si="92"/>
        <v>0</v>
      </c>
      <c r="BB37" s="26">
        <f t="shared" si="92"/>
        <v>0</v>
      </c>
      <c r="BC37" s="26">
        <f t="shared" si="92"/>
        <v>0</v>
      </c>
      <c r="BD37" s="26">
        <f t="shared" si="92"/>
        <v>0</v>
      </c>
      <c r="BE37" s="26">
        <f t="shared" si="92"/>
        <v>0</v>
      </c>
      <c r="BF37" s="26">
        <f t="shared" si="92"/>
        <v>0</v>
      </c>
      <c r="BG37" s="26">
        <f t="shared" si="92"/>
        <v>0</v>
      </c>
      <c r="BH37" s="26">
        <f t="shared" si="92"/>
        <v>0</v>
      </c>
      <c r="BI37" s="26">
        <f t="shared" si="92"/>
        <v>0</v>
      </c>
      <c r="BJ37" s="26">
        <f t="shared" si="92"/>
        <v>0</v>
      </c>
      <c r="BK37" s="26">
        <f t="shared" si="92"/>
        <v>0</v>
      </c>
      <c r="BL37" s="26">
        <f t="shared" si="92"/>
        <v>0</v>
      </c>
      <c r="BM37" s="26">
        <f t="shared" si="92"/>
        <v>0</v>
      </c>
      <c r="BN37" s="26">
        <f t="shared" si="92"/>
        <v>0</v>
      </c>
      <c r="BO37" s="26">
        <f t="shared" si="92"/>
        <v>0</v>
      </c>
      <c r="BP37" s="26">
        <f t="shared" si="92"/>
        <v>0</v>
      </c>
      <c r="BQ37" s="26">
        <f t="shared" ref="BQ37:EB37" si="93">IF(HLOOKUP(BQ$10,CTA_Look_Up_Table,28,FALSE)&gt;=0.001,HLOOKUP(BQ$10,CTA_Look_Up_Table,28,FALSE),0)</f>
        <v>0</v>
      </c>
      <c r="BR37" s="26">
        <f t="shared" si="93"/>
        <v>0</v>
      </c>
      <c r="BS37" s="26">
        <f t="shared" si="93"/>
        <v>0</v>
      </c>
      <c r="BT37" s="26">
        <f t="shared" si="93"/>
        <v>0</v>
      </c>
      <c r="BU37" s="26">
        <f t="shared" si="93"/>
        <v>0</v>
      </c>
      <c r="BV37" s="26">
        <f t="shared" si="93"/>
        <v>0</v>
      </c>
      <c r="BW37" s="26">
        <f t="shared" si="93"/>
        <v>0</v>
      </c>
      <c r="BX37" s="26">
        <f t="shared" si="93"/>
        <v>0</v>
      </c>
      <c r="BY37" s="26">
        <f t="shared" si="93"/>
        <v>0</v>
      </c>
      <c r="BZ37" s="26">
        <f t="shared" si="93"/>
        <v>0</v>
      </c>
      <c r="CA37" s="26">
        <f t="shared" si="93"/>
        <v>0</v>
      </c>
      <c r="CB37" s="26">
        <f t="shared" si="93"/>
        <v>0</v>
      </c>
      <c r="CC37" s="26">
        <f t="shared" si="93"/>
        <v>0</v>
      </c>
      <c r="CD37" s="26">
        <f t="shared" si="93"/>
        <v>0</v>
      </c>
      <c r="CE37" s="26">
        <f t="shared" si="93"/>
        <v>0</v>
      </c>
      <c r="CF37" s="26">
        <f t="shared" si="93"/>
        <v>0</v>
      </c>
      <c r="CG37" s="26">
        <f t="shared" si="93"/>
        <v>0</v>
      </c>
      <c r="CH37" s="26">
        <f t="shared" si="93"/>
        <v>0</v>
      </c>
      <c r="CI37" s="26">
        <f t="shared" si="93"/>
        <v>0</v>
      </c>
      <c r="CJ37" s="26">
        <f t="shared" si="93"/>
        <v>0</v>
      </c>
      <c r="CK37" s="26">
        <f t="shared" si="93"/>
        <v>0</v>
      </c>
      <c r="CL37" s="26">
        <f t="shared" si="93"/>
        <v>0</v>
      </c>
      <c r="CM37" s="26">
        <f t="shared" si="93"/>
        <v>0</v>
      </c>
      <c r="CN37" s="26">
        <f t="shared" si="93"/>
        <v>0</v>
      </c>
      <c r="CO37" s="26">
        <f t="shared" si="93"/>
        <v>0</v>
      </c>
      <c r="CP37" s="26">
        <f t="shared" si="93"/>
        <v>0</v>
      </c>
      <c r="CQ37" s="26">
        <f t="shared" si="93"/>
        <v>0</v>
      </c>
      <c r="CR37" s="26">
        <f t="shared" si="93"/>
        <v>0</v>
      </c>
      <c r="CS37" s="26">
        <f t="shared" si="93"/>
        <v>0</v>
      </c>
      <c r="CT37" s="26">
        <f t="shared" si="93"/>
        <v>0</v>
      </c>
      <c r="CU37" s="26">
        <f t="shared" si="93"/>
        <v>0</v>
      </c>
      <c r="CV37" s="26">
        <f t="shared" si="93"/>
        <v>0</v>
      </c>
      <c r="CW37" s="26">
        <f t="shared" si="93"/>
        <v>0</v>
      </c>
      <c r="CX37" s="26">
        <f t="shared" si="93"/>
        <v>0</v>
      </c>
      <c r="CY37" s="26">
        <f t="shared" si="93"/>
        <v>0</v>
      </c>
      <c r="CZ37" s="26">
        <f t="shared" si="93"/>
        <v>0</v>
      </c>
      <c r="DA37" s="26">
        <f t="shared" si="93"/>
        <v>0</v>
      </c>
      <c r="DB37" s="26">
        <f t="shared" si="93"/>
        <v>0</v>
      </c>
      <c r="DC37" s="26">
        <f t="shared" si="93"/>
        <v>0</v>
      </c>
      <c r="DD37" s="26">
        <f t="shared" si="93"/>
        <v>0</v>
      </c>
      <c r="DE37" s="26">
        <f t="shared" si="93"/>
        <v>0</v>
      </c>
      <c r="DF37" s="26">
        <f t="shared" si="93"/>
        <v>0</v>
      </c>
      <c r="DG37" s="26">
        <f t="shared" si="93"/>
        <v>0</v>
      </c>
      <c r="DH37" s="26">
        <f t="shared" si="93"/>
        <v>0</v>
      </c>
      <c r="DI37" s="26">
        <f t="shared" si="93"/>
        <v>0</v>
      </c>
      <c r="DJ37" s="26">
        <f t="shared" si="93"/>
        <v>0</v>
      </c>
      <c r="DK37" s="26">
        <f t="shared" si="93"/>
        <v>0</v>
      </c>
      <c r="DL37" s="26">
        <f t="shared" si="93"/>
        <v>0</v>
      </c>
      <c r="DM37" s="26">
        <f t="shared" si="93"/>
        <v>0</v>
      </c>
      <c r="DN37" s="26">
        <f t="shared" si="93"/>
        <v>0</v>
      </c>
      <c r="DO37" s="26">
        <f t="shared" si="93"/>
        <v>0</v>
      </c>
      <c r="DP37" s="26">
        <f t="shared" si="93"/>
        <v>0</v>
      </c>
      <c r="DQ37" s="26">
        <f t="shared" si="93"/>
        <v>0</v>
      </c>
      <c r="DR37" s="26">
        <f t="shared" si="93"/>
        <v>0</v>
      </c>
      <c r="DS37" s="26">
        <f t="shared" si="93"/>
        <v>0</v>
      </c>
      <c r="DT37" s="26">
        <f t="shared" si="93"/>
        <v>0</v>
      </c>
      <c r="DU37" s="26">
        <f t="shared" si="93"/>
        <v>0</v>
      </c>
      <c r="DV37" s="26">
        <f t="shared" si="93"/>
        <v>0</v>
      </c>
      <c r="DW37" s="26">
        <f t="shared" si="93"/>
        <v>0</v>
      </c>
      <c r="DX37" s="26">
        <f t="shared" si="93"/>
        <v>0</v>
      </c>
      <c r="DY37" s="26">
        <f t="shared" si="93"/>
        <v>0</v>
      </c>
      <c r="DZ37" s="26">
        <f t="shared" si="93"/>
        <v>0</v>
      </c>
      <c r="EA37" s="26">
        <f t="shared" si="93"/>
        <v>3.6125516704501566E-3</v>
      </c>
      <c r="EB37" s="26">
        <f t="shared" si="93"/>
        <v>3.6125516704501566E-3</v>
      </c>
      <c r="EC37" s="26">
        <f t="shared" ref="EC37:GN37" si="94">IF(HLOOKUP(EC$10,CTA_Look_Up_Table,28,FALSE)&gt;=0.001,HLOOKUP(EC$10,CTA_Look_Up_Table,28,FALSE),0)</f>
        <v>3.6125598664442978E-3</v>
      </c>
      <c r="ED37" s="26">
        <f t="shared" si="94"/>
        <v>3.6125607617770329E-3</v>
      </c>
      <c r="EE37" s="26">
        <f t="shared" si="94"/>
        <v>3.6125598664442978E-3</v>
      </c>
      <c r="EF37" s="26">
        <f t="shared" si="94"/>
        <v>0</v>
      </c>
      <c r="EG37" s="26">
        <f t="shared" si="94"/>
        <v>0</v>
      </c>
      <c r="EH37" s="26">
        <f t="shared" si="94"/>
        <v>0</v>
      </c>
      <c r="EI37" s="26">
        <f t="shared" si="94"/>
        <v>1.6679740093631313E-2</v>
      </c>
      <c r="EJ37" s="26">
        <f t="shared" si="94"/>
        <v>0</v>
      </c>
      <c r="EK37" s="26">
        <f t="shared" si="94"/>
        <v>0</v>
      </c>
      <c r="EL37" s="26">
        <f t="shared" si="94"/>
        <v>0</v>
      </c>
      <c r="EM37" s="26">
        <f t="shared" si="94"/>
        <v>0</v>
      </c>
      <c r="EN37" s="26">
        <f t="shared" si="94"/>
        <v>0</v>
      </c>
      <c r="EO37" s="26">
        <f t="shared" si="94"/>
        <v>0</v>
      </c>
      <c r="EP37" s="26">
        <f t="shared" si="94"/>
        <v>0</v>
      </c>
      <c r="EQ37" s="26">
        <f t="shared" si="94"/>
        <v>0</v>
      </c>
      <c r="ER37" s="26">
        <f t="shared" si="94"/>
        <v>0</v>
      </c>
      <c r="ES37" s="26">
        <f t="shared" si="94"/>
        <v>0</v>
      </c>
      <c r="ET37" s="26">
        <f t="shared" si="94"/>
        <v>0</v>
      </c>
      <c r="EU37" s="26">
        <f t="shared" si="94"/>
        <v>0</v>
      </c>
      <c r="EV37" s="26">
        <f t="shared" si="94"/>
        <v>0</v>
      </c>
      <c r="EW37" s="26">
        <f t="shared" si="94"/>
        <v>0</v>
      </c>
      <c r="EX37" s="26">
        <f t="shared" si="94"/>
        <v>0</v>
      </c>
      <c r="EY37" s="26">
        <f t="shared" si="94"/>
        <v>0</v>
      </c>
      <c r="EZ37" s="26">
        <f t="shared" si="94"/>
        <v>0</v>
      </c>
      <c r="FA37" s="26">
        <f t="shared" si="94"/>
        <v>0</v>
      </c>
      <c r="FB37" s="26">
        <f t="shared" si="94"/>
        <v>0</v>
      </c>
      <c r="FC37" s="26">
        <f t="shared" si="94"/>
        <v>0</v>
      </c>
      <c r="FD37" s="26">
        <f t="shared" si="94"/>
        <v>0</v>
      </c>
      <c r="FE37" s="26">
        <f t="shared" si="94"/>
        <v>0</v>
      </c>
      <c r="FF37" s="26">
        <f t="shared" si="94"/>
        <v>0</v>
      </c>
      <c r="FG37" s="26">
        <f t="shared" si="94"/>
        <v>0</v>
      </c>
      <c r="FH37" s="26">
        <f t="shared" si="94"/>
        <v>0</v>
      </c>
      <c r="FI37" s="26">
        <f t="shared" si="94"/>
        <v>0</v>
      </c>
      <c r="FJ37" s="26">
        <f t="shared" si="94"/>
        <v>0</v>
      </c>
      <c r="FK37" s="26">
        <f t="shared" si="94"/>
        <v>0</v>
      </c>
      <c r="FL37" s="26">
        <f t="shared" si="94"/>
        <v>0</v>
      </c>
      <c r="FM37" s="26">
        <f t="shared" si="94"/>
        <v>0</v>
      </c>
      <c r="FN37" s="26">
        <f t="shared" si="94"/>
        <v>0</v>
      </c>
      <c r="FO37" s="26">
        <f t="shared" si="94"/>
        <v>0</v>
      </c>
      <c r="FP37" s="26">
        <f t="shared" si="94"/>
        <v>0</v>
      </c>
      <c r="FQ37" s="26">
        <f t="shared" si="94"/>
        <v>0</v>
      </c>
      <c r="FR37" s="26">
        <f t="shared" si="94"/>
        <v>0</v>
      </c>
      <c r="FS37" s="26">
        <f t="shared" si="94"/>
        <v>0</v>
      </c>
      <c r="FT37" s="26">
        <f t="shared" si="94"/>
        <v>0</v>
      </c>
      <c r="FU37" s="26">
        <f t="shared" si="94"/>
        <v>0</v>
      </c>
      <c r="FV37" s="26">
        <f t="shared" si="94"/>
        <v>0</v>
      </c>
      <c r="FW37" s="26">
        <f t="shared" si="94"/>
        <v>0</v>
      </c>
      <c r="FX37" s="26">
        <f t="shared" si="94"/>
        <v>0</v>
      </c>
      <c r="FY37" s="26">
        <f t="shared" si="94"/>
        <v>7.0382719762692066E-3</v>
      </c>
      <c r="FZ37" s="26">
        <f t="shared" si="94"/>
        <v>0</v>
      </c>
      <c r="GA37" s="26">
        <f t="shared" si="94"/>
        <v>1</v>
      </c>
      <c r="GB37" s="26">
        <f t="shared" si="94"/>
        <v>1</v>
      </c>
      <c r="GC37" s="26">
        <f t="shared" si="94"/>
        <v>1</v>
      </c>
      <c r="GD37" s="26">
        <f t="shared" si="94"/>
        <v>0</v>
      </c>
      <c r="GE37" s="26">
        <f t="shared" si="94"/>
        <v>0</v>
      </c>
      <c r="GF37" s="26">
        <f t="shared" si="94"/>
        <v>0</v>
      </c>
      <c r="GG37" s="26">
        <f t="shared" si="94"/>
        <v>0</v>
      </c>
      <c r="GH37" s="26">
        <f t="shared" si="94"/>
        <v>0</v>
      </c>
      <c r="GI37" s="26">
        <f t="shared" si="94"/>
        <v>0</v>
      </c>
      <c r="GJ37" s="26">
        <f t="shared" si="94"/>
        <v>0</v>
      </c>
      <c r="GK37" s="26">
        <f t="shared" si="94"/>
        <v>0</v>
      </c>
      <c r="GL37" s="26">
        <f t="shared" si="94"/>
        <v>0</v>
      </c>
      <c r="GM37" s="26">
        <f t="shared" si="94"/>
        <v>0</v>
      </c>
      <c r="GN37" s="26">
        <f t="shared" si="94"/>
        <v>0</v>
      </c>
      <c r="GO37" s="26">
        <f t="shared" ref="GO37:HZ37" si="95">IF(HLOOKUP(GO$10,CTA_Look_Up_Table,28,FALSE)&gt;=0.001,HLOOKUP(GO$10,CTA_Look_Up_Table,28,FALSE),0)</f>
        <v>0</v>
      </c>
      <c r="GP37" s="26">
        <f t="shared" si="95"/>
        <v>0</v>
      </c>
      <c r="GQ37" s="26">
        <f t="shared" si="95"/>
        <v>0</v>
      </c>
      <c r="GR37" s="26">
        <f t="shared" si="95"/>
        <v>0</v>
      </c>
      <c r="GS37" s="26">
        <f t="shared" si="95"/>
        <v>0</v>
      </c>
      <c r="GT37" s="26">
        <f t="shared" si="95"/>
        <v>0</v>
      </c>
      <c r="GU37" s="26">
        <f t="shared" si="95"/>
        <v>0</v>
      </c>
      <c r="GV37" s="26">
        <f t="shared" si="95"/>
        <v>0</v>
      </c>
      <c r="GW37" s="26">
        <f t="shared" si="95"/>
        <v>0</v>
      </c>
      <c r="GX37" s="26">
        <f t="shared" si="95"/>
        <v>0</v>
      </c>
      <c r="GY37" s="26">
        <f t="shared" si="95"/>
        <v>0</v>
      </c>
      <c r="GZ37" s="26">
        <f t="shared" si="95"/>
        <v>0</v>
      </c>
      <c r="HA37" s="26">
        <f t="shared" si="95"/>
        <v>0</v>
      </c>
      <c r="HB37" s="26">
        <f t="shared" si="95"/>
        <v>0</v>
      </c>
      <c r="HC37" s="26">
        <f t="shared" si="95"/>
        <v>1.2162640113654939E-3</v>
      </c>
      <c r="HD37" s="26">
        <f t="shared" si="95"/>
        <v>0</v>
      </c>
      <c r="HE37" s="26">
        <f t="shared" si="95"/>
        <v>0</v>
      </c>
      <c r="HF37" s="26">
        <f t="shared" si="95"/>
        <v>0</v>
      </c>
      <c r="HG37" s="26">
        <f t="shared" si="95"/>
        <v>0</v>
      </c>
      <c r="HH37" s="26">
        <f t="shared" si="95"/>
        <v>0</v>
      </c>
      <c r="HI37" s="26">
        <f t="shared" si="95"/>
        <v>0</v>
      </c>
      <c r="HJ37" s="26">
        <f t="shared" si="95"/>
        <v>0</v>
      </c>
      <c r="HK37" s="26">
        <f t="shared" si="95"/>
        <v>0</v>
      </c>
      <c r="HL37" s="26">
        <f t="shared" si="95"/>
        <v>0</v>
      </c>
      <c r="HM37" s="26">
        <f t="shared" si="95"/>
        <v>0</v>
      </c>
      <c r="HN37" s="26">
        <f t="shared" si="95"/>
        <v>0</v>
      </c>
      <c r="HO37" s="26">
        <f t="shared" si="95"/>
        <v>0</v>
      </c>
      <c r="HP37" s="26">
        <f t="shared" si="95"/>
        <v>0</v>
      </c>
      <c r="HQ37" s="26">
        <f t="shared" si="95"/>
        <v>0</v>
      </c>
      <c r="HR37" s="26">
        <f t="shared" si="95"/>
        <v>0</v>
      </c>
      <c r="HS37" s="26">
        <f t="shared" si="95"/>
        <v>0</v>
      </c>
      <c r="HT37" s="26">
        <f t="shared" si="95"/>
        <v>0</v>
      </c>
      <c r="HU37" s="26">
        <f t="shared" si="95"/>
        <v>0</v>
      </c>
      <c r="HV37" s="26">
        <f t="shared" si="95"/>
        <v>0</v>
      </c>
      <c r="HW37" s="26">
        <f t="shared" si="95"/>
        <v>0</v>
      </c>
      <c r="HX37" s="26">
        <f t="shared" si="95"/>
        <v>3.6125598664442978E-3</v>
      </c>
      <c r="HY37" s="26">
        <f t="shared" si="95"/>
        <v>0</v>
      </c>
      <c r="HZ37" s="26">
        <f t="shared" si="95"/>
        <v>0</v>
      </c>
    </row>
    <row r="38" spans="1:234" s="12" customFormat="1" ht="12" customHeight="1" x14ac:dyDescent="0.15">
      <c r="A38" s="17" t="s">
        <v>183</v>
      </c>
      <c r="B38" s="18"/>
      <c r="C38" s="26">
        <f>IF(HLOOKUP(C$10,CTA_Look_Up_Table,29,FALSE)&gt;=0.001,HLOOKUP(C$10,CTA_Look_Up_Table,29,FALSE),0)</f>
        <v>0</v>
      </c>
      <c r="D38" s="26">
        <f>IF(HLOOKUP(D$10,CTA_Look_Up_Table,29,FALSE)&gt;=0.001,HLOOKUP(D$10,CTA_Look_Up_Table,29,FALSE),0)</f>
        <v>0</v>
      </c>
      <c r="E38" s="26">
        <f t="shared" ref="E38:BP38" si="96">IF(HLOOKUP(E$10,CTA_Look_Up_Table,29,FALSE)&gt;=0.001,HLOOKUP(E$10,CTA_Look_Up_Table,29,FALSE),0)</f>
        <v>0</v>
      </c>
      <c r="F38" s="26">
        <f t="shared" si="96"/>
        <v>0</v>
      </c>
      <c r="G38" s="26">
        <f t="shared" si="96"/>
        <v>0</v>
      </c>
      <c r="H38" s="26">
        <f t="shared" si="96"/>
        <v>0</v>
      </c>
      <c r="I38" s="26">
        <f t="shared" si="96"/>
        <v>0</v>
      </c>
      <c r="J38" s="26">
        <f t="shared" si="96"/>
        <v>0</v>
      </c>
      <c r="K38" s="26">
        <f t="shared" si="96"/>
        <v>0</v>
      </c>
      <c r="L38" s="26">
        <f t="shared" si="96"/>
        <v>0</v>
      </c>
      <c r="M38" s="26">
        <f t="shared" si="96"/>
        <v>0</v>
      </c>
      <c r="N38" s="26">
        <f t="shared" si="96"/>
        <v>0</v>
      </c>
      <c r="O38" s="26">
        <f t="shared" si="96"/>
        <v>0</v>
      </c>
      <c r="P38" s="26">
        <f t="shared" si="96"/>
        <v>0</v>
      </c>
      <c r="Q38" s="26">
        <f t="shared" si="96"/>
        <v>0</v>
      </c>
      <c r="R38" s="26">
        <f t="shared" si="96"/>
        <v>0</v>
      </c>
      <c r="S38" s="26">
        <f t="shared" si="96"/>
        <v>0</v>
      </c>
      <c r="T38" s="26">
        <f t="shared" si="96"/>
        <v>0</v>
      </c>
      <c r="U38" s="26">
        <f t="shared" si="96"/>
        <v>0</v>
      </c>
      <c r="V38" s="26">
        <f t="shared" si="96"/>
        <v>0</v>
      </c>
      <c r="W38" s="26">
        <f t="shared" si="96"/>
        <v>0</v>
      </c>
      <c r="X38" s="26">
        <f t="shared" si="96"/>
        <v>0</v>
      </c>
      <c r="Y38" s="26">
        <f t="shared" si="96"/>
        <v>0</v>
      </c>
      <c r="Z38" s="26">
        <f t="shared" si="96"/>
        <v>0</v>
      </c>
      <c r="AA38" s="26">
        <f t="shared" si="96"/>
        <v>0</v>
      </c>
      <c r="AB38" s="26">
        <f t="shared" si="96"/>
        <v>0</v>
      </c>
      <c r="AC38" s="26">
        <f t="shared" si="96"/>
        <v>0</v>
      </c>
      <c r="AD38" s="26">
        <f t="shared" si="96"/>
        <v>0</v>
      </c>
      <c r="AE38" s="26">
        <f t="shared" si="96"/>
        <v>0</v>
      </c>
      <c r="AF38" s="26">
        <f t="shared" si="96"/>
        <v>0</v>
      </c>
      <c r="AG38" s="26">
        <f t="shared" si="96"/>
        <v>0</v>
      </c>
      <c r="AH38" s="26">
        <f t="shared" si="96"/>
        <v>0</v>
      </c>
      <c r="AI38" s="26">
        <f t="shared" si="96"/>
        <v>0</v>
      </c>
      <c r="AJ38" s="26">
        <f t="shared" si="96"/>
        <v>0</v>
      </c>
      <c r="AK38" s="26">
        <f t="shared" si="96"/>
        <v>0</v>
      </c>
      <c r="AL38" s="26">
        <f t="shared" si="96"/>
        <v>0</v>
      </c>
      <c r="AM38" s="26">
        <f t="shared" si="96"/>
        <v>0</v>
      </c>
      <c r="AN38" s="26">
        <f t="shared" si="96"/>
        <v>0</v>
      </c>
      <c r="AO38" s="26">
        <f t="shared" si="96"/>
        <v>0</v>
      </c>
      <c r="AP38" s="26">
        <f t="shared" si="96"/>
        <v>0</v>
      </c>
      <c r="AQ38" s="26">
        <f t="shared" si="96"/>
        <v>0</v>
      </c>
      <c r="AR38" s="26">
        <f t="shared" si="96"/>
        <v>0</v>
      </c>
      <c r="AS38" s="26">
        <f t="shared" si="96"/>
        <v>0</v>
      </c>
      <c r="AT38" s="26">
        <f t="shared" si="96"/>
        <v>0</v>
      </c>
      <c r="AU38" s="26">
        <f t="shared" si="96"/>
        <v>0</v>
      </c>
      <c r="AV38" s="26">
        <f t="shared" si="96"/>
        <v>0</v>
      </c>
      <c r="AW38" s="26">
        <f t="shared" si="96"/>
        <v>0</v>
      </c>
      <c r="AX38" s="26">
        <f t="shared" si="96"/>
        <v>0</v>
      </c>
      <c r="AY38" s="26">
        <f t="shared" si="96"/>
        <v>0</v>
      </c>
      <c r="AZ38" s="26">
        <f t="shared" si="96"/>
        <v>0</v>
      </c>
      <c r="BA38" s="26">
        <f t="shared" si="96"/>
        <v>0</v>
      </c>
      <c r="BB38" s="26">
        <f t="shared" si="96"/>
        <v>0</v>
      </c>
      <c r="BC38" s="26">
        <f t="shared" si="96"/>
        <v>0</v>
      </c>
      <c r="BD38" s="26">
        <f t="shared" si="96"/>
        <v>0</v>
      </c>
      <c r="BE38" s="26">
        <f t="shared" si="96"/>
        <v>0</v>
      </c>
      <c r="BF38" s="26">
        <f t="shared" si="96"/>
        <v>0</v>
      </c>
      <c r="BG38" s="26">
        <f t="shared" si="96"/>
        <v>0</v>
      </c>
      <c r="BH38" s="26">
        <f t="shared" si="96"/>
        <v>0</v>
      </c>
      <c r="BI38" s="26">
        <f t="shared" si="96"/>
        <v>0</v>
      </c>
      <c r="BJ38" s="26">
        <f t="shared" si="96"/>
        <v>0</v>
      </c>
      <c r="BK38" s="26">
        <f t="shared" si="96"/>
        <v>0</v>
      </c>
      <c r="BL38" s="26">
        <f t="shared" si="96"/>
        <v>0</v>
      </c>
      <c r="BM38" s="26">
        <f t="shared" si="96"/>
        <v>0</v>
      </c>
      <c r="BN38" s="26">
        <f t="shared" si="96"/>
        <v>0</v>
      </c>
      <c r="BO38" s="26">
        <f t="shared" si="96"/>
        <v>0</v>
      </c>
      <c r="BP38" s="26">
        <f t="shared" si="96"/>
        <v>0</v>
      </c>
      <c r="BQ38" s="26">
        <f t="shared" ref="BQ38:EB38" si="97">IF(HLOOKUP(BQ$10,CTA_Look_Up_Table,29,FALSE)&gt;=0.001,HLOOKUP(BQ$10,CTA_Look_Up_Table,29,FALSE),0)</f>
        <v>0</v>
      </c>
      <c r="BR38" s="26">
        <f t="shared" si="97"/>
        <v>0</v>
      </c>
      <c r="BS38" s="26">
        <f t="shared" si="97"/>
        <v>0</v>
      </c>
      <c r="BT38" s="26">
        <f t="shared" si="97"/>
        <v>0</v>
      </c>
      <c r="BU38" s="26">
        <f t="shared" si="97"/>
        <v>0</v>
      </c>
      <c r="BV38" s="26">
        <f t="shared" si="97"/>
        <v>0</v>
      </c>
      <c r="BW38" s="26">
        <f t="shared" si="97"/>
        <v>0</v>
      </c>
      <c r="BX38" s="26">
        <f t="shared" si="97"/>
        <v>0</v>
      </c>
      <c r="BY38" s="26">
        <f t="shared" si="97"/>
        <v>0</v>
      </c>
      <c r="BZ38" s="26">
        <f t="shared" si="97"/>
        <v>0</v>
      </c>
      <c r="CA38" s="26">
        <f t="shared" si="97"/>
        <v>0</v>
      </c>
      <c r="CB38" s="26">
        <f t="shared" si="97"/>
        <v>0</v>
      </c>
      <c r="CC38" s="26">
        <f t="shared" si="97"/>
        <v>0</v>
      </c>
      <c r="CD38" s="26">
        <f t="shared" si="97"/>
        <v>0</v>
      </c>
      <c r="CE38" s="26">
        <f t="shared" si="97"/>
        <v>0</v>
      </c>
      <c r="CF38" s="26">
        <f t="shared" si="97"/>
        <v>0</v>
      </c>
      <c r="CG38" s="26">
        <f t="shared" si="97"/>
        <v>0</v>
      </c>
      <c r="CH38" s="26">
        <f t="shared" si="97"/>
        <v>0</v>
      </c>
      <c r="CI38" s="26">
        <f t="shared" si="97"/>
        <v>0</v>
      </c>
      <c r="CJ38" s="26">
        <f t="shared" si="97"/>
        <v>0</v>
      </c>
      <c r="CK38" s="26">
        <f t="shared" si="97"/>
        <v>0</v>
      </c>
      <c r="CL38" s="26">
        <f t="shared" si="97"/>
        <v>0</v>
      </c>
      <c r="CM38" s="26">
        <f t="shared" si="97"/>
        <v>0</v>
      </c>
      <c r="CN38" s="26">
        <f t="shared" si="97"/>
        <v>0</v>
      </c>
      <c r="CO38" s="26">
        <f t="shared" si="97"/>
        <v>0</v>
      </c>
      <c r="CP38" s="26">
        <f t="shared" si="97"/>
        <v>0</v>
      </c>
      <c r="CQ38" s="26">
        <f t="shared" si="97"/>
        <v>0</v>
      </c>
      <c r="CR38" s="26">
        <f t="shared" si="97"/>
        <v>0</v>
      </c>
      <c r="CS38" s="26">
        <f t="shared" si="97"/>
        <v>0</v>
      </c>
      <c r="CT38" s="26">
        <f t="shared" si="97"/>
        <v>0</v>
      </c>
      <c r="CU38" s="26">
        <f t="shared" si="97"/>
        <v>0</v>
      </c>
      <c r="CV38" s="26">
        <f t="shared" si="97"/>
        <v>0</v>
      </c>
      <c r="CW38" s="26">
        <f t="shared" si="97"/>
        <v>0</v>
      </c>
      <c r="CX38" s="26">
        <f t="shared" si="97"/>
        <v>0</v>
      </c>
      <c r="CY38" s="26">
        <f t="shared" si="97"/>
        <v>0</v>
      </c>
      <c r="CZ38" s="26">
        <f t="shared" si="97"/>
        <v>0</v>
      </c>
      <c r="DA38" s="26">
        <f t="shared" si="97"/>
        <v>0</v>
      </c>
      <c r="DB38" s="26">
        <f t="shared" si="97"/>
        <v>0</v>
      </c>
      <c r="DC38" s="26">
        <f t="shared" si="97"/>
        <v>0</v>
      </c>
      <c r="DD38" s="26">
        <f t="shared" si="97"/>
        <v>0</v>
      </c>
      <c r="DE38" s="26">
        <f t="shared" si="97"/>
        <v>0</v>
      </c>
      <c r="DF38" s="26">
        <f t="shared" si="97"/>
        <v>0</v>
      </c>
      <c r="DG38" s="26">
        <f t="shared" si="97"/>
        <v>0</v>
      </c>
      <c r="DH38" s="26">
        <f t="shared" si="97"/>
        <v>0</v>
      </c>
      <c r="DI38" s="26">
        <f t="shared" si="97"/>
        <v>0</v>
      </c>
      <c r="DJ38" s="26">
        <f t="shared" si="97"/>
        <v>0</v>
      </c>
      <c r="DK38" s="26">
        <f t="shared" si="97"/>
        <v>0</v>
      </c>
      <c r="DL38" s="26">
        <f t="shared" si="97"/>
        <v>0</v>
      </c>
      <c r="DM38" s="26">
        <f t="shared" si="97"/>
        <v>0</v>
      </c>
      <c r="DN38" s="26">
        <f t="shared" si="97"/>
        <v>0</v>
      </c>
      <c r="DO38" s="26">
        <f t="shared" si="97"/>
        <v>0</v>
      </c>
      <c r="DP38" s="26">
        <f t="shared" si="97"/>
        <v>0</v>
      </c>
      <c r="DQ38" s="26">
        <f t="shared" si="97"/>
        <v>0</v>
      </c>
      <c r="DR38" s="26">
        <f t="shared" si="97"/>
        <v>0</v>
      </c>
      <c r="DS38" s="26">
        <f t="shared" si="97"/>
        <v>0</v>
      </c>
      <c r="DT38" s="26">
        <f t="shared" si="97"/>
        <v>0</v>
      </c>
      <c r="DU38" s="26">
        <f t="shared" si="97"/>
        <v>0</v>
      </c>
      <c r="DV38" s="26">
        <f t="shared" si="97"/>
        <v>0</v>
      </c>
      <c r="DW38" s="26">
        <f t="shared" si="97"/>
        <v>0</v>
      </c>
      <c r="DX38" s="26">
        <f t="shared" si="97"/>
        <v>0</v>
      </c>
      <c r="DY38" s="26">
        <f t="shared" si="97"/>
        <v>0</v>
      </c>
      <c r="DZ38" s="26">
        <f t="shared" si="97"/>
        <v>0</v>
      </c>
      <c r="EA38" s="26">
        <f t="shared" si="97"/>
        <v>0</v>
      </c>
      <c r="EB38" s="26">
        <f t="shared" si="97"/>
        <v>0</v>
      </c>
      <c r="EC38" s="26">
        <f t="shared" ref="EC38:GN38" si="98">IF(HLOOKUP(EC$10,CTA_Look_Up_Table,29,FALSE)&gt;=0.001,HLOOKUP(EC$10,CTA_Look_Up_Table,29,FALSE),0)</f>
        <v>0</v>
      </c>
      <c r="ED38" s="26">
        <f t="shared" si="98"/>
        <v>0</v>
      </c>
      <c r="EE38" s="26">
        <f t="shared" si="98"/>
        <v>0</v>
      </c>
      <c r="EF38" s="26">
        <f t="shared" si="98"/>
        <v>0</v>
      </c>
      <c r="EG38" s="26">
        <f t="shared" si="98"/>
        <v>0</v>
      </c>
      <c r="EH38" s="26">
        <f t="shared" si="98"/>
        <v>0</v>
      </c>
      <c r="EI38" s="26">
        <f t="shared" si="98"/>
        <v>0</v>
      </c>
      <c r="EJ38" s="26">
        <f t="shared" si="98"/>
        <v>0</v>
      </c>
      <c r="EK38" s="26">
        <f t="shared" si="98"/>
        <v>0</v>
      </c>
      <c r="EL38" s="26">
        <f t="shared" si="98"/>
        <v>0</v>
      </c>
      <c r="EM38" s="26">
        <f t="shared" si="98"/>
        <v>0</v>
      </c>
      <c r="EN38" s="26">
        <f t="shared" si="98"/>
        <v>0</v>
      </c>
      <c r="EO38" s="26">
        <f t="shared" si="98"/>
        <v>0</v>
      </c>
      <c r="EP38" s="26">
        <f t="shared" si="98"/>
        <v>0</v>
      </c>
      <c r="EQ38" s="26">
        <f t="shared" si="98"/>
        <v>0</v>
      </c>
      <c r="ER38" s="26">
        <f t="shared" si="98"/>
        <v>0</v>
      </c>
      <c r="ES38" s="26">
        <f t="shared" si="98"/>
        <v>0</v>
      </c>
      <c r="ET38" s="26">
        <f t="shared" si="98"/>
        <v>0</v>
      </c>
      <c r="EU38" s="26">
        <f t="shared" si="98"/>
        <v>0</v>
      </c>
      <c r="EV38" s="26">
        <f t="shared" si="98"/>
        <v>0</v>
      </c>
      <c r="EW38" s="26">
        <f t="shared" si="98"/>
        <v>0</v>
      </c>
      <c r="EX38" s="26">
        <f t="shared" si="98"/>
        <v>0</v>
      </c>
      <c r="EY38" s="26">
        <f t="shared" si="98"/>
        <v>0</v>
      </c>
      <c r="EZ38" s="26">
        <f t="shared" si="98"/>
        <v>0</v>
      </c>
      <c r="FA38" s="26">
        <f t="shared" si="98"/>
        <v>0</v>
      </c>
      <c r="FB38" s="26">
        <f t="shared" si="98"/>
        <v>0</v>
      </c>
      <c r="FC38" s="26">
        <f t="shared" si="98"/>
        <v>0</v>
      </c>
      <c r="FD38" s="26">
        <f t="shared" si="98"/>
        <v>0</v>
      </c>
      <c r="FE38" s="26">
        <f t="shared" si="98"/>
        <v>0</v>
      </c>
      <c r="FF38" s="26">
        <f t="shared" si="98"/>
        <v>0</v>
      </c>
      <c r="FG38" s="26">
        <f t="shared" si="98"/>
        <v>0</v>
      </c>
      <c r="FH38" s="26">
        <f t="shared" si="98"/>
        <v>0</v>
      </c>
      <c r="FI38" s="26">
        <f t="shared" si="98"/>
        <v>0</v>
      </c>
      <c r="FJ38" s="26">
        <f t="shared" si="98"/>
        <v>0</v>
      </c>
      <c r="FK38" s="26">
        <f t="shared" si="98"/>
        <v>0</v>
      </c>
      <c r="FL38" s="26">
        <f t="shared" si="98"/>
        <v>0</v>
      </c>
      <c r="FM38" s="26">
        <f t="shared" si="98"/>
        <v>0</v>
      </c>
      <c r="FN38" s="26">
        <f t="shared" si="98"/>
        <v>0</v>
      </c>
      <c r="FO38" s="26">
        <f t="shared" si="98"/>
        <v>0</v>
      </c>
      <c r="FP38" s="26">
        <f t="shared" si="98"/>
        <v>0</v>
      </c>
      <c r="FQ38" s="26">
        <f t="shared" si="98"/>
        <v>0</v>
      </c>
      <c r="FR38" s="26">
        <f t="shared" si="98"/>
        <v>0</v>
      </c>
      <c r="FS38" s="26">
        <f t="shared" si="98"/>
        <v>0</v>
      </c>
      <c r="FT38" s="26">
        <f t="shared" si="98"/>
        <v>0</v>
      </c>
      <c r="FU38" s="26">
        <f t="shared" si="98"/>
        <v>0</v>
      </c>
      <c r="FV38" s="26">
        <f t="shared" si="98"/>
        <v>0</v>
      </c>
      <c r="FW38" s="26">
        <f t="shared" si="98"/>
        <v>0</v>
      </c>
      <c r="FX38" s="26">
        <f t="shared" si="98"/>
        <v>0</v>
      </c>
      <c r="FY38" s="26">
        <f t="shared" si="98"/>
        <v>0</v>
      </c>
      <c r="FZ38" s="26">
        <f t="shared" si="98"/>
        <v>0</v>
      </c>
      <c r="GA38" s="26">
        <f t="shared" si="98"/>
        <v>0</v>
      </c>
      <c r="GB38" s="26">
        <f t="shared" si="98"/>
        <v>0</v>
      </c>
      <c r="GC38" s="26">
        <f t="shared" si="98"/>
        <v>0</v>
      </c>
      <c r="GD38" s="26">
        <f t="shared" si="98"/>
        <v>0</v>
      </c>
      <c r="GE38" s="26">
        <f t="shared" si="98"/>
        <v>0</v>
      </c>
      <c r="GF38" s="26">
        <f t="shared" si="98"/>
        <v>0</v>
      </c>
      <c r="GG38" s="26">
        <f t="shared" si="98"/>
        <v>0</v>
      </c>
      <c r="GH38" s="26">
        <f t="shared" si="98"/>
        <v>0</v>
      </c>
      <c r="GI38" s="26">
        <f t="shared" si="98"/>
        <v>0</v>
      </c>
      <c r="GJ38" s="26">
        <f t="shared" si="98"/>
        <v>0</v>
      </c>
      <c r="GK38" s="26">
        <f t="shared" si="98"/>
        <v>0</v>
      </c>
      <c r="GL38" s="26">
        <f t="shared" si="98"/>
        <v>0</v>
      </c>
      <c r="GM38" s="26">
        <f t="shared" si="98"/>
        <v>0</v>
      </c>
      <c r="GN38" s="26">
        <f t="shared" si="98"/>
        <v>0</v>
      </c>
      <c r="GO38" s="26">
        <f t="shared" ref="GO38:HZ38" si="99">IF(HLOOKUP(GO$10,CTA_Look_Up_Table,29,FALSE)&gt;=0.001,HLOOKUP(GO$10,CTA_Look_Up_Table,29,FALSE),0)</f>
        <v>0</v>
      </c>
      <c r="GP38" s="26">
        <f t="shared" si="99"/>
        <v>0</v>
      </c>
      <c r="GQ38" s="26">
        <f t="shared" si="99"/>
        <v>0</v>
      </c>
      <c r="GR38" s="26">
        <f t="shared" si="99"/>
        <v>0</v>
      </c>
      <c r="GS38" s="26">
        <f t="shared" si="99"/>
        <v>0</v>
      </c>
      <c r="GT38" s="26">
        <f t="shared" si="99"/>
        <v>0</v>
      </c>
      <c r="GU38" s="26">
        <f t="shared" si="99"/>
        <v>0</v>
      </c>
      <c r="GV38" s="26">
        <f t="shared" si="99"/>
        <v>0</v>
      </c>
      <c r="GW38" s="26">
        <f t="shared" si="99"/>
        <v>0</v>
      </c>
      <c r="GX38" s="26">
        <f t="shared" si="99"/>
        <v>0</v>
      </c>
      <c r="GY38" s="26">
        <f t="shared" si="99"/>
        <v>0</v>
      </c>
      <c r="GZ38" s="26">
        <f t="shared" si="99"/>
        <v>0</v>
      </c>
      <c r="HA38" s="26">
        <f t="shared" si="99"/>
        <v>0</v>
      </c>
      <c r="HB38" s="26">
        <f t="shared" si="99"/>
        <v>0</v>
      </c>
      <c r="HC38" s="26">
        <f t="shared" si="99"/>
        <v>0</v>
      </c>
      <c r="HD38" s="26">
        <f t="shared" si="99"/>
        <v>0</v>
      </c>
      <c r="HE38" s="26">
        <f t="shared" si="99"/>
        <v>0</v>
      </c>
      <c r="HF38" s="26">
        <f t="shared" si="99"/>
        <v>0</v>
      </c>
      <c r="HG38" s="26">
        <f t="shared" si="99"/>
        <v>0</v>
      </c>
      <c r="HH38" s="26">
        <f t="shared" si="99"/>
        <v>0</v>
      </c>
      <c r="HI38" s="26">
        <f t="shared" si="99"/>
        <v>0</v>
      </c>
      <c r="HJ38" s="26">
        <f t="shared" si="99"/>
        <v>0</v>
      </c>
      <c r="HK38" s="26">
        <f t="shared" si="99"/>
        <v>0</v>
      </c>
      <c r="HL38" s="26">
        <f t="shared" si="99"/>
        <v>0</v>
      </c>
      <c r="HM38" s="26">
        <f t="shared" si="99"/>
        <v>0</v>
      </c>
      <c r="HN38" s="26">
        <f t="shared" si="99"/>
        <v>0</v>
      </c>
      <c r="HO38" s="26">
        <f t="shared" si="99"/>
        <v>0</v>
      </c>
      <c r="HP38" s="26">
        <f t="shared" si="99"/>
        <v>0</v>
      </c>
      <c r="HQ38" s="26">
        <f t="shared" si="99"/>
        <v>0</v>
      </c>
      <c r="HR38" s="26">
        <f t="shared" si="99"/>
        <v>0</v>
      </c>
      <c r="HS38" s="26">
        <f t="shared" si="99"/>
        <v>0</v>
      </c>
      <c r="HT38" s="26">
        <f t="shared" si="99"/>
        <v>0</v>
      </c>
      <c r="HU38" s="26">
        <f t="shared" si="99"/>
        <v>0</v>
      </c>
      <c r="HV38" s="26">
        <f t="shared" si="99"/>
        <v>0</v>
      </c>
      <c r="HW38" s="26">
        <f t="shared" si="99"/>
        <v>0</v>
      </c>
      <c r="HX38" s="26">
        <f t="shared" si="99"/>
        <v>0</v>
      </c>
      <c r="HY38" s="26">
        <f t="shared" si="99"/>
        <v>0</v>
      </c>
      <c r="HZ38" s="26">
        <f t="shared" si="99"/>
        <v>0</v>
      </c>
    </row>
    <row r="39" spans="1:234" s="12" customFormat="1" ht="12" customHeight="1" x14ac:dyDescent="0.15">
      <c r="A39" s="17" t="s">
        <v>184</v>
      </c>
      <c r="B39" s="18"/>
      <c r="C39" s="26">
        <f>IF(HLOOKUP(C$10,CTA_Look_Up_Table,30,FALSE)&gt;=0.001,HLOOKUP(C$10,CTA_Look_Up_Table,30,FALSE),0)</f>
        <v>0</v>
      </c>
      <c r="D39" s="26">
        <f>IF(HLOOKUP(D$10,CTA_Look_Up_Table,30,FALSE)&gt;=0.001,HLOOKUP(D$10,CTA_Look_Up_Table,30,FALSE),0)</f>
        <v>0</v>
      </c>
      <c r="E39" s="26">
        <f t="shared" ref="E39:BP39" si="100">IF(HLOOKUP(E$10,CTA_Look_Up_Table,30,FALSE)&gt;=0.001,HLOOKUP(E$10,CTA_Look_Up_Table,30,FALSE),0)</f>
        <v>0</v>
      </c>
      <c r="F39" s="26">
        <f t="shared" si="100"/>
        <v>0</v>
      </c>
      <c r="G39" s="26">
        <f t="shared" si="100"/>
        <v>0</v>
      </c>
      <c r="H39" s="26">
        <f t="shared" si="100"/>
        <v>0</v>
      </c>
      <c r="I39" s="26">
        <f t="shared" si="100"/>
        <v>1.8796852273151084E-2</v>
      </c>
      <c r="J39" s="26">
        <f t="shared" si="100"/>
        <v>0</v>
      </c>
      <c r="K39" s="26">
        <f t="shared" si="100"/>
        <v>0</v>
      </c>
      <c r="L39" s="26">
        <f t="shared" si="100"/>
        <v>0</v>
      </c>
      <c r="M39" s="26">
        <f t="shared" si="100"/>
        <v>0</v>
      </c>
      <c r="N39" s="26">
        <f t="shared" si="100"/>
        <v>0</v>
      </c>
      <c r="O39" s="26">
        <f t="shared" si="100"/>
        <v>0</v>
      </c>
      <c r="P39" s="26">
        <f t="shared" si="100"/>
        <v>0</v>
      </c>
      <c r="Q39" s="26">
        <f t="shared" si="100"/>
        <v>0</v>
      </c>
      <c r="R39" s="26">
        <f t="shared" si="100"/>
        <v>0</v>
      </c>
      <c r="S39" s="26">
        <f t="shared" si="100"/>
        <v>0</v>
      </c>
      <c r="T39" s="26">
        <f t="shared" si="100"/>
        <v>0</v>
      </c>
      <c r="U39" s="26">
        <f t="shared" si="100"/>
        <v>0</v>
      </c>
      <c r="V39" s="26">
        <f t="shared" si="100"/>
        <v>0</v>
      </c>
      <c r="W39" s="26">
        <f t="shared" si="100"/>
        <v>0</v>
      </c>
      <c r="X39" s="26">
        <f t="shared" si="100"/>
        <v>0</v>
      </c>
      <c r="Y39" s="26">
        <f t="shared" si="100"/>
        <v>0</v>
      </c>
      <c r="Z39" s="26">
        <f t="shared" si="100"/>
        <v>0</v>
      </c>
      <c r="AA39" s="26">
        <f t="shared" si="100"/>
        <v>0</v>
      </c>
      <c r="AB39" s="26">
        <f t="shared" si="100"/>
        <v>0</v>
      </c>
      <c r="AC39" s="26">
        <f t="shared" si="100"/>
        <v>0</v>
      </c>
      <c r="AD39" s="26">
        <f t="shared" si="100"/>
        <v>0</v>
      </c>
      <c r="AE39" s="26">
        <f t="shared" si="100"/>
        <v>0</v>
      </c>
      <c r="AF39" s="26">
        <f t="shared" si="100"/>
        <v>0</v>
      </c>
      <c r="AG39" s="26">
        <f t="shared" si="100"/>
        <v>0</v>
      </c>
      <c r="AH39" s="26">
        <f t="shared" si="100"/>
        <v>0</v>
      </c>
      <c r="AI39" s="26">
        <f t="shared" si="100"/>
        <v>0</v>
      </c>
      <c r="AJ39" s="26">
        <f t="shared" si="100"/>
        <v>0</v>
      </c>
      <c r="AK39" s="26">
        <f t="shared" si="100"/>
        <v>0</v>
      </c>
      <c r="AL39" s="26">
        <f t="shared" si="100"/>
        <v>0</v>
      </c>
      <c r="AM39" s="26">
        <f t="shared" si="100"/>
        <v>0</v>
      </c>
      <c r="AN39" s="26">
        <f t="shared" si="100"/>
        <v>0</v>
      </c>
      <c r="AO39" s="26">
        <f t="shared" si="100"/>
        <v>0</v>
      </c>
      <c r="AP39" s="26">
        <f t="shared" si="100"/>
        <v>0</v>
      </c>
      <c r="AQ39" s="26">
        <f t="shared" si="100"/>
        <v>0</v>
      </c>
      <c r="AR39" s="26">
        <f t="shared" si="100"/>
        <v>0</v>
      </c>
      <c r="AS39" s="26">
        <f t="shared" si="100"/>
        <v>0</v>
      </c>
      <c r="AT39" s="26">
        <f t="shared" si="100"/>
        <v>0</v>
      </c>
      <c r="AU39" s="26">
        <f t="shared" si="100"/>
        <v>0</v>
      </c>
      <c r="AV39" s="26">
        <f t="shared" si="100"/>
        <v>0</v>
      </c>
      <c r="AW39" s="26">
        <f t="shared" si="100"/>
        <v>0</v>
      </c>
      <c r="AX39" s="26">
        <f t="shared" si="100"/>
        <v>0</v>
      </c>
      <c r="AY39" s="26">
        <f t="shared" si="100"/>
        <v>0</v>
      </c>
      <c r="AZ39" s="26">
        <f t="shared" si="100"/>
        <v>0</v>
      </c>
      <c r="BA39" s="26">
        <f t="shared" si="100"/>
        <v>0</v>
      </c>
      <c r="BB39" s="26">
        <f t="shared" si="100"/>
        <v>0</v>
      </c>
      <c r="BC39" s="26">
        <f t="shared" si="100"/>
        <v>0</v>
      </c>
      <c r="BD39" s="26">
        <f t="shared" si="100"/>
        <v>0</v>
      </c>
      <c r="BE39" s="26">
        <f t="shared" si="100"/>
        <v>0</v>
      </c>
      <c r="BF39" s="26">
        <f t="shared" si="100"/>
        <v>0</v>
      </c>
      <c r="BG39" s="26">
        <f t="shared" si="100"/>
        <v>0</v>
      </c>
      <c r="BH39" s="26">
        <f t="shared" si="100"/>
        <v>0</v>
      </c>
      <c r="BI39" s="26">
        <f t="shared" si="100"/>
        <v>0</v>
      </c>
      <c r="BJ39" s="26">
        <f t="shared" si="100"/>
        <v>0</v>
      </c>
      <c r="BK39" s="26">
        <f t="shared" si="100"/>
        <v>0</v>
      </c>
      <c r="BL39" s="26">
        <f t="shared" si="100"/>
        <v>0</v>
      </c>
      <c r="BM39" s="26">
        <f t="shared" si="100"/>
        <v>0</v>
      </c>
      <c r="BN39" s="26">
        <f t="shared" si="100"/>
        <v>0</v>
      </c>
      <c r="BO39" s="26">
        <f t="shared" si="100"/>
        <v>0</v>
      </c>
      <c r="BP39" s="26">
        <f t="shared" si="100"/>
        <v>0</v>
      </c>
      <c r="BQ39" s="26">
        <f t="shared" ref="BQ39:EB39" si="101">IF(HLOOKUP(BQ$10,CTA_Look_Up_Table,30,FALSE)&gt;=0.001,HLOOKUP(BQ$10,CTA_Look_Up_Table,30,FALSE),0)</f>
        <v>0</v>
      </c>
      <c r="BR39" s="26">
        <f t="shared" si="101"/>
        <v>0</v>
      </c>
      <c r="BS39" s="26">
        <f t="shared" si="101"/>
        <v>0</v>
      </c>
      <c r="BT39" s="26">
        <f t="shared" si="101"/>
        <v>0</v>
      </c>
      <c r="BU39" s="26">
        <f t="shared" si="101"/>
        <v>0</v>
      </c>
      <c r="BV39" s="26">
        <f t="shared" si="101"/>
        <v>0</v>
      </c>
      <c r="BW39" s="26">
        <f t="shared" si="101"/>
        <v>0</v>
      </c>
      <c r="BX39" s="26">
        <f t="shared" si="101"/>
        <v>0</v>
      </c>
      <c r="BY39" s="26">
        <f t="shared" si="101"/>
        <v>0</v>
      </c>
      <c r="BZ39" s="26">
        <f t="shared" si="101"/>
        <v>0</v>
      </c>
      <c r="CA39" s="26">
        <f t="shared" si="101"/>
        <v>0</v>
      </c>
      <c r="CB39" s="26">
        <f t="shared" si="101"/>
        <v>0</v>
      </c>
      <c r="CC39" s="26">
        <f t="shared" si="101"/>
        <v>0</v>
      </c>
      <c r="CD39" s="26">
        <f t="shared" si="101"/>
        <v>0</v>
      </c>
      <c r="CE39" s="26">
        <f t="shared" si="101"/>
        <v>0</v>
      </c>
      <c r="CF39" s="26">
        <f t="shared" si="101"/>
        <v>0</v>
      </c>
      <c r="CG39" s="26">
        <f t="shared" si="101"/>
        <v>0</v>
      </c>
      <c r="CH39" s="26">
        <f t="shared" si="101"/>
        <v>0</v>
      </c>
      <c r="CI39" s="26">
        <f t="shared" si="101"/>
        <v>0</v>
      </c>
      <c r="CJ39" s="26">
        <f t="shared" si="101"/>
        <v>0</v>
      </c>
      <c r="CK39" s="26">
        <f t="shared" si="101"/>
        <v>0</v>
      </c>
      <c r="CL39" s="26">
        <f t="shared" si="101"/>
        <v>0</v>
      </c>
      <c r="CM39" s="26">
        <f t="shared" si="101"/>
        <v>0</v>
      </c>
      <c r="CN39" s="26">
        <f t="shared" si="101"/>
        <v>0</v>
      </c>
      <c r="CO39" s="26">
        <f t="shared" si="101"/>
        <v>0</v>
      </c>
      <c r="CP39" s="26">
        <f t="shared" si="101"/>
        <v>0</v>
      </c>
      <c r="CQ39" s="26">
        <f t="shared" si="101"/>
        <v>0</v>
      </c>
      <c r="CR39" s="26">
        <f t="shared" si="101"/>
        <v>0</v>
      </c>
      <c r="CS39" s="26">
        <f t="shared" si="101"/>
        <v>0</v>
      </c>
      <c r="CT39" s="26">
        <f t="shared" si="101"/>
        <v>0</v>
      </c>
      <c r="CU39" s="26">
        <f t="shared" si="101"/>
        <v>0</v>
      </c>
      <c r="CV39" s="26">
        <f t="shared" si="101"/>
        <v>0</v>
      </c>
      <c r="CW39" s="26">
        <f t="shared" si="101"/>
        <v>0</v>
      </c>
      <c r="CX39" s="26">
        <f t="shared" si="101"/>
        <v>0</v>
      </c>
      <c r="CY39" s="26">
        <f t="shared" si="101"/>
        <v>0</v>
      </c>
      <c r="CZ39" s="26">
        <f t="shared" si="101"/>
        <v>0</v>
      </c>
      <c r="DA39" s="26">
        <f t="shared" si="101"/>
        <v>0</v>
      </c>
      <c r="DB39" s="26">
        <f t="shared" si="101"/>
        <v>0</v>
      </c>
      <c r="DC39" s="26">
        <f t="shared" si="101"/>
        <v>0</v>
      </c>
      <c r="DD39" s="26">
        <f t="shared" si="101"/>
        <v>0</v>
      </c>
      <c r="DE39" s="26">
        <f t="shared" si="101"/>
        <v>0</v>
      </c>
      <c r="DF39" s="26">
        <f t="shared" si="101"/>
        <v>0</v>
      </c>
      <c r="DG39" s="26">
        <f t="shared" si="101"/>
        <v>0</v>
      </c>
      <c r="DH39" s="26">
        <f t="shared" si="101"/>
        <v>0</v>
      </c>
      <c r="DI39" s="26">
        <f t="shared" si="101"/>
        <v>5.7620516668287726E-3</v>
      </c>
      <c r="DJ39" s="26">
        <f t="shared" si="101"/>
        <v>0</v>
      </c>
      <c r="DK39" s="26">
        <f t="shared" si="101"/>
        <v>0</v>
      </c>
      <c r="DL39" s="26">
        <f t="shared" si="101"/>
        <v>0</v>
      </c>
      <c r="DM39" s="26">
        <f t="shared" si="101"/>
        <v>0</v>
      </c>
      <c r="DN39" s="26">
        <f t="shared" si="101"/>
        <v>0</v>
      </c>
      <c r="DO39" s="26">
        <f t="shared" si="101"/>
        <v>0</v>
      </c>
      <c r="DP39" s="26">
        <f t="shared" si="101"/>
        <v>0</v>
      </c>
      <c r="DQ39" s="26">
        <f t="shared" si="101"/>
        <v>4.3025384873217202E-3</v>
      </c>
      <c r="DR39" s="26">
        <f t="shared" si="101"/>
        <v>0</v>
      </c>
      <c r="DS39" s="26">
        <f t="shared" si="101"/>
        <v>0</v>
      </c>
      <c r="DT39" s="26">
        <f t="shared" si="101"/>
        <v>0</v>
      </c>
      <c r="DU39" s="26">
        <f t="shared" si="101"/>
        <v>0</v>
      </c>
      <c r="DV39" s="26">
        <f t="shared" si="101"/>
        <v>0</v>
      </c>
      <c r="DW39" s="26">
        <f t="shared" si="101"/>
        <v>0</v>
      </c>
      <c r="DX39" s="26">
        <f t="shared" si="101"/>
        <v>0</v>
      </c>
      <c r="DY39" s="26">
        <f t="shared" si="101"/>
        <v>0</v>
      </c>
      <c r="DZ39" s="26">
        <f t="shared" si="101"/>
        <v>0</v>
      </c>
      <c r="EA39" s="26">
        <f t="shared" si="101"/>
        <v>0</v>
      </c>
      <c r="EB39" s="26">
        <f t="shared" si="101"/>
        <v>0</v>
      </c>
      <c r="EC39" s="26">
        <f t="shared" ref="EC39:GN39" si="102">IF(HLOOKUP(EC$10,CTA_Look_Up_Table,30,FALSE)&gt;=0.001,HLOOKUP(EC$10,CTA_Look_Up_Table,30,FALSE),0)</f>
        <v>0</v>
      </c>
      <c r="ED39" s="26">
        <f t="shared" si="102"/>
        <v>0</v>
      </c>
      <c r="EE39" s="26">
        <f t="shared" si="102"/>
        <v>0</v>
      </c>
      <c r="EF39" s="26">
        <f t="shared" si="102"/>
        <v>0</v>
      </c>
      <c r="EG39" s="26">
        <f t="shared" si="102"/>
        <v>0</v>
      </c>
      <c r="EH39" s="26">
        <f t="shared" si="102"/>
        <v>0</v>
      </c>
      <c r="EI39" s="26">
        <f t="shared" si="102"/>
        <v>0</v>
      </c>
      <c r="EJ39" s="26">
        <f t="shared" si="102"/>
        <v>0</v>
      </c>
      <c r="EK39" s="26">
        <f t="shared" si="102"/>
        <v>2.7288333949569012E-2</v>
      </c>
      <c r="EL39" s="26">
        <f t="shared" si="102"/>
        <v>0</v>
      </c>
      <c r="EM39" s="26">
        <f t="shared" si="102"/>
        <v>0</v>
      </c>
      <c r="EN39" s="26">
        <f t="shared" si="102"/>
        <v>0</v>
      </c>
      <c r="EO39" s="26">
        <f t="shared" si="102"/>
        <v>0</v>
      </c>
      <c r="EP39" s="26">
        <f t="shared" si="102"/>
        <v>0</v>
      </c>
      <c r="EQ39" s="26">
        <f t="shared" si="102"/>
        <v>0</v>
      </c>
      <c r="ER39" s="26">
        <f t="shared" si="102"/>
        <v>0</v>
      </c>
      <c r="ES39" s="26">
        <f t="shared" si="102"/>
        <v>0</v>
      </c>
      <c r="ET39" s="26">
        <f t="shared" si="102"/>
        <v>0</v>
      </c>
      <c r="EU39" s="26">
        <f t="shared" si="102"/>
        <v>0</v>
      </c>
      <c r="EV39" s="26">
        <f t="shared" si="102"/>
        <v>0</v>
      </c>
      <c r="EW39" s="26">
        <f t="shared" si="102"/>
        <v>0</v>
      </c>
      <c r="EX39" s="26">
        <f t="shared" si="102"/>
        <v>0</v>
      </c>
      <c r="EY39" s="26">
        <f t="shared" si="102"/>
        <v>0</v>
      </c>
      <c r="EZ39" s="26">
        <f t="shared" si="102"/>
        <v>0</v>
      </c>
      <c r="FA39" s="26">
        <f t="shared" si="102"/>
        <v>0</v>
      </c>
      <c r="FB39" s="26">
        <f t="shared" si="102"/>
        <v>0</v>
      </c>
      <c r="FC39" s="26">
        <f t="shared" si="102"/>
        <v>0</v>
      </c>
      <c r="FD39" s="26">
        <f t="shared" si="102"/>
        <v>0</v>
      </c>
      <c r="FE39" s="26">
        <f t="shared" si="102"/>
        <v>0</v>
      </c>
      <c r="FF39" s="26">
        <f t="shared" si="102"/>
        <v>0</v>
      </c>
      <c r="FG39" s="26">
        <f t="shared" si="102"/>
        <v>0</v>
      </c>
      <c r="FH39" s="26">
        <f t="shared" si="102"/>
        <v>0</v>
      </c>
      <c r="FI39" s="26">
        <f t="shared" si="102"/>
        <v>0</v>
      </c>
      <c r="FJ39" s="26">
        <f t="shared" si="102"/>
        <v>0</v>
      </c>
      <c r="FK39" s="26">
        <f t="shared" si="102"/>
        <v>0</v>
      </c>
      <c r="FL39" s="26">
        <f t="shared" si="102"/>
        <v>0</v>
      </c>
      <c r="FM39" s="26">
        <f t="shared" si="102"/>
        <v>0</v>
      </c>
      <c r="FN39" s="26">
        <f t="shared" si="102"/>
        <v>0</v>
      </c>
      <c r="FO39" s="26">
        <f t="shared" si="102"/>
        <v>0</v>
      </c>
      <c r="FP39" s="26">
        <f t="shared" si="102"/>
        <v>0</v>
      </c>
      <c r="FQ39" s="26">
        <f t="shared" si="102"/>
        <v>0</v>
      </c>
      <c r="FR39" s="26">
        <f t="shared" si="102"/>
        <v>0</v>
      </c>
      <c r="FS39" s="26">
        <f t="shared" si="102"/>
        <v>0</v>
      </c>
      <c r="FT39" s="26">
        <f t="shared" si="102"/>
        <v>0</v>
      </c>
      <c r="FU39" s="26">
        <f t="shared" si="102"/>
        <v>0</v>
      </c>
      <c r="FV39" s="26">
        <f t="shared" si="102"/>
        <v>0</v>
      </c>
      <c r="FW39" s="26">
        <f t="shared" si="102"/>
        <v>0</v>
      </c>
      <c r="FX39" s="26">
        <f t="shared" si="102"/>
        <v>0</v>
      </c>
      <c r="FY39" s="26">
        <f t="shared" si="102"/>
        <v>0</v>
      </c>
      <c r="FZ39" s="26">
        <f t="shared" si="102"/>
        <v>0</v>
      </c>
      <c r="GA39" s="26">
        <f t="shared" si="102"/>
        <v>0</v>
      </c>
      <c r="GB39" s="26">
        <f t="shared" si="102"/>
        <v>0</v>
      </c>
      <c r="GC39" s="26">
        <f t="shared" si="102"/>
        <v>0</v>
      </c>
      <c r="GD39" s="26">
        <f t="shared" si="102"/>
        <v>0</v>
      </c>
      <c r="GE39" s="26">
        <f t="shared" si="102"/>
        <v>0</v>
      </c>
      <c r="GF39" s="26">
        <f t="shared" si="102"/>
        <v>0</v>
      </c>
      <c r="GG39" s="26">
        <f t="shared" si="102"/>
        <v>0</v>
      </c>
      <c r="GH39" s="26">
        <f t="shared" si="102"/>
        <v>0</v>
      </c>
      <c r="GI39" s="26">
        <f t="shared" si="102"/>
        <v>0</v>
      </c>
      <c r="GJ39" s="26">
        <f t="shared" si="102"/>
        <v>0</v>
      </c>
      <c r="GK39" s="26">
        <f t="shared" si="102"/>
        <v>0</v>
      </c>
      <c r="GL39" s="26">
        <f t="shared" si="102"/>
        <v>0</v>
      </c>
      <c r="GM39" s="26">
        <f t="shared" si="102"/>
        <v>0</v>
      </c>
      <c r="GN39" s="26">
        <f t="shared" si="102"/>
        <v>0</v>
      </c>
      <c r="GO39" s="26">
        <f t="shared" ref="GO39:HZ39" si="103">IF(HLOOKUP(GO$10,CTA_Look_Up_Table,30,FALSE)&gt;=0.001,HLOOKUP(GO$10,CTA_Look_Up_Table,30,FALSE),0)</f>
        <v>0</v>
      </c>
      <c r="GP39" s="26">
        <f t="shared" si="103"/>
        <v>0</v>
      </c>
      <c r="GQ39" s="26">
        <f t="shared" si="103"/>
        <v>0</v>
      </c>
      <c r="GR39" s="26">
        <f t="shared" si="103"/>
        <v>0</v>
      </c>
      <c r="GS39" s="26">
        <f t="shared" si="103"/>
        <v>0</v>
      </c>
      <c r="GT39" s="26">
        <f t="shared" si="103"/>
        <v>0</v>
      </c>
      <c r="GU39" s="26">
        <f t="shared" si="103"/>
        <v>0</v>
      </c>
      <c r="GV39" s="26">
        <f t="shared" si="103"/>
        <v>0</v>
      </c>
      <c r="GW39" s="26">
        <f t="shared" si="103"/>
        <v>0</v>
      </c>
      <c r="GX39" s="26">
        <f t="shared" si="103"/>
        <v>0</v>
      </c>
      <c r="GY39" s="26">
        <f t="shared" si="103"/>
        <v>0</v>
      </c>
      <c r="GZ39" s="26">
        <f t="shared" si="103"/>
        <v>0</v>
      </c>
      <c r="HA39" s="26">
        <f t="shared" si="103"/>
        <v>0</v>
      </c>
      <c r="HB39" s="26">
        <f t="shared" si="103"/>
        <v>0</v>
      </c>
      <c r="HC39" s="26">
        <f t="shared" si="103"/>
        <v>0</v>
      </c>
      <c r="HD39" s="26">
        <f t="shared" si="103"/>
        <v>0</v>
      </c>
      <c r="HE39" s="26">
        <f t="shared" si="103"/>
        <v>0</v>
      </c>
      <c r="HF39" s="26">
        <f t="shared" si="103"/>
        <v>0</v>
      </c>
      <c r="HG39" s="26">
        <f t="shared" si="103"/>
        <v>0</v>
      </c>
      <c r="HH39" s="26">
        <f t="shared" si="103"/>
        <v>0</v>
      </c>
      <c r="HI39" s="26">
        <f t="shared" si="103"/>
        <v>0</v>
      </c>
      <c r="HJ39" s="26">
        <f t="shared" si="103"/>
        <v>0</v>
      </c>
      <c r="HK39" s="26">
        <f t="shared" si="103"/>
        <v>0</v>
      </c>
      <c r="HL39" s="26">
        <f t="shared" si="103"/>
        <v>0</v>
      </c>
      <c r="HM39" s="26">
        <f t="shared" si="103"/>
        <v>0</v>
      </c>
      <c r="HN39" s="26">
        <f t="shared" si="103"/>
        <v>0</v>
      </c>
      <c r="HO39" s="26">
        <f t="shared" si="103"/>
        <v>0</v>
      </c>
      <c r="HP39" s="26">
        <f t="shared" si="103"/>
        <v>0</v>
      </c>
      <c r="HQ39" s="26">
        <f t="shared" si="103"/>
        <v>0</v>
      </c>
      <c r="HR39" s="26">
        <f t="shared" si="103"/>
        <v>0</v>
      </c>
      <c r="HS39" s="26">
        <f t="shared" si="103"/>
        <v>0</v>
      </c>
      <c r="HT39" s="26">
        <f t="shared" si="103"/>
        <v>2.2268808342006201E-3</v>
      </c>
      <c r="HU39" s="26">
        <f t="shared" si="103"/>
        <v>0</v>
      </c>
      <c r="HV39" s="26">
        <f t="shared" si="103"/>
        <v>0</v>
      </c>
      <c r="HW39" s="26">
        <f t="shared" si="103"/>
        <v>0</v>
      </c>
      <c r="HX39" s="26">
        <f t="shared" si="103"/>
        <v>0</v>
      </c>
      <c r="HY39" s="26">
        <f t="shared" si="103"/>
        <v>0</v>
      </c>
      <c r="HZ39" s="26">
        <f t="shared" si="103"/>
        <v>0</v>
      </c>
    </row>
    <row r="40" spans="1:234" s="24" customFormat="1" ht="12" customHeight="1" thickBot="1" x14ac:dyDescent="0.2">
      <c r="A40" s="19" t="s">
        <v>825</v>
      </c>
      <c r="B40" s="22"/>
      <c r="C40" s="26"/>
      <c r="D40" s="26"/>
      <c r="E40" s="26"/>
      <c r="F40" s="26"/>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c r="FK40" s="26"/>
      <c r="FL40" s="26"/>
      <c r="FM40" s="26"/>
      <c r="FN40" s="26"/>
      <c r="FO40" s="26"/>
      <c r="FP40" s="26"/>
      <c r="FQ40" s="26"/>
      <c r="FR40" s="26"/>
      <c r="FS40" s="26"/>
      <c r="FT40" s="26"/>
      <c r="FU40" s="26"/>
      <c r="FV40" s="26"/>
      <c r="FW40" s="26"/>
      <c r="FX40" s="26"/>
      <c r="FY40" s="26"/>
      <c r="FZ40" s="26"/>
      <c r="GA40" s="26"/>
      <c r="GB40" s="26"/>
      <c r="GC40" s="26"/>
      <c r="GD40" s="26"/>
      <c r="GE40" s="26"/>
      <c r="GF40" s="26"/>
      <c r="GG40" s="26"/>
      <c r="GH40" s="26"/>
      <c r="GI40" s="26"/>
      <c r="GJ40" s="26"/>
      <c r="GK40" s="26"/>
      <c r="GL40" s="26"/>
      <c r="GM40" s="26"/>
      <c r="GN40" s="26"/>
      <c r="GO40" s="26"/>
      <c r="GP40" s="26"/>
      <c r="GQ40" s="26"/>
      <c r="GR40" s="26"/>
      <c r="GS40" s="26"/>
      <c r="GT40" s="26"/>
      <c r="GU40" s="26"/>
      <c r="GV40" s="26"/>
      <c r="GW40" s="26"/>
      <c r="GX40" s="26"/>
      <c r="GY40" s="26"/>
      <c r="GZ40" s="26"/>
      <c r="HA40" s="26"/>
      <c r="HB40" s="26"/>
      <c r="HC40" s="26"/>
      <c r="HD40" s="26"/>
      <c r="HE40" s="26"/>
      <c r="HF40" s="26"/>
      <c r="HG40" s="26"/>
      <c r="HH40" s="26"/>
      <c r="HI40" s="26"/>
      <c r="HJ40" s="26"/>
      <c r="HK40" s="26"/>
      <c r="HL40" s="26"/>
      <c r="HM40" s="26"/>
      <c r="HN40" s="26"/>
      <c r="HO40" s="26"/>
      <c r="HP40" s="26"/>
      <c r="HQ40" s="26"/>
      <c r="HR40" s="26"/>
      <c r="HS40" s="26"/>
      <c r="HT40" s="26"/>
      <c r="HU40" s="26"/>
      <c r="HV40" s="26"/>
      <c r="HW40" s="26"/>
      <c r="HX40" s="26"/>
      <c r="HY40" s="26"/>
      <c r="HZ40" s="26"/>
    </row>
    <row r="41" spans="1:234" s="60" customFormat="1" ht="12" customHeight="1" thickBot="1" x14ac:dyDescent="0.2">
      <c r="A41" s="35" t="s">
        <v>576</v>
      </c>
      <c r="B41" s="36"/>
    </row>
    <row r="42" spans="1:234" s="13" customFormat="1" ht="12" customHeight="1" x14ac:dyDescent="0.15">
      <c r="A42" s="15" t="s">
        <v>186</v>
      </c>
      <c r="B42" s="21" t="s">
        <v>176</v>
      </c>
      <c r="C42" s="14">
        <f t="shared" ref="C42:BN42" si="104">IF(HLOOKUP(C$10,CTA_Look_Up_Table,33,FALSE)&gt;=0.01,HLOOKUP(C$10,CTA_Look_Up_Table,33,FALSE)*Capacity_Factor,0)</f>
        <v>15440.792653797111</v>
      </c>
      <c r="D42" s="14">
        <f t="shared" si="104"/>
        <v>277.92255597983706</v>
      </c>
      <c r="E42" s="14">
        <f t="shared" si="104"/>
        <v>28.657920525693029</v>
      </c>
      <c r="F42" s="14">
        <f t="shared" si="104"/>
        <v>22254.019758230486</v>
      </c>
      <c r="G42" s="14">
        <f t="shared" si="104"/>
        <v>1171.2641000948561</v>
      </c>
      <c r="H42" s="14">
        <f t="shared" si="104"/>
        <v>34240.496428694016</v>
      </c>
      <c r="I42" s="14">
        <f t="shared" si="104"/>
        <v>989.44957800745431</v>
      </c>
      <c r="J42" s="14">
        <f t="shared" si="104"/>
        <v>79.342014789736311</v>
      </c>
      <c r="K42" s="14">
        <f t="shared" si="104"/>
        <v>0</v>
      </c>
      <c r="L42" s="14">
        <f t="shared" si="104"/>
        <v>23425.28733695715</v>
      </c>
      <c r="M42" s="14">
        <f t="shared" si="104"/>
        <v>277.92255597983706</v>
      </c>
      <c r="N42" s="14">
        <f t="shared" si="104"/>
        <v>80048.014322939052</v>
      </c>
      <c r="O42" s="14">
        <f t="shared" si="104"/>
        <v>198.58049847618619</v>
      </c>
      <c r="P42" s="14">
        <f t="shared" si="104"/>
        <v>23425.28733695715</v>
      </c>
      <c r="Q42" s="14">
        <f t="shared" si="104"/>
        <v>277.92255597983706</v>
      </c>
      <c r="R42" s="14">
        <f t="shared" si="104"/>
        <v>17.923761399741498</v>
      </c>
      <c r="S42" s="14">
        <f t="shared" si="104"/>
        <v>80048.014322939052</v>
      </c>
      <c r="T42" s="14">
        <f t="shared" si="104"/>
        <v>72042.248406214101</v>
      </c>
      <c r="U42" s="14">
        <f t="shared" si="104"/>
        <v>8004.8119756456372</v>
      </c>
      <c r="V42" s="14">
        <f t="shared" si="104"/>
        <v>77719.217300865392</v>
      </c>
      <c r="W42" s="14">
        <f t="shared" si="104"/>
        <v>206972.90491868157</v>
      </c>
      <c r="X42" s="14">
        <f t="shared" si="104"/>
        <v>78351.419970108807</v>
      </c>
      <c r="Y42" s="14">
        <f t="shared" si="104"/>
        <v>75420.792264781412</v>
      </c>
      <c r="Z42" s="14">
        <f t="shared" si="104"/>
        <v>281313.23877988139</v>
      </c>
      <c r="AA42" s="14">
        <f t="shared" si="104"/>
        <v>197137.11765305718</v>
      </c>
      <c r="AB42" s="14">
        <f t="shared" si="104"/>
        <v>154122.23393397176</v>
      </c>
      <c r="AC42" s="14">
        <f t="shared" si="104"/>
        <v>197137.11765305718</v>
      </c>
      <c r="AD42" s="14">
        <f t="shared" si="104"/>
        <v>127191.1360107041</v>
      </c>
      <c r="AE42" s="14">
        <f t="shared" si="104"/>
        <v>108564.2184205418</v>
      </c>
      <c r="AF42" s="14">
        <f t="shared" si="104"/>
        <v>45314.509462038477</v>
      </c>
      <c r="AG42" s="14">
        <f t="shared" si="104"/>
        <v>108564.2184205418</v>
      </c>
      <c r="AH42" s="14">
        <f t="shared" si="104"/>
        <v>81877.025001694448</v>
      </c>
      <c r="AI42" s="14">
        <f t="shared" si="104"/>
        <v>7537.6748715794729</v>
      </c>
      <c r="AJ42" s="14">
        <f t="shared" si="104"/>
        <v>17516.560780181255</v>
      </c>
      <c r="AK42" s="14">
        <f t="shared" si="104"/>
        <v>9978.8852432058884</v>
      </c>
      <c r="AL42" s="14">
        <f t="shared" si="104"/>
        <v>1032.1975804783895</v>
      </c>
      <c r="AM42" s="14">
        <f t="shared" si="104"/>
        <v>64360.040710044799</v>
      </c>
      <c r="AN42" s="14">
        <f t="shared" si="104"/>
        <v>10321.975805363782</v>
      </c>
      <c r="AO42" s="14">
        <f t="shared" si="104"/>
        <v>9289.7782305788205</v>
      </c>
      <c r="AP42" s="14">
        <f t="shared" si="104"/>
        <v>1032.1975804783895</v>
      </c>
      <c r="AQ42" s="14">
        <f t="shared" si="104"/>
        <v>17596.626459259485</v>
      </c>
      <c r="AR42" s="14">
        <f t="shared" si="104"/>
        <v>2063.868325012485</v>
      </c>
      <c r="AS42" s="14">
        <f t="shared" si="104"/>
        <v>229.31870277916502</v>
      </c>
      <c r="AT42" s="14">
        <f t="shared" si="104"/>
        <v>10321.975805363782</v>
      </c>
      <c r="AU42" s="14">
        <f t="shared" si="104"/>
        <v>9495.8345311992052</v>
      </c>
      <c r="AV42" s="14">
        <f t="shared" si="104"/>
        <v>64154.12330436414</v>
      </c>
      <c r="AW42" s="14">
        <f t="shared" si="104"/>
        <v>2822.0457785926569</v>
      </c>
      <c r="AX42" s="14">
        <f t="shared" si="104"/>
        <v>63396.207729211077</v>
      </c>
      <c r="AY42" s="14">
        <f t="shared" si="104"/>
        <v>632.6033180114897</v>
      </c>
      <c r="AZ42" s="14">
        <f t="shared" si="104"/>
        <v>65255.717235822485</v>
      </c>
      <c r="BA42" s="14">
        <f t="shared" si="104"/>
        <v>10797.674407505978</v>
      </c>
      <c r="BB42" s="14">
        <f t="shared" si="104"/>
        <v>16768.0840337886</v>
      </c>
      <c r="BC42" s="14">
        <f t="shared" si="104"/>
        <v>8964.7803819596138</v>
      </c>
      <c r="BD42" s="14">
        <f t="shared" si="104"/>
        <v>16768.0840337886</v>
      </c>
      <c r="BE42" s="14">
        <f t="shared" si="104"/>
        <v>1832.8945294156613</v>
      </c>
      <c r="BF42" s="14">
        <f t="shared" si="104"/>
        <v>677.93750089808873</v>
      </c>
      <c r="BG42" s="14">
        <f t="shared" si="104"/>
        <v>9642.7151549159244</v>
      </c>
      <c r="BH42" s="14">
        <f t="shared" si="104"/>
        <v>1154.9566911157704</v>
      </c>
      <c r="BI42" s="14">
        <f t="shared" si="104"/>
        <v>55657.261765424977</v>
      </c>
      <c r="BJ42" s="14">
        <f t="shared" si="104"/>
        <v>111294.21426806643</v>
      </c>
      <c r="BK42" s="14">
        <f t="shared" si="104"/>
        <v>9598.4581907515294</v>
      </c>
      <c r="BL42" s="14">
        <f t="shared" si="104"/>
        <v>10994.393452374461</v>
      </c>
      <c r="BM42" s="14">
        <f t="shared" si="104"/>
        <v>10983.669502870973</v>
      </c>
      <c r="BN42" s="14">
        <f t="shared" si="104"/>
        <v>10994.393452374461</v>
      </c>
      <c r="BO42" s="14">
        <f t="shared" ref="BO42:DZ42" si="105">IF(HLOOKUP(BO$10,CTA_Look_Up_Table,33,FALSE)&gt;=0.01,HLOOKUP(BO$10,CTA_Look_Up_Table,33,FALSE)*Capacity_Factor,0)</f>
        <v>55646.967457648214</v>
      </c>
      <c r="BP42" s="14">
        <f t="shared" si="105"/>
        <v>55646.967457648214</v>
      </c>
      <c r="BQ42" s="14">
        <f t="shared" si="105"/>
        <v>111294.21426806643</v>
      </c>
      <c r="BR42" s="14">
        <f t="shared" si="105"/>
        <v>98.23213013522799</v>
      </c>
      <c r="BS42" s="14">
        <f t="shared" si="105"/>
        <v>10.721994460752727</v>
      </c>
      <c r="BT42" s="14">
        <f t="shared" si="105"/>
        <v>92.267656688055382</v>
      </c>
      <c r="BU42" s="14">
        <f t="shared" si="105"/>
        <v>5.9644431862107501</v>
      </c>
      <c r="BV42" s="14">
        <f t="shared" si="105"/>
        <v>83055.176118173447</v>
      </c>
      <c r="BW42" s="14">
        <f t="shared" si="105"/>
        <v>55646.967457648214</v>
      </c>
      <c r="BX42" s="14">
        <f t="shared" si="105"/>
        <v>27408.208638552813</v>
      </c>
      <c r="BY42" s="14">
        <f t="shared" si="105"/>
        <v>83055.176118173447</v>
      </c>
      <c r="BZ42" s="14">
        <f t="shared" si="105"/>
        <v>42353.879391060436</v>
      </c>
      <c r="CA42" s="14">
        <f t="shared" si="105"/>
        <v>2117.6936808639707</v>
      </c>
      <c r="CB42" s="14">
        <f t="shared" si="105"/>
        <v>0</v>
      </c>
      <c r="CC42" s="14">
        <f t="shared" si="105"/>
        <v>11703.159854684793</v>
      </c>
      <c r="CD42" s="14">
        <f t="shared" si="105"/>
        <v>1117.3289697363846</v>
      </c>
      <c r="CE42" s="14">
        <f t="shared" si="105"/>
        <v>40282.937231907839</v>
      </c>
      <c r="CF42" s="14">
        <f t="shared" si="105"/>
        <v>41408.972670397903</v>
      </c>
      <c r="CG42" s="14">
        <f t="shared" si="105"/>
        <v>40236.1822890162</v>
      </c>
      <c r="CH42" s="14">
        <f t="shared" si="105"/>
        <v>42353.879391060436</v>
      </c>
      <c r="CI42" s="14">
        <f t="shared" si="105"/>
        <v>1172.790832479998</v>
      </c>
      <c r="CJ42" s="14">
        <f t="shared" si="105"/>
        <v>1699.960057754116</v>
      </c>
      <c r="CK42" s="14">
        <f t="shared" si="105"/>
        <v>1689.4164830199973</v>
      </c>
      <c r="CL42" s="14">
        <f t="shared" si="105"/>
        <v>1699.960057754116</v>
      </c>
      <c r="CM42" s="14">
        <f t="shared" si="105"/>
        <v>527.16945547192813</v>
      </c>
      <c r="CN42" s="14">
        <f t="shared" si="105"/>
        <v>573.92532669306217</v>
      </c>
      <c r="CO42" s="14">
        <f t="shared" si="105"/>
        <v>46.756150166831205</v>
      </c>
      <c r="CP42" s="14">
        <f t="shared" si="105"/>
        <v>573.92532669306217</v>
      </c>
      <c r="CQ42" s="14">
        <f t="shared" si="105"/>
        <v>527.16945547192813</v>
      </c>
      <c r="CR42" s="14">
        <f t="shared" si="105"/>
        <v>1206.2582650197503</v>
      </c>
      <c r="CS42" s="14">
        <f t="shared" si="105"/>
        <v>74.405958793420737</v>
      </c>
      <c r="CT42" s="14">
        <f t="shared" si="105"/>
        <v>23731.673904514577</v>
      </c>
      <c r="CU42" s="14">
        <f t="shared" si="105"/>
        <v>4533.0705983357666</v>
      </c>
      <c r="CV42" s="14">
        <f t="shared" si="105"/>
        <v>41319.538980950674</v>
      </c>
      <c r="CW42" s="14">
        <f t="shared" si="105"/>
        <v>43192.154196911557</v>
      </c>
      <c r="CX42" s="14">
        <f t="shared" si="105"/>
        <v>43192.154196911557</v>
      </c>
      <c r="CY42" s="14">
        <f t="shared" si="105"/>
        <v>32816.298407167444</v>
      </c>
      <c r="CZ42" s="14">
        <f t="shared" si="105"/>
        <v>32816.298407167444</v>
      </c>
      <c r="DA42" s="14">
        <f t="shared" si="105"/>
        <v>10375.855665801053</v>
      </c>
      <c r="DB42" s="14">
        <f t="shared" si="105"/>
        <v>34266.015431635067</v>
      </c>
      <c r="DC42" s="14">
        <f t="shared" si="105"/>
        <v>34266.015431635067</v>
      </c>
      <c r="DD42" s="14">
        <f t="shared" si="105"/>
        <v>34266.012190771362</v>
      </c>
      <c r="DE42" s="14">
        <f t="shared" si="105"/>
        <v>34266.015431635067</v>
      </c>
      <c r="DF42" s="14">
        <f t="shared" si="105"/>
        <v>7053.5266346643321</v>
      </c>
      <c r="DG42" s="14">
        <f t="shared" si="105"/>
        <v>1210.9275322774452</v>
      </c>
      <c r="DH42" s="14">
        <f t="shared" si="105"/>
        <v>1210.9275322774452</v>
      </c>
      <c r="DI42" s="14">
        <f t="shared" si="105"/>
        <v>1835.7893283916023</v>
      </c>
      <c r="DJ42" s="14">
        <f t="shared" si="105"/>
        <v>1131.852517094102</v>
      </c>
      <c r="DK42" s="14">
        <f t="shared" si="105"/>
        <v>722.22212139645069</v>
      </c>
      <c r="DL42" s="14">
        <f t="shared" si="105"/>
        <v>79.075407488588738</v>
      </c>
      <c r="DM42" s="14">
        <f t="shared" si="105"/>
        <v>23714.717448305048</v>
      </c>
      <c r="DN42" s="14">
        <f t="shared" si="105"/>
        <v>23714.717448305048</v>
      </c>
      <c r="DO42" s="14">
        <f t="shared" si="105"/>
        <v>3695.4315485179081</v>
      </c>
      <c r="DP42" s="14">
        <f t="shared" si="105"/>
        <v>27410.148489083407</v>
      </c>
      <c r="DQ42" s="14">
        <f t="shared" si="105"/>
        <v>1775.7505169637245</v>
      </c>
      <c r="DR42" s="14">
        <f t="shared" si="105"/>
        <v>27411.289306791903</v>
      </c>
      <c r="DS42" s="14">
        <f t="shared" si="105"/>
        <v>42403.09121439654</v>
      </c>
      <c r="DT42" s="14">
        <f t="shared" si="105"/>
        <v>40282.937379514755</v>
      </c>
      <c r="DU42" s="14">
        <f t="shared" si="105"/>
        <v>2120.1548000078315</v>
      </c>
      <c r="DV42" s="14">
        <f t="shared" si="105"/>
        <v>42403.09121439654</v>
      </c>
      <c r="DW42" s="14">
        <f t="shared" si="105"/>
        <v>6042.4409189849739</v>
      </c>
      <c r="DX42" s="14">
        <f t="shared" si="105"/>
        <v>0</v>
      </c>
      <c r="DY42" s="14">
        <f t="shared" si="105"/>
        <v>22850.979985024656</v>
      </c>
      <c r="DZ42" s="14">
        <f t="shared" si="105"/>
        <v>1238.979490255465</v>
      </c>
      <c r="EA42" s="14">
        <f t="shared" ref="EA42:GL42" si="106">IF(HLOOKUP(EA$10,CTA_Look_Up_Table,33,FALSE)&gt;=0.01,HLOOKUP(EA$10,CTA_Look_Up_Table,33,FALSE)*Capacity_Factor,0)</f>
        <v>702337.09496311215</v>
      </c>
      <c r="EB42" s="14">
        <f t="shared" si="106"/>
        <v>702337.09496311215</v>
      </c>
      <c r="EC42" s="14">
        <f t="shared" si="106"/>
        <v>703917.08577148477</v>
      </c>
      <c r="ED42" s="14">
        <f t="shared" si="106"/>
        <v>1581.5082533912703</v>
      </c>
      <c r="EE42" s="14">
        <f t="shared" si="106"/>
        <v>703917.08577148477</v>
      </c>
      <c r="EF42" s="14">
        <f t="shared" si="106"/>
        <v>28557.632987792447</v>
      </c>
      <c r="EG42" s="14">
        <f t="shared" si="106"/>
        <v>9172.7476784654045</v>
      </c>
      <c r="EH42" s="14">
        <f t="shared" si="106"/>
        <v>14879.15391580482</v>
      </c>
      <c r="EI42" s="14">
        <f t="shared" si="106"/>
        <v>342.5289979673779</v>
      </c>
      <c r="EJ42" s="14">
        <f t="shared" si="106"/>
        <v>806.13728355948501</v>
      </c>
      <c r="EK42" s="14">
        <f t="shared" si="106"/>
        <v>386.67118689470698</v>
      </c>
      <c r="EL42" s="14">
        <f t="shared" si="106"/>
        <v>469.21782257273583</v>
      </c>
      <c r="EM42" s="14">
        <f t="shared" si="106"/>
        <v>2293.1870277916501</v>
      </c>
      <c r="EN42" s="14">
        <f t="shared" si="106"/>
        <v>2293.1870277916501</v>
      </c>
      <c r="EO42" s="14">
        <f t="shared" si="106"/>
        <v>1449.8055559130489</v>
      </c>
      <c r="EP42" s="14">
        <f t="shared" si="106"/>
        <v>31034.308731111072</v>
      </c>
      <c r="EQ42" s="14">
        <f t="shared" si="106"/>
        <v>28327.581203480753</v>
      </c>
      <c r="ER42" s="14">
        <f t="shared" si="106"/>
        <v>1155.0117982031538</v>
      </c>
      <c r="ES42" s="14">
        <f t="shared" si="106"/>
        <v>29482.590977353288</v>
      </c>
      <c r="ET42" s="14">
        <f t="shared" si="106"/>
        <v>1551.7151731579831</v>
      </c>
      <c r="EU42" s="14">
        <f t="shared" si="106"/>
        <v>31034.308731111072</v>
      </c>
      <c r="EV42" s="14">
        <f t="shared" si="106"/>
        <v>11703.159854684793</v>
      </c>
      <c r="EW42" s="14">
        <f t="shared" si="106"/>
        <v>0</v>
      </c>
      <c r="EX42" s="14">
        <f t="shared" si="106"/>
        <v>16564.308395419979</v>
      </c>
      <c r="EY42" s="14">
        <f t="shared" si="106"/>
        <v>17596.626459259485</v>
      </c>
      <c r="EZ42" s="14">
        <f t="shared" si="106"/>
        <v>1197.2015756384756</v>
      </c>
      <c r="FA42" s="14">
        <f t="shared" si="106"/>
        <v>220.99910400428791</v>
      </c>
      <c r="FB42" s="14">
        <f t="shared" si="106"/>
        <v>76960.410991551136</v>
      </c>
      <c r="FC42" s="14">
        <f t="shared" si="106"/>
        <v>76960.410991551136</v>
      </c>
      <c r="FD42" s="14">
        <f t="shared" si="106"/>
        <v>1286.6935348886714</v>
      </c>
      <c r="FE42" s="14">
        <f t="shared" si="106"/>
        <v>1286.6935348886714</v>
      </c>
      <c r="FF42" s="14">
        <f t="shared" si="106"/>
        <v>797243.60321829666</v>
      </c>
      <c r="FG42" s="14">
        <f t="shared" si="106"/>
        <v>797243.60321829666</v>
      </c>
      <c r="FH42" s="14">
        <f t="shared" si="106"/>
        <v>21664.887080908771</v>
      </c>
      <c r="FI42" s="14">
        <f t="shared" si="106"/>
        <v>21664.887080908771</v>
      </c>
      <c r="FJ42" s="14">
        <f t="shared" si="106"/>
        <v>196968.42343492078</v>
      </c>
      <c r="FK42" s="14">
        <f t="shared" si="106"/>
        <v>196968.42343492078</v>
      </c>
      <c r="FL42" s="14">
        <f t="shared" si="106"/>
        <v>911.97464965058714</v>
      </c>
      <c r="FM42" s="14">
        <f t="shared" si="106"/>
        <v>911.97464965058714</v>
      </c>
      <c r="FN42" s="14">
        <f t="shared" si="106"/>
        <v>5582.2920025174226</v>
      </c>
      <c r="FO42" s="14">
        <f t="shared" si="106"/>
        <v>5582.2920025174226</v>
      </c>
      <c r="FP42" s="14">
        <f t="shared" si="106"/>
        <v>62969.334274863686</v>
      </c>
      <c r="FQ42" s="14">
        <f t="shared" si="106"/>
        <v>62969.334274863686</v>
      </c>
      <c r="FR42" s="14">
        <f t="shared" si="106"/>
        <v>5.2716943167624137</v>
      </c>
      <c r="FS42" s="14">
        <f t="shared" si="106"/>
        <v>5.2716943167624137</v>
      </c>
      <c r="FT42" s="14">
        <f t="shared" si="106"/>
        <v>87.510125658256072</v>
      </c>
      <c r="FU42" s="14">
        <f t="shared" si="106"/>
        <v>61.650778092355068</v>
      </c>
      <c r="FV42" s="14">
        <f t="shared" si="106"/>
        <v>61.650778092355068</v>
      </c>
      <c r="FW42" s="14">
        <f t="shared" si="106"/>
        <v>7348.0565573056265</v>
      </c>
      <c r="FX42" s="14">
        <f t="shared" si="106"/>
        <v>7348.0565573056265</v>
      </c>
      <c r="FY42" s="14">
        <f t="shared" si="106"/>
        <v>811.7467866958292</v>
      </c>
      <c r="FZ42" s="14">
        <f t="shared" si="106"/>
        <v>0</v>
      </c>
      <c r="GA42" s="14">
        <f t="shared" si="106"/>
        <v>7.0795428072813325</v>
      </c>
      <c r="GB42" s="14">
        <f t="shared" si="106"/>
        <v>1.2507558675618702</v>
      </c>
      <c r="GC42" s="14">
        <f t="shared" si="106"/>
        <v>2.4038604511083288</v>
      </c>
      <c r="GD42" s="14">
        <f t="shared" si="106"/>
        <v>79.341890314489561</v>
      </c>
      <c r="GE42" s="14">
        <f t="shared" si="106"/>
        <v>23425.287983213893</v>
      </c>
      <c r="GF42" s="14">
        <f t="shared" si="106"/>
        <v>80048.01565667773</v>
      </c>
      <c r="GG42" s="14">
        <f t="shared" si="106"/>
        <v>149761.30634513748</v>
      </c>
      <c r="GH42" s="14">
        <f t="shared" si="106"/>
        <v>149761.30608155276</v>
      </c>
      <c r="GI42" s="14">
        <f t="shared" si="106"/>
        <v>149761.30608155276</v>
      </c>
      <c r="GJ42" s="14">
        <f t="shared" si="106"/>
        <v>282725.82248373202</v>
      </c>
      <c r="GK42" s="14">
        <f t="shared" si="106"/>
        <v>1412.0644497098742</v>
      </c>
      <c r="GL42" s="14">
        <f t="shared" si="106"/>
        <v>74008.726612439903</v>
      </c>
      <c r="GM42" s="14">
        <f t="shared" ref="GM42:HZ42" si="107">IF(HLOOKUP(GM$10,CTA_Look_Up_Table,33,FALSE)&gt;=0.01,HLOOKUP(GM$10,CTA_Look_Up_Table,33,FALSE)*Capacity_Factor,0)</f>
        <v>281313.23877988139</v>
      </c>
      <c r="GN42" s="14">
        <f t="shared" si="107"/>
        <v>127191.1360107041</v>
      </c>
      <c r="GO42" s="14">
        <f t="shared" si="107"/>
        <v>206974.27872158261</v>
      </c>
      <c r="GP42" s="14">
        <f t="shared" si="107"/>
        <v>81877.025001694448</v>
      </c>
      <c r="GQ42" s="14">
        <f t="shared" si="107"/>
        <v>76053.390938430195</v>
      </c>
      <c r="GR42" s="14">
        <f t="shared" si="107"/>
        <v>65193.883669704337</v>
      </c>
      <c r="GS42" s="14">
        <f t="shared" si="107"/>
        <v>10859.512781415298</v>
      </c>
      <c r="GT42" s="14">
        <f t="shared" si="107"/>
        <v>61.837726176239023</v>
      </c>
      <c r="GU42" s="14">
        <f t="shared" si="107"/>
        <v>10797.674407505978</v>
      </c>
      <c r="GV42" s="14">
        <f t="shared" si="107"/>
        <v>1832.8945294156613</v>
      </c>
      <c r="GW42" s="14">
        <f t="shared" si="107"/>
        <v>1154.9566911157704</v>
      </c>
      <c r="GX42" s="14">
        <f t="shared" si="107"/>
        <v>1353.535036568805</v>
      </c>
      <c r="GY42" s="14">
        <f t="shared" si="107"/>
        <v>1353.535036568805</v>
      </c>
      <c r="GZ42" s="14">
        <f t="shared" si="107"/>
        <v>111294.21426806643</v>
      </c>
      <c r="HA42" s="14">
        <f t="shared" si="107"/>
        <v>98.23213013522799</v>
      </c>
      <c r="HB42" s="14">
        <f t="shared" si="107"/>
        <v>83055.176118173447</v>
      </c>
      <c r="HC42" s="14">
        <f t="shared" si="107"/>
        <v>28632.215215553872</v>
      </c>
      <c r="HD42" s="14">
        <f t="shared" si="107"/>
        <v>27408.208638552813</v>
      </c>
      <c r="HE42" s="14">
        <f t="shared" si="107"/>
        <v>12847.531079241868</v>
      </c>
      <c r="HF42" s="14">
        <f t="shared" si="107"/>
        <v>27014.753203424174</v>
      </c>
      <c r="HG42" s="14">
        <f t="shared" si="107"/>
        <v>38717.913808534649</v>
      </c>
      <c r="HH42" s="14">
        <f t="shared" si="107"/>
        <v>41479.746937889729</v>
      </c>
      <c r="HI42" s="14">
        <f t="shared" si="107"/>
        <v>70.774230589965626</v>
      </c>
      <c r="HJ42" s="14">
        <f t="shared" si="107"/>
        <v>42353.879391060436</v>
      </c>
      <c r="HK42" s="14">
        <f t="shared" si="107"/>
        <v>10.543386068612017</v>
      </c>
      <c r="HL42" s="14">
        <f t="shared" si="107"/>
        <v>26987.715390782989</v>
      </c>
      <c r="HM42" s="14">
        <f t="shared" si="107"/>
        <v>26868.965204603603</v>
      </c>
      <c r="HN42" s="14">
        <f t="shared" si="107"/>
        <v>118.74686501197058</v>
      </c>
      <c r="HO42" s="14">
        <f t="shared" si="107"/>
        <v>4414.3237333237967</v>
      </c>
      <c r="HP42" s="14">
        <f t="shared" si="107"/>
        <v>23660.899668125745</v>
      </c>
      <c r="HQ42" s="14">
        <f t="shared" si="107"/>
        <v>43192.154196911557</v>
      </c>
      <c r="HR42" s="14">
        <f t="shared" si="107"/>
        <v>0</v>
      </c>
      <c r="HS42" s="14">
        <f t="shared" si="107"/>
        <v>34266.015431635067</v>
      </c>
      <c r="HT42" s="14">
        <f t="shared" si="107"/>
        <v>4750.1028331416946</v>
      </c>
      <c r="HU42" s="14">
        <f t="shared" si="107"/>
        <v>79.075407488588738</v>
      </c>
      <c r="HV42" s="14">
        <f t="shared" si="107"/>
        <v>27411.289306791903</v>
      </c>
      <c r="HW42" s="14">
        <f t="shared" si="107"/>
        <v>42403.09121439654</v>
      </c>
      <c r="HX42" s="14">
        <f t="shared" si="107"/>
        <v>703917.08577148477</v>
      </c>
      <c r="HY42" s="14">
        <f t="shared" si="107"/>
        <v>0</v>
      </c>
      <c r="HZ42" s="14">
        <f t="shared" si="107"/>
        <v>31034.308731111072</v>
      </c>
    </row>
    <row r="43" spans="1:234" s="12" customFormat="1" ht="12" customHeight="1" x14ac:dyDescent="0.15">
      <c r="A43" s="17" t="s">
        <v>187</v>
      </c>
      <c r="B43" s="16" t="s">
        <v>555</v>
      </c>
      <c r="C43" s="14">
        <f t="shared" ref="C43:BN43" si="108">IF(HLOOKUP(C$10,CTA_Look_Up_Table,34,FALSE)&gt;=0.01,HLOOKUP(C$10,CTA_Look_Up_Table,34,FALSE)*Capacity_Factor,0)</f>
        <v>18.150027068761968</v>
      </c>
      <c r="D43" s="14">
        <f t="shared" si="108"/>
        <v>182.36414323530752</v>
      </c>
      <c r="E43" s="14">
        <f t="shared" si="108"/>
        <v>2.2400430773843683E-2</v>
      </c>
      <c r="F43" s="14">
        <f t="shared" si="108"/>
        <v>22.462352095288374</v>
      </c>
      <c r="G43" s="14">
        <f t="shared" si="108"/>
        <v>1.1822291131382756</v>
      </c>
      <c r="H43" s="14">
        <f t="shared" si="108"/>
        <v>34.805929447489866</v>
      </c>
      <c r="I43" s="14">
        <f t="shared" si="108"/>
        <v>1.118473242071351</v>
      </c>
      <c r="J43" s="14">
        <f t="shared" si="108"/>
        <v>7.9613865608950327E-2</v>
      </c>
      <c r="K43" s="14">
        <f t="shared" si="108"/>
        <v>0</v>
      </c>
      <c r="L43" s="14">
        <f t="shared" si="108"/>
        <v>23.643090373273871</v>
      </c>
      <c r="M43" s="14">
        <f t="shared" si="108"/>
        <v>145.47656930956907</v>
      </c>
      <c r="N43" s="14">
        <f t="shared" si="108"/>
        <v>82.109432981562492</v>
      </c>
      <c r="O43" s="14">
        <f t="shared" si="108"/>
        <v>145.39712487621546</v>
      </c>
      <c r="P43" s="14">
        <f t="shared" si="108"/>
        <v>23.644576991071197</v>
      </c>
      <c r="Q43" s="14">
        <f t="shared" si="108"/>
        <v>182.36366878281902</v>
      </c>
      <c r="R43" s="14">
        <f t="shared" si="108"/>
        <v>1.8301266707015564E-2</v>
      </c>
      <c r="S43" s="14">
        <f t="shared" si="108"/>
        <v>82.199262652720122</v>
      </c>
      <c r="T43" s="14">
        <f t="shared" si="108"/>
        <v>73.978213516558625</v>
      </c>
      <c r="U43" s="14">
        <f t="shared" si="108"/>
        <v>8.2199262652720115</v>
      </c>
      <c r="V43" s="14">
        <f t="shared" si="108"/>
        <v>4821.7715490791243</v>
      </c>
      <c r="W43" s="14">
        <f t="shared" si="108"/>
        <v>399.75695554637679</v>
      </c>
      <c r="X43" s="14">
        <f t="shared" si="108"/>
        <v>4861.0187860979886</v>
      </c>
      <c r="Y43" s="14">
        <f t="shared" si="108"/>
        <v>152.93490971198136</v>
      </c>
      <c r="Z43" s="14">
        <f t="shared" si="108"/>
        <v>14978.923699622605</v>
      </c>
      <c r="AA43" s="14">
        <f t="shared" si="108"/>
        <v>217.25996561428681</v>
      </c>
      <c r="AB43" s="14">
        <f t="shared" si="108"/>
        <v>186.62219616884286</v>
      </c>
      <c r="AC43" s="14">
        <f t="shared" si="108"/>
        <v>19005.580882817972</v>
      </c>
      <c r="AD43" s="14">
        <f t="shared" si="108"/>
        <v>7906.5029513632198</v>
      </c>
      <c r="AE43" s="14">
        <f t="shared" si="108"/>
        <v>117.07473629163671</v>
      </c>
      <c r="AF43" s="14">
        <f t="shared" si="108"/>
        <v>52.255669914907429</v>
      </c>
      <c r="AG43" s="14">
        <f t="shared" si="108"/>
        <v>12896.614987890085</v>
      </c>
      <c r="AH43" s="14">
        <f t="shared" si="108"/>
        <v>5335.7243159338104</v>
      </c>
      <c r="AI43" s="14">
        <f t="shared" si="108"/>
        <v>7.8365581111684151</v>
      </c>
      <c r="AJ43" s="14">
        <f t="shared" si="108"/>
        <v>18.211131277587558</v>
      </c>
      <c r="AK43" s="14">
        <f t="shared" si="108"/>
        <v>10.37456789472483</v>
      </c>
      <c r="AL43" s="14">
        <f t="shared" si="108"/>
        <v>0.99330634956959762</v>
      </c>
      <c r="AM43" s="14">
        <f t="shared" si="108"/>
        <v>3382.5425934737955</v>
      </c>
      <c r="AN43" s="14">
        <f t="shared" si="108"/>
        <v>9.9268639831794641</v>
      </c>
      <c r="AO43" s="14">
        <f t="shared" si="108"/>
        <v>8.9341775848615175</v>
      </c>
      <c r="AP43" s="14">
        <f t="shared" si="108"/>
        <v>0.99268639831794636</v>
      </c>
      <c r="AQ43" s="14">
        <f t="shared" si="108"/>
        <v>16.902575499197845</v>
      </c>
      <c r="AR43" s="14">
        <f t="shared" si="108"/>
        <v>2.0868750533496998</v>
      </c>
      <c r="AS43" s="14">
        <f t="shared" si="108"/>
        <v>0.23187500007030629</v>
      </c>
      <c r="AT43" s="14">
        <f t="shared" si="108"/>
        <v>9.914855063525879</v>
      </c>
      <c r="AU43" s="14">
        <f t="shared" si="108"/>
        <v>9.6027233147246935</v>
      </c>
      <c r="AV43" s="14">
        <f t="shared" si="108"/>
        <v>3424.4968455243175</v>
      </c>
      <c r="AW43" s="14">
        <f t="shared" si="108"/>
        <v>2.9260834520071519</v>
      </c>
      <c r="AX43" s="14">
        <f t="shared" si="108"/>
        <v>3416.5798149994039</v>
      </c>
      <c r="AY43" s="14">
        <f t="shared" si="108"/>
        <v>39.247395169693995</v>
      </c>
      <c r="AZ43" s="14">
        <f t="shared" si="108"/>
        <v>70.101620383784223</v>
      </c>
      <c r="BA43" s="14">
        <f t="shared" si="108"/>
        <v>815.21744499129807</v>
      </c>
      <c r="BB43" s="14">
        <f t="shared" si="108"/>
        <v>18.082581011673312</v>
      </c>
      <c r="BC43" s="14">
        <f t="shared" si="108"/>
        <v>10.249802705330014</v>
      </c>
      <c r="BD43" s="14">
        <f t="shared" si="108"/>
        <v>1992.3108735261837</v>
      </c>
      <c r="BE43" s="14">
        <f t="shared" si="108"/>
        <v>183.1351812460772</v>
      </c>
      <c r="BF43" s="14">
        <f t="shared" si="108"/>
        <v>0.70336052630050661</v>
      </c>
      <c r="BG43" s="14">
        <f t="shared" si="108"/>
        <v>417.67338856826871</v>
      </c>
      <c r="BH43" s="14">
        <f t="shared" si="108"/>
        <v>105.00582475672716</v>
      </c>
      <c r="BI43" s="14">
        <f t="shared" si="108"/>
        <v>51.505571073963935</v>
      </c>
      <c r="BJ43" s="14">
        <f t="shared" si="108"/>
        <v>96.496572092268295</v>
      </c>
      <c r="BK43" s="14">
        <f t="shared" si="108"/>
        <v>1480.661309918491</v>
      </c>
      <c r="BL43" s="14">
        <f t="shared" si="108"/>
        <v>9121.9975099791282</v>
      </c>
      <c r="BM43" s="14">
        <f t="shared" si="108"/>
        <v>11.054579559726962</v>
      </c>
      <c r="BN43" s="14">
        <f t="shared" si="108"/>
        <v>30.273774767954468</v>
      </c>
      <c r="BO43" s="14">
        <f t="shared" ref="BO43:DZ43" si="109">IF(HLOOKUP(BO$10,CTA_Look_Up_Table,34,FALSE)&gt;=0.01,HLOOKUP(BO$10,CTA_Look_Up_Table,34,FALSE)*Capacity_Factor,0)</f>
        <v>48.248280774439834</v>
      </c>
      <c r="BP43" s="14">
        <f t="shared" si="109"/>
        <v>48.248280774439834</v>
      </c>
      <c r="BQ43" s="14">
        <f t="shared" si="109"/>
        <v>96.491669416553691</v>
      </c>
      <c r="BR43" s="14">
        <f t="shared" si="109"/>
        <v>154.3711301116401</v>
      </c>
      <c r="BS43" s="14">
        <f t="shared" si="109"/>
        <v>19.219100317729801</v>
      </c>
      <c r="BT43" s="14">
        <f t="shared" si="109"/>
        <v>9.4085878998156014E-2</v>
      </c>
      <c r="BU43" s="14">
        <f t="shared" si="109"/>
        <v>5.4233662339499862</v>
      </c>
      <c r="BV43" s="14">
        <f t="shared" si="109"/>
        <v>72.021518737005934</v>
      </c>
      <c r="BW43" s="14">
        <f t="shared" si="109"/>
        <v>48.259609645526552</v>
      </c>
      <c r="BX43" s="14">
        <f t="shared" si="109"/>
        <v>23.771482488358618</v>
      </c>
      <c r="BY43" s="14">
        <f t="shared" si="109"/>
        <v>72.029268127651562</v>
      </c>
      <c r="BZ43" s="14">
        <f t="shared" si="109"/>
        <v>43.037970066301796</v>
      </c>
      <c r="CA43" s="14">
        <f t="shared" si="109"/>
        <v>2.1518987668998055</v>
      </c>
      <c r="CB43" s="14">
        <f t="shared" si="109"/>
        <v>0</v>
      </c>
      <c r="CC43" s="14">
        <f t="shared" si="109"/>
        <v>12.03869945478017</v>
      </c>
      <c r="CD43" s="14">
        <f t="shared" si="109"/>
        <v>417.28054190778357</v>
      </c>
      <c r="CE43" s="14">
        <f t="shared" si="109"/>
        <v>40.936287877955181</v>
      </c>
      <c r="CF43" s="14">
        <f t="shared" si="109"/>
        <v>42.5672973826183</v>
      </c>
      <c r="CG43" s="14">
        <f t="shared" si="109"/>
        <v>40.88607498958801</v>
      </c>
      <c r="CH43" s="14">
        <f t="shared" si="109"/>
        <v>43.037896262581363</v>
      </c>
      <c r="CI43" s="14">
        <f t="shared" si="109"/>
        <v>1096.8635127280786</v>
      </c>
      <c r="CJ43" s="14">
        <f t="shared" si="109"/>
        <v>1098.7876811536967</v>
      </c>
      <c r="CK43" s="14">
        <f t="shared" si="109"/>
        <v>385.37050175593214</v>
      </c>
      <c r="CL43" s="14">
        <f t="shared" si="109"/>
        <v>387.77555413712554</v>
      </c>
      <c r="CM43" s="14">
        <f t="shared" si="109"/>
        <v>0.56682627934351837</v>
      </c>
      <c r="CN43" s="14">
        <f t="shared" si="109"/>
        <v>0.61690895686105629</v>
      </c>
      <c r="CO43" s="14">
        <f t="shared" si="109"/>
        <v>5.0273407417918428E-2</v>
      </c>
      <c r="CP43" s="14">
        <f t="shared" si="109"/>
        <v>0.61709979219532307</v>
      </c>
      <c r="CQ43" s="14">
        <f t="shared" si="109"/>
        <v>0.54272883745216571</v>
      </c>
      <c r="CR43" s="14">
        <f t="shared" si="109"/>
        <v>1190.2304907722576</v>
      </c>
      <c r="CS43" s="14">
        <f t="shared" si="109"/>
        <v>44.610548111157925</v>
      </c>
      <c r="CT43" s="14">
        <f t="shared" si="109"/>
        <v>15.737188395062761</v>
      </c>
      <c r="CU43" s="14">
        <f t="shared" si="109"/>
        <v>2605.3651675028232</v>
      </c>
      <c r="CV43" s="14">
        <f t="shared" si="109"/>
        <v>39.888143255424886</v>
      </c>
      <c r="CW43" s="14">
        <f t="shared" si="109"/>
        <v>44.446556244352081</v>
      </c>
      <c r="CX43" s="14">
        <f t="shared" si="109"/>
        <v>44.433550974472631</v>
      </c>
      <c r="CY43" s="14">
        <f t="shared" si="109"/>
        <v>33.769361465679189</v>
      </c>
      <c r="CZ43" s="14">
        <f t="shared" si="109"/>
        <v>33.76936673737351</v>
      </c>
      <c r="DA43" s="14">
        <f t="shared" si="109"/>
        <v>10.677194778672893</v>
      </c>
      <c r="DB43" s="14">
        <f t="shared" si="109"/>
        <v>33.95605324821301</v>
      </c>
      <c r="DC43" s="14">
        <f t="shared" si="109"/>
        <v>33.950502154097464</v>
      </c>
      <c r="DD43" s="14">
        <f t="shared" si="109"/>
        <v>33.131734222983823</v>
      </c>
      <c r="DE43" s="14">
        <f t="shared" si="109"/>
        <v>33.130316137212617</v>
      </c>
      <c r="DF43" s="14">
        <f t="shared" si="109"/>
        <v>6.7753185999552903</v>
      </c>
      <c r="DG43" s="14">
        <f t="shared" si="109"/>
        <v>1000.6972650016986</v>
      </c>
      <c r="DH43" s="14">
        <f t="shared" si="109"/>
        <v>1201.0664584403628</v>
      </c>
      <c r="DI43" s="14">
        <f t="shared" si="109"/>
        <v>1617.7469761010125</v>
      </c>
      <c r="DJ43" s="14">
        <f t="shared" si="109"/>
        <v>1122.635244734435</v>
      </c>
      <c r="DK43" s="14">
        <f t="shared" si="109"/>
        <v>0.73036899779357534</v>
      </c>
      <c r="DL43" s="14">
        <f t="shared" si="109"/>
        <v>79.933224850659784</v>
      </c>
      <c r="DM43" s="14">
        <f t="shared" si="109"/>
        <v>24.517374517237329</v>
      </c>
      <c r="DN43" s="14">
        <f t="shared" si="109"/>
        <v>24.517311256905533</v>
      </c>
      <c r="DO43" s="14">
        <f t="shared" si="109"/>
        <v>3.8204986150580353</v>
      </c>
      <c r="DP43" s="14">
        <f t="shared" si="109"/>
        <v>28.336295314186358</v>
      </c>
      <c r="DQ43" s="14">
        <f t="shared" si="109"/>
        <v>1625.5327414374387</v>
      </c>
      <c r="DR43" s="14">
        <f t="shared" si="109"/>
        <v>28.335325322432077</v>
      </c>
      <c r="DS43" s="14">
        <f t="shared" si="109"/>
        <v>43.103317989052385</v>
      </c>
      <c r="DT43" s="14">
        <f t="shared" si="109"/>
        <v>40.948149190167889</v>
      </c>
      <c r="DU43" s="14">
        <f t="shared" si="109"/>
        <v>2.1551656358679034</v>
      </c>
      <c r="DV43" s="14">
        <f t="shared" si="109"/>
        <v>43.094572248180874</v>
      </c>
      <c r="DW43" s="14">
        <f t="shared" si="109"/>
        <v>6.1422250143723414</v>
      </c>
      <c r="DX43" s="14">
        <f t="shared" si="109"/>
        <v>0</v>
      </c>
      <c r="DY43" s="14">
        <f t="shared" si="109"/>
        <v>24.895254837557179</v>
      </c>
      <c r="DZ43" s="14">
        <f t="shared" si="109"/>
        <v>321.86482530128109</v>
      </c>
      <c r="EA43" s="14">
        <f t="shared" ref="EA43:GL43" si="110">IF(HLOOKUP(EA$10,CTA_Look_Up_Table,34,FALSE)&gt;=0.01,HLOOKUP(EA$10,CTA_Look_Up_Table,34,FALSE)*Capacity_Factor,0)</f>
        <v>734.18675881777472</v>
      </c>
      <c r="EB43" s="14">
        <f t="shared" si="110"/>
        <v>724.70614375850914</v>
      </c>
      <c r="EC43" s="14">
        <f t="shared" si="110"/>
        <v>726.21701134969328</v>
      </c>
      <c r="ED43" s="14">
        <f t="shared" si="110"/>
        <v>1.6318824972419792</v>
      </c>
      <c r="EE43" s="14">
        <f t="shared" si="110"/>
        <v>726.33826031897888</v>
      </c>
      <c r="EF43" s="14">
        <f t="shared" si="110"/>
        <v>8207.0158858902596</v>
      </c>
      <c r="EG43" s="14">
        <f t="shared" si="110"/>
        <v>9.5364686605516251</v>
      </c>
      <c r="EH43" s="14">
        <f t="shared" si="110"/>
        <v>7261.020884135879</v>
      </c>
      <c r="EI43" s="14">
        <f t="shared" si="110"/>
        <v>0.33184567143426419</v>
      </c>
      <c r="EJ43" s="14">
        <f t="shared" si="110"/>
        <v>0.8381023971897954</v>
      </c>
      <c r="EK43" s="14">
        <f t="shared" si="110"/>
        <v>333.72935324752967</v>
      </c>
      <c r="EL43" s="14">
        <f t="shared" si="110"/>
        <v>0.47448048120543929</v>
      </c>
      <c r="EM43" s="14">
        <f t="shared" si="110"/>
        <v>2.3190547046345715</v>
      </c>
      <c r="EN43" s="14">
        <f t="shared" si="110"/>
        <v>2.3187500007030626</v>
      </c>
      <c r="EO43" s="14">
        <f t="shared" si="110"/>
        <v>1.4296023146134886</v>
      </c>
      <c r="EP43" s="14">
        <f t="shared" si="110"/>
        <v>31.688017474006639</v>
      </c>
      <c r="EQ43" s="14">
        <f t="shared" si="110"/>
        <v>28.996379974671132</v>
      </c>
      <c r="ER43" s="14">
        <f t="shared" si="110"/>
        <v>1.0810157452730274</v>
      </c>
      <c r="ES43" s="14">
        <f t="shared" si="110"/>
        <v>30.10361501879801</v>
      </c>
      <c r="ET43" s="14">
        <f t="shared" si="110"/>
        <v>1.5844008737003319</v>
      </c>
      <c r="EU43" s="14">
        <f t="shared" si="110"/>
        <v>31.671517070795169</v>
      </c>
      <c r="EV43" s="14">
        <f t="shared" si="110"/>
        <v>11.949676352853004</v>
      </c>
      <c r="EW43" s="14">
        <f t="shared" si="110"/>
        <v>0</v>
      </c>
      <c r="EX43" s="14">
        <f t="shared" si="110"/>
        <v>16.91321905002339</v>
      </c>
      <c r="EY43" s="14">
        <f t="shared" si="110"/>
        <v>17.967004385472613</v>
      </c>
      <c r="EZ43" s="14">
        <f t="shared" si="110"/>
        <v>1.2224194562704089</v>
      </c>
      <c r="FA43" s="14">
        <f t="shared" si="110"/>
        <v>0.21228243184039977</v>
      </c>
      <c r="FB43" s="14">
        <f t="shared" si="110"/>
        <v>77.813687433662295</v>
      </c>
      <c r="FC43" s="14">
        <f t="shared" si="110"/>
        <v>77.603873999855153</v>
      </c>
      <c r="FD43" s="14">
        <f t="shared" si="110"/>
        <v>1.3045487635395456</v>
      </c>
      <c r="FE43" s="14">
        <f t="shared" si="110"/>
        <v>1.2974567531752053</v>
      </c>
      <c r="FF43" s="14">
        <f t="shared" si="110"/>
        <v>808.26566169578359</v>
      </c>
      <c r="FG43" s="14">
        <f t="shared" si="110"/>
        <v>803.91282369843282</v>
      </c>
      <c r="FH43" s="14">
        <f t="shared" si="110"/>
        <v>21.965373656964228</v>
      </c>
      <c r="FI43" s="14">
        <f t="shared" si="110"/>
        <v>21.846112116436114</v>
      </c>
      <c r="FJ43" s="14">
        <f t="shared" si="110"/>
        <v>199.70116433484407</v>
      </c>
      <c r="FK43" s="14">
        <f t="shared" si="110"/>
        <v>198.61624964445437</v>
      </c>
      <c r="FL43" s="14">
        <f t="shared" si="110"/>
        <v>0.92460510206411828</v>
      </c>
      <c r="FM43" s="14">
        <f t="shared" si="110"/>
        <v>0.91960279132694234</v>
      </c>
      <c r="FN43" s="14">
        <f t="shared" si="110"/>
        <v>5.6596804750874945</v>
      </c>
      <c r="FO43" s="14">
        <f t="shared" si="110"/>
        <v>5.6289886707753034</v>
      </c>
      <c r="FP43" s="14">
        <f t="shared" si="110"/>
        <v>63.666410414369182</v>
      </c>
      <c r="FQ43" s="14">
        <f t="shared" si="110"/>
        <v>63.495765669335583</v>
      </c>
      <c r="FR43" s="14">
        <f t="shared" si="110"/>
        <v>5.3405953614824985E-3</v>
      </c>
      <c r="FS43" s="14">
        <f t="shared" si="110"/>
        <v>5.3157656812505482E-3</v>
      </c>
      <c r="FT43" s="14">
        <f t="shared" si="110"/>
        <v>30.771459613317056</v>
      </c>
      <c r="FU43" s="14">
        <f t="shared" si="110"/>
        <v>21.678451150385804</v>
      </c>
      <c r="FV43" s="14">
        <f t="shared" si="110"/>
        <v>8.9296597428320523E-2</v>
      </c>
      <c r="FW43" s="14">
        <f t="shared" si="110"/>
        <v>2583.8197528302153</v>
      </c>
      <c r="FX43" s="14">
        <f t="shared" si="110"/>
        <v>10.642744256312849</v>
      </c>
      <c r="FY43" s="14">
        <f t="shared" si="110"/>
        <v>0.74715723551473701</v>
      </c>
      <c r="FZ43" s="14">
        <f t="shared" si="110"/>
        <v>0</v>
      </c>
      <c r="GA43" s="14">
        <f t="shared" si="110"/>
        <v>0</v>
      </c>
      <c r="GB43" s="14">
        <f t="shared" si="110"/>
        <v>0</v>
      </c>
      <c r="GC43" s="14">
        <f t="shared" si="110"/>
        <v>0</v>
      </c>
      <c r="GD43" s="14">
        <f t="shared" si="110"/>
        <v>7.9613707458120825E-2</v>
      </c>
      <c r="GE43" s="14">
        <f t="shared" si="110"/>
        <v>23.643095644968184</v>
      </c>
      <c r="GF43" s="14">
        <f t="shared" si="110"/>
        <v>82.109432981562492</v>
      </c>
      <c r="GG43" s="14">
        <f t="shared" si="110"/>
        <v>6524.5968182500701</v>
      </c>
      <c r="GH43" s="14">
        <f t="shared" si="110"/>
        <v>5812.8969987098772</v>
      </c>
      <c r="GI43" s="14">
        <f t="shared" si="110"/>
        <v>5999.5835095493849</v>
      </c>
      <c r="GJ43" s="14">
        <f t="shared" si="110"/>
        <v>15054.166592605756</v>
      </c>
      <c r="GK43" s="14">
        <f t="shared" si="110"/>
        <v>75.243631020354286</v>
      </c>
      <c r="GL43" s="14">
        <f t="shared" si="110"/>
        <v>77.680788019936713</v>
      </c>
      <c r="GM43" s="14">
        <f t="shared" ref="GM43:HZ43" si="111">IF(HLOOKUP(GM$10,CTA_Look_Up_Table,34,FALSE)&gt;=0.01,HLOOKUP(GM$10,CTA_Look_Up_Table,34,FALSE)*Capacity_Factor,0)</f>
        <v>8093.1314735652413</v>
      </c>
      <c r="GN43" s="14">
        <f t="shared" si="111"/>
        <v>5389.121307668297</v>
      </c>
      <c r="GO43" s="14">
        <f t="shared" si="111"/>
        <v>244.35679070410464</v>
      </c>
      <c r="GP43" s="14">
        <f t="shared" si="111"/>
        <v>3400.7520799827566</v>
      </c>
      <c r="GQ43" s="14">
        <f t="shared" si="111"/>
        <v>402.79540199972911</v>
      </c>
      <c r="GR43" s="14">
        <f t="shared" si="111"/>
        <v>65.455781616307846</v>
      </c>
      <c r="GS43" s="14">
        <f t="shared" si="111"/>
        <v>819.86707937868255</v>
      </c>
      <c r="GT43" s="14">
        <f t="shared" si="111"/>
        <v>4.6494335358309806</v>
      </c>
      <c r="GU43" s="14">
        <f t="shared" si="111"/>
        <v>193.38483107227205</v>
      </c>
      <c r="GV43" s="14">
        <f t="shared" si="111"/>
        <v>105.70917421246962</v>
      </c>
      <c r="GW43" s="14">
        <f t="shared" si="111"/>
        <v>943.49516430937297</v>
      </c>
      <c r="GX43" s="14">
        <f t="shared" si="111"/>
        <v>1195.5422499658273</v>
      </c>
      <c r="GY43" s="14">
        <f t="shared" si="111"/>
        <v>1195.5427771352593</v>
      </c>
      <c r="GZ43" s="14">
        <f t="shared" si="111"/>
        <v>96.491669416553691</v>
      </c>
      <c r="HA43" s="14">
        <f t="shared" si="111"/>
        <v>5.5174501624212438</v>
      </c>
      <c r="HB43" s="14">
        <f t="shared" si="111"/>
        <v>72.021782321721773</v>
      </c>
      <c r="HC43" s="14">
        <f t="shared" si="111"/>
        <v>29.208054316572092</v>
      </c>
      <c r="HD43" s="14">
        <f t="shared" si="111"/>
        <v>23.769658482125017</v>
      </c>
      <c r="HE43" s="14">
        <f t="shared" si="111"/>
        <v>13.414421890459757</v>
      </c>
      <c r="HF43" s="14">
        <f t="shared" si="111"/>
        <v>19.051555328954457</v>
      </c>
      <c r="HG43" s="14">
        <f t="shared" si="111"/>
        <v>31.107714635311744</v>
      </c>
      <c r="HH43" s="14">
        <f t="shared" si="111"/>
        <v>42.621959580988808</v>
      </c>
      <c r="HI43" s="14">
        <f t="shared" si="111"/>
        <v>5.5966837280021837E-2</v>
      </c>
      <c r="HJ43" s="14">
        <f t="shared" si="111"/>
        <v>43.037896262581363</v>
      </c>
      <c r="HK43" s="14">
        <f t="shared" si="111"/>
        <v>2.4050376204492618</v>
      </c>
      <c r="HL43" s="14">
        <f t="shared" si="111"/>
        <v>19.111568297056483</v>
      </c>
      <c r="HM43" s="14">
        <f t="shared" si="111"/>
        <v>18.984873667541731</v>
      </c>
      <c r="HN43" s="14">
        <f t="shared" si="111"/>
        <v>7.8640236385587467E-2</v>
      </c>
      <c r="HO43" s="14">
        <f t="shared" si="111"/>
        <v>2608.8007306890572</v>
      </c>
      <c r="HP43" s="14">
        <f t="shared" si="111"/>
        <v>15.677106894934619</v>
      </c>
      <c r="HQ43" s="14">
        <f t="shared" si="111"/>
        <v>44.610700990293111</v>
      </c>
      <c r="HR43" s="14">
        <f t="shared" si="111"/>
        <v>0</v>
      </c>
      <c r="HS43" s="14">
        <f t="shared" si="111"/>
        <v>33.950502154097464</v>
      </c>
      <c r="HT43" s="14">
        <f t="shared" si="111"/>
        <v>1635.0876873865707</v>
      </c>
      <c r="HU43" s="14">
        <f t="shared" si="111"/>
        <v>78.431477290643684</v>
      </c>
      <c r="HV43" s="14">
        <f t="shared" si="111"/>
        <v>28.335325322432077</v>
      </c>
      <c r="HW43" s="14">
        <f t="shared" si="111"/>
        <v>43.094593334958141</v>
      </c>
      <c r="HX43" s="14">
        <f t="shared" si="111"/>
        <v>726.21701134969328</v>
      </c>
      <c r="HY43" s="14">
        <f t="shared" si="111"/>
        <v>0</v>
      </c>
      <c r="HZ43" s="14">
        <f t="shared" si="111"/>
        <v>31.671517070795169</v>
      </c>
    </row>
    <row r="44" spans="1:234" s="12" customFormat="1" ht="12" customHeight="1" x14ac:dyDescent="0.15">
      <c r="A44" s="17" t="s">
        <v>188</v>
      </c>
      <c r="B44" s="16" t="s">
        <v>556</v>
      </c>
      <c r="C44" s="14">
        <f>IF(HLOOKUP(C$10,CTA_Look_Up_Table,35,FALSE)&gt;=0.01,HLOOKUP(C$10,CTA_Look_Up_Table,35,FALSE),0)</f>
        <v>850.73099999999999</v>
      </c>
      <c r="D44" s="14">
        <f>IF(HLOOKUP(D$10,CTA_Look_Up_Table,35,FALSE)&gt;=0.01,HLOOKUP(D$10,CTA_Look_Up_Table,35,FALSE),0)</f>
        <v>1.523998</v>
      </c>
      <c r="E44" s="14">
        <f t="shared" ref="E44:BP44" si="112">IF(HLOOKUP(E$10,CTA_Look_Up_Table,35,FALSE)&gt;=0.01,HLOOKUP(E$10,CTA_Look_Up_Table,35,FALSE),0)</f>
        <v>1279.3440000000001</v>
      </c>
      <c r="F44" s="14">
        <f t="shared" si="112"/>
        <v>990.72540000000004</v>
      </c>
      <c r="G44" s="14">
        <f t="shared" si="112"/>
        <v>990.72540000000004</v>
      </c>
      <c r="H44" s="14">
        <f t="shared" si="112"/>
        <v>983.75469999999996</v>
      </c>
      <c r="I44" s="14">
        <f t="shared" si="112"/>
        <v>884.64300000000003</v>
      </c>
      <c r="J44" s="14">
        <f t="shared" si="112"/>
        <v>996.58590000000004</v>
      </c>
      <c r="K44" s="14">
        <f t="shared" si="112"/>
        <v>0</v>
      </c>
      <c r="L44" s="14">
        <f t="shared" si="112"/>
        <v>990.78769999999997</v>
      </c>
      <c r="M44" s="14">
        <f t="shared" si="112"/>
        <v>1.910428</v>
      </c>
      <c r="N44" s="14">
        <f t="shared" si="112"/>
        <v>974.89570000000003</v>
      </c>
      <c r="O44" s="14">
        <f t="shared" si="112"/>
        <v>1.36578</v>
      </c>
      <c r="P44" s="14">
        <f t="shared" si="112"/>
        <v>990.72540000000004</v>
      </c>
      <c r="Q44" s="14">
        <f t="shared" si="112"/>
        <v>1.5240020000000001</v>
      </c>
      <c r="R44" s="14">
        <f t="shared" si="112"/>
        <v>979.37040000000002</v>
      </c>
      <c r="S44" s="14">
        <f t="shared" si="112"/>
        <v>973.83040000000005</v>
      </c>
      <c r="T44" s="14">
        <f t="shared" si="112"/>
        <v>973.8306</v>
      </c>
      <c r="U44" s="14">
        <f t="shared" si="112"/>
        <v>973.83040000000005</v>
      </c>
      <c r="V44" s="14">
        <f t="shared" si="112"/>
        <v>16.11835</v>
      </c>
      <c r="W44" s="14">
        <f t="shared" si="112"/>
        <v>517.74659999999994</v>
      </c>
      <c r="X44" s="14">
        <f t="shared" si="112"/>
        <v>16.11835</v>
      </c>
      <c r="Y44" s="14">
        <f t="shared" si="112"/>
        <v>493.15620000000001</v>
      </c>
      <c r="Z44" s="14">
        <f t="shared" si="112"/>
        <v>18.7806</v>
      </c>
      <c r="AA44" s="14">
        <f t="shared" si="112"/>
        <v>907.37890000000004</v>
      </c>
      <c r="AB44" s="14">
        <f t="shared" si="112"/>
        <v>825.85019999999997</v>
      </c>
      <c r="AC44" s="14">
        <f t="shared" si="112"/>
        <v>10.372590000000001</v>
      </c>
      <c r="AD44" s="14">
        <f t="shared" si="112"/>
        <v>16.086919999999999</v>
      </c>
      <c r="AE44" s="14">
        <f t="shared" si="112"/>
        <v>927.3057</v>
      </c>
      <c r="AF44" s="14">
        <f t="shared" si="112"/>
        <v>867.16920000000005</v>
      </c>
      <c r="AG44" s="14">
        <f t="shared" si="112"/>
        <v>8.4180270000000004</v>
      </c>
      <c r="AH44" s="14">
        <f t="shared" si="112"/>
        <v>15.34502</v>
      </c>
      <c r="AI44" s="14">
        <f t="shared" si="112"/>
        <v>961.86009999999999</v>
      </c>
      <c r="AJ44" s="14">
        <f t="shared" si="112"/>
        <v>961.86009999999999</v>
      </c>
      <c r="AK44" s="14">
        <f t="shared" si="112"/>
        <v>961.86009999999999</v>
      </c>
      <c r="AL44" s="14">
        <f t="shared" si="112"/>
        <v>1039.154</v>
      </c>
      <c r="AM44" s="14">
        <f t="shared" si="112"/>
        <v>19.027170000000002</v>
      </c>
      <c r="AN44" s="14">
        <f t="shared" si="112"/>
        <v>1039.8019999999999</v>
      </c>
      <c r="AO44" s="14">
        <f t="shared" si="112"/>
        <v>1039.8019999999999</v>
      </c>
      <c r="AP44" s="14">
        <f t="shared" si="112"/>
        <v>1039.8019999999999</v>
      </c>
      <c r="AQ44" s="14">
        <f t="shared" si="112"/>
        <v>1041.0619999999999</v>
      </c>
      <c r="AR44" s="14">
        <f t="shared" si="112"/>
        <v>988.97540000000004</v>
      </c>
      <c r="AS44" s="14">
        <f t="shared" si="112"/>
        <v>988.97540000000004</v>
      </c>
      <c r="AT44" s="14">
        <f t="shared" si="112"/>
        <v>1041.0619999999999</v>
      </c>
      <c r="AU44" s="14">
        <f t="shared" si="112"/>
        <v>988.86869999999999</v>
      </c>
      <c r="AV44" s="14">
        <f t="shared" si="112"/>
        <v>18.733889999999999</v>
      </c>
      <c r="AW44" s="14">
        <f t="shared" si="112"/>
        <v>964.44460000000004</v>
      </c>
      <c r="AX44" s="14">
        <f t="shared" si="112"/>
        <v>18.555389999999999</v>
      </c>
      <c r="AY44" s="14">
        <f t="shared" si="112"/>
        <v>16.11835</v>
      </c>
      <c r="AZ44" s="14">
        <f t="shared" si="112"/>
        <v>930.87310000000002</v>
      </c>
      <c r="BA44" s="14">
        <f t="shared" si="112"/>
        <v>13.245139999999999</v>
      </c>
      <c r="BB44" s="14">
        <f t="shared" si="112"/>
        <v>927.30579999999998</v>
      </c>
      <c r="BC44" s="14">
        <f t="shared" si="112"/>
        <v>874.62969999999996</v>
      </c>
      <c r="BD44" s="14">
        <f t="shared" si="112"/>
        <v>8.4163979999999992</v>
      </c>
      <c r="BE44" s="14">
        <f t="shared" si="112"/>
        <v>10.008419999999999</v>
      </c>
      <c r="BF44" s="14">
        <f t="shared" si="112"/>
        <v>963.8546</v>
      </c>
      <c r="BG44" s="14">
        <f t="shared" si="112"/>
        <v>23.086739999999999</v>
      </c>
      <c r="BH44" s="14">
        <f t="shared" si="112"/>
        <v>10.99898</v>
      </c>
      <c r="BI44" s="14">
        <f t="shared" si="112"/>
        <v>1080.606</v>
      </c>
      <c r="BJ44" s="14">
        <f t="shared" si="112"/>
        <v>1153.346</v>
      </c>
      <c r="BK44" s="14">
        <f t="shared" si="112"/>
        <v>6.4825499999999998</v>
      </c>
      <c r="BL44" s="14">
        <f t="shared" si="112"/>
        <v>1.2052620000000001</v>
      </c>
      <c r="BM44" s="14">
        <f t="shared" si="112"/>
        <v>993.58550000000002</v>
      </c>
      <c r="BN44" s="14">
        <f t="shared" si="112"/>
        <v>363.16559999999998</v>
      </c>
      <c r="BO44" s="14">
        <f t="shared" si="112"/>
        <v>1153.346</v>
      </c>
      <c r="BP44" s="14">
        <f t="shared" si="112"/>
        <v>1153.346</v>
      </c>
      <c r="BQ44" s="14">
        <f t="shared" ref="BQ44:EB44" si="113">IF(HLOOKUP(BQ$10,CTA_Look_Up_Table,35,FALSE)&gt;=0.01,HLOOKUP(BQ$10,CTA_Look_Up_Table,35,FALSE),0)</f>
        <v>1153.405</v>
      </c>
      <c r="BR44" s="14">
        <f t="shared" si="113"/>
        <v>0.63633740000000005</v>
      </c>
      <c r="BS44" s="14">
        <f t="shared" si="113"/>
        <v>0.55788230000000005</v>
      </c>
      <c r="BT44" s="14">
        <f t="shared" si="113"/>
        <v>980.67489999999998</v>
      </c>
      <c r="BU44" s="14">
        <f t="shared" si="113"/>
        <v>1.0997680000000001</v>
      </c>
      <c r="BV44" s="14">
        <f t="shared" si="113"/>
        <v>1153.1990000000001</v>
      </c>
      <c r="BW44" s="14">
        <f t="shared" si="113"/>
        <v>1153.075</v>
      </c>
      <c r="BX44" s="14">
        <f t="shared" si="113"/>
        <v>1152.9870000000001</v>
      </c>
      <c r="BY44" s="14">
        <f t="shared" si="113"/>
        <v>1153.075</v>
      </c>
      <c r="BZ44" s="14">
        <f t="shared" si="113"/>
        <v>984.10479999999995</v>
      </c>
      <c r="CA44" s="14">
        <f t="shared" si="113"/>
        <v>984.10479999999995</v>
      </c>
      <c r="CB44" s="14">
        <f t="shared" si="113"/>
        <v>0</v>
      </c>
      <c r="CC44" s="14">
        <f t="shared" si="113"/>
        <v>972.12840000000006</v>
      </c>
      <c r="CD44" s="14">
        <f t="shared" si="113"/>
        <v>2.6776450000000001</v>
      </c>
      <c r="CE44" s="14">
        <f t="shared" si="113"/>
        <v>984.03980000000001</v>
      </c>
      <c r="CF44" s="14">
        <f t="shared" si="113"/>
        <v>972.78830000000005</v>
      </c>
      <c r="CG44" s="14">
        <f t="shared" si="113"/>
        <v>984.10479999999995</v>
      </c>
      <c r="CH44" s="14">
        <f t="shared" si="113"/>
        <v>984.10659999999996</v>
      </c>
      <c r="CI44" s="14">
        <f t="shared" si="113"/>
        <v>1.0692219999999999</v>
      </c>
      <c r="CJ44" s="14">
        <f t="shared" si="113"/>
        <v>1.547123</v>
      </c>
      <c r="CK44" s="14">
        <f t="shared" si="113"/>
        <v>4.3838759999999999</v>
      </c>
      <c r="CL44" s="14">
        <f t="shared" si="113"/>
        <v>4.3838759999999999</v>
      </c>
      <c r="CM44" s="14">
        <f t="shared" si="113"/>
        <v>930.03679999999997</v>
      </c>
      <c r="CN44" s="14">
        <f t="shared" si="113"/>
        <v>930.32470000000001</v>
      </c>
      <c r="CO44" s="14">
        <f t="shared" si="113"/>
        <v>930.03679999999997</v>
      </c>
      <c r="CP44" s="14">
        <f t="shared" si="113"/>
        <v>930.03679999999997</v>
      </c>
      <c r="CQ44" s="14">
        <f t="shared" si="113"/>
        <v>971.33100000000002</v>
      </c>
      <c r="CR44" s="14">
        <f t="shared" si="113"/>
        <v>1.013466</v>
      </c>
      <c r="CS44" s="14">
        <f t="shared" si="113"/>
        <v>1.6678999999999999</v>
      </c>
      <c r="CT44" s="14">
        <f t="shared" si="113"/>
        <v>1508</v>
      </c>
      <c r="CU44" s="14">
        <f t="shared" si="113"/>
        <v>1.7398979999999999</v>
      </c>
      <c r="CV44" s="14">
        <f t="shared" si="113"/>
        <v>1035.885</v>
      </c>
      <c r="CW44" s="14">
        <f t="shared" si="113"/>
        <v>971.77710000000002</v>
      </c>
      <c r="CX44" s="14">
        <f t="shared" si="113"/>
        <v>972.0616</v>
      </c>
      <c r="CY44" s="14">
        <f t="shared" si="113"/>
        <v>971.77710000000002</v>
      </c>
      <c r="CZ44" s="14">
        <f t="shared" si="113"/>
        <v>971.77700000000004</v>
      </c>
      <c r="DA44" s="14">
        <f t="shared" si="113"/>
        <v>971.77710000000002</v>
      </c>
      <c r="DB44" s="14">
        <f t="shared" si="113"/>
        <v>1009.128</v>
      </c>
      <c r="DC44" s="14">
        <f t="shared" si="113"/>
        <v>1009.293</v>
      </c>
      <c r="DD44" s="14">
        <f t="shared" si="113"/>
        <v>1034.2349999999999</v>
      </c>
      <c r="DE44" s="14">
        <f t="shared" si="113"/>
        <v>1034.28</v>
      </c>
      <c r="DF44" s="14">
        <f t="shared" si="113"/>
        <v>1041.0619999999999</v>
      </c>
      <c r="DG44" s="14">
        <f t="shared" si="113"/>
        <v>1.2100839999999999</v>
      </c>
      <c r="DH44" s="14">
        <f t="shared" si="113"/>
        <v>1.0082100000000001</v>
      </c>
      <c r="DI44" s="14">
        <f t="shared" si="113"/>
        <v>1.134782</v>
      </c>
      <c r="DJ44" s="14">
        <f t="shared" si="113"/>
        <v>1.0082100000000001</v>
      </c>
      <c r="DK44" s="14">
        <f t="shared" si="113"/>
        <v>988.84540000000004</v>
      </c>
      <c r="DL44" s="14">
        <f t="shared" si="113"/>
        <v>0.9892685</v>
      </c>
      <c r="DM44" s="14">
        <f t="shared" si="113"/>
        <v>967.26160000000004</v>
      </c>
      <c r="DN44" s="14">
        <f t="shared" si="113"/>
        <v>967.26409999999998</v>
      </c>
      <c r="DO44" s="14">
        <f t="shared" si="113"/>
        <v>967.26409999999998</v>
      </c>
      <c r="DP44" s="14">
        <f t="shared" si="113"/>
        <v>967.31569999999999</v>
      </c>
      <c r="DQ44" s="14">
        <f t="shared" si="113"/>
        <v>1.092411</v>
      </c>
      <c r="DR44" s="14">
        <f t="shared" si="113"/>
        <v>967.38930000000005</v>
      </c>
      <c r="DS44" s="14">
        <f t="shared" si="113"/>
        <v>983.75469999999996</v>
      </c>
      <c r="DT44" s="14">
        <f t="shared" si="113"/>
        <v>983.75469999999996</v>
      </c>
      <c r="DU44" s="14">
        <f t="shared" si="113"/>
        <v>983.75469999999996</v>
      </c>
      <c r="DV44" s="14">
        <f t="shared" si="113"/>
        <v>983.95439999999996</v>
      </c>
      <c r="DW44" s="14">
        <f t="shared" si="113"/>
        <v>983.75469999999996</v>
      </c>
      <c r="DX44" s="14">
        <f t="shared" si="113"/>
        <v>0</v>
      </c>
      <c r="DY44" s="14">
        <f t="shared" si="113"/>
        <v>917.88490000000002</v>
      </c>
      <c r="DZ44" s="14">
        <f t="shared" si="113"/>
        <v>3.849377</v>
      </c>
      <c r="EA44" s="14">
        <f t="shared" si="113"/>
        <v>956.61689999999999</v>
      </c>
      <c r="EB44" s="14">
        <f t="shared" si="113"/>
        <v>969.13109999999995</v>
      </c>
      <c r="EC44" s="14">
        <f t="shared" ref="EC44:GN44" si="114">IF(HLOOKUP(EC$10,CTA_Look_Up_Table,35,FALSE)&gt;=0.01,HLOOKUP(EC$10,CTA_Look_Up_Table,35,FALSE),0)</f>
        <v>969.29259999999999</v>
      </c>
      <c r="ED44" s="14">
        <f t="shared" si="114"/>
        <v>969.13109999999995</v>
      </c>
      <c r="EE44" s="14">
        <f t="shared" si="114"/>
        <v>969.13109999999995</v>
      </c>
      <c r="EF44" s="14">
        <f t="shared" si="114"/>
        <v>3.47966</v>
      </c>
      <c r="EG44" s="14">
        <f t="shared" si="114"/>
        <v>961.86009999999999</v>
      </c>
      <c r="EH44" s="14">
        <f t="shared" si="114"/>
        <v>2.0491820000000001</v>
      </c>
      <c r="EI44" s="14">
        <f t="shared" si="114"/>
        <v>1032.194</v>
      </c>
      <c r="EJ44" s="14">
        <f t="shared" si="114"/>
        <v>961.86009999999999</v>
      </c>
      <c r="EK44" s="14">
        <f t="shared" si="114"/>
        <v>1.1586369999999999</v>
      </c>
      <c r="EL44" s="14">
        <f t="shared" si="114"/>
        <v>988.90840000000003</v>
      </c>
      <c r="EM44" s="14">
        <f t="shared" si="114"/>
        <v>988.84540000000004</v>
      </c>
      <c r="EN44" s="14">
        <f t="shared" si="114"/>
        <v>988.97540000000004</v>
      </c>
      <c r="EO44" s="14">
        <f t="shared" si="114"/>
        <v>1014.1319999999999</v>
      </c>
      <c r="EP44" s="14">
        <f t="shared" si="114"/>
        <v>979.37040000000002</v>
      </c>
      <c r="EQ44" s="14">
        <f t="shared" si="114"/>
        <v>976.93499999999995</v>
      </c>
      <c r="ER44" s="14">
        <f t="shared" si="114"/>
        <v>1068.45</v>
      </c>
      <c r="ES44" s="14">
        <f t="shared" si="114"/>
        <v>979.37040000000002</v>
      </c>
      <c r="ET44" s="14">
        <f t="shared" si="114"/>
        <v>979.37040000000002</v>
      </c>
      <c r="EU44" s="14">
        <f t="shared" si="114"/>
        <v>979.88059999999996</v>
      </c>
      <c r="EV44" s="14">
        <f t="shared" si="114"/>
        <v>979.37040000000002</v>
      </c>
      <c r="EW44" s="14">
        <f t="shared" si="114"/>
        <v>0</v>
      </c>
      <c r="EX44" s="14">
        <f t="shared" si="114"/>
        <v>979.37040000000002</v>
      </c>
      <c r="EY44" s="14">
        <f t="shared" si="114"/>
        <v>979.38580000000002</v>
      </c>
      <c r="EZ44" s="14">
        <f t="shared" si="114"/>
        <v>979.37040000000002</v>
      </c>
      <c r="FA44" s="14">
        <f t="shared" si="114"/>
        <v>1041.0619999999999</v>
      </c>
      <c r="FB44" s="14">
        <f t="shared" si="114"/>
        <v>989.0308</v>
      </c>
      <c r="FC44" s="14">
        <f t="shared" si="114"/>
        <v>991.70450000000005</v>
      </c>
      <c r="FD44" s="14">
        <f t="shared" si="114"/>
        <v>986.31320000000005</v>
      </c>
      <c r="FE44" s="14">
        <f t="shared" si="114"/>
        <v>991.70450000000005</v>
      </c>
      <c r="FF44" s="14">
        <f t="shared" si="114"/>
        <v>986.36419999999998</v>
      </c>
      <c r="FG44" s="14">
        <f t="shared" si="114"/>
        <v>991.70450000000005</v>
      </c>
      <c r="FH44" s="14">
        <f t="shared" si="114"/>
        <v>986.32</v>
      </c>
      <c r="FI44" s="14">
        <f t="shared" si="114"/>
        <v>991.70450000000005</v>
      </c>
      <c r="FJ44" s="14">
        <f t="shared" si="114"/>
        <v>986.31679999999994</v>
      </c>
      <c r="FK44" s="14">
        <f t="shared" si="114"/>
        <v>991.70450000000005</v>
      </c>
      <c r="FL44" s="14">
        <f t="shared" si="114"/>
        <v>986.33960000000002</v>
      </c>
      <c r="FM44" s="14">
        <f t="shared" si="114"/>
        <v>991.70450000000005</v>
      </c>
      <c r="FN44" s="14">
        <f t="shared" si="114"/>
        <v>986.32619999999997</v>
      </c>
      <c r="FO44" s="14">
        <f t="shared" si="114"/>
        <v>991.70450000000005</v>
      </c>
      <c r="FP44" s="14">
        <f t="shared" si="114"/>
        <v>989.04669999999999</v>
      </c>
      <c r="FQ44" s="14">
        <f t="shared" si="114"/>
        <v>991.70450000000005</v>
      </c>
      <c r="FR44" s="14">
        <f t="shared" si="114"/>
        <v>987.09109999999998</v>
      </c>
      <c r="FS44" s="14">
        <f t="shared" si="114"/>
        <v>991.70450000000005</v>
      </c>
      <c r="FT44" s="14">
        <f t="shared" si="114"/>
        <v>2.8438729999999999</v>
      </c>
      <c r="FU44" s="14">
        <f t="shared" si="114"/>
        <v>2.8438729999999999</v>
      </c>
      <c r="FV44" s="14">
        <f t="shared" si="114"/>
        <v>690.40449999999998</v>
      </c>
      <c r="FW44" s="14">
        <f t="shared" si="114"/>
        <v>2.8438729999999999</v>
      </c>
      <c r="FX44" s="14">
        <f t="shared" si="114"/>
        <v>690.42849999999999</v>
      </c>
      <c r="FY44" s="14">
        <f t="shared" si="114"/>
        <v>1086.4469999999999</v>
      </c>
      <c r="FZ44" s="14">
        <f t="shared" si="114"/>
        <v>0</v>
      </c>
      <c r="GA44" s="14">
        <f t="shared" si="114"/>
        <v>3088.0650000000001</v>
      </c>
      <c r="GB44" s="14">
        <f t="shared" si="114"/>
        <v>3088.0650000000001</v>
      </c>
      <c r="GC44" s="14">
        <f t="shared" si="114"/>
        <v>3088.0650000000001</v>
      </c>
      <c r="GD44" s="14">
        <f t="shared" si="114"/>
        <v>996.58590000000004</v>
      </c>
      <c r="GE44" s="14">
        <f t="shared" si="114"/>
        <v>990.78769999999997</v>
      </c>
      <c r="GF44" s="14">
        <f t="shared" si="114"/>
        <v>974.89580000000001</v>
      </c>
      <c r="GG44" s="14">
        <f t="shared" si="114"/>
        <v>22.953340000000001</v>
      </c>
      <c r="GH44" s="14">
        <f t="shared" si="114"/>
        <v>25.76362</v>
      </c>
      <c r="GI44" s="14">
        <f t="shared" si="114"/>
        <v>24.961939999999998</v>
      </c>
      <c r="GJ44" s="14">
        <f t="shared" si="114"/>
        <v>18.780529999999999</v>
      </c>
      <c r="GK44" s="14">
        <f t="shared" si="114"/>
        <v>18.766559999999998</v>
      </c>
      <c r="GL44" s="14">
        <f t="shared" si="114"/>
        <v>952.7287</v>
      </c>
      <c r="GM44" s="14">
        <f t="shared" si="114"/>
        <v>34.759509999999999</v>
      </c>
      <c r="GN44" s="14">
        <f t="shared" si="114"/>
        <v>23.601489999999998</v>
      </c>
      <c r="GO44" s="14">
        <f t="shared" ref="GO44:HZ44" si="115">IF(HLOOKUP(GO$10,CTA_Look_Up_Table,35,FALSE)&gt;=0.01,HLOOKUP(GO$10,CTA_Look_Up_Table,35,FALSE),0)</f>
        <v>847.01620000000003</v>
      </c>
      <c r="GP44" s="14">
        <f t="shared" si="115"/>
        <v>24.076080000000001</v>
      </c>
      <c r="GQ44" s="14">
        <f t="shared" si="115"/>
        <v>188.81389999999999</v>
      </c>
      <c r="GR44" s="14">
        <f t="shared" si="115"/>
        <v>995.99869999999999</v>
      </c>
      <c r="GS44" s="14">
        <f t="shared" si="115"/>
        <v>13.24545</v>
      </c>
      <c r="GT44" s="14">
        <f t="shared" si="115"/>
        <v>13.300050000000001</v>
      </c>
      <c r="GU44" s="14">
        <f t="shared" si="115"/>
        <v>55.835160000000002</v>
      </c>
      <c r="GV44" s="14">
        <f t="shared" si="115"/>
        <v>17.339030000000001</v>
      </c>
      <c r="GW44" s="14">
        <f t="shared" si="115"/>
        <v>1.224126</v>
      </c>
      <c r="GX44" s="14">
        <f t="shared" si="115"/>
        <v>1.1321509999999999</v>
      </c>
      <c r="GY44" s="14">
        <f t="shared" si="115"/>
        <v>1.1321509999999999</v>
      </c>
      <c r="GZ44" s="14">
        <f t="shared" si="115"/>
        <v>1153.405</v>
      </c>
      <c r="HA44" s="14">
        <f t="shared" si="115"/>
        <v>17.803899999999999</v>
      </c>
      <c r="HB44" s="14">
        <f t="shared" si="115"/>
        <v>1153.1949999999999</v>
      </c>
      <c r="HC44" s="14">
        <f t="shared" si="115"/>
        <v>980.28470000000004</v>
      </c>
      <c r="HD44" s="14">
        <f t="shared" si="115"/>
        <v>1153.075</v>
      </c>
      <c r="HE44" s="14">
        <f t="shared" si="115"/>
        <v>957.74030000000005</v>
      </c>
      <c r="HF44" s="14">
        <f t="shared" si="115"/>
        <v>1417.981</v>
      </c>
      <c r="HG44" s="14">
        <f t="shared" si="115"/>
        <v>1244.6400000000001</v>
      </c>
      <c r="HH44" s="14">
        <f t="shared" si="115"/>
        <v>973.20119999999997</v>
      </c>
      <c r="HI44" s="14">
        <f t="shared" si="115"/>
        <v>1264.575</v>
      </c>
      <c r="HJ44" s="14">
        <f t="shared" si="115"/>
        <v>984.10659999999996</v>
      </c>
      <c r="HK44" s="14">
        <f t="shared" si="115"/>
        <v>4.3838759999999999</v>
      </c>
      <c r="HL44" s="14">
        <f t="shared" si="115"/>
        <v>1412.114</v>
      </c>
      <c r="HM44" s="14">
        <f t="shared" si="115"/>
        <v>1415.2829999999999</v>
      </c>
      <c r="HN44" s="14">
        <f t="shared" si="115"/>
        <v>1510.002</v>
      </c>
      <c r="HO44" s="14">
        <f t="shared" si="115"/>
        <v>1.692089</v>
      </c>
      <c r="HP44" s="14">
        <f t="shared" si="115"/>
        <v>1509.2639999999999</v>
      </c>
      <c r="HQ44" s="14">
        <f t="shared" si="115"/>
        <v>968.20150000000001</v>
      </c>
      <c r="HR44" s="14">
        <f t="shared" si="115"/>
        <v>0</v>
      </c>
      <c r="HS44" s="14">
        <f t="shared" si="115"/>
        <v>1009.293</v>
      </c>
      <c r="HT44" s="14">
        <f t="shared" si="115"/>
        <v>2.905106</v>
      </c>
      <c r="HU44" s="14">
        <f t="shared" si="115"/>
        <v>1.0082100000000001</v>
      </c>
      <c r="HV44" s="14">
        <f t="shared" si="115"/>
        <v>967.38930000000005</v>
      </c>
      <c r="HW44" s="14">
        <f t="shared" si="115"/>
        <v>983.95389999999998</v>
      </c>
      <c r="HX44" s="14">
        <f t="shared" si="115"/>
        <v>969.29259999999999</v>
      </c>
      <c r="HY44" s="14">
        <f t="shared" si="115"/>
        <v>0</v>
      </c>
      <c r="HZ44" s="14">
        <f t="shared" si="115"/>
        <v>979.88059999999996</v>
      </c>
    </row>
    <row r="45" spans="1:234" s="12" customFormat="1" ht="12" customHeight="1" x14ac:dyDescent="0.15">
      <c r="A45" s="17" t="s">
        <v>189</v>
      </c>
      <c r="B45" s="18"/>
      <c r="C45" s="69">
        <f>IF(HLOOKUP(C$10,CTA_Look_Up_Table,36,FALSE)&gt;=0.0001,HLOOKUP(C$10,CTA_Look_Up_Table,36,FALSE),0)</f>
        <v>0</v>
      </c>
      <c r="D45" s="69">
        <f t="shared" ref="D45:BO45" si="116">IF(HLOOKUP(D$10,CTA_Look_Up_Table,36,FALSE)&gt;=0.0001,HLOOKUP(D$10,CTA_Look_Up_Table,36,FALSE),0)</f>
        <v>1</v>
      </c>
      <c r="E45" s="69">
        <f t="shared" si="116"/>
        <v>0</v>
      </c>
      <c r="F45" s="69">
        <f t="shared" si="116"/>
        <v>0</v>
      </c>
      <c r="G45" s="69">
        <f t="shared" si="116"/>
        <v>0</v>
      </c>
      <c r="H45" s="69">
        <f t="shared" si="116"/>
        <v>0</v>
      </c>
      <c r="I45" s="69">
        <f t="shared" si="116"/>
        <v>0</v>
      </c>
      <c r="J45" s="69">
        <f t="shared" si="116"/>
        <v>0</v>
      </c>
      <c r="K45" s="69">
        <f t="shared" si="116"/>
        <v>0</v>
      </c>
      <c r="L45" s="69">
        <f t="shared" si="116"/>
        <v>0</v>
      </c>
      <c r="M45" s="69">
        <f t="shared" si="116"/>
        <v>0.71452930000000003</v>
      </c>
      <c r="N45" s="69">
        <f t="shared" si="116"/>
        <v>0</v>
      </c>
      <c r="O45" s="69">
        <f t="shared" si="116"/>
        <v>1</v>
      </c>
      <c r="P45" s="69">
        <f t="shared" si="116"/>
        <v>0</v>
      </c>
      <c r="Q45" s="69">
        <f t="shared" si="116"/>
        <v>1</v>
      </c>
      <c r="R45" s="69">
        <f t="shared" si="116"/>
        <v>0</v>
      </c>
      <c r="S45" s="69">
        <f t="shared" si="116"/>
        <v>0</v>
      </c>
      <c r="T45" s="69">
        <f t="shared" si="116"/>
        <v>0</v>
      </c>
      <c r="U45" s="69">
        <f t="shared" si="116"/>
        <v>0</v>
      </c>
      <c r="V45" s="69">
        <f t="shared" si="116"/>
        <v>1</v>
      </c>
      <c r="W45" s="69">
        <f t="shared" si="116"/>
        <v>8.1924800000000002E-3</v>
      </c>
      <c r="X45" s="69">
        <f t="shared" si="116"/>
        <v>1</v>
      </c>
      <c r="Y45" s="69">
        <f t="shared" si="116"/>
        <v>1.87393E-2</v>
      </c>
      <c r="Z45" s="69">
        <f t="shared" si="116"/>
        <v>1</v>
      </c>
      <c r="AA45" s="69">
        <f t="shared" si="116"/>
        <v>0</v>
      </c>
      <c r="AB45" s="69">
        <f t="shared" si="116"/>
        <v>0</v>
      </c>
      <c r="AC45" s="69">
        <f t="shared" si="116"/>
        <v>0.3000487</v>
      </c>
      <c r="AD45" s="69">
        <f t="shared" si="116"/>
        <v>1</v>
      </c>
      <c r="AE45" s="69">
        <f t="shared" si="116"/>
        <v>0</v>
      </c>
      <c r="AF45" s="69">
        <f t="shared" si="116"/>
        <v>0</v>
      </c>
      <c r="AG45" s="69">
        <f t="shared" si="116"/>
        <v>0.19996939999999999</v>
      </c>
      <c r="AH45" s="69">
        <f t="shared" si="116"/>
        <v>1</v>
      </c>
      <c r="AI45" s="69">
        <f t="shared" si="116"/>
        <v>0</v>
      </c>
      <c r="AJ45" s="69">
        <f t="shared" si="116"/>
        <v>0</v>
      </c>
      <c r="AK45" s="69">
        <f t="shared" si="116"/>
        <v>0</v>
      </c>
      <c r="AL45" s="69">
        <f t="shared" si="116"/>
        <v>0</v>
      </c>
      <c r="AM45" s="69">
        <f t="shared" si="116"/>
        <v>1</v>
      </c>
      <c r="AN45" s="69">
        <f t="shared" si="116"/>
        <v>0</v>
      </c>
      <c r="AO45" s="69">
        <f t="shared" si="116"/>
        <v>0</v>
      </c>
      <c r="AP45" s="69">
        <f t="shared" si="116"/>
        <v>0</v>
      </c>
      <c r="AQ45" s="69">
        <f t="shared" si="116"/>
        <v>0</v>
      </c>
      <c r="AR45" s="69">
        <f t="shared" si="116"/>
        <v>0</v>
      </c>
      <c r="AS45" s="69">
        <f t="shared" si="116"/>
        <v>0</v>
      </c>
      <c r="AT45" s="69">
        <f t="shared" si="116"/>
        <v>0</v>
      </c>
      <c r="AU45" s="69">
        <f t="shared" si="116"/>
        <v>0</v>
      </c>
      <c r="AV45" s="69">
        <f t="shared" si="116"/>
        <v>1</v>
      </c>
      <c r="AW45" s="69">
        <f t="shared" si="116"/>
        <v>0</v>
      </c>
      <c r="AX45" s="69">
        <f t="shared" si="116"/>
        <v>1</v>
      </c>
      <c r="AY45" s="69">
        <f t="shared" si="116"/>
        <v>1</v>
      </c>
      <c r="AZ45" s="69">
        <f t="shared" si="116"/>
        <v>9.4299E-4</v>
      </c>
      <c r="BA45" s="69">
        <f t="shared" si="116"/>
        <v>1</v>
      </c>
      <c r="BB45" s="69">
        <f t="shared" si="116"/>
        <v>0</v>
      </c>
      <c r="BC45" s="69">
        <f t="shared" si="116"/>
        <v>0</v>
      </c>
      <c r="BD45" s="69">
        <f t="shared" si="116"/>
        <v>0.20000850000000001</v>
      </c>
      <c r="BE45" s="69">
        <f t="shared" si="116"/>
        <v>1</v>
      </c>
      <c r="BF45" s="69">
        <f t="shared" si="116"/>
        <v>0</v>
      </c>
      <c r="BG45" s="69">
        <f t="shared" si="116"/>
        <v>8.3001000000000005E-2</v>
      </c>
      <c r="BH45" s="69">
        <f t="shared" si="116"/>
        <v>1</v>
      </c>
      <c r="BI45" s="69">
        <f t="shared" si="116"/>
        <v>0</v>
      </c>
      <c r="BJ45" s="69">
        <f t="shared" si="116"/>
        <v>0</v>
      </c>
      <c r="BK45" s="69">
        <f t="shared" si="116"/>
        <v>1</v>
      </c>
      <c r="BL45" s="69">
        <f t="shared" si="116"/>
        <v>1</v>
      </c>
      <c r="BM45" s="69">
        <f t="shared" si="116"/>
        <v>0</v>
      </c>
      <c r="BN45" s="69">
        <f t="shared" si="116"/>
        <v>9.7523100000000001E-4</v>
      </c>
      <c r="BO45" s="69">
        <f t="shared" si="116"/>
        <v>0</v>
      </c>
      <c r="BP45" s="69">
        <f t="shared" ref="BP45:EA45" si="117">IF(HLOOKUP(BP$10,CTA_Look_Up_Table,36,FALSE)&gt;=0.0001,HLOOKUP(BP$10,CTA_Look_Up_Table,36,FALSE),0)</f>
        <v>0</v>
      </c>
      <c r="BQ45" s="69">
        <f t="shared" si="117"/>
        <v>0</v>
      </c>
      <c r="BR45" s="69">
        <f t="shared" si="117"/>
        <v>1</v>
      </c>
      <c r="BS45" s="69">
        <f t="shared" si="117"/>
        <v>1</v>
      </c>
      <c r="BT45" s="69">
        <f t="shared" si="117"/>
        <v>0</v>
      </c>
      <c r="BU45" s="69">
        <f t="shared" si="117"/>
        <v>1</v>
      </c>
      <c r="BV45" s="69">
        <f t="shared" si="117"/>
        <v>0</v>
      </c>
      <c r="BW45" s="69">
        <f t="shared" si="117"/>
        <v>0</v>
      </c>
      <c r="BX45" s="69">
        <f t="shared" si="117"/>
        <v>0</v>
      </c>
      <c r="BY45" s="69">
        <f t="shared" si="117"/>
        <v>0</v>
      </c>
      <c r="BZ45" s="69">
        <f t="shared" si="117"/>
        <v>0</v>
      </c>
      <c r="CA45" s="69">
        <f t="shared" si="117"/>
        <v>0</v>
      </c>
      <c r="CB45" s="69">
        <f t="shared" si="117"/>
        <v>0</v>
      </c>
      <c r="CC45" s="69">
        <f t="shared" si="117"/>
        <v>0</v>
      </c>
      <c r="CD45" s="69">
        <f t="shared" si="117"/>
        <v>1</v>
      </c>
      <c r="CE45" s="69">
        <f t="shared" si="117"/>
        <v>0</v>
      </c>
      <c r="CF45" s="69">
        <f t="shared" si="117"/>
        <v>0</v>
      </c>
      <c r="CG45" s="69">
        <f t="shared" si="117"/>
        <v>0</v>
      </c>
      <c r="CH45" s="69">
        <f t="shared" si="117"/>
        <v>0</v>
      </c>
      <c r="CI45" s="69">
        <f t="shared" si="117"/>
        <v>1</v>
      </c>
      <c r="CJ45" s="69">
        <f t="shared" si="117"/>
        <v>0.69519370000000003</v>
      </c>
      <c r="CK45" s="69">
        <f t="shared" si="117"/>
        <v>0.64645200000000003</v>
      </c>
      <c r="CL45" s="69">
        <f t="shared" si="117"/>
        <v>0.64645200000000003</v>
      </c>
      <c r="CM45" s="69">
        <f t="shared" si="117"/>
        <v>0</v>
      </c>
      <c r="CN45" s="69">
        <f t="shared" si="117"/>
        <v>0</v>
      </c>
      <c r="CO45" s="69">
        <f t="shared" si="117"/>
        <v>0</v>
      </c>
      <c r="CP45" s="69">
        <f t="shared" si="117"/>
        <v>0</v>
      </c>
      <c r="CQ45" s="69">
        <f t="shared" si="117"/>
        <v>0</v>
      </c>
      <c r="CR45" s="69">
        <f t="shared" si="117"/>
        <v>1</v>
      </c>
      <c r="CS45" s="69">
        <f t="shared" si="117"/>
        <v>1</v>
      </c>
      <c r="CT45" s="69">
        <f t="shared" si="117"/>
        <v>0</v>
      </c>
      <c r="CU45" s="69">
        <f t="shared" si="117"/>
        <v>0.97380429999999996</v>
      </c>
      <c r="CV45" s="69">
        <f t="shared" si="117"/>
        <v>0</v>
      </c>
      <c r="CW45" s="69">
        <f t="shared" si="117"/>
        <v>0</v>
      </c>
      <c r="CX45" s="69">
        <f t="shared" si="117"/>
        <v>0</v>
      </c>
      <c r="CY45" s="69">
        <f t="shared" si="117"/>
        <v>0</v>
      </c>
      <c r="CZ45" s="69">
        <f t="shared" si="117"/>
        <v>0</v>
      </c>
      <c r="DA45" s="69">
        <f t="shared" si="117"/>
        <v>0</v>
      </c>
      <c r="DB45" s="69">
        <f t="shared" si="117"/>
        <v>0</v>
      </c>
      <c r="DC45" s="69">
        <f t="shared" si="117"/>
        <v>0</v>
      </c>
      <c r="DD45" s="69">
        <f t="shared" si="117"/>
        <v>0</v>
      </c>
      <c r="DE45" s="69">
        <f t="shared" si="117"/>
        <v>0</v>
      </c>
      <c r="DF45" s="69">
        <f t="shared" si="117"/>
        <v>0</v>
      </c>
      <c r="DG45" s="69">
        <f t="shared" si="117"/>
        <v>1</v>
      </c>
      <c r="DH45" s="69">
        <f t="shared" si="117"/>
        <v>1</v>
      </c>
      <c r="DI45" s="69">
        <f t="shared" si="117"/>
        <v>1</v>
      </c>
      <c r="DJ45" s="69">
        <f t="shared" si="117"/>
        <v>1</v>
      </c>
      <c r="DK45" s="69">
        <f t="shared" si="117"/>
        <v>0</v>
      </c>
      <c r="DL45" s="69">
        <f t="shared" si="117"/>
        <v>1</v>
      </c>
      <c r="DM45" s="69">
        <f t="shared" si="117"/>
        <v>0</v>
      </c>
      <c r="DN45" s="69">
        <f t="shared" si="117"/>
        <v>0</v>
      </c>
      <c r="DO45" s="69">
        <f t="shared" si="117"/>
        <v>0</v>
      </c>
      <c r="DP45" s="69">
        <f t="shared" si="117"/>
        <v>0</v>
      </c>
      <c r="DQ45" s="69">
        <f t="shared" si="117"/>
        <v>1</v>
      </c>
      <c r="DR45" s="69">
        <f t="shared" si="117"/>
        <v>0</v>
      </c>
      <c r="DS45" s="69">
        <f t="shared" si="117"/>
        <v>0</v>
      </c>
      <c r="DT45" s="69">
        <f t="shared" si="117"/>
        <v>0</v>
      </c>
      <c r="DU45" s="69">
        <f t="shared" si="117"/>
        <v>0</v>
      </c>
      <c r="DV45" s="69">
        <f t="shared" si="117"/>
        <v>0</v>
      </c>
      <c r="DW45" s="69">
        <f t="shared" si="117"/>
        <v>0</v>
      </c>
      <c r="DX45" s="69">
        <f t="shared" si="117"/>
        <v>0</v>
      </c>
      <c r="DY45" s="69">
        <f t="shared" si="117"/>
        <v>0</v>
      </c>
      <c r="DZ45" s="69">
        <f t="shared" si="117"/>
        <v>1</v>
      </c>
      <c r="EA45" s="69">
        <f t="shared" si="117"/>
        <v>0</v>
      </c>
      <c r="EB45" s="69">
        <f t="shared" ref="EB45:GM45" si="118">IF(HLOOKUP(EB$10,CTA_Look_Up_Table,36,FALSE)&gt;=0.0001,HLOOKUP(EB$10,CTA_Look_Up_Table,36,FALSE),0)</f>
        <v>0</v>
      </c>
      <c r="EC45" s="69">
        <f t="shared" si="118"/>
        <v>0</v>
      </c>
      <c r="ED45" s="69">
        <f t="shared" si="118"/>
        <v>0</v>
      </c>
      <c r="EE45" s="69">
        <f t="shared" si="118"/>
        <v>0</v>
      </c>
      <c r="EF45" s="69">
        <f t="shared" si="118"/>
        <v>1</v>
      </c>
      <c r="EG45" s="69">
        <f t="shared" si="118"/>
        <v>0</v>
      </c>
      <c r="EH45" s="69">
        <f t="shared" si="118"/>
        <v>1</v>
      </c>
      <c r="EI45" s="69">
        <f t="shared" si="118"/>
        <v>0</v>
      </c>
      <c r="EJ45" s="69">
        <f t="shared" si="118"/>
        <v>0</v>
      </c>
      <c r="EK45" s="69">
        <f t="shared" si="118"/>
        <v>1</v>
      </c>
      <c r="EL45" s="69">
        <f t="shared" si="118"/>
        <v>0</v>
      </c>
      <c r="EM45" s="69">
        <f t="shared" si="118"/>
        <v>0</v>
      </c>
      <c r="EN45" s="69">
        <f t="shared" si="118"/>
        <v>0</v>
      </c>
      <c r="EO45" s="69">
        <f t="shared" si="118"/>
        <v>0</v>
      </c>
      <c r="EP45" s="69">
        <f t="shared" si="118"/>
        <v>0</v>
      </c>
      <c r="EQ45" s="69">
        <f t="shared" si="118"/>
        <v>0</v>
      </c>
      <c r="ER45" s="69">
        <f t="shared" si="118"/>
        <v>0</v>
      </c>
      <c r="ES45" s="69">
        <f t="shared" si="118"/>
        <v>0</v>
      </c>
      <c r="ET45" s="69">
        <f t="shared" si="118"/>
        <v>0</v>
      </c>
      <c r="EU45" s="69">
        <f t="shared" si="118"/>
        <v>0</v>
      </c>
      <c r="EV45" s="69">
        <f t="shared" si="118"/>
        <v>0</v>
      </c>
      <c r="EW45" s="69">
        <f t="shared" si="118"/>
        <v>0</v>
      </c>
      <c r="EX45" s="69">
        <f t="shared" si="118"/>
        <v>0</v>
      </c>
      <c r="EY45" s="69">
        <f t="shared" si="118"/>
        <v>0</v>
      </c>
      <c r="EZ45" s="69">
        <f t="shared" si="118"/>
        <v>0</v>
      </c>
      <c r="FA45" s="69">
        <f t="shared" si="118"/>
        <v>0</v>
      </c>
      <c r="FB45" s="69">
        <f t="shared" si="118"/>
        <v>0</v>
      </c>
      <c r="FC45" s="69">
        <f t="shared" si="118"/>
        <v>0</v>
      </c>
      <c r="FD45" s="69">
        <f t="shared" si="118"/>
        <v>0</v>
      </c>
      <c r="FE45" s="69">
        <f t="shared" si="118"/>
        <v>0</v>
      </c>
      <c r="FF45" s="69">
        <f t="shared" si="118"/>
        <v>0</v>
      </c>
      <c r="FG45" s="69">
        <f t="shared" si="118"/>
        <v>0</v>
      </c>
      <c r="FH45" s="69">
        <f t="shared" si="118"/>
        <v>0</v>
      </c>
      <c r="FI45" s="69">
        <f t="shared" si="118"/>
        <v>0</v>
      </c>
      <c r="FJ45" s="69">
        <f t="shared" si="118"/>
        <v>0</v>
      </c>
      <c r="FK45" s="69">
        <f t="shared" si="118"/>
        <v>0</v>
      </c>
      <c r="FL45" s="69">
        <f t="shared" si="118"/>
        <v>0</v>
      </c>
      <c r="FM45" s="69">
        <f t="shared" si="118"/>
        <v>0</v>
      </c>
      <c r="FN45" s="69">
        <f t="shared" si="118"/>
        <v>0</v>
      </c>
      <c r="FO45" s="69">
        <f t="shared" si="118"/>
        <v>0</v>
      </c>
      <c r="FP45" s="69">
        <f t="shared" si="118"/>
        <v>0</v>
      </c>
      <c r="FQ45" s="69">
        <f t="shared" si="118"/>
        <v>0</v>
      </c>
      <c r="FR45" s="69">
        <f t="shared" si="118"/>
        <v>0</v>
      </c>
      <c r="FS45" s="69">
        <f t="shared" si="118"/>
        <v>0</v>
      </c>
      <c r="FT45" s="69">
        <f t="shared" si="118"/>
        <v>1</v>
      </c>
      <c r="FU45" s="69">
        <f t="shared" si="118"/>
        <v>1</v>
      </c>
      <c r="FV45" s="69">
        <f t="shared" si="118"/>
        <v>1.0001400000000001E-3</v>
      </c>
      <c r="FW45" s="69">
        <f t="shared" si="118"/>
        <v>1</v>
      </c>
      <c r="FX45" s="69">
        <f t="shared" si="118"/>
        <v>1E-3</v>
      </c>
      <c r="FY45" s="69">
        <f t="shared" si="118"/>
        <v>0</v>
      </c>
      <c r="FZ45" s="69">
        <f t="shared" si="118"/>
        <v>0</v>
      </c>
      <c r="GA45" s="69">
        <f t="shared" si="118"/>
        <v>0</v>
      </c>
      <c r="GB45" s="69">
        <f t="shared" si="118"/>
        <v>0</v>
      </c>
      <c r="GC45" s="69">
        <f t="shared" si="118"/>
        <v>0</v>
      </c>
      <c r="GD45" s="69">
        <f t="shared" si="118"/>
        <v>0</v>
      </c>
      <c r="GE45" s="69">
        <f t="shared" si="118"/>
        <v>0</v>
      </c>
      <c r="GF45" s="69">
        <f t="shared" si="118"/>
        <v>0</v>
      </c>
      <c r="GG45" s="69">
        <f t="shared" si="118"/>
        <v>0.97203019999999996</v>
      </c>
      <c r="GH45" s="69">
        <f t="shared" si="118"/>
        <v>0.76397660000000001</v>
      </c>
      <c r="GI45" s="69">
        <f t="shared" si="118"/>
        <v>0.80585790000000002</v>
      </c>
      <c r="GJ45" s="69">
        <f t="shared" si="118"/>
        <v>1</v>
      </c>
      <c r="GK45" s="69">
        <f t="shared" si="118"/>
        <v>1</v>
      </c>
      <c r="GL45" s="69">
        <f t="shared" si="118"/>
        <v>0</v>
      </c>
      <c r="GM45" s="69">
        <f t="shared" si="118"/>
        <v>0.45213769999999998</v>
      </c>
      <c r="GN45" s="69">
        <f t="shared" ref="GN45:HZ45" si="119">IF(HLOOKUP(GN$10,CTA_Look_Up_Table,36,FALSE)&gt;=0.0001,HLOOKUP(GN$10,CTA_Look_Up_Table,36,FALSE),0)</f>
        <v>0.6456537</v>
      </c>
      <c r="GO45" s="69">
        <f t="shared" si="119"/>
        <v>0</v>
      </c>
      <c r="GP45" s="69">
        <f t="shared" si="119"/>
        <v>0.78606299999999996</v>
      </c>
      <c r="GQ45" s="69">
        <f t="shared" si="119"/>
        <v>6.1133199999999999E-2</v>
      </c>
      <c r="GR45" s="69">
        <f t="shared" si="119"/>
        <v>0</v>
      </c>
      <c r="GS45" s="69">
        <f t="shared" si="119"/>
        <v>1</v>
      </c>
      <c r="GT45" s="69">
        <f t="shared" si="119"/>
        <v>1</v>
      </c>
      <c r="GU45" s="69">
        <f t="shared" si="119"/>
        <v>0.16974919999999999</v>
      </c>
      <c r="GV45" s="69">
        <f t="shared" si="119"/>
        <v>0.63012699999999999</v>
      </c>
      <c r="GW45" s="69">
        <f t="shared" si="119"/>
        <v>1</v>
      </c>
      <c r="GX45" s="69">
        <f t="shared" si="119"/>
        <v>1</v>
      </c>
      <c r="GY45" s="69">
        <f t="shared" si="119"/>
        <v>1</v>
      </c>
      <c r="GZ45" s="69">
        <f t="shared" si="119"/>
        <v>0</v>
      </c>
      <c r="HA45" s="69">
        <f t="shared" si="119"/>
        <v>6.0717800000000002E-2</v>
      </c>
      <c r="HB45" s="69">
        <f t="shared" si="119"/>
        <v>0</v>
      </c>
      <c r="HC45" s="69">
        <f t="shared" si="119"/>
        <v>0</v>
      </c>
      <c r="HD45" s="69">
        <f t="shared" si="119"/>
        <v>0</v>
      </c>
      <c r="HE45" s="69">
        <f t="shared" si="119"/>
        <v>0</v>
      </c>
      <c r="HF45" s="69">
        <f t="shared" si="119"/>
        <v>0</v>
      </c>
      <c r="HG45" s="69">
        <f t="shared" si="119"/>
        <v>0</v>
      </c>
      <c r="HH45" s="69">
        <f t="shared" si="119"/>
        <v>0</v>
      </c>
      <c r="HI45" s="69">
        <f t="shared" si="119"/>
        <v>0</v>
      </c>
      <c r="HJ45" s="69">
        <f t="shared" si="119"/>
        <v>0</v>
      </c>
      <c r="HK45" s="69">
        <f t="shared" si="119"/>
        <v>0.64645200000000003</v>
      </c>
      <c r="HL45" s="69">
        <f t="shared" si="119"/>
        <v>0</v>
      </c>
      <c r="HM45" s="69">
        <f t="shared" si="119"/>
        <v>0</v>
      </c>
      <c r="HN45" s="69">
        <f t="shared" si="119"/>
        <v>0</v>
      </c>
      <c r="HO45" s="69">
        <f t="shared" si="119"/>
        <v>1</v>
      </c>
      <c r="HP45" s="69">
        <f t="shared" si="119"/>
        <v>0</v>
      </c>
      <c r="HQ45" s="69">
        <f t="shared" si="119"/>
        <v>0</v>
      </c>
      <c r="HR45" s="69">
        <f t="shared" si="119"/>
        <v>0</v>
      </c>
      <c r="HS45" s="69">
        <f t="shared" si="119"/>
        <v>0</v>
      </c>
      <c r="HT45" s="69">
        <f t="shared" si="119"/>
        <v>0.3833319</v>
      </c>
      <c r="HU45" s="69">
        <f t="shared" si="119"/>
        <v>1</v>
      </c>
      <c r="HV45" s="69">
        <f t="shared" si="119"/>
        <v>0</v>
      </c>
      <c r="HW45" s="69">
        <f t="shared" si="119"/>
        <v>0</v>
      </c>
      <c r="HX45" s="69">
        <f t="shared" si="119"/>
        <v>0</v>
      </c>
      <c r="HY45" s="69">
        <f t="shared" si="119"/>
        <v>0</v>
      </c>
      <c r="HZ45" s="69">
        <f t="shared" si="119"/>
        <v>0</v>
      </c>
    </row>
    <row r="46" spans="1:234" s="12" customFormat="1" ht="12" customHeight="1" x14ac:dyDescent="0.15">
      <c r="A46" s="17" t="s">
        <v>190</v>
      </c>
      <c r="B46" s="18"/>
      <c r="C46" s="69">
        <f>IF(HLOOKUP(C$10,CTA_Look_Up_Table,37,FALSE)&gt;=0.0001,HLOOKUP(C$10,CTA_Look_Up_Table,37,FALSE),0)</f>
        <v>0</v>
      </c>
      <c r="D46" s="69">
        <f t="shared" ref="D46:BO46" si="120">IF(HLOOKUP(D$10,CTA_Look_Up_Table,37,FALSE)&gt;=0.0001,HLOOKUP(D$10,CTA_Look_Up_Table,37,FALSE),0)</f>
        <v>0</v>
      </c>
      <c r="E46" s="69">
        <f t="shared" si="120"/>
        <v>0</v>
      </c>
      <c r="F46" s="69">
        <f t="shared" si="120"/>
        <v>1.10194E-2</v>
      </c>
      <c r="G46" s="69">
        <f t="shared" si="120"/>
        <v>1.10194E-2</v>
      </c>
      <c r="H46" s="69">
        <f t="shared" si="120"/>
        <v>1.1808999999999999E-3</v>
      </c>
      <c r="I46" s="69">
        <f t="shared" si="120"/>
        <v>0</v>
      </c>
      <c r="J46" s="69">
        <f t="shared" si="120"/>
        <v>0</v>
      </c>
      <c r="K46" s="69">
        <f t="shared" si="120"/>
        <v>0</v>
      </c>
      <c r="L46" s="69">
        <f t="shared" si="120"/>
        <v>1.10194E-2</v>
      </c>
      <c r="M46" s="69">
        <f t="shared" si="120"/>
        <v>0</v>
      </c>
      <c r="N46" s="69">
        <f t="shared" si="120"/>
        <v>3.9651399999999998E-3</v>
      </c>
      <c r="O46" s="69">
        <f t="shared" si="120"/>
        <v>0</v>
      </c>
      <c r="P46" s="69">
        <f t="shared" si="120"/>
        <v>1.10194E-2</v>
      </c>
      <c r="Q46" s="69">
        <f t="shared" si="120"/>
        <v>0</v>
      </c>
      <c r="R46" s="69">
        <f t="shared" si="120"/>
        <v>0</v>
      </c>
      <c r="S46" s="69">
        <f t="shared" si="120"/>
        <v>3.9651399999999998E-3</v>
      </c>
      <c r="T46" s="69">
        <f t="shared" si="120"/>
        <v>3.9652000000000003E-3</v>
      </c>
      <c r="U46" s="69">
        <f t="shared" si="120"/>
        <v>3.9651399999999998E-3</v>
      </c>
      <c r="V46" s="69">
        <f t="shared" si="120"/>
        <v>0</v>
      </c>
      <c r="W46" s="69">
        <f t="shared" si="120"/>
        <v>0</v>
      </c>
      <c r="X46" s="69">
        <f t="shared" si="120"/>
        <v>0</v>
      </c>
      <c r="Y46" s="69">
        <f t="shared" si="120"/>
        <v>0.2174749</v>
      </c>
      <c r="Z46" s="69">
        <f t="shared" si="120"/>
        <v>0</v>
      </c>
      <c r="AA46" s="69">
        <f t="shared" si="120"/>
        <v>0</v>
      </c>
      <c r="AB46" s="69">
        <f t="shared" si="120"/>
        <v>0</v>
      </c>
      <c r="AC46" s="69">
        <f t="shared" si="120"/>
        <v>0</v>
      </c>
      <c r="AD46" s="69">
        <f t="shared" si="120"/>
        <v>0</v>
      </c>
      <c r="AE46" s="69">
        <f t="shared" si="120"/>
        <v>0</v>
      </c>
      <c r="AF46" s="69">
        <f t="shared" si="120"/>
        <v>0</v>
      </c>
      <c r="AG46" s="69">
        <f t="shared" si="120"/>
        <v>0</v>
      </c>
      <c r="AH46" s="69">
        <f t="shared" si="120"/>
        <v>0</v>
      </c>
      <c r="AI46" s="69">
        <f t="shared" si="120"/>
        <v>0</v>
      </c>
      <c r="AJ46" s="69">
        <f t="shared" si="120"/>
        <v>0</v>
      </c>
      <c r="AK46" s="69">
        <f t="shared" si="120"/>
        <v>0</v>
      </c>
      <c r="AL46" s="69">
        <f t="shared" si="120"/>
        <v>0</v>
      </c>
      <c r="AM46" s="69">
        <f t="shared" si="120"/>
        <v>0</v>
      </c>
      <c r="AN46" s="69">
        <f t="shared" si="120"/>
        <v>0</v>
      </c>
      <c r="AO46" s="69">
        <f t="shared" si="120"/>
        <v>0</v>
      </c>
      <c r="AP46" s="69">
        <f t="shared" si="120"/>
        <v>0</v>
      </c>
      <c r="AQ46" s="69">
        <f t="shared" si="120"/>
        <v>0</v>
      </c>
      <c r="AR46" s="69">
        <f t="shared" si="120"/>
        <v>0</v>
      </c>
      <c r="AS46" s="69">
        <f t="shared" si="120"/>
        <v>0</v>
      </c>
      <c r="AT46" s="69">
        <f t="shared" si="120"/>
        <v>0</v>
      </c>
      <c r="AU46" s="69">
        <f t="shared" si="120"/>
        <v>0</v>
      </c>
      <c r="AV46" s="69">
        <f t="shared" si="120"/>
        <v>0</v>
      </c>
      <c r="AW46" s="69">
        <f t="shared" si="120"/>
        <v>0</v>
      </c>
      <c r="AX46" s="69">
        <f t="shared" si="120"/>
        <v>0</v>
      </c>
      <c r="AY46" s="69">
        <f t="shared" si="120"/>
        <v>0</v>
      </c>
      <c r="AZ46" s="69">
        <f t="shared" si="120"/>
        <v>0.34712530000000003</v>
      </c>
      <c r="BA46" s="69">
        <f t="shared" si="120"/>
        <v>0</v>
      </c>
      <c r="BB46" s="69">
        <f t="shared" si="120"/>
        <v>0</v>
      </c>
      <c r="BC46" s="69">
        <f t="shared" si="120"/>
        <v>0</v>
      </c>
      <c r="BD46" s="69">
        <f t="shared" si="120"/>
        <v>0</v>
      </c>
      <c r="BE46" s="69">
        <f t="shared" si="120"/>
        <v>0</v>
      </c>
      <c r="BF46" s="69">
        <f t="shared" si="120"/>
        <v>0</v>
      </c>
      <c r="BG46" s="69">
        <f t="shared" si="120"/>
        <v>0</v>
      </c>
      <c r="BH46" s="69">
        <f t="shared" si="120"/>
        <v>0</v>
      </c>
      <c r="BI46" s="69">
        <f t="shared" si="120"/>
        <v>0.41973630000000001</v>
      </c>
      <c r="BJ46" s="69">
        <f t="shared" si="120"/>
        <v>0.4276413</v>
      </c>
      <c r="BK46" s="69">
        <f t="shared" si="120"/>
        <v>0</v>
      </c>
      <c r="BL46" s="69">
        <f t="shared" si="120"/>
        <v>0</v>
      </c>
      <c r="BM46" s="69">
        <f t="shared" si="120"/>
        <v>0</v>
      </c>
      <c r="BN46" s="69">
        <f t="shared" si="120"/>
        <v>0</v>
      </c>
      <c r="BO46" s="69">
        <f t="shared" si="120"/>
        <v>0.4276413</v>
      </c>
      <c r="BP46" s="69">
        <f t="shared" ref="BP46:EA46" si="121">IF(HLOOKUP(BP$10,CTA_Look_Up_Table,37,FALSE)&gt;=0.0001,HLOOKUP(BP$10,CTA_Look_Up_Table,37,FALSE),0)</f>
        <v>0.4276413</v>
      </c>
      <c r="BQ46" s="69">
        <f t="shared" si="121"/>
        <v>0.4276413</v>
      </c>
      <c r="BR46" s="69">
        <f t="shared" si="121"/>
        <v>0</v>
      </c>
      <c r="BS46" s="69">
        <f t="shared" si="121"/>
        <v>0</v>
      </c>
      <c r="BT46" s="69">
        <f t="shared" si="121"/>
        <v>0</v>
      </c>
      <c r="BU46" s="69">
        <f t="shared" si="121"/>
        <v>0</v>
      </c>
      <c r="BV46" s="69">
        <f t="shared" si="121"/>
        <v>0.4276413</v>
      </c>
      <c r="BW46" s="69">
        <f t="shared" si="121"/>
        <v>0.4276413</v>
      </c>
      <c r="BX46" s="69">
        <f t="shared" si="121"/>
        <v>0.4276413</v>
      </c>
      <c r="BY46" s="69">
        <f t="shared" si="121"/>
        <v>0.4276413</v>
      </c>
      <c r="BZ46" s="69">
        <f t="shared" si="121"/>
        <v>1.18227E-3</v>
      </c>
      <c r="CA46" s="69">
        <f t="shared" si="121"/>
        <v>1.18227E-3</v>
      </c>
      <c r="CB46" s="69">
        <f t="shared" si="121"/>
        <v>0</v>
      </c>
      <c r="CC46" s="69">
        <f t="shared" si="121"/>
        <v>0</v>
      </c>
      <c r="CD46" s="69">
        <f t="shared" si="121"/>
        <v>0</v>
      </c>
      <c r="CE46" s="69">
        <f t="shared" si="121"/>
        <v>1.1808999999999999E-3</v>
      </c>
      <c r="CF46" s="69">
        <f t="shared" si="121"/>
        <v>1.14879E-3</v>
      </c>
      <c r="CG46" s="69">
        <f t="shared" si="121"/>
        <v>1.18227E-3</v>
      </c>
      <c r="CH46" s="69">
        <f t="shared" si="121"/>
        <v>1.18227E-3</v>
      </c>
      <c r="CI46" s="69">
        <f t="shared" si="121"/>
        <v>0</v>
      </c>
      <c r="CJ46" s="69">
        <f t="shared" si="121"/>
        <v>0</v>
      </c>
      <c r="CK46" s="69">
        <f t="shared" si="121"/>
        <v>0</v>
      </c>
      <c r="CL46" s="69">
        <f t="shared" si="121"/>
        <v>0</v>
      </c>
      <c r="CM46" s="69">
        <f t="shared" si="121"/>
        <v>0</v>
      </c>
      <c r="CN46" s="69">
        <f t="shared" si="121"/>
        <v>0</v>
      </c>
      <c r="CO46" s="69">
        <f t="shared" si="121"/>
        <v>0</v>
      </c>
      <c r="CP46" s="69">
        <f t="shared" si="121"/>
        <v>0</v>
      </c>
      <c r="CQ46" s="69">
        <f t="shared" si="121"/>
        <v>0</v>
      </c>
      <c r="CR46" s="69">
        <f t="shared" si="121"/>
        <v>0</v>
      </c>
      <c r="CS46" s="69">
        <f t="shared" si="121"/>
        <v>0</v>
      </c>
      <c r="CT46" s="69">
        <f t="shared" si="121"/>
        <v>0.99574189999999996</v>
      </c>
      <c r="CU46" s="69">
        <f t="shared" si="121"/>
        <v>2.6195599999999999E-2</v>
      </c>
      <c r="CV46" s="69">
        <f t="shared" si="121"/>
        <v>0</v>
      </c>
      <c r="CW46" s="69">
        <f t="shared" si="121"/>
        <v>1.14447E-2</v>
      </c>
      <c r="CX46" s="69">
        <f t="shared" si="121"/>
        <v>1.14447E-2</v>
      </c>
      <c r="CY46" s="69">
        <f t="shared" si="121"/>
        <v>1.14447E-2</v>
      </c>
      <c r="CZ46" s="69">
        <f t="shared" si="121"/>
        <v>1.14447E-2</v>
      </c>
      <c r="DA46" s="69">
        <f t="shared" si="121"/>
        <v>1.14447E-2</v>
      </c>
      <c r="DB46" s="69">
        <f t="shared" si="121"/>
        <v>0</v>
      </c>
      <c r="DC46" s="69">
        <f t="shared" si="121"/>
        <v>0</v>
      </c>
      <c r="DD46" s="69">
        <f t="shared" si="121"/>
        <v>0</v>
      </c>
      <c r="DE46" s="69">
        <f t="shared" si="121"/>
        <v>0</v>
      </c>
      <c r="DF46" s="69">
        <f t="shared" si="121"/>
        <v>0</v>
      </c>
      <c r="DG46" s="69">
        <f t="shared" si="121"/>
        <v>0</v>
      </c>
      <c r="DH46" s="69">
        <f t="shared" si="121"/>
        <v>0</v>
      </c>
      <c r="DI46" s="69">
        <f t="shared" si="121"/>
        <v>0</v>
      </c>
      <c r="DJ46" s="69">
        <f t="shared" si="121"/>
        <v>0</v>
      </c>
      <c r="DK46" s="69">
        <f t="shared" si="121"/>
        <v>0</v>
      </c>
      <c r="DL46" s="69">
        <f t="shared" si="121"/>
        <v>0</v>
      </c>
      <c r="DM46" s="69">
        <f t="shared" si="121"/>
        <v>0</v>
      </c>
      <c r="DN46" s="69">
        <f t="shared" si="121"/>
        <v>0</v>
      </c>
      <c r="DO46" s="69">
        <f t="shared" si="121"/>
        <v>0</v>
      </c>
      <c r="DP46" s="69">
        <f t="shared" si="121"/>
        <v>0</v>
      </c>
      <c r="DQ46" s="69">
        <f t="shared" si="121"/>
        <v>0</v>
      </c>
      <c r="DR46" s="69">
        <f t="shared" si="121"/>
        <v>0</v>
      </c>
      <c r="DS46" s="69">
        <f t="shared" si="121"/>
        <v>1.1808999999999999E-3</v>
      </c>
      <c r="DT46" s="69">
        <f t="shared" si="121"/>
        <v>1.1808999999999999E-3</v>
      </c>
      <c r="DU46" s="69">
        <f t="shared" si="121"/>
        <v>1.1808999999999999E-3</v>
      </c>
      <c r="DV46" s="69">
        <f t="shared" si="121"/>
        <v>1.1808999999999999E-3</v>
      </c>
      <c r="DW46" s="69">
        <f t="shared" si="121"/>
        <v>1.1808999999999999E-3</v>
      </c>
      <c r="DX46" s="69">
        <f t="shared" si="121"/>
        <v>0</v>
      </c>
      <c r="DY46" s="69">
        <f t="shared" si="121"/>
        <v>0</v>
      </c>
      <c r="DZ46" s="69">
        <f t="shared" si="121"/>
        <v>0</v>
      </c>
      <c r="EA46" s="69">
        <f t="shared" si="121"/>
        <v>4.51426E-3</v>
      </c>
      <c r="EB46" s="69">
        <f t="shared" ref="EB46:GM46" si="122">IF(HLOOKUP(EB$10,CTA_Look_Up_Table,37,FALSE)&gt;=0.0001,HLOOKUP(EB$10,CTA_Look_Up_Table,37,FALSE),0)</f>
        <v>4.51426E-3</v>
      </c>
      <c r="EC46" s="69">
        <f t="shared" si="122"/>
        <v>4.51426E-3</v>
      </c>
      <c r="ED46" s="69">
        <f t="shared" si="122"/>
        <v>4.51426E-3</v>
      </c>
      <c r="EE46" s="69">
        <f t="shared" si="122"/>
        <v>4.51426E-3</v>
      </c>
      <c r="EF46" s="69">
        <f t="shared" si="122"/>
        <v>0</v>
      </c>
      <c r="EG46" s="69">
        <f t="shared" si="122"/>
        <v>0</v>
      </c>
      <c r="EH46" s="69">
        <f t="shared" si="122"/>
        <v>0</v>
      </c>
      <c r="EI46" s="69">
        <f t="shared" si="122"/>
        <v>2.0843E-2</v>
      </c>
      <c r="EJ46" s="69">
        <f t="shared" si="122"/>
        <v>0</v>
      </c>
      <c r="EK46" s="69">
        <f t="shared" si="122"/>
        <v>0</v>
      </c>
      <c r="EL46" s="69">
        <f t="shared" si="122"/>
        <v>0</v>
      </c>
      <c r="EM46" s="69">
        <f t="shared" si="122"/>
        <v>0</v>
      </c>
      <c r="EN46" s="69">
        <f t="shared" si="122"/>
        <v>0</v>
      </c>
      <c r="EO46" s="69">
        <f t="shared" si="122"/>
        <v>8.7238200000000002E-2</v>
      </c>
      <c r="EP46" s="69">
        <f t="shared" si="122"/>
        <v>0</v>
      </c>
      <c r="EQ46" s="69">
        <f t="shared" si="122"/>
        <v>0</v>
      </c>
      <c r="ER46" s="69">
        <f t="shared" si="122"/>
        <v>0</v>
      </c>
      <c r="ES46" s="69">
        <f t="shared" si="122"/>
        <v>0</v>
      </c>
      <c r="ET46" s="69">
        <f t="shared" si="122"/>
        <v>0</v>
      </c>
      <c r="EU46" s="69">
        <f t="shared" si="122"/>
        <v>0</v>
      </c>
      <c r="EV46" s="69">
        <f t="shared" si="122"/>
        <v>0</v>
      </c>
      <c r="EW46" s="69">
        <f t="shared" si="122"/>
        <v>0</v>
      </c>
      <c r="EX46" s="69">
        <f t="shared" si="122"/>
        <v>0</v>
      </c>
      <c r="EY46" s="69">
        <f t="shared" si="122"/>
        <v>0</v>
      </c>
      <c r="EZ46" s="69">
        <f t="shared" si="122"/>
        <v>0</v>
      </c>
      <c r="FA46" s="69">
        <f t="shared" si="122"/>
        <v>0</v>
      </c>
      <c r="FB46" s="69">
        <f t="shared" si="122"/>
        <v>0</v>
      </c>
      <c r="FC46" s="69">
        <f t="shared" si="122"/>
        <v>0</v>
      </c>
      <c r="FD46" s="69">
        <f t="shared" si="122"/>
        <v>0</v>
      </c>
      <c r="FE46" s="69">
        <f t="shared" si="122"/>
        <v>0</v>
      </c>
      <c r="FF46" s="69">
        <f t="shared" si="122"/>
        <v>0</v>
      </c>
      <c r="FG46" s="69">
        <f t="shared" si="122"/>
        <v>0</v>
      </c>
      <c r="FH46" s="69">
        <f t="shared" si="122"/>
        <v>0</v>
      </c>
      <c r="FI46" s="69">
        <f t="shared" si="122"/>
        <v>0</v>
      </c>
      <c r="FJ46" s="69">
        <f t="shared" si="122"/>
        <v>0</v>
      </c>
      <c r="FK46" s="69">
        <f t="shared" si="122"/>
        <v>0</v>
      </c>
      <c r="FL46" s="69">
        <f t="shared" si="122"/>
        <v>0</v>
      </c>
      <c r="FM46" s="69">
        <f t="shared" si="122"/>
        <v>0</v>
      </c>
      <c r="FN46" s="69">
        <f t="shared" si="122"/>
        <v>0</v>
      </c>
      <c r="FO46" s="69">
        <f t="shared" si="122"/>
        <v>0</v>
      </c>
      <c r="FP46" s="69">
        <f t="shared" si="122"/>
        <v>0</v>
      </c>
      <c r="FQ46" s="69">
        <f t="shared" si="122"/>
        <v>0</v>
      </c>
      <c r="FR46" s="69">
        <f t="shared" si="122"/>
        <v>0</v>
      </c>
      <c r="FS46" s="69">
        <f t="shared" si="122"/>
        <v>0</v>
      </c>
      <c r="FT46" s="69">
        <f t="shared" si="122"/>
        <v>0</v>
      </c>
      <c r="FU46" s="69">
        <f t="shared" si="122"/>
        <v>0</v>
      </c>
      <c r="FV46" s="69">
        <f t="shared" si="122"/>
        <v>0</v>
      </c>
      <c r="FW46" s="69">
        <f t="shared" si="122"/>
        <v>0</v>
      </c>
      <c r="FX46" s="69">
        <f t="shared" si="122"/>
        <v>0</v>
      </c>
      <c r="FY46" s="69">
        <f t="shared" si="122"/>
        <v>8.7950400000000005E-3</v>
      </c>
      <c r="FZ46" s="69">
        <f t="shared" si="122"/>
        <v>0</v>
      </c>
      <c r="GA46" s="69">
        <f t="shared" si="122"/>
        <v>0</v>
      </c>
      <c r="GB46" s="69">
        <f t="shared" si="122"/>
        <v>0</v>
      </c>
      <c r="GC46" s="69">
        <f t="shared" si="122"/>
        <v>0</v>
      </c>
      <c r="GD46" s="69">
        <f t="shared" si="122"/>
        <v>0</v>
      </c>
      <c r="GE46" s="69">
        <f t="shared" si="122"/>
        <v>1.10194E-2</v>
      </c>
      <c r="GF46" s="69">
        <f t="shared" si="122"/>
        <v>3.9651399999999998E-3</v>
      </c>
      <c r="GG46" s="69">
        <f t="shared" si="122"/>
        <v>1.9074199999999999E-3</v>
      </c>
      <c r="GH46" s="69">
        <f t="shared" si="122"/>
        <v>1.9074199999999999E-3</v>
      </c>
      <c r="GI46" s="69">
        <f t="shared" si="122"/>
        <v>0.1095218</v>
      </c>
      <c r="GJ46" s="69">
        <f t="shared" si="122"/>
        <v>0</v>
      </c>
      <c r="GK46" s="69">
        <f t="shared" si="122"/>
        <v>0</v>
      </c>
      <c r="GL46" s="69">
        <f t="shared" si="122"/>
        <v>0.22162419999999999</v>
      </c>
      <c r="GM46" s="69">
        <f t="shared" si="122"/>
        <v>0</v>
      </c>
      <c r="GN46" s="69">
        <f t="shared" ref="GN46:HZ46" si="123">IF(HLOOKUP(GN$10,CTA_Look_Up_Table,37,FALSE)&gt;=0.0001,HLOOKUP(GN$10,CTA_Look_Up_Table,37,FALSE),0)</f>
        <v>0</v>
      </c>
      <c r="GO46" s="69">
        <f t="shared" si="123"/>
        <v>0</v>
      </c>
      <c r="GP46" s="69">
        <f t="shared" si="123"/>
        <v>0</v>
      </c>
      <c r="GQ46" s="69">
        <f t="shared" si="123"/>
        <v>0.21566589999999999</v>
      </c>
      <c r="GR46" s="69">
        <f t="shared" si="123"/>
        <v>0.3474546</v>
      </c>
      <c r="GS46" s="69">
        <f t="shared" si="123"/>
        <v>0</v>
      </c>
      <c r="GT46" s="69">
        <f t="shared" si="123"/>
        <v>0</v>
      </c>
      <c r="GU46" s="69">
        <f t="shared" si="123"/>
        <v>0</v>
      </c>
      <c r="GV46" s="69">
        <f t="shared" si="123"/>
        <v>0</v>
      </c>
      <c r="GW46" s="69">
        <f t="shared" si="123"/>
        <v>0</v>
      </c>
      <c r="GX46" s="69">
        <f t="shared" si="123"/>
        <v>0</v>
      </c>
      <c r="GY46" s="69">
        <f t="shared" si="123"/>
        <v>0</v>
      </c>
      <c r="GZ46" s="69">
        <f t="shared" si="123"/>
        <v>0.4276413</v>
      </c>
      <c r="HA46" s="69">
        <f t="shared" si="123"/>
        <v>0</v>
      </c>
      <c r="HB46" s="69">
        <f t="shared" si="123"/>
        <v>0.4276413</v>
      </c>
      <c r="HC46" s="69">
        <f t="shared" si="123"/>
        <v>8.3112500000000005E-4</v>
      </c>
      <c r="HD46" s="69">
        <f t="shared" si="123"/>
        <v>0.4276413</v>
      </c>
      <c r="HE46" s="69">
        <f t="shared" si="123"/>
        <v>1.85041E-3</v>
      </c>
      <c r="HF46" s="69">
        <f t="shared" si="123"/>
        <v>0.88000590000000001</v>
      </c>
      <c r="HG46" s="69">
        <f t="shared" si="123"/>
        <v>0.61400889999999997</v>
      </c>
      <c r="HH46" s="69">
        <f t="shared" si="123"/>
        <v>1.1468299999999999E-3</v>
      </c>
      <c r="HI46" s="69">
        <f t="shared" si="123"/>
        <v>0</v>
      </c>
      <c r="HJ46" s="69">
        <f t="shared" si="123"/>
        <v>1.18227E-3</v>
      </c>
      <c r="HK46" s="69">
        <f t="shared" si="123"/>
        <v>0</v>
      </c>
      <c r="HL46" s="69">
        <f t="shared" si="123"/>
        <v>0.88000679999999998</v>
      </c>
      <c r="HM46" s="69">
        <f t="shared" si="123"/>
        <v>0.87947649999999999</v>
      </c>
      <c r="HN46" s="69">
        <f t="shared" si="123"/>
        <v>1</v>
      </c>
      <c r="HO46" s="69">
        <f t="shared" si="123"/>
        <v>0</v>
      </c>
      <c r="HP46" s="69">
        <f t="shared" si="123"/>
        <v>0.99872039999999995</v>
      </c>
      <c r="HQ46" s="69">
        <f t="shared" si="123"/>
        <v>1.14447E-2</v>
      </c>
      <c r="HR46" s="69">
        <f t="shared" si="123"/>
        <v>0</v>
      </c>
      <c r="HS46" s="69">
        <f t="shared" si="123"/>
        <v>0</v>
      </c>
      <c r="HT46" s="69">
        <f t="shared" si="123"/>
        <v>0</v>
      </c>
      <c r="HU46" s="69">
        <f t="shared" si="123"/>
        <v>0</v>
      </c>
      <c r="HV46" s="69">
        <f t="shared" si="123"/>
        <v>0</v>
      </c>
      <c r="HW46" s="69">
        <f t="shared" si="123"/>
        <v>1.1808999999999999E-3</v>
      </c>
      <c r="HX46" s="69">
        <f t="shared" si="123"/>
        <v>4.51426E-3</v>
      </c>
      <c r="HY46" s="69">
        <f t="shared" si="123"/>
        <v>0</v>
      </c>
      <c r="HZ46" s="69">
        <f t="shared" si="123"/>
        <v>0</v>
      </c>
    </row>
    <row r="47" spans="1:234" s="12" customFormat="1" ht="12" customHeight="1" x14ac:dyDescent="0.15">
      <c r="A47" s="17" t="s">
        <v>191</v>
      </c>
      <c r="B47" s="16" t="s">
        <v>192</v>
      </c>
      <c r="C47" s="28">
        <f>IF(HLOOKUP(C$10,CTA_Look_Up_Table,38,FALSE)&gt;=0.1,HLOOKUP(C$10,CTA_Look_Up_Table,38,FALSE),0)</f>
        <v>32</v>
      </c>
      <c r="D47" s="28">
        <f>IF(HLOOKUP(D$10,CTA_Look_Up_Table,38,FALSE)&gt;=0.1,HLOOKUP(D$10,CTA_Look_Up_Table,38,FALSE),0)</f>
        <v>71.292699999999996</v>
      </c>
      <c r="E47" s="28">
        <f t="shared" ref="E47:BP47" si="124">IF(HLOOKUP(E$10,CTA_Look_Up_Table,38,FALSE)&gt;=0.1,HLOOKUP(E$10,CTA_Look_Up_Table,38,FALSE),0)</f>
        <v>81.604309999999998</v>
      </c>
      <c r="F47" s="28">
        <f t="shared" si="124"/>
        <v>71.341909999999999</v>
      </c>
      <c r="G47" s="28">
        <f t="shared" si="124"/>
        <v>71.341909999999999</v>
      </c>
      <c r="H47" s="28">
        <f t="shared" si="124"/>
        <v>90.710880000000003</v>
      </c>
      <c r="I47" s="28">
        <f t="shared" si="124"/>
        <v>64.900000000000006</v>
      </c>
      <c r="J47" s="28">
        <f t="shared" si="124"/>
        <v>50.001579999999997</v>
      </c>
      <c r="K47" s="28">
        <f t="shared" si="124"/>
        <v>0</v>
      </c>
      <c r="L47" s="28">
        <f t="shared" si="124"/>
        <v>71.292699999999996</v>
      </c>
      <c r="M47" s="28">
        <f t="shared" si="124"/>
        <v>50</v>
      </c>
      <c r="N47" s="28">
        <f t="shared" si="124"/>
        <v>70.261880000000005</v>
      </c>
      <c r="O47" s="28">
        <f t="shared" si="124"/>
        <v>50.001579999999997</v>
      </c>
      <c r="P47" s="28">
        <f t="shared" si="124"/>
        <v>71.341909999999999</v>
      </c>
      <c r="Q47" s="28">
        <f t="shared" si="124"/>
        <v>71.291979999999995</v>
      </c>
      <c r="R47" s="28">
        <f t="shared" si="124"/>
        <v>88.567149999999998</v>
      </c>
      <c r="S47" s="28">
        <f t="shared" si="124"/>
        <v>71.144090000000006</v>
      </c>
      <c r="T47" s="28">
        <f t="shared" si="124"/>
        <v>71.144090000000006</v>
      </c>
      <c r="U47" s="28">
        <f t="shared" si="124"/>
        <v>71.144090000000006</v>
      </c>
      <c r="V47" s="28">
        <f t="shared" si="124"/>
        <v>175</v>
      </c>
      <c r="W47" s="28">
        <f t="shared" si="124"/>
        <v>157.87209999999999</v>
      </c>
      <c r="X47" s="28">
        <f t="shared" si="124"/>
        <v>175</v>
      </c>
      <c r="Y47" s="28">
        <f t="shared" si="124"/>
        <v>203.82320000000001</v>
      </c>
      <c r="Z47" s="28">
        <f t="shared" si="124"/>
        <v>203.8253</v>
      </c>
      <c r="AA47" s="28">
        <f t="shared" si="124"/>
        <v>158.8578</v>
      </c>
      <c r="AB47" s="28">
        <f t="shared" si="124"/>
        <v>173.00020000000001</v>
      </c>
      <c r="AC47" s="28">
        <f t="shared" si="124"/>
        <v>158.86189999999999</v>
      </c>
      <c r="AD47" s="28">
        <f t="shared" si="124"/>
        <v>173.00020000000001</v>
      </c>
      <c r="AE47" s="28">
        <f t="shared" si="124"/>
        <v>134.68100000000001</v>
      </c>
      <c r="AF47" s="28">
        <f t="shared" si="124"/>
        <v>141.77850000000001</v>
      </c>
      <c r="AG47" s="28">
        <f t="shared" si="124"/>
        <v>134.68190000000001</v>
      </c>
      <c r="AH47" s="28">
        <f t="shared" si="124"/>
        <v>141.77850000000001</v>
      </c>
      <c r="AI47" s="28">
        <f t="shared" si="124"/>
        <v>50.000259999999997</v>
      </c>
      <c r="AJ47" s="28">
        <f t="shared" si="124"/>
        <v>50.000259999999997</v>
      </c>
      <c r="AK47" s="28">
        <f t="shared" si="124"/>
        <v>50.000259999999997</v>
      </c>
      <c r="AL47" s="28">
        <f t="shared" si="124"/>
        <v>41.562620000000003</v>
      </c>
      <c r="AM47" s="28">
        <f t="shared" si="124"/>
        <v>50.000259999999997</v>
      </c>
      <c r="AN47" s="28">
        <f t="shared" si="124"/>
        <v>41.031799999999997</v>
      </c>
      <c r="AO47" s="28">
        <f t="shared" si="124"/>
        <v>41.031799999999997</v>
      </c>
      <c r="AP47" s="28">
        <f t="shared" si="124"/>
        <v>41.031799999999997</v>
      </c>
      <c r="AQ47" s="28">
        <f t="shared" si="124"/>
        <v>40</v>
      </c>
      <c r="AR47" s="28">
        <f t="shared" si="124"/>
        <v>39.759300000000003</v>
      </c>
      <c r="AS47" s="28">
        <f t="shared" si="124"/>
        <v>39.759300000000003</v>
      </c>
      <c r="AT47" s="28">
        <f t="shared" si="124"/>
        <v>40</v>
      </c>
      <c r="AU47" s="28">
        <f t="shared" si="124"/>
        <v>53.383949999999999</v>
      </c>
      <c r="AV47" s="28">
        <f t="shared" si="124"/>
        <v>53.41095</v>
      </c>
      <c r="AW47" s="28">
        <f t="shared" si="124"/>
        <v>50.839959999999998</v>
      </c>
      <c r="AX47" s="28">
        <f t="shared" si="124"/>
        <v>49.615810000000003</v>
      </c>
      <c r="AY47" s="28">
        <f t="shared" si="124"/>
        <v>175</v>
      </c>
      <c r="AZ47" s="28">
        <f t="shared" si="124"/>
        <v>192.62899999999999</v>
      </c>
      <c r="BA47" s="28">
        <f t="shared" si="124"/>
        <v>192.62979999999999</v>
      </c>
      <c r="BB47" s="28">
        <f t="shared" si="124"/>
        <v>134.68100000000001</v>
      </c>
      <c r="BC47" s="28">
        <f t="shared" si="124"/>
        <v>142.0001</v>
      </c>
      <c r="BD47" s="28">
        <f t="shared" si="124"/>
        <v>134.68190000000001</v>
      </c>
      <c r="BE47" s="28">
        <f t="shared" si="124"/>
        <v>142.0001</v>
      </c>
      <c r="BF47" s="28">
        <f t="shared" si="124"/>
        <v>54.999969999999998</v>
      </c>
      <c r="BG47" s="28">
        <f t="shared" si="124"/>
        <v>111.0621</v>
      </c>
      <c r="BH47" s="28">
        <f t="shared" si="124"/>
        <v>54.999969999999998</v>
      </c>
      <c r="BI47" s="28">
        <f t="shared" si="124"/>
        <v>160.40600000000001</v>
      </c>
      <c r="BJ47" s="28">
        <f t="shared" si="124"/>
        <v>95.118989999999997</v>
      </c>
      <c r="BK47" s="28">
        <f t="shared" si="124"/>
        <v>160.40600000000001</v>
      </c>
      <c r="BL47" s="28">
        <f t="shared" si="124"/>
        <v>95.061089999999993</v>
      </c>
      <c r="BM47" s="28">
        <f t="shared" si="124"/>
        <v>55</v>
      </c>
      <c r="BN47" s="28">
        <f t="shared" si="124"/>
        <v>55</v>
      </c>
      <c r="BO47" s="28">
        <f t="shared" si="124"/>
        <v>95.118989999999997</v>
      </c>
      <c r="BP47" s="28">
        <f t="shared" si="124"/>
        <v>95.118989999999997</v>
      </c>
      <c r="BQ47" s="28">
        <f t="shared" ref="BQ47:EB47" si="125">IF(HLOOKUP(BQ$10,CTA_Look_Up_Table,38,FALSE)&gt;=0.1,HLOOKUP(BQ$10,CTA_Look_Up_Table,38,FALSE),0)</f>
        <v>95.061089999999993</v>
      </c>
      <c r="BR47" s="28">
        <f t="shared" si="125"/>
        <v>126.6498</v>
      </c>
      <c r="BS47" s="28">
        <f t="shared" si="125"/>
        <v>55</v>
      </c>
      <c r="BT47" s="28">
        <f t="shared" si="125"/>
        <v>50.000010000000003</v>
      </c>
      <c r="BU47" s="28">
        <f t="shared" si="125"/>
        <v>50.000010000000003</v>
      </c>
      <c r="BV47" s="28">
        <f t="shared" si="125"/>
        <v>95.264539999999997</v>
      </c>
      <c r="BW47" s="28">
        <f t="shared" si="125"/>
        <v>95.386979999999994</v>
      </c>
      <c r="BX47" s="28">
        <f t="shared" si="125"/>
        <v>95.474429999999998</v>
      </c>
      <c r="BY47" s="28">
        <f t="shared" si="125"/>
        <v>95.386979999999994</v>
      </c>
      <c r="BZ47" s="28">
        <f t="shared" si="125"/>
        <v>90.449449999999999</v>
      </c>
      <c r="CA47" s="28">
        <f t="shared" si="125"/>
        <v>90.449449999999999</v>
      </c>
      <c r="CB47" s="28">
        <f t="shared" si="125"/>
        <v>0</v>
      </c>
      <c r="CC47" s="28">
        <f t="shared" si="125"/>
        <v>94</v>
      </c>
      <c r="CD47" s="28">
        <f t="shared" si="125"/>
        <v>120.72920000000001</v>
      </c>
      <c r="CE47" s="28">
        <f t="shared" si="125"/>
        <v>90.488129999999998</v>
      </c>
      <c r="CF47" s="28">
        <f t="shared" si="125"/>
        <v>98.585620000000006</v>
      </c>
      <c r="CG47" s="28">
        <f t="shared" si="125"/>
        <v>90.449449999999999</v>
      </c>
      <c r="CH47" s="28">
        <f t="shared" si="125"/>
        <v>90.448049999999995</v>
      </c>
      <c r="CI47" s="26">
        <f t="shared" si="125"/>
        <v>90.448049999999995</v>
      </c>
      <c r="CJ47" s="28">
        <f t="shared" si="125"/>
        <v>89.722470000000001</v>
      </c>
      <c r="CK47" s="28">
        <f t="shared" si="125"/>
        <v>122.9954</v>
      </c>
      <c r="CL47" s="28">
        <f t="shared" si="125"/>
        <v>122.9954</v>
      </c>
      <c r="CM47" s="28">
        <f t="shared" si="125"/>
        <v>120.9375</v>
      </c>
      <c r="CN47" s="28">
        <f t="shared" si="125"/>
        <v>120.72920000000001</v>
      </c>
      <c r="CO47" s="28">
        <f t="shared" si="125"/>
        <v>120.9375</v>
      </c>
      <c r="CP47" s="28">
        <f t="shared" si="125"/>
        <v>120.9375</v>
      </c>
      <c r="CQ47" s="28">
        <f t="shared" si="125"/>
        <v>90</v>
      </c>
      <c r="CR47" s="28">
        <f t="shared" si="125"/>
        <v>100.51690000000001</v>
      </c>
      <c r="CS47" s="28">
        <f t="shared" si="125"/>
        <v>30</v>
      </c>
      <c r="CT47" s="28">
        <f t="shared" si="125"/>
        <v>119.9405</v>
      </c>
      <c r="CU47" s="28">
        <f t="shared" si="125"/>
        <v>119.718</v>
      </c>
      <c r="CV47" s="28">
        <f t="shared" si="125"/>
        <v>39.603340000000003</v>
      </c>
      <c r="CW47" s="28">
        <f t="shared" si="125"/>
        <v>96.264300000000006</v>
      </c>
      <c r="CX47" s="28">
        <f t="shared" si="125"/>
        <v>96.051329999999993</v>
      </c>
      <c r="CY47" s="28">
        <f t="shared" si="125"/>
        <v>96.264300000000006</v>
      </c>
      <c r="CZ47" s="28">
        <f t="shared" si="125"/>
        <v>96.264390000000006</v>
      </c>
      <c r="DA47" s="28">
        <f t="shared" si="125"/>
        <v>96.264300000000006</v>
      </c>
      <c r="DB47" s="28">
        <f t="shared" si="125"/>
        <v>60.599710000000002</v>
      </c>
      <c r="DC47" s="28">
        <f t="shared" si="125"/>
        <v>60.466850000000001</v>
      </c>
      <c r="DD47" s="28">
        <f t="shared" si="125"/>
        <v>40.036879999999996</v>
      </c>
      <c r="DE47" s="28">
        <f t="shared" si="125"/>
        <v>40</v>
      </c>
      <c r="DF47" s="28">
        <f t="shared" si="125"/>
        <v>40</v>
      </c>
      <c r="DG47" s="28">
        <f t="shared" si="125"/>
        <v>39.946849999999998</v>
      </c>
      <c r="DH47" s="28">
        <f t="shared" si="125"/>
        <v>104</v>
      </c>
      <c r="DI47" s="28">
        <f t="shared" si="125"/>
        <v>51.312840000000001</v>
      </c>
      <c r="DJ47" s="28">
        <f t="shared" si="125"/>
        <v>104</v>
      </c>
      <c r="DK47" s="28">
        <f t="shared" si="125"/>
        <v>40</v>
      </c>
      <c r="DL47" s="28">
        <f t="shared" si="125"/>
        <v>103.87520000000001</v>
      </c>
      <c r="DM47" s="28">
        <f t="shared" si="125"/>
        <v>44.583280000000002</v>
      </c>
      <c r="DN47" s="28">
        <f t="shared" si="125"/>
        <v>44.579700000000003</v>
      </c>
      <c r="DO47" s="28">
        <f t="shared" si="125"/>
        <v>44.579700000000003</v>
      </c>
      <c r="DP47" s="28">
        <f t="shared" si="125"/>
        <v>44.504260000000002</v>
      </c>
      <c r="DQ47" s="28">
        <f t="shared" si="125"/>
        <v>43.668329999999997</v>
      </c>
      <c r="DR47" s="28">
        <f t="shared" si="125"/>
        <v>44.39678</v>
      </c>
      <c r="DS47" s="28">
        <f t="shared" si="125"/>
        <v>90.710880000000003</v>
      </c>
      <c r="DT47" s="28">
        <f t="shared" si="125"/>
        <v>90.710880000000003</v>
      </c>
      <c r="DU47" s="28">
        <f t="shared" si="125"/>
        <v>90.710880000000003</v>
      </c>
      <c r="DV47" s="28">
        <f t="shared" si="125"/>
        <v>90.554879999999997</v>
      </c>
      <c r="DW47" s="28">
        <f t="shared" si="125"/>
        <v>90.710880000000003</v>
      </c>
      <c r="DX47" s="28">
        <f t="shared" si="125"/>
        <v>0</v>
      </c>
      <c r="DY47" s="28">
        <f t="shared" si="125"/>
        <v>125.964</v>
      </c>
      <c r="DZ47" s="28">
        <f t="shared" si="125"/>
        <v>142.30009999999999</v>
      </c>
      <c r="EA47" s="28">
        <f t="shared" si="125"/>
        <v>143.5078</v>
      </c>
      <c r="EB47" s="28">
        <f t="shared" si="125"/>
        <v>134.53049999999999</v>
      </c>
      <c r="EC47" s="28">
        <f t="shared" ref="EC47:GN47" si="126">IF(HLOOKUP(EC$10,CTA_Look_Up_Table,38,FALSE)&gt;=0.1,HLOOKUP(EC$10,CTA_Look_Up_Table,38,FALSE),0)</f>
        <v>134.4135</v>
      </c>
      <c r="ED47" s="28">
        <f t="shared" si="126"/>
        <v>134.53049999999999</v>
      </c>
      <c r="EE47" s="28">
        <f t="shared" si="126"/>
        <v>134.53049999999999</v>
      </c>
      <c r="EF47" s="28">
        <f t="shared" si="126"/>
        <v>134.4135</v>
      </c>
      <c r="EG47" s="28">
        <f t="shared" si="126"/>
        <v>50.000259999999997</v>
      </c>
      <c r="EH47" s="28">
        <f t="shared" si="126"/>
        <v>118.232</v>
      </c>
      <c r="EI47" s="28">
        <f t="shared" si="126"/>
        <v>192.3777</v>
      </c>
      <c r="EJ47" s="28">
        <f t="shared" si="126"/>
        <v>50.000259999999997</v>
      </c>
      <c r="EK47" s="28">
        <f t="shared" si="126"/>
        <v>45</v>
      </c>
      <c r="EL47" s="28">
        <f t="shared" si="126"/>
        <v>40</v>
      </c>
      <c r="EM47" s="28">
        <f t="shared" si="126"/>
        <v>40</v>
      </c>
      <c r="EN47" s="28">
        <f t="shared" si="126"/>
        <v>39.759300000000003</v>
      </c>
      <c r="EO47" s="28">
        <f t="shared" si="126"/>
        <v>76.5</v>
      </c>
      <c r="EP47" s="28">
        <f t="shared" si="126"/>
        <v>88.567149999999998</v>
      </c>
      <c r="EQ47" s="28">
        <f t="shared" si="126"/>
        <v>90.1</v>
      </c>
      <c r="ER47" s="28">
        <f t="shared" si="126"/>
        <v>30</v>
      </c>
      <c r="ES47" s="28">
        <f t="shared" si="126"/>
        <v>88.567149999999998</v>
      </c>
      <c r="ET47" s="28">
        <f t="shared" si="126"/>
        <v>88.567149999999998</v>
      </c>
      <c r="EU47" s="28">
        <f t="shared" si="126"/>
        <v>88.182280000000006</v>
      </c>
      <c r="EV47" s="28">
        <f t="shared" si="126"/>
        <v>88.567149999999998</v>
      </c>
      <c r="EW47" s="28">
        <f t="shared" si="126"/>
        <v>0</v>
      </c>
      <c r="EX47" s="28">
        <f t="shared" si="126"/>
        <v>88.567149999999998</v>
      </c>
      <c r="EY47" s="28">
        <f t="shared" si="126"/>
        <v>88.55565</v>
      </c>
      <c r="EZ47" s="28">
        <f t="shared" si="126"/>
        <v>88.567149999999998</v>
      </c>
      <c r="FA47" s="28">
        <f t="shared" si="126"/>
        <v>40</v>
      </c>
      <c r="FB47" s="28">
        <f t="shared" si="126"/>
        <v>40.00712</v>
      </c>
      <c r="FC47" s="28">
        <f t="shared" si="126"/>
        <v>35</v>
      </c>
      <c r="FD47" s="28">
        <f t="shared" si="126"/>
        <v>45.000050000000002</v>
      </c>
      <c r="FE47" s="28">
        <f t="shared" si="126"/>
        <v>35</v>
      </c>
      <c r="FF47" s="28">
        <f t="shared" si="126"/>
        <v>44.907290000000003</v>
      </c>
      <c r="FG47" s="28">
        <f t="shared" si="126"/>
        <v>35</v>
      </c>
      <c r="FH47" s="28">
        <f t="shared" si="126"/>
        <v>44.987699999999997</v>
      </c>
      <c r="FI47" s="28">
        <f t="shared" si="126"/>
        <v>35</v>
      </c>
      <c r="FJ47" s="28">
        <f t="shared" si="126"/>
        <v>44.993569999999998</v>
      </c>
      <c r="FK47" s="28">
        <f t="shared" si="126"/>
        <v>35</v>
      </c>
      <c r="FL47" s="28">
        <f t="shared" si="126"/>
        <v>44.952159999999999</v>
      </c>
      <c r="FM47" s="28">
        <f t="shared" si="126"/>
        <v>35</v>
      </c>
      <c r="FN47" s="28">
        <f t="shared" si="126"/>
        <v>44.976419999999997</v>
      </c>
      <c r="FO47" s="28">
        <f t="shared" si="126"/>
        <v>35</v>
      </c>
      <c r="FP47" s="28">
        <f t="shared" si="126"/>
        <v>39.977780000000003</v>
      </c>
      <c r="FQ47" s="28">
        <f t="shared" si="126"/>
        <v>35</v>
      </c>
      <c r="FR47" s="28">
        <f t="shared" si="126"/>
        <v>43.580669999999998</v>
      </c>
      <c r="FS47" s="28">
        <f t="shared" si="126"/>
        <v>35</v>
      </c>
      <c r="FT47" s="28">
        <f t="shared" si="126"/>
        <v>154.79079999999999</v>
      </c>
      <c r="FU47" s="28">
        <f t="shared" si="126"/>
        <v>154.79079999999999</v>
      </c>
      <c r="FV47" s="28">
        <f t="shared" si="126"/>
        <v>154.7886</v>
      </c>
      <c r="FW47" s="28">
        <f t="shared" si="126"/>
        <v>154.79079999999999</v>
      </c>
      <c r="FX47" s="28">
        <f t="shared" si="126"/>
        <v>154.78870000000001</v>
      </c>
      <c r="FY47" s="28">
        <f t="shared" si="126"/>
        <v>75.832419999999999</v>
      </c>
      <c r="FZ47" s="28">
        <f t="shared" si="126"/>
        <v>0</v>
      </c>
      <c r="GA47" s="28">
        <f t="shared" si="126"/>
        <v>30</v>
      </c>
      <c r="GB47" s="28">
        <f t="shared" si="126"/>
        <v>30</v>
      </c>
      <c r="GC47" s="28">
        <f t="shared" si="126"/>
        <v>30</v>
      </c>
      <c r="GD47" s="28">
        <f t="shared" si="126"/>
        <v>50.001579999999997</v>
      </c>
      <c r="GE47" s="28">
        <f t="shared" si="126"/>
        <v>71.292699999999996</v>
      </c>
      <c r="GF47" s="28">
        <f t="shared" si="126"/>
        <v>70.261880000000005</v>
      </c>
      <c r="GG47" s="28">
        <f t="shared" si="126"/>
        <v>214</v>
      </c>
      <c r="GH47" s="28">
        <f t="shared" si="126"/>
        <v>214</v>
      </c>
      <c r="GI47" s="28">
        <f t="shared" si="126"/>
        <v>214</v>
      </c>
      <c r="GJ47" s="28">
        <f t="shared" si="126"/>
        <v>203.8253</v>
      </c>
      <c r="GK47" s="28">
        <f t="shared" si="126"/>
        <v>203.8253</v>
      </c>
      <c r="GL47" s="28">
        <f t="shared" si="126"/>
        <v>203.8253</v>
      </c>
      <c r="GM47" s="28">
        <f t="shared" si="126"/>
        <v>173</v>
      </c>
      <c r="GN47" s="28">
        <f t="shared" si="126"/>
        <v>142</v>
      </c>
      <c r="GO47" s="28">
        <f t="shared" ref="GO47:HZ47" si="127">IF(HLOOKUP(GO$10,CTA_Look_Up_Table,38,FALSE)&gt;=0.1,HLOOKUP(GO$10,CTA_Look_Up_Table,38,FALSE),0)</f>
        <v>157.87209999999999</v>
      </c>
      <c r="GP47" s="28">
        <f t="shared" si="127"/>
        <v>50</v>
      </c>
      <c r="GQ47" s="28">
        <f t="shared" si="127"/>
        <v>193</v>
      </c>
      <c r="GR47" s="28">
        <f t="shared" si="127"/>
        <v>192.62979999999999</v>
      </c>
      <c r="GS47" s="28">
        <f t="shared" si="127"/>
        <v>192.62979999999999</v>
      </c>
      <c r="GT47" s="28">
        <f t="shared" si="127"/>
        <v>192.62979999999999</v>
      </c>
      <c r="GU47" s="28">
        <f t="shared" si="127"/>
        <v>142</v>
      </c>
      <c r="GV47" s="28">
        <f t="shared" si="127"/>
        <v>55</v>
      </c>
      <c r="GW47" s="28">
        <f t="shared" si="127"/>
        <v>51.683729999999997</v>
      </c>
      <c r="GX47" s="28">
        <f t="shared" si="127"/>
        <v>50.39752</v>
      </c>
      <c r="GY47" s="28">
        <f t="shared" si="127"/>
        <v>50.397620000000003</v>
      </c>
      <c r="GZ47" s="28">
        <f t="shared" si="127"/>
        <v>95.061089999999993</v>
      </c>
      <c r="HA47" s="28">
        <f t="shared" si="127"/>
        <v>50</v>
      </c>
      <c r="HB47" s="28">
        <f t="shared" si="127"/>
        <v>95.26858</v>
      </c>
      <c r="HC47" s="28">
        <f t="shared" si="127"/>
        <v>95.386979999999994</v>
      </c>
      <c r="HD47" s="28">
        <f t="shared" si="127"/>
        <v>95.386979999999994</v>
      </c>
      <c r="HE47" s="28">
        <f t="shared" si="127"/>
        <v>105.3412</v>
      </c>
      <c r="HF47" s="28">
        <f t="shared" si="127"/>
        <v>95.386979999999994</v>
      </c>
      <c r="HG47" s="28">
        <f t="shared" si="127"/>
        <v>94.982200000000006</v>
      </c>
      <c r="HH47" s="28">
        <f t="shared" si="127"/>
        <v>98.585620000000006</v>
      </c>
      <c r="HI47" s="28">
        <f t="shared" si="127"/>
        <v>98.585620000000006</v>
      </c>
      <c r="HJ47" s="28">
        <f t="shared" si="127"/>
        <v>90.448049999999995</v>
      </c>
      <c r="HK47" s="28">
        <f t="shared" si="127"/>
        <v>122.9954</v>
      </c>
      <c r="HL47" s="28">
        <f t="shared" si="127"/>
        <v>105.3412</v>
      </c>
      <c r="HM47" s="28">
        <f t="shared" si="127"/>
        <v>95</v>
      </c>
      <c r="HN47" s="28">
        <f t="shared" si="127"/>
        <v>95</v>
      </c>
      <c r="HO47" s="28">
        <f t="shared" si="127"/>
        <v>120</v>
      </c>
      <c r="HP47" s="28">
        <f t="shared" si="127"/>
        <v>120</v>
      </c>
      <c r="HQ47" s="28">
        <f t="shared" si="127"/>
        <v>96.051329999999993</v>
      </c>
      <c r="HR47" s="28">
        <f t="shared" si="127"/>
        <v>0</v>
      </c>
      <c r="HS47" s="28">
        <f t="shared" si="127"/>
        <v>60.466850000000001</v>
      </c>
      <c r="HT47" s="28">
        <f t="shared" si="127"/>
        <v>45.311140000000002</v>
      </c>
      <c r="HU47" s="28">
        <f t="shared" si="127"/>
        <v>104</v>
      </c>
      <c r="HV47" s="28">
        <f t="shared" si="127"/>
        <v>44.39678</v>
      </c>
      <c r="HW47" s="28">
        <f t="shared" si="127"/>
        <v>90.555250000000001</v>
      </c>
      <c r="HX47" s="28">
        <f t="shared" si="127"/>
        <v>134.4135</v>
      </c>
      <c r="HY47" s="28">
        <f t="shared" si="127"/>
        <v>0</v>
      </c>
      <c r="HZ47" s="28">
        <f t="shared" si="127"/>
        <v>88.182280000000006</v>
      </c>
    </row>
    <row r="48" spans="1:234" s="12" customFormat="1" ht="12" customHeight="1" x14ac:dyDescent="0.15">
      <c r="A48" s="17" t="s">
        <v>193</v>
      </c>
      <c r="B48" s="16" t="s">
        <v>194</v>
      </c>
      <c r="C48" s="54">
        <f>IF(HLOOKUP(C$10,CTA_Look_Up_Table,39,FALSE)&gt;=0.01,HLOOKUP(C$10,CTA_Look_Up_Table,39,FALSE),0)</f>
        <v>4</v>
      </c>
      <c r="D48" s="43">
        <f>IF(HLOOKUP(D$10,CTA_Look_Up_Table,39,FALSE)&gt;=0.01,HLOOKUP(D$10,CTA_Look_Up_Table,39,FALSE),0)</f>
        <v>1.05</v>
      </c>
      <c r="E48" s="43">
        <f t="shared" ref="E48:BP48" si="128">IF(HLOOKUP(E$10,CTA_Look_Up_Table,39,FALSE)&gt;=0.01,HLOOKUP(E$10,CTA_Look_Up_Table,39,FALSE),0)</f>
        <v>2</v>
      </c>
      <c r="F48" s="43">
        <f t="shared" si="128"/>
        <v>3</v>
      </c>
      <c r="G48" s="43">
        <f t="shared" si="128"/>
        <v>3</v>
      </c>
      <c r="H48" s="43">
        <f t="shared" si="128"/>
        <v>5.7</v>
      </c>
      <c r="I48" s="43">
        <f t="shared" si="128"/>
        <v>4</v>
      </c>
      <c r="J48" s="43">
        <f t="shared" si="128"/>
        <v>1.051501</v>
      </c>
      <c r="K48" s="43">
        <f t="shared" si="128"/>
        <v>0</v>
      </c>
      <c r="L48" s="43">
        <f t="shared" si="128"/>
        <v>2.0174110000000001</v>
      </c>
      <c r="M48" s="43">
        <f t="shared" si="128"/>
        <v>1.03</v>
      </c>
      <c r="N48" s="43">
        <f t="shared" si="128"/>
        <v>2.0029659999999998</v>
      </c>
      <c r="O48" s="43">
        <f t="shared" si="128"/>
        <v>1.03</v>
      </c>
      <c r="P48" s="43">
        <f t="shared" si="128"/>
        <v>3</v>
      </c>
      <c r="Q48" s="43">
        <f t="shared" si="128"/>
        <v>1.05</v>
      </c>
      <c r="R48" s="43">
        <f t="shared" si="128"/>
        <v>10</v>
      </c>
      <c r="S48" s="43">
        <f t="shared" si="128"/>
        <v>23</v>
      </c>
      <c r="T48" s="43">
        <f t="shared" si="128"/>
        <v>23</v>
      </c>
      <c r="U48" s="43">
        <f t="shared" si="128"/>
        <v>23</v>
      </c>
      <c r="V48" s="43">
        <f t="shared" si="128"/>
        <v>21</v>
      </c>
      <c r="W48" s="43">
        <f t="shared" si="128"/>
        <v>11.857559999999999</v>
      </c>
      <c r="X48" s="43">
        <f t="shared" si="128"/>
        <v>21</v>
      </c>
      <c r="Y48" s="43">
        <f t="shared" si="128"/>
        <v>18.399999999999999</v>
      </c>
      <c r="Z48" s="43">
        <f t="shared" si="128"/>
        <v>18.399999999999999</v>
      </c>
      <c r="AA48" s="43">
        <f t="shared" si="128"/>
        <v>6</v>
      </c>
      <c r="AB48" s="43">
        <f t="shared" si="128"/>
        <v>18.2</v>
      </c>
      <c r="AC48" s="43">
        <f t="shared" si="128"/>
        <v>6</v>
      </c>
      <c r="AD48" s="43">
        <f t="shared" si="128"/>
        <v>18.2</v>
      </c>
      <c r="AE48" s="43">
        <f t="shared" si="128"/>
        <v>3.1</v>
      </c>
      <c r="AF48" s="43">
        <f t="shared" si="128"/>
        <v>18</v>
      </c>
      <c r="AG48" s="43">
        <f t="shared" si="128"/>
        <v>3.1</v>
      </c>
      <c r="AH48" s="43">
        <f t="shared" si="128"/>
        <v>18</v>
      </c>
      <c r="AI48" s="43">
        <f t="shared" si="128"/>
        <v>17.8</v>
      </c>
      <c r="AJ48" s="43">
        <f t="shared" si="128"/>
        <v>17.8</v>
      </c>
      <c r="AK48" s="43">
        <f t="shared" si="128"/>
        <v>17.8</v>
      </c>
      <c r="AL48" s="43">
        <f t="shared" si="128"/>
        <v>10</v>
      </c>
      <c r="AM48" s="43">
        <f t="shared" si="128"/>
        <v>17.8</v>
      </c>
      <c r="AN48" s="43">
        <f t="shared" si="128"/>
        <v>24</v>
      </c>
      <c r="AO48" s="43">
        <f t="shared" si="128"/>
        <v>24</v>
      </c>
      <c r="AP48" s="43">
        <f t="shared" si="128"/>
        <v>24</v>
      </c>
      <c r="AQ48" s="43">
        <f t="shared" si="128"/>
        <v>9.5</v>
      </c>
      <c r="AR48" s="43">
        <f t="shared" si="128"/>
        <v>24</v>
      </c>
      <c r="AS48" s="43">
        <f t="shared" si="128"/>
        <v>24</v>
      </c>
      <c r="AT48" s="43">
        <f t="shared" si="128"/>
        <v>9.5</v>
      </c>
      <c r="AU48" s="43">
        <f t="shared" si="128"/>
        <v>17.8</v>
      </c>
      <c r="AV48" s="43">
        <f t="shared" si="128"/>
        <v>17.649999999999999</v>
      </c>
      <c r="AW48" s="43">
        <f t="shared" si="128"/>
        <v>17.649999999999999</v>
      </c>
      <c r="AX48" s="43">
        <f t="shared" si="128"/>
        <v>17.5</v>
      </c>
      <c r="AY48" s="43">
        <f t="shared" si="128"/>
        <v>21</v>
      </c>
      <c r="AZ48" s="43">
        <f t="shared" si="128"/>
        <v>10.81</v>
      </c>
      <c r="BA48" s="43">
        <f t="shared" si="128"/>
        <v>10.81</v>
      </c>
      <c r="BB48" s="43">
        <f t="shared" si="128"/>
        <v>3.1</v>
      </c>
      <c r="BC48" s="43">
        <f t="shared" si="128"/>
        <v>10.61</v>
      </c>
      <c r="BD48" s="43">
        <f t="shared" si="128"/>
        <v>3.1</v>
      </c>
      <c r="BE48" s="43">
        <f t="shared" si="128"/>
        <v>10.61</v>
      </c>
      <c r="BF48" s="43">
        <f t="shared" si="128"/>
        <v>10.41</v>
      </c>
      <c r="BG48" s="43">
        <f t="shared" si="128"/>
        <v>1.5</v>
      </c>
      <c r="BH48" s="43">
        <f t="shared" si="128"/>
        <v>10.41</v>
      </c>
      <c r="BI48" s="43">
        <f t="shared" si="128"/>
        <v>4.1399999999999997</v>
      </c>
      <c r="BJ48" s="43">
        <f t="shared" si="128"/>
        <v>3.8</v>
      </c>
      <c r="BK48" s="43">
        <f t="shared" si="128"/>
        <v>4.1399999999999997</v>
      </c>
      <c r="BL48" s="43">
        <f t="shared" si="128"/>
        <v>0.6</v>
      </c>
      <c r="BM48" s="43">
        <f t="shared" si="128"/>
        <v>0.4</v>
      </c>
      <c r="BN48" s="43">
        <f t="shared" si="128"/>
        <v>0.4</v>
      </c>
      <c r="BO48" s="43">
        <f t="shared" si="128"/>
        <v>3.8</v>
      </c>
      <c r="BP48" s="43">
        <f t="shared" si="128"/>
        <v>3.8</v>
      </c>
      <c r="BQ48" s="43">
        <f t="shared" ref="BQ48:EB48" si="129">IF(HLOOKUP(BQ$10,CTA_Look_Up_Table,39,FALSE)&gt;=0.01,HLOOKUP(BQ$10,CTA_Look_Up_Table,39,FALSE),0)</f>
        <v>1.5228729999999999</v>
      </c>
      <c r="BR48" s="43">
        <f t="shared" si="129"/>
        <v>1.1000000000000001</v>
      </c>
      <c r="BS48" s="43">
        <f t="shared" si="129"/>
        <v>0.4</v>
      </c>
      <c r="BT48" s="43">
        <f t="shared" si="129"/>
        <v>1.03</v>
      </c>
      <c r="BU48" s="43">
        <f t="shared" si="129"/>
        <v>1.03</v>
      </c>
      <c r="BV48" s="43">
        <f t="shared" si="129"/>
        <v>1.486661</v>
      </c>
      <c r="BW48" s="43">
        <f t="shared" si="129"/>
        <v>6</v>
      </c>
      <c r="BX48" s="43">
        <f t="shared" si="129"/>
        <v>1.05</v>
      </c>
      <c r="BY48" s="43">
        <f t="shared" si="129"/>
        <v>6</v>
      </c>
      <c r="BZ48" s="43">
        <f t="shared" si="129"/>
        <v>3</v>
      </c>
      <c r="CA48" s="43">
        <f t="shared" si="129"/>
        <v>3</v>
      </c>
      <c r="CB48" s="43">
        <f t="shared" si="129"/>
        <v>0</v>
      </c>
      <c r="CC48" s="43">
        <f t="shared" si="129"/>
        <v>10</v>
      </c>
      <c r="CD48" s="43">
        <f t="shared" si="129"/>
        <v>1.4</v>
      </c>
      <c r="CE48" s="43">
        <f t="shared" si="129"/>
        <v>3</v>
      </c>
      <c r="CF48" s="43">
        <f t="shared" si="129"/>
        <v>1.05</v>
      </c>
      <c r="CG48" s="43">
        <f t="shared" si="129"/>
        <v>3</v>
      </c>
      <c r="CH48" s="43">
        <f t="shared" si="129"/>
        <v>1.463155</v>
      </c>
      <c r="CI48" s="43">
        <f t="shared" si="129"/>
        <v>0.5</v>
      </c>
      <c r="CJ48" s="43">
        <f t="shared" si="129"/>
        <v>0.5</v>
      </c>
      <c r="CK48" s="43">
        <f t="shared" si="129"/>
        <v>1.5</v>
      </c>
      <c r="CL48" s="43">
        <f t="shared" si="129"/>
        <v>1.5</v>
      </c>
      <c r="CM48" s="43">
        <f t="shared" si="129"/>
        <v>3</v>
      </c>
      <c r="CN48" s="43">
        <f t="shared" si="129"/>
        <v>1.4</v>
      </c>
      <c r="CO48" s="43">
        <f t="shared" si="129"/>
        <v>3</v>
      </c>
      <c r="CP48" s="43">
        <f t="shared" si="129"/>
        <v>3</v>
      </c>
      <c r="CQ48" s="43">
        <f t="shared" si="129"/>
        <v>3</v>
      </c>
      <c r="CR48" s="43">
        <f t="shared" si="129"/>
        <v>1.05</v>
      </c>
      <c r="CS48" s="43">
        <f t="shared" si="129"/>
        <v>1.5</v>
      </c>
      <c r="CT48" s="43">
        <f t="shared" si="129"/>
        <v>1.05</v>
      </c>
      <c r="CU48" s="43">
        <f t="shared" si="129"/>
        <v>1.05</v>
      </c>
      <c r="CV48" s="43">
        <f t="shared" si="129"/>
        <v>3</v>
      </c>
      <c r="CW48" s="43">
        <f t="shared" si="129"/>
        <v>5</v>
      </c>
      <c r="CX48" s="43">
        <f t="shared" si="129"/>
        <v>1.9777560000000001</v>
      </c>
      <c r="CY48" s="43">
        <f t="shared" si="129"/>
        <v>5</v>
      </c>
      <c r="CZ48" s="43">
        <f t="shared" si="129"/>
        <v>5</v>
      </c>
      <c r="DA48" s="43">
        <f t="shared" si="129"/>
        <v>5</v>
      </c>
      <c r="DB48" s="43">
        <f t="shared" si="129"/>
        <v>4.8</v>
      </c>
      <c r="DC48" s="43">
        <f t="shared" si="129"/>
        <v>2.0187390000000001</v>
      </c>
      <c r="DD48" s="43">
        <f t="shared" si="129"/>
        <v>3</v>
      </c>
      <c r="DE48" s="43">
        <f t="shared" si="129"/>
        <v>4</v>
      </c>
      <c r="DF48" s="43">
        <f t="shared" si="129"/>
        <v>9.5</v>
      </c>
      <c r="DG48" s="43">
        <f t="shared" si="129"/>
        <v>1.03</v>
      </c>
      <c r="DH48" s="43">
        <f t="shared" si="129"/>
        <v>1.05</v>
      </c>
      <c r="DI48" s="43">
        <f t="shared" si="129"/>
        <v>1.03</v>
      </c>
      <c r="DJ48" s="43">
        <f t="shared" si="129"/>
        <v>1.05</v>
      </c>
      <c r="DK48" s="43">
        <f t="shared" si="129"/>
        <v>5.9</v>
      </c>
      <c r="DL48" s="43">
        <f t="shared" si="129"/>
        <v>1.03</v>
      </c>
      <c r="DM48" s="43">
        <f t="shared" si="129"/>
        <v>4.8</v>
      </c>
      <c r="DN48" s="43">
        <f t="shared" si="129"/>
        <v>5</v>
      </c>
      <c r="DO48" s="43">
        <f t="shared" si="129"/>
        <v>5</v>
      </c>
      <c r="DP48" s="43">
        <f t="shared" si="129"/>
        <v>5</v>
      </c>
      <c r="DQ48" s="43">
        <f t="shared" si="129"/>
        <v>1.02</v>
      </c>
      <c r="DR48" s="43">
        <f t="shared" si="129"/>
        <v>1.967973</v>
      </c>
      <c r="DS48" s="43">
        <f t="shared" si="129"/>
        <v>5.7</v>
      </c>
      <c r="DT48" s="43">
        <f t="shared" si="129"/>
        <v>5.7</v>
      </c>
      <c r="DU48" s="43">
        <f t="shared" si="129"/>
        <v>5.7</v>
      </c>
      <c r="DV48" s="43">
        <f t="shared" si="129"/>
        <v>2.113003</v>
      </c>
      <c r="DW48" s="43">
        <f t="shared" si="129"/>
        <v>5.7</v>
      </c>
      <c r="DX48" s="43">
        <f t="shared" si="129"/>
        <v>0</v>
      </c>
      <c r="DY48" s="43">
        <f t="shared" si="129"/>
        <v>1.7</v>
      </c>
      <c r="DZ48" s="43">
        <f t="shared" si="129"/>
        <v>1.7</v>
      </c>
      <c r="EA48" s="43">
        <f t="shared" si="129"/>
        <v>5</v>
      </c>
      <c r="EB48" s="43">
        <f t="shared" si="129"/>
        <v>6</v>
      </c>
      <c r="EC48" s="43">
        <f t="shared" ref="EC48:GN48" si="130">IF(HLOOKUP(EC$10,CTA_Look_Up_Table,39,FALSE)&gt;=0.01,HLOOKUP(EC$10,CTA_Look_Up_Table,39,FALSE),0)</f>
        <v>1.9846969999999999</v>
      </c>
      <c r="ED48" s="43">
        <f t="shared" si="130"/>
        <v>6</v>
      </c>
      <c r="EE48" s="43">
        <f t="shared" si="130"/>
        <v>6</v>
      </c>
      <c r="EF48" s="43">
        <f t="shared" si="130"/>
        <v>1.7</v>
      </c>
      <c r="EG48" s="43">
        <f t="shared" si="130"/>
        <v>17.8</v>
      </c>
      <c r="EH48" s="43">
        <f t="shared" si="130"/>
        <v>1.6</v>
      </c>
      <c r="EI48" s="43">
        <f t="shared" si="130"/>
        <v>1.75</v>
      </c>
      <c r="EJ48" s="43">
        <f t="shared" si="130"/>
        <v>17.8</v>
      </c>
      <c r="EK48" s="43">
        <f t="shared" si="130"/>
        <v>1.03</v>
      </c>
      <c r="EL48" s="43">
        <f t="shared" si="130"/>
        <v>5.9</v>
      </c>
      <c r="EM48" s="43">
        <f t="shared" si="130"/>
        <v>5.9</v>
      </c>
      <c r="EN48" s="43">
        <f t="shared" si="130"/>
        <v>24</v>
      </c>
      <c r="EO48" s="43">
        <f t="shared" si="130"/>
        <v>2</v>
      </c>
      <c r="EP48" s="43">
        <f t="shared" si="130"/>
        <v>10</v>
      </c>
      <c r="EQ48" s="43">
        <f t="shared" si="130"/>
        <v>3.5</v>
      </c>
      <c r="ER48" s="43">
        <f t="shared" si="130"/>
        <v>4</v>
      </c>
      <c r="ES48" s="43">
        <f t="shared" si="130"/>
        <v>10</v>
      </c>
      <c r="ET48" s="43">
        <f t="shared" si="130"/>
        <v>10</v>
      </c>
      <c r="EU48" s="43">
        <f t="shared" si="130"/>
        <v>2.1100789999999998</v>
      </c>
      <c r="EV48" s="43">
        <f t="shared" si="130"/>
        <v>10</v>
      </c>
      <c r="EW48" s="43">
        <f t="shared" si="130"/>
        <v>0</v>
      </c>
      <c r="EX48" s="43">
        <f t="shared" si="130"/>
        <v>10</v>
      </c>
      <c r="EY48" s="43">
        <f t="shared" si="130"/>
        <v>10</v>
      </c>
      <c r="EZ48" s="43">
        <f t="shared" si="130"/>
        <v>10</v>
      </c>
      <c r="FA48" s="43">
        <f t="shared" si="130"/>
        <v>9.5</v>
      </c>
      <c r="FB48" s="43">
        <f t="shared" si="130"/>
        <v>5</v>
      </c>
      <c r="FC48" s="43">
        <f t="shared" si="130"/>
        <v>5.5</v>
      </c>
      <c r="FD48" s="43">
        <f t="shared" si="130"/>
        <v>5</v>
      </c>
      <c r="FE48" s="43">
        <f t="shared" si="130"/>
        <v>5.5</v>
      </c>
      <c r="FF48" s="43">
        <f t="shared" si="130"/>
        <v>5</v>
      </c>
      <c r="FG48" s="43">
        <f t="shared" si="130"/>
        <v>5.5</v>
      </c>
      <c r="FH48" s="43">
        <f t="shared" si="130"/>
        <v>5</v>
      </c>
      <c r="FI48" s="43">
        <f t="shared" si="130"/>
        <v>5.5</v>
      </c>
      <c r="FJ48" s="43">
        <f t="shared" si="130"/>
        <v>5</v>
      </c>
      <c r="FK48" s="43">
        <f t="shared" si="130"/>
        <v>5.5</v>
      </c>
      <c r="FL48" s="43">
        <f t="shared" si="130"/>
        <v>5</v>
      </c>
      <c r="FM48" s="43">
        <f t="shared" si="130"/>
        <v>5.5</v>
      </c>
      <c r="FN48" s="43">
        <f t="shared" si="130"/>
        <v>5</v>
      </c>
      <c r="FO48" s="43">
        <f t="shared" si="130"/>
        <v>5.5</v>
      </c>
      <c r="FP48" s="43">
        <f t="shared" si="130"/>
        <v>5</v>
      </c>
      <c r="FQ48" s="43">
        <f t="shared" si="130"/>
        <v>5.5</v>
      </c>
      <c r="FR48" s="43">
        <f t="shared" si="130"/>
        <v>5</v>
      </c>
      <c r="FS48" s="43">
        <f t="shared" si="130"/>
        <v>5.5</v>
      </c>
      <c r="FT48" s="43">
        <f t="shared" si="130"/>
        <v>5.4</v>
      </c>
      <c r="FU48" s="43">
        <f t="shared" si="130"/>
        <v>5.4</v>
      </c>
      <c r="FV48" s="43">
        <f t="shared" si="130"/>
        <v>5.4</v>
      </c>
      <c r="FW48" s="43">
        <f t="shared" si="130"/>
        <v>5.4</v>
      </c>
      <c r="FX48" s="43">
        <f t="shared" si="130"/>
        <v>5.4</v>
      </c>
      <c r="FY48" s="43">
        <f t="shared" si="130"/>
        <v>1.45</v>
      </c>
      <c r="FZ48" s="43">
        <f t="shared" si="130"/>
        <v>0</v>
      </c>
      <c r="GA48" s="43">
        <f t="shared" si="130"/>
        <v>2</v>
      </c>
      <c r="GB48" s="43">
        <f t="shared" si="130"/>
        <v>2</v>
      </c>
      <c r="GC48" s="43">
        <f t="shared" si="130"/>
        <v>2</v>
      </c>
      <c r="GD48" s="43">
        <f t="shared" si="130"/>
        <v>1.03</v>
      </c>
      <c r="GE48" s="43">
        <f t="shared" si="130"/>
        <v>1.05</v>
      </c>
      <c r="GF48" s="43">
        <f t="shared" si="130"/>
        <v>1.05</v>
      </c>
      <c r="GG48" s="43">
        <f t="shared" si="130"/>
        <v>23</v>
      </c>
      <c r="GH48" s="43">
        <f t="shared" si="130"/>
        <v>23</v>
      </c>
      <c r="GI48" s="43">
        <f t="shared" si="130"/>
        <v>23</v>
      </c>
      <c r="GJ48" s="43">
        <f t="shared" si="130"/>
        <v>18.399999999999999</v>
      </c>
      <c r="GK48" s="43">
        <f t="shared" si="130"/>
        <v>18.399999999999999</v>
      </c>
      <c r="GL48" s="43">
        <f t="shared" si="130"/>
        <v>18.399999999999999</v>
      </c>
      <c r="GM48" s="43">
        <f t="shared" si="130"/>
        <v>18.2</v>
      </c>
      <c r="GN48" s="43">
        <f t="shared" si="130"/>
        <v>18</v>
      </c>
      <c r="GO48" s="43">
        <f t="shared" ref="GO48:HZ48" si="131">IF(HLOOKUP(GO$10,CTA_Look_Up_Table,39,FALSE)&gt;=0.01,HLOOKUP(GO$10,CTA_Look_Up_Table,39,FALSE),0)</f>
        <v>17.8</v>
      </c>
      <c r="GP48" s="43">
        <f t="shared" si="131"/>
        <v>17.8</v>
      </c>
      <c r="GQ48" s="43">
        <f t="shared" si="131"/>
        <v>12.8</v>
      </c>
      <c r="GR48" s="43">
        <f t="shared" si="131"/>
        <v>10.81</v>
      </c>
      <c r="GS48" s="43">
        <f t="shared" si="131"/>
        <v>10.81</v>
      </c>
      <c r="GT48" s="43">
        <f t="shared" si="131"/>
        <v>10.81</v>
      </c>
      <c r="GU48" s="43">
        <f t="shared" si="131"/>
        <v>10.61</v>
      </c>
      <c r="GV48" s="43">
        <f t="shared" si="131"/>
        <v>10.41</v>
      </c>
      <c r="GW48" s="43">
        <f t="shared" si="131"/>
        <v>1.1499999999999999</v>
      </c>
      <c r="GX48" s="43">
        <f t="shared" si="131"/>
        <v>1.03</v>
      </c>
      <c r="GY48" s="43">
        <f t="shared" si="131"/>
        <v>1.03</v>
      </c>
      <c r="GZ48" s="43">
        <f t="shared" si="131"/>
        <v>0.6</v>
      </c>
      <c r="HA48" s="43">
        <f t="shared" si="131"/>
        <v>1.03</v>
      </c>
      <c r="HB48" s="43">
        <f t="shared" si="131"/>
        <v>1.05</v>
      </c>
      <c r="HC48" s="43">
        <f t="shared" si="131"/>
        <v>6</v>
      </c>
      <c r="HD48" s="43">
        <f t="shared" si="131"/>
        <v>6</v>
      </c>
      <c r="HE48" s="43">
        <f t="shared" si="131"/>
        <v>1</v>
      </c>
      <c r="HF48" s="43">
        <f t="shared" si="131"/>
        <v>6</v>
      </c>
      <c r="HG48" s="43">
        <f t="shared" si="131"/>
        <v>1</v>
      </c>
      <c r="HH48" s="43">
        <f t="shared" si="131"/>
        <v>1.05</v>
      </c>
      <c r="HI48" s="43">
        <f t="shared" si="131"/>
        <v>1.05</v>
      </c>
      <c r="HJ48" s="43">
        <f t="shared" si="131"/>
        <v>0.5</v>
      </c>
      <c r="HK48" s="43">
        <f t="shared" si="131"/>
        <v>1.5</v>
      </c>
      <c r="HL48" s="43">
        <f t="shared" si="131"/>
        <v>1</v>
      </c>
      <c r="HM48" s="43">
        <f t="shared" si="131"/>
        <v>1.05</v>
      </c>
      <c r="HN48" s="43">
        <f t="shared" si="131"/>
        <v>1.05</v>
      </c>
      <c r="HO48" s="43">
        <f t="shared" si="131"/>
        <v>1.05</v>
      </c>
      <c r="HP48" s="43">
        <f t="shared" si="131"/>
        <v>1.05</v>
      </c>
      <c r="HQ48" s="43">
        <f t="shared" si="131"/>
        <v>1.03</v>
      </c>
      <c r="HR48" s="43">
        <f t="shared" si="131"/>
        <v>0</v>
      </c>
      <c r="HS48" s="43">
        <f t="shared" si="131"/>
        <v>1.03</v>
      </c>
      <c r="HT48" s="43">
        <f t="shared" si="131"/>
        <v>1.03</v>
      </c>
      <c r="HU48" s="43">
        <f t="shared" si="131"/>
        <v>1.05</v>
      </c>
      <c r="HV48" s="43">
        <f t="shared" si="131"/>
        <v>1.02</v>
      </c>
      <c r="HW48" s="43">
        <f t="shared" si="131"/>
        <v>1.1499999999999999</v>
      </c>
      <c r="HX48" s="43">
        <f t="shared" si="131"/>
        <v>1.7</v>
      </c>
      <c r="HY48" s="43">
        <f t="shared" si="131"/>
        <v>0</v>
      </c>
      <c r="HZ48" s="43">
        <f t="shared" si="131"/>
        <v>1.1499999999999999</v>
      </c>
    </row>
    <row r="49" spans="1:234" s="12" customFormat="1" ht="12" customHeight="1" x14ac:dyDescent="0.15">
      <c r="A49" s="17" t="s">
        <v>558</v>
      </c>
      <c r="B49" s="21" t="s">
        <v>627</v>
      </c>
      <c r="C49" s="55">
        <f>IF(ABS(HLOOKUP(C$10,CTA_Look_Up_Table,40,FALSE))&gt;=0.0001,HLOOKUP(C$10,CTA_Look_Up_Table,40,FALSE)*Capacity_Factor,0)</f>
        <v>-931.34682362902333</v>
      </c>
      <c r="D49" s="46">
        <f>IF(ABS(HLOOKUP(D$10,CTA_Look_Up_Table,40,FALSE))&gt;=0.0001,HLOOKUP(D$10,CTA_Look_Up_Table,40,FALSE)*Capacity_Factor,0)</f>
        <v>-307.51551228424023</v>
      </c>
      <c r="E49" s="46">
        <f t="shared" ref="E49:BP49" si="132">IF(ABS(HLOOKUP(E$10,CTA_Look_Up_Table,40,FALSE))&gt;=0.0001,HLOOKUP(E$10,CTA_Look_Up_Table,40,FALSE)*Capacity_Factor,0)</f>
        <v>-40.457481918845886</v>
      </c>
      <c r="F49" s="46">
        <f t="shared" si="132"/>
        <v>-50271.084888640071</v>
      </c>
      <c r="G49" s="46">
        <f t="shared" si="132"/>
        <v>-2645.846702159593</v>
      </c>
      <c r="H49" s="46">
        <f t="shared" si="132"/>
        <v>-77072.187885922205</v>
      </c>
      <c r="I49" s="46">
        <f t="shared" si="132"/>
        <v>-1733.2189881638426</v>
      </c>
      <c r="J49" s="46">
        <f t="shared" si="132"/>
        <v>-181.69510149172609</v>
      </c>
      <c r="K49" s="46">
        <f t="shared" si="132"/>
        <v>0</v>
      </c>
      <c r="L49" s="46">
        <f t="shared" si="132"/>
        <v>-52917.970178894735</v>
      </c>
      <c r="M49" s="46">
        <f t="shared" si="132"/>
        <v>-322.0176722264149</v>
      </c>
      <c r="N49" s="46">
        <f t="shared" si="132"/>
        <v>-142765.09205225713</v>
      </c>
      <c r="O49" s="46">
        <f t="shared" si="132"/>
        <v>-140.32257073468878</v>
      </c>
      <c r="P49" s="46">
        <f t="shared" si="132"/>
        <v>-52916.934043191861</v>
      </c>
      <c r="Q49" s="46">
        <f t="shared" si="132"/>
        <v>-307.51563490385001</v>
      </c>
      <c r="R49" s="46">
        <f t="shared" si="132"/>
        <v>-40.843059281886809</v>
      </c>
      <c r="S49" s="46">
        <f t="shared" si="132"/>
        <v>-142696.85423939905</v>
      </c>
      <c r="T49" s="46">
        <f t="shared" si="132"/>
        <v>-128425.1578538583</v>
      </c>
      <c r="U49" s="46">
        <f t="shared" si="132"/>
        <v>-14269.685423939904</v>
      </c>
      <c r="V49" s="46">
        <f t="shared" si="132"/>
        <v>1513.8157203345784</v>
      </c>
      <c r="W49" s="46">
        <f t="shared" si="132"/>
        <v>-526179.93565460702</v>
      </c>
      <c r="X49" s="46">
        <f t="shared" si="132"/>
        <v>1526.1377649241736</v>
      </c>
      <c r="Y49" s="46">
        <f t="shared" si="132"/>
        <v>-146013.89861411726</v>
      </c>
      <c r="Z49" s="46">
        <f t="shared" si="132"/>
        <v>-507077.21057205001</v>
      </c>
      <c r="AA49" s="46">
        <f t="shared" si="132"/>
        <v>-838182.89648918179</v>
      </c>
      <c r="AB49" s="46">
        <f t="shared" si="132"/>
        <v>-379557.16936798865</v>
      </c>
      <c r="AC49" s="46">
        <f t="shared" si="132"/>
        <v>-803792.38762441091</v>
      </c>
      <c r="AD49" s="46">
        <f t="shared" si="132"/>
        <v>-161908.89470409983</v>
      </c>
      <c r="AE49" s="46">
        <f t="shared" si="132"/>
        <v>-464791.22503174876</v>
      </c>
      <c r="AF49" s="46">
        <f t="shared" si="132"/>
        <v>-123498.11800236239</v>
      </c>
      <c r="AG49" s="46">
        <f t="shared" si="132"/>
        <v>-451736.4056539415</v>
      </c>
      <c r="AH49" s="46">
        <f t="shared" si="132"/>
        <v>-51465.412150129938</v>
      </c>
      <c r="AI49" s="46">
        <f t="shared" si="132"/>
        <v>-23400.989967899532</v>
      </c>
      <c r="AJ49" s="46">
        <f t="shared" si="132"/>
        <v>-54380.809861941925</v>
      </c>
      <c r="AK49" s="46">
        <f t="shared" si="132"/>
        <v>-30979.819894042397</v>
      </c>
      <c r="AL49" s="46">
        <f t="shared" si="132"/>
        <v>-2378.295005245112</v>
      </c>
      <c r="AM49" s="46">
        <f t="shared" si="132"/>
        <v>-5986.7871864371928</v>
      </c>
      <c r="AN49" s="46">
        <f t="shared" si="132"/>
        <v>-23782.95005245112</v>
      </c>
      <c r="AO49" s="46">
        <f t="shared" si="132"/>
        <v>-21404.656886500154</v>
      </c>
      <c r="AP49" s="46">
        <f t="shared" si="132"/>
        <v>-2378.295005245112</v>
      </c>
      <c r="AQ49" s="46">
        <f t="shared" si="132"/>
        <v>-40557.852200454145</v>
      </c>
      <c r="AR49" s="46">
        <f t="shared" si="132"/>
        <v>-9046.3291543627565</v>
      </c>
      <c r="AS49" s="46">
        <f t="shared" si="132"/>
        <v>-1005.1478881841003</v>
      </c>
      <c r="AT49" s="46">
        <f t="shared" si="132"/>
        <v>-23790.773183556863</v>
      </c>
      <c r="AU49" s="46">
        <f t="shared" si="132"/>
        <v>-21480.791402229876</v>
      </c>
      <c r="AV49" s="46">
        <f t="shared" si="132"/>
        <v>-5910.6526707074718</v>
      </c>
      <c r="AW49" s="46">
        <f t="shared" si="132"/>
        <v>-10165.545773864797</v>
      </c>
      <c r="AX49" s="46">
        <f t="shared" si="132"/>
        <v>-4790.1516107926936</v>
      </c>
      <c r="AY49" s="46">
        <f t="shared" si="132"/>
        <v>12.32186066018053</v>
      </c>
      <c r="AZ49" s="46">
        <f t="shared" si="132"/>
        <v>-124146.59180883145</v>
      </c>
      <c r="BA49" s="46">
        <f t="shared" si="132"/>
        <v>-21855.044844305041</v>
      </c>
      <c r="BB49" s="46">
        <f t="shared" si="132"/>
        <v>-71788.570209104946</v>
      </c>
      <c r="BC49" s="46">
        <f t="shared" si="132"/>
        <v>-22089.603895906559</v>
      </c>
      <c r="BD49" s="46">
        <f t="shared" si="132"/>
        <v>-69771.784176789617</v>
      </c>
      <c r="BE49" s="46">
        <f t="shared" si="132"/>
        <v>-1782.338564558738</v>
      </c>
      <c r="BF49" s="46">
        <f t="shared" si="132"/>
        <v>-1880.2785255005965</v>
      </c>
      <c r="BG49" s="46">
        <f t="shared" si="132"/>
        <v>-23969.88977858374</v>
      </c>
      <c r="BH49" s="46">
        <f t="shared" si="132"/>
        <v>-145.93916196193936</v>
      </c>
      <c r="BI49" s="46">
        <f t="shared" si="132"/>
        <v>-102772.33845458317</v>
      </c>
      <c r="BJ49" s="46">
        <f t="shared" si="132"/>
        <v>-209944.8816071226</v>
      </c>
      <c r="BK49" s="46">
        <f t="shared" si="132"/>
        <v>-21374.247223267801</v>
      </c>
      <c r="BL49" s="46">
        <f t="shared" si="132"/>
        <v>-24983.279543841083</v>
      </c>
      <c r="BM49" s="46">
        <f t="shared" si="132"/>
        <v>-27188.95495408498</v>
      </c>
      <c r="BN49" s="46">
        <f t="shared" si="132"/>
        <v>-27201.830013114813</v>
      </c>
      <c r="BO49" s="46">
        <f t="shared" si="132"/>
        <v>-104972.4408035613</v>
      </c>
      <c r="BP49" s="46">
        <f t="shared" si="132"/>
        <v>-104972.4408035613</v>
      </c>
      <c r="BQ49" s="46">
        <f t="shared" ref="BQ49:EB49" si="133">IF(ABS(HLOOKUP(BQ$10,CTA_Look_Up_Table,40,FALSE))&gt;=0.0001,HLOOKUP(BQ$10,CTA_Look_Up_Table,40,FALSE)*Capacity_Factor,0)</f>
        <v>-209950.58341897864</v>
      </c>
      <c r="BR49" s="46">
        <f t="shared" si="133"/>
        <v>-334.20655191975874</v>
      </c>
      <c r="BS49" s="46">
        <f t="shared" si="133"/>
        <v>-12.87328104548663</v>
      </c>
      <c r="BT49" s="46">
        <f t="shared" si="133"/>
        <v>-394.64502187641074</v>
      </c>
      <c r="BU49" s="46">
        <f t="shared" si="133"/>
        <v>-2.3296499667401736</v>
      </c>
      <c r="BV49" s="46">
        <f t="shared" si="133"/>
        <v>-156670.76890252132</v>
      </c>
      <c r="BW49" s="46">
        <f t="shared" si="133"/>
        <v>-104963.55088185021</v>
      </c>
      <c r="BX49" s="46">
        <f t="shared" si="133"/>
        <v>-51698.475242491804</v>
      </c>
      <c r="BY49" s="46">
        <f t="shared" si="133"/>
        <v>-156662.00160042007</v>
      </c>
      <c r="BZ49" s="46">
        <f t="shared" si="133"/>
        <v>-95339.505566858075</v>
      </c>
      <c r="CA49" s="46">
        <f t="shared" si="133"/>
        <v>-4766.9758914409522</v>
      </c>
      <c r="CB49" s="46">
        <f t="shared" si="133"/>
        <v>0</v>
      </c>
      <c r="CC49" s="46">
        <f t="shared" si="133"/>
        <v>-26632.120913005871</v>
      </c>
      <c r="CD49" s="46">
        <f t="shared" si="133"/>
        <v>-2506.025400389799</v>
      </c>
      <c r="CE49" s="46">
        <f t="shared" si="133"/>
        <v>-90680.144323572822</v>
      </c>
      <c r="CF49" s="46">
        <f t="shared" si="133"/>
        <v>-93221.190497621807</v>
      </c>
      <c r="CG49" s="46">
        <f t="shared" si="133"/>
        <v>-90572.545615966388</v>
      </c>
      <c r="CH49" s="46">
        <f t="shared" si="133"/>
        <v>-95340.609143346344</v>
      </c>
      <c r="CI49" s="46">
        <f t="shared" si="133"/>
        <v>-2646.885290254666</v>
      </c>
      <c r="CJ49" s="46">
        <f t="shared" si="133"/>
        <v>-3870.1421962865079</v>
      </c>
      <c r="CK49" s="46">
        <f t="shared" si="133"/>
        <v>-3822.3769534819412</v>
      </c>
      <c r="CL49" s="46">
        <f t="shared" si="133"/>
        <v>-3846.2234020993315</v>
      </c>
      <c r="CM49" s="46">
        <f t="shared" si="133"/>
        <v>-1213.0279781816678</v>
      </c>
      <c r="CN49" s="46">
        <f t="shared" si="133"/>
        <v>-1320.7076147305677</v>
      </c>
      <c r="CO49" s="46">
        <f t="shared" si="133"/>
        <v>-107.58687481408029</v>
      </c>
      <c r="CP49" s="46">
        <f t="shared" si="133"/>
        <v>-1320.6144238271138</v>
      </c>
      <c r="CQ49" s="46">
        <f t="shared" si="133"/>
        <v>-1223.2569060318424</v>
      </c>
      <c r="CR49" s="46">
        <f t="shared" si="133"/>
        <v>-300.13381177380501</v>
      </c>
      <c r="CS49" s="46">
        <f t="shared" si="133"/>
        <v>0.10051006796343243</v>
      </c>
      <c r="CT49" s="46">
        <f t="shared" si="133"/>
        <v>-33243.243009525322</v>
      </c>
      <c r="CU49" s="46">
        <f t="shared" si="133"/>
        <v>-7278.3689652500925</v>
      </c>
      <c r="CV49" s="46">
        <f t="shared" si="133"/>
        <v>-95845.372767120542</v>
      </c>
      <c r="CW49" s="46">
        <f t="shared" si="133"/>
        <v>-97917.950721898465</v>
      </c>
      <c r="CX49" s="46">
        <f t="shared" si="133"/>
        <v>-97925.369208291828</v>
      </c>
      <c r="CY49" s="46">
        <f t="shared" si="133"/>
        <v>-74395.58573323059</v>
      </c>
      <c r="CZ49" s="46">
        <f t="shared" si="133"/>
        <v>-74395.58573323059</v>
      </c>
      <c r="DA49" s="46">
        <f t="shared" si="133"/>
        <v>-23522.383381609347</v>
      </c>
      <c r="DB49" s="46">
        <f t="shared" si="133"/>
        <v>-79234.891253908921</v>
      </c>
      <c r="DC49" s="46">
        <f t="shared" si="133"/>
        <v>-79238.876391227677</v>
      </c>
      <c r="DD49" s="46">
        <f t="shared" si="133"/>
        <v>-79587.913110545851</v>
      </c>
      <c r="DE49" s="46">
        <f t="shared" si="133"/>
        <v>-79587.913110545851</v>
      </c>
      <c r="DF49" s="46">
        <f t="shared" si="133"/>
        <v>-16257.429001672239</v>
      </c>
      <c r="DG49" s="46">
        <f t="shared" si="133"/>
        <v>-354.25393847627589</v>
      </c>
      <c r="DH49" s="46">
        <f t="shared" si="133"/>
        <v>-321.209547687976</v>
      </c>
      <c r="DI49" s="46">
        <f t="shared" si="133"/>
        <v>-560.88245011653407</v>
      </c>
      <c r="DJ49" s="46">
        <f t="shared" si="133"/>
        <v>-300.23411461462786</v>
      </c>
      <c r="DK49" s="46">
        <f t="shared" si="133"/>
        <v>-3165.8022824909362</v>
      </c>
      <c r="DL49" s="46">
        <f t="shared" si="133"/>
        <v>-20.975494383153016</v>
      </c>
      <c r="DM49" s="46">
        <f t="shared" si="133"/>
        <v>-87952.287173981516</v>
      </c>
      <c r="DN49" s="46">
        <f t="shared" si="133"/>
        <v>-87952.287173981516</v>
      </c>
      <c r="DO49" s="46">
        <f t="shared" si="133"/>
        <v>-13705.475813330842</v>
      </c>
      <c r="DP49" s="46">
        <f t="shared" si="133"/>
        <v>-101657.72620142941</v>
      </c>
      <c r="DQ49" s="46">
        <f t="shared" si="133"/>
        <v>-583.9053854344545</v>
      </c>
      <c r="DR49" s="46">
        <f t="shared" si="133"/>
        <v>-101668.63934670232</v>
      </c>
      <c r="DS49" s="46">
        <f t="shared" si="133"/>
        <v>-95445.448909732091</v>
      </c>
      <c r="DT49" s="46">
        <f t="shared" si="133"/>
        <v>-90673.15500581378</v>
      </c>
      <c r="DU49" s="46">
        <f t="shared" si="133"/>
        <v>-4772.273058584653</v>
      </c>
      <c r="DV49" s="46">
        <f t="shared" si="133"/>
        <v>-95451.763819637199</v>
      </c>
      <c r="DW49" s="46">
        <f t="shared" si="133"/>
        <v>-13600.979381852556</v>
      </c>
      <c r="DX49" s="46">
        <f t="shared" si="133"/>
        <v>0</v>
      </c>
      <c r="DY49" s="46">
        <f t="shared" si="133"/>
        <v>-53444.222889287761</v>
      </c>
      <c r="DZ49" s="46">
        <f t="shared" si="133"/>
        <v>-2602.1800198128544</v>
      </c>
      <c r="EA49" s="46">
        <f t="shared" si="133"/>
        <v>-1385460.5782779201</v>
      </c>
      <c r="EB49" s="46">
        <f t="shared" si="133"/>
        <v>-1389753.4908172947</v>
      </c>
      <c r="EC49" s="46">
        <f t="shared" ref="EC49:GN49" si="134">IF(ABS(HLOOKUP(EC$10,CTA_Look_Up_Table,40,FALSE))&gt;=0.0001,HLOOKUP(EC$10,CTA_Look_Up_Table,40,FALSE)*Capacity_Factor,0)</f>
        <v>-1392977.1603591442</v>
      </c>
      <c r="ED49" s="46">
        <f t="shared" si="134"/>
        <v>-3129.4265621433756</v>
      </c>
      <c r="EE49" s="46">
        <f t="shared" si="134"/>
        <v>-1392883.3563576411</v>
      </c>
      <c r="EF49" s="46">
        <f t="shared" si="134"/>
        <v>-62149.19744288682</v>
      </c>
      <c r="EG49" s="46">
        <f t="shared" si="134"/>
        <v>-28477.135264921813</v>
      </c>
      <c r="EH49" s="46">
        <f t="shared" si="134"/>
        <v>-37181.607078120651</v>
      </c>
      <c r="EI49" s="46">
        <f t="shared" si="134"/>
        <v>-348.22191201099616</v>
      </c>
      <c r="EJ49" s="46">
        <f t="shared" si="134"/>
        <v>-2502.6827898264355</v>
      </c>
      <c r="EK49" s="46">
        <f t="shared" si="134"/>
        <v>-227.46323871135186</v>
      </c>
      <c r="EL49" s="46">
        <f t="shared" si="134"/>
        <v>-2057.7937084233868</v>
      </c>
      <c r="EM49" s="46">
        <f t="shared" si="134"/>
        <v>-10051.822216748467</v>
      </c>
      <c r="EN49" s="46">
        <f t="shared" si="134"/>
        <v>-10051.478881841003</v>
      </c>
      <c r="EO49" s="46">
        <f t="shared" si="134"/>
        <v>-3334.2528107586772</v>
      </c>
      <c r="EP49" s="46">
        <f t="shared" si="134"/>
        <v>-70718.284944896761</v>
      </c>
      <c r="EQ49" s="46">
        <f t="shared" si="134"/>
        <v>-64609.682533292013</v>
      </c>
      <c r="ER49" s="46">
        <f t="shared" si="134"/>
        <v>-2583.8085367733875</v>
      </c>
      <c r="ES49" s="46">
        <f t="shared" si="134"/>
        <v>-67182.364566671429</v>
      </c>
      <c r="ET49" s="46">
        <f t="shared" si="134"/>
        <v>-3535.9136341467888</v>
      </c>
      <c r="EU49" s="46">
        <f t="shared" si="134"/>
        <v>-70728.952850950052</v>
      </c>
      <c r="EV49" s="46">
        <f t="shared" si="134"/>
        <v>-26668.140423386936</v>
      </c>
      <c r="EW49" s="46">
        <f t="shared" si="134"/>
        <v>0</v>
      </c>
      <c r="EX49" s="46">
        <f t="shared" si="134"/>
        <v>-37745.295555388031</v>
      </c>
      <c r="EY49" s="46">
        <f t="shared" si="134"/>
        <v>-40123.858484480574</v>
      </c>
      <c r="EZ49" s="46">
        <f t="shared" si="134"/>
        <v>-2728.079091085061</v>
      </c>
      <c r="FA49" s="46">
        <f t="shared" si="134"/>
        <v>-509.37326276570275</v>
      </c>
      <c r="FB49" s="46">
        <f t="shared" si="134"/>
        <v>-337849.21266832185</v>
      </c>
      <c r="FC49" s="46">
        <f t="shared" si="134"/>
        <v>-338283.22477723687</v>
      </c>
      <c r="FD49" s="46">
        <f t="shared" si="134"/>
        <v>-5641.2420605083034</v>
      </c>
      <c r="FE49" s="46">
        <f t="shared" si="134"/>
        <v>-5655.7442817602832</v>
      </c>
      <c r="FF49" s="46">
        <f t="shared" si="134"/>
        <v>-3495435.0616550557</v>
      </c>
      <c r="FG49" s="46">
        <f t="shared" si="134"/>
        <v>-3504337.8584251581</v>
      </c>
      <c r="FH49" s="46">
        <f t="shared" si="134"/>
        <v>-94985.502753342676</v>
      </c>
      <c r="FI49" s="46">
        <f t="shared" si="134"/>
        <v>-95229.393157250583</v>
      </c>
      <c r="FJ49" s="46">
        <f t="shared" si="134"/>
        <v>-863569.44740575913</v>
      </c>
      <c r="FK49" s="46">
        <f t="shared" si="134"/>
        <v>-865788.2492452329</v>
      </c>
      <c r="FL49" s="46">
        <f t="shared" si="134"/>
        <v>-3998.4121177143493</v>
      </c>
      <c r="FM49" s="46">
        <f t="shared" si="134"/>
        <v>-4008.6416586625733</v>
      </c>
      <c r="FN49" s="46">
        <f t="shared" si="134"/>
        <v>-24474.549175689601</v>
      </c>
      <c r="FO49" s="46">
        <f t="shared" si="134"/>
        <v>-24537.318153950262</v>
      </c>
      <c r="FP49" s="46">
        <f t="shared" si="134"/>
        <v>-276431.50250774407</v>
      </c>
      <c r="FQ49" s="46">
        <f t="shared" si="134"/>
        <v>-276784.52436438092</v>
      </c>
      <c r="FR49" s="46">
        <f t="shared" si="134"/>
        <v>-23.121092315571541</v>
      </c>
      <c r="FS49" s="46">
        <f t="shared" si="134"/>
        <v>-23.17204076344672</v>
      </c>
      <c r="FT49" s="46">
        <f t="shared" si="134"/>
        <v>-321.33320956446727</v>
      </c>
      <c r="FU49" s="46">
        <f t="shared" si="134"/>
        <v>-226.37885219201576</v>
      </c>
      <c r="FV49" s="46">
        <f t="shared" si="134"/>
        <v>-262.40020186723166</v>
      </c>
      <c r="FW49" s="46">
        <f t="shared" si="134"/>
        <v>-26981.727813509646</v>
      </c>
      <c r="FX49" s="46">
        <f t="shared" si="134"/>
        <v>-31275.051128576859</v>
      </c>
      <c r="FY49" s="46">
        <f t="shared" si="134"/>
        <v>-2406.0156204343825</v>
      </c>
      <c r="FZ49" s="46">
        <f t="shared" si="134"/>
        <v>0</v>
      </c>
      <c r="GA49" s="46">
        <f t="shared" si="134"/>
        <v>0.38537933237108213</v>
      </c>
      <c r="GB49" s="46">
        <f t="shared" si="134"/>
        <v>8.0524297760843844E-5</v>
      </c>
      <c r="GC49" s="46">
        <f t="shared" si="134"/>
        <v>1.5476127502878792E-4</v>
      </c>
      <c r="GD49" s="46">
        <f t="shared" si="134"/>
        <v>-181.69485625250647</v>
      </c>
      <c r="GE49" s="46">
        <f t="shared" si="134"/>
        <v>-52918.356430665634</v>
      </c>
      <c r="GF49" s="46">
        <f t="shared" si="134"/>
        <v>-142766.50217776993</v>
      </c>
      <c r="GG49" s="46">
        <f t="shared" si="134"/>
        <v>-127466.9469130145</v>
      </c>
      <c r="GH49" s="46">
        <f t="shared" si="134"/>
        <v>-167103.98102263577</v>
      </c>
      <c r="GI49" s="46">
        <f t="shared" si="134"/>
        <v>-167541.36517082053</v>
      </c>
      <c r="GJ49" s="46">
        <f t="shared" si="134"/>
        <v>-509624.57165600412</v>
      </c>
      <c r="GK49" s="46">
        <f t="shared" si="134"/>
        <v>-2547.327976659441</v>
      </c>
      <c r="GL49" s="46">
        <f t="shared" si="134"/>
        <v>-143466.59883996812</v>
      </c>
      <c r="GM49" s="46">
        <f t="shared" si="134"/>
        <v>-541466.06407208845</v>
      </c>
      <c r="GN49" s="46">
        <f t="shared" si="134"/>
        <v>-174963.53015249234</v>
      </c>
      <c r="GO49" s="46">
        <f t="shared" ref="GO49:HZ49" si="135">IF(ABS(HLOOKUP(GO$10,CTA_Look_Up_Table,40,FALSE))&gt;=0.0001,HLOOKUP(GO$10,CTA_Look_Up_Table,40,FALSE)*Capacity_Factor,0)</f>
        <v>-526456.25894530909</v>
      </c>
      <c r="GP49" s="46">
        <f t="shared" si="135"/>
        <v>-60367.595822183022</v>
      </c>
      <c r="GQ49" s="46">
        <f t="shared" si="135"/>
        <v>-146503.39609647042</v>
      </c>
      <c r="GR49" s="46">
        <f t="shared" si="135"/>
        <v>-124022.19421468135</v>
      </c>
      <c r="GS49" s="46">
        <f t="shared" si="135"/>
        <v>-21979.381128650242</v>
      </c>
      <c r="GT49" s="46">
        <f t="shared" si="135"/>
        <v>-124.33652958442387</v>
      </c>
      <c r="GU49" s="46">
        <f t="shared" si="135"/>
        <v>-23871.947365249689</v>
      </c>
      <c r="GV49" s="46">
        <f t="shared" si="135"/>
        <v>-2026.2179327017554</v>
      </c>
      <c r="GW49" s="46">
        <f t="shared" si="135"/>
        <v>-145.93916196193936</v>
      </c>
      <c r="GX49" s="46">
        <f t="shared" si="135"/>
        <v>-286.25946423384676</v>
      </c>
      <c r="GY49" s="46">
        <f t="shared" si="135"/>
        <v>-286.25940292404181</v>
      </c>
      <c r="GZ49" s="46">
        <f t="shared" si="135"/>
        <v>-209951.38044644243</v>
      </c>
      <c r="HA49" s="46">
        <f t="shared" si="135"/>
        <v>-396.97467184315093</v>
      </c>
      <c r="HB49" s="46">
        <f t="shared" si="135"/>
        <v>-156671.07545154585</v>
      </c>
      <c r="HC49" s="46">
        <f t="shared" si="135"/>
        <v>-64110.191552739554</v>
      </c>
      <c r="HD49" s="46">
        <f t="shared" si="135"/>
        <v>-51698.462980530814</v>
      </c>
      <c r="HE49" s="46">
        <f t="shared" si="135"/>
        <v>-29179.328722447695</v>
      </c>
      <c r="HF49" s="46">
        <f t="shared" si="135"/>
        <v>-40853.383853032632</v>
      </c>
      <c r="HG49" s="46">
        <f t="shared" si="135"/>
        <v>-67490.139787289241</v>
      </c>
      <c r="HH49" s="46">
        <f t="shared" si="135"/>
        <v>-93289.489620284803</v>
      </c>
      <c r="HI49" s="46">
        <f t="shared" si="135"/>
        <v>-68.280484482306022</v>
      </c>
      <c r="HJ49" s="46">
        <f t="shared" si="135"/>
        <v>-95341.283551200278</v>
      </c>
      <c r="HK49" s="46">
        <f t="shared" si="135"/>
        <v>-23.854848060661975</v>
      </c>
      <c r="HL49" s="46">
        <f t="shared" si="135"/>
        <v>-40816.843209309889</v>
      </c>
      <c r="HM49" s="46">
        <f t="shared" si="135"/>
        <v>-40775.600103550998</v>
      </c>
      <c r="HN49" s="46">
        <f t="shared" si="135"/>
        <v>-167.81609440659514</v>
      </c>
      <c r="HO49" s="46">
        <f t="shared" si="135"/>
        <v>-7110.557898247499</v>
      </c>
      <c r="HP49" s="46">
        <f t="shared" si="135"/>
        <v>-33174.962279803804</v>
      </c>
      <c r="HQ49" s="46">
        <f t="shared" si="135"/>
        <v>-97925.982306340869</v>
      </c>
      <c r="HR49" s="46">
        <f t="shared" si="135"/>
        <v>0</v>
      </c>
      <c r="HS49" s="46">
        <f t="shared" si="135"/>
        <v>-79239.489489276719</v>
      </c>
      <c r="HT49" s="46">
        <f t="shared" si="135"/>
        <v>-11121.071345253789</v>
      </c>
      <c r="HU49" s="46">
        <f t="shared" si="135"/>
        <v>-20.97543307334811</v>
      </c>
      <c r="HV49" s="46">
        <f t="shared" si="135"/>
        <v>-101669.19113494645</v>
      </c>
      <c r="HW49" s="46">
        <f t="shared" si="135"/>
        <v>-95452.438227491148</v>
      </c>
      <c r="HX49" s="46">
        <f t="shared" si="135"/>
        <v>-1392955.0888293791</v>
      </c>
      <c r="HY49" s="46">
        <f t="shared" si="135"/>
        <v>0</v>
      </c>
      <c r="HZ49" s="46">
        <f t="shared" si="135"/>
        <v>-70729.443329389265</v>
      </c>
    </row>
    <row r="50" spans="1:234" s="44" customFormat="1" ht="12" customHeight="1" x14ac:dyDescent="0.15">
      <c r="A50" s="17" t="s">
        <v>553</v>
      </c>
      <c r="B50" s="45"/>
      <c r="C50" s="54">
        <f>IF(HLOOKUP(C$10,CTA_Look_Up_Table,41,FALSE)&gt;=0.01,HLOOKUP(C$10,CTA_Look_Up_Table,41,FALSE),0)</f>
        <v>106.1674</v>
      </c>
      <c r="D50" s="43">
        <f>IF(HLOOKUP(D$10,CTA_Look_Up_Table,41,FALSE)&gt;=0.01,HLOOKUP(D$10,CTA_Look_Up_Table,41,FALSE),0)</f>
        <v>38.302039999999998</v>
      </c>
      <c r="E50" s="43">
        <f t="shared" ref="E50:BP50" si="136">IF(HLOOKUP(E$10,CTA_Look_Up_Table,41,FALSE)&gt;=0.01,HLOOKUP(E$10,CTA_Look_Up_Table,41,FALSE),0)</f>
        <v>73.027749999999997</v>
      </c>
      <c r="F50" s="43">
        <f t="shared" si="136"/>
        <v>54.552250000000001</v>
      </c>
      <c r="G50" s="43">
        <f t="shared" si="136"/>
        <v>54.552250000000001</v>
      </c>
      <c r="H50" s="43">
        <f t="shared" si="136"/>
        <v>54.247239999999998</v>
      </c>
      <c r="I50" s="43">
        <f t="shared" si="136"/>
        <v>66.332930000000005</v>
      </c>
      <c r="J50" s="43">
        <f t="shared" si="136"/>
        <v>52.180639999999997</v>
      </c>
      <c r="K50" s="43">
        <f t="shared" si="136"/>
        <v>0</v>
      </c>
      <c r="L50" s="43">
        <f t="shared" si="136"/>
        <v>54.552250000000001</v>
      </c>
      <c r="M50" s="43">
        <f t="shared" si="136"/>
        <v>38.302039999999998</v>
      </c>
      <c r="N50" s="43">
        <f t="shared" si="136"/>
        <v>60.72</v>
      </c>
      <c r="O50" s="43">
        <f t="shared" si="136"/>
        <v>34.62274</v>
      </c>
      <c r="P50" s="43">
        <f t="shared" si="136"/>
        <v>54.552250000000001</v>
      </c>
      <c r="Q50" s="43">
        <f t="shared" si="136"/>
        <v>38.302039999999998</v>
      </c>
      <c r="R50" s="43">
        <f t="shared" si="136"/>
        <v>55.106630000000003</v>
      </c>
      <c r="S50" s="43">
        <f t="shared" si="136"/>
        <v>60.72</v>
      </c>
      <c r="T50" s="43">
        <f t="shared" si="136"/>
        <v>60.720399999999998</v>
      </c>
      <c r="U50" s="43">
        <f t="shared" si="136"/>
        <v>60.72</v>
      </c>
      <c r="V50" s="43">
        <f t="shared" si="136"/>
        <v>28.743320000000001</v>
      </c>
      <c r="W50" s="43">
        <f t="shared" si="136"/>
        <v>40.358899999999998</v>
      </c>
      <c r="X50" s="43">
        <f t="shared" si="136"/>
        <v>28.743320000000001</v>
      </c>
      <c r="Y50" s="43">
        <f t="shared" si="136"/>
        <v>63.413930000000001</v>
      </c>
      <c r="Z50" s="43">
        <f t="shared" si="136"/>
        <v>36.47692</v>
      </c>
      <c r="AA50" s="43">
        <f t="shared" si="136"/>
        <v>18.015280000000001</v>
      </c>
      <c r="AB50" s="43">
        <f t="shared" si="136"/>
        <v>42.622689999999999</v>
      </c>
      <c r="AC50" s="43">
        <f t="shared" si="136"/>
        <v>18.015280000000001</v>
      </c>
      <c r="AD50" s="43">
        <f t="shared" si="136"/>
        <v>31.051580000000001</v>
      </c>
      <c r="AE50" s="43">
        <f t="shared" si="136"/>
        <v>18.015280000000001</v>
      </c>
      <c r="AF50" s="43">
        <f t="shared" si="136"/>
        <v>35.942659999999997</v>
      </c>
      <c r="AG50" s="43">
        <f t="shared" si="136"/>
        <v>18.015280000000001</v>
      </c>
      <c r="AH50" s="43">
        <f t="shared" si="136"/>
        <v>28.87678</v>
      </c>
      <c r="AI50" s="43">
        <f t="shared" si="136"/>
        <v>29.954830000000001</v>
      </c>
      <c r="AJ50" s="43">
        <f t="shared" si="136"/>
        <v>29.954830000000001</v>
      </c>
      <c r="AK50" s="43">
        <f t="shared" si="136"/>
        <v>29.954830000000001</v>
      </c>
      <c r="AL50" s="43">
        <f t="shared" si="136"/>
        <v>55.106630000000003</v>
      </c>
      <c r="AM50" s="43">
        <f t="shared" si="136"/>
        <v>28.596679999999999</v>
      </c>
      <c r="AN50" s="43">
        <f t="shared" si="136"/>
        <v>55.106630000000003</v>
      </c>
      <c r="AO50" s="43">
        <f t="shared" si="136"/>
        <v>55.106630000000003</v>
      </c>
      <c r="AP50" s="43">
        <f t="shared" si="136"/>
        <v>55.106630000000003</v>
      </c>
      <c r="AQ50" s="43">
        <f t="shared" si="136"/>
        <v>55.106670000000001</v>
      </c>
      <c r="AR50" s="43">
        <f t="shared" si="136"/>
        <v>18.053190000000001</v>
      </c>
      <c r="AS50" s="43">
        <f t="shared" si="136"/>
        <v>18.053190000000001</v>
      </c>
      <c r="AT50" s="43">
        <f t="shared" si="136"/>
        <v>55.106630000000003</v>
      </c>
      <c r="AU50" s="43">
        <f t="shared" si="136"/>
        <v>52.623019999999997</v>
      </c>
      <c r="AV50" s="43">
        <f t="shared" si="136"/>
        <v>28.656279999999999</v>
      </c>
      <c r="AW50" s="43">
        <f t="shared" si="136"/>
        <v>23.99128</v>
      </c>
      <c r="AX50" s="43">
        <f t="shared" si="136"/>
        <v>28.35951</v>
      </c>
      <c r="AY50" s="43">
        <f t="shared" si="136"/>
        <v>28.743320000000001</v>
      </c>
      <c r="AZ50" s="43">
        <f t="shared" si="136"/>
        <v>68.995249999999999</v>
      </c>
      <c r="BA50" s="43">
        <f t="shared" si="136"/>
        <v>40.858490000000003</v>
      </c>
      <c r="BB50" s="43">
        <f t="shared" si="136"/>
        <v>18.015280000000001</v>
      </c>
      <c r="BC50" s="43">
        <f t="shared" si="136"/>
        <v>43.650539999999999</v>
      </c>
      <c r="BD50" s="43">
        <f t="shared" si="136"/>
        <v>18.015280000000001</v>
      </c>
      <c r="BE50" s="43">
        <f t="shared" si="136"/>
        <v>31.121970000000001</v>
      </c>
      <c r="BF50" s="43">
        <f t="shared" si="136"/>
        <v>36.32038</v>
      </c>
      <c r="BG50" s="43">
        <f t="shared" si="136"/>
        <v>43.039850000000001</v>
      </c>
      <c r="BH50" s="43">
        <f t="shared" si="136"/>
        <v>28.709969999999998</v>
      </c>
      <c r="BI50" s="43">
        <f t="shared" si="136"/>
        <v>75.855720000000005</v>
      </c>
      <c r="BJ50" s="43">
        <f t="shared" si="136"/>
        <v>75.872410000000002</v>
      </c>
      <c r="BK50" s="43">
        <f t="shared" si="136"/>
        <v>45.259770000000003</v>
      </c>
      <c r="BL50" s="43">
        <f t="shared" si="136"/>
        <v>46.29269</v>
      </c>
      <c r="BM50" s="43">
        <f t="shared" si="136"/>
        <v>46.307360000000003</v>
      </c>
      <c r="BN50" s="43">
        <f t="shared" si="136"/>
        <v>46.29269</v>
      </c>
      <c r="BO50" s="43">
        <f t="shared" si="136"/>
        <v>75.872410000000002</v>
      </c>
      <c r="BP50" s="43">
        <f t="shared" si="136"/>
        <v>75.872410000000002</v>
      </c>
      <c r="BQ50" s="43">
        <f t="shared" ref="BQ50:EB50" si="137">IF(HLOOKUP(BQ$10,CTA_Look_Up_Table,41,FALSE)&gt;=0.01,HLOOKUP(BQ$10,CTA_Look_Up_Table,41,FALSE),0)</f>
        <v>75.872410000000002</v>
      </c>
      <c r="BR50" s="43">
        <f t="shared" si="137"/>
        <v>19.021260000000002</v>
      </c>
      <c r="BS50" s="43">
        <f t="shared" si="137"/>
        <v>34.949640000000002</v>
      </c>
      <c r="BT50" s="43">
        <f t="shared" si="137"/>
        <v>18.617069999999998</v>
      </c>
      <c r="BU50" s="43">
        <f t="shared" si="137"/>
        <v>28.640239999999999</v>
      </c>
      <c r="BV50" s="43">
        <f t="shared" si="137"/>
        <v>75.872410000000002</v>
      </c>
      <c r="BW50" s="43">
        <f t="shared" si="137"/>
        <v>75.872410000000002</v>
      </c>
      <c r="BX50" s="43">
        <f t="shared" si="137"/>
        <v>75.872410000000002</v>
      </c>
      <c r="BY50" s="43">
        <f t="shared" si="137"/>
        <v>75.872410000000002</v>
      </c>
      <c r="BZ50" s="43">
        <f t="shared" si="137"/>
        <v>54.249130000000001</v>
      </c>
      <c r="CA50" s="43">
        <f t="shared" si="137"/>
        <v>54.249130000000001</v>
      </c>
      <c r="CB50" s="43">
        <f t="shared" si="137"/>
        <v>0</v>
      </c>
      <c r="CC50" s="43">
        <f t="shared" si="137"/>
        <v>55.106630000000003</v>
      </c>
      <c r="CD50" s="43">
        <f t="shared" si="137"/>
        <v>47.351089999999999</v>
      </c>
      <c r="CE50" s="43">
        <f t="shared" si="137"/>
        <v>54.247239999999998</v>
      </c>
      <c r="CF50" s="43">
        <f t="shared" si="137"/>
        <v>54.033839999999998</v>
      </c>
      <c r="CG50" s="43">
        <f t="shared" si="137"/>
        <v>54.249130000000001</v>
      </c>
      <c r="CH50" s="43">
        <f t="shared" si="137"/>
        <v>54.249130000000001</v>
      </c>
      <c r="CI50" s="43">
        <f t="shared" si="137"/>
        <v>47.558759999999999</v>
      </c>
      <c r="CJ50" s="43">
        <f t="shared" si="137"/>
        <v>49.034700000000001</v>
      </c>
      <c r="CK50" s="43">
        <f t="shared" si="137"/>
        <v>49.034700000000001</v>
      </c>
      <c r="CL50" s="43">
        <f t="shared" si="137"/>
        <v>49.034700000000001</v>
      </c>
      <c r="CM50" s="43">
        <f t="shared" si="137"/>
        <v>52.67118</v>
      </c>
      <c r="CN50" s="43">
        <f t="shared" si="137"/>
        <v>52.67118</v>
      </c>
      <c r="CO50" s="43">
        <f t="shared" si="137"/>
        <v>52.67118</v>
      </c>
      <c r="CP50" s="43">
        <f t="shared" si="137"/>
        <v>52.67118</v>
      </c>
      <c r="CQ50" s="43">
        <f t="shared" si="137"/>
        <v>52.67118</v>
      </c>
      <c r="CR50" s="43">
        <f t="shared" si="137"/>
        <v>29.670770000000001</v>
      </c>
      <c r="CS50" s="43">
        <f t="shared" si="137"/>
        <v>28.013480000000001</v>
      </c>
      <c r="CT50" s="43">
        <f t="shared" si="137"/>
        <v>165.88749999999999</v>
      </c>
      <c r="CU50" s="43">
        <f t="shared" si="137"/>
        <v>45.00318</v>
      </c>
      <c r="CV50" s="43">
        <f t="shared" si="137"/>
        <v>53.984209999999997</v>
      </c>
      <c r="CW50" s="43">
        <f t="shared" si="137"/>
        <v>55.168529999999997</v>
      </c>
      <c r="CX50" s="43">
        <f t="shared" si="137"/>
        <v>55.168529999999997</v>
      </c>
      <c r="CY50" s="43">
        <f t="shared" si="137"/>
        <v>55.168529999999997</v>
      </c>
      <c r="CZ50" s="43">
        <f t="shared" si="137"/>
        <v>55.168529999999997</v>
      </c>
      <c r="DA50" s="43">
        <f t="shared" si="137"/>
        <v>55.168529999999997</v>
      </c>
      <c r="DB50" s="43">
        <f t="shared" si="137"/>
        <v>53.758839999999999</v>
      </c>
      <c r="DC50" s="43">
        <f t="shared" si="137"/>
        <v>53.758839999999999</v>
      </c>
      <c r="DD50" s="43">
        <f t="shared" si="137"/>
        <v>53.758809999999997</v>
      </c>
      <c r="DE50" s="43">
        <f t="shared" si="137"/>
        <v>53.758839999999999</v>
      </c>
      <c r="DF50" s="43">
        <f t="shared" si="137"/>
        <v>55.106630000000003</v>
      </c>
      <c r="DG50" s="43">
        <f t="shared" si="137"/>
        <v>29.786619999999999</v>
      </c>
      <c r="DH50" s="43">
        <f t="shared" si="137"/>
        <v>29.786619999999999</v>
      </c>
      <c r="DI50" s="43">
        <f t="shared" si="137"/>
        <v>29.563829999999999</v>
      </c>
      <c r="DJ50" s="43">
        <f t="shared" si="137"/>
        <v>29.786619999999999</v>
      </c>
      <c r="DK50" s="43">
        <f t="shared" si="137"/>
        <v>18.053190000000001</v>
      </c>
      <c r="DL50" s="43">
        <f t="shared" si="137"/>
        <v>29.786619999999999</v>
      </c>
      <c r="DM50" s="43">
        <f t="shared" si="137"/>
        <v>22.865259999999999</v>
      </c>
      <c r="DN50" s="43">
        <f t="shared" si="137"/>
        <v>22.865259999999999</v>
      </c>
      <c r="DO50" s="43">
        <f t="shared" si="137"/>
        <v>22.865259999999999</v>
      </c>
      <c r="DP50" s="43">
        <f t="shared" si="137"/>
        <v>22.865259999999999</v>
      </c>
      <c r="DQ50" s="43">
        <f t="shared" si="137"/>
        <v>28.177040000000002</v>
      </c>
      <c r="DR50" s="43">
        <f t="shared" si="137"/>
        <v>22.86533</v>
      </c>
      <c r="DS50" s="43">
        <f t="shared" si="137"/>
        <v>54.247239999999998</v>
      </c>
      <c r="DT50" s="43">
        <f t="shared" si="137"/>
        <v>54.247239999999998</v>
      </c>
      <c r="DU50" s="43">
        <f t="shared" si="137"/>
        <v>54.247239999999998</v>
      </c>
      <c r="DV50" s="43">
        <f t="shared" si="137"/>
        <v>54.247239999999998</v>
      </c>
      <c r="DW50" s="43">
        <f t="shared" si="137"/>
        <v>54.247239999999998</v>
      </c>
      <c r="DX50" s="43">
        <f t="shared" si="137"/>
        <v>0</v>
      </c>
      <c r="DY50" s="43">
        <f t="shared" si="137"/>
        <v>50.693620000000003</v>
      </c>
      <c r="DZ50" s="43">
        <f t="shared" si="137"/>
        <v>55.727670000000003</v>
      </c>
      <c r="EA50" s="43">
        <f t="shared" si="137"/>
        <v>62.119050000000001</v>
      </c>
      <c r="EB50" s="43">
        <f t="shared" si="137"/>
        <v>62.119050000000001</v>
      </c>
      <c r="EC50" s="43">
        <f t="shared" ref="EC50:GN50" si="138">IF(HLOOKUP(EC$10,CTA_Look_Up_Table,41,FALSE)&gt;=0.01,HLOOKUP(EC$10,CTA_Look_Up_Table,41,FALSE),0)</f>
        <v>62.119050000000001</v>
      </c>
      <c r="ED50" s="43">
        <f t="shared" si="138"/>
        <v>62.119050000000001</v>
      </c>
      <c r="EE50" s="43">
        <f t="shared" si="138"/>
        <v>62.119050000000001</v>
      </c>
      <c r="EF50" s="43">
        <f t="shared" si="138"/>
        <v>51.075620000000001</v>
      </c>
      <c r="EG50" s="43">
        <f t="shared" si="138"/>
        <v>29.954830000000001</v>
      </c>
      <c r="EH50" s="43">
        <f t="shared" si="138"/>
        <v>35.890279999999997</v>
      </c>
      <c r="EI50" s="43">
        <f t="shared" si="138"/>
        <v>106.1591</v>
      </c>
      <c r="EJ50" s="43">
        <f t="shared" si="138"/>
        <v>29.954830000000001</v>
      </c>
      <c r="EK50" s="43">
        <f t="shared" si="138"/>
        <v>29.621200000000002</v>
      </c>
      <c r="EL50" s="43">
        <f t="shared" si="138"/>
        <v>18.04054</v>
      </c>
      <c r="EM50" s="43">
        <f t="shared" si="138"/>
        <v>18.053190000000001</v>
      </c>
      <c r="EN50" s="43">
        <f t="shared" si="138"/>
        <v>18.053190000000001</v>
      </c>
      <c r="EO50" s="43">
        <f t="shared" si="138"/>
        <v>52.25835</v>
      </c>
      <c r="EP50" s="43">
        <f t="shared" si="138"/>
        <v>55.106630000000003</v>
      </c>
      <c r="EQ50" s="43">
        <f t="shared" si="138"/>
        <v>54.946100000000001</v>
      </c>
      <c r="ER50" s="43">
        <f t="shared" si="138"/>
        <v>59.36</v>
      </c>
      <c r="ES50" s="43">
        <f t="shared" si="138"/>
        <v>55.106630000000003</v>
      </c>
      <c r="ET50" s="43">
        <f t="shared" si="138"/>
        <v>55.106630000000003</v>
      </c>
      <c r="EU50" s="43">
        <f t="shared" si="138"/>
        <v>55.106630000000003</v>
      </c>
      <c r="EV50" s="43">
        <f t="shared" si="138"/>
        <v>55.106630000000003</v>
      </c>
      <c r="EW50" s="43">
        <f t="shared" si="138"/>
        <v>0</v>
      </c>
      <c r="EX50" s="43">
        <f t="shared" si="138"/>
        <v>55.106630000000003</v>
      </c>
      <c r="EY50" s="43">
        <f t="shared" si="138"/>
        <v>55.106670000000001</v>
      </c>
      <c r="EZ50" s="43">
        <f t="shared" si="138"/>
        <v>55.106630000000003</v>
      </c>
      <c r="FA50" s="43">
        <f t="shared" si="138"/>
        <v>55.106630000000003</v>
      </c>
      <c r="FB50" s="43">
        <f t="shared" si="138"/>
        <v>18.015280000000001</v>
      </c>
      <c r="FC50" s="43">
        <f t="shared" si="138"/>
        <v>18.015280000000001</v>
      </c>
      <c r="FD50" s="43">
        <f t="shared" si="138"/>
        <v>18.015280000000001</v>
      </c>
      <c r="FE50" s="43">
        <f t="shared" si="138"/>
        <v>18.015280000000001</v>
      </c>
      <c r="FF50" s="43">
        <f t="shared" si="138"/>
        <v>18.015280000000001</v>
      </c>
      <c r="FG50" s="43">
        <f t="shared" si="138"/>
        <v>18.015280000000001</v>
      </c>
      <c r="FH50" s="43">
        <f t="shared" si="138"/>
        <v>18.015280000000001</v>
      </c>
      <c r="FI50" s="43">
        <f t="shared" si="138"/>
        <v>18.015280000000001</v>
      </c>
      <c r="FJ50" s="43">
        <f t="shared" si="138"/>
        <v>18.015280000000001</v>
      </c>
      <c r="FK50" s="43">
        <f t="shared" si="138"/>
        <v>18.015280000000001</v>
      </c>
      <c r="FL50" s="43">
        <f t="shared" si="138"/>
        <v>18.015280000000001</v>
      </c>
      <c r="FM50" s="43">
        <f t="shared" si="138"/>
        <v>18.015280000000001</v>
      </c>
      <c r="FN50" s="43">
        <f t="shared" si="138"/>
        <v>18.015280000000001</v>
      </c>
      <c r="FO50" s="43">
        <f t="shared" si="138"/>
        <v>18.015280000000001</v>
      </c>
      <c r="FP50" s="43">
        <f t="shared" si="138"/>
        <v>18.015280000000001</v>
      </c>
      <c r="FQ50" s="43">
        <f t="shared" si="138"/>
        <v>18.015280000000001</v>
      </c>
      <c r="FR50" s="43">
        <f t="shared" si="138"/>
        <v>18.015280000000001</v>
      </c>
      <c r="FS50" s="43">
        <f t="shared" si="138"/>
        <v>18.015280000000001</v>
      </c>
      <c r="FT50" s="43">
        <f t="shared" si="138"/>
        <v>18.015280000000001</v>
      </c>
      <c r="FU50" s="43">
        <f t="shared" si="138"/>
        <v>18.015280000000001</v>
      </c>
      <c r="FV50" s="43">
        <f t="shared" si="138"/>
        <v>18.015280000000001</v>
      </c>
      <c r="FW50" s="43">
        <f t="shared" si="138"/>
        <v>18.015280000000001</v>
      </c>
      <c r="FX50" s="43">
        <f t="shared" si="138"/>
        <v>18.015280000000001</v>
      </c>
      <c r="FY50" s="43">
        <f t="shared" si="138"/>
        <v>27.765650000000001</v>
      </c>
      <c r="FZ50" s="43">
        <f t="shared" si="138"/>
        <v>0</v>
      </c>
      <c r="GA50" s="43">
        <f t="shared" si="138"/>
        <v>159.80799999999999</v>
      </c>
      <c r="GB50" s="43">
        <f t="shared" si="138"/>
        <v>159.80799999999999</v>
      </c>
      <c r="GC50" s="43">
        <f t="shared" si="138"/>
        <v>159.80799999999999</v>
      </c>
      <c r="GD50" s="43">
        <f t="shared" si="138"/>
        <v>52.180639999999997</v>
      </c>
      <c r="GE50" s="43">
        <f t="shared" si="138"/>
        <v>54.552250000000001</v>
      </c>
      <c r="GF50" s="43">
        <f t="shared" si="138"/>
        <v>60.72</v>
      </c>
      <c r="GG50" s="43">
        <f t="shared" si="138"/>
        <v>38.27075</v>
      </c>
      <c r="GH50" s="43">
        <f t="shared" si="138"/>
        <v>39.691569999999999</v>
      </c>
      <c r="GI50" s="43">
        <f t="shared" si="138"/>
        <v>39.691569999999999</v>
      </c>
      <c r="GJ50" s="43">
        <f t="shared" si="138"/>
        <v>36.476779999999998</v>
      </c>
      <c r="GK50" s="43">
        <f t="shared" si="138"/>
        <v>36.449150000000003</v>
      </c>
      <c r="GL50" s="43">
        <f t="shared" si="138"/>
        <v>64.321830000000006</v>
      </c>
      <c r="GM50" s="43">
        <f t="shared" si="138"/>
        <v>36.47692</v>
      </c>
      <c r="GN50" s="43">
        <f t="shared" si="138"/>
        <v>31.051580000000001</v>
      </c>
      <c r="GO50" s="43">
        <f t="shared" ref="GO50:HZ50" si="139">IF(HLOOKUP(GO$10,CTA_Look_Up_Table,41,FALSE)&gt;=0.01,HLOOKUP(GO$10,CTA_Look_Up_Table,41,FALSE),0)</f>
        <v>40.358899999999998</v>
      </c>
      <c r="GP50" s="43">
        <f t="shared" si="139"/>
        <v>28.87678</v>
      </c>
      <c r="GQ50" s="43">
        <f t="shared" si="139"/>
        <v>62.8504</v>
      </c>
      <c r="GR50" s="43">
        <f t="shared" si="139"/>
        <v>69.039869999999993</v>
      </c>
      <c r="GS50" s="43">
        <f t="shared" si="139"/>
        <v>40.859479999999998</v>
      </c>
      <c r="GT50" s="43">
        <f t="shared" si="139"/>
        <v>41.034460000000003</v>
      </c>
      <c r="GU50" s="43">
        <f t="shared" si="139"/>
        <v>40.858490000000003</v>
      </c>
      <c r="GV50" s="43">
        <f t="shared" si="139"/>
        <v>31.121970000000001</v>
      </c>
      <c r="GW50" s="43">
        <f t="shared" si="139"/>
        <v>28.709969999999998</v>
      </c>
      <c r="GX50" s="43">
        <f t="shared" si="139"/>
        <v>29.447769999999998</v>
      </c>
      <c r="GY50" s="43">
        <f t="shared" si="139"/>
        <v>29.447769999999998</v>
      </c>
      <c r="GZ50" s="43">
        <f t="shared" si="139"/>
        <v>75.872410000000002</v>
      </c>
      <c r="HA50" s="43">
        <f t="shared" si="139"/>
        <v>19.021260000000002</v>
      </c>
      <c r="HB50" s="43">
        <f t="shared" si="139"/>
        <v>75.872410000000002</v>
      </c>
      <c r="HC50" s="43">
        <f t="shared" si="139"/>
        <v>53.996189999999999</v>
      </c>
      <c r="HD50" s="43">
        <f t="shared" si="139"/>
        <v>75.872410000000002</v>
      </c>
      <c r="HE50" s="43">
        <f t="shared" si="139"/>
        <v>54.30883</v>
      </c>
      <c r="HF50" s="43">
        <f t="shared" si="139"/>
        <v>132.96979999999999</v>
      </c>
      <c r="HG50" s="43">
        <f t="shared" si="139"/>
        <v>93.156090000000006</v>
      </c>
      <c r="HH50" s="43">
        <f t="shared" si="139"/>
        <v>54.092640000000003</v>
      </c>
      <c r="HI50" s="43">
        <f t="shared" si="139"/>
        <v>148.87389999999999</v>
      </c>
      <c r="HJ50" s="43">
        <f t="shared" si="139"/>
        <v>54.249130000000001</v>
      </c>
      <c r="HK50" s="43">
        <f t="shared" si="139"/>
        <v>49.034700000000001</v>
      </c>
      <c r="HL50" s="43">
        <f t="shared" si="139"/>
        <v>133.16980000000001</v>
      </c>
      <c r="HM50" s="43">
        <f t="shared" si="139"/>
        <v>133.0531</v>
      </c>
      <c r="HN50" s="43">
        <f t="shared" si="139"/>
        <v>166.13319999999999</v>
      </c>
      <c r="HO50" s="43">
        <f t="shared" si="139"/>
        <v>44.13749</v>
      </c>
      <c r="HP50" s="43">
        <f t="shared" si="139"/>
        <v>165.9443</v>
      </c>
      <c r="HQ50" s="43">
        <f t="shared" si="139"/>
        <v>55.168529999999997</v>
      </c>
      <c r="HR50" s="43">
        <f t="shared" si="139"/>
        <v>0</v>
      </c>
      <c r="HS50" s="43">
        <f t="shared" si="139"/>
        <v>53.758839999999999</v>
      </c>
      <c r="HT50" s="43">
        <f t="shared" si="139"/>
        <v>25.720739999999999</v>
      </c>
      <c r="HU50" s="43">
        <f t="shared" si="139"/>
        <v>29.786619999999999</v>
      </c>
      <c r="HV50" s="43">
        <f t="shared" si="139"/>
        <v>22.86533</v>
      </c>
      <c r="HW50" s="43">
        <f t="shared" si="139"/>
        <v>54.247239999999998</v>
      </c>
      <c r="HX50" s="43">
        <f t="shared" si="139"/>
        <v>62.119050000000001</v>
      </c>
      <c r="HY50" s="43">
        <f t="shared" si="139"/>
        <v>0</v>
      </c>
      <c r="HZ50" s="43">
        <f t="shared" si="139"/>
        <v>55.106630000000003</v>
      </c>
    </row>
    <row r="51" spans="1:234" s="44" customFormat="1" ht="12" customHeight="1" x14ac:dyDescent="0.15">
      <c r="A51" s="17" t="s">
        <v>559</v>
      </c>
      <c r="B51" s="16" t="s">
        <v>622</v>
      </c>
      <c r="C51" s="61" t="str">
        <f>IF(C55="Mixed",HLOOKUP(C10,CTA_Look_Up_Table,64,FALSE),IF(C55="CTA_Slurry",HLOOKUP(C10,CTA_Look_Up_Table,45,FALSE),IF(C55="PTA_Slurry",HLOOKUP(C10,CTA_Look_Up_Table,50,FALSE),HLOOKUP(C10,CTA_Look_Up_Table,54,FALSE))))</f>
        <v xml:space="preserve"> 1.689(L)</v>
      </c>
      <c r="D51" s="62" t="str">
        <f>IF(D55="Mixed",HLOOKUP(D10,CTA_Look_Up_Table,64,FALSE),IF(D55="CTA_Slurry",HLOOKUP(D10,CTA_Look_Up_Table,45,FALSE),IF(D55="PTA_Slurry",HLOOKUP(D10,CTA_Look_Up_Table,50,FALSE),HLOOKUP(D10,CTA_Look_Up_Table,54,FALSE))))</f>
        <v>1.964(V)</v>
      </c>
      <c r="E51" s="62" t="str">
        <f t="shared" ref="E51:BP51" si="140">IF(E55="Mixed",HLOOKUP(E10,CTA_Look_Up_Table,64,FALSE),IF(E55="CTA_Slurry",HLOOKUP(E10,CTA_Look_Up_Table,45,FALSE),IF(E55="PTA_Slurry",HLOOKUP(E10,CTA_Look_Up_Table,50,FALSE),HLOOKUP(E10,CTA_Look_Up_Table,54,FALSE))))</f>
        <v xml:space="preserve"> 1.432(L)</v>
      </c>
      <c r="F51" s="62" t="str">
        <f t="shared" si="140"/>
        <v xml:space="preserve"> 2.083(L)</v>
      </c>
      <c r="G51" s="62" t="str">
        <f t="shared" si="140"/>
        <v xml:space="preserve"> 2.083(L)</v>
      </c>
      <c r="H51" s="62" t="str">
        <f t="shared" si="140"/>
        <v xml:space="preserve"> 2.072(L)</v>
      </c>
      <c r="I51" s="62" t="str">
        <f t="shared" si="140"/>
        <v xml:space="preserve"> 3.143(L)</v>
      </c>
      <c r="J51" s="62" t="str">
        <f t="shared" si="140"/>
        <v xml:space="preserve"> 6.181(L)</v>
      </c>
      <c r="K51" s="62" t="str">
        <f t="shared" si="140"/>
        <v/>
      </c>
      <c r="L51" s="62" t="str">
        <f t="shared" si="140"/>
        <v xml:space="preserve"> 2.083(L)</v>
      </c>
      <c r="M51" s="62" t="str">
        <f t="shared" si="140"/>
        <v>1.402(V) 4.954(L)</v>
      </c>
      <c r="N51" s="62" t="str">
        <f t="shared" si="140"/>
        <v xml:space="preserve"> 1.958(L)</v>
      </c>
      <c r="O51" s="62" t="str">
        <f t="shared" si="140"/>
        <v>1.402(V)</v>
      </c>
      <c r="P51" s="62" t="str">
        <f t="shared" si="140"/>
        <v xml:space="preserve"> 2.083(L)</v>
      </c>
      <c r="Q51" s="62" t="str">
        <f t="shared" si="140"/>
        <v>1.964(V)</v>
      </c>
      <c r="R51" s="62" t="str">
        <f t="shared" si="140"/>
        <v xml:space="preserve"> 2.012(L)</v>
      </c>
      <c r="S51" s="62" t="str">
        <f t="shared" si="140"/>
        <v xml:space="preserve"> 1.959(L)</v>
      </c>
      <c r="T51" s="62" t="str">
        <f t="shared" si="140"/>
        <v xml:space="preserve"> 1.959(L)</v>
      </c>
      <c r="U51" s="62" t="str">
        <f t="shared" si="140"/>
        <v xml:space="preserve"> 1.959(L)</v>
      </c>
      <c r="V51" s="62" t="str">
        <f t="shared" si="140"/>
        <v>1.063(V)</v>
      </c>
      <c r="W51" s="62" t="str">
        <f t="shared" si="140"/>
        <v>2.285(V) 4.326(L)</v>
      </c>
      <c r="X51" s="62" t="str">
        <f t="shared" si="140"/>
        <v>1.063(V)</v>
      </c>
      <c r="Y51" s="62">
        <f t="shared" si="140"/>
        <v>2.473252128278971</v>
      </c>
      <c r="Z51" s="62" t="str">
        <f t="shared" si="140"/>
        <v>3.112(V)</v>
      </c>
      <c r="AA51" s="62" t="str">
        <f t="shared" si="140"/>
        <v xml:space="preserve"> 4.471(L)</v>
      </c>
      <c r="AB51" s="62" t="str">
        <f t="shared" si="140"/>
        <v xml:space="preserve"> 5.409(L)</v>
      </c>
      <c r="AC51" s="62" t="str">
        <f t="shared" si="140"/>
        <v>2.443(V) 4.471(L)</v>
      </c>
      <c r="AD51" s="62" t="str">
        <f t="shared" si="140"/>
        <v>2.319(V)</v>
      </c>
      <c r="AE51" s="62" t="str">
        <f t="shared" si="140"/>
        <v xml:space="preserve"> 4.304(L)</v>
      </c>
      <c r="AF51" s="62" t="str">
        <f t="shared" si="140"/>
        <v xml:space="preserve"> 18.399(L)</v>
      </c>
      <c r="AG51" s="62" t="str">
        <f t="shared" si="140"/>
        <v>2.337(V) 4.304(L)</v>
      </c>
      <c r="AH51" s="62" t="str">
        <f t="shared" si="140"/>
        <v>1.581(V)</v>
      </c>
      <c r="AI51" s="62" t="str">
        <f t="shared" si="140"/>
        <v xml:space="preserve"> 4.915(L)</v>
      </c>
      <c r="AJ51" s="62" t="str">
        <f t="shared" si="140"/>
        <v xml:space="preserve"> 4.915(L)</v>
      </c>
      <c r="AK51" s="62" t="str">
        <f t="shared" si="140"/>
        <v xml:space="preserve"> 4.915(L)</v>
      </c>
      <c r="AL51" s="62" t="str">
        <f t="shared" si="140"/>
        <v xml:space="preserve"> 1.725(L)</v>
      </c>
      <c r="AM51" s="62" t="str">
        <f t="shared" si="140"/>
        <v>1.079(V)</v>
      </c>
      <c r="AN51" s="62" t="str">
        <f t="shared" si="140"/>
        <v xml:space="preserve"> 1.724(L)</v>
      </c>
      <c r="AO51" s="62" t="str">
        <f t="shared" si="140"/>
        <v xml:space="preserve"> 1.724(L)</v>
      </c>
      <c r="AP51" s="62" t="str">
        <f t="shared" si="140"/>
        <v xml:space="preserve"> 1.724(L)</v>
      </c>
      <c r="AQ51" s="62" t="str">
        <f t="shared" si="140"/>
        <v xml:space="preserve"> 1.724(L)</v>
      </c>
      <c r="AR51" s="62" t="str">
        <f t="shared" si="140"/>
        <v xml:space="preserve"> 4.053(L)</v>
      </c>
      <c r="AS51" s="62" t="str">
        <f t="shared" si="140"/>
        <v xml:space="preserve"> 4.053(L)</v>
      </c>
      <c r="AT51" s="62" t="str">
        <f t="shared" si="140"/>
        <v xml:space="preserve"> 1.724(L)</v>
      </c>
      <c r="AU51" s="62" t="str">
        <f t="shared" si="140"/>
        <v xml:space="preserve"> 3.359(L)</v>
      </c>
      <c r="AV51" s="62" t="str">
        <f t="shared" si="140"/>
        <v>1.101(V)</v>
      </c>
      <c r="AW51" s="62" t="str">
        <f t="shared" si="140"/>
        <v>1.076(V) 3.692(L)</v>
      </c>
      <c r="AX51" s="62" t="str">
        <f t="shared" si="140"/>
        <v>1.068(V)</v>
      </c>
      <c r="AY51" s="62" t="str">
        <f t="shared" si="140"/>
        <v>1.063(V)</v>
      </c>
      <c r="AZ51" s="62">
        <f t="shared" si="140"/>
        <v>2.3951548308106414</v>
      </c>
      <c r="BA51" s="62" t="str">
        <f t="shared" si="140"/>
        <v>3.594(V)</v>
      </c>
      <c r="BB51" s="62" t="str">
        <f t="shared" si="140"/>
        <v xml:space="preserve"> 4.304(L)</v>
      </c>
      <c r="BC51" s="62" t="str">
        <f t="shared" si="140"/>
        <v xml:space="preserve"> 6.468(L)</v>
      </c>
      <c r="BD51" s="62" t="str">
        <f t="shared" si="140"/>
        <v>2.337(V) 4.304(L)</v>
      </c>
      <c r="BE51" s="62" t="str">
        <f t="shared" si="140"/>
        <v>2.065(V)</v>
      </c>
      <c r="BF51" s="62" t="str">
        <f t="shared" si="140"/>
        <v xml:space="preserve"> 6.733(L)</v>
      </c>
      <c r="BG51" s="62" t="str">
        <f t="shared" si="140"/>
        <v>3.397(V) 2.783(L)</v>
      </c>
      <c r="BH51" s="62" t="str">
        <f t="shared" si="140"/>
        <v>1.095(V)</v>
      </c>
      <c r="BI51" s="62">
        <f t="shared" si="140"/>
        <v>2.2275561370458803</v>
      </c>
      <c r="BJ51" s="62">
        <f t="shared" si="140"/>
        <v>1.9674306978423926</v>
      </c>
      <c r="BK51" s="62" t="str">
        <f t="shared" si="140"/>
        <v>4.034(V)</v>
      </c>
      <c r="BL51" s="62" t="str">
        <f t="shared" si="140"/>
        <v>3.851(V)</v>
      </c>
      <c r="BM51" s="62" t="str">
        <f t="shared" si="140"/>
        <v xml:space="preserve"> 2.288(L)</v>
      </c>
      <c r="BN51" s="62" t="str">
        <f t="shared" si="140"/>
        <v>2.145(V) 2.288(L)</v>
      </c>
      <c r="BO51" s="62">
        <f t="shared" si="140"/>
        <v>1.9674299337086443</v>
      </c>
      <c r="BP51" s="62">
        <f t="shared" si="140"/>
        <v>1.9674299337086443</v>
      </c>
      <c r="BQ51" s="62">
        <f t="shared" ref="BQ51:EB51" si="141">IF(BQ55="Mixed",HLOOKUP(BQ10,CTA_Look_Up_Table,64,FALSE),IF(BQ55="CTA_Slurry",HLOOKUP(BQ10,CTA_Look_Up_Table,45,FALSE),IF(BQ55="PTA_Slurry",HLOOKUP(BQ10,CTA_Look_Up_Table,50,FALSE),HLOOKUP(BQ10,CTA_Look_Up_Table,54,FALSE))))</f>
        <v>1.9672000506567686</v>
      </c>
      <c r="BR51" s="62" t="str">
        <f t="shared" si="141"/>
        <v>2.023(V)</v>
      </c>
      <c r="BS51" s="62" t="str">
        <f t="shared" si="141"/>
        <v>2.145(V)</v>
      </c>
      <c r="BT51" s="62" t="str">
        <f t="shared" si="141"/>
        <v xml:space="preserve"> 4.125(L)</v>
      </c>
      <c r="BU51" s="62" t="str">
        <f t="shared" si="141"/>
        <v>1.110(V)</v>
      </c>
      <c r="BV51" s="62">
        <f t="shared" si="141"/>
        <v>1.968009704196569</v>
      </c>
      <c r="BW51" s="62">
        <f t="shared" si="141"/>
        <v>1.9684974839502254</v>
      </c>
      <c r="BX51" s="62">
        <f t="shared" si="141"/>
        <v>1.9688458838766185</v>
      </c>
      <c r="BY51" s="62">
        <f t="shared" si="141"/>
        <v>1.9684974494611742</v>
      </c>
      <c r="BZ51" s="62" t="str">
        <f t="shared" si="141"/>
        <v xml:space="preserve"> 2.070(L)</v>
      </c>
      <c r="CA51" s="62" t="str">
        <f t="shared" si="141"/>
        <v xml:space="preserve"> 2.070(L)</v>
      </c>
      <c r="CB51" s="62" t="str">
        <f t="shared" si="141"/>
        <v/>
      </c>
      <c r="CC51" s="62" t="str">
        <f t="shared" si="141"/>
        <v xml:space="preserve"> 2.067(L)</v>
      </c>
      <c r="CD51" s="62" t="str">
        <f t="shared" si="141"/>
        <v>3.973(V)</v>
      </c>
      <c r="CE51" s="62" t="str">
        <f t="shared" si="141"/>
        <v xml:space="preserve"> 2.070(L)</v>
      </c>
      <c r="CF51" s="62" t="str">
        <f t="shared" si="141"/>
        <v xml:space="preserve"> 2.158(L)</v>
      </c>
      <c r="CG51" s="62" t="str">
        <f t="shared" si="141"/>
        <v xml:space="preserve"> 2.070(L)</v>
      </c>
      <c r="CH51" s="62" t="str">
        <f t="shared" si="141"/>
        <v xml:space="preserve"> 2.070(L)</v>
      </c>
      <c r="CI51" s="62" t="str">
        <f t="shared" si="141"/>
        <v>3.830(V)</v>
      </c>
      <c r="CJ51" s="62" t="str">
        <f t="shared" si="141"/>
        <v>3.798(V) 2.092(L)</v>
      </c>
      <c r="CK51" s="62" t="str">
        <f t="shared" si="141"/>
        <v>3.982(V) 2.467(L)</v>
      </c>
      <c r="CL51" s="62" t="str">
        <f t="shared" si="141"/>
        <v>3.982(V) 2.467(L)</v>
      </c>
      <c r="CM51" s="62" t="str">
        <f t="shared" si="141"/>
        <v xml:space="preserve"> 2.440(L)</v>
      </c>
      <c r="CN51" s="62" t="str">
        <f t="shared" si="141"/>
        <v xml:space="preserve"> 2.438(L)</v>
      </c>
      <c r="CO51" s="62" t="str">
        <f t="shared" si="141"/>
        <v xml:space="preserve"> 2.440(L)</v>
      </c>
      <c r="CP51" s="62" t="str">
        <f t="shared" si="141"/>
        <v xml:space="preserve"> 2.440(L)</v>
      </c>
      <c r="CQ51" s="62" t="str">
        <f t="shared" si="141"/>
        <v xml:space="preserve"> 2.093(L)</v>
      </c>
      <c r="CR51" s="62" t="str">
        <f t="shared" si="141"/>
        <v>1.571(V)</v>
      </c>
      <c r="CS51" s="62" t="str">
        <f t="shared" si="141"/>
        <v>1.048(V)</v>
      </c>
      <c r="CT51" s="62">
        <f t="shared" si="141"/>
        <v>1.6593685116479997</v>
      </c>
      <c r="CU51" s="62" t="str">
        <f t="shared" si="141"/>
        <v>3.764(V) 2.266(L)</v>
      </c>
      <c r="CV51" s="62" t="str">
        <f t="shared" si="141"/>
        <v xml:space="preserve"> 4.948(L)</v>
      </c>
      <c r="CW51" s="62" t="str">
        <f t="shared" si="141"/>
        <v xml:space="preserve"> 2.171(L)</v>
      </c>
      <c r="CX51" s="62" t="str">
        <f t="shared" si="141"/>
        <v xml:space="preserve"> 2.169(L)</v>
      </c>
      <c r="CY51" s="62" t="str">
        <f t="shared" si="141"/>
        <v xml:space="preserve"> 2.171(L)</v>
      </c>
      <c r="CZ51" s="62" t="str">
        <f t="shared" si="141"/>
        <v xml:space="preserve"> 2.171(L)</v>
      </c>
      <c r="DA51" s="62" t="str">
        <f t="shared" si="141"/>
        <v xml:space="preserve"> 2.171(L)</v>
      </c>
      <c r="DB51" s="62" t="str">
        <f t="shared" si="141"/>
        <v xml:space="preserve"> 4.193(L)</v>
      </c>
      <c r="DC51" s="62" t="str">
        <f t="shared" si="141"/>
        <v xml:space="preserve"> 4.191(L)</v>
      </c>
      <c r="DD51" s="62" t="str">
        <f t="shared" si="141"/>
        <v xml:space="preserve"> 3.869(L)</v>
      </c>
      <c r="DE51" s="62" t="str">
        <f t="shared" si="141"/>
        <v xml:space="preserve"> 3.868(L)</v>
      </c>
      <c r="DF51" s="62" t="str">
        <f t="shared" si="141"/>
        <v xml:space="preserve"> 1.724(L)</v>
      </c>
      <c r="DG51" s="62" t="str">
        <f t="shared" si="141"/>
        <v>1.345(V)</v>
      </c>
      <c r="DH51" s="62" t="str">
        <f t="shared" si="141"/>
        <v>1.594(V)</v>
      </c>
      <c r="DI51" s="62" t="str">
        <f t="shared" si="141"/>
        <v>1.213(V)</v>
      </c>
      <c r="DJ51" s="62" t="str">
        <f t="shared" si="141"/>
        <v>1.594(V)</v>
      </c>
      <c r="DK51" s="62" t="str">
        <f t="shared" si="141"/>
        <v xml:space="preserve"> 4.055(L)</v>
      </c>
      <c r="DL51" s="62" t="str">
        <f t="shared" si="141"/>
        <v>1.594(V)</v>
      </c>
      <c r="DM51" s="62" t="str">
        <f t="shared" si="141"/>
        <v xml:space="preserve"> 3.655(L)</v>
      </c>
      <c r="DN51" s="62" t="str">
        <f t="shared" si="141"/>
        <v xml:space="preserve"> 3.655(L)</v>
      </c>
      <c r="DO51" s="62" t="str">
        <f t="shared" si="141"/>
        <v xml:space="preserve"> 3.655(L)</v>
      </c>
      <c r="DP51" s="62" t="str">
        <f t="shared" si="141"/>
        <v xml:space="preserve"> 3.655(L)</v>
      </c>
      <c r="DQ51" s="62" t="str">
        <f t="shared" si="141"/>
        <v>1.100(V)</v>
      </c>
      <c r="DR51" s="62" t="str">
        <f t="shared" si="141"/>
        <v xml:space="preserve"> 3.656(L)</v>
      </c>
      <c r="DS51" s="62" t="str">
        <f t="shared" si="141"/>
        <v xml:space="preserve"> 2.072(L)</v>
      </c>
      <c r="DT51" s="62" t="str">
        <f t="shared" si="141"/>
        <v xml:space="preserve"> 2.072(L)</v>
      </c>
      <c r="DU51" s="62" t="str">
        <f t="shared" si="141"/>
        <v xml:space="preserve"> 2.072(L)</v>
      </c>
      <c r="DV51" s="62" t="str">
        <f t="shared" si="141"/>
        <v xml:space="preserve"> 2.071(L)</v>
      </c>
      <c r="DW51" s="62" t="str">
        <f t="shared" si="141"/>
        <v xml:space="preserve"> 2.072(L)</v>
      </c>
      <c r="DX51" s="62" t="str">
        <f t="shared" si="141"/>
        <v/>
      </c>
      <c r="DY51" s="62" t="str">
        <f t="shared" si="141"/>
        <v>3.995(V) 2.547(L)</v>
      </c>
      <c r="DZ51" s="62" t="str">
        <f t="shared" si="141"/>
        <v>4.407(V)</v>
      </c>
      <c r="EA51" s="62" t="str">
        <f t="shared" si="141"/>
        <v xml:space="preserve"> 2.514(L)</v>
      </c>
      <c r="EB51" s="62" t="str">
        <f t="shared" si="141"/>
        <v xml:space="preserve"> 2.406(L)</v>
      </c>
      <c r="EC51" s="62" t="str">
        <f t="shared" ref="EC51:GN51" si="142">IF(EC55="Mixed",HLOOKUP(EC10,CTA_Look_Up_Table,64,FALSE),IF(EC55="CTA_Slurry",HLOOKUP(EC10,CTA_Look_Up_Table,45,FALSE),IF(EC55="PTA_Slurry",HLOOKUP(EC10,CTA_Look_Up_Table,50,FALSE),HLOOKUP(EC10,CTA_Look_Up_Table,54,FALSE))))</f>
        <v xml:space="preserve"> 2.406(L)</v>
      </c>
      <c r="ED51" s="62" t="str">
        <f t="shared" si="142"/>
        <v xml:space="preserve"> 2.406(L)</v>
      </c>
      <c r="EE51" s="62" t="str">
        <f t="shared" si="142"/>
        <v xml:space="preserve"> 2.406(L)</v>
      </c>
      <c r="EF51" s="62" t="str">
        <f t="shared" si="142"/>
        <v>4.207(V)</v>
      </c>
      <c r="EG51" s="62" t="str">
        <f t="shared" si="142"/>
        <v xml:space="preserve"> 10.479(L)</v>
      </c>
      <c r="EH51" s="62" t="str">
        <f t="shared" si="142"/>
        <v>3.733(V)</v>
      </c>
      <c r="EI51" s="62" t="str">
        <f t="shared" si="142"/>
        <v xml:space="preserve"> 2.166(L)</v>
      </c>
      <c r="EJ51" s="62" t="str">
        <f t="shared" si="142"/>
        <v xml:space="preserve"> 7.609(L)</v>
      </c>
      <c r="EK51" s="62" t="str">
        <f t="shared" si="142"/>
        <v>1.201(V)</v>
      </c>
      <c r="EL51" s="62" t="str">
        <f t="shared" si="142"/>
        <v xml:space="preserve"> 4.057(L)</v>
      </c>
      <c r="EM51" s="62" t="str">
        <f t="shared" si="142"/>
        <v xml:space="preserve"> 4.054(L)</v>
      </c>
      <c r="EN51" s="62" t="str">
        <f t="shared" si="142"/>
        <v xml:space="preserve"> 4.053(L)</v>
      </c>
      <c r="EO51" s="62">
        <f t="shared" si="142"/>
        <v>2.1541676537896679</v>
      </c>
      <c r="EP51" s="62" t="str">
        <f t="shared" si="142"/>
        <v xml:space="preserve"> 2.012(L)</v>
      </c>
      <c r="EQ51" s="62" t="str">
        <f t="shared" si="142"/>
        <v xml:space="preserve"> 2.032(L)</v>
      </c>
      <c r="ER51" s="62" t="str">
        <f t="shared" si="142"/>
        <v xml:space="preserve"> 1.635(L)</v>
      </c>
      <c r="ES51" s="62" t="str">
        <f t="shared" si="142"/>
        <v xml:space="preserve"> 2.012(L)</v>
      </c>
      <c r="ET51" s="62" t="str">
        <f t="shared" si="142"/>
        <v xml:space="preserve"> 2.012(L)</v>
      </c>
      <c r="EU51" s="62" t="str">
        <f t="shared" si="142"/>
        <v xml:space="preserve"> 2.010(L)</v>
      </c>
      <c r="EV51" s="62" t="str">
        <f t="shared" si="142"/>
        <v xml:space="preserve"> 2.012(L)</v>
      </c>
      <c r="EW51" s="62" t="str">
        <f t="shared" si="142"/>
        <v/>
      </c>
      <c r="EX51" s="62" t="str">
        <f t="shared" si="142"/>
        <v xml:space="preserve"> 2.012(L)</v>
      </c>
      <c r="EY51" s="62" t="str">
        <f t="shared" si="142"/>
        <v xml:space="preserve"> 2.007(L)</v>
      </c>
      <c r="EZ51" s="62" t="str">
        <f t="shared" si="142"/>
        <v xml:space="preserve"> 2.012(L)</v>
      </c>
      <c r="FA51" s="62" t="str">
        <f t="shared" si="142"/>
        <v xml:space="preserve"> 1.724(L)</v>
      </c>
      <c r="FB51" s="62" t="str">
        <f t="shared" si="142"/>
        <v xml:space="preserve"> 4.061(L)</v>
      </c>
      <c r="FC51" s="62" t="str">
        <f t="shared" si="142"/>
        <v xml:space="preserve"> 4.065(L)</v>
      </c>
      <c r="FD51" s="62" t="str">
        <f t="shared" si="142"/>
        <v xml:space="preserve"> 4.060(L)</v>
      </c>
      <c r="FE51" s="62" t="str">
        <f t="shared" si="142"/>
        <v xml:space="preserve"> 4.065(L)</v>
      </c>
      <c r="FF51" s="62" t="str">
        <f t="shared" si="142"/>
        <v xml:space="preserve"> 4.060(L)</v>
      </c>
      <c r="FG51" s="62" t="str">
        <f t="shared" si="142"/>
        <v xml:space="preserve"> 4.065(L)</v>
      </c>
      <c r="FH51" s="62" t="str">
        <f t="shared" si="142"/>
        <v xml:space="preserve"> 4.060(L)</v>
      </c>
      <c r="FI51" s="62" t="str">
        <f t="shared" si="142"/>
        <v xml:space="preserve"> 4.065(L)</v>
      </c>
      <c r="FJ51" s="62" t="str">
        <f t="shared" si="142"/>
        <v xml:space="preserve"> 4.060(L)</v>
      </c>
      <c r="FK51" s="62" t="str">
        <f t="shared" si="142"/>
        <v xml:space="preserve"> 4.065(L)</v>
      </c>
      <c r="FL51" s="62" t="str">
        <f t="shared" si="142"/>
        <v xml:space="preserve"> 4.060(L)</v>
      </c>
      <c r="FM51" s="62" t="str">
        <f t="shared" si="142"/>
        <v xml:space="preserve"> 4.065(L)</v>
      </c>
      <c r="FN51" s="62" t="str">
        <f t="shared" si="142"/>
        <v xml:space="preserve"> 4.060(L)</v>
      </c>
      <c r="FO51" s="62" t="str">
        <f t="shared" si="142"/>
        <v xml:space="preserve"> 4.065(L)</v>
      </c>
      <c r="FP51" s="62" t="str">
        <f t="shared" si="142"/>
        <v xml:space="preserve"> 4.061(L)</v>
      </c>
      <c r="FQ51" s="62" t="str">
        <f t="shared" si="142"/>
        <v xml:space="preserve"> 4.065(L)</v>
      </c>
      <c r="FR51" s="62" t="str">
        <f t="shared" si="142"/>
        <v xml:space="preserve"> 4.060(L)</v>
      </c>
      <c r="FS51" s="62" t="str">
        <f t="shared" si="142"/>
        <v xml:space="preserve"> 4.065(L)</v>
      </c>
      <c r="FT51" s="62" t="str">
        <f t="shared" si="142"/>
        <v>2.425(V)</v>
      </c>
      <c r="FU51" s="62" t="str">
        <f t="shared" si="142"/>
        <v>2.425(V)</v>
      </c>
      <c r="FV51" s="62" t="str">
        <f t="shared" si="142"/>
        <v>2.425(V) 4.439(L)</v>
      </c>
      <c r="FW51" s="62" t="str">
        <f t="shared" si="142"/>
        <v>2.425(V)</v>
      </c>
      <c r="FX51" s="62" t="str">
        <f t="shared" si="142"/>
        <v>2.425(V) 4.439(L)</v>
      </c>
      <c r="FY51" s="62" t="str">
        <f t="shared" si="142"/>
        <v xml:space="preserve"> 3.218(L)</v>
      </c>
      <c r="FZ51" s="62" t="str">
        <f t="shared" si="142"/>
        <v/>
      </c>
      <c r="GA51" s="62" t="str">
        <f t="shared" si="142"/>
        <v xml:space="preserve"> 0.501(L)</v>
      </c>
      <c r="GB51" s="62" t="str">
        <f t="shared" si="142"/>
        <v xml:space="preserve"> 0.483(L)</v>
      </c>
      <c r="GC51" s="62" t="str">
        <f t="shared" si="142"/>
        <v xml:space="preserve"> 0.483(L)</v>
      </c>
      <c r="GD51" s="62" t="str">
        <f t="shared" si="142"/>
        <v xml:space="preserve"> 6.181(L)</v>
      </c>
      <c r="GE51" s="62" t="str">
        <f t="shared" si="142"/>
        <v xml:space="preserve"> 2.084(L)</v>
      </c>
      <c r="GF51" s="62" t="str">
        <f t="shared" si="142"/>
        <v xml:space="preserve"> 1.959(L)</v>
      </c>
      <c r="GG51" s="62" t="str">
        <f t="shared" si="142"/>
        <v>2.182(V) 2.715(L)</v>
      </c>
      <c r="GH51" s="62">
        <f t="shared" si="142"/>
        <v>2.6037341304894857</v>
      </c>
      <c r="GI51" s="62">
        <f t="shared" si="142"/>
        <v>2.6037341304894857</v>
      </c>
      <c r="GJ51" s="62" t="str">
        <f t="shared" si="142"/>
        <v>3.112(V)</v>
      </c>
      <c r="GK51" s="62" t="str">
        <f t="shared" si="142"/>
        <v>3.114(V)</v>
      </c>
      <c r="GL51" s="62">
        <f t="shared" si="142"/>
        <v>2.4696712155584679</v>
      </c>
      <c r="GM51" s="62" t="str">
        <f t="shared" si="142"/>
        <v>2.319(V) 5.422(L)</v>
      </c>
      <c r="GN51" s="62" t="str">
        <f t="shared" si="142"/>
        <v>1.591(V) 19.079(L)</v>
      </c>
      <c r="GO51" s="62" t="str">
        <f t="shared" ref="GO51:HZ51" si="143">IF(GO55="Mixed",HLOOKUP(GO10,CTA_Look_Up_Table,64,FALSE),IF(GO55="CTA_Slurry",HLOOKUP(GO10,CTA_Look_Up_Table,45,FALSE),IF(GO55="PTA_Slurry",HLOOKUP(GO10,CTA_Look_Up_Table,50,FALSE),HLOOKUP(GO10,CTA_Look_Up_Table,54,FALSE))))</f>
        <v xml:space="preserve"> 4.947(L)</v>
      </c>
      <c r="GP51" s="62" t="str">
        <f t="shared" si="143"/>
        <v>1.079(V) 8.686(L)</v>
      </c>
      <c r="GQ51" s="62">
        <f t="shared" si="143"/>
        <v>2.4288844208901637</v>
      </c>
      <c r="GR51" s="62">
        <f t="shared" si="143"/>
        <v>2.3949421476845374</v>
      </c>
      <c r="GS51" s="62" t="str">
        <f t="shared" si="143"/>
        <v>3.594(V)</v>
      </c>
      <c r="GT51" s="62" t="str">
        <f t="shared" si="143"/>
        <v>3.579(V)</v>
      </c>
      <c r="GU51" s="62" t="str">
        <f t="shared" si="143"/>
        <v>2.065(V) 6.468(L)</v>
      </c>
      <c r="GV51" s="62" t="str">
        <f t="shared" si="143"/>
        <v>1.095(V) 6.734(L)</v>
      </c>
      <c r="GW51" s="62" t="str">
        <f t="shared" si="143"/>
        <v>1.099(V)</v>
      </c>
      <c r="GX51" s="62" t="str">
        <f t="shared" si="143"/>
        <v>1.172(V)</v>
      </c>
      <c r="GY51" s="62" t="str">
        <f t="shared" si="143"/>
        <v>1.172(V)</v>
      </c>
      <c r="GZ51" s="62">
        <f t="shared" si="143"/>
        <v>1.9672000506567686</v>
      </c>
      <c r="HA51" s="62" t="str">
        <f t="shared" si="143"/>
        <v>1.110(V) 4.130(L)</v>
      </c>
      <c r="HB51" s="62">
        <f t="shared" si="143"/>
        <v>1.9680257977188578</v>
      </c>
      <c r="HC51" s="62" t="str">
        <f t="shared" si="143"/>
        <v xml:space="preserve"> 2.129(L)</v>
      </c>
      <c r="HD51" s="62">
        <f t="shared" si="143"/>
        <v>1.9684975228664712</v>
      </c>
      <c r="HE51" s="62" t="str">
        <f t="shared" si="143"/>
        <v xml:space="preserve"> 2.223(L)</v>
      </c>
      <c r="HF51" s="62">
        <f t="shared" si="143"/>
        <v>1.5442317528076799</v>
      </c>
      <c r="HG51" s="62">
        <f t="shared" si="143"/>
        <v>1.8290434850514381</v>
      </c>
      <c r="HH51" s="62" t="str">
        <f t="shared" si="143"/>
        <v xml:space="preserve"> 2.157(L)</v>
      </c>
      <c r="HI51" s="62" t="str">
        <f t="shared" si="143"/>
        <v xml:space="preserve"> 1.647(L)</v>
      </c>
      <c r="HJ51" s="62" t="str">
        <f t="shared" si="143"/>
        <v xml:space="preserve"> 2.070(L)</v>
      </c>
      <c r="HK51" s="62" t="str">
        <f t="shared" si="143"/>
        <v>3.982(V) 2.467(L)</v>
      </c>
      <c r="HL51" s="62">
        <f t="shared" si="143"/>
        <v>1.5909092404992</v>
      </c>
      <c r="HM51" s="62">
        <f t="shared" si="143"/>
        <v>1.5424171199999999</v>
      </c>
      <c r="HN51" s="62">
        <f t="shared" si="143"/>
        <v>1.5424171199999999</v>
      </c>
      <c r="HO51" s="62" t="str">
        <f t="shared" si="143"/>
        <v>3.769(V)</v>
      </c>
      <c r="HP51" s="62">
        <f t="shared" si="143"/>
        <v>1.6596475199999998</v>
      </c>
      <c r="HQ51" s="62" t="str">
        <f t="shared" si="143"/>
        <v>3.184(V) 2.112(L)</v>
      </c>
      <c r="HR51" s="62" t="str">
        <f t="shared" si="143"/>
        <v/>
      </c>
      <c r="HS51" s="62" t="str">
        <f t="shared" si="143"/>
        <v xml:space="preserve"> 2.122(L)</v>
      </c>
      <c r="HT51" s="62" t="str">
        <f t="shared" si="143"/>
        <v>1.197(V) 3.505(L)</v>
      </c>
      <c r="HU51" s="62" t="str">
        <f t="shared" si="143"/>
        <v>1.594(V)</v>
      </c>
      <c r="HV51" s="62" t="str">
        <f t="shared" si="143"/>
        <v xml:space="preserve"> 3.656(L)</v>
      </c>
      <c r="HW51" s="62" t="str">
        <f t="shared" si="143"/>
        <v xml:space="preserve"> 2.071(L)</v>
      </c>
      <c r="HX51" s="62" t="str">
        <f t="shared" si="143"/>
        <v xml:space="preserve"> 2.406(L)</v>
      </c>
      <c r="HY51" s="62" t="str">
        <f t="shared" si="143"/>
        <v/>
      </c>
      <c r="HZ51" s="62" t="str">
        <f t="shared" si="143"/>
        <v xml:space="preserve"> 2.010(L)</v>
      </c>
    </row>
    <row r="52" spans="1:234" s="44" customFormat="1" ht="12" customHeight="1" x14ac:dyDescent="0.15">
      <c r="A52" s="17" t="s">
        <v>563</v>
      </c>
      <c r="B52" s="16" t="s">
        <v>623</v>
      </c>
      <c r="C52" s="61" t="str">
        <f>IF(C55="Mixed",HLOOKUP(C10,CTA_Look_Up_Table,65,FALSE),IF(C55="CTA_Slurry",HLOOKUP(C10,CTA_Look_Up_Table,46,FALSE),IF(C55="PTA_Slurry",HLOOKUP(C10,CTA_Look_Up_Table,51,FALSE),HLOOKUP(C10,CTA_Look_Up_Table,55,FALSE))))</f>
        <v xml:space="preserve"> 0.128(L)</v>
      </c>
      <c r="D52" s="62" t="str">
        <f>IF(D55="Mixed",HLOOKUP(D10,CTA_Look_Up_Table,65,FALSE),IF(D55="CTA_Slurry",HLOOKUP(D10,CTA_Look_Up_Table,46,FALSE),IF(D55="PTA_Slurry",HLOOKUP(D10,CTA_Look_Up_Table,51,FALSE),HLOOKUP(D10,CTA_Look_Up_Table,55,FALSE))))</f>
        <v>0.021(V)</v>
      </c>
      <c r="E52" s="62" t="str">
        <f t="shared" ref="E52:BP52" si="144">IF(E55="Mixed",HLOOKUP(E10,CTA_Look_Up_Table,65,FALSE),IF(E55="CTA_Slurry",HLOOKUP(E10,CTA_Look_Up_Table,46,FALSE),IF(E55="PTA_Slurry",HLOOKUP(E10,CTA_Look_Up_Table,51,FALSE),HLOOKUP(E10,CTA_Look_Up_Table,55,FALSE))))</f>
        <v xml:space="preserve"> 0.130(L)</v>
      </c>
      <c r="F52" s="62" t="str">
        <f t="shared" si="144"/>
        <v xml:space="preserve"> 0.148(L)</v>
      </c>
      <c r="G52" s="62" t="str">
        <f t="shared" si="144"/>
        <v xml:space="preserve"> 0.148(L)</v>
      </c>
      <c r="H52" s="62" t="str">
        <f t="shared" si="144"/>
        <v xml:space="preserve"> 0.148(L)</v>
      </c>
      <c r="I52" s="62" t="str">
        <f t="shared" si="144"/>
        <v xml:space="preserve"> 0.130(L)</v>
      </c>
      <c r="J52" s="62" t="str">
        <f t="shared" si="144"/>
        <v xml:space="preserve"> 0.151(L)</v>
      </c>
      <c r="K52" s="62" t="str">
        <f t="shared" si="144"/>
        <v/>
      </c>
      <c r="L52" s="62" t="str">
        <f t="shared" si="144"/>
        <v xml:space="preserve"> 0.148(L)</v>
      </c>
      <c r="M52" s="62" t="str">
        <f t="shared" si="144"/>
        <v>0.022(V) 0.151(L)</v>
      </c>
      <c r="N52" s="62" t="str">
        <f t="shared" si="144"/>
        <v xml:space="preserve"> 0.142(L)</v>
      </c>
      <c r="O52" s="62" t="str">
        <f t="shared" si="144"/>
        <v>0.022(V)</v>
      </c>
      <c r="P52" s="62" t="str">
        <f t="shared" si="144"/>
        <v xml:space="preserve"> 0.148(L)</v>
      </c>
      <c r="Q52" s="62" t="str">
        <f t="shared" si="144"/>
        <v>0.021(V)</v>
      </c>
      <c r="R52" s="62" t="str">
        <f t="shared" si="144"/>
        <v xml:space="preserve"> 0.147(L)</v>
      </c>
      <c r="S52" s="62" t="str">
        <f t="shared" si="144"/>
        <v xml:space="preserve"> 0.142(L)</v>
      </c>
      <c r="T52" s="62" t="str">
        <f t="shared" si="144"/>
        <v xml:space="preserve"> 0.142(L)</v>
      </c>
      <c r="U52" s="62" t="str">
        <f t="shared" si="144"/>
        <v xml:space="preserve"> 0.142(L)</v>
      </c>
      <c r="V52" s="62" t="str">
        <f t="shared" si="144"/>
        <v>0.036(V)</v>
      </c>
      <c r="W52" s="62" t="str">
        <f t="shared" si="144"/>
        <v>0.030(V) 0.140(L)</v>
      </c>
      <c r="X52" s="62" t="str">
        <f t="shared" si="144"/>
        <v>0.036(V)</v>
      </c>
      <c r="Y52" s="62">
        <f t="shared" si="144"/>
        <v>0.12644759297145178</v>
      </c>
      <c r="Z52" s="62" t="str">
        <f t="shared" si="144"/>
        <v>0.031(V)</v>
      </c>
      <c r="AA52" s="62" t="str">
        <f t="shared" si="144"/>
        <v xml:space="preserve"> 0.682(L)</v>
      </c>
      <c r="AB52" s="62" t="str">
        <f t="shared" si="144"/>
        <v xml:space="preserve"> 0.132(L)</v>
      </c>
      <c r="AC52" s="62" t="str">
        <f t="shared" si="144"/>
        <v>0.030(V) 0.682(L)</v>
      </c>
      <c r="AD52" s="62" t="str">
        <f t="shared" si="144"/>
        <v>0.031(V)</v>
      </c>
      <c r="AE52" s="62" t="str">
        <f t="shared" si="144"/>
        <v xml:space="preserve"> 0.681(L)</v>
      </c>
      <c r="AF52" s="62" t="str">
        <f t="shared" si="144"/>
        <v xml:space="preserve"> 0.148(L)</v>
      </c>
      <c r="AG52" s="62" t="str">
        <f t="shared" si="144"/>
        <v>0.028(V) 0.681(L)</v>
      </c>
      <c r="AH52" s="62" t="str">
        <f t="shared" si="144"/>
        <v>0.031(V)</v>
      </c>
      <c r="AI52" s="62" t="str">
        <f t="shared" si="144"/>
        <v xml:space="preserve"> 0.184(L)</v>
      </c>
      <c r="AJ52" s="62" t="str">
        <f t="shared" si="144"/>
        <v xml:space="preserve"> 0.184(L)</v>
      </c>
      <c r="AK52" s="62" t="str">
        <f t="shared" si="144"/>
        <v xml:space="preserve"> 0.184(L)</v>
      </c>
      <c r="AL52" s="62" t="str">
        <f t="shared" si="144"/>
        <v xml:space="preserve"> 0.156(L)</v>
      </c>
      <c r="AM52" s="62" t="str">
        <f t="shared" si="144"/>
        <v>0.027(V)</v>
      </c>
      <c r="AN52" s="62" t="str">
        <f t="shared" si="144"/>
        <v xml:space="preserve"> 0.156(L)</v>
      </c>
      <c r="AO52" s="62" t="str">
        <f t="shared" si="144"/>
        <v xml:space="preserve"> 0.156(L)</v>
      </c>
      <c r="AP52" s="62" t="str">
        <f t="shared" si="144"/>
        <v xml:space="preserve"> 0.156(L)</v>
      </c>
      <c r="AQ52" s="62" t="str">
        <f t="shared" si="144"/>
        <v xml:space="preserve"> 0.157(L)</v>
      </c>
      <c r="AR52" s="62" t="str">
        <f t="shared" si="144"/>
        <v xml:space="preserve"> 0.610(L)</v>
      </c>
      <c r="AS52" s="62" t="str">
        <f t="shared" si="144"/>
        <v xml:space="preserve"> 0.610(L)</v>
      </c>
      <c r="AT52" s="62" t="str">
        <f t="shared" si="144"/>
        <v xml:space="preserve"> 0.157(L)</v>
      </c>
      <c r="AU52" s="62" t="str">
        <f t="shared" si="144"/>
        <v xml:space="preserve"> 0.141(L)</v>
      </c>
      <c r="AV52" s="62" t="str">
        <f t="shared" si="144"/>
        <v>0.027(V)</v>
      </c>
      <c r="AW52" s="62" t="str">
        <f t="shared" si="144"/>
        <v>0.027(V) 0.236(L)</v>
      </c>
      <c r="AX52" s="62" t="str">
        <f t="shared" si="144"/>
        <v>0.027(V)</v>
      </c>
      <c r="AY52" s="62" t="str">
        <f t="shared" si="144"/>
        <v>0.036(V)</v>
      </c>
      <c r="AZ52" s="62">
        <f t="shared" si="144"/>
        <v>0.12899540135319854</v>
      </c>
      <c r="BA52" s="62" t="str">
        <f t="shared" si="144"/>
        <v>0.028(V)</v>
      </c>
      <c r="BB52" s="62" t="str">
        <f t="shared" si="144"/>
        <v xml:space="preserve"> 0.681(L)</v>
      </c>
      <c r="BC52" s="62" t="str">
        <f t="shared" si="144"/>
        <v xml:space="preserve"> 0.139(L)</v>
      </c>
      <c r="BD52" s="62" t="str">
        <f t="shared" si="144"/>
        <v>0.028(V) 0.681(L)</v>
      </c>
      <c r="BE52" s="62" t="str">
        <f t="shared" si="144"/>
        <v>0.029(V)</v>
      </c>
      <c r="BF52" s="62" t="str">
        <f t="shared" si="144"/>
        <v xml:space="preserve"> 0.164(L)</v>
      </c>
      <c r="BG52" s="62" t="str">
        <f t="shared" si="144"/>
        <v>0.021(V) 0.151(L)</v>
      </c>
      <c r="BH52" s="62" t="str">
        <f t="shared" si="144"/>
        <v>0.027(V)</v>
      </c>
      <c r="BI52" s="62">
        <f t="shared" si="144"/>
        <v>0.13513814248083908</v>
      </c>
      <c r="BJ52" s="62">
        <f t="shared" si="144"/>
        <v>0.146139595714908</v>
      </c>
      <c r="BK52" s="62" t="str">
        <f t="shared" si="144"/>
        <v>0.024(V)</v>
      </c>
      <c r="BL52" s="62" t="str">
        <f t="shared" si="144"/>
        <v>0.017(V)</v>
      </c>
      <c r="BM52" s="62" t="str">
        <f t="shared" si="144"/>
        <v xml:space="preserve"> 0.159(L)</v>
      </c>
      <c r="BN52" s="62" t="str">
        <f t="shared" si="144"/>
        <v>0.020(V) 0.159(L)</v>
      </c>
      <c r="BO52" s="62">
        <f t="shared" si="144"/>
        <v>0.14613959686517422</v>
      </c>
      <c r="BP52" s="62">
        <f t="shared" si="144"/>
        <v>0.14613959686517422</v>
      </c>
      <c r="BQ52" s="62">
        <f t="shared" ref="BQ52:EB52" si="145">IF(BQ55="Mixed",HLOOKUP(BQ10,CTA_Look_Up_Table,65,FALSE),IF(BQ55="CTA_Slurry",HLOOKUP(BQ10,CTA_Look_Up_Table,46,FALSE),IF(BQ55="PTA_Slurry",HLOOKUP(BQ10,CTA_Look_Up_Table,51,FALSE),HLOOKUP(BQ10,CTA_Look_Up_Table,55,FALSE))))</f>
        <v>0.14614921253171018</v>
      </c>
      <c r="BR52" s="62" t="str">
        <f t="shared" si="145"/>
        <v>0.027(V)</v>
      </c>
      <c r="BS52" s="62" t="str">
        <f t="shared" si="145"/>
        <v>0.020(V)</v>
      </c>
      <c r="BT52" s="62" t="str">
        <f t="shared" si="145"/>
        <v xml:space="preserve"> 0.474(L)</v>
      </c>
      <c r="BU52" s="62" t="str">
        <f t="shared" si="145"/>
        <v>0.026(V)</v>
      </c>
      <c r="BV52" s="62">
        <f t="shared" si="145"/>
        <v>0.1461154208972277</v>
      </c>
      <c r="BW52" s="62">
        <f t="shared" si="145"/>
        <v>0.14609508218272532</v>
      </c>
      <c r="BX52" s="62">
        <f t="shared" si="145"/>
        <v>0.1460805550002999</v>
      </c>
      <c r="BY52" s="62">
        <f t="shared" si="145"/>
        <v>0.14609508223584294</v>
      </c>
      <c r="BZ52" s="62" t="str">
        <f t="shared" si="145"/>
        <v xml:space="preserve"> 0.149(L)</v>
      </c>
      <c r="CA52" s="62" t="str">
        <f t="shared" si="145"/>
        <v xml:space="preserve"> 0.149(L)</v>
      </c>
      <c r="CB52" s="62" t="str">
        <f t="shared" si="145"/>
        <v/>
      </c>
      <c r="CC52" s="62" t="str">
        <f t="shared" si="145"/>
        <v xml:space="preserve"> 0.146(L)</v>
      </c>
      <c r="CD52" s="62" t="str">
        <f t="shared" si="145"/>
        <v>0.019(V)</v>
      </c>
      <c r="CE52" s="62" t="str">
        <f t="shared" si="145"/>
        <v xml:space="preserve"> 0.149(L)</v>
      </c>
      <c r="CF52" s="62" t="str">
        <f t="shared" si="145"/>
        <v xml:space="preserve"> 0.147(L)</v>
      </c>
      <c r="CG52" s="62" t="str">
        <f t="shared" si="145"/>
        <v xml:space="preserve"> 0.149(L)</v>
      </c>
      <c r="CH52" s="62" t="str">
        <f t="shared" si="145"/>
        <v xml:space="preserve"> 0.149(L)</v>
      </c>
      <c r="CI52" s="62" t="str">
        <f t="shared" si="145"/>
        <v>0.017(V)</v>
      </c>
      <c r="CJ52" s="62" t="str">
        <f t="shared" si="145"/>
        <v>0.017(V) 0.148(L)</v>
      </c>
      <c r="CK52" s="62" t="str">
        <f t="shared" si="145"/>
        <v>0.020(V) 0.142(L)</v>
      </c>
      <c r="CL52" s="62" t="str">
        <f t="shared" si="145"/>
        <v>0.020(V) 0.142(L)</v>
      </c>
      <c r="CM52" s="62" t="str">
        <f t="shared" si="145"/>
        <v xml:space="preserve"> 0.142(L)</v>
      </c>
      <c r="CN52" s="62" t="str">
        <f t="shared" si="145"/>
        <v xml:space="preserve"> 0.142(L)</v>
      </c>
      <c r="CO52" s="62" t="str">
        <f t="shared" si="145"/>
        <v xml:space="preserve"> 0.142(L)</v>
      </c>
      <c r="CP52" s="62" t="str">
        <f t="shared" si="145"/>
        <v xml:space="preserve"> 0.142(L)</v>
      </c>
      <c r="CQ52" s="62" t="str">
        <f t="shared" si="145"/>
        <v xml:space="preserve"> 0.148(L)</v>
      </c>
      <c r="CR52" s="62" t="str">
        <f t="shared" si="145"/>
        <v>0.029(V)</v>
      </c>
      <c r="CS52" s="62" t="str">
        <f t="shared" si="145"/>
        <v>0.026(V)</v>
      </c>
      <c r="CT52" s="62">
        <f t="shared" si="145"/>
        <v>0.14468273588</v>
      </c>
      <c r="CU52" s="62" t="str">
        <f t="shared" si="145"/>
        <v>0.021(V) 0.146(L)</v>
      </c>
      <c r="CV52" s="62" t="str">
        <f t="shared" si="145"/>
        <v xml:space="preserve"> 0.156(L)</v>
      </c>
      <c r="CW52" s="62" t="str">
        <f t="shared" si="145"/>
        <v xml:space="preserve"> 0.145(L)</v>
      </c>
      <c r="CX52" s="62" t="str">
        <f t="shared" si="145"/>
        <v xml:space="preserve"> 0.145(L)</v>
      </c>
      <c r="CY52" s="62" t="str">
        <f t="shared" si="145"/>
        <v xml:space="preserve"> 0.145(L)</v>
      </c>
      <c r="CZ52" s="62" t="str">
        <f t="shared" si="145"/>
        <v xml:space="preserve"> 0.145(L)</v>
      </c>
      <c r="DA52" s="62" t="str">
        <f t="shared" si="145"/>
        <v xml:space="preserve"> 0.145(L)</v>
      </c>
      <c r="DB52" s="62" t="str">
        <f t="shared" si="145"/>
        <v xml:space="preserve"> 0.152(L)</v>
      </c>
      <c r="DC52" s="62" t="str">
        <f t="shared" si="145"/>
        <v xml:space="preserve"> 0.152(L)</v>
      </c>
      <c r="DD52" s="62" t="str">
        <f t="shared" si="145"/>
        <v xml:space="preserve"> 0.156(L)</v>
      </c>
      <c r="DE52" s="62" t="str">
        <f t="shared" si="145"/>
        <v xml:space="preserve"> 0.156(L)</v>
      </c>
      <c r="DF52" s="62" t="str">
        <f t="shared" si="145"/>
        <v xml:space="preserve"> 0.157(L)</v>
      </c>
      <c r="DG52" s="62" t="str">
        <f t="shared" si="145"/>
        <v>0.024(V)</v>
      </c>
      <c r="DH52" s="62" t="str">
        <f t="shared" si="145"/>
        <v>0.029(V)</v>
      </c>
      <c r="DI52" s="62" t="str">
        <f t="shared" si="145"/>
        <v>0.026(V)</v>
      </c>
      <c r="DJ52" s="62" t="str">
        <f t="shared" si="145"/>
        <v>0.029(V)</v>
      </c>
      <c r="DK52" s="62" t="str">
        <f t="shared" si="145"/>
        <v xml:space="preserve"> 0.611(L)</v>
      </c>
      <c r="DL52" s="62" t="str">
        <f t="shared" si="145"/>
        <v>0.029(V)</v>
      </c>
      <c r="DM52" s="62" t="str">
        <f t="shared" si="145"/>
        <v xml:space="preserve"> 0.260(L)</v>
      </c>
      <c r="DN52" s="62" t="str">
        <f t="shared" si="145"/>
        <v xml:space="preserve"> 0.260(L)</v>
      </c>
      <c r="DO52" s="62" t="str">
        <f t="shared" si="145"/>
        <v xml:space="preserve"> 0.260(L)</v>
      </c>
      <c r="DP52" s="62" t="str">
        <f t="shared" si="145"/>
        <v xml:space="preserve"> 0.260(L)</v>
      </c>
      <c r="DQ52" s="62" t="str">
        <f t="shared" si="145"/>
        <v>0.026(V)</v>
      </c>
      <c r="DR52" s="62" t="str">
        <f t="shared" si="145"/>
        <v xml:space="preserve"> 0.260(L)</v>
      </c>
      <c r="DS52" s="62" t="str">
        <f t="shared" si="145"/>
        <v xml:space="preserve"> 0.148(L)</v>
      </c>
      <c r="DT52" s="62" t="str">
        <f t="shared" si="145"/>
        <v xml:space="preserve"> 0.148(L)</v>
      </c>
      <c r="DU52" s="62" t="str">
        <f t="shared" si="145"/>
        <v xml:space="preserve"> 0.148(L)</v>
      </c>
      <c r="DV52" s="62" t="str">
        <f t="shared" si="145"/>
        <v xml:space="preserve"> 0.149(L)</v>
      </c>
      <c r="DW52" s="62" t="str">
        <f t="shared" si="145"/>
        <v xml:space="preserve"> 0.148(L)</v>
      </c>
      <c r="DX52" s="62" t="str">
        <f t="shared" si="145"/>
        <v/>
      </c>
      <c r="DY52" s="62" t="str">
        <f t="shared" si="145"/>
        <v>0.020(V) 0.142(L)</v>
      </c>
      <c r="DZ52" s="62" t="str">
        <f t="shared" si="145"/>
        <v>0.020(V)</v>
      </c>
      <c r="EA52" s="62" t="str">
        <f t="shared" si="145"/>
        <v xml:space="preserve"> 0.137(L)</v>
      </c>
      <c r="EB52" s="62" t="str">
        <f t="shared" si="145"/>
        <v xml:space="preserve"> 0.139(L)</v>
      </c>
      <c r="EC52" s="62" t="str">
        <f t="shared" ref="EC52:GN52" si="146">IF(EC55="Mixed",HLOOKUP(EC10,CTA_Look_Up_Table,65,FALSE),IF(EC55="CTA_Slurry",HLOOKUP(EC10,CTA_Look_Up_Table,46,FALSE),IF(EC55="PTA_Slurry",HLOOKUP(EC10,CTA_Look_Up_Table,51,FALSE),HLOOKUP(EC10,CTA_Look_Up_Table,55,FALSE))))</f>
        <v xml:space="preserve"> 0.139(L)</v>
      </c>
      <c r="ED52" s="62" t="str">
        <f t="shared" si="146"/>
        <v xml:space="preserve"> 0.139(L)</v>
      </c>
      <c r="EE52" s="62" t="str">
        <f t="shared" si="146"/>
        <v xml:space="preserve"> 0.139(L)</v>
      </c>
      <c r="EF52" s="62" t="str">
        <f t="shared" si="146"/>
        <v>0.020(V)</v>
      </c>
      <c r="EG52" s="62" t="str">
        <f t="shared" si="146"/>
        <v xml:space="preserve"> 0.184(L)</v>
      </c>
      <c r="EH52" s="62" t="str">
        <f t="shared" si="146"/>
        <v>0.022(V)</v>
      </c>
      <c r="EI52" s="62" t="str">
        <f t="shared" si="146"/>
        <v xml:space="preserve"> 0.135(L)</v>
      </c>
      <c r="EJ52" s="62" t="str">
        <f t="shared" si="146"/>
        <v xml:space="preserve"> 0.184(L)</v>
      </c>
      <c r="EK52" s="62" t="str">
        <f t="shared" si="146"/>
        <v>0.024(V)</v>
      </c>
      <c r="EL52" s="62" t="str">
        <f t="shared" si="146"/>
        <v xml:space="preserve"> 0.615(L)</v>
      </c>
      <c r="EM52" s="62" t="str">
        <f t="shared" si="146"/>
        <v xml:space="preserve"> 0.611(L)</v>
      </c>
      <c r="EN52" s="62" t="str">
        <f t="shared" si="146"/>
        <v xml:space="preserve"> 0.610(L)</v>
      </c>
      <c r="EO52" s="62">
        <f t="shared" si="146"/>
        <v>0.14941688746477172</v>
      </c>
      <c r="EP52" s="62" t="str">
        <f t="shared" si="146"/>
        <v xml:space="preserve"> 0.147(L)</v>
      </c>
      <c r="EQ52" s="62" t="str">
        <f t="shared" si="146"/>
        <v xml:space="preserve"> 0.147(L)</v>
      </c>
      <c r="ER52" s="62" t="str">
        <f t="shared" si="146"/>
        <v xml:space="preserve"> 0.156(L)</v>
      </c>
      <c r="ES52" s="62" t="str">
        <f t="shared" si="146"/>
        <v xml:space="preserve"> 0.147(L)</v>
      </c>
      <c r="ET52" s="62" t="str">
        <f t="shared" si="146"/>
        <v xml:space="preserve"> 0.147(L)</v>
      </c>
      <c r="EU52" s="62" t="str">
        <f t="shared" si="146"/>
        <v xml:space="preserve"> 0.147(L)</v>
      </c>
      <c r="EV52" s="62" t="str">
        <f t="shared" si="146"/>
        <v xml:space="preserve"> 0.147(L)</v>
      </c>
      <c r="EW52" s="62" t="str">
        <f t="shared" si="146"/>
        <v/>
      </c>
      <c r="EX52" s="62" t="str">
        <f t="shared" si="146"/>
        <v xml:space="preserve"> 0.147(L)</v>
      </c>
      <c r="EY52" s="62" t="str">
        <f t="shared" si="146"/>
        <v xml:space="preserve"> 0.147(L)</v>
      </c>
      <c r="EZ52" s="62" t="str">
        <f t="shared" si="146"/>
        <v xml:space="preserve"> 0.147(L)</v>
      </c>
      <c r="FA52" s="62" t="str">
        <f t="shared" si="146"/>
        <v xml:space="preserve"> 0.157(L)</v>
      </c>
      <c r="FB52" s="62" t="str">
        <f t="shared" si="146"/>
        <v xml:space="preserve"> 0.625(L)</v>
      </c>
      <c r="FC52" s="62" t="str">
        <f t="shared" si="146"/>
        <v xml:space="preserve"> 0.620(L)</v>
      </c>
      <c r="FD52" s="62" t="str">
        <f t="shared" si="146"/>
        <v xml:space="preserve"> 0.629(L)</v>
      </c>
      <c r="FE52" s="62" t="str">
        <f t="shared" si="146"/>
        <v xml:space="preserve"> 0.620(L)</v>
      </c>
      <c r="FF52" s="62" t="str">
        <f t="shared" si="146"/>
        <v xml:space="preserve"> 0.629(L)</v>
      </c>
      <c r="FG52" s="62" t="str">
        <f t="shared" si="146"/>
        <v xml:space="preserve"> 0.620(L)</v>
      </c>
      <c r="FH52" s="62" t="str">
        <f t="shared" si="146"/>
        <v xml:space="preserve"> 0.629(L)</v>
      </c>
      <c r="FI52" s="62" t="str">
        <f t="shared" si="146"/>
        <v xml:space="preserve"> 0.620(L)</v>
      </c>
      <c r="FJ52" s="62" t="str">
        <f t="shared" si="146"/>
        <v xml:space="preserve"> 0.629(L)</v>
      </c>
      <c r="FK52" s="62" t="str">
        <f t="shared" si="146"/>
        <v xml:space="preserve"> 0.620(L)</v>
      </c>
      <c r="FL52" s="62" t="str">
        <f t="shared" si="146"/>
        <v xml:space="preserve"> 0.629(L)</v>
      </c>
      <c r="FM52" s="62" t="str">
        <f t="shared" si="146"/>
        <v xml:space="preserve"> 0.620(L)</v>
      </c>
      <c r="FN52" s="62" t="str">
        <f t="shared" si="146"/>
        <v xml:space="preserve"> 0.629(L)</v>
      </c>
      <c r="FO52" s="62" t="str">
        <f t="shared" si="146"/>
        <v xml:space="preserve"> 0.620(L)</v>
      </c>
      <c r="FP52" s="62" t="str">
        <f t="shared" si="146"/>
        <v xml:space="preserve"> 0.625(L)</v>
      </c>
      <c r="FQ52" s="62" t="str">
        <f t="shared" si="146"/>
        <v xml:space="preserve"> 0.620(L)</v>
      </c>
      <c r="FR52" s="62" t="str">
        <f t="shared" si="146"/>
        <v xml:space="preserve"> 0.628(L)</v>
      </c>
      <c r="FS52" s="62" t="str">
        <f t="shared" si="146"/>
        <v xml:space="preserve"> 0.620(L)</v>
      </c>
      <c r="FT52" s="62" t="str">
        <f t="shared" si="146"/>
        <v>0.029(V)</v>
      </c>
      <c r="FU52" s="62" t="str">
        <f t="shared" si="146"/>
        <v>0.029(V)</v>
      </c>
      <c r="FV52" s="62" t="str">
        <f t="shared" si="146"/>
        <v>0.029(V) 0.683(L)</v>
      </c>
      <c r="FW52" s="62" t="str">
        <f t="shared" si="146"/>
        <v>0.029(V)</v>
      </c>
      <c r="FX52" s="62" t="str">
        <f t="shared" si="146"/>
        <v>0.029(V) 0.683(L)</v>
      </c>
      <c r="FY52" s="62" t="str">
        <f t="shared" si="146"/>
        <v xml:space="preserve"> 0.236(L)</v>
      </c>
      <c r="FZ52" s="62" t="str">
        <f t="shared" si="146"/>
        <v/>
      </c>
      <c r="GA52" s="62" t="str">
        <f t="shared" si="146"/>
        <v xml:space="preserve"> 0.122(L)</v>
      </c>
      <c r="GB52" s="62" t="str">
        <f t="shared" si="146"/>
        <v xml:space="preserve"> 0.122(L)</v>
      </c>
      <c r="GC52" s="62" t="str">
        <f t="shared" si="146"/>
        <v xml:space="preserve"> 0.122(L)</v>
      </c>
      <c r="GD52" s="62" t="str">
        <f t="shared" si="146"/>
        <v xml:space="preserve"> 0.151(L)</v>
      </c>
      <c r="GE52" s="62" t="str">
        <f t="shared" si="146"/>
        <v xml:space="preserve"> 0.148(L)</v>
      </c>
      <c r="GF52" s="62" t="str">
        <f t="shared" si="146"/>
        <v xml:space="preserve"> 0.142(L)</v>
      </c>
      <c r="GG52" s="62" t="str">
        <f t="shared" si="146"/>
        <v>0.033(V) 0.099(L)</v>
      </c>
      <c r="GH52" s="62">
        <f t="shared" si="146"/>
        <v>0.12316898369398187</v>
      </c>
      <c r="GI52" s="62">
        <f t="shared" si="146"/>
        <v>0.12316898369398187</v>
      </c>
      <c r="GJ52" s="62" t="str">
        <f t="shared" si="146"/>
        <v>0.031(V)</v>
      </c>
      <c r="GK52" s="62" t="str">
        <f t="shared" si="146"/>
        <v>0.031(V)</v>
      </c>
      <c r="GL52" s="62">
        <f t="shared" si="146"/>
        <v>0.12650226274555645</v>
      </c>
      <c r="GM52" s="62" t="str">
        <f t="shared" si="146"/>
        <v>0.031(V) 0.132(L)</v>
      </c>
      <c r="GN52" s="62" t="str">
        <f t="shared" si="146"/>
        <v>0.031(V)</v>
      </c>
      <c r="GO52" s="62" t="str">
        <f t="shared" ref="GO52:HZ52" si="147">IF(GO55="Mixed",HLOOKUP(GO10,CTA_Look_Up_Table,65,FALSE),IF(GO55="CTA_Slurry",HLOOKUP(GO10,CTA_Look_Up_Table,46,FALSE),IF(GO55="PTA_Slurry",HLOOKUP(GO10,CTA_Look_Up_Table,51,FALSE),HLOOKUP(GO10,CTA_Look_Up_Table,55,FALSE))))</f>
        <v xml:space="preserve"> 0.138(L)</v>
      </c>
      <c r="GP52" s="62" t="str">
        <f t="shared" si="147"/>
        <v>0.027(V) 0.184(L)</v>
      </c>
      <c r="GQ52" s="62">
        <f t="shared" si="147"/>
        <v>0.12846882509103172</v>
      </c>
      <c r="GR52" s="62">
        <f t="shared" si="147"/>
        <v>0.12899841357152433</v>
      </c>
      <c r="GS52" s="62" t="str">
        <f t="shared" si="147"/>
        <v>0.028(V)</v>
      </c>
      <c r="GT52" s="62" t="str">
        <f t="shared" si="147"/>
        <v>0.028(V)</v>
      </c>
      <c r="GU52" s="62" t="str">
        <f t="shared" si="147"/>
        <v>0.029(V) 0.139(L)</v>
      </c>
      <c r="GV52" s="62" t="str">
        <f t="shared" si="147"/>
        <v>0.027(V) 0.164(L)</v>
      </c>
      <c r="GW52" s="62" t="str">
        <f t="shared" si="147"/>
        <v>0.027(V)</v>
      </c>
      <c r="GX52" s="62" t="str">
        <f t="shared" si="147"/>
        <v>0.026(V)</v>
      </c>
      <c r="GY52" s="62" t="str">
        <f t="shared" si="147"/>
        <v>0.026(V)</v>
      </c>
      <c r="GZ52" s="62">
        <f t="shared" si="147"/>
        <v>0.14614921253171018</v>
      </c>
      <c r="HA52" s="62" t="str">
        <f t="shared" si="147"/>
        <v>0.026(V) 0.474(L)</v>
      </c>
      <c r="HB52" s="62">
        <f t="shared" si="147"/>
        <v>0.14611474982583714</v>
      </c>
      <c r="HC52" s="62" t="str">
        <f t="shared" si="147"/>
        <v xml:space="preserve"> 0.148(L)</v>
      </c>
      <c r="HD52" s="62">
        <f t="shared" si="147"/>
        <v>0.14609508212278927</v>
      </c>
      <c r="HE52" s="62" t="str">
        <f t="shared" si="147"/>
        <v xml:space="preserve"> 0.145(L)</v>
      </c>
      <c r="HF52" s="62">
        <f t="shared" si="147"/>
        <v>0.14696719538080003</v>
      </c>
      <c r="HG52" s="62">
        <f t="shared" si="147"/>
        <v>0.14638551153651391</v>
      </c>
      <c r="HH52" s="62" t="str">
        <f t="shared" si="147"/>
        <v xml:space="preserve"> 0.147(L)</v>
      </c>
      <c r="HI52" s="62" t="str">
        <f t="shared" si="147"/>
        <v xml:space="preserve"> 0.166(L)</v>
      </c>
      <c r="HJ52" s="62" t="str">
        <f t="shared" si="147"/>
        <v xml:space="preserve"> 0.149(L)</v>
      </c>
      <c r="HK52" s="62" t="str">
        <f t="shared" si="147"/>
        <v>0.020(V) 0.142(L)</v>
      </c>
      <c r="HL52" s="62">
        <f t="shared" si="147"/>
        <v>0.14604105475200002</v>
      </c>
      <c r="HM52" s="62">
        <f t="shared" si="147"/>
        <v>0.14700320000000003</v>
      </c>
      <c r="HN52" s="62">
        <f t="shared" si="147"/>
        <v>0.14700320000000003</v>
      </c>
      <c r="HO52" s="62" t="str">
        <f t="shared" si="147"/>
        <v>0.021(V)</v>
      </c>
      <c r="HP52" s="62">
        <f t="shared" si="147"/>
        <v>0.14467720000000001</v>
      </c>
      <c r="HQ52" s="62" t="str">
        <f t="shared" si="147"/>
        <v>0.019(V) 0.145(L)</v>
      </c>
      <c r="HR52" s="62" t="str">
        <f t="shared" si="147"/>
        <v/>
      </c>
      <c r="HS52" s="62" t="str">
        <f t="shared" si="147"/>
        <v xml:space="preserve"> 0.152(L)</v>
      </c>
      <c r="HT52" s="62" t="str">
        <f t="shared" si="147"/>
        <v>0.025(V) 0.240(L)</v>
      </c>
      <c r="HU52" s="62" t="str">
        <f t="shared" si="147"/>
        <v>0.029(V)</v>
      </c>
      <c r="HV52" s="62" t="str">
        <f t="shared" si="147"/>
        <v xml:space="preserve"> 0.260(L)</v>
      </c>
      <c r="HW52" s="62" t="str">
        <f t="shared" si="147"/>
        <v xml:space="preserve"> 0.149(L)</v>
      </c>
      <c r="HX52" s="62" t="str">
        <f t="shared" si="147"/>
        <v xml:space="preserve"> 0.139(L)</v>
      </c>
      <c r="HY52" s="62" t="str">
        <f t="shared" si="147"/>
        <v/>
      </c>
      <c r="HZ52" s="62" t="str">
        <f t="shared" si="147"/>
        <v xml:space="preserve"> 0.147(L)</v>
      </c>
    </row>
    <row r="53" spans="1:234" s="44" customFormat="1" ht="12" customHeight="1" x14ac:dyDescent="0.15">
      <c r="A53" s="17" t="s">
        <v>564</v>
      </c>
      <c r="B53" s="16" t="s">
        <v>625</v>
      </c>
      <c r="C53" s="61" t="str">
        <f>IF(C55="Mixed",HLOOKUP(C10,CTA_Look_Up_Table,66,FALSE),IF(C55="CTA_Slurry",HLOOKUP(C10,CTA_Look_Up_Table,47,FALSE),IF(C55="PTA_Slurry",HLOOKUP(C10,CTA_Look_Up_Table,52,FALSE),"")))</f>
        <v xml:space="preserve"> 0.555(L)</v>
      </c>
      <c r="D53" s="62" t="str">
        <f>IF(D55="Mixed",HLOOKUP(D10,CTA_Look_Up_Table,66,FALSE),IF(D55="CTA_Slurry",HLOOKUP(D10,CTA_Look_Up_Table,47,FALSE),IF(D55="PTA_Slurry",HLOOKUP(D10,CTA_Look_Up_Table,52,FALSE),"")))</f>
        <v>0.016(V)</v>
      </c>
      <c r="E53" s="62" t="str">
        <f t="shared" ref="E53:BP53" si="148">IF(E55="Mixed",HLOOKUP(E10,CTA_Look_Up_Table,66,FALSE),IF(E55="CTA_Slurry",HLOOKUP(E10,CTA_Look_Up_Table,47,FALSE),IF(E55="PTA_Slurry",HLOOKUP(E10,CTA_Look_Up_Table,52,FALSE),"")))</f>
        <v xml:space="preserve"> 0.532(L)</v>
      </c>
      <c r="F53" s="62" t="str">
        <f t="shared" si="148"/>
        <v xml:space="preserve"> 0.539(L)</v>
      </c>
      <c r="G53" s="62" t="str">
        <f t="shared" si="148"/>
        <v xml:space="preserve"> 0.539(L)</v>
      </c>
      <c r="H53" s="62" t="str">
        <f t="shared" si="148"/>
        <v xml:space="preserve"> 0.479(L)</v>
      </c>
      <c r="I53" s="62" t="str">
        <f t="shared" si="148"/>
        <v xml:space="preserve"> 0.269(L)</v>
      </c>
      <c r="J53" s="62" t="str">
        <f t="shared" si="148"/>
        <v xml:space="preserve"> 0.640(L)</v>
      </c>
      <c r="K53" s="62" t="str">
        <f t="shared" si="148"/>
        <v/>
      </c>
      <c r="L53" s="62" t="str">
        <f t="shared" si="148"/>
        <v xml:space="preserve"> 0.539(L)</v>
      </c>
      <c r="M53" s="62" t="str">
        <f t="shared" si="148"/>
        <v>0.017(V) 0.640(L)</v>
      </c>
      <c r="N53" s="62" t="str">
        <f t="shared" si="148"/>
        <v xml:space="preserve"> 0.547(L)</v>
      </c>
      <c r="O53" s="62" t="str">
        <f t="shared" si="148"/>
        <v>0.017(V)</v>
      </c>
      <c r="P53" s="62" t="str">
        <f t="shared" si="148"/>
        <v xml:space="preserve"> 0.539(L)</v>
      </c>
      <c r="Q53" s="62" t="str">
        <f t="shared" si="148"/>
        <v>0.016(V)</v>
      </c>
      <c r="R53" s="62" t="str">
        <f t="shared" si="148"/>
        <v xml:space="preserve"> 0.484(L)</v>
      </c>
      <c r="S53" s="62" t="str">
        <f t="shared" si="148"/>
        <v xml:space="preserve"> 0.541(L)</v>
      </c>
      <c r="T53" s="62" t="str">
        <f t="shared" si="148"/>
        <v xml:space="preserve"> 0.541(L)</v>
      </c>
      <c r="U53" s="62" t="str">
        <f t="shared" si="148"/>
        <v xml:space="preserve"> 0.541(L)</v>
      </c>
      <c r="V53" s="62" t="str">
        <f t="shared" si="148"/>
        <v>0.025(V)</v>
      </c>
      <c r="W53" s="62" t="str">
        <f t="shared" si="148"/>
        <v>0.020(V) 0.214(L)</v>
      </c>
      <c r="X53" s="62" t="str">
        <f t="shared" si="148"/>
        <v>0.025(V)</v>
      </c>
      <c r="Y53" s="62">
        <f t="shared" si="148"/>
        <v>0.25487631388340737</v>
      </c>
      <c r="Z53" s="62" t="str">
        <f t="shared" si="148"/>
        <v>0.019(V)</v>
      </c>
      <c r="AA53" s="62" t="str">
        <f t="shared" si="148"/>
        <v xml:space="preserve"> 0.171(L)</v>
      </c>
      <c r="AB53" s="62" t="str">
        <f t="shared" si="148"/>
        <v xml:space="preserve"> 0.193(L)</v>
      </c>
      <c r="AC53" s="62" t="str">
        <f t="shared" si="148"/>
        <v>0.014(V) 0.171(L)</v>
      </c>
      <c r="AD53" s="62" t="str">
        <f t="shared" si="148"/>
        <v>0.020(V)</v>
      </c>
      <c r="AE53" s="62" t="str">
        <f t="shared" si="148"/>
        <v xml:space="preserve"> 0.204(L)</v>
      </c>
      <c r="AF53" s="62" t="str">
        <f t="shared" si="148"/>
        <v xml:space="preserve"> 0.228(L)</v>
      </c>
      <c r="AG53" s="62" t="str">
        <f t="shared" si="148"/>
        <v>0.013(V) 0.204(L)</v>
      </c>
      <c r="AH53" s="62" t="str">
        <f t="shared" si="148"/>
        <v>0.022(V)</v>
      </c>
      <c r="AI53" s="62" t="str">
        <f t="shared" si="148"/>
        <v xml:space="preserve"> 0.571(L)</v>
      </c>
      <c r="AJ53" s="62" t="str">
        <f t="shared" si="148"/>
        <v xml:space="preserve"> 0.571(L)</v>
      </c>
      <c r="AK53" s="62" t="str">
        <f t="shared" si="148"/>
        <v xml:space="preserve"> 0.571(L)</v>
      </c>
      <c r="AL53" s="62" t="str">
        <f t="shared" si="148"/>
        <v xml:space="preserve"> 0.849(L)</v>
      </c>
      <c r="AM53" s="62" t="str">
        <f t="shared" si="148"/>
        <v>0.019(V)</v>
      </c>
      <c r="AN53" s="62" t="str">
        <f t="shared" si="148"/>
        <v xml:space="preserve"> 0.856(L)</v>
      </c>
      <c r="AO53" s="62" t="str">
        <f t="shared" si="148"/>
        <v xml:space="preserve"> 0.856(L)</v>
      </c>
      <c r="AP53" s="62" t="str">
        <f t="shared" si="148"/>
        <v xml:space="preserve"> 0.856(L)</v>
      </c>
      <c r="AQ53" s="62" t="str">
        <f t="shared" si="148"/>
        <v xml:space="preserve"> 0.868(L)</v>
      </c>
      <c r="AR53" s="62" t="str">
        <f t="shared" si="148"/>
        <v xml:space="preserve"> 0.652(L)</v>
      </c>
      <c r="AS53" s="62" t="str">
        <f t="shared" si="148"/>
        <v xml:space="preserve"> 0.652(L)</v>
      </c>
      <c r="AT53" s="62" t="str">
        <f t="shared" si="148"/>
        <v xml:space="preserve"> 0.868(L)</v>
      </c>
      <c r="AU53" s="62" t="str">
        <f t="shared" si="148"/>
        <v xml:space="preserve"> 0.599(L)</v>
      </c>
      <c r="AV53" s="62" t="str">
        <f t="shared" si="148"/>
        <v>0.019(V)</v>
      </c>
      <c r="AW53" s="62" t="str">
        <f t="shared" si="148"/>
        <v>0.019(V) 0.561(L)</v>
      </c>
      <c r="AX53" s="62" t="str">
        <f t="shared" si="148"/>
        <v>0.019(V)</v>
      </c>
      <c r="AY53" s="62" t="str">
        <f t="shared" si="148"/>
        <v>0.025(V)</v>
      </c>
      <c r="AZ53" s="62">
        <f t="shared" si="148"/>
        <v>0.34072286105518979</v>
      </c>
      <c r="BA53" s="62" t="str">
        <f t="shared" si="148"/>
        <v>0.016(V)</v>
      </c>
      <c r="BB53" s="62" t="str">
        <f t="shared" si="148"/>
        <v xml:space="preserve"> 0.204(L)</v>
      </c>
      <c r="BC53" s="62" t="str">
        <f t="shared" si="148"/>
        <v xml:space="preserve"> 0.249(L)</v>
      </c>
      <c r="BD53" s="62" t="str">
        <f t="shared" si="148"/>
        <v>0.013(V) 0.204(L)</v>
      </c>
      <c r="BE53" s="62" t="str">
        <f t="shared" si="148"/>
        <v>0.020(V)</v>
      </c>
      <c r="BF53" s="62" t="str">
        <f t="shared" si="148"/>
        <v xml:space="preserve"> 0.558(L)</v>
      </c>
      <c r="BG53" s="62" t="str">
        <f t="shared" si="148"/>
        <v>0.013(V) 0.337(L)</v>
      </c>
      <c r="BH53" s="62" t="str">
        <f t="shared" si="148"/>
        <v>0.019(V)</v>
      </c>
      <c r="BI53" s="62">
        <f t="shared" si="148"/>
        <v>0.60831243703453952</v>
      </c>
      <c r="BJ53" s="62">
        <f t="shared" si="148"/>
        <v>1.3852879048333626</v>
      </c>
      <c r="BK53" s="62" t="str">
        <f t="shared" si="148"/>
        <v>0.013(V)</v>
      </c>
      <c r="BL53" s="62" t="str">
        <f t="shared" si="148"/>
        <v>0.011(V)</v>
      </c>
      <c r="BM53" s="62" t="str">
        <f t="shared" si="148"/>
        <v xml:space="preserve"> 0.639(L)</v>
      </c>
      <c r="BN53" s="62" t="str">
        <f t="shared" si="148"/>
        <v>0.015(V) 0.639(L)</v>
      </c>
      <c r="BO53" s="62">
        <f t="shared" si="148"/>
        <v>1.3852919699723421</v>
      </c>
      <c r="BP53" s="62">
        <f t="shared" si="148"/>
        <v>1.3852919699723421</v>
      </c>
      <c r="BQ53" s="62">
        <f t="shared" ref="BQ53:EB53" si="149">IF(BQ55="Mixed",HLOOKUP(BQ10,CTA_Look_Up_Table,66,FALSE),IF(BQ55="CTA_Slurry",HLOOKUP(BQ10,CTA_Look_Up_Table,47,FALSE),IF(BQ55="PTA_Slurry",HLOOKUP(BQ10,CTA_Look_Up_Table,52,FALSE),"")))</f>
        <v>1.3863007551282722</v>
      </c>
      <c r="BR53" s="62" t="str">
        <f t="shared" si="149"/>
        <v>0.014(V)</v>
      </c>
      <c r="BS53" s="62" t="str">
        <f t="shared" si="149"/>
        <v>0.015(V)</v>
      </c>
      <c r="BT53" s="62" t="str">
        <f t="shared" si="149"/>
        <v xml:space="preserve"> 0.544(L)</v>
      </c>
      <c r="BU53" s="62" t="str">
        <f t="shared" si="149"/>
        <v>0.019(V)</v>
      </c>
      <c r="BV53" s="62">
        <f t="shared" si="149"/>
        <v>1.3827492812731212</v>
      </c>
      <c r="BW53" s="62">
        <f t="shared" si="149"/>
        <v>1.3806135789914706</v>
      </c>
      <c r="BX53" s="62">
        <f t="shared" si="149"/>
        <v>1.3790901393394721</v>
      </c>
      <c r="BY53" s="62">
        <f t="shared" si="149"/>
        <v>1.3806137619227778</v>
      </c>
      <c r="BZ53" s="62" t="str">
        <f t="shared" si="149"/>
        <v xml:space="preserve"> 0.480(L)</v>
      </c>
      <c r="CA53" s="62" t="str">
        <f t="shared" si="149"/>
        <v xml:space="preserve"> 0.480(L)</v>
      </c>
      <c r="CB53" s="62" t="str">
        <f t="shared" si="149"/>
        <v/>
      </c>
      <c r="CC53" s="62" t="str">
        <f t="shared" si="149"/>
        <v xml:space="preserve"> 0.458(L)</v>
      </c>
      <c r="CD53" s="62" t="str">
        <f t="shared" si="149"/>
        <v>0.012(V)</v>
      </c>
      <c r="CE53" s="62" t="str">
        <f t="shared" si="149"/>
        <v xml:space="preserve"> 0.480(L)</v>
      </c>
      <c r="CF53" s="62" t="str">
        <f t="shared" si="149"/>
        <v xml:space="preserve"> 0.441(L)</v>
      </c>
      <c r="CG53" s="62" t="str">
        <f t="shared" si="149"/>
        <v xml:space="preserve"> 0.480(L)</v>
      </c>
      <c r="CH53" s="62" t="str">
        <f t="shared" si="149"/>
        <v xml:space="preserve"> 0.480(L)</v>
      </c>
      <c r="CI53" s="62" t="str">
        <f t="shared" si="149"/>
        <v>0.011(V)</v>
      </c>
      <c r="CJ53" s="62" t="str">
        <f t="shared" si="149"/>
        <v>0.011(V) 0.464(L)</v>
      </c>
      <c r="CK53" s="62" t="str">
        <f t="shared" si="149"/>
        <v>0.012(V) 0.338(L)</v>
      </c>
      <c r="CL53" s="62" t="str">
        <f t="shared" si="149"/>
        <v>0.012(V) 0.338(L)</v>
      </c>
      <c r="CM53" s="62" t="str">
        <f t="shared" si="149"/>
        <v xml:space="preserve"> 0.344(L)</v>
      </c>
      <c r="CN53" s="62" t="str">
        <f t="shared" si="149"/>
        <v xml:space="preserve"> 0.345(L)</v>
      </c>
      <c r="CO53" s="62" t="str">
        <f t="shared" si="149"/>
        <v xml:space="preserve"> 0.344(L)</v>
      </c>
      <c r="CP53" s="62" t="str">
        <f t="shared" si="149"/>
        <v xml:space="preserve"> 0.344(L)</v>
      </c>
      <c r="CQ53" s="62" t="str">
        <f t="shared" si="149"/>
        <v xml:space="preserve"> 0.463(L)</v>
      </c>
      <c r="CR53" s="62" t="str">
        <f t="shared" si="149"/>
        <v>0.020(V)</v>
      </c>
      <c r="CS53" s="62" t="str">
        <f t="shared" si="149"/>
        <v>0.018(V)</v>
      </c>
      <c r="CT53" s="62" t="str">
        <f t="shared" si="149"/>
        <v/>
      </c>
      <c r="CU53" s="62" t="str">
        <f t="shared" si="149"/>
        <v>0.015(V) 0.832(L)</v>
      </c>
      <c r="CV53" s="62" t="str">
        <f t="shared" si="149"/>
        <v xml:space="preserve"> 0.855(L)</v>
      </c>
      <c r="CW53" s="62" t="str">
        <f t="shared" si="149"/>
        <v xml:space="preserve"> 0.445(L)</v>
      </c>
      <c r="CX53" s="62" t="str">
        <f t="shared" si="149"/>
        <v xml:space="preserve"> 0.446(L)</v>
      </c>
      <c r="CY53" s="62" t="str">
        <f t="shared" si="149"/>
        <v xml:space="preserve"> 0.445(L)</v>
      </c>
      <c r="CZ53" s="62" t="str">
        <f t="shared" si="149"/>
        <v xml:space="preserve"> 0.445(L)</v>
      </c>
      <c r="DA53" s="62" t="str">
        <f t="shared" si="149"/>
        <v xml:space="preserve"> 0.445(L)</v>
      </c>
      <c r="DB53" s="62" t="str">
        <f t="shared" si="149"/>
        <v xml:space="preserve"> 0.645(L)</v>
      </c>
      <c r="DC53" s="62" t="str">
        <f t="shared" si="149"/>
        <v xml:space="preserve"> 0.646(L)</v>
      </c>
      <c r="DD53" s="62" t="str">
        <f t="shared" si="149"/>
        <v xml:space="preserve"> 0.847(L)</v>
      </c>
      <c r="DE53" s="62" t="str">
        <f t="shared" si="149"/>
        <v xml:space="preserve"> 0.847(L)</v>
      </c>
      <c r="DF53" s="62" t="str">
        <f t="shared" si="149"/>
        <v xml:space="preserve"> 0.868(L)</v>
      </c>
      <c r="DG53" s="62" t="str">
        <f t="shared" si="149"/>
        <v>0.017(V)</v>
      </c>
      <c r="DH53" s="62" t="str">
        <f t="shared" si="149"/>
        <v>0.020(V)</v>
      </c>
      <c r="DI53" s="62" t="str">
        <f t="shared" si="149"/>
        <v>0.018(V)</v>
      </c>
      <c r="DJ53" s="62" t="str">
        <f t="shared" si="149"/>
        <v>0.020(V)</v>
      </c>
      <c r="DK53" s="62" t="str">
        <f t="shared" si="149"/>
        <v xml:space="preserve"> 0.649(L)</v>
      </c>
      <c r="DL53" s="62" t="str">
        <f t="shared" si="149"/>
        <v>0.020(V)</v>
      </c>
      <c r="DM53" s="62" t="str">
        <f t="shared" si="149"/>
        <v xml:space="preserve"> 0.615(L)</v>
      </c>
      <c r="DN53" s="62" t="str">
        <f t="shared" si="149"/>
        <v xml:space="preserve"> 0.615(L)</v>
      </c>
      <c r="DO53" s="62" t="str">
        <f t="shared" si="149"/>
        <v xml:space="preserve"> 0.615(L)</v>
      </c>
      <c r="DP53" s="62" t="str">
        <f t="shared" si="149"/>
        <v xml:space="preserve"> 0.616(L)</v>
      </c>
      <c r="DQ53" s="62" t="str">
        <f t="shared" si="149"/>
        <v>0.018(V)</v>
      </c>
      <c r="DR53" s="62" t="str">
        <f t="shared" si="149"/>
        <v xml:space="preserve"> 0.617(L)</v>
      </c>
      <c r="DS53" s="62" t="str">
        <f t="shared" si="149"/>
        <v xml:space="preserve"> 0.479(L)</v>
      </c>
      <c r="DT53" s="62" t="str">
        <f t="shared" si="149"/>
        <v xml:space="preserve"> 0.479(L)</v>
      </c>
      <c r="DU53" s="62" t="str">
        <f t="shared" si="149"/>
        <v xml:space="preserve"> 0.479(L)</v>
      </c>
      <c r="DV53" s="62" t="str">
        <f t="shared" si="149"/>
        <v xml:space="preserve"> 0.480(L)</v>
      </c>
      <c r="DW53" s="62" t="str">
        <f t="shared" si="149"/>
        <v xml:space="preserve"> 0.479(L)</v>
      </c>
      <c r="DX53" s="62" t="str">
        <f t="shared" si="149"/>
        <v/>
      </c>
      <c r="DY53" s="62" t="str">
        <f t="shared" si="149"/>
        <v>0.012(V) 0.322(L)</v>
      </c>
      <c r="DZ53" s="62" t="str">
        <f t="shared" si="149"/>
        <v>0.012(V)</v>
      </c>
      <c r="EA53" s="62" t="str">
        <f t="shared" si="149"/>
        <v xml:space="preserve"> 0.345(L)</v>
      </c>
      <c r="EB53" s="62" t="str">
        <f t="shared" si="149"/>
        <v xml:space="preserve"> 0.374(L)</v>
      </c>
      <c r="EC53" s="62" t="str">
        <f t="shared" ref="EC53:GN53" si="150">IF(EC55="Mixed",HLOOKUP(EC10,CTA_Look_Up_Table,66,FALSE),IF(EC55="CTA_Slurry",HLOOKUP(EC10,CTA_Look_Up_Table,47,FALSE),IF(EC55="PTA_Slurry",HLOOKUP(EC10,CTA_Look_Up_Table,52,FALSE),"")))</f>
        <v xml:space="preserve"> 0.374(L)</v>
      </c>
      <c r="ED53" s="62" t="str">
        <f t="shared" si="150"/>
        <v xml:space="preserve"> 0.374(L)</v>
      </c>
      <c r="EE53" s="62" t="str">
        <f t="shared" si="150"/>
        <v xml:space="preserve"> 0.374(L)</v>
      </c>
      <c r="EF53" s="62" t="str">
        <f t="shared" si="150"/>
        <v>0.012(V)</v>
      </c>
      <c r="EG53" s="62" t="str">
        <f t="shared" si="150"/>
        <v xml:space="preserve"> 0.571(L)</v>
      </c>
      <c r="EH53" s="62" t="str">
        <f t="shared" si="150"/>
        <v>0.012(V)</v>
      </c>
      <c r="EI53" s="62" t="str">
        <f t="shared" si="150"/>
        <v xml:space="preserve"> 0.606(L)</v>
      </c>
      <c r="EJ53" s="62" t="str">
        <f t="shared" si="150"/>
        <v xml:space="preserve"> 0.571(L)</v>
      </c>
      <c r="EK53" s="62" t="str">
        <f t="shared" si="150"/>
        <v>0.017(V)</v>
      </c>
      <c r="EL53" s="62" t="str">
        <f t="shared" si="150"/>
        <v xml:space="preserve"> 0.649(L)</v>
      </c>
      <c r="EM53" s="62" t="str">
        <f t="shared" si="150"/>
        <v xml:space="preserve"> 0.649(L)</v>
      </c>
      <c r="EN53" s="62" t="str">
        <f t="shared" si="150"/>
        <v xml:space="preserve"> 0.652(L)</v>
      </c>
      <c r="EO53" s="62">
        <f t="shared" si="150"/>
        <v>0.7810702257638924</v>
      </c>
      <c r="EP53" s="62" t="str">
        <f t="shared" si="150"/>
        <v xml:space="preserve"> 0.484(L)</v>
      </c>
      <c r="EQ53" s="62" t="str">
        <f t="shared" si="150"/>
        <v xml:space="preserve"> 0.475(L)</v>
      </c>
      <c r="ER53" s="62" t="str">
        <f t="shared" si="150"/>
        <v xml:space="preserve"> 1.033(L)</v>
      </c>
      <c r="ES53" s="62" t="str">
        <f t="shared" si="150"/>
        <v xml:space="preserve"> 0.484(L)</v>
      </c>
      <c r="ET53" s="62" t="str">
        <f t="shared" si="150"/>
        <v xml:space="preserve"> 0.484(L)</v>
      </c>
      <c r="EU53" s="62" t="str">
        <f t="shared" si="150"/>
        <v xml:space="preserve"> 0.486(L)</v>
      </c>
      <c r="EV53" s="62" t="str">
        <f t="shared" si="150"/>
        <v xml:space="preserve"> 0.484(L)</v>
      </c>
      <c r="EW53" s="62" t="str">
        <f t="shared" si="150"/>
        <v/>
      </c>
      <c r="EX53" s="62" t="str">
        <f t="shared" si="150"/>
        <v xml:space="preserve"> 0.484(L)</v>
      </c>
      <c r="EY53" s="62" t="str">
        <f t="shared" si="150"/>
        <v xml:space="preserve"> 0.484(L)</v>
      </c>
      <c r="EZ53" s="62" t="str">
        <f t="shared" si="150"/>
        <v xml:space="preserve"> 0.484(L)</v>
      </c>
      <c r="FA53" s="62" t="str">
        <f t="shared" si="150"/>
        <v xml:space="preserve"> 0.868(L)</v>
      </c>
      <c r="FB53" s="62" t="str">
        <f t="shared" si="150"/>
        <v xml:space="preserve"> 0.649(L)</v>
      </c>
      <c r="FC53" s="62" t="str">
        <f t="shared" si="150"/>
        <v xml:space="preserve"> 0.716(L)</v>
      </c>
      <c r="FD53" s="62" t="str">
        <f t="shared" si="150"/>
        <v xml:space="preserve"> 0.592(L)</v>
      </c>
      <c r="FE53" s="62" t="str">
        <f t="shared" si="150"/>
        <v xml:space="preserve"> 0.716(L)</v>
      </c>
      <c r="FF53" s="62" t="str">
        <f t="shared" si="150"/>
        <v xml:space="preserve"> 0.593(L)</v>
      </c>
      <c r="FG53" s="62" t="str">
        <f t="shared" si="150"/>
        <v xml:space="preserve"> 0.716(L)</v>
      </c>
      <c r="FH53" s="62" t="str">
        <f t="shared" si="150"/>
        <v xml:space="preserve"> 0.592(L)</v>
      </c>
      <c r="FI53" s="62" t="str">
        <f t="shared" si="150"/>
        <v xml:space="preserve"> 0.716(L)</v>
      </c>
      <c r="FJ53" s="62" t="str">
        <f t="shared" si="150"/>
        <v xml:space="preserve"> 0.592(L)</v>
      </c>
      <c r="FK53" s="62" t="str">
        <f t="shared" si="150"/>
        <v xml:space="preserve"> 0.716(L)</v>
      </c>
      <c r="FL53" s="62" t="str">
        <f t="shared" si="150"/>
        <v xml:space="preserve"> 0.592(L)</v>
      </c>
      <c r="FM53" s="62" t="str">
        <f t="shared" si="150"/>
        <v xml:space="preserve"> 0.716(L)</v>
      </c>
      <c r="FN53" s="62" t="str">
        <f t="shared" si="150"/>
        <v xml:space="preserve"> 0.592(L)</v>
      </c>
      <c r="FO53" s="62" t="str">
        <f t="shared" si="150"/>
        <v xml:space="preserve"> 0.716(L)</v>
      </c>
      <c r="FP53" s="62" t="str">
        <f t="shared" si="150"/>
        <v xml:space="preserve"> 0.649(L)</v>
      </c>
      <c r="FQ53" s="62" t="str">
        <f t="shared" si="150"/>
        <v xml:space="preserve"> 0.716(L)</v>
      </c>
      <c r="FR53" s="62" t="str">
        <f t="shared" si="150"/>
        <v xml:space="preserve"> 0.607(L)</v>
      </c>
      <c r="FS53" s="62" t="str">
        <f t="shared" si="150"/>
        <v xml:space="preserve"> 0.716(L)</v>
      </c>
      <c r="FT53" s="62" t="str">
        <f t="shared" si="150"/>
        <v>0.014(V)</v>
      </c>
      <c r="FU53" s="62" t="str">
        <f t="shared" si="150"/>
        <v>0.014(V)</v>
      </c>
      <c r="FV53" s="62" t="str">
        <f t="shared" si="150"/>
        <v>0.014(V) 0.176(L)</v>
      </c>
      <c r="FW53" s="62" t="str">
        <f t="shared" si="150"/>
        <v>0.014(V)</v>
      </c>
      <c r="FX53" s="62" t="str">
        <f t="shared" si="150"/>
        <v>0.014(V) 0.176(L)</v>
      </c>
      <c r="FY53" s="62" t="str">
        <f t="shared" si="150"/>
        <v xml:space="preserve"> 0.449(L)</v>
      </c>
      <c r="FZ53" s="62" t="str">
        <f t="shared" si="150"/>
        <v/>
      </c>
      <c r="GA53" s="62" t="str">
        <f t="shared" si="150"/>
        <v xml:space="preserve"> 0.900(L)</v>
      </c>
      <c r="GB53" s="62" t="str">
        <f t="shared" si="150"/>
        <v xml:space="preserve"> 0.900(L)</v>
      </c>
      <c r="GC53" s="62" t="str">
        <f t="shared" si="150"/>
        <v xml:space="preserve"> 0.900(L)</v>
      </c>
      <c r="GD53" s="62" t="str">
        <f t="shared" si="150"/>
        <v xml:space="preserve"> 0.640(L)</v>
      </c>
      <c r="GE53" s="62" t="str">
        <f t="shared" si="150"/>
        <v xml:space="preserve"> 0.539(L)</v>
      </c>
      <c r="GF53" s="62" t="str">
        <f t="shared" si="150"/>
        <v xml:space="preserve"> 0.547(L)</v>
      </c>
      <c r="GG53" s="62" t="str">
        <f t="shared" si="150"/>
        <v>0.022(V) 0.249(L)</v>
      </c>
      <c r="GH53" s="62">
        <f t="shared" si="150"/>
        <v>0.18204769508424504</v>
      </c>
      <c r="GI53" s="62">
        <f t="shared" si="150"/>
        <v>0.18204769508424504</v>
      </c>
      <c r="GJ53" s="62" t="str">
        <f t="shared" si="150"/>
        <v>0.019(V)</v>
      </c>
      <c r="GK53" s="62" t="str">
        <f t="shared" si="150"/>
        <v>0.019(V)</v>
      </c>
      <c r="GL53" s="62">
        <f t="shared" si="150"/>
        <v>0.2587816043066215</v>
      </c>
      <c r="GM53" s="62" t="str">
        <f t="shared" si="150"/>
        <v>0.020(V) 0.193(L)</v>
      </c>
      <c r="GN53" s="62" t="str">
        <f t="shared" si="150"/>
        <v>0.022(V)</v>
      </c>
      <c r="GO53" s="62" t="str">
        <f t="shared" ref="GO53:HZ53" si="151">IF(GO55="Mixed",HLOOKUP(GO10,CTA_Look_Up_Table,66,FALSE),IF(GO55="CTA_Slurry",HLOOKUP(GO10,CTA_Look_Up_Table,47,FALSE),IF(GO55="PTA_Slurry",HLOOKUP(GO10,CTA_Look_Up_Table,52,FALSE),"")))</f>
        <v xml:space="preserve"> 0.211(L)</v>
      </c>
      <c r="GP53" s="62" t="str">
        <f t="shared" si="151"/>
        <v>0.019(V) 0.571(L)</v>
      </c>
      <c r="GQ53" s="62">
        <f t="shared" si="151"/>
        <v>0.295438242577648</v>
      </c>
      <c r="GR53" s="62">
        <f t="shared" si="151"/>
        <v>0.34103869762813072</v>
      </c>
      <c r="GS53" s="62" t="str">
        <f t="shared" si="151"/>
        <v>0.016(V)</v>
      </c>
      <c r="GT53" s="62" t="str">
        <f t="shared" si="151"/>
        <v>0.016(V)</v>
      </c>
      <c r="GU53" s="62" t="str">
        <f t="shared" si="151"/>
        <v>0.020(V) 0.249(L)</v>
      </c>
      <c r="GV53" s="62" t="str">
        <f t="shared" si="151"/>
        <v>0.019(V) 0.558(L)</v>
      </c>
      <c r="GW53" s="62" t="str">
        <f t="shared" si="151"/>
        <v>0.019(V)</v>
      </c>
      <c r="GX53" s="62" t="str">
        <f t="shared" si="151"/>
        <v>0.019(V)</v>
      </c>
      <c r="GY53" s="62" t="str">
        <f t="shared" si="151"/>
        <v>0.019(V)</v>
      </c>
      <c r="GZ53" s="62">
        <f t="shared" si="151"/>
        <v>1.3863007551282722</v>
      </c>
      <c r="HA53" s="62" t="str">
        <f t="shared" si="151"/>
        <v>0.019(V) 0.544(L)</v>
      </c>
      <c r="HB53" s="62">
        <f t="shared" si="151"/>
        <v>1.3826787657092861</v>
      </c>
      <c r="HC53" s="62" t="str">
        <f t="shared" si="151"/>
        <v xml:space="preserve"> 0.459(L)</v>
      </c>
      <c r="HD53" s="62">
        <f t="shared" si="151"/>
        <v>1.3806133725781777</v>
      </c>
      <c r="HE53" s="62" t="str">
        <f t="shared" si="151"/>
        <v xml:space="preserve"> 0.407(L)</v>
      </c>
      <c r="HF53" s="62" t="str">
        <f t="shared" si="151"/>
        <v/>
      </c>
      <c r="HG53" s="62">
        <f t="shared" si="151"/>
        <v>2.3496740318700682</v>
      </c>
      <c r="HH53" s="62" t="str">
        <f t="shared" si="151"/>
        <v xml:space="preserve"> 0.442(L)</v>
      </c>
      <c r="HI53" s="62" t="str">
        <f t="shared" si="151"/>
        <v xml:space="preserve"> 6.413(L)</v>
      </c>
      <c r="HJ53" s="62" t="str">
        <f t="shared" si="151"/>
        <v xml:space="preserve"> 0.480(L)</v>
      </c>
      <c r="HK53" s="62" t="str">
        <f t="shared" si="151"/>
        <v>0.012(V) 0.338(L)</v>
      </c>
      <c r="HL53" s="62" t="str">
        <f t="shared" si="151"/>
        <v/>
      </c>
      <c r="HM53" s="62" t="str">
        <f t="shared" si="151"/>
        <v/>
      </c>
      <c r="HN53" s="62" t="str">
        <f t="shared" si="151"/>
        <v/>
      </c>
      <c r="HO53" s="62" t="str">
        <f t="shared" si="151"/>
        <v>0.015(V)</v>
      </c>
      <c r="HP53" s="62" t="str">
        <f t="shared" si="151"/>
        <v/>
      </c>
      <c r="HQ53" s="62" t="str">
        <f t="shared" si="151"/>
        <v>0.014(V) 0.446(L)</v>
      </c>
      <c r="HR53" s="62" t="str">
        <f t="shared" si="151"/>
        <v/>
      </c>
      <c r="HS53" s="62" t="str">
        <f t="shared" si="151"/>
        <v xml:space="preserve"> 0.646(L)</v>
      </c>
      <c r="HT53" s="62" t="str">
        <f t="shared" si="151"/>
        <v>0.018(V) 0.613(L)</v>
      </c>
      <c r="HU53" s="62" t="str">
        <f t="shared" si="151"/>
        <v>0.020(V)</v>
      </c>
      <c r="HV53" s="62" t="str">
        <f t="shared" si="151"/>
        <v xml:space="preserve"> 0.617(L)</v>
      </c>
      <c r="HW53" s="62" t="str">
        <f t="shared" si="151"/>
        <v xml:space="preserve"> 0.480(L)</v>
      </c>
      <c r="HX53" s="62" t="str">
        <f t="shared" si="151"/>
        <v xml:space="preserve"> 0.374(L)</v>
      </c>
      <c r="HY53" s="62" t="str">
        <f t="shared" si="151"/>
        <v/>
      </c>
      <c r="HZ53" s="62" t="str">
        <f t="shared" si="151"/>
        <v xml:space="preserve"> 0.486(L)</v>
      </c>
    </row>
    <row r="54" spans="1:234" s="44" customFormat="1" ht="12" customHeight="1" x14ac:dyDescent="0.15">
      <c r="A54" s="17" t="s">
        <v>567</v>
      </c>
      <c r="B54" s="16" t="s">
        <v>626</v>
      </c>
      <c r="C54" s="56">
        <f>IF(HLOOKUP(C$10,CTA_Look_Up_Table,63,FALSE)&gt;=0.01,HLOOKUP(C$10,CTA_Look_Up_Table,63,FALSE),0)</f>
        <v>27.26463</v>
      </c>
      <c r="D54" s="59">
        <f>IF(HLOOKUP(D$10,CTA_Look_Up_Table,63,FALSE)&gt;=0.01,HLOOKUP(D$10,CTA_Look_Up_Table,63,FALSE),0)</f>
        <v>0</v>
      </c>
      <c r="E54" s="59">
        <f t="shared" ref="E54:BP54" si="152">IF(HLOOKUP(E$10,CTA_Look_Up_Table,63,FALSE)&gt;=0.01,HLOOKUP(E$10,CTA_Look_Up_Table,63,FALSE),0)</f>
        <v>27.04485</v>
      </c>
      <c r="F54" s="59">
        <f t="shared" si="152"/>
        <v>28.715450000000001</v>
      </c>
      <c r="G54" s="59">
        <f t="shared" si="152"/>
        <v>28.715450000000001</v>
      </c>
      <c r="H54" s="59">
        <f t="shared" si="152"/>
        <v>27.69258</v>
      </c>
      <c r="I54" s="59">
        <f t="shared" si="152"/>
        <v>26.34545</v>
      </c>
      <c r="J54" s="59">
        <f t="shared" si="152"/>
        <v>33.353110000000001</v>
      </c>
      <c r="K54" s="59">
        <f t="shared" si="152"/>
        <v>0</v>
      </c>
      <c r="L54" s="59">
        <f t="shared" si="152"/>
        <v>28.720980000000001</v>
      </c>
      <c r="M54" s="59">
        <f t="shared" si="152"/>
        <v>33.353830000000002</v>
      </c>
      <c r="N54" s="59">
        <f t="shared" si="152"/>
        <v>28.75084</v>
      </c>
      <c r="O54" s="59">
        <f t="shared" si="152"/>
        <v>0</v>
      </c>
      <c r="P54" s="59">
        <f t="shared" si="152"/>
        <v>28.715450000000001</v>
      </c>
      <c r="Q54" s="59">
        <f t="shared" si="152"/>
        <v>0</v>
      </c>
      <c r="R54" s="59">
        <f t="shared" si="152"/>
        <v>25.495709999999999</v>
      </c>
      <c r="S54" s="59">
        <f t="shared" si="152"/>
        <v>28.652249999999999</v>
      </c>
      <c r="T54" s="59">
        <f t="shared" si="152"/>
        <v>28.652000000000001</v>
      </c>
      <c r="U54" s="59">
        <f t="shared" si="152"/>
        <v>28.652249999999999</v>
      </c>
      <c r="V54" s="59">
        <f t="shared" si="152"/>
        <v>0</v>
      </c>
      <c r="W54" s="59">
        <f t="shared" si="152"/>
        <v>29.48704</v>
      </c>
      <c r="X54" s="59">
        <f t="shared" si="152"/>
        <v>0</v>
      </c>
      <c r="Y54" s="59">
        <f t="shared" si="152"/>
        <v>19.358470000000001</v>
      </c>
      <c r="Z54" s="59">
        <f t="shared" si="152"/>
        <v>0</v>
      </c>
      <c r="AA54" s="59">
        <f t="shared" si="152"/>
        <v>47.781930000000003</v>
      </c>
      <c r="AB54" s="59">
        <f t="shared" si="152"/>
        <v>25.4693</v>
      </c>
      <c r="AC54" s="59">
        <f t="shared" si="152"/>
        <v>47.781140000000001</v>
      </c>
      <c r="AD54" s="59">
        <f t="shared" si="152"/>
        <v>0</v>
      </c>
      <c r="AE54" s="59">
        <f t="shared" si="152"/>
        <v>52.295900000000003</v>
      </c>
      <c r="AF54" s="59">
        <f t="shared" si="152"/>
        <v>35.355200000000004</v>
      </c>
      <c r="AG54" s="59">
        <f t="shared" si="152"/>
        <v>52.295729999999999</v>
      </c>
      <c r="AH54" s="59">
        <f t="shared" si="152"/>
        <v>0</v>
      </c>
      <c r="AI54" s="59">
        <f t="shared" si="152"/>
        <v>55.254289999999997</v>
      </c>
      <c r="AJ54" s="59">
        <f t="shared" si="152"/>
        <v>55.254289999999997</v>
      </c>
      <c r="AK54" s="59">
        <f t="shared" si="152"/>
        <v>55.254289999999997</v>
      </c>
      <c r="AL54" s="59">
        <f t="shared" si="152"/>
        <v>30.59271</v>
      </c>
      <c r="AM54" s="59">
        <f t="shared" si="152"/>
        <v>0</v>
      </c>
      <c r="AN54" s="59">
        <f t="shared" si="152"/>
        <v>30.65053</v>
      </c>
      <c r="AO54" s="59">
        <f t="shared" si="152"/>
        <v>30.65053</v>
      </c>
      <c r="AP54" s="59">
        <f t="shared" si="152"/>
        <v>30.65053</v>
      </c>
      <c r="AQ54" s="59">
        <f t="shared" si="152"/>
        <v>30.762910000000002</v>
      </c>
      <c r="AR54" s="59">
        <f t="shared" si="152"/>
        <v>69.376360000000005</v>
      </c>
      <c r="AS54" s="59">
        <f t="shared" si="152"/>
        <v>69.376360000000005</v>
      </c>
      <c r="AT54" s="59">
        <f t="shared" si="152"/>
        <v>30.76294</v>
      </c>
      <c r="AU54" s="59">
        <f t="shared" si="152"/>
        <v>30.48677</v>
      </c>
      <c r="AV54" s="59">
        <f t="shared" si="152"/>
        <v>0</v>
      </c>
      <c r="AW54" s="59">
        <f t="shared" si="152"/>
        <v>61.283560000000001</v>
      </c>
      <c r="AX54" s="59">
        <f t="shared" si="152"/>
        <v>0</v>
      </c>
      <c r="AY54" s="59">
        <f t="shared" si="152"/>
        <v>0</v>
      </c>
      <c r="AZ54" s="59">
        <f t="shared" si="152"/>
        <v>18.452279999999998</v>
      </c>
      <c r="BA54" s="59">
        <f t="shared" si="152"/>
        <v>0</v>
      </c>
      <c r="BB54" s="59">
        <f t="shared" si="152"/>
        <v>52.295900000000003</v>
      </c>
      <c r="BC54" s="59">
        <f t="shared" si="152"/>
        <v>28.809049999999999</v>
      </c>
      <c r="BD54" s="59">
        <f t="shared" si="152"/>
        <v>52.295729999999999</v>
      </c>
      <c r="BE54" s="59">
        <f t="shared" si="152"/>
        <v>0</v>
      </c>
      <c r="BF54" s="59">
        <f t="shared" si="152"/>
        <v>47.652250000000002</v>
      </c>
      <c r="BG54" s="59">
        <f t="shared" si="152"/>
        <v>33.34149</v>
      </c>
      <c r="BH54" s="59">
        <f t="shared" si="152"/>
        <v>0</v>
      </c>
      <c r="BI54" s="59">
        <f t="shared" si="152"/>
        <v>20.836549999999999</v>
      </c>
      <c r="BJ54" s="59">
        <f t="shared" si="152"/>
        <v>28.014800000000001</v>
      </c>
      <c r="BK54" s="59">
        <f t="shared" si="152"/>
        <v>0</v>
      </c>
      <c r="BL54" s="59">
        <f t="shared" si="152"/>
        <v>0</v>
      </c>
      <c r="BM54" s="59">
        <f t="shared" si="152"/>
        <v>38.012189999999997</v>
      </c>
      <c r="BN54" s="59">
        <f t="shared" si="152"/>
        <v>38.012189999999997</v>
      </c>
      <c r="BO54" s="59">
        <f t="shared" si="152"/>
        <v>28.014800000000001</v>
      </c>
      <c r="BP54" s="59">
        <f t="shared" si="152"/>
        <v>28.014800000000001</v>
      </c>
      <c r="BQ54" s="59">
        <f t="shared" ref="BQ54:EB54" si="153">IF(HLOOKUP(BQ$10,CTA_Look_Up_Table,63,FALSE)&gt;=0.01,HLOOKUP(BQ$10,CTA_Look_Up_Table,63,FALSE),0)</f>
        <v>28.021380000000001</v>
      </c>
      <c r="BR54" s="59">
        <f t="shared" si="153"/>
        <v>0</v>
      </c>
      <c r="BS54" s="59">
        <f t="shared" si="153"/>
        <v>0</v>
      </c>
      <c r="BT54" s="59">
        <f t="shared" si="153"/>
        <v>67.007689999999997</v>
      </c>
      <c r="BU54" s="59">
        <f t="shared" si="153"/>
        <v>0</v>
      </c>
      <c r="BV54" s="59">
        <f t="shared" si="153"/>
        <v>27.998259999999998</v>
      </c>
      <c r="BW54" s="59">
        <f t="shared" si="153"/>
        <v>27.984349999999999</v>
      </c>
      <c r="BX54" s="59">
        <f t="shared" si="153"/>
        <v>27.974419999999999</v>
      </c>
      <c r="BY54" s="59">
        <f t="shared" si="153"/>
        <v>27.984349999999999</v>
      </c>
      <c r="BZ54" s="59">
        <f t="shared" si="153"/>
        <v>27.721969999999999</v>
      </c>
      <c r="CA54" s="59">
        <f t="shared" si="153"/>
        <v>27.721969999999999</v>
      </c>
      <c r="CB54" s="59">
        <f t="shared" si="153"/>
        <v>0</v>
      </c>
      <c r="CC54" s="59">
        <f t="shared" si="153"/>
        <v>24.909739999999999</v>
      </c>
      <c r="CD54" s="59">
        <f t="shared" si="153"/>
        <v>0</v>
      </c>
      <c r="CE54" s="59">
        <f t="shared" si="153"/>
        <v>27.717569999999998</v>
      </c>
      <c r="CF54" s="59">
        <f t="shared" si="153"/>
        <v>26.957609999999999</v>
      </c>
      <c r="CG54" s="59">
        <f t="shared" si="153"/>
        <v>27.721969999999999</v>
      </c>
      <c r="CH54" s="59">
        <f t="shared" si="153"/>
        <v>27.72213</v>
      </c>
      <c r="CI54" s="59">
        <f t="shared" si="153"/>
        <v>0</v>
      </c>
      <c r="CJ54" s="59">
        <f t="shared" si="153"/>
        <v>27.847919999999998</v>
      </c>
      <c r="CK54" s="59">
        <f t="shared" si="153"/>
        <v>24.04149</v>
      </c>
      <c r="CL54" s="59">
        <f t="shared" si="153"/>
        <v>24.04149</v>
      </c>
      <c r="CM54" s="59">
        <f t="shared" si="153"/>
        <v>24.239850000000001</v>
      </c>
      <c r="CN54" s="59">
        <f t="shared" si="153"/>
        <v>24.263259999999999</v>
      </c>
      <c r="CO54" s="59">
        <f t="shared" si="153"/>
        <v>24.239850000000001</v>
      </c>
      <c r="CP54" s="59">
        <f t="shared" si="153"/>
        <v>24.239850000000001</v>
      </c>
      <c r="CQ54" s="59">
        <f t="shared" si="153"/>
        <v>27.723739999999999</v>
      </c>
      <c r="CR54" s="59">
        <f t="shared" si="153"/>
        <v>0</v>
      </c>
      <c r="CS54" s="59">
        <f t="shared" si="153"/>
        <v>0</v>
      </c>
      <c r="CT54" s="59">
        <f t="shared" si="153"/>
        <v>77.772829999999999</v>
      </c>
      <c r="CU54" s="59">
        <f t="shared" si="153"/>
        <v>29.40868</v>
      </c>
      <c r="CV54" s="59">
        <f t="shared" si="153"/>
        <v>31.795539999999999</v>
      </c>
      <c r="CW54" s="59">
        <f t="shared" si="153"/>
        <v>25.01652</v>
      </c>
      <c r="CX54" s="59">
        <f t="shared" si="153"/>
        <v>25.0396</v>
      </c>
      <c r="CY54" s="59">
        <f t="shared" si="153"/>
        <v>25.01652</v>
      </c>
      <c r="CZ54" s="59">
        <f t="shared" si="153"/>
        <v>25.01651</v>
      </c>
      <c r="DA54" s="59">
        <f t="shared" si="153"/>
        <v>25.01652</v>
      </c>
      <c r="DB54" s="59">
        <f t="shared" si="153"/>
        <v>29.670490000000001</v>
      </c>
      <c r="DC54" s="59">
        <f t="shared" si="153"/>
        <v>29.685169999999999</v>
      </c>
      <c r="DD54" s="59">
        <f t="shared" si="153"/>
        <v>31.946169999999999</v>
      </c>
      <c r="DE54" s="59">
        <f t="shared" si="153"/>
        <v>31.950220000000002</v>
      </c>
      <c r="DF54" s="59">
        <f t="shared" si="153"/>
        <v>30.76294</v>
      </c>
      <c r="DG54" s="59">
        <f t="shared" si="153"/>
        <v>0</v>
      </c>
      <c r="DH54" s="59">
        <f t="shared" si="153"/>
        <v>0</v>
      </c>
      <c r="DI54" s="59">
        <f t="shared" si="153"/>
        <v>0</v>
      </c>
      <c r="DJ54" s="59">
        <f t="shared" si="153"/>
        <v>0</v>
      </c>
      <c r="DK54" s="59">
        <f t="shared" si="153"/>
        <v>69.33399</v>
      </c>
      <c r="DL54" s="59">
        <f t="shared" si="153"/>
        <v>0</v>
      </c>
      <c r="DM54" s="59">
        <f t="shared" si="153"/>
        <v>63.133389999999999</v>
      </c>
      <c r="DN54" s="59">
        <f t="shared" si="153"/>
        <v>63.133980000000001</v>
      </c>
      <c r="DO54" s="59">
        <f t="shared" si="153"/>
        <v>63.133980000000001</v>
      </c>
      <c r="DP54" s="59">
        <f t="shared" si="153"/>
        <v>63.146569999999997</v>
      </c>
      <c r="DQ54" s="59">
        <f t="shared" si="153"/>
        <v>0</v>
      </c>
      <c r="DR54" s="59">
        <f t="shared" si="153"/>
        <v>63.164409999999997</v>
      </c>
      <c r="DS54" s="59">
        <f t="shared" si="153"/>
        <v>27.69258</v>
      </c>
      <c r="DT54" s="59">
        <f t="shared" si="153"/>
        <v>27.69258</v>
      </c>
      <c r="DU54" s="59">
        <f t="shared" si="153"/>
        <v>27.69258</v>
      </c>
      <c r="DV54" s="59">
        <f t="shared" si="153"/>
        <v>27.710080000000001</v>
      </c>
      <c r="DW54" s="59">
        <f t="shared" si="153"/>
        <v>27.69258</v>
      </c>
      <c r="DX54" s="59">
        <f t="shared" si="153"/>
        <v>0</v>
      </c>
      <c r="DY54" s="59">
        <f t="shared" si="153"/>
        <v>25.376840000000001</v>
      </c>
      <c r="DZ54" s="59">
        <f t="shared" si="153"/>
        <v>0</v>
      </c>
      <c r="EA54" s="59">
        <f t="shared" si="153"/>
        <v>20.242920000000002</v>
      </c>
      <c r="EB54" s="59">
        <f t="shared" si="153"/>
        <v>21.18009</v>
      </c>
      <c r="EC54" s="59">
        <f t="shared" ref="EC54:GN54" si="154">IF(HLOOKUP(EC$10,CTA_Look_Up_Table,63,FALSE)&gt;=0.01,HLOOKUP(EC$10,CTA_Look_Up_Table,63,FALSE),0)</f>
        <v>21.192319999999999</v>
      </c>
      <c r="ED54" s="59">
        <f t="shared" si="154"/>
        <v>21.18009</v>
      </c>
      <c r="EE54" s="59">
        <f t="shared" si="154"/>
        <v>21.18009</v>
      </c>
      <c r="EF54" s="59">
        <f t="shared" si="154"/>
        <v>0</v>
      </c>
      <c r="EG54" s="59">
        <f t="shared" si="154"/>
        <v>55.254289999999997</v>
      </c>
      <c r="EH54" s="59">
        <f t="shared" si="154"/>
        <v>0</v>
      </c>
      <c r="EI54" s="59">
        <f t="shared" si="154"/>
        <v>22.987729999999999</v>
      </c>
      <c r="EJ54" s="59">
        <f t="shared" si="154"/>
        <v>55.254289999999997</v>
      </c>
      <c r="EK54" s="59">
        <f t="shared" si="154"/>
        <v>0</v>
      </c>
      <c r="EL54" s="59">
        <f t="shared" si="154"/>
        <v>69.347170000000006</v>
      </c>
      <c r="EM54" s="59">
        <f t="shared" si="154"/>
        <v>69.33399</v>
      </c>
      <c r="EN54" s="59">
        <f t="shared" si="154"/>
        <v>69.376360000000005</v>
      </c>
      <c r="EO54" s="59">
        <f t="shared" si="154"/>
        <v>33.667310000000001</v>
      </c>
      <c r="EP54" s="59">
        <f t="shared" si="154"/>
        <v>25.495709999999999</v>
      </c>
      <c r="EQ54" s="59">
        <f t="shared" si="154"/>
        <v>25.4833</v>
      </c>
      <c r="ER54" s="59">
        <f t="shared" si="154"/>
        <v>27.320070000000001</v>
      </c>
      <c r="ES54" s="59">
        <f t="shared" si="154"/>
        <v>25.495709999999999</v>
      </c>
      <c r="ET54" s="59">
        <f t="shared" si="154"/>
        <v>25.495709999999999</v>
      </c>
      <c r="EU54" s="59">
        <f t="shared" si="154"/>
        <v>25.537240000000001</v>
      </c>
      <c r="EV54" s="59">
        <f t="shared" si="154"/>
        <v>25.495709999999999</v>
      </c>
      <c r="EW54" s="59">
        <f t="shared" si="154"/>
        <v>0</v>
      </c>
      <c r="EX54" s="59">
        <f t="shared" si="154"/>
        <v>25.495709999999999</v>
      </c>
      <c r="EY54" s="59">
        <f t="shared" si="154"/>
        <v>25.49691</v>
      </c>
      <c r="EZ54" s="59">
        <f t="shared" si="154"/>
        <v>25.495709999999999</v>
      </c>
      <c r="FA54" s="59">
        <f t="shared" si="154"/>
        <v>30.76294</v>
      </c>
      <c r="FB54" s="59">
        <f t="shared" si="154"/>
        <v>69.372230000000002</v>
      </c>
      <c r="FC54" s="59">
        <f t="shared" si="154"/>
        <v>70.252960000000002</v>
      </c>
      <c r="FD54" s="59">
        <f t="shared" si="154"/>
        <v>68.492000000000004</v>
      </c>
      <c r="FE54" s="59">
        <f t="shared" si="154"/>
        <v>70.252960000000002</v>
      </c>
      <c r="FF54" s="59">
        <f t="shared" si="154"/>
        <v>68.508369999999999</v>
      </c>
      <c r="FG54" s="59">
        <f t="shared" si="154"/>
        <v>70.252960000000002</v>
      </c>
      <c r="FH54" s="59">
        <f t="shared" si="154"/>
        <v>68.49418</v>
      </c>
      <c r="FI54" s="59">
        <f t="shared" si="154"/>
        <v>70.252960000000002</v>
      </c>
      <c r="FJ54" s="59">
        <f t="shared" si="154"/>
        <v>68.49315</v>
      </c>
      <c r="FK54" s="59">
        <f t="shared" si="154"/>
        <v>70.252960000000002</v>
      </c>
      <c r="FL54" s="59">
        <f t="shared" si="154"/>
        <v>68.500450000000001</v>
      </c>
      <c r="FM54" s="59">
        <f t="shared" si="154"/>
        <v>70.252960000000002</v>
      </c>
      <c r="FN54" s="59">
        <f t="shared" si="154"/>
        <v>68.496170000000006</v>
      </c>
      <c r="FO54" s="59">
        <f t="shared" si="154"/>
        <v>70.252960000000002</v>
      </c>
      <c r="FP54" s="59">
        <f t="shared" si="154"/>
        <v>69.377399999999994</v>
      </c>
      <c r="FQ54" s="59">
        <f t="shared" si="154"/>
        <v>70.252960000000002</v>
      </c>
      <c r="FR54" s="59">
        <f t="shared" si="154"/>
        <v>68.742440000000002</v>
      </c>
      <c r="FS54" s="59">
        <f t="shared" si="154"/>
        <v>70.252960000000002</v>
      </c>
      <c r="FT54" s="59">
        <f t="shared" si="154"/>
        <v>0</v>
      </c>
      <c r="FU54" s="59">
        <f t="shared" si="154"/>
        <v>0</v>
      </c>
      <c r="FV54" s="59">
        <f t="shared" si="154"/>
        <v>48.546840000000003</v>
      </c>
      <c r="FW54" s="59">
        <f t="shared" si="154"/>
        <v>0</v>
      </c>
      <c r="FX54" s="59">
        <f t="shared" si="154"/>
        <v>48.546819999999997</v>
      </c>
      <c r="FY54" s="59">
        <f t="shared" si="154"/>
        <v>59.849640000000001</v>
      </c>
      <c r="FZ54" s="59">
        <f t="shared" si="154"/>
        <v>0</v>
      </c>
      <c r="GA54" s="59">
        <f t="shared" si="154"/>
        <v>40.03378</v>
      </c>
      <c r="GB54" s="59">
        <f t="shared" si="154"/>
        <v>40.03378</v>
      </c>
      <c r="GC54" s="59">
        <f t="shared" si="154"/>
        <v>40.03378</v>
      </c>
      <c r="GD54" s="59">
        <f t="shared" si="154"/>
        <v>33.353110000000001</v>
      </c>
      <c r="GE54" s="59">
        <f t="shared" si="154"/>
        <v>28.720980000000001</v>
      </c>
      <c r="GF54" s="59">
        <f t="shared" si="154"/>
        <v>28.75084</v>
      </c>
      <c r="GG54" s="59">
        <f t="shared" si="154"/>
        <v>15.44369</v>
      </c>
      <c r="GH54" s="59">
        <f t="shared" si="154"/>
        <v>33.334409999999998</v>
      </c>
      <c r="GI54" s="59">
        <f t="shared" si="154"/>
        <v>30.76932</v>
      </c>
      <c r="GJ54" s="59">
        <f t="shared" si="154"/>
        <v>0</v>
      </c>
      <c r="GK54" s="59">
        <f t="shared" si="154"/>
        <v>0</v>
      </c>
      <c r="GL54" s="59">
        <f t="shared" si="154"/>
        <v>19.358239999999999</v>
      </c>
      <c r="GM54" s="59">
        <f t="shared" si="154"/>
        <v>25.469439999999999</v>
      </c>
      <c r="GN54" s="59">
        <f t="shared" si="154"/>
        <v>0</v>
      </c>
      <c r="GO54" s="59">
        <f t="shared" ref="GO54:HZ54" si="155">IF(HLOOKUP(GO$10,CTA_Look_Up_Table,63,FALSE)&gt;=0.01,HLOOKUP(GO$10,CTA_Look_Up_Table,63,FALSE),0)</f>
        <v>29.343610000000002</v>
      </c>
      <c r="GP54" s="59">
        <f t="shared" si="155"/>
        <v>55.25441</v>
      </c>
      <c r="GQ54" s="59">
        <f t="shared" si="155"/>
        <v>20.580739999999999</v>
      </c>
      <c r="GR54" s="59">
        <f t="shared" si="155"/>
        <v>18.452190000000002</v>
      </c>
      <c r="GS54" s="59">
        <f t="shared" si="155"/>
        <v>0</v>
      </c>
      <c r="GT54" s="59">
        <f t="shared" si="155"/>
        <v>0</v>
      </c>
      <c r="GU54" s="59">
        <f t="shared" si="155"/>
        <v>28.809059999999999</v>
      </c>
      <c r="GV54" s="59">
        <f t="shared" si="155"/>
        <v>47.652230000000003</v>
      </c>
      <c r="GW54" s="59">
        <f t="shared" si="155"/>
        <v>0</v>
      </c>
      <c r="GX54" s="59">
        <f t="shared" si="155"/>
        <v>0</v>
      </c>
      <c r="GY54" s="59">
        <f t="shared" si="155"/>
        <v>0</v>
      </c>
      <c r="GZ54" s="59">
        <f t="shared" si="155"/>
        <v>28.021380000000001</v>
      </c>
      <c r="HA54" s="59">
        <f t="shared" si="155"/>
        <v>67.007689999999997</v>
      </c>
      <c r="HB54" s="59">
        <f t="shared" si="155"/>
        <v>27.997800000000002</v>
      </c>
      <c r="HC54" s="59">
        <f t="shared" si="155"/>
        <v>27.984349999999999</v>
      </c>
      <c r="HD54" s="59">
        <f t="shared" si="155"/>
        <v>27.984349999999999</v>
      </c>
      <c r="HE54" s="59">
        <f t="shared" si="155"/>
        <v>24.909479999999999</v>
      </c>
      <c r="HF54" s="59">
        <f t="shared" si="155"/>
        <v>27.984349999999999</v>
      </c>
      <c r="HG54" s="59">
        <f t="shared" si="155"/>
        <v>25.531510000000001</v>
      </c>
      <c r="HH54" s="59">
        <f t="shared" si="155"/>
        <v>27.014089999999999</v>
      </c>
      <c r="HI54" s="59">
        <f t="shared" si="155"/>
        <v>118.0391</v>
      </c>
      <c r="HJ54" s="59">
        <f t="shared" si="155"/>
        <v>27.72213</v>
      </c>
      <c r="HK54" s="59">
        <f t="shared" si="155"/>
        <v>24.04149</v>
      </c>
      <c r="HL54" s="59">
        <f t="shared" si="155"/>
        <v>24.909479999999999</v>
      </c>
      <c r="HM54" s="59">
        <f t="shared" si="155"/>
        <v>26.048210000000001</v>
      </c>
      <c r="HN54" s="59">
        <f t="shared" si="155"/>
        <v>0</v>
      </c>
      <c r="HO54" s="59">
        <f t="shared" si="155"/>
        <v>0</v>
      </c>
      <c r="HP54" s="59">
        <f t="shared" si="155"/>
        <v>29.546520000000001</v>
      </c>
      <c r="HQ54" s="59">
        <f t="shared" si="155"/>
        <v>25.039660000000001</v>
      </c>
      <c r="HR54" s="59">
        <f t="shared" si="155"/>
        <v>0</v>
      </c>
      <c r="HS54" s="59">
        <f t="shared" si="155"/>
        <v>29.685169999999999</v>
      </c>
      <c r="HT54" s="59">
        <f t="shared" si="155"/>
        <v>61.54522</v>
      </c>
      <c r="HU54" s="59">
        <f t="shared" si="155"/>
        <v>0</v>
      </c>
      <c r="HV54" s="59">
        <f t="shared" si="155"/>
        <v>63.164409999999997</v>
      </c>
      <c r="HW54" s="59">
        <f t="shared" si="155"/>
        <v>27.710039999999999</v>
      </c>
      <c r="HX54" s="59">
        <f t="shared" si="155"/>
        <v>21.192319999999999</v>
      </c>
      <c r="HY54" s="59">
        <f t="shared" si="155"/>
        <v>0</v>
      </c>
      <c r="HZ54" s="59">
        <f t="shared" si="155"/>
        <v>25.537240000000001</v>
      </c>
    </row>
    <row r="55" spans="1:234" s="67" customFormat="1" ht="12" customHeight="1" thickBot="1" x14ac:dyDescent="0.2">
      <c r="A55" s="63"/>
      <c r="B55" s="64"/>
      <c r="C55" s="65" t="str">
        <f>HLOOKUP(C10,CTA_Look_Up_Table,42,FALSE)</f>
        <v>Mixed</v>
      </c>
      <c r="D55" s="66" t="str">
        <f>HLOOKUP(D10,CTA_Look_Up_Table,42,FALSE)</f>
        <v>Mixed</v>
      </c>
      <c r="E55" s="66" t="str">
        <f t="shared" ref="E55:BP55" si="156">HLOOKUP(E10,CTA_Look_Up_Table,42,FALSE)</f>
        <v>Mixed</v>
      </c>
      <c r="F55" s="66" t="str">
        <f t="shared" si="156"/>
        <v>Mixed</v>
      </c>
      <c r="G55" s="66" t="str">
        <f t="shared" si="156"/>
        <v>Mixed</v>
      </c>
      <c r="H55" s="66" t="str">
        <f t="shared" si="156"/>
        <v>Mixed</v>
      </c>
      <c r="I55" s="66" t="str">
        <f t="shared" si="156"/>
        <v>Mixed</v>
      </c>
      <c r="J55" s="66" t="str">
        <f t="shared" si="156"/>
        <v>Mixed</v>
      </c>
      <c r="K55" s="66" t="str">
        <f t="shared" si="156"/>
        <v>Mixed</v>
      </c>
      <c r="L55" s="66" t="str">
        <f t="shared" si="156"/>
        <v>Mixed</v>
      </c>
      <c r="M55" s="66" t="str">
        <f t="shared" si="156"/>
        <v>Mixed</v>
      </c>
      <c r="N55" s="66" t="str">
        <f t="shared" si="156"/>
        <v>Mixed</v>
      </c>
      <c r="O55" s="66" t="str">
        <f t="shared" si="156"/>
        <v>Mixed</v>
      </c>
      <c r="P55" s="66" t="str">
        <f t="shared" si="156"/>
        <v>Mixed</v>
      </c>
      <c r="Q55" s="66" t="str">
        <f t="shared" si="156"/>
        <v>Mixed</v>
      </c>
      <c r="R55" s="66" t="str">
        <f t="shared" si="156"/>
        <v>Mixed</v>
      </c>
      <c r="S55" s="66" t="str">
        <f t="shared" si="156"/>
        <v>Mixed</v>
      </c>
      <c r="T55" s="66" t="str">
        <f t="shared" si="156"/>
        <v>Mixed</v>
      </c>
      <c r="U55" s="66" t="str">
        <f t="shared" si="156"/>
        <v>Mixed</v>
      </c>
      <c r="V55" s="66" t="str">
        <f t="shared" si="156"/>
        <v>Mixed</v>
      </c>
      <c r="W55" s="66" t="str">
        <f t="shared" si="156"/>
        <v>Mixed</v>
      </c>
      <c r="X55" s="66" t="str">
        <f t="shared" si="156"/>
        <v>Mixed</v>
      </c>
      <c r="Y55" s="66" t="str">
        <f t="shared" si="156"/>
        <v>CTA_Slurry</v>
      </c>
      <c r="Z55" s="66" t="str">
        <f t="shared" si="156"/>
        <v>Mixed</v>
      </c>
      <c r="AA55" s="66" t="str">
        <f t="shared" si="156"/>
        <v>Mixed</v>
      </c>
      <c r="AB55" s="66" t="str">
        <f t="shared" si="156"/>
        <v>Mixed</v>
      </c>
      <c r="AC55" s="66" t="str">
        <f t="shared" si="156"/>
        <v>Mixed</v>
      </c>
      <c r="AD55" s="66" t="str">
        <f t="shared" si="156"/>
        <v>Mixed</v>
      </c>
      <c r="AE55" s="66" t="str">
        <f t="shared" si="156"/>
        <v>Mixed</v>
      </c>
      <c r="AF55" s="66" t="str">
        <f t="shared" si="156"/>
        <v>Mixed</v>
      </c>
      <c r="AG55" s="66" t="str">
        <f t="shared" si="156"/>
        <v>Mixed</v>
      </c>
      <c r="AH55" s="66" t="str">
        <f t="shared" si="156"/>
        <v>Mixed</v>
      </c>
      <c r="AI55" s="66" t="str">
        <f t="shared" si="156"/>
        <v>Mixed</v>
      </c>
      <c r="AJ55" s="66" t="str">
        <f t="shared" si="156"/>
        <v>Mixed</v>
      </c>
      <c r="AK55" s="66" t="str">
        <f t="shared" si="156"/>
        <v>Mixed</v>
      </c>
      <c r="AL55" s="66" t="str">
        <f t="shared" si="156"/>
        <v>Mixed</v>
      </c>
      <c r="AM55" s="66" t="str">
        <f t="shared" si="156"/>
        <v>Mixed</v>
      </c>
      <c r="AN55" s="66" t="str">
        <f t="shared" si="156"/>
        <v>Mixed</v>
      </c>
      <c r="AO55" s="66" t="str">
        <f t="shared" si="156"/>
        <v>Mixed</v>
      </c>
      <c r="AP55" s="66" t="str">
        <f t="shared" si="156"/>
        <v>Mixed</v>
      </c>
      <c r="AQ55" s="66" t="str">
        <f t="shared" si="156"/>
        <v>Mixed</v>
      </c>
      <c r="AR55" s="66" t="str">
        <f t="shared" si="156"/>
        <v>Mixed</v>
      </c>
      <c r="AS55" s="66" t="str">
        <f t="shared" si="156"/>
        <v>Mixed</v>
      </c>
      <c r="AT55" s="66" t="str">
        <f t="shared" si="156"/>
        <v>Mixed</v>
      </c>
      <c r="AU55" s="66" t="str">
        <f t="shared" si="156"/>
        <v>Mixed</v>
      </c>
      <c r="AV55" s="66" t="str">
        <f t="shared" si="156"/>
        <v>Mixed</v>
      </c>
      <c r="AW55" s="66" t="str">
        <f t="shared" si="156"/>
        <v>Mixed</v>
      </c>
      <c r="AX55" s="66" t="str">
        <f t="shared" si="156"/>
        <v>Mixed</v>
      </c>
      <c r="AY55" s="66" t="str">
        <f t="shared" si="156"/>
        <v>Mixed</v>
      </c>
      <c r="AZ55" s="66" t="str">
        <f t="shared" si="156"/>
        <v>CTA_Slurry</v>
      </c>
      <c r="BA55" s="66" t="str">
        <f t="shared" si="156"/>
        <v>Mixed</v>
      </c>
      <c r="BB55" s="66" t="str">
        <f t="shared" si="156"/>
        <v>Mixed</v>
      </c>
      <c r="BC55" s="66" t="str">
        <f t="shared" si="156"/>
        <v>Mixed</v>
      </c>
      <c r="BD55" s="66" t="str">
        <f t="shared" si="156"/>
        <v>Mixed</v>
      </c>
      <c r="BE55" s="66" t="str">
        <f t="shared" si="156"/>
        <v>Mixed</v>
      </c>
      <c r="BF55" s="66" t="str">
        <f t="shared" si="156"/>
        <v>Mixed</v>
      </c>
      <c r="BG55" s="66" t="str">
        <f t="shared" si="156"/>
        <v>Mixed</v>
      </c>
      <c r="BH55" s="66" t="str">
        <f t="shared" si="156"/>
        <v>Mixed</v>
      </c>
      <c r="BI55" s="66" t="str">
        <f t="shared" si="156"/>
        <v>CTA_Slurry</v>
      </c>
      <c r="BJ55" s="66" t="str">
        <f t="shared" si="156"/>
        <v>CTA_Slurry</v>
      </c>
      <c r="BK55" s="66" t="str">
        <f t="shared" si="156"/>
        <v>Mixed</v>
      </c>
      <c r="BL55" s="66" t="str">
        <f t="shared" si="156"/>
        <v>Mixed</v>
      </c>
      <c r="BM55" s="66" t="str">
        <f t="shared" si="156"/>
        <v>Mixed</v>
      </c>
      <c r="BN55" s="66" t="str">
        <f t="shared" si="156"/>
        <v>Mixed</v>
      </c>
      <c r="BO55" s="66" t="str">
        <f t="shared" si="156"/>
        <v>CTA_Slurry</v>
      </c>
      <c r="BP55" s="66" t="str">
        <f t="shared" si="156"/>
        <v>CTA_Slurry</v>
      </c>
      <c r="BQ55" s="66" t="str">
        <f t="shared" ref="BQ55:EB55" si="157">HLOOKUP(BQ10,CTA_Look_Up_Table,42,FALSE)</f>
        <v>CTA_Slurry</v>
      </c>
      <c r="BR55" s="66" t="str">
        <f t="shared" si="157"/>
        <v>Mixed</v>
      </c>
      <c r="BS55" s="66" t="str">
        <f t="shared" si="157"/>
        <v>Mixed</v>
      </c>
      <c r="BT55" s="66" t="str">
        <f t="shared" si="157"/>
        <v>Mixed</v>
      </c>
      <c r="BU55" s="66" t="str">
        <f t="shared" si="157"/>
        <v>Mixed</v>
      </c>
      <c r="BV55" s="66" t="str">
        <f t="shared" si="157"/>
        <v>CTA_Slurry</v>
      </c>
      <c r="BW55" s="66" t="str">
        <f t="shared" si="157"/>
        <v>CTA_Slurry</v>
      </c>
      <c r="BX55" s="66" t="str">
        <f t="shared" si="157"/>
        <v>CTA_Slurry</v>
      </c>
      <c r="BY55" s="66" t="str">
        <f t="shared" si="157"/>
        <v>CTA_Slurry</v>
      </c>
      <c r="BZ55" s="66" t="str">
        <f t="shared" si="157"/>
        <v>Mixed</v>
      </c>
      <c r="CA55" s="66" t="str">
        <f t="shared" si="157"/>
        <v>Mixed</v>
      </c>
      <c r="CB55" s="66" t="str">
        <f t="shared" si="157"/>
        <v>Mixed</v>
      </c>
      <c r="CC55" s="66" t="str">
        <f t="shared" si="157"/>
        <v>Mixed</v>
      </c>
      <c r="CD55" s="66" t="str">
        <f t="shared" si="157"/>
        <v>Mixed</v>
      </c>
      <c r="CE55" s="66" t="str">
        <f t="shared" si="157"/>
        <v>Mixed</v>
      </c>
      <c r="CF55" s="66" t="str">
        <f t="shared" si="157"/>
        <v>Mixed</v>
      </c>
      <c r="CG55" s="66" t="str">
        <f t="shared" si="157"/>
        <v>Mixed</v>
      </c>
      <c r="CH55" s="66" t="str">
        <f t="shared" si="157"/>
        <v>Mixed</v>
      </c>
      <c r="CI55" s="66" t="str">
        <f t="shared" si="157"/>
        <v>Mixed</v>
      </c>
      <c r="CJ55" s="66" t="str">
        <f t="shared" si="157"/>
        <v>Mixed</v>
      </c>
      <c r="CK55" s="66" t="str">
        <f t="shared" si="157"/>
        <v>Mixed</v>
      </c>
      <c r="CL55" s="66" t="str">
        <f t="shared" si="157"/>
        <v>Mixed</v>
      </c>
      <c r="CM55" s="66" t="str">
        <f t="shared" si="157"/>
        <v>Mixed</v>
      </c>
      <c r="CN55" s="66" t="str">
        <f t="shared" si="157"/>
        <v>Mixed</v>
      </c>
      <c r="CO55" s="66" t="str">
        <f t="shared" si="157"/>
        <v>Mixed</v>
      </c>
      <c r="CP55" s="66" t="str">
        <f t="shared" si="157"/>
        <v>Mixed</v>
      </c>
      <c r="CQ55" s="66" t="str">
        <f t="shared" si="157"/>
        <v>Mixed</v>
      </c>
      <c r="CR55" s="66" t="str">
        <f t="shared" si="157"/>
        <v>Mixed</v>
      </c>
      <c r="CS55" s="66" t="str">
        <f t="shared" si="157"/>
        <v>Mixed</v>
      </c>
      <c r="CT55" s="66" t="str">
        <f t="shared" si="157"/>
        <v>Solid</v>
      </c>
      <c r="CU55" s="66" t="str">
        <f t="shared" si="157"/>
        <v>Mixed</v>
      </c>
      <c r="CV55" s="66" t="str">
        <f t="shared" si="157"/>
        <v>Mixed</v>
      </c>
      <c r="CW55" s="66" t="str">
        <f t="shared" si="157"/>
        <v>Mixed</v>
      </c>
      <c r="CX55" s="66" t="str">
        <f t="shared" si="157"/>
        <v>Mixed</v>
      </c>
      <c r="CY55" s="66" t="str">
        <f t="shared" si="157"/>
        <v>Mixed</v>
      </c>
      <c r="CZ55" s="66" t="str">
        <f t="shared" si="157"/>
        <v>Mixed</v>
      </c>
      <c r="DA55" s="66" t="str">
        <f t="shared" si="157"/>
        <v>Mixed</v>
      </c>
      <c r="DB55" s="66" t="str">
        <f t="shared" si="157"/>
        <v>Mixed</v>
      </c>
      <c r="DC55" s="66" t="str">
        <f t="shared" si="157"/>
        <v>Mixed</v>
      </c>
      <c r="DD55" s="66" t="str">
        <f t="shared" si="157"/>
        <v>Mixed</v>
      </c>
      <c r="DE55" s="66" t="str">
        <f t="shared" si="157"/>
        <v>Mixed</v>
      </c>
      <c r="DF55" s="66" t="str">
        <f t="shared" si="157"/>
        <v>Mixed</v>
      </c>
      <c r="DG55" s="66" t="str">
        <f t="shared" si="157"/>
        <v>Mixed</v>
      </c>
      <c r="DH55" s="66" t="str">
        <f t="shared" si="157"/>
        <v>Mixed</v>
      </c>
      <c r="DI55" s="66" t="str">
        <f t="shared" si="157"/>
        <v>Mixed</v>
      </c>
      <c r="DJ55" s="66" t="str">
        <f t="shared" si="157"/>
        <v>Mixed</v>
      </c>
      <c r="DK55" s="66" t="str">
        <f t="shared" si="157"/>
        <v>Mixed</v>
      </c>
      <c r="DL55" s="66" t="str">
        <f t="shared" si="157"/>
        <v>Mixed</v>
      </c>
      <c r="DM55" s="66" t="str">
        <f t="shared" si="157"/>
        <v>Mixed</v>
      </c>
      <c r="DN55" s="66" t="str">
        <f t="shared" si="157"/>
        <v>Mixed</v>
      </c>
      <c r="DO55" s="66" t="str">
        <f t="shared" si="157"/>
        <v>Mixed</v>
      </c>
      <c r="DP55" s="66" t="str">
        <f t="shared" si="157"/>
        <v>Mixed</v>
      </c>
      <c r="DQ55" s="66" t="str">
        <f t="shared" si="157"/>
        <v>Mixed</v>
      </c>
      <c r="DR55" s="66" t="str">
        <f t="shared" si="157"/>
        <v>Mixed</v>
      </c>
      <c r="DS55" s="66" t="str">
        <f t="shared" si="157"/>
        <v>Mixed</v>
      </c>
      <c r="DT55" s="66" t="str">
        <f t="shared" si="157"/>
        <v>Mixed</v>
      </c>
      <c r="DU55" s="66" t="str">
        <f t="shared" si="157"/>
        <v>Mixed</v>
      </c>
      <c r="DV55" s="66" t="str">
        <f t="shared" si="157"/>
        <v>Mixed</v>
      </c>
      <c r="DW55" s="66" t="str">
        <f t="shared" si="157"/>
        <v>Mixed</v>
      </c>
      <c r="DX55" s="66" t="str">
        <f t="shared" si="157"/>
        <v>Mixed</v>
      </c>
      <c r="DY55" s="66" t="str">
        <f t="shared" si="157"/>
        <v>Mixed</v>
      </c>
      <c r="DZ55" s="66" t="str">
        <f t="shared" si="157"/>
        <v>Mixed</v>
      </c>
      <c r="EA55" s="66" t="str">
        <f t="shared" si="157"/>
        <v>Mixed</v>
      </c>
      <c r="EB55" s="66" t="str">
        <f t="shared" si="157"/>
        <v>Mixed</v>
      </c>
      <c r="EC55" s="66" t="str">
        <f t="shared" ref="EC55:GN55" si="158">HLOOKUP(EC10,CTA_Look_Up_Table,42,FALSE)</f>
        <v>Mixed</v>
      </c>
      <c r="ED55" s="66" t="str">
        <f t="shared" si="158"/>
        <v>Mixed</v>
      </c>
      <c r="EE55" s="66" t="str">
        <f t="shared" si="158"/>
        <v>Mixed</v>
      </c>
      <c r="EF55" s="66" t="str">
        <f t="shared" si="158"/>
        <v>Mixed</v>
      </c>
      <c r="EG55" s="66" t="str">
        <f t="shared" si="158"/>
        <v>Mixed</v>
      </c>
      <c r="EH55" s="66" t="str">
        <f t="shared" si="158"/>
        <v>Mixed</v>
      </c>
      <c r="EI55" s="66" t="str">
        <f t="shared" si="158"/>
        <v>Mixed</v>
      </c>
      <c r="EJ55" s="66" t="str">
        <f t="shared" si="158"/>
        <v>Mixed</v>
      </c>
      <c r="EK55" s="66" t="str">
        <f t="shared" si="158"/>
        <v>Mixed</v>
      </c>
      <c r="EL55" s="66" t="str">
        <f t="shared" si="158"/>
        <v>Mixed</v>
      </c>
      <c r="EM55" s="66" t="str">
        <f t="shared" si="158"/>
        <v>Mixed</v>
      </c>
      <c r="EN55" s="66" t="str">
        <f t="shared" si="158"/>
        <v>Mixed</v>
      </c>
      <c r="EO55" s="66" t="str">
        <f t="shared" si="158"/>
        <v>CTA_Slurry</v>
      </c>
      <c r="EP55" s="66" t="str">
        <f t="shared" si="158"/>
        <v>Mixed</v>
      </c>
      <c r="EQ55" s="66" t="str">
        <f t="shared" si="158"/>
        <v>Mixed</v>
      </c>
      <c r="ER55" s="66" t="str">
        <f t="shared" si="158"/>
        <v>Mixed</v>
      </c>
      <c r="ES55" s="66" t="str">
        <f t="shared" si="158"/>
        <v>Mixed</v>
      </c>
      <c r="ET55" s="66" t="str">
        <f t="shared" si="158"/>
        <v>Mixed</v>
      </c>
      <c r="EU55" s="66" t="str">
        <f t="shared" si="158"/>
        <v>Mixed</v>
      </c>
      <c r="EV55" s="66" t="str">
        <f t="shared" si="158"/>
        <v>Mixed</v>
      </c>
      <c r="EW55" s="66" t="str">
        <f t="shared" si="158"/>
        <v>Mixed</v>
      </c>
      <c r="EX55" s="66" t="str">
        <f t="shared" si="158"/>
        <v>Mixed</v>
      </c>
      <c r="EY55" s="66" t="str">
        <f t="shared" si="158"/>
        <v>Mixed</v>
      </c>
      <c r="EZ55" s="66" t="str">
        <f t="shared" si="158"/>
        <v>Mixed</v>
      </c>
      <c r="FA55" s="66" t="str">
        <f t="shared" si="158"/>
        <v>Mixed</v>
      </c>
      <c r="FB55" s="66" t="str">
        <f t="shared" si="158"/>
        <v>Mixed</v>
      </c>
      <c r="FC55" s="66" t="str">
        <f t="shared" si="158"/>
        <v>Mixed</v>
      </c>
      <c r="FD55" s="66" t="str">
        <f t="shared" si="158"/>
        <v>Mixed</v>
      </c>
      <c r="FE55" s="66" t="str">
        <f t="shared" si="158"/>
        <v>Mixed</v>
      </c>
      <c r="FF55" s="66" t="str">
        <f t="shared" si="158"/>
        <v>Mixed</v>
      </c>
      <c r="FG55" s="66" t="str">
        <f t="shared" si="158"/>
        <v>Mixed</v>
      </c>
      <c r="FH55" s="66" t="str">
        <f t="shared" si="158"/>
        <v>Mixed</v>
      </c>
      <c r="FI55" s="66" t="str">
        <f t="shared" si="158"/>
        <v>Mixed</v>
      </c>
      <c r="FJ55" s="66" t="str">
        <f t="shared" si="158"/>
        <v>Mixed</v>
      </c>
      <c r="FK55" s="66" t="str">
        <f t="shared" si="158"/>
        <v>Mixed</v>
      </c>
      <c r="FL55" s="66" t="str">
        <f t="shared" si="158"/>
        <v>Mixed</v>
      </c>
      <c r="FM55" s="66" t="str">
        <f t="shared" si="158"/>
        <v>Mixed</v>
      </c>
      <c r="FN55" s="66" t="str">
        <f t="shared" si="158"/>
        <v>Mixed</v>
      </c>
      <c r="FO55" s="66" t="str">
        <f t="shared" si="158"/>
        <v>Mixed</v>
      </c>
      <c r="FP55" s="66" t="str">
        <f t="shared" si="158"/>
        <v>Mixed</v>
      </c>
      <c r="FQ55" s="66" t="str">
        <f t="shared" si="158"/>
        <v>Mixed</v>
      </c>
      <c r="FR55" s="66" t="str">
        <f t="shared" si="158"/>
        <v>Mixed</v>
      </c>
      <c r="FS55" s="66" t="str">
        <f t="shared" si="158"/>
        <v>Mixed</v>
      </c>
      <c r="FT55" s="66" t="str">
        <f t="shared" si="158"/>
        <v>Mixed</v>
      </c>
      <c r="FU55" s="66" t="str">
        <f t="shared" si="158"/>
        <v>Mixed</v>
      </c>
      <c r="FV55" s="66" t="str">
        <f t="shared" si="158"/>
        <v>Mixed</v>
      </c>
      <c r="FW55" s="66" t="str">
        <f t="shared" si="158"/>
        <v>Mixed</v>
      </c>
      <c r="FX55" s="66" t="str">
        <f t="shared" si="158"/>
        <v>Mixed</v>
      </c>
      <c r="FY55" s="66" t="str">
        <f t="shared" si="158"/>
        <v>Mixed</v>
      </c>
      <c r="FZ55" s="66" t="str">
        <f t="shared" si="158"/>
        <v>Mixed</v>
      </c>
      <c r="GA55" s="66" t="str">
        <f t="shared" si="158"/>
        <v>Mixed</v>
      </c>
      <c r="GB55" s="66" t="str">
        <f t="shared" si="158"/>
        <v>Mixed</v>
      </c>
      <c r="GC55" s="66" t="str">
        <f t="shared" si="158"/>
        <v>Mixed</v>
      </c>
      <c r="GD55" s="66" t="str">
        <f t="shared" si="158"/>
        <v>Mixed</v>
      </c>
      <c r="GE55" s="66" t="str">
        <f t="shared" si="158"/>
        <v>Mixed</v>
      </c>
      <c r="GF55" s="66" t="str">
        <f t="shared" si="158"/>
        <v>Mixed</v>
      </c>
      <c r="GG55" s="66" t="str">
        <f t="shared" si="158"/>
        <v>Mixed</v>
      </c>
      <c r="GH55" s="66" t="str">
        <f t="shared" si="158"/>
        <v>CTA_Slurry</v>
      </c>
      <c r="GI55" s="66" t="str">
        <f t="shared" si="158"/>
        <v>CTA_Slurry</v>
      </c>
      <c r="GJ55" s="66" t="str">
        <f t="shared" si="158"/>
        <v>Mixed</v>
      </c>
      <c r="GK55" s="66" t="str">
        <f t="shared" si="158"/>
        <v>Mixed</v>
      </c>
      <c r="GL55" s="66" t="str">
        <f t="shared" si="158"/>
        <v>CTA_Slurry</v>
      </c>
      <c r="GM55" s="66" t="str">
        <f t="shared" si="158"/>
        <v>Mixed</v>
      </c>
      <c r="GN55" s="66" t="str">
        <f t="shared" si="158"/>
        <v>Mixed</v>
      </c>
      <c r="GO55" s="66" t="str">
        <f t="shared" ref="GO55:HU55" si="159">HLOOKUP(GO10,CTA_Look_Up_Table,42,FALSE)</f>
        <v>Mixed</v>
      </c>
      <c r="GP55" s="66" t="str">
        <f t="shared" si="159"/>
        <v>Mixed</v>
      </c>
      <c r="GQ55" s="66" t="str">
        <f t="shared" si="159"/>
        <v>CTA_Slurry</v>
      </c>
      <c r="GR55" s="66" t="str">
        <f t="shared" si="159"/>
        <v>CTA_Slurry</v>
      </c>
      <c r="GS55" s="66" t="str">
        <f t="shared" si="159"/>
        <v>Mixed</v>
      </c>
      <c r="GT55" s="66" t="str">
        <f t="shared" si="159"/>
        <v>Mixed</v>
      </c>
      <c r="GU55" s="66" t="str">
        <f t="shared" si="159"/>
        <v>Mixed</v>
      </c>
      <c r="GV55" s="66" t="str">
        <f t="shared" si="159"/>
        <v>Mixed</v>
      </c>
      <c r="GW55" s="66" t="str">
        <f t="shared" si="159"/>
        <v>Mixed</v>
      </c>
      <c r="GX55" s="66" t="str">
        <f t="shared" si="159"/>
        <v>Mixed</v>
      </c>
      <c r="GY55" s="66" t="str">
        <f t="shared" si="159"/>
        <v>Mixed</v>
      </c>
      <c r="GZ55" s="66" t="str">
        <f t="shared" si="159"/>
        <v>CTA_Slurry</v>
      </c>
      <c r="HA55" s="66" t="str">
        <f t="shared" si="159"/>
        <v>Mixed</v>
      </c>
      <c r="HB55" s="66" t="str">
        <f t="shared" si="159"/>
        <v>CTA_Slurry</v>
      </c>
      <c r="HC55" s="66" t="str">
        <f t="shared" si="159"/>
        <v>Mixed</v>
      </c>
      <c r="HD55" s="66" t="str">
        <f t="shared" si="159"/>
        <v>CTA_Slurry</v>
      </c>
      <c r="HE55" s="66" t="str">
        <f t="shared" si="159"/>
        <v>Mixed</v>
      </c>
      <c r="HF55" s="66" t="str">
        <f t="shared" si="159"/>
        <v>Solid</v>
      </c>
      <c r="HG55" s="66" t="str">
        <f t="shared" si="159"/>
        <v>CTA_Slurry</v>
      </c>
      <c r="HH55" s="66" t="str">
        <f t="shared" si="159"/>
        <v>Mixed</v>
      </c>
      <c r="HI55" s="66" t="str">
        <f t="shared" si="159"/>
        <v>Mixed</v>
      </c>
      <c r="HJ55" s="66" t="str">
        <f t="shared" si="159"/>
        <v>Mixed</v>
      </c>
      <c r="HK55" s="66" t="str">
        <f t="shared" si="159"/>
        <v>Mixed</v>
      </c>
      <c r="HL55" s="66" t="str">
        <f t="shared" si="159"/>
        <v>Solid</v>
      </c>
      <c r="HM55" s="66" t="str">
        <f t="shared" si="159"/>
        <v>Solid</v>
      </c>
      <c r="HN55" s="66" t="str">
        <f t="shared" si="159"/>
        <v>Solid</v>
      </c>
      <c r="HO55" s="66" t="str">
        <f t="shared" si="159"/>
        <v>Mixed</v>
      </c>
      <c r="HP55" s="66" t="str">
        <f t="shared" si="159"/>
        <v>Solid</v>
      </c>
      <c r="HQ55" s="66" t="str">
        <f t="shared" si="159"/>
        <v>Mixed</v>
      </c>
      <c r="HR55" s="66" t="str">
        <f t="shared" si="159"/>
        <v>Mixed</v>
      </c>
      <c r="HS55" s="66" t="str">
        <f t="shared" si="159"/>
        <v>Mixed</v>
      </c>
      <c r="HT55" s="66" t="str">
        <f t="shared" si="159"/>
        <v>Mixed</v>
      </c>
      <c r="HU55" s="66" t="str">
        <f t="shared" si="159"/>
        <v>Mixed</v>
      </c>
      <c r="HV55" s="66" t="str">
        <f>HLOOKUP(HV10,CTA_Look_Up_Table,42,FALSE)</f>
        <v>Mixed</v>
      </c>
      <c r="HW55" s="66" t="str">
        <f>HLOOKUP(HW10,CTA_Look_Up_Table,42,FALSE)</f>
        <v>Mixed</v>
      </c>
      <c r="HX55" s="66" t="str">
        <f>HLOOKUP(HX10,CTA_Look_Up_Table,42,FALSE)</f>
        <v>Mixed</v>
      </c>
      <c r="HY55" s="66" t="str">
        <f>HLOOKUP(HY10,CTA_Look_Up_Table,42,FALSE)</f>
        <v>Mixed</v>
      </c>
      <c r="HZ55" s="66" t="str">
        <f>HLOOKUP(HZ10,CTA_Look_Up_Table,42,FALSE)</f>
        <v>Mixed</v>
      </c>
    </row>
    <row r="56" spans="1:234" ht="12" customHeight="1" x14ac:dyDescent="0.15">
      <c r="CI56" s="4"/>
      <c r="CJ56" s="4"/>
      <c r="CK56" s="4"/>
      <c r="CL56" s="4"/>
      <c r="CM56" s="4"/>
      <c r="CN56" s="30"/>
      <c r="CO56" s="4"/>
      <c r="CP56" s="4"/>
      <c r="CQ56" s="4"/>
      <c r="CR56" s="4"/>
      <c r="CS56" s="4"/>
      <c r="CT56" s="4"/>
      <c r="CU56" s="4"/>
      <c r="CV56" s="4"/>
    </row>
    <row r="57" spans="1:234" ht="12" customHeight="1" x14ac:dyDescent="0.15">
      <c r="CI57" s="4"/>
      <c r="CJ57" s="4"/>
      <c r="CK57" s="4"/>
      <c r="CL57" s="4"/>
      <c r="CM57" s="4"/>
      <c r="CN57" s="30"/>
      <c r="CO57" s="4"/>
      <c r="CP57" s="4"/>
      <c r="CQ57" s="4"/>
      <c r="CR57" s="4"/>
      <c r="CS57" s="4"/>
      <c r="CT57" s="4"/>
      <c r="CU57" s="4"/>
      <c r="CV57" s="4"/>
    </row>
    <row r="58" spans="1:234" ht="12" customHeight="1" x14ac:dyDescent="0.15">
      <c r="CI58" s="4"/>
      <c r="CJ58" s="4"/>
      <c r="CK58" s="4"/>
      <c r="CL58" s="4"/>
      <c r="CM58" s="4"/>
      <c r="CN58" s="30"/>
      <c r="CO58" s="4"/>
      <c r="CP58" s="4"/>
      <c r="CQ58" s="4"/>
      <c r="CR58" s="4"/>
      <c r="CS58" s="4"/>
      <c r="CT58" s="4"/>
      <c r="CU58" s="4"/>
      <c r="CV58" s="4"/>
    </row>
    <row r="59" spans="1:234" ht="12" customHeight="1" x14ac:dyDescent="0.15">
      <c r="CI59" s="4"/>
      <c r="CJ59" s="4"/>
      <c r="CK59" s="4"/>
      <c r="CL59" s="4"/>
      <c r="CM59" s="4"/>
      <c r="CN59" s="30"/>
      <c r="CO59" s="4"/>
      <c r="CP59" s="4"/>
      <c r="CQ59" s="4"/>
      <c r="CR59" s="4"/>
      <c r="CS59" s="4"/>
      <c r="CT59" s="4"/>
      <c r="CU59" s="4"/>
      <c r="CV59" s="4"/>
    </row>
    <row r="60" spans="1:234" ht="12" customHeight="1" x14ac:dyDescent="0.15">
      <c r="CI60" s="4"/>
      <c r="CJ60" s="4"/>
      <c r="CK60" s="4"/>
      <c r="CL60" s="4"/>
      <c r="CM60" s="4"/>
      <c r="CN60" s="30"/>
      <c r="CO60" s="4"/>
      <c r="CP60" s="4"/>
      <c r="CQ60" s="4"/>
      <c r="CR60" s="4"/>
      <c r="CS60" s="4"/>
      <c r="CT60" s="4"/>
      <c r="CU60" s="4"/>
      <c r="CV60" s="4"/>
    </row>
    <row r="61" spans="1:234" ht="12" customHeight="1" x14ac:dyDescent="0.15">
      <c r="CI61" s="4"/>
      <c r="CJ61" s="4"/>
      <c r="CK61" s="4"/>
      <c r="CL61" s="4"/>
      <c r="CM61" s="4"/>
      <c r="CN61" s="30"/>
      <c r="CO61" s="4"/>
      <c r="CP61" s="4"/>
      <c r="CQ61" s="4"/>
      <c r="CR61" s="4"/>
      <c r="CS61" s="4"/>
      <c r="CT61" s="4"/>
      <c r="CU61" s="4"/>
      <c r="CV61" s="4"/>
    </row>
    <row r="62" spans="1:234" ht="12" customHeight="1" x14ac:dyDescent="0.15">
      <c r="CI62" s="4"/>
      <c r="CJ62" s="4"/>
      <c r="CK62" s="4"/>
      <c r="CL62" s="4"/>
      <c r="CM62" s="4"/>
      <c r="CN62" s="30"/>
      <c r="CO62" s="4"/>
      <c r="CP62" s="4"/>
      <c r="CQ62" s="4"/>
      <c r="CR62" s="4"/>
      <c r="CS62" s="4"/>
      <c r="CT62" s="4"/>
      <c r="CU62" s="4"/>
      <c r="CV62" s="4"/>
    </row>
    <row r="63" spans="1:234" ht="12" customHeight="1" x14ac:dyDescent="0.15">
      <c r="CI63" s="4"/>
      <c r="CJ63" s="4"/>
      <c r="CK63" s="4"/>
      <c r="CL63" s="4"/>
      <c r="CM63" s="4"/>
      <c r="CN63" s="30"/>
      <c r="CO63" s="4"/>
      <c r="CP63" s="4"/>
      <c r="CQ63" s="4"/>
      <c r="CR63" s="4"/>
      <c r="CS63" s="4"/>
      <c r="CT63" s="4"/>
      <c r="CU63" s="4"/>
      <c r="CV63" s="4"/>
    </row>
    <row r="64" spans="1:234" ht="12" customHeight="1" x14ac:dyDescent="0.15">
      <c r="C64" s="68"/>
      <c r="D64" s="68"/>
      <c r="CI64" s="4"/>
      <c r="CJ64" s="4"/>
      <c r="CK64" s="4"/>
      <c r="CL64" s="4"/>
      <c r="CM64" s="4"/>
      <c r="CN64" s="30"/>
      <c r="CO64" s="4"/>
      <c r="CP64" s="4"/>
      <c r="CQ64" s="4"/>
      <c r="CR64" s="4"/>
      <c r="CS64" s="4"/>
      <c r="CT64" s="4"/>
      <c r="CU64" s="4"/>
      <c r="CV64" s="4"/>
    </row>
    <row r="65" spans="3:100" ht="12" customHeight="1" x14ac:dyDescent="0.15">
      <c r="C65" s="68"/>
      <c r="D65" s="68"/>
      <c r="CI65" s="4"/>
      <c r="CJ65" s="4"/>
      <c r="CK65" s="4"/>
      <c r="CL65" s="4"/>
      <c r="CM65" s="4"/>
      <c r="CN65" s="30"/>
      <c r="CO65" s="4"/>
      <c r="CP65" s="4"/>
      <c r="CQ65" s="4"/>
      <c r="CR65" s="4"/>
      <c r="CS65" s="4"/>
      <c r="CT65" s="4"/>
      <c r="CU65" s="4"/>
      <c r="CV65" s="4"/>
    </row>
    <row r="66" spans="3:100" ht="12" customHeight="1" x14ac:dyDescent="0.15">
      <c r="C66" s="68"/>
      <c r="D66" s="68"/>
      <c r="CI66" s="4"/>
      <c r="CJ66" s="4"/>
      <c r="CK66" s="4"/>
      <c r="CL66" s="4"/>
      <c r="CM66" s="4"/>
      <c r="CN66" s="30"/>
      <c r="CO66" s="4"/>
      <c r="CP66" s="4"/>
      <c r="CQ66" s="4"/>
      <c r="CR66" s="4"/>
      <c r="CS66" s="4"/>
      <c r="CT66" s="4"/>
      <c r="CU66" s="4"/>
      <c r="CV66" s="4"/>
    </row>
    <row r="67" spans="3:100" ht="12" customHeight="1" x14ac:dyDescent="0.15">
      <c r="C67" s="68"/>
      <c r="D67" s="68"/>
      <c r="CI67" s="4"/>
      <c r="CJ67" s="4"/>
      <c r="CK67" s="4"/>
      <c r="CL67" s="4"/>
      <c r="CM67" s="4"/>
      <c r="CN67" s="30"/>
      <c r="CO67" s="4"/>
      <c r="CP67" s="4"/>
      <c r="CQ67" s="4"/>
      <c r="CR67" s="4"/>
      <c r="CS67" s="4"/>
      <c r="CT67" s="4"/>
      <c r="CU67" s="4"/>
      <c r="CV67" s="4"/>
    </row>
    <row r="68" spans="3:100" ht="12" customHeight="1" x14ac:dyDescent="0.15">
      <c r="C68" s="68"/>
      <c r="D68" s="68"/>
      <c r="CI68" s="4"/>
      <c r="CJ68" s="4"/>
      <c r="CK68" s="4"/>
      <c r="CL68" s="4"/>
      <c r="CM68" s="4"/>
      <c r="CN68" s="30"/>
      <c r="CO68" s="4"/>
      <c r="CP68" s="4"/>
      <c r="CQ68" s="4"/>
      <c r="CR68" s="4"/>
      <c r="CS68" s="4"/>
      <c r="CT68" s="4"/>
      <c r="CU68" s="4"/>
      <c r="CV68" s="4"/>
    </row>
    <row r="69" spans="3:100" ht="12" customHeight="1" x14ac:dyDescent="0.15">
      <c r="C69" s="68"/>
      <c r="D69" s="68"/>
      <c r="CI69" s="4"/>
      <c r="CJ69" s="4"/>
      <c r="CK69" s="4"/>
      <c r="CL69" s="4"/>
      <c r="CM69" s="4"/>
      <c r="CN69" s="30"/>
      <c r="CO69" s="4"/>
      <c r="CP69" s="4"/>
      <c r="CQ69" s="4"/>
      <c r="CR69" s="4"/>
      <c r="CS69" s="4"/>
      <c r="CT69" s="4"/>
      <c r="CU69" s="4"/>
      <c r="CV69" s="4"/>
    </row>
    <row r="70" spans="3:100" ht="12" customHeight="1" x14ac:dyDescent="0.15">
      <c r="C70" s="68"/>
      <c r="D70" s="68"/>
      <c r="CI70" s="4"/>
      <c r="CJ70" s="4"/>
      <c r="CK70" s="4"/>
      <c r="CL70" s="4"/>
      <c r="CM70" s="4"/>
      <c r="CN70" s="30"/>
      <c r="CO70" s="4"/>
      <c r="CP70" s="4"/>
      <c r="CQ70" s="4"/>
      <c r="CR70" s="4"/>
      <c r="CS70" s="4"/>
      <c r="CT70" s="4"/>
      <c r="CU70" s="4"/>
      <c r="CV70" s="4"/>
    </row>
    <row r="71" spans="3:100" ht="12" customHeight="1" x14ac:dyDescent="0.15">
      <c r="C71" s="68"/>
      <c r="D71" s="68"/>
      <c r="CI71" s="4"/>
      <c r="CJ71" s="4"/>
      <c r="CK71" s="4"/>
      <c r="CL71" s="4"/>
      <c r="CM71" s="4"/>
      <c r="CN71" s="30"/>
      <c r="CO71" s="4"/>
      <c r="CP71" s="4"/>
      <c r="CQ71" s="4"/>
      <c r="CR71" s="4"/>
      <c r="CS71" s="4"/>
      <c r="CT71" s="4"/>
      <c r="CU71" s="4"/>
      <c r="CV71" s="4"/>
    </row>
    <row r="72" spans="3:100" ht="12" customHeight="1" x14ac:dyDescent="0.15">
      <c r="C72" s="68"/>
      <c r="D72" s="68"/>
      <c r="CI72" s="4"/>
      <c r="CJ72" s="4"/>
      <c r="CK72" s="4"/>
      <c r="CL72" s="4"/>
      <c r="CM72" s="4"/>
      <c r="CN72" s="30"/>
      <c r="CO72" s="4"/>
      <c r="CP72" s="4"/>
      <c r="CQ72" s="4"/>
      <c r="CR72" s="4"/>
      <c r="CS72" s="4"/>
      <c r="CT72" s="4"/>
      <c r="CU72" s="4"/>
      <c r="CV72" s="4"/>
    </row>
    <row r="73" spans="3:100" ht="12" customHeight="1" x14ac:dyDescent="0.15">
      <c r="C73" s="68"/>
      <c r="D73" s="68"/>
      <c r="CI73" s="4"/>
      <c r="CJ73" s="4"/>
      <c r="CK73" s="4"/>
      <c r="CL73" s="4"/>
      <c r="CM73" s="4"/>
      <c r="CN73" s="30"/>
      <c r="CO73" s="4"/>
      <c r="CP73" s="4"/>
      <c r="CQ73" s="4"/>
      <c r="CR73" s="4"/>
      <c r="CS73" s="4"/>
      <c r="CT73" s="4"/>
      <c r="CU73" s="4"/>
      <c r="CV73" s="4"/>
    </row>
    <row r="74" spans="3:100" ht="12" customHeight="1" x14ac:dyDescent="0.15">
      <c r="C74" s="68"/>
      <c r="D74" s="68"/>
      <c r="CI74" s="4"/>
      <c r="CJ74" s="4"/>
      <c r="CK74" s="4"/>
      <c r="CL74" s="4"/>
      <c r="CM74" s="4"/>
      <c r="CN74" s="30"/>
      <c r="CO74" s="4"/>
      <c r="CP74" s="4"/>
      <c r="CQ74" s="4"/>
      <c r="CR74" s="4"/>
      <c r="CS74" s="4"/>
      <c r="CT74" s="4"/>
      <c r="CU74" s="4"/>
      <c r="CV74" s="4"/>
    </row>
    <row r="75" spans="3:100" ht="12" customHeight="1" x14ac:dyDescent="0.15">
      <c r="C75" s="68"/>
      <c r="D75" s="68"/>
      <c r="CI75" s="4"/>
      <c r="CJ75" s="4"/>
      <c r="CK75" s="4"/>
      <c r="CL75" s="4"/>
      <c r="CM75" s="4"/>
      <c r="CN75" s="30"/>
      <c r="CO75" s="4"/>
      <c r="CP75" s="4"/>
      <c r="CQ75" s="4"/>
      <c r="CR75" s="4"/>
      <c r="CS75" s="4"/>
      <c r="CT75" s="4"/>
      <c r="CU75" s="4"/>
      <c r="CV75" s="4"/>
    </row>
    <row r="76" spans="3:100" ht="12" customHeight="1" x14ac:dyDescent="0.15">
      <c r="C76" s="68"/>
      <c r="D76" s="68"/>
      <c r="CI76" s="4"/>
      <c r="CJ76" s="4"/>
      <c r="CK76" s="4"/>
      <c r="CL76" s="4"/>
      <c r="CM76" s="4"/>
      <c r="CN76" s="30"/>
      <c r="CO76" s="4"/>
      <c r="CP76" s="4"/>
      <c r="CQ76" s="4"/>
      <c r="CR76" s="4"/>
      <c r="CS76" s="4"/>
      <c r="CT76" s="4"/>
      <c r="CU76" s="4"/>
      <c r="CV76" s="4"/>
    </row>
    <row r="77" spans="3:100" ht="12" customHeight="1" x14ac:dyDescent="0.15">
      <c r="C77" s="68"/>
      <c r="D77" s="68"/>
      <c r="CI77" s="4"/>
      <c r="CJ77" s="4"/>
      <c r="CK77" s="4"/>
      <c r="CL77" s="4"/>
      <c r="CM77" s="4"/>
      <c r="CN77" s="30"/>
      <c r="CO77" s="4"/>
      <c r="CP77" s="4"/>
      <c r="CQ77" s="4"/>
      <c r="CR77" s="4"/>
      <c r="CS77" s="4"/>
      <c r="CT77" s="4"/>
      <c r="CU77" s="4"/>
      <c r="CV77" s="4"/>
    </row>
    <row r="78" spans="3:100" ht="12" customHeight="1" x14ac:dyDescent="0.15">
      <c r="C78" s="68"/>
      <c r="D78" s="68"/>
      <c r="CI78" s="4"/>
      <c r="CJ78" s="4"/>
      <c r="CK78" s="4"/>
      <c r="CL78" s="4"/>
      <c r="CM78" s="4"/>
      <c r="CN78" s="30"/>
      <c r="CO78" s="4"/>
      <c r="CP78" s="4"/>
      <c r="CQ78" s="4"/>
      <c r="CR78" s="4"/>
      <c r="CS78" s="4"/>
      <c r="CT78" s="4"/>
      <c r="CU78" s="4"/>
      <c r="CV78" s="4"/>
    </row>
    <row r="79" spans="3:100" ht="12" customHeight="1" x14ac:dyDescent="0.15">
      <c r="C79" s="68"/>
      <c r="D79" s="68"/>
      <c r="CI79" s="4"/>
      <c r="CJ79" s="4"/>
      <c r="CK79" s="4"/>
      <c r="CL79" s="4"/>
      <c r="CM79" s="4"/>
      <c r="CN79" s="30"/>
      <c r="CO79" s="4"/>
      <c r="CP79" s="4"/>
      <c r="CQ79" s="4"/>
      <c r="CR79" s="4"/>
      <c r="CS79" s="4"/>
      <c r="CT79" s="4"/>
      <c r="CU79" s="4"/>
      <c r="CV79" s="4"/>
    </row>
    <row r="80" spans="3:100" ht="12" customHeight="1" x14ac:dyDescent="0.15">
      <c r="CI80" s="4"/>
      <c r="CJ80" s="4"/>
      <c r="CK80" s="4"/>
      <c r="CL80" s="4"/>
      <c r="CM80" s="4"/>
      <c r="CN80" s="30"/>
      <c r="CO80" s="4"/>
      <c r="CP80" s="4"/>
      <c r="CQ80" s="4"/>
      <c r="CR80" s="4"/>
      <c r="CS80" s="4"/>
      <c r="CT80" s="4"/>
      <c r="CU80" s="4"/>
      <c r="CV80" s="4"/>
    </row>
    <row r="81" spans="87:100" ht="12" customHeight="1" x14ac:dyDescent="0.15">
      <c r="CI81" s="4"/>
      <c r="CJ81" s="4"/>
      <c r="CK81" s="4"/>
      <c r="CL81" s="4"/>
      <c r="CM81" s="4"/>
      <c r="CN81" s="30"/>
      <c r="CO81" s="4"/>
      <c r="CP81" s="4"/>
      <c r="CQ81" s="4"/>
      <c r="CR81" s="4"/>
      <c r="CS81" s="4"/>
      <c r="CT81" s="4"/>
      <c r="CU81" s="4"/>
      <c r="CV81" s="4"/>
    </row>
    <row r="82" spans="87:100" ht="12" customHeight="1" x14ac:dyDescent="0.15">
      <c r="CI82" s="4"/>
      <c r="CJ82" s="4"/>
      <c r="CK82" s="4"/>
      <c r="CL82" s="4"/>
      <c r="CM82" s="4"/>
      <c r="CN82" s="30"/>
      <c r="CO82" s="4"/>
      <c r="CP82" s="4"/>
      <c r="CQ82" s="4"/>
      <c r="CR82" s="4"/>
      <c r="CS82" s="4"/>
      <c r="CT82" s="4"/>
      <c r="CU82" s="4"/>
      <c r="CV82" s="4"/>
    </row>
    <row r="83" spans="87:100" ht="12" customHeight="1" x14ac:dyDescent="0.15">
      <c r="CI83" s="4"/>
      <c r="CJ83" s="4"/>
      <c r="CK83" s="4"/>
      <c r="CL83" s="4"/>
      <c r="CM83" s="4"/>
      <c r="CN83" s="30"/>
      <c r="CO83" s="4"/>
      <c r="CP83" s="4"/>
      <c r="CQ83" s="4"/>
      <c r="CR83" s="4"/>
      <c r="CS83" s="4"/>
      <c r="CT83" s="4"/>
      <c r="CU83" s="4"/>
      <c r="CV83" s="4"/>
    </row>
    <row r="84" spans="87:100" ht="12" customHeight="1" x14ac:dyDescent="0.15">
      <c r="CI84" s="4"/>
      <c r="CJ84" s="4"/>
      <c r="CK84" s="4"/>
      <c r="CL84" s="4"/>
      <c r="CM84" s="4"/>
      <c r="CN84" s="30"/>
      <c r="CO84" s="4"/>
      <c r="CP84" s="4"/>
      <c r="CQ84" s="4"/>
      <c r="CR84" s="4"/>
      <c r="CS84" s="4"/>
      <c r="CT84" s="4"/>
      <c r="CU84" s="4"/>
      <c r="CV84" s="4"/>
    </row>
    <row r="85" spans="87:100" ht="12" customHeight="1" x14ac:dyDescent="0.15">
      <c r="CI85" s="4"/>
      <c r="CJ85" s="4"/>
      <c r="CK85" s="4"/>
      <c r="CL85" s="4"/>
      <c r="CM85" s="4"/>
      <c r="CN85" s="30"/>
      <c r="CO85" s="4"/>
      <c r="CP85" s="4"/>
      <c r="CQ85" s="4"/>
      <c r="CR85" s="4"/>
      <c r="CS85" s="4"/>
      <c r="CT85" s="4"/>
      <c r="CU85" s="4"/>
      <c r="CV85" s="4"/>
    </row>
    <row r="86" spans="87:100" ht="12" customHeight="1" x14ac:dyDescent="0.15">
      <c r="CI86" s="4"/>
      <c r="CJ86" s="4"/>
      <c r="CK86" s="4"/>
      <c r="CL86" s="4"/>
      <c r="CM86" s="4"/>
      <c r="CN86" s="30"/>
      <c r="CO86" s="4"/>
      <c r="CP86" s="4"/>
      <c r="CQ86" s="4"/>
      <c r="CR86" s="4"/>
      <c r="CS86" s="4"/>
      <c r="CT86" s="4"/>
      <c r="CU86" s="4"/>
      <c r="CV86" s="4"/>
    </row>
    <row r="87" spans="87:100" ht="12" customHeight="1" x14ac:dyDescent="0.15">
      <c r="CI87" s="4"/>
      <c r="CJ87" s="4"/>
      <c r="CK87" s="4"/>
      <c r="CL87" s="4"/>
      <c r="CM87" s="4"/>
      <c r="CN87" s="30"/>
      <c r="CO87" s="4"/>
      <c r="CP87" s="4"/>
      <c r="CQ87" s="4"/>
      <c r="CR87" s="4"/>
      <c r="CS87" s="4"/>
      <c r="CT87" s="4"/>
      <c r="CU87" s="4"/>
      <c r="CV87" s="4"/>
    </row>
    <row r="88" spans="87:100" ht="12" customHeight="1" x14ac:dyDescent="0.15">
      <c r="CI88" s="4"/>
      <c r="CJ88" s="4"/>
      <c r="CK88" s="4"/>
      <c r="CL88" s="4"/>
      <c r="CM88" s="4"/>
      <c r="CN88" s="30"/>
      <c r="CO88" s="4"/>
      <c r="CP88" s="4"/>
      <c r="CQ88" s="4"/>
      <c r="CR88" s="4"/>
      <c r="CS88" s="4"/>
      <c r="CT88" s="4"/>
      <c r="CU88" s="4"/>
      <c r="CV88" s="4"/>
    </row>
    <row r="89" spans="87:100" ht="12" customHeight="1" x14ac:dyDescent="0.15">
      <c r="CI89" s="4"/>
      <c r="CJ89" s="4"/>
      <c r="CK89" s="4"/>
      <c r="CL89" s="4"/>
      <c r="CM89" s="4"/>
      <c r="CN89" s="30"/>
      <c r="CO89" s="4"/>
      <c r="CP89" s="4"/>
      <c r="CQ89" s="4"/>
      <c r="CR89" s="4"/>
      <c r="CS89" s="4"/>
      <c r="CT89" s="4"/>
      <c r="CU89" s="4"/>
      <c r="CV89" s="4"/>
    </row>
    <row r="90" spans="87:100" ht="12" customHeight="1" x14ac:dyDescent="0.15">
      <c r="CI90" s="4"/>
      <c r="CJ90" s="4"/>
      <c r="CK90" s="4"/>
      <c r="CL90" s="4"/>
      <c r="CM90" s="4"/>
      <c r="CN90" s="30"/>
      <c r="CO90" s="4"/>
      <c r="CP90" s="4"/>
      <c r="CQ90" s="4"/>
      <c r="CR90" s="4"/>
      <c r="CS90" s="4"/>
      <c r="CT90" s="4"/>
      <c r="CU90" s="4"/>
      <c r="CV90" s="4"/>
    </row>
    <row r="91" spans="87:100" ht="12" customHeight="1" x14ac:dyDescent="0.15">
      <c r="CI91" s="4"/>
      <c r="CJ91" s="4"/>
      <c r="CK91" s="4"/>
      <c r="CL91" s="4"/>
      <c r="CM91" s="4"/>
      <c r="CN91" s="30"/>
      <c r="CO91" s="4"/>
      <c r="CP91" s="4"/>
      <c r="CQ91" s="4"/>
      <c r="CR91" s="4"/>
      <c r="CS91" s="4"/>
      <c r="CT91" s="4"/>
      <c r="CU91" s="4"/>
      <c r="CV91" s="4"/>
    </row>
    <row r="92" spans="87:100" ht="12" customHeight="1" x14ac:dyDescent="0.15">
      <c r="CI92" s="4"/>
      <c r="CJ92" s="4"/>
      <c r="CK92" s="4"/>
      <c r="CL92" s="4"/>
      <c r="CM92" s="4"/>
      <c r="CN92" s="30"/>
      <c r="CO92" s="4"/>
      <c r="CP92" s="4"/>
      <c r="CQ92" s="4"/>
      <c r="CR92" s="4"/>
      <c r="CS92" s="4"/>
      <c r="CT92" s="4"/>
      <c r="CU92" s="4"/>
      <c r="CV92" s="4"/>
    </row>
  </sheetData>
  <mergeCells count="243">
    <mergeCell ref="DA5:DA8"/>
    <mergeCell ref="DB5:DB8"/>
    <mergeCell ref="CU5:CU8"/>
    <mergeCell ref="CV5:CV8"/>
    <mergeCell ref="CW5:CW8"/>
    <mergeCell ref="CX5:CX8"/>
    <mergeCell ref="DG5:DG8"/>
    <mergeCell ref="DH5:DH8"/>
    <mergeCell ref="DC5:DC8"/>
    <mergeCell ref="DD5:DD8"/>
    <mergeCell ref="DE5:DE8"/>
    <mergeCell ref="DF5:DF8"/>
    <mergeCell ref="CR5:CR8"/>
    <mergeCell ref="CS5:CS8"/>
    <mergeCell ref="CT5:CT8"/>
    <mergeCell ref="CM5:CM8"/>
    <mergeCell ref="CN5:CN8"/>
    <mergeCell ref="CO5:CO8"/>
    <mergeCell ref="CP5:CP8"/>
    <mergeCell ref="CY5:CY8"/>
    <mergeCell ref="CZ5:CZ8"/>
    <mergeCell ref="CI5:CI8"/>
    <mergeCell ref="CJ5:CJ8"/>
    <mergeCell ref="CK5:CK8"/>
    <mergeCell ref="CL5:CL8"/>
    <mergeCell ref="CE5:CE8"/>
    <mergeCell ref="CF5:CF8"/>
    <mergeCell ref="CG5:CG8"/>
    <mergeCell ref="CH5:CH8"/>
    <mergeCell ref="CQ5:CQ8"/>
    <mergeCell ref="BV5:BV8"/>
    <mergeCell ref="BO5:BO8"/>
    <mergeCell ref="BP5:BP8"/>
    <mergeCell ref="BQ5:BQ8"/>
    <mergeCell ref="BR5:BR8"/>
    <mergeCell ref="CA5:CA8"/>
    <mergeCell ref="CB5:CB8"/>
    <mergeCell ref="CC5:CC8"/>
    <mergeCell ref="CD5:CD8"/>
    <mergeCell ref="BW5:BW8"/>
    <mergeCell ref="BX5:BX8"/>
    <mergeCell ref="BY5:BY8"/>
    <mergeCell ref="BZ5:BZ8"/>
    <mergeCell ref="BM5:BM8"/>
    <mergeCell ref="BN5:BN8"/>
    <mergeCell ref="BG5:BG8"/>
    <mergeCell ref="BH5:BH8"/>
    <mergeCell ref="BI5:BI8"/>
    <mergeCell ref="BJ5:BJ8"/>
    <mergeCell ref="BS5:BS8"/>
    <mergeCell ref="BT5:BT8"/>
    <mergeCell ref="BU5:BU8"/>
    <mergeCell ref="BD5:BD8"/>
    <mergeCell ref="BE5:BE8"/>
    <mergeCell ref="BF5:BF8"/>
    <mergeCell ref="AY5:AY8"/>
    <mergeCell ref="AZ5:AZ8"/>
    <mergeCell ref="BA5:BA8"/>
    <mergeCell ref="BB5:BB8"/>
    <mergeCell ref="BK5:BK8"/>
    <mergeCell ref="BL5:BL8"/>
    <mergeCell ref="AU5:AU8"/>
    <mergeCell ref="AV5:AV8"/>
    <mergeCell ref="AW5:AW8"/>
    <mergeCell ref="AX5:AX8"/>
    <mergeCell ref="AQ5:AQ8"/>
    <mergeCell ref="AR5:AR8"/>
    <mergeCell ref="AS5:AS8"/>
    <mergeCell ref="AT5:AT8"/>
    <mergeCell ref="BC5:BC8"/>
    <mergeCell ref="AH5:AH8"/>
    <mergeCell ref="AA5:AA8"/>
    <mergeCell ref="AB5:AB8"/>
    <mergeCell ref="AC5:AC8"/>
    <mergeCell ref="AD5:AD8"/>
    <mergeCell ref="AM5:AM8"/>
    <mergeCell ref="AN5:AN8"/>
    <mergeCell ref="AO5:AO8"/>
    <mergeCell ref="AP5:AP8"/>
    <mergeCell ref="AI5:AI8"/>
    <mergeCell ref="AJ5:AJ8"/>
    <mergeCell ref="AK5:AK8"/>
    <mergeCell ref="AL5:AL8"/>
    <mergeCell ref="Y5:Y8"/>
    <mergeCell ref="Z5:Z8"/>
    <mergeCell ref="S5:S8"/>
    <mergeCell ref="T5:T8"/>
    <mergeCell ref="U5:U8"/>
    <mergeCell ref="V5:V8"/>
    <mergeCell ref="AE5:AE8"/>
    <mergeCell ref="AF5:AF8"/>
    <mergeCell ref="AG5:AG8"/>
    <mergeCell ref="P5:P8"/>
    <mergeCell ref="Q5:Q8"/>
    <mergeCell ref="R5:R8"/>
    <mergeCell ref="K5:K8"/>
    <mergeCell ref="L5:L8"/>
    <mergeCell ref="M5:M8"/>
    <mergeCell ref="N5:N8"/>
    <mergeCell ref="W5:W8"/>
    <mergeCell ref="X5:X8"/>
    <mergeCell ref="G5:G8"/>
    <mergeCell ref="H5:H8"/>
    <mergeCell ref="I5:I8"/>
    <mergeCell ref="J5:J8"/>
    <mergeCell ref="C5:C8"/>
    <mergeCell ref="D5:D8"/>
    <mergeCell ref="E5:E8"/>
    <mergeCell ref="F5:F8"/>
    <mergeCell ref="O5:O8"/>
    <mergeCell ref="DO5:DO8"/>
    <mergeCell ref="DP5:DP8"/>
    <mergeCell ref="DQ5:DQ8"/>
    <mergeCell ref="DR5:DR8"/>
    <mergeCell ref="DS5:DS8"/>
    <mergeCell ref="DT5:DT8"/>
    <mergeCell ref="DI5:DI8"/>
    <mergeCell ref="DJ5:DJ8"/>
    <mergeCell ref="DK5:DK8"/>
    <mergeCell ref="DL5:DL8"/>
    <mergeCell ref="DM5:DM8"/>
    <mergeCell ref="DN5:DN8"/>
    <mergeCell ref="EA5:EA8"/>
    <mergeCell ref="EB5:EB8"/>
    <mergeCell ref="EC5:EC8"/>
    <mergeCell ref="ED5:ED8"/>
    <mergeCell ref="EE5:EE8"/>
    <mergeCell ref="EF5:EF8"/>
    <mergeCell ref="DU5:DU8"/>
    <mergeCell ref="DV5:DV8"/>
    <mergeCell ref="DW5:DW8"/>
    <mergeCell ref="DX5:DX8"/>
    <mergeCell ref="DY5:DY8"/>
    <mergeCell ref="DZ5:DZ8"/>
    <mergeCell ref="EM5:EM8"/>
    <mergeCell ref="EN5:EN8"/>
    <mergeCell ref="EO5:EO8"/>
    <mergeCell ref="EP5:EP8"/>
    <mergeCell ref="EQ5:EQ8"/>
    <mergeCell ref="ER5:ER8"/>
    <mergeCell ref="EG5:EG8"/>
    <mergeCell ref="EH5:EH8"/>
    <mergeCell ref="EI5:EI8"/>
    <mergeCell ref="EJ5:EJ8"/>
    <mergeCell ref="EK5:EK8"/>
    <mergeCell ref="EL5:EL8"/>
    <mergeCell ref="EY5:EY8"/>
    <mergeCell ref="EZ5:EZ8"/>
    <mergeCell ref="FA5:FA8"/>
    <mergeCell ref="FB5:FB8"/>
    <mergeCell ref="FC5:FC8"/>
    <mergeCell ref="FD5:FD8"/>
    <mergeCell ref="ES5:ES8"/>
    <mergeCell ref="ET5:ET8"/>
    <mergeCell ref="EU5:EU8"/>
    <mergeCell ref="EV5:EV8"/>
    <mergeCell ref="EW5:EW8"/>
    <mergeCell ref="EX5:EX8"/>
    <mergeCell ref="FK5:FK8"/>
    <mergeCell ref="FL5:FL8"/>
    <mergeCell ref="FM5:FM8"/>
    <mergeCell ref="FN5:FN8"/>
    <mergeCell ref="FO5:FO8"/>
    <mergeCell ref="FP5:FP8"/>
    <mergeCell ref="FE5:FE8"/>
    <mergeCell ref="FF5:FF8"/>
    <mergeCell ref="FG5:FG8"/>
    <mergeCell ref="FH5:FH8"/>
    <mergeCell ref="FI5:FI8"/>
    <mergeCell ref="FJ5:FJ8"/>
    <mergeCell ref="FW5:FW8"/>
    <mergeCell ref="FX5:FX8"/>
    <mergeCell ref="FY5:FY8"/>
    <mergeCell ref="FZ5:FZ8"/>
    <mergeCell ref="GA5:GA8"/>
    <mergeCell ref="GB5:GB8"/>
    <mergeCell ref="FQ5:FQ8"/>
    <mergeCell ref="FR5:FR8"/>
    <mergeCell ref="FS5:FS8"/>
    <mergeCell ref="FT5:FT8"/>
    <mergeCell ref="FU5:FU8"/>
    <mergeCell ref="FV5:FV8"/>
    <mergeCell ref="GI5:GI8"/>
    <mergeCell ref="GJ5:GJ8"/>
    <mergeCell ref="GK5:GK8"/>
    <mergeCell ref="GL5:GL8"/>
    <mergeCell ref="GM5:GM8"/>
    <mergeCell ref="GN5:GN8"/>
    <mergeCell ref="GC5:GC8"/>
    <mergeCell ref="GD5:GD8"/>
    <mergeCell ref="GE5:GE8"/>
    <mergeCell ref="GF5:GF8"/>
    <mergeCell ref="GG5:GG8"/>
    <mergeCell ref="GH5:GH8"/>
    <mergeCell ref="GU5:GU8"/>
    <mergeCell ref="GV5:GV8"/>
    <mergeCell ref="GW5:GW8"/>
    <mergeCell ref="GX5:GX8"/>
    <mergeCell ref="GY5:GY8"/>
    <mergeCell ref="GZ5:GZ8"/>
    <mergeCell ref="GO5:GO8"/>
    <mergeCell ref="GP5:GP8"/>
    <mergeCell ref="GQ5:GQ8"/>
    <mergeCell ref="GR5:GR8"/>
    <mergeCell ref="GS5:GS8"/>
    <mergeCell ref="GT5:GT8"/>
    <mergeCell ref="HG5:HG8"/>
    <mergeCell ref="HH5:HH8"/>
    <mergeCell ref="HI5:HI8"/>
    <mergeCell ref="HJ5:HJ8"/>
    <mergeCell ref="HK5:HK8"/>
    <mergeCell ref="HL5:HL8"/>
    <mergeCell ref="HA5:HA8"/>
    <mergeCell ref="HB5:HB8"/>
    <mergeCell ref="HC5:HC8"/>
    <mergeCell ref="HD5:HD8"/>
    <mergeCell ref="HE5:HE8"/>
    <mergeCell ref="HF5:HF8"/>
    <mergeCell ref="HS5:HS8"/>
    <mergeCell ref="HT5:HT8"/>
    <mergeCell ref="HU5:HU8"/>
    <mergeCell ref="HV5:HV8"/>
    <mergeCell ref="HW5:HW8"/>
    <mergeCell ref="HX5:HX8"/>
    <mergeCell ref="HM5:HM8"/>
    <mergeCell ref="HN5:HN8"/>
    <mergeCell ref="HO5:HO8"/>
    <mergeCell ref="HP5:HP8"/>
    <mergeCell ref="HQ5:HQ8"/>
    <mergeCell ref="HR5:HR8"/>
    <mergeCell ref="IE5:IE8"/>
    <mergeCell ref="IF5:IF8"/>
    <mergeCell ref="IK5:IK8"/>
    <mergeCell ref="IG5:IG8"/>
    <mergeCell ref="IH5:IH8"/>
    <mergeCell ref="II5:II8"/>
    <mergeCell ref="IJ5:IJ8"/>
    <mergeCell ref="HY5:HY8"/>
    <mergeCell ref="HZ5:HZ8"/>
    <mergeCell ref="IA5:IA8"/>
    <mergeCell ref="IB5:IB8"/>
    <mergeCell ref="IC5:IC8"/>
    <mergeCell ref="ID5:ID8"/>
  </mergeCells>
  <phoneticPr fontId="14" type="noConversion"/>
  <pageMargins left="0.75" right="0.25" top="0.5" bottom="0.75" header="0.5" footer="0.5"/>
  <pageSetup paperSize="9" scale="75" orientation="landscape" r:id="rId1"/>
  <headerFooter alignWithMargins="0">
    <oddHeader>&amp;C&amp;14PROCESS MATERIAL BALANCE
CTA SECTION&amp;RIDENTIFICATION CODE
02-PA-X-0001-X4</oddHeader>
    <oddFooter>&amp;LDate: &amp;D&amp;RPage: &amp;P/&amp;N&amp;CFile: &amp;F_x000D_
DOW RESTRICTED - For internal use only</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ADF58-B86F-4D79-93D4-E4CB318893DF}">
  <sheetPr codeName="Sheet51"/>
  <dimension ref="A1:IV55"/>
  <sheetViews>
    <sheetView showZeros="0" topLeftCell="A6" zoomScale="66" zoomScaleNormal="66" workbookViewId="0">
      <pane xSplit="2" topLeftCell="DR1" activePane="topRight" state="frozen"/>
      <selection pane="topRight" activeCell="DP13" sqref="DP13"/>
    </sheetView>
  </sheetViews>
  <sheetFormatPr baseColWidth="10" defaultColWidth="12.6640625" defaultRowHeight="12" customHeight="1" x14ac:dyDescent="0.15"/>
  <cols>
    <col min="1" max="1" width="20.6640625" style="2" customWidth="1"/>
    <col min="2" max="2" width="8.6640625" style="2" customWidth="1"/>
    <col min="3" max="58" width="12.6640625" style="2" customWidth="1"/>
    <col min="59" max="59" width="13.83203125" style="2" customWidth="1"/>
    <col min="60" max="16384" width="12.6640625" style="2"/>
  </cols>
  <sheetData>
    <row r="1" spans="1:256" ht="12" customHeight="1" x14ac:dyDescent="0.15">
      <c r="A1" s="11"/>
    </row>
    <row r="4" spans="1:256" ht="12" customHeight="1" x14ac:dyDescent="0.15">
      <c r="AN4" s="173"/>
      <c r="AO4" s="173"/>
      <c r="AP4" s="173"/>
      <c r="AQ4" s="173"/>
      <c r="AR4" s="173"/>
      <c r="AS4" s="173"/>
      <c r="AT4" s="173"/>
      <c r="AU4" s="173"/>
      <c r="AV4" s="173"/>
      <c r="AW4" s="173"/>
      <c r="AX4" s="173"/>
      <c r="AY4" s="173"/>
      <c r="AZ4" s="173"/>
      <c r="BA4" s="173"/>
      <c r="BB4" s="173"/>
      <c r="BC4" s="173"/>
      <c r="BD4" s="173"/>
      <c r="BE4" s="173"/>
      <c r="BF4" s="173"/>
      <c r="BG4" s="173"/>
      <c r="BH4" s="173"/>
      <c r="BI4" s="173"/>
      <c r="BJ4" s="173"/>
      <c r="BK4" s="173"/>
      <c r="BL4" s="173"/>
      <c r="BM4" s="173"/>
      <c r="BN4" s="173"/>
      <c r="BO4" s="173"/>
      <c r="BP4" s="173"/>
      <c r="BQ4" s="173"/>
      <c r="BR4" s="173"/>
      <c r="BS4" s="173"/>
      <c r="BT4" s="173"/>
      <c r="BU4" s="173"/>
      <c r="BV4" s="173"/>
      <c r="BW4" s="173"/>
      <c r="BX4" s="173"/>
      <c r="BY4" s="173"/>
      <c r="BZ4" s="173"/>
      <c r="CA4" s="173"/>
      <c r="CB4" s="173"/>
      <c r="CC4" s="173"/>
      <c r="CD4" s="173"/>
      <c r="CE4" s="173"/>
      <c r="CF4" s="173"/>
      <c r="CG4" s="173"/>
      <c r="CH4" s="173"/>
      <c r="CI4" s="173"/>
      <c r="CJ4" s="173"/>
      <c r="CK4" s="173"/>
      <c r="CL4" s="173"/>
      <c r="CM4" s="173"/>
      <c r="CN4" s="173"/>
      <c r="CO4" s="173"/>
      <c r="CP4" s="173"/>
      <c r="CQ4" s="173"/>
      <c r="CR4" s="173"/>
      <c r="CS4" s="173"/>
      <c r="CT4" s="173"/>
      <c r="CU4" s="173"/>
      <c r="CV4" s="173"/>
      <c r="CW4" s="173"/>
      <c r="CX4" s="173"/>
      <c r="CY4" s="173"/>
      <c r="CZ4" s="173"/>
      <c r="DA4" s="173"/>
      <c r="DB4" s="173"/>
      <c r="DC4" s="173"/>
      <c r="DD4" s="173"/>
      <c r="DE4" s="173"/>
      <c r="DF4" s="173"/>
      <c r="DG4" s="173"/>
      <c r="DH4" s="173"/>
      <c r="DI4" s="173"/>
      <c r="DJ4" s="173"/>
      <c r="DK4" s="173"/>
      <c r="DL4" s="173"/>
      <c r="DM4" s="173"/>
      <c r="DN4" s="173"/>
      <c r="DO4" s="174"/>
      <c r="DP4" s="174"/>
      <c r="DQ4" s="174"/>
      <c r="DR4" s="174"/>
      <c r="DS4" s="174"/>
      <c r="DT4" s="174"/>
      <c r="DU4" s="174"/>
      <c r="DV4" s="174"/>
      <c r="DW4" s="174"/>
    </row>
    <row r="5" spans="1:256" s="173" customFormat="1" ht="12" customHeight="1" x14ac:dyDescent="0.15">
      <c r="A5" s="2"/>
      <c r="B5" s="2"/>
      <c r="C5" s="180" t="s">
        <v>1361</v>
      </c>
      <c r="D5" s="180" t="s">
        <v>1362</v>
      </c>
      <c r="E5" s="180" t="s">
        <v>1363</v>
      </c>
      <c r="F5" s="180" t="s">
        <v>1366</v>
      </c>
      <c r="G5" s="180" t="s">
        <v>1364</v>
      </c>
      <c r="H5" s="180" t="s">
        <v>1365</v>
      </c>
      <c r="I5" s="180" t="s">
        <v>1367</v>
      </c>
      <c r="J5" s="180" t="s">
        <v>1368</v>
      </c>
      <c r="K5" s="180"/>
      <c r="L5" s="180" t="s">
        <v>1369</v>
      </c>
      <c r="M5" s="180" t="s">
        <v>1370</v>
      </c>
      <c r="N5" s="180" t="s">
        <v>1371</v>
      </c>
      <c r="O5" s="180" t="s">
        <v>1372</v>
      </c>
      <c r="P5" s="180" t="s">
        <v>1373</v>
      </c>
      <c r="Q5" s="180" t="s">
        <v>1197</v>
      </c>
      <c r="R5" s="180" t="s">
        <v>1374</v>
      </c>
      <c r="S5" s="180" t="s">
        <v>1197</v>
      </c>
      <c r="T5" s="180" t="s">
        <v>1197</v>
      </c>
      <c r="U5" s="180" t="s">
        <v>1197</v>
      </c>
      <c r="V5" s="180" t="s">
        <v>1197</v>
      </c>
      <c r="W5" s="180" t="s">
        <v>1197</v>
      </c>
      <c r="X5" s="180" t="s">
        <v>1375</v>
      </c>
      <c r="Y5" s="180" t="s">
        <v>1197</v>
      </c>
      <c r="Z5" s="180" t="s">
        <v>1376</v>
      </c>
      <c r="AA5" s="180" t="s">
        <v>1377</v>
      </c>
      <c r="AB5" s="180" t="s">
        <v>1379</v>
      </c>
      <c r="AC5" s="180" t="s">
        <v>1378</v>
      </c>
      <c r="AD5" s="180" t="s">
        <v>1379</v>
      </c>
      <c r="AE5" s="180" t="s">
        <v>1379</v>
      </c>
      <c r="AF5" s="180" t="s">
        <v>1379</v>
      </c>
      <c r="AG5" s="180" t="s">
        <v>1379</v>
      </c>
      <c r="AH5" s="180" t="s">
        <v>1379</v>
      </c>
      <c r="AI5" s="180" t="s">
        <v>1379</v>
      </c>
      <c r="AJ5" s="180" t="s">
        <v>1197</v>
      </c>
      <c r="AK5" s="180" t="s">
        <v>1197</v>
      </c>
      <c r="AL5" s="180" t="s">
        <v>1197</v>
      </c>
      <c r="AM5" s="180" t="s">
        <v>1227</v>
      </c>
      <c r="AN5" s="180"/>
      <c r="AO5" s="180" t="s">
        <v>1228</v>
      </c>
      <c r="AP5" s="180" t="s">
        <v>1229</v>
      </c>
      <c r="AQ5" s="180" t="s">
        <v>1230</v>
      </c>
      <c r="AR5" s="180" t="s">
        <v>1231</v>
      </c>
      <c r="AS5" s="180" t="s">
        <v>1232</v>
      </c>
      <c r="AT5" s="180" t="s">
        <v>1233</v>
      </c>
      <c r="AU5" s="180" t="s">
        <v>1234</v>
      </c>
      <c r="AV5" s="180" t="s">
        <v>1236</v>
      </c>
      <c r="AW5" s="180" t="s">
        <v>1237</v>
      </c>
      <c r="AX5" s="180" t="s">
        <v>1238</v>
      </c>
      <c r="AY5" s="180" t="s">
        <v>1239</v>
      </c>
      <c r="AZ5" s="181" t="s">
        <v>1240</v>
      </c>
      <c r="BA5" s="180" t="s">
        <v>1241</v>
      </c>
      <c r="BB5" s="180" t="s">
        <v>1242</v>
      </c>
      <c r="BC5" s="180" t="s">
        <v>1243</v>
      </c>
      <c r="BD5" s="180" t="s">
        <v>1244</v>
      </c>
      <c r="BE5" s="180" t="s">
        <v>1245</v>
      </c>
      <c r="BF5" s="180" t="s">
        <v>1246</v>
      </c>
      <c r="BG5" s="180" t="s">
        <v>1247</v>
      </c>
      <c r="BH5" s="180" t="s">
        <v>1249</v>
      </c>
      <c r="BI5" s="180" t="s">
        <v>1248</v>
      </c>
      <c r="BJ5" s="180" t="s">
        <v>1250</v>
      </c>
      <c r="BK5" s="180" t="s">
        <v>1251</v>
      </c>
      <c r="BL5" s="180" t="s">
        <v>1252</v>
      </c>
      <c r="BM5" s="180" t="s">
        <v>1254</v>
      </c>
      <c r="BN5" s="181" t="s">
        <v>1255</v>
      </c>
      <c r="BO5" s="180" t="s">
        <v>1253</v>
      </c>
      <c r="BP5" s="180" t="s">
        <v>1131</v>
      </c>
      <c r="BQ5" s="180" t="s">
        <v>1256</v>
      </c>
      <c r="BR5" s="181" t="s">
        <v>1257</v>
      </c>
      <c r="BS5" s="180" t="s">
        <v>1258</v>
      </c>
      <c r="BT5" s="180" t="s">
        <v>1131</v>
      </c>
      <c r="BU5" s="180" t="s">
        <v>1261</v>
      </c>
      <c r="BV5" s="180" t="s">
        <v>1259</v>
      </c>
      <c r="BW5" s="180" t="s">
        <v>1260</v>
      </c>
      <c r="BX5" s="180" t="s">
        <v>1262</v>
      </c>
      <c r="BY5" s="180" t="s">
        <v>1263</v>
      </c>
      <c r="BZ5" s="180" t="s">
        <v>1264</v>
      </c>
      <c r="CA5" s="180" t="s">
        <v>1265</v>
      </c>
      <c r="CB5" s="180" t="s">
        <v>1266</v>
      </c>
      <c r="CC5" s="181" t="s">
        <v>1267</v>
      </c>
      <c r="CD5" s="180" t="s">
        <v>1268</v>
      </c>
      <c r="CE5" s="180"/>
      <c r="CF5" s="180" t="s">
        <v>1269</v>
      </c>
      <c r="CG5" s="180"/>
      <c r="CH5" s="180" t="s">
        <v>1270</v>
      </c>
      <c r="CI5" s="180" t="s">
        <v>1271</v>
      </c>
      <c r="CJ5" s="180" t="s">
        <v>1272</v>
      </c>
      <c r="CK5" s="180" t="s">
        <v>1273</v>
      </c>
      <c r="CL5" s="180" t="s">
        <v>1274</v>
      </c>
      <c r="CM5" s="180" t="s">
        <v>1275</v>
      </c>
      <c r="CN5" s="181" t="s">
        <v>1276</v>
      </c>
      <c r="CO5" s="180"/>
      <c r="CP5" s="180" t="s">
        <v>1277</v>
      </c>
      <c r="CQ5" s="180" t="s">
        <v>1278</v>
      </c>
      <c r="CR5" s="180" t="s">
        <v>1279</v>
      </c>
      <c r="CS5" s="180" t="s">
        <v>1280</v>
      </c>
      <c r="CT5" s="180" t="s">
        <v>1281</v>
      </c>
      <c r="CU5" s="180" t="s">
        <v>1282</v>
      </c>
      <c r="CV5" s="180" t="s">
        <v>1283</v>
      </c>
      <c r="CW5" s="180" t="s">
        <v>1283</v>
      </c>
      <c r="CX5" s="180" t="s">
        <v>1284</v>
      </c>
      <c r="CY5" s="180" t="s">
        <v>1285</v>
      </c>
      <c r="CZ5" s="180"/>
      <c r="DA5" s="180" t="s">
        <v>1287</v>
      </c>
      <c r="DB5" s="180" t="s">
        <v>1286</v>
      </c>
      <c r="DC5" s="180" t="s">
        <v>1288</v>
      </c>
      <c r="DD5" s="180" t="s">
        <v>1289</v>
      </c>
      <c r="DE5" s="180" t="s">
        <v>1290</v>
      </c>
      <c r="DF5" s="180" t="s">
        <v>1291</v>
      </c>
      <c r="DG5" s="180" t="s">
        <v>1292</v>
      </c>
      <c r="DH5" s="180" t="s">
        <v>1293</v>
      </c>
      <c r="DI5" s="180" t="s">
        <v>1294</v>
      </c>
      <c r="DJ5" s="180" t="s">
        <v>1295</v>
      </c>
      <c r="DK5" s="180" t="s">
        <v>1296</v>
      </c>
      <c r="DL5" s="180" t="s">
        <v>1297</v>
      </c>
      <c r="DM5" s="180"/>
      <c r="DN5" s="180" t="s">
        <v>1302</v>
      </c>
      <c r="DO5" s="180" t="s">
        <v>1298</v>
      </c>
      <c r="DP5" s="180" t="s">
        <v>1299</v>
      </c>
      <c r="DQ5" s="180" t="s">
        <v>1300</v>
      </c>
      <c r="DR5" s="180" t="s">
        <v>1301</v>
      </c>
      <c r="DS5" s="180" t="s">
        <v>1303</v>
      </c>
      <c r="DT5" s="180" t="s">
        <v>1304</v>
      </c>
      <c r="DU5" s="180" t="s">
        <v>1197</v>
      </c>
      <c r="DV5" s="180" t="s">
        <v>1305</v>
      </c>
      <c r="DW5" s="180"/>
      <c r="DX5" s="180" t="s">
        <v>1306</v>
      </c>
      <c r="DY5" s="180"/>
      <c r="DZ5" s="180" t="s">
        <v>1307</v>
      </c>
      <c r="EA5" s="180" t="s">
        <v>1308</v>
      </c>
      <c r="EB5" s="180" t="s">
        <v>1309</v>
      </c>
      <c r="EC5" s="180" t="s">
        <v>1310</v>
      </c>
      <c r="ED5" s="180" t="s">
        <v>1311</v>
      </c>
      <c r="EE5" s="180" t="s">
        <v>1312</v>
      </c>
      <c r="EF5" s="180" t="s">
        <v>1313</v>
      </c>
      <c r="EG5" s="180" t="s">
        <v>1314</v>
      </c>
      <c r="EH5" s="181" t="s">
        <v>1315</v>
      </c>
      <c r="EI5" s="180" t="s">
        <v>1316</v>
      </c>
      <c r="EJ5" s="180" t="s">
        <v>1317</v>
      </c>
      <c r="EK5" s="180" t="s">
        <v>1318</v>
      </c>
      <c r="EL5" s="180" t="s">
        <v>1319</v>
      </c>
      <c r="EM5" s="180" t="s">
        <v>1320</v>
      </c>
      <c r="EN5" s="180" t="s">
        <v>1321</v>
      </c>
      <c r="EO5" s="180" t="s">
        <v>1322</v>
      </c>
      <c r="EP5" s="180" t="s">
        <v>1323</v>
      </c>
      <c r="EQ5" s="180" t="s">
        <v>1324</v>
      </c>
      <c r="ER5" s="181" t="s">
        <v>1325</v>
      </c>
      <c r="ES5" s="180" t="s">
        <v>1320</v>
      </c>
      <c r="ET5" s="180" t="s">
        <v>1326</v>
      </c>
      <c r="EU5" s="180" t="s">
        <v>1327</v>
      </c>
      <c r="EV5" s="180" t="s">
        <v>1328</v>
      </c>
      <c r="EW5" s="180" t="s">
        <v>1329</v>
      </c>
      <c r="EX5" s="180" t="s">
        <v>1330</v>
      </c>
      <c r="EY5" s="180" t="s">
        <v>1331</v>
      </c>
      <c r="EZ5" s="180" t="s">
        <v>1332</v>
      </c>
      <c r="FA5" s="180" t="s">
        <v>1333</v>
      </c>
      <c r="FB5" s="180" t="s">
        <v>1334</v>
      </c>
      <c r="FC5" s="180" t="s">
        <v>1335</v>
      </c>
      <c r="FD5" s="180" t="s">
        <v>1336</v>
      </c>
      <c r="FE5" s="180" t="s">
        <v>1337</v>
      </c>
      <c r="FF5" s="180" t="s">
        <v>1338</v>
      </c>
      <c r="FG5" s="180" t="s">
        <v>1339</v>
      </c>
      <c r="FH5" s="180" t="s">
        <v>1341</v>
      </c>
      <c r="FI5" s="180" t="s">
        <v>1340</v>
      </c>
      <c r="FJ5" s="180" t="s">
        <v>1342</v>
      </c>
      <c r="FK5" s="180" t="s">
        <v>1343</v>
      </c>
      <c r="FL5" s="180" t="s">
        <v>1344</v>
      </c>
      <c r="FM5" s="180" t="s">
        <v>1345</v>
      </c>
      <c r="FN5" s="180" t="s">
        <v>1346</v>
      </c>
      <c r="FO5" s="180" t="s">
        <v>1347</v>
      </c>
      <c r="FP5" s="180" t="s">
        <v>1348</v>
      </c>
      <c r="FQ5" s="180" t="s">
        <v>1349</v>
      </c>
      <c r="FR5" s="180" t="s">
        <v>1350</v>
      </c>
      <c r="FS5" s="180" t="s">
        <v>1351</v>
      </c>
      <c r="FT5" s="180" t="s">
        <v>1352</v>
      </c>
      <c r="FU5" s="180" t="s">
        <v>1353</v>
      </c>
      <c r="FV5" s="180" t="s">
        <v>1355</v>
      </c>
      <c r="FW5" s="180" t="s">
        <v>1354</v>
      </c>
      <c r="FX5" s="180" t="s">
        <v>1356</v>
      </c>
      <c r="FY5" s="180" t="s">
        <v>1197</v>
      </c>
      <c r="FZ5" s="180" t="s">
        <v>1357</v>
      </c>
      <c r="GA5" s="180" t="s">
        <v>1358</v>
      </c>
      <c r="GB5" s="180" t="s">
        <v>1359</v>
      </c>
      <c r="GC5" s="180" t="s">
        <v>1360</v>
      </c>
      <c r="GD5" s="180"/>
      <c r="GE5" s="180"/>
      <c r="GF5" s="180"/>
      <c r="GG5" s="180"/>
      <c r="GH5" s="180"/>
      <c r="GI5" s="180"/>
      <c r="GJ5" s="180"/>
      <c r="GK5" s="180"/>
      <c r="GL5" s="180"/>
      <c r="GM5" s="180"/>
      <c r="GN5" s="180"/>
      <c r="GO5" s="180"/>
      <c r="GP5" s="180"/>
      <c r="GQ5" s="180"/>
      <c r="GR5" s="180"/>
      <c r="GS5" s="180"/>
      <c r="GT5" s="180"/>
      <c r="GU5" s="180"/>
      <c r="GV5" s="180"/>
      <c r="GW5" s="180"/>
      <c r="GX5" s="180"/>
      <c r="GY5" s="180"/>
      <c r="GZ5" s="180"/>
      <c r="HA5" s="180"/>
      <c r="HB5" s="180"/>
      <c r="HC5" s="180"/>
      <c r="HD5" s="180"/>
      <c r="HE5" s="180"/>
      <c r="HF5" s="180"/>
      <c r="HG5" s="180"/>
      <c r="HH5" s="180"/>
      <c r="HI5" s="180"/>
      <c r="HJ5" s="180"/>
      <c r="HK5" s="180"/>
      <c r="HL5" s="180"/>
      <c r="HM5" s="180"/>
      <c r="HN5" s="180"/>
      <c r="HO5" s="180"/>
      <c r="HP5" s="180"/>
      <c r="HQ5" s="180"/>
      <c r="HR5" s="180"/>
      <c r="HS5" s="180"/>
      <c r="HT5" s="180"/>
      <c r="HU5" s="180"/>
      <c r="HV5" s="180"/>
      <c r="HW5" s="180"/>
      <c r="HX5" s="180"/>
      <c r="HY5" s="180"/>
      <c r="HZ5" s="180"/>
      <c r="IA5" s="180"/>
      <c r="IB5" s="180"/>
      <c r="IC5" s="180"/>
      <c r="ID5" s="180"/>
      <c r="IE5" s="180"/>
      <c r="IF5" s="180"/>
      <c r="IG5" s="180"/>
      <c r="IH5" s="180"/>
      <c r="II5" s="180"/>
      <c r="IJ5" s="180"/>
      <c r="IK5" s="180"/>
      <c r="IL5" s="180"/>
      <c r="IM5" s="180"/>
      <c r="IN5" s="180"/>
      <c r="IO5" s="180"/>
      <c r="IP5" s="180"/>
      <c r="IQ5" s="180"/>
      <c r="IR5" s="180"/>
      <c r="IS5" s="180"/>
      <c r="IT5" s="180"/>
      <c r="IU5" s="180"/>
      <c r="IV5" s="180"/>
    </row>
    <row r="6" spans="1:256" s="173" customFormat="1" ht="12" customHeight="1" x14ac:dyDescent="0.15">
      <c r="A6" s="2"/>
      <c r="B6" s="2"/>
      <c r="C6" s="180"/>
      <c r="D6" s="180"/>
      <c r="E6" s="180"/>
      <c r="F6" s="180"/>
      <c r="G6" s="180"/>
      <c r="H6" s="180"/>
      <c r="I6" s="180"/>
      <c r="J6" s="180"/>
      <c r="K6" s="180"/>
      <c r="L6" s="180"/>
      <c r="M6" s="180"/>
      <c r="N6" s="180"/>
      <c r="O6" s="180"/>
      <c r="P6" s="180"/>
      <c r="Q6" s="180"/>
      <c r="R6" s="180"/>
      <c r="S6" s="180"/>
      <c r="T6" s="180"/>
      <c r="U6" s="180"/>
      <c r="V6" s="180"/>
      <c r="W6" s="180"/>
      <c r="X6" s="180"/>
      <c r="Y6" s="180"/>
      <c r="Z6" s="180"/>
      <c r="AA6" s="180"/>
      <c r="AB6" s="180"/>
      <c r="AC6" s="180"/>
      <c r="AD6" s="180"/>
      <c r="AE6" s="180"/>
      <c r="AF6" s="180"/>
      <c r="AG6" s="180"/>
      <c r="AH6" s="180"/>
      <c r="AI6" s="180"/>
      <c r="AJ6" s="180"/>
      <c r="AK6" s="180"/>
      <c r="AL6" s="180"/>
      <c r="AM6" s="180"/>
      <c r="AN6" s="180"/>
      <c r="AO6" s="180"/>
      <c r="AP6" s="180"/>
      <c r="AQ6" s="180"/>
      <c r="AR6" s="180"/>
      <c r="AS6" s="180"/>
      <c r="AT6" s="180"/>
      <c r="AU6" s="180"/>
      <c r="AV6" s="180"/>
      <c r="AW6" s="180"/>
      <c r="AX6" s="180"/>
      <c r="AY6" s="180"/>
      <c r="AZ6" s="180"/>
      <c r="BA6" s="180"/>
      <c r="BB6" s="180"/>
      <c r="BC6" s="180"/>
      <c r="BD6" s="180"/>
      <c r="BE6" s="180"/>
      <c r="BF6" s="180"/>
      <c r="BG6" s="180"/>
      <c r="BH6" s="180"/>
      <c r="BI6" s="180"/>
      <c r="BJ6" s="180"/>
      <c r="BK6" s="180"/>
      <c r="BL6" s="180"/>
      <c r="BM6" s="180"/>
      <c r="BN6" s="180"/>
      <c r="BO6" s="180"/>
      <c r="BP6" s="180"/>
      <c r="BQ6" s="180"/>
      <c r="BR6" s="180"/>
      <c r="BS6" s="180"/>
      <c r="BT6" s="180"/>
      <c r="BU6" s="180"/>
      <c r="BV6" s="180"/>
      <c r="BW6" s="180"/>
      <c r="BX6" s="180"/>
      <c r="BY6" s="180"/>
      <c r="BZ6" s="180"/>
      <c r="CA6" s="180"/>
      <c r="CB6" s="180"/>
      <c r="CC6" s="180"/>
      <c r="CD6" s="180"/>
      <c r="CE6" s="180"/>
      <c r="CF6" s="180"/>
      <c r="CG6" s="180"/>
      <c r="CH6" s="180"/>
      <c r="CI6" s="180"/>
      <c r="CJ6" s="180"/>
      <c r="CK6" s="180"/>
      <c r="CL6" s="180"/>
      <c r="CM6" s="180"/>
      <c r="CN6" s="180"/>
      <c r="CO6" s="180"/>
      <c r="CP6" s="180"/>
      <c r="CQ6" s="180"/>
      <c r="CR6" s="180"/>
      <c r="CS6" s="180"/>
      <c r="CT6" s="180"/>
      <c r="CU6" s="180"/>
      <c r="CV6" s="180"/>
      <c r="CW6" s="180"/>
      <c r="CX6" s="180"/>
      <c r="CY6" s="180"/>
      <c r="CZ6" s="180"/>
      <c r="DA6" s="180"/>
      <c r="DB6" s="180"/>
      <c r="DC6" s="180"/>
      <c r="DD6" s="180"/>
      <c r="DE6" s="180"/>
      <c r="DF6" s="180"/>
      <c r="DG6" s="180"/>
      <c r="DH6" s="180"/>
      <c r="DI6" s="180"/>
      <c r="DJ6" s="180"/>
      <c r="DK6" s="180"/>
      <c r="DL6" s="180"/>
      <c r="DM6" s="180"/>
      <c r="DN6" s="180"/>
      <c r="DO6" s="180"/>
      <c r="DP6" s="180"/>
      <c r="DQ6" s="180"/>
      <c r="DR6" s="180"/>
      <c r="DS6" s="180"/>
      <c r="DT6" s="180"/>
      <c r="DU6" s="180"/>
      <c r="DV6" s="180"/>
      <c r="DW6" s="180"/>
      <c r="DX6" s="180"/>
      <c r="DY6" s="180"/>
      <c r="DZ6" s="180"/>
      <c r="EA6" s="180"/>
      <c r="EB6" s="180"/>
      <c r="EC6" s="180"/>
      <c r="ED6" s="180"/>
      <c r="EE6" s="180"/>
      <c r="EF6" s="180"/>
      <c r="EG6" s="180"/>
      <c r="EH6" s="180"/>
      <c r="EI6" s="180"/>
      <c r="EJ6" s="180"/>
      <c r="EK6" s="180"/>
      <c r="EL6" s="180"/>
      <c r="EM6" s="180"/>
      <c r="EN6" s="180"/>
      <c r="EO6" s="180"/>
      <c r="EP6" s="180"/>
      <c r="EQ6" s="180"/>
      <c r="ER6" s="180"/>
      <c r="ES6" s="180"/>
      <c r="ET6" s="180"/>
      <c r="EU6" s="180"/>
      <c r="EV6" s="180"/>
      <c r="EW6" s="180"/>
      <c r="EX6" s="180"/>
      <c r="EY6" s="180"/>
      <c r="EZ6" s="180"/>
      <c r="FA6" s="180"/>
      <c r="FB6" s="180"/>
      <c r="FC6" s="180"/>
      <c r="FD6" s="180"/>
      <c r="FE6" s="180"/>
      <c r="FF6" s="180"/>
      <c r="FG6" s="180"/>
      <c r="FH6" s="180"/>
      <c r="FI6" s="180"/>
      <c r="FJ6" s="180"/>
      <c r="FK6" s="180"/>
      <c r="FL6" s="180"/>
      <c r="FM6" s="180"/>
      <c r="FN6" s="180"/>
      <c r="FO6" s="180"/>
      <c r="FP6" s="180"/>
      <c r="FQ6" s="180"/>
      <c r="FR6" s="180"/>
      <c r="FS6" s="180"/>
      <c r="FT6" s="180"/>
      <c r="FU6" s="180"/>
      <c r="FV6" s="180"/>
      <c r="FW6" s="180"/>
      <c r="FX6" s="180"/>
      <c r="FY6" s="180"/>
      <c r="FZ6" s="180"/>
      <c r="GA6" s="180"/>
      <c r="GB6" s="180"/>
      <c r="GC6" s="180"/>
      <c r="GD6" s="180"/>
      <c r="GE6" s="180"/>
      <c r="GF6" s="180"/>
      <c r="GG6" s="180"/>
      <c r="GH6" s="180"/>
      <c r="GI6" s="180"/>
      <c r="GJ6" s="180"/>
      <c r="GK6" s="180"/>
      <c r="GL6" s="180"/>
      <c r="GM6" s="180"/>
      <c r="GN6" s="180"/>
      <c r="GO6" s="180"/>
      <c r="GP6" s="180"/>
      <c r="GQ6" s="180"/>
      <c r="GR6" s="180"/>
      <c r="GS6" s="180"/>
      <c r="GT6" s="180"/>
      <c r="GU6" s="180"/>
      <c r="GV6" s="180"/>
      <c r="GW6" s="180"/>
      <c r="GX6" s="180"/>
      <c r="GY6" s="180"/>
      <c r="GZ6" s="180"/>
      <c r="HA6" s="180"/>
      <c r="HB6" s="180"/>
      <c r="HC6" s="180"/>
      <c r="HD6" s="180"/>
      <c r="HE6" s="180"/>
      <c r="HF6" s="180"/>
      <c r="HG6" s="180"/>
      <c r="HH6" s="180"/>
      <c r="HI6" s="180"/>
      <c r="HJ6" s="180"/>
      <c r="HK6" s="180"/>
      <c r="HL6" s="180"/>
      <c r="HM6" s="180"/>
      <c r="HN6" s="180"/>
      <c r="HO6" s="180"/>
      <c r="HP6" s="180"/>
      <c r="HQ6" s="180"/>
      <c r="HR6" s="180"/>
      <c r="HS6" s="180"/>
      <c r="HT6" s="180"/>
      <c r="HU6" s="180"/>
      <c r="HV6" s="180"/>
      <c r="HW6" s="180"/>
      <c r="HX6" s="180"/>
      <c r="HY6" s="180"/>
      <c r="HZ6" s="180"/>
      <c r="IA6" s="180"/>
      <c r="IB6" s="180"/>
      <c r="IC6" s="180"/>
      <c r="ID6" s="180"/>
      <c r="IE6" s="180"/>
      <c r="IF6" s="180"/>
      <c r="IG6" s="180"/>
      <c r="IH6" s="180"/>
      <c r="II6" s="180"/>
      <c r="IJ6" s="180"/>
      <c r="IK6" s="180"/>
      <c r="IL6" s="180"/>
      <c r="IM6" s="180"/>
      <c r="IN6" s="180"/>
      <c r="IO6" s="180"/>
      <c r="IP6" s="180"/>
      <c r="IQ6" s="180"/>
      <c r="IR6" s="180"/>
      <c r="IS6" s="180"/>
      <c r="IT6" s="180"/>
      <c r="IU6" s="180"/>
      <c r="IV6" s="180"/>
    </row>
    <row r="7" spans="1:256" s="173" customFormat="1" ht="12" customHeight="1" x14ac:dyDescent="0.15">
      <c r="A7" s="2"/>
      <c r="B7" s="2"/>
      <c r="C7" s="180"/>
      <c r="D7" s="180"/>
      <c r="E7" s="180"/>
      <c r="F7" s="180"/>
      <c r="G7" s="180"/>
      <c r="H7" s="180"/>
      <c r="I7" s="180"/>
      <c r="J7" s="180"/>
      <c r="K7" s="180"/>
      <c r="L7" s="180"/>
      <c r="M7" s="180"/>
      <c r="N7" s="180"/>
      <c r="O7" s="180"/>
      <c r="P7" s="180"/>
      <c r="Q7" s="180"/>
      <c r="R7" s="180"/>
      <c r="S7" s="180"/>
      <c r="T7" s="180"/>
      <c r="U7" s="180"/>
      <c r="V7" s="180"/>
      <c r="W7" s="180"/>
      <c r="X7" s="180"/>
      <c r="Y7" s="180"/>
      <c r="Z7" s="180"/>
      <c r="AA7" s="180"/>
      <c r="AB7" s="180"/>
      <c r="AC7" s="180"/>
      <c r="AD7" s="180"/>
      <c r="AE7" s="180"/>
      <c r="AF7" s="180"/>
      <c r="AG7" s="180"/>
      <c r="AH7" s="180"/>
      <c r="AI7" s="180"/>
      <c r="AJ7" s="180"/>
      <c r="AK7" s="180"/>
      <c r="AL7" s="180"/>
      <c r="AM7" s="180"/>
      <c r="AN7" s="180"/>
      <c r="AO7" s="180"/>
      <c r="AP7" s="180"/>
      <c r="AQ7" s="180"/>
      <c r="AR7" s="180"/>
      <c r="AS7" s="180"/>
      <c r="AT7" s="180"/>
      <c r="AU7" s="180"/>
      <c r="AV7" s="180"/>
      <c r="AW7" s="180"/>
      <c r="AX7" s="180"/>
      <c r="AY7" s="180"/>
      <c r="AZ7" s="180"/>
      <c r="BA7" s="180"/>
      <c r="BB7" s="180"/>
      <c r="BC7" s="180"/>
      <c r="BD7" s="180"/>
      <c r="BE7" s="180"/>
      <c r="BF7" s="180"/>
      <c r="BG7" s="180"/>
      <c r="BH7" s="180"/>
      <c r="BI7" s="180"/>
      <c r="BJ7" s="180"/>
      <c r="BK7" s="180"/>
      <c r="BL7" s="180"/>
      <c r="BM7" s="180"/>
      <c r="BN7" s="180"/>
      <c r="BO7" s="180"/>
      <c r="BP7" s="180"/>
      <c r="BQ7" s="180"/>
      <c r="BR7" s="180"/>
      <c r="BS7" s="180"/>
      <c r="BT7" s="180"/>
      <c r="BU7" s="180"/>
      <c r="BV7" s="180"/>
      <c r="BW7" s="180"/>
      <c r="BX7" s="180"/>
      <c r="BY7" s="180"/>
      <c r="BZ7" s="180"/>
      <c r="CA7" s="180"/>
      <c r="CB7" s="180"/>
      <c r="CC7" s="180"/>
      <c r="CD7" s="180"/>
      <c r="CE7" s="180"/>
      <c r="CF7" s="180"/>
      <c r="CG7" s="180"/>
      <c r="CH7" s="180"/>
      <c r="CI7" s="180"/>
      <c r="CJ7" s="180"/>
      <c r="CK7" s="180"/>
      <c r="CL7" s="180"/>
      <c r="CM7" s="180"/>
      <c r="CN7" s="180"/>
      <c r="CO7" s="180"/>
      <c r="CP7" s="180"/>
      <c r="CQ7" s="180"/>
      <c r="CR7" s="180"/>
      <c r="CS7" s="180"/>
      <c r="CT7" s="180"/>
      <c r="CU7" s="180"/>
      <c r="CV7" s="180"/>
      <c r="CW7" s="180"/>
      <c r="CX7" s="180"/>
      <c r="CY7" s="180"/>
      <c r="CZ7" s="180"/>
      <c r="DA7" s="180"/>
      <c r="DB7" s="180"/>
      <c r="DC7" s="180"/>
      <c r="DD7" s="180"/>
      <c r="DE7" s="180"/>
      <c r="DF7" s="180"/>
      <c r="DG7" s="180"/>
      <c r="DH7" s="180"/>
      <c r="DI7" s="180"/>
      <c r="DJ7" s="180"/>
      <c r="DK7" s="180"/>
      <c r="DL7" s="180"/>
      <c r="DM7" s="180"/>
      <c r="DN7" s="180"/>
      <c r="DO7" s="180"/>
      <c r="DP7" s="180"/>
      <c r="DQ7" s="180"/>
      <c r="DR7" s="180"/>
      <c r="DS7" s="180"/>
      <c r="DT7" s="180"/>
      <c r="DU7" s="180"/>
      <c r="DV7" s="180"/>
      <c r="DW7" s="180"/>
      <c r="DX7" s="180"/>
      <c r="DY7" s="180"/>
      <c r="DZ7" s="180"/>
      <c r="EA7" s="180"/>
      <c r="EB7" s="180"/>
      <c r="EC7" s="180"/>
      <c r="ED7" s="180"/>
      <c r="EE7" s="180"/>
      <c r="EF7" s="180"/>
      <c r="EG7" s="180"/>
      <c r="EH7" s="180"/>
      <c r="EI7" s="180"/>
      <c r="EJ7" s="180"/>
      <c r="EK7" s="180"/>
      <c r="EL7" s="180"/>
      <c r="EM7" s="180"/>
      <c r="EN7" s="180"/>
      <c r="EO7" s="180"/>
      <c r="EP7" s="180"/>
      <c r="EQ7" s="180"/>
      <c r="ER7" s="180"/>
      <c r="ES7" s="180"/>
      <c r="ET7" s="180"/>
      <c r="EU7" s="180"/>
      <c r="EV7" s="180"/>
      <c r="EW7" s="180"/>
      <c r="EX7" s="180"/>
      <c r="EY7" s="180"/>
      <c r="EZ7" s="180"/>
      <c r="FA7" s="180"/>
      <c r="FB7" s="180"/>
      <c r="FC7" s="180"/>
      <c r="FD7" s="180"/>
      <c r="FE7" s="180"/>
      <c r="FF7" s="180"/>
      <c r="FG7" s="180"/>
      <c r="FH7" s="180"/>
      <c r="FI7" s="180"/>
      <c r="FJ7" s="180"/>
      <c r="FK7" s="180"/>
      <c r="FL7" s="180"/>
      <c r="FM7" s="180"/>
      <c r="FN7" s="180"/>
      <c r="FO7" s="180"/>
      <c r="FP7" s="180"/>
      <c r="FQ7" s="180"/>
      <c r="FR7" s="180"/>
      <c r="FS7" s="180"/>
      <c r="FT7" s="180"/>
      <c r="FU7" s="180"/>
      <c r="FV7" s="180"/>
      <c r="FW7" s="180"/>
      <c r="FX7" s="180"/>
      <c r="FY7" s="180"/>
      <c r="FZ7" s="180"/>
      <c r="GA7" s="180"/>
      <c r="GB7" s="180"/>
      <c r="GC7" s="180"/>
      <c r="GD7" s="180"/>
      <c r="GE7" s="180"/>
      <c r="GF7" s="180"/>
      <c r="GG7" s="180"/>
      <c r="GH7" s="180"/>
      <c r="GI7" s="180"/>
      <c r="GJ7" s="180"/>
      <c r="GK7" s="180"/>
      <c r="GL7" s="180"/>
      <c r="GM7" s="180"/>
      <c r="GN7" s="180"/>
      <c r="GO7" s="180"/>
      <c r="GP7" s="180"/>
      <c r="GQ7" s="180"/>
      <c r="GR7" s="180"/>
      <c r="GS7" s="180"/>
      <c r="GT7" s="180"/>
      <c r="GU7" s="180"/>
      <c r="GV7" s="180"/>
      <c r="GW7" s="180"/>
      <c r="GX7" s="180"/>
      <c r="GY7" s="180"/>
      <c r="GZ7" s="180"/>
      <c r="HA7" s="180"/>
      <c r="HB7" s="180"/>
      <c r="HC7" s="180"/>
      <c r="HD7" s="180"/>
      <c r="HE7" s="180"/>
      <c r="HF7" s="180"/>
      <c r="HG7" s="180"/>
      <c r="HH7" s="180"/>
      <c r="HI7" s="180"/>
      <c r="HJ7" s="180"/>
      <c r="HK7" s="180"/>
      <c r="HL7" s="180"/>
      <c r="HM7" s="180"/>
      <c r="HN7" s="180"/>
      <c r="HO7" s="180"/>
      <c r="HP7" s="180"/>
      <c r="HQ7" s="180"/>
      <c r="HR7" s="180"/>
      <c r="HS7" s="180"/>
      <c r="HT7" s="180"/>
      <c r="HU7" s="180"/>
      <c r="HV7" s="180"/>
      <c r="HW7" s="180"/>
      <c r="HX7" s="180"/>
      <c r="HY7" s="180"/>
      <c r="HZ7" s="180"/>
      <c r="IA7" s="180"/>
      <c r="IB7" s="180"/>
      <c r="IC7" s="180"/>
      <c r="ID7" s="180"/>
      <c r="IE7" s="180"/>
      <c r="IF7" s="180"/>
      <c r="IG7" s="180"/>
      <c r="IH7" s="180"/>
      <c r="II7" s="180"/>
      <c r="IJ7" s="180"/>
      <c r="IK7" s="180"/>
      <c r="IL7" s="180"/>
      <c r="IM7" s="180"/>
      <c r="IN7" s="180"/>
      <c r="IO7" s="180"/>
      <c r="IP7" s="180"/>
      <c r="IQ7" s="180"/>
      <c r="IR7" s="180"/>
      <c r="IS7" s="180"/>
      <c r="IT7" s="180"/>
      <c r="IU7" s="180"/>
      <c r="IV7" s="180"/>
    </row>
    <row r="8" spans="1:256" s="173" customFormat="1" ht="12" customHeight="1" x14ac:dyDescent="0.15">
      <c r="A8" s="2" t="str">
        <f>CONCATENATE("CAPACITY: ",TEXT(GENERAL!$D$1/1000,"0")," kt/y, ",TEXT(GENERAL!$D$2,"0")," h/y")</f>
        <v>CAPACITY: 176 kt/y, 7500 h/y</v>
      </c>
      <c r="B8" s="2"/>
      <c r="C8" s="180"/>
      <c r="D8" s="180"/>
      <c r="E8" s="180"/>
      <c r="F8" s="180"/>
      <c r="G8" s="180"/>
      <c r="H8" s="180"/>
      <c r="I8" s="180"/>
      <c r="J8" s="180"/>
      <c r="K8" s="180"/>
      <c r="L8" s="180"/>
      <c r="M8" s="180"/>
      <c r="N8" s="180"/>
      <c r="O8" s="180"/>
      <c r="P8" s="180"/>
      <c r="Q8" s="180"/>
      <c r="R8" s="180"/>
      <c r="S8" s="180"/>
      <c r="T8" s="180"/>
      <c r="U8" s="180"/>
      <c r="V8" s="180"/>
      <c r="W8" s="180"/>
      <c r="X8" s="180"/>
      <c r="Y8" s="180"/>
      <c r="Z8" s="180"/>
      <c r="AA8" s="180"/>
      <c r="AB8" s="180"/>
      <c r="AC8" s="180"/>
      <c r="AD8" s="180"/>
      <c r="AE8" s="180"/>
      <c r="AF8" s="180"/>
      <c r="AG8" s="180"/>
      <c r="AH8" s="180"/>
      <c r="AI8" s="180"/>
      <c r="AJ8" s="180"/>
      <c r="AK8" s="180"/>
      <c r="AL8" s="180"/>
      <c r="AM8" s="180"/>
      <c r="AN8" s="180"/>
      <c r="AO8" s="180"/>
      <c r="AP8" s="180"/>
      <c r="AQ8" s="180"/>
      <c r="AR8" s="180"/>
      <c r="AS8" s="180"/>
      <c r="AT8" s="180"/>
      <c r="AU8" s="180"/>
      <c r="AV8" s="180"/>
      <c r="AW8" s="180"/>
      <c r="AX8" s="180"/>
      <c r="AY8" s="180"/>
      <c r="AZ8" s="180"/>
      <c r="BA8" s="180"/>
      <c r="BB8" s="180"/>
      <c r="BC8" s="180"/>
      <c r="BD8" s="180"/>
      <c r="BE8" s="180"/>
      <c r="BF8" s="180"/>
      <c r="BG8" s="180"/>
      <c r="BH8" s="180"/>
      <c r="BI8" s="180"/>
      <c r="BJ8" s="180"/>
      <c r="BK8" s="180"/>
      <c r="BL8" s="180"/>
      <c r="BM8" s="180"/>
      <c r="BN8" s="180"/>
      <c r="BO8" s="180"/>
      <c r="BP8" s="180"/>
      <c r="BQ8" s="180"/>
      <c r="BR8" s="180"/>
      <c r="BS8" s="180"/>
      <c r="BT8" s="180"/>
      <c r="BU8" s="180"/>
      <c r="BV8" s="180"/>
      <c r="BW8" s="180"/>
      <c r="BX8" s="180"/>
      <c r="BY8" s="180"/>
      <c r="BZ8" s="180"/>
      <c r="CA8" s="180"/>
      <c r="CB8" s="180"/>
      <c r="CC8" s="180"/>
      <c r="CD8" s="180"/>
      <c r="CE8" s="180"/>
      <c r="CF8" s="180"/>
      <c r="CG8" s="180"/>
      <c r="CH8" s="180"/>
      <c r="CI8" s="180"/>
      <c r="CJ8" s="180"/>
      <c r="CK8" s="180"/>
      <c r="CL8" s="180"/>
      <c r="CM8" s="180"/>
      <c r="CN8" s="180"/>
      <c r="CO8" s="180"/>
      <c r="CP8" s="180"/>
      <c r="CQ8" s="180"/>
      <c r="CR8" s="180"/>
      <c r="CS8" s="180"/>
      <c r="CT8" s="180"/>
      <c r="CU8" s="180"/>
      <c r="CV8" s="180"/>
      <c r="CW8" s="180"/>
      <c r="CX8" s="180"/>
      <c r="CY8" s="180"/>
      <c r="CZ8" s="180"/>
      <c r="DA8" s="180"/>
      <c r="DB8" s="180"/>
      <c r="DC8" s="180"/>
      <c r="DD8" s="180"/>
      <c r="DE8" s="180"/>
      <c r="DF8" s="180"/>
      <c r="DG8" s="180"/>
      <c r="DH8" s="180"/>
      <c r="DI8" s="180"/>
      <c r="DJ8" s="180"/>
      <c r="DK8" s="180"/>
      <c r="DL8" s="180"/>
      <c r="DM8" s="180"/>
      <c r="DN8" s="180"/>
      <c r="DO8" s="180"/>
      <c r="DP8" s="180"/>
      <c r="DQ8" s="180"/>
      <c r="DR8" s="180"/>
      <c r="DS8" s="180"/>
      <c r="DT8" s="180"/>
      <c r="DU8" s="180"/>
      <c r="DV8" s="180"/>
      <c r="DW8" s="180"/>
      <c r="DX8" s="180"/>
      <c r="DY8" s="180"/>
      <c r="DZ8" s="180"/>
      <c r="EA8" s="180"/>
      <c r="EB8" s="180"/>
      <c r="EC8" s="180"/>
      <c r="ED8" s="180"/>
      <c r="EE8" s="180"/>
      <c r="EF8" s="180"/>
      <c r="EG8" s="180"/>
      <c r="EH8" s="180"/>
      <c r="EI8" s="180"/>
      <c r="EJ8" s="180"/>
      <c r="EK8" s="180"/>
      <c r="EL8" s="180"/>
      <c r="EM8" s="180"/>
      <c r="EN8" s="180"/>
      <c r="EO8" s="180"/>
      <c r="EP8" s="180"/>
      <c r="EQ8" s="180"/>
      <c r="ER8" s="180"/>
      <c r="ES8" s="180"/>
      <c r="ET8" s="180"/>
      <c r="EU8" s="180"/>
      <c r="EV8" s="180"/>
      <c r="EW8" s="180"/>
      <c r="EX8" s="180"/>
      <c r="EY8" s="180"/>
      <c r="EZ8" s="180"/>
      <c r="FA8" s="180"/>
      <c r="FB8" s="180"/>
      <c r="FC8" s="180"/>
      <c r="FD8" s="180"/>
      <c r="FE8" s="180"/>
      <c r="FF8" s="180"/>
      <c r="FG8" s="180"/>
      <c r="FH8" s="180"/>
      <c r="FI8" s="180"/>
      <c r="FJ8" s="180"/>
      <c r="FK8" s="180"/>
      <c r="FL8" s="180"/>
      <c r="FM8" s="180"/>
      <c r="FN8" s="180"/>
      <c r="FO8" s="180"/>
      <c r="FP8" s="180"/>
      <c r="FQ8" s="180"/>
      <c r="FR8" s="180"/>
      <c r="FS8" s="180"/>
      <c r="FT8" s="180"/>
      <c r="FU8" s="180"/>
      <c r="FV8" s="180"/>
      <c r="FW8" s="180"/>
      <c r="FX8" s="180"/>
      <c r="FY8" s="180"/>
      <c r="FZ8" s="180"/>
      <c r="GA8" s="180"/>
      <c r="GB8" s="180"/>
      <c r="GC8" s="180"/>
      <c r="GD8" s="180"/>
      <c r="GE8" s="180"/>
      <c r="GF8" s="180"/>
      <c r="GG8" s="180"/>
      <c r="GH8" s="180"/>
      <c r="GI8" s="180"/>
      <c r="GJ8" s="180"/>
      <c r="GK8" s="180"/>
      <c r="GL8" s="180"/>
      <c r="GM8" s="180"/>
      <c r="GN8" s="180"/>
      <c r="GO8" s="180"/>
      <c r="GP8" s="180"/>
      <c r="GQ8" s="180"/>
      <c r="GR8" s="180"/>
      <c r="GS8" s="180"/>
      <c r="GT8" s="180"/>
      <c r="GU8" s="180"/>
      <c r="GV8" s="180"/>
      <c r="GW8" s="180"/>
      <c r="GX8" s="180"/>
      <c r="GY8" s="180"/>
      <c r="GZ8" s="180"/>
      <c r="HA8" s="180"/>
      <c r="HB8" s="180"/>
      <c r="HC8" s="180"/>
      <c r="HD8" s="180"/>
      <c r="HE8" s="180"/>
      <c r="HF8" s="180"/>
      <c r="HG8" s="180"/>
      <c r="HH8" s="180"/>
      <c r="HI8" s="180"/>
      <c r="HJ8" s="180"/>
      <c r="HK8" s="180"/>
      <c r="HL8" s="180"/>
      <c r="HM8" s="180"/>
      <c r="HN8" s="180"/>
      <c r="HO8" s="180"/>
      <c r="HP8" s="180"/>
      <c r="HQ8" s="180"/>
      <c r="HR8" s="180"/>
      <c r="HS8" s="180"/>
      <c r="HT8" s="180"/>
      <c r="HU8" s="180"/>
      <c r="HV8" s="180"/>
      <c r="HW8" s="180"/>
      <c r="HX8" s="180"/>
      <c r="HY8" s="180"/>
      <c r="HZ8" s="180"/>
      <c r="IA8" s="180"/>
      <c r="IB8" s="180"/>
      <c r="IC8" s="180"/>
      <c r="ID8" s="180"/>
      <c r="IE8" s="180"/>
      <c r="IF8" s="180"/>
      <c r="IG8" s="180"/>
      <c r="IH8" s="180"/>
      <c r="II8" s="180"/>
      <c r="IJ8" s="180"/>
      <c r="IK8" s="180"/>
      <c r="IL8" s="180"/>
      <c r="IM8" s="180"/>
      <c r="IN8" s="180"/>
      <c r="IO8" s="180"/>
      <c r="IP8" s="180"/>
      <c r="IQ8" s="180"/>
      <c r="IR8" s="180"/>
      <c r="IS8" s="180"/>
      <c r="IT8" s="180"/>
      <c r="IU8" s="180"/>
      <c r="IV8" s="180"/>
    </row>
    <row r="9" spans="1:256" ht="12" customHeight="1" thickBot="1" x14ac:dyDescent="0.2"/>
    <row r="10" spans="1:256" s="39" customFormat="1" ht="24" customHeight="1" thickBot="1" x14ac:dyDescent="0.2">
      <c r="A10" s="33" t="s">
        <v>174</v>
      </c>
      <c r="B10" s="34"/>
      <c r="C10" s="38">
        <v>114</v>
      </c>
      <c r="D10" s="39" t="s">
        <v>404</v>
      </c>
      <c r="E10" s="39">
        <v>115</v>
      </c>
      <c r="F10" s="39" t="s">
        <v>405</v>
      </c>
      <c r="G10" s="39">
        <v>116</v>
      </c>
      <c r="H10" s="39" t="s">
        <v>406</v>
      </c>
      <c r="I10" s="39">
        <v>117</v>
      </c>
      <c r="J10" s="39" t="s">
        <v>407</v>
      </c>
      <c r="K10" s="39">
        <v>118</v>
      </c>
      <c r="L10" s="39" t="s">
        <v>408</v>
      </c>
      <c r="M10" s="39">
        <v>119</v>
      </c>
      <c r="N10" s="39" t="s">
        <v>409</v>
      </c>
      <c r="O10" s="39">
        <v>120</v>
      </c>
      <c r="P10" s="39" t="s">
        <v>410</v>
      </c>
      <c r="Q10" s="39">
        <v>121</v>
      </c>
      <c r="R10" s="39" t="s">
        <v>411</v>
      </c>
      <c r="S10" s="39">
        <v>122</v>
      </c>
      <c r="T10" s="39" t="s">
        <v>412</v>
      </c>
      <c r="U10" s="39">
        <v>123</v>
      </c>
      <c r="V10" s="39" t="s">
        <v>413</v>
      </c>
      <c r="W10" s="39">
        <v>124</v>
      </c>
      <c r="X10" s="39" t="s">
        <v>414</v>
      </c>
      <c r="Y10" s="39">
        <v>125</v>
      </c>
      <c r="Z10" s="39">
        <v>126</v>
      </c>
      <c r="AA10" s="39" t="s">
        <v>415</v>
      </c>
      <c r="AB10" s="39" t="s">
        <v>416</v>
      </c>
      <c r="AC10" s="39">
        <v>128</v>
      </c>
      <c r="AD10" s="39" t="s">
        <v>417</v>
      </c>
      <c r="AE10" s="39" t="s">
        <v>604</v>
      </c>
      <c r="AF10" s="39" t="s">
        <v>418</v>
      </c>
      <c r="AG10" s="39" t="s">
        <v>419</v>
      </c>
      <c r="AH10" s="39" t="s">
        <v>236</v>
      </c>
      <c r="AI10" s="39" t="s">
        <v>237</v>
      </c>
      <c r="AJ10" s="39" t="s">
        <v>238</v>
      </c>
      <c r="AK10" s="39" t="s">
        <v>420</v>
      </c>
      <c r="AL10" s="39">
        <v>136</v>
      </c>
      <c r="AM10" s="39">
        <v>201</v>
      </c>
      <c r="AN10" s="39" t="s">
        <v>0</v>
      </c>
      <c r="AO10" s="39">
        <v>202</v>
      </c>
      <c r="AP10" s="39" t="s">
        <v>530</v>
      </c>
      <c r="AQ10" s="39">
        <v>203</v>
      </c>
      <c r="AR10" s="39" t="s">
        <v>531</v>
      </c>
      <c r="AS10" s="39">
        <v>204</v>
      </c>
      <c r="AT10" s="39" t="s">
        <v>1</v>
      </c>
      <c r="AU10" s="39">
        <v>205</v>
      </c>
      <c r="AV10" s="39">
        <v>206</v>
      </c>
      <c r="AW10" s="39">
        <v>207</v>
      </c>
      <c r="AX10" s="39">
        <v>208</v>
      </c>
      <c r="AY10" s="39">
        <v>209</v>
      </c>
      <c r="AZ10" s="39" t="s">
        <v>2</v>
      </c>
      <c r="BA10" s="39">
        <v>210</v>
      </c>
      <c r="BB10" s="39">
        <v>211</v>
      </c>
      <c r="BC10" s="39">
        <v>212</v>
      </c>
      <c r="BD10" s="39">
        <v>213</v>
      </c>
      <c r="BE10" s="39">
        <v>214</v>
      </c>
      <c r="BF10" s="39">
        <v>215</v>
      </c>
      <c r="BG10" s="39">
        <v>216</v>
      </c>
      <c r="BH10" s="39">
        <v>217</v>
      </c>
      <c r="BI10" s="39">
        <v>218</v>
      </c>
      <c r="BJ10" s="39">
        <v>219</v>
      </c>
      <c r="BK10" s="39">
        <v>220</v>
      </c>
      <c r="BL10" s="39">
        <v>221</v>
      </c>
      <c r="BM10" s="39">
        <v>222</v>
      </c>
      <c r="BN10" s="39" t="s">
        <v>609</v>
      </c>
      <c r="BO10" s="39">
        <v>223</v>
      </c>
      <c r="BP10" s="39" t="s">
        <v>610</v>
      </c>
      <c r="BQ10" s="39">
        <v>224</v>
      </c>
      <c r="BR10" s="39" t="s">
        <v>611</v>
      </c>
      <c r="BS10" s="39">
        <v>225</v>
      </c>
      <c r="BT10" s="39" t="s">
        <v>612</v>
      </c>
      <c r="BU10" s="39">
        <v>226</v>
      </c>
      <c r="BV10" s="39">
        <v>227</v>
      </c>
      <c r="BW10" s="39">
        <v>228</v>
      </c>
      <c r="BX10" s="39">
        <v>229</v>
      </c>
      <c r="BY10" s="39">
        <v>230</v>
      </c>
      <c r="BZ10" s="39" t="s">
        <v>3</v>
      </c>
      <c r="CA10" s="39">
        <v>232</v>
      </c>
      <c r="CB10" s="39">
        <v>234</v>
      </c>
      <c r="CC10" s="39" t="s">
        <v>635</v>
      </c>
      <c r="CD10" s="39">
        <v>235</v>
      </c>
      <c r="CE10" s="39" t="s">
        <v>636</v>
      </c>
      <c r="CF10" s="39">
        <v>236</v>
      </c>
      <c r="CG10" s="39" t="s">
        <v>4</v>
      </c>
      <c r="CH10" s="39">
        <v>237</v>
      </c>
      <c r="CI10" s="39" t="s">
        <v>5</v>
      </c>
      <c r="CJ10" s="39">
        <v>238</v>
      </c>
      <c r="CK10" s="39" t="s">
        <v>6</v>
      </c>
      <c r="CL10" s="39">
        <v>239</v>
      </c>
      <c r="CM10" s="39" t="s">
        <v>7</v>
      </c>
      <c r="CN10" s="39">
        <v>240</v>
      </c>
      <c r="CO10" s="39" t="s">
        <v>8</v>
      </c>
      <c r="CP10" s="39">
        <v>241</v>
      </c>
      <c r="CQ10" s="39" t="s">
        <v>9</v>
      </c>
      <c r="CR10" s="39">
        <v>242</v>
      </c>
      <c r="CS10" s="39">
        <v>243</v>
      </c>
      <c r="CT10" s="39">
        <v>244</v>
      </c>
      <c r="CU10" s="39">
        <v>245</v>
      </c>
      <c r="CV10" s="39">
        <v>246</v>
      </c>
      <c r="CW10" s="39">
        <v>247</v>
      </c>
      <c r="CX10" s="39">
        <v>248</v>
      </c>
      <c r="CY10" s="39">
        <v>249</v>
      </c>
      <c r="CZ10" s="39" t="s">
        <v>10</v>
      </c>
      <c r="DA10" s="39">
        <v>250</v>
      </c>
      <c r="DB10" s="39" t="s">
        <v>602</v>
      </c>
      <c r="DC10" s="39">
        <v>251</v>
      </c>
      <c r="DD10" s="39">
        <v>252</v>
      </c>
      <c r="DE10" s="39">
        <v>253</v>
      </c>
      <c r="DF10" s="39">
        <v>254</v>
      </c>
      <c r="DG10" s="39">
        <v>255</v>
      </c>
      <c r="DH10" s="39" t="s">
        <v>532</v>
      </c>
      <c r="DI10" s="39">
        <v>256</v>
      </c>
      <c r="DJ10" s="39" t="s">
        <v>11</v>
      </c>
      <c r="DK10" s="39">
        <v>258</v>
      </c>
      <c r="DL10" s="39">
        <v>259</v>
      </c>
      <c r="DM10" s="39" t="s">
        <v>12</v>
      </c>
      <c r="DN10" s="39">
        <v>260</v>
      </c>
      <c r="DO10" s="39" t="s">
        <v>533</v>
      </c>
      <c r="DP10" s="39">
        <v>261</v>
      </c>
      <c r="DQ10" s="39">
        <v>262</v>
      </c>
      <c r="DR10" s="39" t="s">
        <v>13</v>
      </c>
      <c r="DS10" s="39">
        <v>263</v>
      </c>
      <c r="DT10" s="39" t="s">
        <v>581</v>
      </c>
      <c r="DU10" s="39">
        <v>264</v>
      </c>
      <c r="DV10" s="39">
        <v>265</v>
      </c>
      <c r="DW10" s="39" t="s">
        <v>14</v>
      </c>
      <c r="DX10" s="39">
        <v>267</v>
      </c>
      <c r="DY10" s="39">
        <v>268</v>
      </c>
      <c r="DZ10" s="39">
        <v>269</v>
      </c>
      <c r="EA10" s="39">
        <v>271</v>
      </c>
      <c r="EB10" s="39" t="s">
        <v>15</v>
      </c>
      <c r="EC10" s="39">
        <v>273</v>
      </c>
      <c r="ED10" s="39">
        <v>274</v>
      </c>
      <c r="EE10" s="39">
        <v>275</v>
      </c>
      <c r="EF10" s="39" t="s">
        <v>16</v>
      </c>
      <c r="EG10" s="39">
        <v>276</v>
      </c>
      <c r="EH10" s="39" t="s">
        <v>605</v>
      </c>
      <c r="EI10" s="39">
        <v>277</v>
      </c>
      <c r="EJ10" s="39">
        <v>278</v>
      </c>
      <c r="EK10" s="39" t="s">
        <v>17</v>
      </c>
      <c r="EL10" s="39">
        <v>279</v>
      </c>
      <c r="EM10" s="39" t="s">
        <v>18</v>
      </c>
      <c r="EN10" s="39" t="s">
        <v>19</v>
      </c>
      <c r="EO10" s="39">
        <v>281</v>
      </c>
      <c r="EP10" s="39" t="s">
        <v>20</v>
      </c>
      <c r="EQ10" s="39">
        <v>282</v>
      </c>
      <c r="ER10" s="39" t="s">
        <v>21</v>
      </c>
      <c r="ES10" s="39" t="s">
        <v>22</v>
      </c>
      <c r="ET10" s="39" t="s">
        <v>23</v>
      </c>
      <c r="EU10" s="39" t="s">
        <v>24</v>
      </c>
      <c r="EV10" s="39" t="s">
        <v>25</v>
      </c>
      <c r="EW10" s="39">
        <v>287</v>
      </c>
      <c r="EX10" s="39" t="s">
        <v>463</v>
      </c>
      <c r="EY10" s="39">
        <v>288</v>
      </c>
      <c r="EZ10" s="39">
        <v>324</v>
      </c>
      <c r="FA10" s="39" t="s">
        <v>421</v>
      </c>
      <c r="FB10" s="39">
        <v>325</v>
      </c>
      <c r="FC10" s="39" t="s">
        <v>422</v>
      </c>
      <c r="FD10" s="39">
        <v>326</v>
      </c>
      <c r="FE10" s="39" t="s">
        <v>423</v>
      </c>
      <c r="FF10" s="39">
        <v>327</v>
      </c>
      <c r="FG10" s="39" t="s">
        <v>424</v>
      </c>
      <c r="FH10" s="39">
        <v>328</v>
      </c>
      <c r="FI10" s="39" t="s">
        <v>425</v>
      </c>
      <c r="FJ10" s="39">
        <v>329</v>
      </c>
      <c r="FK10" s="39" t="s">
        <v>426</v>
      </c>
      <c r="FL10" s="39">
        <v>330</v>
      </c>
      <c r="FM10" s="39" t="s">
        <v>427</v>
      </c>
      <c r="FN10" s="39">
        <v>351</v>
      </c>
      <c r="FO10" s="39" t="s">
        <v>26</v>
      </c>
      <c r="FP10" s="39">
        <v>352</v>
      </c>
      <c r="FQ10" s="39" t="s">
        <v>27</v>
      </c>
      <c r="FR10" s="39">
        <v>353</v>
      </c>
      <c r="FS10" s="39" t="s">
        <v>28</v>
      </c>
      <c r="FT10" s="39">
        <v>355</v>
      </c>
      <c r="FU10" s="39" t="s">
        <v>29</v>
      </c>
      <c r="FV10" s="39">
        <v>418</v>
      </c>
      <c r="FW10" s="39" t="s">
        <v>428</v>
      </c>
      <c r="FX10" s="39" t="s">
        <v>429</v>
      </c>
      <c r="FY10" s="39">
        <v>421</v>
      </c>
      <c r="FZ10" s="39">
        <v>422</v>
      </c>
      <c r="GA10" s="39" t="s">
        <v>30</v>
      </c>
      <c r="GB10" s="39">
        <v>424</v>
      </c>
      <c r="GC10" s="39" t="s">
        <v>603</v>
      </c>
      <c r="GD10" s="39">
        <v>501</v>
      </c>
      <c r="GE10" s="39" t="s">
        <v>31</v>
      </c>
      <c r="GF10" s="39">
        <v>516</v>
      </c>
      <c r="GG10" s="39">
        <v>517</v>
      </c>
      <c r="GH10" s="39">
        <v>518</v>
      </c>
      <c r="GI10" s="39">
        <v>519</v>
      </c>
      <c r="GJ10" s="39" t="s">
        <v>430</v>
      </c>
      <c r="GK10" s="39" t="s">
        <v>431</v>
      </c>
      <c r="GL10" s="39" t="s">
        <v>432</v>
      </c>
      <c r="GM10" s="39" t="s">
        <v>433</v>
      </c>
      <c r="GN10" s="39" t="s">
        <v>434</v>
      </c>
      <c r="GO10" s="39" t="s">
        <v>435</v>
      </c>
      <c r="GP10" s="39" t="s">
        <v>436</v>
      </c>
      <c r="GQ10" s="39" t="s">
        <v>437</v>
      </c>
      <c r="GR10" s="39" t="s">
        <v>438</v>
      </c>
      <c r="GS10" s="39" t="s">
        <v>32</v>
      </c>
      <c r="GT10" s="39" t="s">
        <v>33</v>
      </c>
      <c r="GU10" s="39" t="s">
        <v>34</v>
      </c>
      <c r="GV10" s="39" t="s">
        <v>35</v>
      </c>
      <c r="GW10" s="39" t="s">
        <v>36</v>
      </c>
      <c r="GX10" s="39" t="s">
        <v>37</v>
      </c>
      <c r="GY10" s="39" t="s">
        <v>38</v>
      </c>
      <c r="GZ10" s="39" t="s">
        <v>39</v>
      </c>
      <c r="HA10" s="39" t="s">
        <v>40</v>
      </c>
      <c r="HB10" s="39" t="s">
        <v>41</v>
      </c>
      <c r="HC10" s="39" t="s">
        <v>42</v>
      </c>
      <c r="HD10" s="39" t="s">
        <v>43</v>
      </c>
      <c r="HE10" s="39" t="s">
        <v>44</v>
      </c>
      <c r="HF10" s="39" t="s">
        <v>45</v>
      </c>
      <c r="HG10" s="39" t="s">
        <v>46</v>
      </c>
      <c r="HH10" s="39" t="s">
        <v>47</v>
      </c>
      <c r="HI10" s="39" t="s">
        <v>48</v>
      </c>
      <c r="HJ10" s="39" t="s">
        <v>49</v>
      </c>
      <c r="HK10" s="39" t="s">
        <v>50</v>
      </c>
      <c r="HL10" s="39" t="s">
        <v>51</v>
      </c>
      <c r="HM10" s="39" t="s">
        <v>52</v>
      </c>
      <c r="HN10" s="39" t="s">
        <v>53</v>
      </c>
      <c r="HO10" s="39" t="s">
        <v>54</v>
      </c>
      <c r="HP10" s="39" t="s">
        <v>55</v>
      </c>
      <c r="HQ10" s="39" t="s">
        <v>56</v>
      </c>
      <c r="HR10" s="39" t="s">
        <v>57</v>
      </c>
      <c r="HS10" s="39" t="s">
        <v>58</v>
      </c>
      <c r="HT10" s="39" t="s">
        <v>59</v>
      </c>
      <c r="HU10" s="39" t="s">
        <v>60</v>
      </c>
      <c r="HV10" s="39" t="s">
        <v>61</v>
      </c>
      <c r="HW10" s="39" t="s">
        <v>62</v>
      </c>
      <c r="HX10" s="39" t="s">
        <v>63</v>
      </c>
      <c r="HY10" s="39" t="s">
        <v>64</v>
      </c>
      <c r="HZ10" s="39" t="s">
        <v>65</v>
      </c>
      <c r="IA10" s="39" t="s">
        <v>66</v>
      </c>
      <c r="IB10" s="39" t="s">
        <v>67</v>
      </c>
      <c r="IC10" s="39" t="s">
        <v>613</v>
      </c>
      <c r="ID10" s="39" t="s">
        <v>614</v>
      </c>
    </row>
    <row r="11" spans="1:256" s="37" customFormat="1" ht="12" customHeight="1" thickBot="1" x14ac:dyDescent="0.2">
      <c r="A11" s="35" t="s">
        <v>175</v>
      </c>
      <c r="B11" s="36"/>
    </row>
    <row r="12" spans="1:256" s="13" customFormat="1" ht="12" customHeight="1" x14ac:dyDescent="0.15">
      <c r="A12" s="15" t="s">
        <v>554</v>
      </c>
      <c r="B12" s="21" t="s">
        <v>176</v>
      </c>
      <c r="C12" s="14">
        <f t="shared" ref="C12:BN12" si="0">IF(HLOOKUP(C$10,PTA_Look_Up_Table,3,FALSE)&gt;=0.01,HLOOKUP(C$10,PTA_Look_Up_Table,3,FALSE)*Capacity_Factor,0)</f>
        <v>145.68364673402581</v>
      </c>
      <c r="D12" s="14">
        <f t="shared" si="0"/>
        <v>0</v>
      </c>
      <c r="E12" s="14">
        <f t="shared" si="0"/>
        <v>0</v>
      </c>
      <c r="F12" s="14">
        <f t="shared" si="0"/>
        <v>0</v>
      </c>
      <c r="G12" s="14">
        <f t="shared" si="0"/>
        <v>145.68362090272365</v>
      </c>
      <c r="H12" s="14">
        <f t="shared" si="0"/>
        <v>145.68512017258735</v>
      </c>
      <c r="I12" s="14">
        <f t="shared" si="0"/>
        <v>0</v>
      </c>
      <c r="J12" s="14">
        <f t="shared" si="0"/>
        <v>0</v>
      </c>
      <c r="K12" s="14">
        <f t="shared" si="0"/>
        <v>0</v>
      </c>
      <c r="L12" s="14">
        <f t="shared" si="0"/>
        <v>0</v>
      </c>
      <c r="M12" s="14">
        <f t="shared" si="0"/>
        <v>128.12707696278736</v>
      </c>
      <c r="N12" s="14">
        <f t="shared" si="0"/>
        <v>194.44771060758708</v>
      </c>
      <c r="O12" s="14">
        <f t="shared" si="0"/>
        <v>17.556594548201751</v>
      </c>
      <c r="P12" s="14">
        <f t="shared" si="0"/>
        <v>66.320612030853056</v>
      </c>
      <c r="Q12" s="14">
        <f t="shared" si="0"/>
        <v>0</v>
      </c>
      <c r="R12" s="14">
        <f t="shared" si="0"/>
        <v>194.4477274770089</v>
      </c>
      <c r="S12" s="14">
        <f t="shared" si="0"/>
        <v>0</v>
      </c>
      <c r="T12" s="14">
        <f t="shared" si="0"/>
        <v>145.68507220016909</v>
      </c>
      <c r="U12" s="14">
        <f t="shared" si="0"/>
        <v>0</v>
      </c>
      <c r="V12" s="14">
        <f t="shared" si="0"/>
        <v>0</v>
      </c>
      <c r="W12" s="14">
        <f t="shared" si="0"/>
        <v>0</v>
      </c>
      <c r="X12" s="14">
        <f t="shared" si="0"/>
        <v>0</v>
      </c>
      <c r="Y12" s="14">
        <f t="shared" si="0"/>
        <v>0</v>
      </c>
      <c r="Z12" s="14">
        <f t="shared" si="0"/>
        <v>17.556595075371181</v>
      </c>
      <c r="AA12" s="14">
        <f t="shared" si="0"/>
        <v>17.556594021032318</v>
      </c>
      <c r="AB12" s="14">
        <f t="shared" si="0"/>
        <v>0</v>
      </c>
      <c r="AC12" s="14">
        <f t="shared" si="0"/>
        <v>17.556593493862884</v>
      </c>
      <c r="AD12" s="14">
        <f t="shared" si="0"/>
        <v>8.7781807696564744</v>
      </c>
      <c r="AE12" s="14">
        <f t="shared" si="0"/>
        <v>17.556592966693454</v>
      </c>
      <c r="AF12" s="14">
        <f t="shared" si="0"/>
        <v>8.7781807696564744</v>
      </c>
      <c r="AG12" s="14">
        <f t="shared" si="0"/>
        <v>8.7781807696564744</v>
      </c>
      <c r="AH12" s="14">
        <f t="shared" si="0"/>
        <v>0</v>
      </c>
      <c r="AI12" s="14">
        <f t="shared" si="0"/>
        <v>8.7781807696564744</v>
      </c>
      <c r="AJ12" s="14">
        <f t="shared" si="0"/>
        <v>8.7784132513758433</v>
      </c>
      <c r="AK12" s="14">
        <f t="shared" si="0"/>
        <v>17.556362066482379</v>
      </c>
      <c r="AL12" s="14">
        <f t="shared" si="0"/>
        <v>0</v>
      </c>
      <c r="AM12" s="14">
        <f t="shared" si="0"/>
        <v>23631.78341604054</v>
      </c>
      <c r="AN12" s="14">
        <f t="shared" si="0"/>
        <v>0</v>
      </c>
      <c r="AO12" s="14">
        <f t="shared" si="0"/>
        <v>0</v>
      </c>
      <c r="AP12" s="14">
        <f t="shared" si="0"/>
        <v>35666.500612426935</v>
      </c>
      <c r="AQ12" s="14">
        <f t="shared" si="0"/>
        <v>147.07261693752341</v>
      </c>
      <c r="AR12" s="14">
        <f t="shared" si="0"/>
        <v>11887.644731748122</v>
      </c>
      <c r="AS12" s="14">
        <f t="shared" si="0"/>
        <v>23778.850382301636</v>
      </c>
      <c r="AT12" s="14">
        <f t="shared" si="0"/>
        <v>35666.497575931011</v>
      </c>
      <c r="AU12" s="14">
        <f t="shared" si="0"/>
        <v>0</v>
      </c>
      <c r="AV12" s="14">
        <f t="shared" si="0"/>
        <v>0</v>
      </c>
      <c r="AW12" s="14">
        <f t="shared" si="0"/>
        <v>0</v>
      </c>
      <c r="AX12" s="14">
        <f t="shared" si="0"/>
        <v>0</v>
      </c>
      <c r="AY12" s="14">
        <f t="shared" si="0"/>
        <v>23778.850719690075</v>
      </c>
      <c r="AZ12" s="14">
        <f t="shared" si="0"/>
        <v>23778.852997062018</v>
      </c>
      <c r="BA12" s="14">
        <f t="shared" si="0"/>
        <v>23778.851689681829</v>
      </c>
      <c r="BB12" s="14">
        <f t="shared" si="0"/>
        <v>23778.852000711795</v>
      </c>
      <c r="BC12" s="14">
        <f t="shared" si="0"/>
        <v>23778.849839317121</v>
      </c>
      <c r="BD12" s="14">
        <f t="shared" si="0"/>
        <v>23778.853898521746</v>
      </c>
      <c r="BE12" s="14">
        <f t="shared" si="0"/>
        <v>23778.852317013454</v>
      </c>
      <c r="BF12" s="14">
        <f t="shared" si="0"/>
        <v>23778.852317013454</v>
      </c>
      <c r="BG12" s="14">
        <f t="shared" si="0"/>
        <v>23778.852317013454</v>
      </c>
      <c r="BH12" s="14">
        <f t="shared" si="0"/>
        <v>0</v>
      </c>
      <c r="BI12" s="14">
        <f t="shared" si="0"/>
        <v>0</v>
      </c>
      <c r="BJ12" s="14">
        <f t="shared" si="0"/>
        <v>0</v>
      </c>
      <c r="BK12" s="14">
        <f t="shared" si="0"/>
        <v>23755.809741154881</v>
      </c>
      <c r="BL12" s="14">
        <f t="shared" si="0"/>
        <v>23755.825556237833</v>
      </c>
      <c r="BM12" s="14">
        <f t="shared" si="0"/>
        <v>3.5303103465673162</v>
      </c>
      <c r="BN12" s="14">
        <f t="shared" si="0"/>
        <v>3.530310293850373</v>
      </c>
      <c r="BO12" s="14">
        <f t="shared" ref="BO12:DZ12" si="1">IF(HLOOKUP(BO$10,PTA_Look_Up_Table,3,FALSE)&gt;=0.01,HLOOKUP(BO$10,PTA_Look_Up_Table,3,FALSE)*Capacity_Factor,0)</f>
        <v>23752.458525077716</v>
      </c>
      <c r="BP12" s="14">
        <f t="shared" si="1"/>
        <v>0</v>
      </c>
      <c r="BQ12" s="14">
        <f t="shared" si="1"/>
        <v>6.7934878634366154</v>
      </c>
      <c r="BR12" s="14">
        <f t="shared" si="1"/>
        <v>6.7934901302651705</v>
      </c>
      <c r="BS12" s="14">
        <f t="shared" si="1"/>
        <v>23745.674908830908</v>
      </c>
      <c r="BT12" s="14">
        <f t="shared" si="1"/>
        <v>0</v>
      </c>
      <c r="BU12" s="14">
        <f t="shared" si="1"/>
        <v>7.3668784354565879</v>
      </c>
      <c r="BV12" s="14">
        <f t="shared" si="1"/>
        <v>23738.305818213277</v>
      </c>
      <c r="BW12" s="14">
        <f t="shared" si="1"/>
        <v>0.49392209873865767</v>
      </c>
      <c r="BX12" s="14">
        <f t="shared" si="1"/>
        <v>35604.357125968651</v>
      </c>
      <c r="BY12" s="14">
        <f t="shared" si="1"/>
        <v>0.38976506057470905</v>
      </c>
      <c r="BZ12" s="14">
        <f t="shared" si="1"/>
        <v>35604.35944551415</v>
      </c>
      <c r="CA12" s="14">
        <f t="shared" si="1"/>
        <v>11866.933578516226</v>
      </c>
      <c r="CB12" s="14">
        <f t="shared" si="1"/>
        <v>0.38976733230594096</v>
      </c>
      <c r="CC12" s="14">
        <f t="shared" si="1"/>
        <v>0.38976733230594096</v>
      </c>
      <c r="CD12" s="14">
        <f t="shared" si="1"/>
        <v>0.38976735840082782</v>
      </c>
      <c r="CE12" s="14">
        <f t="shared" si="1"/>
        <v>0</v>
      </c>
      <c r="CF12" s="14">
        <f t="shared" si="1"/>
        <v>0</v>
      </c>
      <c r="CG12" s="14">
        <f t="shared" si="1"/>
        <v>0</v>
      </c>
      <c r="CH12" s="14">
        <f t="shared" si="1"/>
        <v>0.49392291158120438</v>
      </c>
      <c r="CI12" s="14">
        <f t="shared" si="1"/>
        <v>0.4939228773151913</v>
      </c>
      <c r="CJ12" s="14">
        <f t="shared" si="1"/>
        <v>17.690677984470874</v>
      </c>
      <c r="CK12" s="14">
        <f t="shared" si="1"/>
        <v>0</v>
      </c>
      <c r="CL12" s="14">
        <f t="shared" si="1"/>
        <v>18.184598840091297</v>
      </c>
      <c r="CM12" s="14">
        <f t="shared" si="1"/>
        <v>0</v>
      </c>
      <c r="CN12" s="14">
        <f t="shared" si="1"/>
        <v>0</v>
      </c>
      <c r="CO12" s="14">
        <f t="shared" si="1"/>
        <v>0</v>
      </c>
      <c r="CP12" s="14">
        <f t="shared" si="1"/>
        <v>7.3668870494051015</v>
      </c>
      <c r="CQ12" s="14">
        <f t="shared" si="1"/>
        <v>7.3668831483513078</v>
      </c>
      <c r="CR12" s="14">
        <f t="shared" si="1"/>
        <v>6.7934901302651705</v>
      </c>
      <c r="CS12" s="14">
        <f t="shared" si="1"/>
        <v>3.530310293850373</v>
      </c>
      <c r="CT12" s="14">
        <f t="shared" si="1"/>
        <v>18.184598840091297</v>
      </c>
      <c r="CU12" s="14">
        <f t="shared" si="1"/>
        <v>0</v>
      </c>
      <c r="CV12" s="14">
        <f t="shared" si="1"/>
        <v>18.155783758955874</v>
      </c>
      <c r="CW12" s="14">
        <f t="shared" si="1"/>
        <v>2.881276158992398E-2</v>
      </c>
      <c r="CX12" s="14">
        <f t="shared" si="1"/>
        <v>10.62198432409344</v>
      </c>
      <c r="CY12" s="14">
        <f t="shared" si="1"/>
        <v>145.65482638119607</v>
      </c>
      <c r="CZ12" s="14">
        <f t="shared" si="1"/>
        <v>0</v>
      </c>
      <c r="DA12" s="14">
        <f t="shared" si="1"/>
        <v>0</v>
      </c>
      <c r="DB12" s="14">
        <f t="shared" si="1"/>
        <v>0</v>
      </c>
      <c r="DC12" s="14">
        <f t="shared" si="1"/>
        <v>0</v>
      </c>
      <c r="DD12" s="14">
        <f t="shared" si="1"/>
        <v>0</v>
      </c>
      <c r="DE12" s="14">
        <f t="shared" si="1"/>
        <v>0</v>
      </c>
      <c r="DF12" s="14">
        <f t="shared" si="1"/>
        <v>23581.016172693991</v>
      </c>
      <c r="DG12" s="14">
        <f t="shared" si="1"/>
        <v>0</v>
      </c>
      <c r="DH12" s="14">
        <f t="shared" si="1"/>
        <v>0</v>
      </c>
      <c r="DI12" s="14">
        <f t="shared" si="1"/>
        <v>0</v>
      </c>
      <c r="DJ12" s="14">
        <f t="shared" si="1"/>
        <v>147.07261693752341</v>
      </c>
      <c r="DK12" s="14">
        <f t="shared" si="1"/>
        <v>23737.236718605836</v>
      </c>
      <c r="DL12" s="14">
        <f t="shared" si="1"/>
        <v>47474.482609959792</v>
      </c>
      <c r="DM12" s="14">
        <f t="shared" si="1"/>
        <v>0</v>
      </c>
      <c r="DN12" s="14">
        <f t="shared" si="1"/>
        <v>23737.241304979896</v>
      </c>
      <c r="DO12" s="14">
        <f t="shared" si="1"/>
        <v>47474.482609959792</v>
      </c>
      <c r="DP12" s="14">
        <f t="shared" si="1"/>
        <v>23581.016172693991</v>
      </c>
      <c r="DQ12" s="14">
        <f t="shared" si="1"/>
        <v>145.65482638119607</v>
      </c>
      <c r="DR12" s="14">
        <f t="shared" si="1"/>
        <v>23737.291913245332</v>
      </c>
      <c r="DS12" s="14">
        <f t="shared" si="1"/>
        <v>10.62198432409344</v>
      </c>
      <c r="DT12" s="14">
        <f t="shared" si="1"/>
        <v>145.65482638119607</v>
      </c>
      <c r="DU12" s="14">
        <f t="shared" si="1"/>
        <v>0</v>
      </c>
      <c r="DV12" s="14">
        <f t="shared" si="1"/>
        <v>0</v>
      </c>
      <c r="DW12" s="14">
        <f t="shared" si="1"/>
        <v>0</v>
      </c>
      <c r="DX12" s="14">
        <f t="shared" si="1"/>
        <v>0</v>
      </c>
      <c r="DY12" s="14">
        <f t="shared" si="1"/>
        <v>0</v>
      </c>
      <c r="DZ12" s="14">
        <f t="shared" si="1"/>
        <v>0</v>
      </c>
      <c r="EA12" s="14">
        <f t="shared" ref="EA12:GL12" si="2">IF(HLOOKUP(EA$10,PTA_Look_Up_Table,3,FALSE)&gt;=0.01,HLOOKUP(EA$10,PTA_Look_Up_Table,3,FALSE)*Capacity_Factor,0)</f>
        <v>0</v>
      </c>
      <c r="EB12" s="14">
        <f t="shared" si="2"/>
        <v>0</v>
      </c>
      <c r="EC12" s="14">
        <f t="shared" si="2"/>
        <v>23463.109457605286</v>
      </c>
      <c r="ED12" s="14">
        <f t="shared" si="2"/>
        <v>117.90508086346996</v>
      </c>
      <c r="EE12" s="14">
        <f t="shared" si="2"/>
        <v>0</v>
      </c>
      <c r="EF12" s="14">
        <f t="shared" si="2"/>
        <v>0</v>
      </c>
      <c r="EG12" s="14">
        <f t="shared" si="2"/>
        <v>0</v>
      </c>
      <c r="EH12" s="14">
        <f t="shared" si="2"/>
        <v>0</v>
      </c>
      <c r="EI12" s="14">
        <f t="shared" si="2"/>
        <v>117.90508086346996</v>
      </c>
      <c r="EJ12" s="14">
        <f t="shared" si="2"/>
        <v>0</v>
      </c>
      <c r="EK12" s="14">
        <f t="shared" si="2"/>
        <v>117.90508086346996</v>
      </c>
      <c r="EL12" s="14">
        <f t="shared" si="2"/>
        <v>0</v>
      </c>
      <c r="EM12" s="14">
        <f t="shared" si="2"/>
        <v>0</v>
      </c>
      <c r="EN12" s="14">
        <f t="shared" si="2"/>
        <v>0</v>
      </c>
      <c r="EO12" s="14">
        <f t="shared" si="2"/>
        <v>147.07261693752341</v>
      </c>
      <c r="EP12" s="14">
        <f t="shared" si="2"/>
        <v>147.07261693752341</v>
      </c>
      <c r="EQ12" s="14">
        <f t="shared" si="2"/>
        <v>145.68363091894287</v>
      </c>
      <c r="ER12" s="14">
        <f t="shared" si="2"/>
        <v>145.68365727741443</v>
      </c>
      <c r="ES12" s="14">
        <f t="shared" si="2"/>
        <v>0</v>
      </c>
      <c r="ET12" s="14">
        <f t="shared" si="2"/>
        <v>0</v>
      </c>
      <c r="EU12" s="14">
        <f t="shared" si="2"/>
        <v>0</v>
      </c>
      <c r="EV12" s="14">
        <f t="shared" si="2"/>
        <v>0</v>
      </c>
      <c r="EW12" s="14">
        <f t="shared" si="2"/>
        <v>0</v>
      </c>
      <c r="EX12" s="14">
        <f t="shared" si="2"/>
        <v>0</v>
      </c>
      <c r="EY12" s="14">
        <f t="shared" si="2"/>
        <v>0</v>
      </c>
      <c r="EZ12" s="14">
        <f t="shared" si="2"/>
        <v>0</v>
      </c>
      <c r="FA12" s="14">
        <f t="shared" si="2"/>
        <v>0</v>
      </c>
      <c r="FB12" s="14">
        <f t="shared" si="2"/>
        <v>0</v>
      </c>
      <c r="FC12" s="14">
        <f t="shared" si="2"/>
        <v>0</v>
      </c>
      <c r="FD12" s="14">
        <f t="shared" si="2"/>
        <v>0</v>
      </c>
      <c r="FE12" s="14">
        <f t="shared" si="2"/>
        <v>0</v>
      </c>
      <c r="FF12" s="14">
        <f t="shared" si="2"/>
        <v>0</v>
      </c>
      <c r="FG12" s="14">
        <f t="shared" si="2"/>
        <v>0</v>
      </c>
      <c r="FH12" s="14">
        <f t="shared" si="2"/>
        <v>0</v>
      </c>
      <c r="FI12" s="14">
        <f t="shared" si="2"/>
        <v>0</v>
      </c>
      <c r="FJ12" s="14">
        <f t="shared" si="2"/>
        <v>0</v>
      </c>
      <c r="FK12" s="14">
        <f t="shared" si="2"/>
        <v>0</v>
      </c>
      <c r="FL12" s="14">
        <f t="shared" si="2"/>
        <v>0</v>
      </c>
      <c r="FM12" s="14">
        <f t="shared" si="2"/>
        <v>0</v>
      </c>
      <c r="FN12" s="14">
        <f t="shared" si="2"/>
        <v>0</v>
      </c>
      <c r="FO12" s="14">
        <f t="shared" si="2"/>
        <v>0</v>
      </c>
      <c r="FP12" s="14">
        <f t="shared" si="2"/>
        <v>0</v>
      </c>
      <c r="FQ12" s="14">
        <f t="shared" si="2"/>
        <v>0</v>
      </c>
      <c r="FR12" s="14">
        <f t="shared" si="2"/>
        <v>0</v>
      </c>
      <c r="FS12" s="14">
        <f t="shared" si="2"/>
        <v>0</v>
      </c>
      <c r="FT12" s="14">
        <f t="shared" si="2"/>
        <v>0</v>
      </c>
      <c r="FU12" s="14">
        <f t="shared" si="2"/>
        <v>0</v>
      </c>
      <c r="FV12" s="14">
        <f t="shared" si="2"/>
        <v>0</v>
      </c>
      <c r="FW12" s="14">
        <f t="shared" si="2"/>
        <v>0</v>
      </c>
      <c r="FX12" s="14">
        <f t="shared" si="2"/>
        <v>0</v>
      </c>
      <c r="FY12" s="14">
        <f t="shared" si="2"/>
        <v>0</v>
      </c>
      <c r="FZ12" s="14">
        <f t="shared" si="2"/>
        <v>0</v>
      </c>
      <c r="GA12" s="14">
        <f t="shared" si="2"/>
        <v>0</v>
      </c>
      <c r="GB12" s="14">
        <f t="shared" si="2"/>
        <v>0</v>
      </c>
      <c r="GC12" s="14">
        <f t="shared" si="2"/>
        <v>0</v>
      </c>
      <c r="GD12" s="14">
        <f t="shared" si="2"/>
        <v>0</v>
      </c>
      <c r="GE12" s="14">
        <f t="shared" si="2"/>
        <v>0</v>
      </c>
      <c r="GF12" s="14">
        <f t="shared" si="2"/>
        <v>0</v>
      </c>
      <c r="GG12" s="14">
        <f t="shared" si="2"/>
        <v>0</v>
      </c>
      <c r="GH12" s="14">
        <f t="shared" si="2"/>
        <v>0</v>
      </c>
      <c r="GI12" s="14">
        <f t="shared" si="2"/>
        <v>0</v>
      </c>
      <c r="GJ12" s="14">
        <f t="shared" si="2"/>
        <v>128.12702815216966</v>
      </c>
      <c r="GK12" s="14">
        <f t="shared" si="2"/>
        <v>130.19552744449996</v>
      </c>
      <c r="GL12" s="14">
        <f t="shared" si="2"/>
        <v>0</v>
      </c>
      <c r="GM12" s="14">
        <f t="shared" ref="GM12:ID12" si="3">IF(HLOOKUP(GM$10,PTA_Look_Up_Table,3,FALSE)&gt;=0.01,HLOOKUP(GM$10,PTA_Look_Up_Table,3,FALSE)*Capacity_Factor,0)</f>
        <v>128.12709330503972</v>
      </c>
      <c r="GN12" s="14">
        <f t="shared" si="3"/>
        <v>0</v>
      </c>
      <c r="GO12" s="14">
        <f t="shared" si="3"/>
        <v>2.0684727282626318</v>
      </c>
      <c r="GP12" s="14">
        <f t="shared" si="3"/>
        <v>0</v>
      </c>
      <c r="GQ12" s="14">
        <f t="shared" si="3"/>
        <v>15.488121609071346</v>
      </c>
      <c r="GR12" s="14">
        <f t="shared" si="3"/>
        <v>0</v>
      </c>
      <c r="GS12" s="14">
        <f t="shared" si="3"/>
        <v>23752.467486958056</v>
      </c>
      <c r="GT12" s="14">
        <f t="shared" si="3"/>
        <v>0.17258530842854275</v>
      </c>
      <c r="GU12" s="14">
        <f t="shared" si="3"/>
        <v>3.3577250381387733</v>
      </c>
      <c r="GV12" s="14">
        <f t="shared" si="3"/>
        <v>23745.673854492044</v>
      </c>
      <c r="GW12" s="14">
        <f t="shared" si="3"/>
        <v>8.9335186230719236E-3</v>
      </c>
      <c r="GX12" s="14">
        <f t="shared" si="3"/>
        <v>6.7845546083982589</v>
      </c>
      <c r="GY12" s="14">
        <f t="shared" si="3"/>
        <v>23738.31035187039</v>
      </c>
      <c r="GZ12" s="14">
        <f t="shared" si="3"/>
        <v>0</v>
      </c>
      <c r="HA12" s="14">
        <f t="shared" si="3"/>
        <v>7.3666498231608468</v>
      </c>
      <c r="HB12" s="14">
        <f t="shared" si="3"/>
        <v>23737.815550641815</v>
      </c>
      <c r="HC12" s="14">
        <f t="shared" si="3"/>
        <v>0</v>
      </c>
      <c r="HD12" s="14">
        <f t="shared" si="3"/>
        <v>0.49391057581650316</v>
      </c>
      <c r="HE12" s="14">
        <f t="shared" si="3"/>
        <v>35604.744279199273</v>
      </c>
      <c r="HF12" s="14">
        <f t="shared" si="3"/>
        <v>0</v>
      </c>
      <c r="HG12" s="14">
        <f t="shared" si="3"/>
        <v>0.38976387908257881</v>
      </c>
      <c r="HH12" s="14">
        <f t="shared" si="3"/>
        <v>23737.424390923519</v>
      </c>
      <c r="HI12" s="14">
        <f t="shared" si="3"/>
        <v>0.18826981678229809</v>
      </c>
      <c r="HJ12" s="14">
        <f t="shared" si="3"/>
        <v>23737.236665888897</v>
      </c>
      <c r="HK12" s="14">
        <f t="shared" si="3"/>
        <v>23737.237562076931</v>
      </c>
      <c r="HL12" s="14">
        <f t="shared" si="3"/>
        <v>23628.27164054945</v>
      </c>
      <c r="HM12" s="14">
        <f t="shared" si="3"/>
        <v>109.02027269588493</v>
      </c>
      <c r="HN12" s="14">
        <f t="shared" si="3"/>
        <v>10.62198432409344</v>
      </c>
      <c r="HO12" s="14">
        <f t="shared" si="3"/>
        <v>98.39828310009716</v>
      </c>
      <c r="HP12" s="14">
        <f t="shared" si="3"/>
        <v>47.256543281098899</v>
      </c>
      <c r="HQ12" s="14">
        <f t="shared" si="3"/>
        <v>23581.016172693991</v>
      </c>
      <c r="HR12" s="14">
        <f t="shared" si="3"/>
        <v>23591.638157018082</v>
      </c>
      <c r="HS12" s="14">
        <f t="shared" si="3"/>
        <v>23581.016172693991</v>
      </c>
      <c r="HT12" s="14">
        <f t="shared" si="3"/>
        <v>0</v>
      </c>
      <c r="HU12" s="14">
        <f t="shared" si="3"/>
        <v>10.62198432409344</v>
      </c>
      <c r="HV12" s="14">
        <f t="shared" si="3"/>
        <v>0</v>
      </c>
      <c r="HW12" s="14">
        <f t="shared" si="3"/>
        <v>23581.016172693991</v>
      </c>
      <c r="HX12" s="14">
        <f t="shared" si="3"/>
        <v>23463.109457605286</v>
      </c>
      <c r="HY12" s="14">
        <f t="shared" si="3"/>
        <v>117.90508086346996</v>
      </c>
      <c r="HZ12" s="14">
        <f t="shared" si="3"/>
        <v>0</v>
      </c>
      <c r="IA12" s="14">
        <f t="shared" si="3"/>
        <v>0</v>
      </c>
      <c r="IB12" s="14">
        <f t="shared" si="3"/>
        <v>117.90508086346996</v>
      </c>
      <c r="IC12" s="14">
        <f t="shared" si="3"/>
        <v>145.65482638119607</v>
      </c>
      <c r="ID12" s="14">
        <f t="shared" si="3"/>
        <v>10.62198432409344</v>
      </c>
      <c r="IE12" s="14"/>
      <c r="IF12" s="14"/>
      <c r="IG12" s="14"/>
      <c r="IH12" s="14"/>
      <c r="II12" s="14"/>
      <c r="IJ12" s="14"/>
      <c r="IK12" s="14"/>
      <c r="IL12" s="14"/>
      <c r="IM12" s="14"/>
      <c r="IN12" s="14"/>
      <c r="IO12" s="14"/>
      <c r="IP12" s="14"/>
      <c r="IQ12" s="14"/>
      <c r="IR12" s="14"/>
      <c r="IS12" s="14"/>
      <c r="IT12" s="14"/>
    </row>
    <row r="13" spans="1:256" s="12" customFormat="1" ht="12" customHeight="1" x14ac:dyDescent="0.15">
      <c r="A13" s="17" t="s">
        <v>177</v>
      </c>
      <c r="B13" s="16" t="s">
        <v>176</v>
      </c>
      <c r="C13" s="14">
        <f t="shared" ref="C13:BN13" si="4">IF(HLOOKUP(C$10,PTA_Look_Up_Table,4,FALSE)&gt;=0.01,HLOOKUP(C$10,PTA_Look_Up_Table,4,FALSE)*Capacity_Factor,0)</f>
        <v>39440.544777765863</v>
      </c>
      <c r="D13" s="14">
        <f t="shared" si="4"/>
        <v>2032.3678427921031</v>
      </c>
      <c r="E13" s="14">
        <f t="shared" si="4"/>
        <v>2032.3319952707491</v>
      </c>
      <c r="F13" s="14">
        <f t="shared" si="4"/>
        <v>4.1983562670923201E-2</v>
      </c>
      <c r="G13" s="14">
        <f t="shared" si="4"/>
        <v>39440.460430656793</v>
      </c>
      <c r="H13" s="14">
        <f t="shared" si="4"/>
        <v>39440.85580773055</v>
      </c>
      <c r="I13" s="14">
        <f t="shared" si="4"/>
        <v>4512.1238226399973</v>
      </c>
      <c r="J13" s="14">
        <f t="shared" si="4"/>
        <v>4512.2113327656543</v>
      </c>
      <c r="K13" s="14">
        <f t="shared" si="4"/>
        <v>0</v>
      </c>
      <c r="L13" s="14">
        <f t="shared" si="4"/>
        <v>0.39440502604211325</v>
      </c>
      <c r="M13" s="14">
        <f t="shared" si="4"/>
        <v>136.65386170103548</v>
      </c>
      <c r="N13" s="14">
        <f t="shared" si="4"/>
        <v>207.38808540283119</v>
      </c>
      <c r="O13" s="14">
        <f t="shared" si="4"/>
        <v>39351.695641751139</v>
      </c>
      <c r="P13" s="14">
        <f t="shared" si="4"/>
        <v>70.734223701795713</v>
      </c>
      <c r="Q13" s="14">
        <f t="shared" si="4"/>
        <v>52.094883238246176</v>
      </c>
      <c r="R13" s="14">
        <f t="shared" si="4"/>
        <v>207.38808540283119</v>
      </c>
      <c r="S13" s="14">
        <f t="shared" si="4"/>
        <v>50.811879362209808</v>
      </c>
      <c r="T13" s="14">
        <f t="shared" si="4"/>
        <v>39440.85580773055</v>
      </c>
      <c r="U13" s="14">
        <f t="shared" si="4"/>
        <v>13.502791302291644</v>
      </c>
      <c r="V13" s="14">
        <f t="shared" si="4"/>
        <v>0</v>
      </c>
      <c r="W13" s="14">
        <f t="shared" si="4"/>
        <v>13.502807117374596</v>
      </c>
      <c r="X13" s="14">
        <f t="shared" si="4"/>
        <v>0</v>
      </c>
      <c r="Y13" s="14">
        <f t="shared" si="4"/>
        <v>1.283002821697506</v>
      </c>
      <c r="Z13" s="14">
        <f t="shared" si="4"/>
        <v>39415.425154346485</v>
      </c>
      <c r="AA13" s="14">
        <f t="shared" si="4"/>
        <v>39415.425154346485</v>
      </c>
      <c r="AB13" s="14">
        <f t="shared" si="4"/>
        <v>0.52608699468218056</v>
      </c>
      <c r="AC13" s="14">
        <f t="shared" si="4"/>
        <v>39415.425154346485</v>
      </c>
      <c r="AD13" s="14">
        <f t="shared" si="4"/>
        <v>19707.448992457405</v>
      </c>
      <c r="AE13" s="14">
        <f t="shared" si="4"/>
        <v>39415.425154346485</v>
      </c>
      <c r="AF13" s="14">
        <f t="shared" si="4"/>
        <v>19707.448992457405</v>
      </c>
      <c r="AG13" s="14">
        <f t="shared" si="4"/>
        <v>19707.448992457405</v>
      </c>
      <c r="AH13" s="14">
        <f t="shared" si="4"/>
        <v>0.52608699468218056</v>
      </c>
      <c r="AI13" s="14">
        <f t="shared" si="4"/>
        <v>19707.448992457405</v>
      </c>
      <c r="AJ13" s="14">
        <f t="shared" si="4"/>
        <v>19707.976161889081</v>
      </c>
      <c r="AK13" s="14">
        <f t="shared" si="4"/>
        <v>39414.897984914809</v>
      </c>
      <c r="AL13" s="14">
        <f t="shared" si="4"/>
        <v>47.891655925605171</v>
      </c>
      <c r="AM13" s="14">
        <f t="shared" si="4"/>
        <v>0.17923760676992209</v>
      </c>
      <c r="AN13" s="14">
        <f t="shared" si="4"/>
        <v>0</v>
      </c>
      <c r="AO13" s="14">
        <f t="shared" si="4"/>
        <v>3840.6554654476081</v>
      </c>
      <c r="AP13" s="14">
        <f t="shared" si="4"/>
        <v>101989.8884381074</v>
      </c>
      <c r="AQ13" s="14">
        <f t="shared" si="4"/>
        <v>64155.992665566904</v>
      </c>
      <c r="AR13" s="14">
        <f t="shared" si="4"/>
        <v>33993.281953477992</v>
      </c>
      <c r="AS13" s="14">
        <f t="shared" si="4"/>
        <v>67998.53065305503</v>
      </c>
      <c r="AT13" s="14">
        <f t="shared" si="4"/>
        <v>101989.8884381074</v>
      </c>
      <c r="AU13" s="14">
        <f t="shared" si="4"/>
        <v>3898.9451166774816</v>
      </c>
      <c r="AV13" s="14">
        <f t="shared" si="4"/>
        <v>8.5454164874718739</v>
      </c>
      <c r="AW13" s="14">
        <f t="shared" si="4"/>
        <v>0.58768531941608393</v>
      </c>
      <c r="AX13" s="14">
        <f t="shared" si="4"/>
        <v>66.835278585118232</v>
      </c>
      <c r="AY13" s="14">
        <f t="shared" si="4"/>
        <v>67998.53065305503</v>
      </c>
      <c r="AZ13" s="14">
        <f t="shared" si="4"/>
        <v>67998.53065305503</v>
      </c>
      <c r="BA13" s="14">
        <f t="shared" si="4"/>
        <v>67998.53065305503</v>
      </c>
      <c r="BB13" s="14">
        <f t="shared" si="4"/>
        <v>67998.53065305503</v>
      </c>
      <c r="BC13" s="14">
        <f t="shared" si="4"/>
        <v>67998.53065305503</v>
      </c>
      <c r="BD13" s="14">
        <f t="shared" si="4"/>
        <v>67998.53065305503</v>
      </c>
      <c r="BE13" s="14">
        <f t="shared" si="4"/>
        <v>67998.53065305503</v>
      </c>
      <c r="BF13" s="14">
        <f t="shared" si="4"/>
        <v>67998.53065305503</v>
      </c>
      <c r="BG13" s="14">
        <f t="shared" si="4"/>
        <v>67998.53065305503</v>
      </c>
      <c r="BH13" s="14">
        <f t="shared" si="4"/>
        <v>0</v>
      </c>
      <c r="BI13" s="14">
        <f t="shared" si="4"/>
        <v>759.12398161378769</v>
      </c>
      <c r="BJ13" s="14">
        <f t="shared" si="4"/>
        <v>759.12398161378769</v>
      </c>
      <c r="BK13" s="14">
        <f t="shared" si="4"/>
        <v>68770.30670102904</v>
      </c>
      <c r="BL13" s="14">
        <f t="shared" si="4"/>
        <v>60153.195170849205</v>
      </c>
      <c r="BM13" s="14">
        <f t="shared" si="4"/>
        <v>8617.5121789479163</v>
      </c>
      <c r="BN13" s="14">
        <f t="shared" si="4"/>
        <v>8617.5121789479163</v>
      </c>
      <c r="BO13" s="14">
        <f t="shared" ref="BO13:DZ13" si="5">IF(HLOOKUP(BO$10,PTA_Look_Up_Table,4,FALSE)&gt;=0.01,HLOOKUP(BO$10,PTA_Look_Up_Table,4,FALSE)*Capacity_Factor,0)</f>
        <v>51410.975791143952</v>
      </c>
      <c r="BP13" s="14">
        <f t="shared" si="5"/>
        <v>0</v>
      </c>
      <c r="BQ13" s="14">
        <f t="shared" si="5"/>
        <v>8742.1350325961794</v>
      </c>
      <c r="BR13" s="14">
        <f t="shared" si="5"/>
        <v>8742.1350325961794</v>
      </c>
      <c r="BS13" s="14">
        <f t="shared" si="5"/>
        <v>47024.024659869458</v>
      </c>
      <c r="BT13" s="14">
        <f t="shared" si="5"/>
        <v>0</v>
      </c>
      <c r="BU13" s="14">
        <f t="shared" si="5"/>
        <v>4386.9490225967684</v>
      </c>
      <c r="BV13" s="14">
        <f t="shared" si="5"/>
        <v>44080.110229005288</v>
      </c>
      <c r="BW13" s="14">
        <f t="shared" si="5"/>
        <v>2943.9160123724641</v>
      </c>
      <c r="BX13" s="14">
        <f t="shared" si="5"/>
        <v>63927.728301651092</v>
      </c>
      <c r="BY13" s="14">
        <f t="shared" si="5"/>
        <v>1459.6594069299413</v>
      </c>
      <c r="BZ13" s="14">
        <f t="shared" si="5"/>
        <v>63927.728301651092</v>
      </c>
      <c r="CA13" s="14">
        <f t="shared" si="5"/>
        <v>21307.065557464208</v>
      </c>
      <c r="CB13" s="14">
        <f t="shared" si="5"/>
        <v>2268.9314350707946</v>
      </c>
      <c r="CC13" s="14">
        <f t="shared" si="5"/>
        <v>2268.9314350707946</v>
      </c>
      <c r="CD13" s="14">
        <f t="shared" si="5"/>
        <v>2268.9314350707946</v>
      </c>
      <c r="CE13" s="14">
        <f t="shared" si="5"/>
        <v>0</v>
      </c>
      <c r="CF13" s="14">
        <f t="shared" si="5"/>
        <v>1272.2754509323261</v>
      </c>
      <c r="CG13" s="14">
        <f t="shared" si="5"/>
        <v>0</v>
      </c>
      <c r="CH13" s="14">
        <f t="shared" si="5"/>
        <v>4216.1919904742217</v>
      </c>
      <c r="CI13" s="14">
        <f t="shared" si="5"/>
        <v>4216.1919904742217</v>
      </c>
      <c r="CJ13" s="14">
        <f t="shared" si="5"/>
        <v>21746.59834281859</v>
      </c>
      <c r="CK13" s="14">
        <f t="shared" si="5"/>
        <v>2050.3696245449833</v>
      </c>
      <c r="CL13" s="14">
        <f t="shared" si="5"/>
        <v>24690.51277368276</v>
      </c>
      <c r="CM13" s="14">
        <f t="shared" si="5"/>
        <v>1272.2754509323261</v>
      </c>
      <c r="CN13" s="14">
        <f t="shared" si="5"/>
        <v>2050.3696245449833</v>
      </c>
      <c r="CO13" s="14">
        <f t="shared" si="5"/>
        <v>0</v>
      </c>
      <c r="CP13" s="14">
        <f t="shared" si="5"/>
        <v>6437.3186471417521</v>
      </c>
      <c r="CQ13" s="14">
        <f t="shared" si="5"/>
        <v>6437.3186471417521</v>
      </c>
      <c r="CR13" s="14">
        <f t="shared" si="5"/>
        <v>8742.1350325961794</v>
      </c>
      <c r="CS13" s="14">
        <f t="shared" si="5"/>
        <v>8617.5121789479163</v>
      </c>
      <c r="CT13" s="14">
        <f t="shared" si="5"/>
        <v>23881.23916403361</v>
      </c>
      <c r="CU13" s="14">
        <f t="shared" si="5"/>
        <v>809.27202814085342</v>
      </c>
      <c r="CV13" s="14">
        <f t="shared" si="5"/>
        <v>23843.39894222789</v>
      </c>
      <c r="CW13" s="14">
        <f t="shared" si="5"/>
        <v>37.838877523669836</v>
      </c>
      <c r="CX13" s="14">
        <f t="shared" si="5"/>
        <v>11770.918470265906</v>
      </c>
      <c r="CY13" s="14">
        <f t="shared" si="5"/>
        <v>39402.746729514678</v>
      </c>
      <c r="CZ13" s="14">
        <f t="shared" si="5"/>
        <v>0</v>
      </c>
      <c r="DA13" s="14">
        <f t="shared" si="5"/>
        <v>303.60689192154928</v>
      </c>
      <c r="DB13" s="14">
        <f t="shared" si="5"/>
        <v>0</v>
      </c>
      <c r="DC13" s="14">
        <f t="shared" si="5"/>
        <v>118.93469548047683</v>
      </c>
      <c r="DD13" s="14">
        <f t="shared" si="5"/>
        <v>2585.7075465650482</v>
      </c>
      <c r="DE13" s="14">
        <f t="shared" si="5"/>
        <v>2572.720200446272</v>
      </c>
      <c r="DF13" s="14">
        <f t="shared" si="5"/>
        <v>3235.6120381547203</v>
      </c>
      <c r="DG13" s="14">
        <f t="shared" si="5"/>
        <v>1056.9272652620132</v>
      </c>
      <c r="DH13" s="14">
        <f t="shared" si="5"/>
        <v>1056.9272652620132</v>
      </c>
      <c r="DI13" s="14">
        <f t="shared" si="5"/>
        <v>0</v>
      </c>
      <c r="DJ13" s="14">
        <f t="shared" si="5"/>
        <v>64103.275722399281</v>
      </c>
      <c r="DK13" s="14">
        <f t="shared" si="5"/>
        <v>42620.135574755208</v>
      </c>
      <c r="DL13" s="14">
        <f t="shared" si="5"/>
        <v>85239.606916026503</v>
      </c>
      <c r="DM13" s="14">
        <f t="shared" si="5"/>
        <v>0</v>
      </c>
      <c r="DN13" s="14">
        <f t="shared" si="5"/>
        <v>42619.803458013252</v>
      </c>
      <c r="DO13" s="14">
        <f t="shared" si="5"/>
        <v>85239.606916026503</v>
      </c>
      <c r="DP13" s="14">
        <f t="shared" si="5"/>
        <v>2932.0051462331708</v>
      </c>
      <c r="DQ13" s="14">
        <f t="shared" si="5"/>
        <v>38464.759431427454</v>
      </c>
      <c r="DR13" s="14">
        <f t="shared" si="5"/>
        <v>42616.988373248103</v>
      </c>
      <c r="DS13" s="14">
        <f t="shared" si="5"/>
        <v>11770.918470265906</v>
      </c>
      <c r="DT13" s="14">
        <f t="shared" si="5"/>
        <v>38464.759431427454</v>
      </c>
      <c r="DU13" s="14">
        <f t="shared" si="5"/>
        <v>1056.9272652620132</v>
      </c>
      <c r="DV13" s="14">
        <f t="shared" si="5"/>
        <v>1056.9272652620132</v>
      </c>
      <c r="DW13" s="14">
        <f t="shared" si="5"/>
        <v>0</v>
      </c>
      <c r="DX13" s="14">
        <f t="shared" si="5"/>
        <v>937.98360790119784</v>
      </c>
      <c r="DY13" s="14">
        <f t="shared" si="5"/>
        <v>0</v>
      </c>
      <c r="DZ13" s="14">
        <f t="shared" si="5"/>
        <v>118.93469548047683</v>
      </c>
      <c r="EA13" s="14">
        <f t="shared" ref="EA13:GL13" si="6">IF(HLOOKUP(EA$10,PTA_Look_Up_Table,4,FALSE)&gt;=0.01,HLOOKUP(EA$10,PTA_Look_Up_Table,4,FALSE)*Capacity_Factor,0)</f>
        <v>21613.946698725897</v>
      </c>
      <c r="EB13" s="14">
        <f t="shared" si="6"/>
        <v>118.93469548047683</v>
      </c>
      <c r="EC13" s="14">
        <f t="shared" si="6"/>
        <v>0</v>
      </c>
      <c r="ED13" s="14">
        <f t="shared" si="6"/>
        <v>3038.5940607932216</v>
      </c>
      <c r="EE13" s="14">
        <f t="shared" si="6"/>
        <v>26358.202727401916</v>
      </c>
      <c r="EF13" s="14">
        <f t="shared" si="6"/>
        <v>26358.202727401916</v>
      </c>
      <c r="EG13" s="14">
        <f t="shared" si="6"/>
        <v>26358.202727401916</v>
      </c>
      <c r="EH13" s="14">
        <f t="shared" si="6"/>
        <v>26358.202727401916</v>
      </c>
      <c r="EI13" s="14">
        <f t="shared" si="6"/>
        <v>24545.957643822818</v>
      </c>
      <c r="EJ13" s="14">
        <f t="shared" si="6"/>
        <v>106.5892835786531</v>
      </c>
      <c r="EK13" s="14">
        <f t="shared" si="6"/>
        <v>24545.957643822818</v>
      </c>
      <c r="EL13" s="14">
        <f t="shared" si="6"/>
        <v>106.5892835786531</v>
      </c>
      <c r="EM13" s="14">
        <f t="shared" si="6"/>
        <v>106.5892835786531</v>
      </c>
      <c r="EN13" s="14">
        <f t="shared" si="6"/>
        <v>12.832764226325461</v>
      </c>
      <c r="EO13" s="14">
        <f t="shared" si="6"/>
        <v>64103.275722399281</v>
      </c>
      <c r="EP13" s="14">
        <f t="shared" si="6"/>
        <v>64103.275722399281</v>
      </c>
      <c r="EQ13" s="14">
        <f t="shared" si="6"/>
        <v>39440.58167962607</v>
      </c>
      <c r="ER13" s="14">
        <f t="shared" si="6"/>
        <v>39440.58167962607</v>
      </c>
      <c r="ES13" s="14">
        <f t="shared" si="6"/>
        <v>106.5892835786531</v>
      </c>
      <c r="ET13" s="14">
        <f t="shared" si="6"/>
        <v>0</v>
      </c>
      <c r="EU13" s="14">
        <f t="shared" si="6"/>
        <v>0</v>
      </c>
      <c r="EV13" s="14">
        <f t="shared" si="6"/>
        <v>12.832764226325461</v>
      </c>
      <c r="EW13" s="14">
        <f t="shared" si="6"/>
        <v>11792.295190720379</v>
      </c>
      <c r="EX13" s="14">
        <f t="shared" si="6"/>
        <v>11792.295190720379</v>
      </c>
      <c r="EY13" s="14">
        <f t="shared" si="6"/>
        <v>1686.9421813639726</v>
      </c>
      <c r="EZ13" s="14">
        <f t="shared" si="6"/>
        <v>111170.54409074914</v>
      </c>
      <c r="FA13" s="14">
        <f t="shared" si="6"/>
        <v>111170.54409074914</v>
      </c>
      <c r="FB13" s="14">
        <f t="shared" si="6"/>
        <v>257906.04672010423</v>
      </c>
      <c r="FC13" s="14">
        <f t="shared" si="6"/>
        <v>257906.04672010423</v>
      </c>
      <c r="FD13" s="14">
        <f t="shared" si="6"/>
        <v>3092.2952292897858</v>
      </c>
      <c r="FE13" s="14">
        <f t="shared" si="6"/>
        <v>3092.2952292897858</v>
      </c>
      <c r="FF13" s="14">
        <f t="shared" si="6"/>
        <v>803.93338330626818</v>
      </c>
      <c r="FG13" s="14">
        <f t="shared" si="6"/>
        <v>803.93338330626818</v>
      </c>
      <c r="FH13" s="14">
        <f t="shared" si="6"/>
        <v>30679.832294397409</v>
      </c>
      <c r="FI13" s="14">
        <f t="shared" si="6"/>
        <v>30679.832294397409</v>
      </c>
      <c r="FJ13" s="14">
        <f t="shared" si="6"/>
        <v>30679.832294397409</v>
      </c>
      <c r="FK13" s="14">
        <f t="shared" si="6"/>
        <v>30679.832294397409</v>
      </c>
      <c r="FL13" s="14">
        <f t="shared" si="6"/>
        <v>0.82044960160068481</v>
      </c>
      <c r="FM13" s="14">
        <f t="shared" si="6"/>
        <v>0.82044960160068481</v>
      </c>
      <c r="FN13" s="14">
        <f t="shared" si="6"/>
        <v>26198.987015647057</v>
      </c>
      <c r="FO13" s="14">
        <f t="shared" si="6"/>
        <v>26198.987015647057</v>
      </c>
      <c r="FP13" s="14">
        <f t="shared" si="6"/>
        <v>138971.87840905908</v>
      </c>
      <c r="FQ13" s="14">
        <f t="shared" si="6"/>
        <v>138971.87840905908</v>
      </c>
      <c r="FR13" s="14">
        <f t="shared" si="6"/>
        <v>59956.560972833962</v>
      </c>
      <c r="FS13" s="14">
        <f t="shared" si="6"/>
        <v>59956.560972833962</v>
      </c>
      <c r="FT13" s="14">
        <f t="shared" si="6"/>
        <v>60276.025648429764</v>
      </c>
      <c r="FU13" s="14">
        <f t="shared" si="6"/>
        <v>60276.025648429764</v>
      </c>
      <c r="FV13" s="14">
        <f t="shared" si="6"/>
        <v>64.314670664501449</v>
      </c>
      <c r="FW13" s="14">
        <f t="shared" si="6"/>
        <v>52.094883238246176</v>
      </c>
      <c r="FX13" s="14">
        <f t="shared" si="6"/>
        <v>12.219787426255277</v>
      </c>
      <c r="FY13" s="14">
        <f t="shared" si="6"/>
        <v>52.716943167624144</v>
      </c>
      <c r="FZ13" s="14">
        <f t="shared" si="6"/>
        <v>3779.804825118651</v>
      </c>
      <c r="GA13" s="14">
        <f t="shared" si="6"/>
        <v>3779.804825118651</v>
      </c>
      <c r="GB13" s="14">
        <f t="shared" si="6"/>
        <v>2530.0453077826487</v>
      </c>
      <c r="GC13" s="14">
        <f t="shared" si="6"/>
        <v>2530.0453077826487</v>
      </c>
      <c r="GD13" s="14">
        <f t="shared" si="6"/>
        <v>0</v>
      </c>
      <c r="GE13" s="14">
        <f t="shared" si="6"/>
        <v>0</v>
      </c>
      <c r="GF13" s="14">
        <f t="shared" si="6"/>
        <v>0</v>
      </c>
      <c r="GG13" s="14">
        <f t="shared" si="6"/>
        <v>0</v>
      </c>
      <c r="GH13" s="14">
        <f t="shared" si="6"/>
        <v>0</v>
      </c>
      <c r="GI13" s="14">
        <f t="shared" si="6"/>
        <v>0</v>
      </c>
      <c r="GJ13" s="14">
        <f t="shared" si="6"/>
        <v>88.762205775430317</v>
      </c>
      <c r="GK13" s="14">
        <f t="shared" si="6"/>
        <v>35247.412759741448</v>
      </c>
      <c r="GL13" s="14">
        <f t="shared" si="6"/>
        <v>0</v>
      </c>
      <c r="GM13" s="14">
        <f t="shared" ref="GM13:ID13" si="7">IF(HLOOKUP(GM$10,PTA_Look_Up_Table,4,FALSE)&gt;=0.01,HLOOKUP(GM$10,PTA_Look_Up_Table,4,FALSE)*Capacity_Factor,0)</f>
        <v>136.65386170103548</v>
      </c>
      <c r="GN13" s="14">
        <f t="shared" si="7"/>
        <v>2032.3678427921031</v>
      </c>
      <c r="GO13" s="14">
        <f t="shared" si="7"/>
        <v>35158.647970835802</v>
      </c>
      <c r="GP13" s="14">
        <f t="shared" si="7"/>
        <v>4512.2113327656543</v>
      </c>
      <c r="GQ13" s="14">
        <f t="shared" si="7"/>
        <v>4193.0492524236352</v>
      </c>
      <c r="GR13" s="14">
        <f t="shared" si="7"/>
        <v>52.094883238246176</v>
      </c>
      <c r="GS13" s="14">
        <f t="shared" si="7"/>
        <v>60153.195170849205</v>
      </c>
      <c r="GT13" s="14">
        <f t="shared" si="7"/>
        <v>8617.5121789479163</v>
      </c>
      <c r="GU13" s="14">
        <f t="shared" si="7"/>
        <v>0</v>
      </c>
      <c r="GV13" s="14">
        <f t="shared" si="7"/>
        <v>51410.975791143952</v>
      </c>
      <c r="GW13" s="14">
        <f t="shared" si="7"/>
        <v>8742.1350325961794</v>
      </c>
      <c r="GX13" s="14">
        <f t="shared" si="7"/>
        <v>0</v>
      </c>
      <c r="GY13" s="14">
        <f t="shared" si="7"/>
        <v>47024.024659869458</v>
      </c>
      <c r="GZ13" s="14">
        <f t="shared" si="7"/>
        <v>4386.9490225967684</v>
      </c>
      <c r="HA13" s="14">
        <f t="shared" si="7"/>
        <v>0</v>
      </c>
      <c r="HB13" s="14">
        <f t="shared" si="7"/>
        <v>44080.110229005288</v>
      </c>
      <c r="HC13" s="14">
        <f t="shared" si="7"/>
        <v>2943.9160123724641</v>
      </c>
      <c r="HD13" s="14">
        <f t="shared" si="7"/>
        <v>0</v>
      </c>
      <c r="HE13" s="14">
        <f t="shared" si="7"/>
        <v>63927.728301651092</v>
      </c>
      <c r="HF13" s="14">
        <f t="shared" si="7"/>
        <v>1459.6594069299413</v>
      </c>
      <c r="HG13" s="14">
        <f t="shared" si="7"/>
        <v>0</v>
      </c>
      <c r="HH13" s="14">
        <f t="shared" si="7"/>
        <v>42620.472963191482</v>
      </c>
      <c r="HI13" s="14">
        <f t="shared" si="7"/>
        <v>0.33799573545808559</v>
      </c>
      <c r="HJ13" s="14">
        <f t="shared" si="7"/>
        <v>42620.135574755208</v>
      </c>
      <c r="HK13" s="14">
        <f t="shared" si="7"/>
        <v>42620.135574755208</v>
      </c>
      <c r="HL13" s="14">
        <f t="shared" si="7"/>
        <v>0</v>
      </c>
      <c r="HM13" s="14">
        <f t="shared" si="7"/>
        <v>42616.988373248103</v>
      </c>
      <c r="HN13" s="14">
        <f t="shared" si="7"/>
        <v>4152.2284146512166</v>
      </c>
      <c r="HO13" s="14">
        <f t="shared" si="7"/>
        <v>38464.759431427454</v>
      </c>
      <c r="HP13" s="14">
        <f t="shared" si="7"/>
        <v>0</v>
      </c>
      <c r="HQ13" s="14">
        <f t="shared" si="7"/>
        <v>0</v>
      </c>
      <c r="HR13" s="14">
        <f t="shared" si="7"/>
        <v>4152.2284146512166</v>
      </c>
      <c r="HS13" s="14">
        <f t="shared" si="7"/>
        <v>0</v>
      </c>
      <c r="HT13" s="14">
        <f t="shared" si="7"/>
        <v>4173.6046079362568</v>
      </c>
      <c r="HU13" s="14">
        <f t="shared" si="7"/>
        <v>4152.2284146512166</v>
      </c>
      <c r="HV13" s="14">
        <f t="shared" si="7"/>
        <v>7618.6895284452585</v>
      </c>
      <c r="HW13" s="14">
        <f t="shared" si="7"/>
        <v>4173.6046079362568</v>
      </c>
      <c r="HX13" s="14">
        <f t="shared" si="7"/>
        <v>0</v>
      </c>
      <c r="HY13" s="14">
        <f t="shared" si="7"/>
        <v>3038.5940607932216</v>
      </c>
      <c r="HZ13" s="14">
        <f t="shared" si="7"/>
        <v>0</v>
      </c>
      <c r="IA13" s="14">
        <f t="shared" si="7"/>
        <v>2585.7075465650482</v>
      </c>
      <c r="IB13" s="14">
        <f t="shared" si="7"/>
        <v>24545.957643822818</v>
      </c>
      <c r="IC13" s="14">
        <f t="shared" si="7"/>
        <v>39402.746729514678</v>
      </c>
      <c r="ID13" s="14">
        <f t="shared" si="7"/>
        <v>11770.918470265906</v>
      </c>
      <c r="IE13" s="14"/>
      <c r="IF13" s="14"/>
      <c r="IG13" s="14"/>
      <c r="IH13" s="14"/>
      <c r="II13" s="14"/>
      <c r="IJ13" s="14"/>
      <c r="IK13" s="14"/>
      <c r="IL13" s="14"/>
      <c r="IM13" s="14"/>
      <c r="IN13" s="14"/>
      <c r="IO13" s="14"/>
      <c r="IP13" s="14"/>
      <c r="IQ13" s="14"/>
      <c r="IR13" s="14"/>
      <c r="IS13" s="14"/>
      <c r="IT13" s="14"/>
    </row>
    <row r="14" spans="1:256" s="12" customFormat="1" ht="12" customHeight="1" x14ac:dyDescent="0.15">
      <c r="A14" s="17" t="s">
        <v>401</v>
      </c>
      <c r="B14" s="16" t="s">
        <v>176</v>
      </c>
      <c r="C14" s="14">
        <f t="shared" ref="C14:BN14" si="8">IF(HLOOKUP(C$10,PTA_Look_Up_Table,5,FALSE)&gt;=0.01,HLOOKUP(C$10,PTA_Look_Up_Table,5,FALSE)*Capacity_Factor,0)</f>
        <v>0</v>
      </c>
      <c r="D14" s="14">
        <f t="shared" si="8"/>
        <v>7.9642174607431337E-2</v>
      </c>
      <c r="E14" s="14">
        <f t="shared" si="8"/>
        <v>2.3785146720027666E-2</v>
      </c>
      <c r="F14" s="14">
        <f t="shared" si="8"/>
        <v>5.5857133321290012E-2</v>
      </c>
      <c r="G14" s="14">
        <f t="shared" si="8"/>
        <v>0</v>
      </c>
      <c r="H14" s="14">
        <f t="shared" si="8"/>
        <v>0</v>
      </c>
      <c r="I14" s="14">
        <f t="shared" si="8"/>
        <v>0</v>
      </c>
      <c r="J14" s="14">
        <f t="shared" si="8"/>
        <v>0</v>
      </c>
      <c r="K14" s="14">
        <f t="shared" si="8"/>
        <v>0</v>
      </c>
      <c r="L14" s="14">
        <f t="shared" si="8"/>
        <v>0</v>
      </c>
      <c r="M14" s="14">
        <f t="shared" si="8"/>
        <v>0</v>
      </c>
      <c r="N14" s="14">
        <f t="shared" si="8"/>
        <v>0</v>
      </c>
      <c r="O14" s="14">
        <f t="shared" si="8"/>
        <v>0</v>
      </c>
      <c r="P14" s="14">
        <f t="shared" si="8"/>
        <v>0</v>
      </c>
      <c r="Q14" s="14">
        <f t="shared" si="8"/>
        <v>5.2716943167624137</v>
      </c>
      <c r="R14" s="14">
        <f t="shared" si="8"/>
        <v>0</v>
      </c>
      <c r="S14" s="14">
        <f t="shared" si="8"/>
        <v>0</v>
      </c>
      <c r="T14" s="14">
        <f t="shared" si="8"/>
        <v>0</v>
      </c>
      <c r="U14" s="14">
        <f t="shared" si="8"/>
        <v>5.2714597263653191</v>
      </c>
      <c r="V14" s="14">
        <f t="shared" si="8"/>
        <v>5.2716943167624137</v>
      </c>
      <c r="W14" s="14">
        <f t="shared" si="8"/>
        <v>5.2714328407243025</v>
      </c>
      <c r="X14" s="14">
        <f t="shared" si="8"/>
        <v>5.2716943167624137</v>
      </c>
      <c r="Y14" s="14">
        <f t="shared" si="8"/>
        <v>5.2714597263653191</v>
      </c>
      <c r="Z14" s="14">
        <f t="shared" si="8"/>
        <v>0.46198672382554185</v>
      </c>
      <c r="AA14" s="14">
        <f t="shared" si="8"/>
        <v>0.46198672382554185</v>
      </c>
      <c r="AB14" s="14">
        <f t="shared" si="8"/>
        <v>0</v>
      </c>
      <c r="AC14" s="14">
        <f t="shared" si="8"/>
        <v>0.46198672382554185</v>
      </c>
      <c r="AD14" s="14">
        <f t="shared" si="8"/>
        <v>0.2309903043300672</v>
      </c>
      <c r="AE14" s="14">
        <f t="shared" si="8"/>
        <v>0.46198672382554185</v>
      </c>
      <c r="AF14" s="14">
        <f t="shared" si="8"/>
        <v>0.2309903043300672</v>
      </c>
      <c r="AG14" s="14">
        <f t="shared" si="8"/>
        <v>0.2309903043300672</v>
      </c>
      <c r="AH14" s="14">
        <f t="shared" si="8"/>
        <v>0</v>
      </c>
      <c r="AI14" s="14">
        <f t="shared" si="8"/>
        <v>0.2309903043300672</v>
      </c>
      <c r="AJ14" s="14">
        <f t="shared" si="8"/>
        <v>0.23099647221241781</v>
      </c>
      <c r="AK14" s="14">
        <f t="shared" si="8"/>
        <v>0.46198055594319126</v>
      </c>
      <c r="AL14" s="14">
        <f t="shared" si="8"/>
        <v>0</v>
      </c>
      <c r="AM14" s="14">
        <f t="shared" si="8"/>
        <v>5.7988637484386554E-2</v>
      </c>
      <c r="AN14" s="14">
        <f t="shared" si="8"/>
        <v>0</v>
      </c>
      <c r="AO14" s="14">
        <f t="shared" si="8"/>
        <v>5.7808029237094279E-2</v>
      </c>
      <c r="AP14" s="14">
        <f t="shared" si="8"/>
        <v>0.17373548669457398</v>
      </c>
      <c r="AQ14" s="14">
        <f t="shared" si="8"/>
        <v>0</v>
      </c>
      <c r="AR14" s="14">
        <f t="shared" si="8"/>
        <v>5.790603003444289E-2</v>
      </c>
      <c r="AS14" s="14">
        <f t="shared" si="8"/>
        <v>0.11582940394318793</v>
      </c>
      <c r="AT14" s="14">
        <f t="shared" si="8"/>
        <v>0.17373548669457398</v>
      </c>
      <c r="AU14" s="14">
        <f t="shared" si="8"/>
        <v>0</v>
      </c>
      <c r="AV14" s="14">
        <f t="shared" si="8"/>
        <v>1657.4312365787366</v>
      </c>
      <c r="AW14" s="14">
        <f t="shared" si="8"/>
        <v>4.8097072766352138</v>
      </c>
      <c r="AX14" s="14">
        <f t="shared" si="8"/>
        <v>1657.373247941252</v>
      </c>
      <c r="AY14" s="14">
        <f t="shared" si="8"/>
        <v>0.11582940394318793</v>
      </c>
      <c r="AZ14" s="14">
        <f t="shared" si="8"/>
        <v>0.11582940394318793</v>
      </c>
      <c r="BA14" s="14">
        <f t="shared" si="8"/>
        <v>0.11582940394318793</v>
      </c>
      <c r="BB14" s="14">
        <f t="shared" si="8"/>
        <v>0.11582940394318793</v>
      </c>
      <c r="BC14" s="14">
        <f t="shared" si="8"/>
        <v>0.11582940394318793</v>
      </c>
      <c r="BD14" s="14">
        <f t="shared" si="8"/>
        <v>0.11582940394318793</v>
      </c>
      <c r="BE14" s="14">
        <f t="shared" si="8"/>
        <v>0.11582940394318793</v>
      </c>
      <c r="BF14" s="14">
        <f t="shared" si="8"/>
        <v>0.11582940394318793</v>
      </c>
      <c r="BG14" s="14">
        <f t="shared" si="8"/>
        <v>0.11582940394318793</v>
      </c>
      <c r="BH14" s="14">
        <f t="shared" si="8"/>
        <v>0</v>
      </c>
      <c r="BI14" s="14">
        <f t="shared" si="8"/>
        <v>0</v>
      </c>
      <c r="BJ14" s="14">
        <f t="shared" si="8"/>
        <v>0</v>
      </c>
      <c r="BK14" s="14">
        <f t="shared" si="8"/>
        <v>0.11582940394318793</v>
      </c>
      <c r="BL14" s="14">
        <f t="shared" si="8"/>
        <v>0</v>
      </c>
      <c r="BM14" s="14">
        <f t="shared" si="8"/>
        <v>0.11537419313893549</v>
      </c>
      <c r="BN14" s="14">
        <f t="shared" si="8"/>
        <v>0</v>
      </c>
      <c r="BO14" s="14">
        <f t="shared" ref="BO14:DZ14" si="9">IF(HLOOKUP(BO$10,PTA_Look_Up_Table,5,FALSE)&gt;=0.01,HLOOKUP(BO$10,PTA_Look_Up_Table,5,FALSE)*Capacity_Factor,0)</f>
        <v>0</v>
      </c>
      <c r="BP14" s="14">
        <f t="shared" si="9"/>
        <v>0</v>
      </c>
      <c r="BQ14" s="14">
        <f t="shared" si="9"/>
        <v>0</v>
      </c>
      <c r="BR14" s="14">
        <f t="shared" si="9"/>
        <v>0</v>
      </c>
      <c r="BS14" s="14">
        <f t="shared" si="9"/>
        <v>0</v>
      </c>
      <c r="BT14" s="14">
        <f t="shared" si="9"/>
        <v>0</v>
      </c>
      <c r="BU14" s="14">
        <f t="shared" si="9"/>
        <v>0</v>
      </c>
      <c r="BV14" s="14">
        <f t="shared" si="9"/>
        <v>0</v>
      </c>
      <c r="BW14" s="14">
        <f t="shared" si="9"/>
        <v>0</v>
      </c>
      <c r="BX14" s="14">
        <f t="shared" si="9"/>
        <v>0</v>
      </c>
      <c r="BY14" s="14">
        <f t="shared" si="9"/>
        <v>0</v>
      </c>
      <c r="BZ14" s="14">
        <f t="shared" si="9"/>
        <v>0</v>
      </c>
      <c r="CA14" s="14">
        <f t="shared" si="9"/>
        <v>0</v>
      </c>
      <c r="CB14" s="14">
        <f t="shared" si="9"/>
        <v>0</v>
      </c>
      <c r="CC14" s="14">
        <f t="shared" si="9"/>
        <v>0</v>
      </c>
      <c r="CD14" s="14">
        <f t="shared" si="9"/>
        <v>0</v>
      </c>
      <c r="CE14" s="14">
        <f t="shared" si="9"/>
        <v>0</v>
      </c>
      <c r="CF14" s="14">
        <f t="shared" si="9"/>
        <v>0</v>
      </c>
      <c r="CG14" s="14">
        <f t="shared" si="9"/>
        <v>0</v>
      </c>
      <c r="CH14" s="14">
        <f t="shared" si="9"/>
        <v>0</v>
      </c>
      <c r="CI14" s="14">
        <f t="shared" si="9"/>
        <v>0</v>
      </c>
      <c r="CJ14" s="14">
        <f t="shared" si="9"/>
        <v>0</v>
      </c>
      <c r="CK14" s="14">
        <f t="shared" si="9"/>
        <v>0</v>
      </c>
      <c r="CL14" s="14">
        <f t="shared" si="9"/>
        <v>0</v>
      </c>
      <c r="CM14" s="14">
        <f t="shared" si="9"/>
        <v>0</v>
      </c>
      <c r="CN14" s="14">
        <f t="shared" si="9"/>
        <v>0</v>
      </c>
      <c r="CO14" s="14">
        <f t="shared" si="9"/>
        <v>0</v>
      </c>
      <c r="CP14" s="14">
        <f t="shared" si="9"/>
        <v>0</v>
      </c>
      <c r="CQ14" s="14">
        <f t="shared" si="9"/>
        <v>0</v>
      </c>
      <c r="CR14" s="14">
        <f t="shared" si="9"/>
        <v>0</v>
      </c>
      <c r="CS14" s="14">
        <f t="shared" si="9"/>
        <v>0</v>
      </c>
      <c r="CT14" s="14">
        <f t="shared" si="9"/>
        <v>0</v>
      </c>
      <c r="CU14" s="14">
        <f t="shared" si="9"/>
        <v>0</v>
      </c>
      <c r="CV14" s="14">
        <f t="shared" si="9"/>
        <v>0</v>
      </c>
      <c r="CW14" s="14">
        <f t="shared" si="9"/>
        <v>0</v>
      </c>
      <c r="CX14" s="14">
        <f t="shared" si="9"/>
        <v>0</v>
      </c>
      <c r="CY14" s="14">
        <f t="shared" si="9"/>
        <v>5.5883966245362328E-2</v>
      </c>
      <c r="CZ14" s="14">
        <f t="shared" si="9"/>
        <v>0</v>
      </c>
      <c r="DA14" s="14">
        <f t="shared" si="9"/>
        <v>105.57585306319869</v>
      </c>
      <c r="DB14" s="14">
        <f t="shared" si="9"/>
        <v>105.43388633524829</v>
      </c>
      <c r="DC14" s="14">
        <f t="shared" si="9"/>
        <v>4069.2029193482308</v>
      </c>
      <c r="DD14" s="14">
        <f t="shared" si="9"/>
        <v>0.14992962221588146</v>
      </c>
      <c r="DE14" s="14">
        <f t="shared" si="9"/>
        <v>0</v>
      </c>
      <c r="DF14" s="14">
        <f t="shared" si="9"/>
        <v>0.14947767986210542</v>
      </c>
      <c r="DG14" s="14">
        <f t="shared" si="9"/>
        <v>4069.5708836115405</v>
      </c>
      <c r="DH14" s="14">
        <f t="shared" si="9"/>
        <v>4069.5708836115405</v>
      </c>
      <c r="DI14" s="14">
        <f t="shared" si="9"/>
        <v>0.51754057657278851</v>
      </c>
      <c r="DJ14" s="14">
        <f t="shared" si="9"/>
        <v>0</v>
      </c>
      <c r="DK14" s="14">
        <f t="shared" si="9"/>
        <v>0</v>
      </c>
      <c r="DL14" s="14">
        <f t="shared" si="9"/>
        <v>0</v>
      </c>
      <c r="DM14" s="14">
        <f t="shared" si="9"/>
        <v>0</v>
      </c>
      <c r="DN14" s="14">
        <f t="shared" si="9"/>
        <v>0</v>
      </c>
      <c r="DO14" s="14">
        <f t="shared" si="9"/>
        <v>0</v>
      </c>
      <c r="DP14" s="14">
        <f t="shared" si="9"/>
        <v>7.5205463953500924E-3</v>
      </c>
      <c r="DQ14" s="14">
        <f t="shared" si="9"/>
        <v>0</v>
      </c>
      <c r="DR14" s="14">
        <f t="shared" si="9"/>
        <v>0</v>
      </c>
      <c r="DS14" s="14">
        <f t="shared" si="9"/>
        <v>0</v>
      </c>
      <c r="DT14" s="14">
        <f t="shared" si="9"/>
        <v>0</v>
      </c>
      <c r="DU14" s="14">
        <f t="shared" si="9"/>
        <v>4069.0532032296342</v>
      </c>
      <c r="DV14" s="14">
        <f t="shared" si="9"/>
        <v>4069.0532032296342</v>
      </c>
      <c r="DW14" s="14">
        <f t="shared" si="9"/>
        <v>0</v>
      </c>
      <c r="DX14" s="14">
        <f t="shared" si="9"/>
        <v>5.5883966245362328E-2</v>
      </c>
      <c r="DY14" s="14">
        <f t="shared" si="9"/>
        <v>0</v>
      </c>
      <c r="DZ14" s="14">
        <f t="shared" si="9"/>
        <v>4069.2029193482308</v>
      </c>
      <c r="EA14" s="14">
        <f t="shared" ref="EA14:GL14" si="10">IF(HLOOKUP(EA$10,PTA_Look_Up_Table,5,FALSE)&gt;=0.01,HLOOKUP(EA$10,PTA_Look_Up_Table,5,FALSE)*Capacity_Factor,0)</f>
        <v>0</v>
      </c>
      <c r="EB14" s="14">
        <f t="shared" si="10"/>
        <v>4069.2029193482308</v>
      </c>
      <c r="EC14" s="14">
        <f t="shared" si="10"/>
        <v>0</v>
      </c>
      <c r="ED14" s="14">
        <f t="shared" si="10"/>
        <v>2767.5045609257581</v>
      </c>
      <c r="EE14" s="14">
        <f t="shared" si="10"/>
        <v>0.27061378217231902</v>
      </c>
      <c r="EF14" s="14">
        <f t="shared" si="10"/>
        <v>0.27061378217231902</v>
      </c>
      <c r="EG14" s="14">
        <f t="shared" si="10"/>
        <v>0.27061378217231902</v>
      </c>
      <c r="EH14" s="14">
        <f t="shared" si="10"/>
        <v>0.27061378217231902</v>
      </c>
      <c r="EI14" s="14">
        <f t="shared" si="10"/>
        <v>0.14970056709781812</v>
      </c>
      <c r="EJ14" s="14">
        <f t="shared" si="10"/>
        <v>2767.4971805537148</v>
      </c>
      <c r="EK14" s="14">
        <f t="shared" si="10"/>
        <v>0.14970056709781812</v>
      </c>
      <c r="EL14" s="14">
        <f t="shared" si="10"/>
        <v>2767.4971805537148</v>
      </c>
      <c r="EM14" s="14">
        <f t="shared" si="10"/>
        <v>2767.4971805537148</v>
      </c>
      <c r="EN14" s="14">
        <f t="shared" si="10"/>
        <v>0.14966777715916785</v>
      </c>
      <c r="EO14" s="14">
        <f t="shared" si="10"/>
        <v>0</v>
      </c>
      <c r="EP14" s="14">
        <f t="shared" si="10"/>
        <v>0</v>
      </c>
      <c r="EQ14" s="14">
        <f t="shared" si="10"/>
        <v>5.5883966245362328E-2</v>
      </c>
      <c r="ER14" s="14">
        <f t="shared" si="10"/>
        <v>5.5883966245362328E-2</v>
      </c>
      <c r="ES14" s="14">
        <f t="shared" si="10"/>
        <v>2730.5953203363779</v>
      </c>
      <c r="ET14" s="14">
        <f t="shared" si="10"/>
        <v>36.901860217336896</v>
      </c>
      <c r="EU14" s="14">
        <f t="shared" si="10"/>
        <v>36.901860217336896</v>
      </c>
      <c r="EV14" s="14">
        <f t="shared" si="10"/>
        <v>0.14966777715916785</v>
      </c>
      <c r="EW14" s="14">
        <f t="shared" si="10"/>
        <v>0</v>
      </c>
      <c r="EX14" s="14">
        <f t="shared" si="10"/>
        <v>0</v>
      </c>
      <c r="EY14" s="14">
        <f t="shared" si="10"/>
        <v>0</v>
      </c>
      <c r="EZ14" s="14">
        <f t="shared" si="10"/>
        <v>0</v>
      </c>
      <c r="FA14" s="14">
        <f t="shared" si="10"/>
        <v>0</v>
      </c>
      <c r="FB14" s="14">
        <f t="shared" si="10"/>
        <v>0</v>
      </c>
      <c r="FC14" s="14">
        <f t="shared" si="10"/>
        <v>0</v>
      </c>
      <c r="FD14" s="14">
        <f t="shared" si="10"/>
        <v>0</v>
      </c>
      <c r="FE14" s="14">
        <f t="shared" si="10"/>
        <v>0</v>
      </c>
      <c r="FF14" s="14">
        <f t="shared" si="10"/>
        <v>0</v>
      </c>
      <c r="FG14" s="14">
        <f t="shared" si="10"/>
        <v>0</v>
      </c>
      <c r="FH14" s="14">
        <f t="shared" si="10"/>
        <v>0</v>
      </c>
      <c r="FI14" s="14">
        <f t="shared" si="10"/>
        <v>0</v>
      </c>
      <c r="FJ14" s="14">
        <f t="shared" si="10"/>
        <v>0</v>
      </c>
      <c r="FK14" s="14">
        <f t="shared" si="10"/>
        <v>0</v>
      </c>
      <c r="FL14" s="14">
        <f t="shared" si="10"/>
        <v>0</v>
      </c>
      <c r="FM14" s="14">
        <f t="shared" si="10"/>
        <v>0</v>
      </c>
      <c r="FN14" s="14">
        <f t="shared" si="10"/>
        <v>0</v>
      </c>
      <c r="FO14" s="14">
        <f t="shared" si="10"/>
        <v>0</v>
      </c>
      <c r="FP14" s="14">
        <f t="shared" si="10"/>
        <v>0</v>
      </c>
      <c r="FQ14" s="14">
        <f t="shared" si="10"/>
        <v>0</v>
      </c>
      <c r="FR14" s="14">
        <f t="shared" si="10"/>
        <v>0</v>
      </c>
      <c r="FS14" s="14">
        <f t="shared" si="10"/>
        <v>0</v>
      </c>
      <c r="FT14" s="14">
        <f t="shared" si="10"/>
        <v>0</v>
      </c>
      <c r="FU14" s="14">
        <f t="shared" si="10"/>
        <v>0</v>
      </c>
      <c r="FV14" s="14">
        <f t="shared" si="10"/>
        <v>0</v>
      </c>
      <c r="FW14" s="14">
        <f t="shared" si="10"/>
        <v>0</v>
      </c>
      <c r="FX14" s="14">
        <f t="shared" si="10"/>
        <v>0</v>
      </c>
      <c r="FY14" s="14">
        <f t="shared" si="10"/>
        <v>0</v>
      </c>
      <c r="FZ14" s="14">
        <f t="shared" si="10"/>
        <v>0</v>
      </c>
      <c r="GA14" s="14">
        <f t="shared" si="10"/>
        <v>0</v>
      </c>
      <c r="GB14" s="14">
        <f t="shared" si="10"/>
        <v>0</v>
      </c>
      <c r="GC14" s="14">
        <f t="shared" si="10"/>
        <v>0</v>
      </c>
      <c r="GD14" s="14">
        <f t="shared" si="10"/>
        <v>0</v>
      </c>
      <c r="GE14" s="14">
        <f t="shared" si="10"/>
        <v>0</v>
      </c>
      <c r="GF14" s="14">
        <f t="shared" si="10"/>
        <v>0</v>
      </c>
      <c r="GG14" s="14">
        <f t="shared" si="10"/>
        <v>0</v>
      </c>
      <c r="GH14" s="14">
        <f t="shared" si="10"/>
        <v>0</v>
      </c>
      <c r="GI14" s="14">
        <f t="shared" si="10"/>
        <v>0</v>
      </c>
      <c r="GJ14" s="14">
        <f t="shared" si="10"/>
        <v>0</v>
      </c>
      <c r="GK14" s="14">
        <f t="shared" si="10"/>
        <v>0</v>
      </c>
      <c r="GL14" s="14">
        <f t="shared" si="10"/>
        <v>0</v>
      </c>
      <c r="GM14" s="14">
        <f t="shared" ref="GM14:ID14" si="11">IF(HLOOKUP(GM$10,PTA_Look_Up_Table,5,FALSE)&gt;=0.01,HLOOKUP(GM$10,PTA_Look_Up_Table,5,FALSE)*Capacity_Factor,0)</f>
        <v>0</v>
      </c>
      <c r="GN14" s="14">
        <f t="shared" si="11"/>
        <v>7.9642438192147183E-2</v>
      </c>
      <c r="GO14" s="14">
        <f t="shared" si="11"/>
        <v>0</v>
      </c>
      <c r="GP14" s="14">
        <f t="shared" si="11"/>
        <v>0</v>
      </c>
      <c r="GQ14" s="14">
        <f t="shared" si="11"/>
        <v>0</v>
      </c>
      <c r="GR14" s="14">
        <f t="shared" si="11"/>
        <v>5.2716916809152563</v>
      </c>
      <c r="GS14" s="14">
        <f t="shared" si="11"/>
        <v>0</v>
      </c>
      <c r="GT14" s="14">
        <f t="shared" si="11"/>
        <v>0.11537419313893549</v>
      </c>
      <c r="GU14" s="14">
        <f t="shared" si="11"/>
        <v>0</v>
      </c>
      <c r="GV14" s="14">
        <f t="shared" si="11"/>
        <v>0</v>
      </c>
      <c r="GW14" s="14">
        <f t="shared" si="11"/>
        <v>0</v>
      </c>
      <c r="GX14" s="14">
        <f t="shared" si="11"/>
        <v>0</v>
      </c>
      <c r="GY14" s="14">
        <f t="shared" si="11"/>
        <v>0</v>
      </c>
      <c r="GZ14" s="14">
        <f t="shared" si="11"/>
        <v>0</v>
      </c>
      <c r="HA14" s="14">
        <f t="shared" si="11"/>
        <v>0</v>
      </c>
      <c r="HB14" s="14">
        <f t="shared" si="11"/>
        <v>0</v>
      </c>
      <c r="HC14" s="14">
        <f t="shared" si="11"/>
        <v>0</v>
      </c>
      <c r="HD14" s="14">
        <f t="shared" si="11"/>
        <v>0</v>
      </c>
      <c r="HE14" s="14">
        <f t="shared" si="11"/>
        <v>0</v>
      </c>
      <c r="HF14" s="14">
        <f t="shared" si="11"/>
        <v>0</v>
      </c>
      <c r="HG14" s="14">
        <f t="shared" si="11"/>
        <v>0</v>
      </c>
      <c r="HH14" s="14">
        <f t="shared" si="11"/>
        <v>0</v>
      </c>
      <c r="HI14" s="14">
        <f t="shared" si="11"/>
        <v>0</v>
      </c>
      <c r="HJ14" s="14">
        <f t="shared" si="11"/>
        <v>0</v>
      </c>
      <c r="HK14" s="14">
        <f t="shared" si="11"/>
        <v>0</v>
      </c>
      <c r="HL14" s="14">
        <f t="shared" si="11"/>
        <v>0</v>
      </c>
      <c r="HM14" s="14">
        <f t="shared" si="11"/>
        <v>0</v>
      </c>
      <c r="HN14" s="14">
        <f t="shared" si="11"/>
        <v>0</v>
      </c>
      <c r="HO14" s="14">
        <f t="shared" si="11"/>
        <v>0</v>
      </c>
      <c r="HP14" s="14">
        <f t="shared" si="11"/>
        <v>0</v>
      </c>
      <c r="HQ14" s="14">
        <f t="shared" si="11"/>
        <v>0</v>
      </c>
      <c r="HR14" s="14">
        <f t="shared" si="11"/>
        <v>0</v>
      </c>
      <c r="HS14" s="14">
        <f t="shared" si="11"/>
        <v>0</v>
      </c>
      <c r="HT14" s="14">
        <f t="shared" si="11"/>
        <v>0</v>
      </c>
      <c r="HU14" s="14">
        <f t="shared" si="11"/>
        <v>0</v>
      </c>
      <c r="HV14" s="14">
        <f t="shared" si="11"/>
        <v>0</v>
      </c>
      <c r="HW14" s="14">
        <f t="shared" si="11"/>
        <v>0</v>
      </c>
      <c r="HX14" s="14">
        <f t="shared" si="11"/>
        <v>0</v>
      </c>
      <c r="HY14" s="14">
        <f t="shared" si="11"/>
        <v>2767.5045609257581</v>
      </c>
      <c r="HZ14" s="14">
        <f t="shared" si="11"/>
        <v>0</v>
      </c>
      <c r="IA14" s="14">
        <f t="shared" si="11"/>
        <v>0.14992962221588146</v>
      </c>
      <c r="IB14" s="14">
        <f t="shared" si="11"/>
        <v>0.14970056709781812</v>
      </c>
      <c r="IC14" s="14">
        <f t="shared" si="11"/>
        <v>5.5883966245362328E-2</v>
      </c>
      <c r="ID14" s="14">
        <f t="shared" si="11"/>
        <v>0</v>
      </c>
      <c r="IE14" s="14"/>
      <c r="IF14" s="14"/>
      <c r="IG14" s="14"/>
      <c r="IH14" s="14"/>
      <c r="II14" s="14"/>
      <c r="IJ14" s="14"/>
      <c r="IK14" s="14"/>
      <c r="IL14" s="14"/>
      <c r="IM14" s="14"/>
      <c r="IN14" s="14"/>
      <c r="IO14" s="14"/>
      <c r="IP14" s="14"/>
      <c r="IQ14" s="14"/>
      <c r="IR14" s="14"/>
      <c r="IS14" s="14"/>
      <c r="IT14" s="14"/>
    </row>
    <row r="15" spans="1:256" s="12" customFormat="1" ht="12" customHeight="1" x14ac:dyDescent="0.15">
      <c r="A15" s="17" t="s">
        <v>402</v>
      </c>
      <c r="B15" s="16" t="s">
        <v>176</v>
      </c>
      <c r="C15" s="14">
        <f t="shared" ref="C15:BN15" si="12">IF(HLOOKUP(C$10,PTA_Look_Up_Table,6,FALSE)&gt;=0.01,HLOOKUP(C$10,PTA_Look_Up_Table,6,FALSE)*Capacity_Factor,0)</f>
        <v>0</v>
      </c>
      <c r="D15" s="14">
        <f t="shared" si="12"/>
        <v>0</v>
      </c>
      <c r="E15" s="14">
        <f t="shared" si="12"/>
        <v>0</v>
      </c>
      <c r="F15" s="14">
        <f t="shared" si="12"/>
        <v>0</v>
      </c>
      <c r="G15" s="14">
        <f t="shared" si="12"/>
        <v>0</v>
      </c>
      <c r="H15" s="14">
        <f t="shared" si="12"/>
        <v>0</v>
      </c>
      <c r="I15" s="14">
        <f t="shared" si="12"/>
        <v>0</v>
      </c>
      <c r="J15" s="14">
        <f t="shared" si="12"/>
        <v>0</v>
      </c>
      <c r="K15" s="14">
        <f t="shared" si="12"/>
        <v>0</v>
      </c>
      <c r="L15" s="14">
        <f t="shared" si="12"/>
        <v>0</v>
      </c>
      <c r="M15" s="14">
        <f t="shared" si="12"/>
        <v>0</v>
      </c>
      <c r="N15" s="14">
        <f t="shared" si="12"/>
        <v>0</v>
      </c>
      <c r="O15" s="14">
        <f t="shared" si="12"/>
        <v>0</v>
      </c>
      <c r="P15" s="14">
        <f t="shared" si="12"/>
        <v>0</v>
      </c>
      <c r="Q15" s="14">
        <f t="shared" si="12"/>
        <v>0</v>
      </c>
      <c r="R15" s="14">
        <f t="shared" si="12"/>
        <v>0</v>
      </c>
      <c r="S15" s="14">
        <f t="shared" si="12"/>
        <v>0</v>
      </c>
      <c r="T15" s="14">
        <f t="shared" si="12"/>
        <v>0</v>
      </c>
      <c r="U15" s="14">
        <f t="shared" si="12"/>
        <v>0</v>
      </c>
      <c r="V15" s="14">
        <f t="shared" si="12"/>
        <v>0</v>
      </c>
      <c r="W15" s="14">
        <f t="shared" si="12"/>
        <v>0</v>
      </c>
      <c r="X15" s="14">
        <f t="shared" si="12"/>
        <v>0</v>
      </c>
      <c r="Y15" s="14">
        <f t="shared" si="12"/>
        <v>0</v>
      </c>
      <c r="Z15" s="14">
        <f t="shared" si="12"/>
        <v>0</v>
      </c>
      <c r="AA15" s="14">
        <f t="shared" si="12"/>
        <v>0</v>
      </c>
      <c r="AB15" s="14">
        <f t="shared" si="12"/>
        <v>0</v>
      </c>
      <c r="AC15" s="14">
        <f t="shared" si="12"/>
        <v>0</v>
      </c>
      <c r="AD15" s="14">
        <f t="shared" si="12"/>
        <v>0</v>
      </c>
      <c r="AE15" s="14">
        <f t="shared" si="12"/>
        <v>0</v>
      </c>
      <c r="AF15" s="14">
        <f t="shared" si="12"/>
        <v>0</v>
      </c>
      <c r="AG15" s="14">
        <f t="shared" si="12"/>
        <v>0</v>
      </c>
      <c r="AH15" s="14">
        <f t="shared" si="12"/>
        <v>0</v>
      </c>
      <c r="AI15" s="14">
        <f t="shared" si="12"/>
        <v>0</v>
      </c>
      <c r="AJ15" s="14">
        <f t="shared" si="12"/>
        <v>0</v>
      </c>
      <c r="AK15" s="14">
        <f t="shared" si="12"/>
        <v>0</v>
      </c>
      <c r="AL15" s="14">
        <f t="shared" si="12"/>
        <v>0</v>
      </c>
      <c r="AM15" s="14">
        <f t="shared" si="12"/>
        <v>0</v>
      </c>
      <c r="AN15" s="14">
        <f t="shared" si="12"/>
        <v>0</v>
      </c>
      <c r="AO15" s="14">
        <f t="shared" si="12"/>
        <v>5.5353317495437024E-3</v>
      </c>
      <c r="AP15" s="14">
        <f t="shared" si="12"/>
        <v>8.3026022472417974E-3</v>
      </c>
      <c r="AQ15" s="14">
        <f t="shared" si="12"/>
        <v>0</v>
      </c>
      <c r="AR15" s="14">
        <f t="shared" si="12"/>
        <v>0</v>
      </c>
      <c r="AS15" s="14">
        <f t="shared" si="12"/>
        <v>5.5353317495437024E-3</v>
      </c>
      <c r="AT15" s="14">
        <f t="shared" si="12"/>
        <v>8.3026022472417974E-3</v>
      </c>
      <c r="AU15" s="14">
        <f t="shared" si="12"/>
        <v>0</v>
      </c>
      <c r="AV15" s="14">
        <f t="shared" si="12"/>
        <v>82.528374528915606</v>
      </c>
      <c r="AW15" s="14">
        <f t="shared" si="12"/>
        <v>0</v>
      </c>
      <c r="AX15" s="14">
        <f t="shared" si="12"/>
        <v>82.522839249882992</v>
      </c>
      <c r="AY15" s="14">
        <f t="shared" si="12"/>
        <v>5.5353317495437024E-3</v>
      </c>
      <c r="AZ15" s="14">
        <f t="shared" si="12"/>
        <v>5.5353317495437024E-3</v>
      </c>
      <c r="BA15" s="14">
        <f t="shared" si="12"/>
        <v>5.5353317495437024E-3</v>
      </c>
      <c r="BB15" s="14">
        <f t="shared" si="12"/>
        <v>5.5353317495437024E-3</v>
      </c>
      <c r="BC15" s="14">
        <f t="shared" si="12"/>
        <v>5.5353317495437024E-3</v>
      </c>
      <c r="BD15" s="14">
        <f t="shared" si="12"/>
        <v>5.5353317495437024E-3</v>
      </c>
      <c r="BE15" s="14">
        <f t="shared" si="12"/>
        <v>5.5353317495437024E-3</v>
      </c>
      <c r="BF15" s="14">
        <f t="shared" si="12"/>
        <v>5.5353317495437024E-3</v>
      </c>
      <c r="BG15" s="14">
        <f t="shared" si="12"/>
        <v>5.5353317495437024E-3</v>
      </c>
      <c r="BH15" s="14">
        <f t="shared" si="12"/>
        <v>0.19502938883132923</v>
      </c>
      <c r="BI15" s="14">
        <f t="shared" si="12"/>
        <v>0</v>
      </c>
      <c r="BJ15" s="14">
        <f t="shared" si="12"/>
        <v>0.19502938883132923</v>
      </c>
      <c r="BK15" s="14">
        <f t="shared" si="12"/>
        <v>0.20056472058087293</v>
      </c>
      <c r="BL15" s="14">
        <f t="shared" si="12"/>
        <v>0</v>
      </c>
      <c r="BM15" s="14">
        <f t="shared" si="12"/>
        <v>0.19969547090498199</v>
      </c>
      <c r="BN15" s="14">
        <f t="shared" si="12"/>
        <v>0</v>
      </c>
      <c r="BO15" s="14">
        <f t="shared" ref="BO15:DZ15" si="13">IF(HLOOKUP(BO$10,PTA_Look_Up_Table,6,FALSE)&gt;=0.01,HLOOKUP(BO$10,PTA_Look_Up_Table,6,FALSE)*Capacity_Factor,0)</f>
        <v>0</v>
      </c>
      <c r="BP15" s="14">
        <f t="shared" si="13"/>
        <v>0</v>
      </c>
      <c r="BQ15" s="14">
        <f t="shared" si="13"/>
        <v>0</v>
      </c>
      <c r="BR15" s="14">
        <f t="shared" si="13"/>
        <v>0</v>
      </c>
      <c r="BS15" s="14">
        <f t="shared" si="13"/>
        <v>0</v>
      </c>
      <c r="BT15" s="14">
        <f t="shared" si="13"/>
        <v>0</v>
      </c>
      <c r="BU15" s="14">
        <f t="shared" si="13"/>
        <v>0</v>
      </c>
      <c r="BV15" s="14">
        <f t="shared" si="13"/>
        <v>0</v>
      </c>
      <c r="BW15" s="14">
        <f t="shared" si="13"/>
        <v>0</v>
      </c>
      <c r="BX15" s="14">
        <f t="shared" si="13"/>
        <v>0</v>
      </c>
      <c r="BY15" s="14">
        <f t="shared" si="13"/>
        <v>0</v>
      </c>
      <c r="BZ15" s="14">
        <f t="shared" si="13"/>
        <v>0</v>
      </c>
      <c r="CA15" s="14">
        <f t="shared" si="13"/>
        <v>0</v>
      </c>
      <c r="CB15" s="14">
        <f t="shared" si="13"/>
        <v>0</v>
      </c>
      <c r="CC15" s="14">
        <f t="shared" si="13"/>
        <v>0</v>
      </c>
      <c r="CD15" s="14">
        <f t="shared" si="13"/>
        <v>0</v>
      </c>
      <c r="CE15" s="14">
        <f t="shared" si="13"/>
        <v>0</v>
      </c>
      <c r="CF15" s="14">
        <f t="shared" si="13"/>
        <v>0</v>
      </c>
      <c r="CG15" s="14">
        <f t="shared" si="13"/>
        <v>0</v>
      </c>
      <c r="CH15" s="14">
        <f t="shared" si="13"/>
        <v>0</v>
      </c>
      <c r="CI15" s="14">
        <f t="shared" si="13"/>
        <v>0</v>
      </c>
      <c r="CJ15" s="14">
        <f t="shared" si="13"/>
        <v>0</v>
      </c>
      <c r="CK15" s="14">
        <f t="shared" si="13"/>
        <v>0</v>
      </c>
      <c r="CL15" s="14">
        <f t="shared" si="13"/>
        <v>0</v>
      </c>
      <c r="CM15" s="14">
        <f t="shared" si="13"/>
        <v>0</v>
      </c>
      <c r="CN15" s="14">
        <f t="shared" si="13"/>
        <v>0</v>
      </c>
      <c r="CO15" s="14">
        <f t="shared" si="13"/>
        <v>0</v>
      </c>
      <c r="CP15" s="14">
        <f t="shared" si="13"/>
        <v>0</v>
      </c>
      <c r="CQ15" s="14">
        <f t="shared" si="13"/>
        <v>0</v>
      </c>
      <c r="CR15" s="14">
        <f t="shared" si="13"/>
        <v>0</v>
      </c>
      <c r="CS15" s="14">
        <f t="shared" si="13"/>
        <v>0</v>
      </c>
      <c r="CT15" s="14">
        <f t="shared" si="13"/>
        <v>0</v>
      </c>
      <c r="CU15" s="14">
        <f t="shared" si="13"/>
        <v>0</v>
      </c>
      <c r="CV15" s="14">
        <f t="shared" si="13"/>
        <v>0</v>
      </c>
      <c r="CW15" s="14">
        <f t="shared" si="13"/>
        <v>0</v>
      </c>
      <c r="CX15" s="14">
        <f t="shared" si="13"/>
        <v>0</v>
      </c>
      <c r="CY15" s="14">
        <f t="shared" si="13"/>
        <v>0</v>
      </c>
      <c r="CZ15" s="14">
        <f t="shared" si="13"/>
        <v>0</v>
      </c>
      <c r="DA15" s="14">
        <f t="shared" si="13"/>
        <v>0</v>
      </c>
      <c r="DB15" s="14">
        <f t="shared" si="13"/>
        <v>0</v>
      </c>
      <c r="DC15" s="14">
        <f t="shared" si="13"/>
        <v>0</v>
      </c>
      <c r="DD15" s="14">
        <f t="shared" si="13"/>
        <v>0</v>
      </c>
      <c r="DE15" s="14">
        <f t="shared" si="13"/>
        <v>0</v>
      </c>
      <c r="DF15" s="14">
        <f t="shared" si="13"/>
        <v>0</v>
      </c>
      <c r="DG15" s="14">
        <f t="shared" si="13"/>
        <v>0</v>
      </c>
      <c r="DH15" s="14">
        <f t="shared" si="13"/>
        <v>0</v>
      </c>
      <c r="DI15" s="14">
        <f t="shared" si="13"/>
        <v>0</v>
      </c>
      <c r="DJ15" s="14">
        <f t="shared" si="13"/>
        <v>0</v>
      </c>
      <c r="DK15" s="14">
        <f t="shared" si="13"/>
        <v>0</v>
      </c>
      <c r="DL15" s="14">
        <f t="shared" si="13"/>
        <v>0</v>
      </c>
      <c r="DM15" s="14">
        <f t="shared" si="13"/>
        <v>0</v>
      </c>
      <c r="DN15" s="14">
        <f t="shared" si="13"/>
        <v>0</v>
      </c>
      <c r="DO15" s="14">
        <f t="shared" si="13"/>
        <v>0</v>
      </c>
      <c r="DP15" s="14">
        <f t="shared" si="13"/>
        <v>0</v>
      </c>
      <c r="DQ15" s="14">
        <f t="shared" si="13"/>
        <v>0</v>
      </c>
      <c r="DR15" s="14">
        <f t="shared" si="13"/>
        <v>0</v>
      </c>
      <c r="DS15" s="14">
        <f t="shared" si="13"/>
        <v>0</v>
      </c>
      <c r="DT15" s="14">
        <f t="shared" si="13"/>
        <v>0</v>
      </c>
      <c r="DU15" s="14">
        <f t="shared" si="13"/>
        <v>0</v>
      </c>
      <c r="DV15" s="14">
        <f t="shared" si="13"/>
        <v>0</v>
      </c>
      <c r="DW15" s="14">
        <f t="shared" si="13"/>
        <v>0</v>
      </c>
      <c r="DX15" s="14">
        <f t="shared" si="13"/>
        <v>0</v>
      </c>
      <c r="DY15" s="14">
        <f t="shared" si="13"/>
        <v>0</v>
      </c>
      <c r="DZ15" s="14">
        <f t="shared" si="13"/>
        <v>0</v>
      </c>
      <c r="EA15" s="14">
        <f t="shared" ref="EA15:GL15" si="14">IF(HLOOKUP(EA$10,PTA_Look_Up_Table,6,FALSE)&gt;=0.01,HLOOKUP(EA$10,PTA_Look_Up_Table,6,FALSE)*Capacity_Factor,0)</f>
        <v>0</v>
      </c>
      <c r="EB15" s="14">
        <f t="shared" si="14"/>
        <v>0</v>
      </c>
      <c r="EC15" s="14">
        <f t="shared" si="14"/>
        <v>0</v>
      </c>
      <c r="ED15" s="14">
        <f t="shared" si="14"/>
        <v>0</v>
      </c>
      <c r="EE15" s="14">
        <f t="shared" si="14"/>
        <v>0</v>
      </c>
      <c r="EF15" s="14">
        <f t="shared" si="14"/>
        <v>0</v>
      </c>
      <c r="EG15" s="14">
        <f t="shared" si="14"/>
        <v>0</v>
      </c>
      <c r="EH15" s="14">
        <f t="shared" si="14"/>
        <v>0</v>
      </c>
      <c r="EI15" s="14">
        <f t="shared" si="14"/>
        <v>0</v>
      </c>
      <c r="EJ15" s="14">
        <f t="shared" si="14"/>
        <v>0</v>
      </c>
      <c r="EK15" s="14">
        <f t="shared" si="14"/>
        <v>0</v>
      </c>
      <c r="EL15" s="14">
        <f t="shared" si="14"/>
        <v>0</v>
      </c>
      <c r="EM15" s="14">
        <f t="shared" si="14"/>
        <v>0</v>
      </c>
      <c r="EN15" s="14">
        <f t="shared" si="14"/>
        <v>0</v>
      </c>
      <c r="EO15" s="14">
        <f t="shared" si="14"/>
        <v>0</v>
      </c>
      <c r="EP15" s="14">
        <f t="shared" si="14"/>
        <v>0</v>
      </c>
      <c r="EQ15" s="14">
        <f t="shared" si="14"/>
        <v>0</v>
      </c>
      <c r="ER15" s="14">
        <f t="shared" si="14"/>
        <v>0</v>
      </c>
      <c r="ES15" s="14">
        <f t="shared" si="14"/>
        <v>0</v>
      </c>
      <c r="ET15" s="14">
        <f t="shared" si="14"/>
        <v>0</v>
      </c>
      <c r="EU15" s="14">
        <f t="shared" si="14"/>
        <v>0</v>
      </c>
      <c r="EV15" s="14">
        <f t="shared" si="14"/>
        <v>0</v>
      </c>
      <c r="EW15" s="14">
        <f t="shared" si="14"/>
        <v>0</v>
      </c>
      <c r="EX15" s="14">
        <f t="shared" si="14"/>
        <v>0</v>
      </c>
      <c r="EY15" s="14">
        <f t="shared" si="14"/>
        <v>0</v>
      </c>
      <c r="EZ15" s="14">
        <f t="shared" si="14"/>
        <v>0</v>
      </c>
      <c r="FA15" s="14">
        <f t="shared" si="14"/>
        <v>0</v>
      </c>
      <c r="FB15" s="14">
        <f t="shared" si="14"/>
        <v>0</v>
      </c>
      <c r="FC15" s="14">
        <f t="shared" si="14"/>
        <v>0</v>
      </c>
      <c r="FD15" s="14">
        <f t="shared" si="14"/>
        <v>0</v>
      </c>
      <c r="FE15" s="14">
        <f t="shared" si="14"/>
        <v>0</v>
      </c>
      <c r="FF15" s="14">
        <f t="shared" si="14"/>
        <v>0</v>
      </c>
      <c r="FG15" s="14">
        <f t="shared" si="14"/>
        <v>0</v>
      </c>
      <c r="FH15" s="14">
        <f t="shared" si="14"/>
        <v>0</v>
      </c>
      <c r="FI15" s="14">
        <f t="shared" si="14"/>
        <v>0</v>
      </c>
      <c r="FJ15" s="14">
        <f t="shared" si="14"/>
        <v>0</v>
      </c>
      <c r="FK15" s="14">
        <f t="shared" si="14"/>
        <v>0</v>
      </c>
      <c r="FL15" s="14">
        <f t="shared" si="14"/>
        <v>0</v>
      </c>
      <c r="FM15" s="14">
        <f t="shared" si="14"/>
        <v>0</v>
      </c>
      <c r="FN15" s="14">
        <f t="shared" si="14"/>
        <v>0</v>
      </c>
      <c r="FO15" s="14">
        <f t="shared" si="14"/>
        <v>0</v>
      </c>
      <c r="FP15" s="14">
        <f t="shared" si="14"/>
        <v>0</v>
      </c>
      <c r="FQ15" s="14">
        <f t="shared" si="14"/>
        <v>0</v>
      </c>
      <c r="FR15" s="14">
        <f t="shared" si="14"/>
        <v>0</v>
      </c>
      <c r="FS15" s="14">
        <f t="shared" si="14"/>
        <v>0</v>
      </c>
      <c r="FT15" s="14">
        <f t="shared" si="14"/>
        <v>0</v>
      </c>
      <c r="FU15" s="14">
        <f t="shared" si="14"/>
        <v>0</v>
      </c>
      <c r="FV15" s="14">
        <f t="shared" si="14"/>
        <v>0</v>
      </c>
      <c r="FW15" s="14">
        <f t="shared" si="14"/>
        <v>0</v>
      </c>
      <c r="FX15" s="14">
        <f t="shared" si="14"/>
        <v>0</v>
      </c>
      <c r="FY15" s="14">
        <f t="shared" si="14"/>
        <v>0</v>
      </c>
      <c r="FZ15" s="14">
        <f t="shared" si="14"/>
        <v>0</v>
      </c>
      <c r="GA15" s="14">
        <f t="shared" si="14"/>
        <v>0</v>
      </c>
      <c r="GB15" s="14">
        <f t="shared" si="14"/>
        <v>0</v>
      </c>
      <c r="GC15" s="14">
        <f t="shared" si="14"/>
        <v>0</v>
      </c>
      <c r="GD15" s="14">
        <f t="shared" si="14"/>
        <v>0</v>
      </c>
      <c r="GE15" s="14">
        <f t="shared" si="14"/>
        <v>0</v>
      </c>
      <c r="GF15" s="14">
        <f t="shared" si="14"/>
        <v>0</v>
      </c>
      <c r="GG15" s="14">
        <f t="shared" si="14"/>
        <v>0</v>
      </c>
      <c r="GH15" s="14">
        <f t="shared" si="14"/>
        <v>0</v>
      </c>
      <c r="GI15" s="14">
        <f t="shared" si="14"/>
        <v>0</v>
      </c>
      <c r="GJ15" s="14">
        <f t="shared" si="14"/>
        <v>0</v>
      </c>
      <c r="GK15" s="14">
        <f t="shared" si="14"/>
        <v>0</v>
      </c>
      <c r="GL15" s="14">
        <f t="shared" si="14"/>
        <v>0</v>
      </c>
      <c r="GM15" s="14">
        <f t="shared" ref="GM15:ID15" si="15">IF(HLOOKUP(GM$10,PTA_Look_Up_Table,6,FALSE)&gt;=0.01,HLOOKUP(GM$10,PTA_Look_Up_Table,6,FALSE)*Capacity_Factor,0)</f>
        <v>0</v>
      </c>
      <c r="GN15" s="14">
        <f t="shared" si="15"/>
        <v>0</v>
      </c>
      <c r="GO15" s="14">
        <f t="shared" si="15"/>
        <v>0</v>
      </c>
      <c r="GP15" s="14">
        <f t="shared" si="15"/>
        <v>0</v>
      </c>
      <c r="GQ15" s="14">
        <f t="shared" si="15"/>
        <v>0</v>
      </c>
      <c r="GR15" s="14">
        <f t="shared" si="15"/>
        <v>0</v>
      </c>
      <c r="GS15" s="14">
        <f t="shared" si="15"/>
        <v>0</v>
      </c>
      <c r="GT15" s="14">
        <f t="shared" si="15"/>
        <v>0.19969547090498199</v>
      </c>
      <c r="GU15" s="14">
        <f t="shared" si="15"/>
        <v>0</v>
      </c>
      <c r="GV15" s="14">
        <f t="shared" si="15"/>
        <v>0</v>
      </c>
      <c r="GW15" s="14">
        <f t="shared" si="15"/>
        <v>0</v>
      </c>
      <c r="GX15" s="14">
        <f t="shared" si="15"/>
        <v>0</v>
      </c>
      <c r="GY15" s="14">
        <f t="shared" si="15"/>
        <v>0</v>
      </c>
      <c r="GZ15" s="14">
        <f t="shared" si="15"/>
        <v>0</v>
      </c>
      <c r="HA15" s="14">
        <f t="shared" si="15"/>
        <v>0</v>
      </c>
      <c r="HB15" s="14">
        <f t="shared" si="15"/>
        <v>0</v>
      </c>
      <c r="HC15" s="14">
        <f t="shared" si="15"/>
        <v>0</v>
      </c>
      <c r="HD15" s="14">
        <f t="shared" si="15"/>
        <v>0</v>
      </c>
      <c r="HE15" s="14">
        <f t="shared" si="15"/>
        <v>0</v>
      </c>
      <c r="HF15" s="14">
        <f t="shared" si="15"/>
        <v>0</v>
      </c>
      <c r="HG15" s="14">
        <f t="shared" si="15"/>
        <v>0</v>
      </c>
      <c r="HH15" s="14">
        <f t="shared" si="15"/>
        <v>0</v>
      </c>
      <c r="HI15" s="14">
        <f t="shared" si="15"/>
        <v>0</v>
      </c>
      <c r="HJ15" s="14">
        <f t="shared" si="15"/>
        <v>0</v>
      </c>
      <c r="HK15" s="14">
        <f t="shared" si="15"/>
        <v>0</v>
      </c>
      <c r="HL15" s="14">
        <f t="shared" si="15"/>
        <v>0</v>
      </c>
      <c r="HM15" s="14">
        <f t="shared" si="15"/>
        <v>0</v>
      </c>
      <c r="HN15" s="14">
        <f t="shared" si="15"/>
        <v>0</v>
      </c>
      <c r="HO15" s="14">
        <f t="shared" si="15"/>
        <v>0</v>
      </c>
      <c r="HP15" s="14">
        <f t="shared" si="15"/>
        <v>0</v>
      </c>
      <c r="HQ15" s="14">
        <f t="shared" si="15"/>
        <v>0</v>
      </c>
      <c r="HR15" s="14">
        <f t="shared" si="15"/>
        <v>0</v>
      </c>
      <c r="HS15" s="14">
        <f t="shared" si="15"/>
        <v>0</v>
      </c>
      <c r="HT15" s="14">
        <f t="shared" si="15"/>
        <v>0</v>
      </c>
      <c r="HU15" s="14">
        <f t="shared" si="15"/>
        <v>0</v>
      </c>
      <c r="HV15" s="14">
        <f t="shared" si="15"/>
        <v>0</v>
      </c>
      <c r="HW15" s="14">
        <f t="shared" si="15"/>
        <v>0</v>
      </c>
      <c r="HX15" s="14">
        <f t="shared" si="15"/>
        <v>0</v>
      </c>
      <c r="HY15" s="14">
        <f t="shared" si="15"/>
        <v>0</v>
      </c>
      <c r="HZ15" s="14">
        <f t="shared" si="15"/>
        <v>0</v>
      </c>
      <c r="IA15" s="14">
        <f t="shared" si="15"/>
        <v>0</v>
      </c>
      <c r="IB15" s="14">
        <f t="shared" si="15"/>
        <v>0</v>
      </c>
      <c r="IC15" s="14">
        <f t="shared" si="15"/>
        <v>0</v>
      </c>
      <c r="ID15" s="14">
        <f t="shared" si="15"/>
        <v>0</v>
      </c>
      <c r="IE15" s="14"/>
      <c r="IF15" s="14"/>
      <c r="IG15" s="14"/>
      <c r="IH15" s="14"/>
      <c r="II15" s="14"/>
      <c r="IJ15" s="14"/>
      <c r="IK15" s="14"/>
      <c r="IL15" s="14"/>
      <c r="IM15" s="14"/>
      <c r="IN15" s="14"/>
      <c r="IO15" s="14"/>
      <c r="IP15" s="14"/>
      <c r="IQ15" s="14"/>
      <c r="IR15" s="14"/>
      <c r="IS15" s="14"/>
      <c r="IT15" s="14"/>
    </row>
    <row r="16" spans="1:256" s="12" customFormat="1" ht="12" customHeight="1" x14ac:dyDescent="0.15">
      <c r="A16" s="17" t="s">
        <v>403</v>
      </c>
      <c r="B16" s="16" t="s">
        <v>176</v>
      </c>
      <c r="C16" s="14">
        <f t="shared" ref="C16:BN16" si="16">IF(HLOOKUP(C$10,PTA_Look_Up_Table,7,FALSE)&gt;=0.01,HLOOKUP(C$10,PTA_Look_Up_Table,7,FALSE)*Capacity_Factor,0)</f>
        <v>0</v>
      </c>
      <c r="D16" s="14">
        <f t="shared" si="16"/>
        <v>0</v>
      </c>
      <c r="E16" s="14">
        <f t="shared" si="16"/>
        <v>0</v>
      </c>
      <c r="F16" s="14">
        <f t="shared" si="16"/>
        <v>0</v>
      </c>
      <c r="G16" s="14">
        <f t="shared" si="16"/>
        <v>0</v>
      </c>
      <c r="H16" s="14">
        <f t="shared" si="16"/>
        <v>0</v>
      </c>
      <c r="I16" s="14">
        <f t="shared" si="16"/>
        <v>0</v>
      </c>
      <c r="J16" s="14">
        <f t="shared" si="16"/>
        <v>0</v>
      </c>
      <c r="K16" s="14">
        <f t="shared" si="16"/>
        <v>0</v>
      </c>
      <c r="L16" s="14">
        <f t="shared" si="16"/>
        <v>0</v>
      </c>
      <c r="M16" s="14">
        <f t="shared" si="16"/>
        <v>0</v>
      </c>
      <c r="N16" s="14">
        <f t="shared" si="16"/>
        <v>0</v>
      </c>
      <c r="O16" s="14">
        <f t="shared" si="16"/>
        <v>0</v>
      </c>
      <c r="P16" s="14">
        <f t="shared" si="16"/>
        <v>0</v>
      </c>
      <c r="Q16" s="14">
        <f t="shared" si="16"/>
        <v>0</v>
      </c>
      <c r="R16" s="14">
        <f t="shared" si="16"/>
        <v>0</v>
      </c>
      <c r="S16" s="14">
        <f t="shared" si="16"/>
        <v>0</v>
      </c>
      <c r="T16" s="14">
        <f t="shared" si="16"/>
        <v>0</v>
      </c>
      <c r="U16" s="14">
        <f t="shared" si="16"/>
        <v>0</v>
      </c>
      <c r="V16" s="14">
        <f t="shared" si="16"/>
        <v>0</v>
      </c>
      <c r="W16" s="14">
        <f t="shared" si="16"/>
        <v>0</v>
      </c>
      <c r="X16" s="14">
        <f t="shared" si="16"/>
        <v>0</v>
      </c>
      <c r="Y16" s="14">
        <f t="shared" si="16"/>
        <v>0</v>
      </c>
      <c r="Z16" s="14">
        <f t="shared" si="16"/>
        <v>0</v>
      </c>
      <c r="AA16" s="14">
        <f t="shared" si="16"/>
        <v>0</v>
      </c>
      <c r="AB16" s="14">
        <f t="shared" si="16"/>
        <v>0</v>
      </c>
      <c r="AC16" s="14">
        <f t="shared" si="16"/>
        <v>0</v>
      </c>
      <c r="AD16" s="14">
        <f t="shared" si="16"/>
        <v>0</v>
      </c>
      <c r="AE16" s="14">
        <f t="shared" si="16"/>
        <v>0</v>
      </c>
      <c r="AF16" s="14">
        <f t="shared" si="16"/>
        <v>0</v>
      </c>
      <c r="AG16" s="14">
        <f t="shared" si="16"/>
        <v>0</v>
      </c>
      <c r="AH16" s="14">
        <f t="shared" si="16"/>
        <v>0</v>
      </c>
      <c r="AI16" s="14">
        <f t="shared" si="16"/>
        <v>0</v>
      </c>
      <c r="AJ16" s="14">
        <f t="shared" si="16"/>
        <v>0</v>
      </c>
      <c r="AK16" s="14">
        <f t="shared" si="16"/>
        <v>0</v>
      </c>
      <c r="AL16" s="14">
        <f t="shared" si="16"/>
        <v>0</v>
      </c>
      <c r="AM16" s="14">
        <f t="shared" si="16"/>
        <v>0</v>
      </c>
      <c r="AN16" s="14">
        <f t="shared" si="16"/>
        <v>0</v>
      </c>
      <c r="AO16" s="14">
        <f t="shared" si="16"/>
        <v>8.101908844602651E-2</v>
      </c>
      <c r="AP16" s="14">
        <f t="shared" si="16"/>
        <v>0.12152251750363233</v>
      </c>
      <c r="AQ16" s="14">
        <f t="shared" si="16"/>
        <v>0</v>
      </c>
      <c r="AR16" s="14">
        <f t="shared" si="16"/>
        <v>4.050342905760581E-2</v>
      </c>
      <c r="AS16" s="14">
        <f t="shared" si="16"/>
        <v>8.101908844602651E-2</v>
      </c>
      <c r="AT16" s="14">
        <f t="shared" si="16"/>
        <v>0.12152251750363233</v>
      </c>
      <c r="AU16" s="14">
        <f t="shared" si="16"/>
        <v>0</v>
      </c>
      <c r="AV16" s="14">
        <f t="shared" si="16"/>
        <v>49.40104744238058</v>
      </c>
      <c r="AW16" s="14">
        <f t="shared" si="16"/>
        <v>0</v>
      </c>
      <c r="AX16" s="14">
        <f t="shared" si="16"/>
        <v>49.32002677242626</v>
      </c>
      <c r="AY16" s="14">
        <f t="shared" si="16"/>
        <v>8.101908844602651E-2</v>
      </c>
      <c r="AZ16" s="14">
        <f t="shared" si="16"/>
        <v>8.101908844602651E-2</v>
      </c>
      <c r="BA16" s="14">
        <f t="shared" si="16"/>
        <v>8.101908844602651E-2</v>
      </c>
      <c r="BB16" s="14">
        <f t="shared" si="16"/>
        <v>8.101908844602651E-2</v>
      </c>
      <c r="BC16" s="14">
        <f t="shared" si="16"/>
        <v>8.101908844602651E-2</v>
      </c>
      <c r="BD16" s="14">
        <f t="shared" si="16"/>
        <v>8.101908844602651E-2</v>
      </c>
      <c r="BE16" s="14">
        <f t="shared" si="16"/>
        <v>8.101908844602651E-2</v>
      </c>
      <c r="BF16" s="14">
        <f t="shared" si="16"/>
        <v>8.101908844602651E-2</v>
      </c>
      <c r="BG16" s="14">
        <f t="shared" si="16"/>
        <v>8.101908844602651E-2</v>
      </c>
      <c r="BH16" s="14">
        <f t="shared" si="16"/>
        <v>0</v>
      </c>
      <c r="BI16" s="14">
        <f t="shared" si="16"/>
        <v>0</v>
      </c>
      <c r="BJ16" s="14">
        <f t="shared" si="16"/>
        <v>0</v>
      </c>
      <c r="BK16" s="14">
        <f t="shared" si="16"/>
        <v>8.101908844602651E-2</v>
      </c>
      <c r="BL16" s="14">
        <f t="shared" si="16"/>
        <v>0</v>
      </c>
      <c r="BM16" s="14">
        <f t="shared" si="16"/>
        <v>7.9797953174491662E-2</v>
      </c>
      <c r="BN16" s="14">
        <f t="shared" si="16"/>
        <v>0</v>
      </c>
      <c r="BO16" s="14">
        <f t="shared" ref="BO16:DZ16" si="17">IF(HLOOKUP(BO$10,PTA_Look_Up_Table,7,FALSE)&gt;=0.01,HLOOKUP(BO$10,PTA_Look_Up_Table,7,FALSE)*Capacity_Factor,0)</f>
        <v>0</v>
      </c>
      <c r="BP16" s="14">
        <f t="shared" si="17"/>
        <v>0</v>
      </c>
      <c r="BQ16" s="14">
        <f t="shared" si="17"/>
        <v>0</v>
      </c>
      <c r="BR16" s="14">
        <f t="shared" si="17"/>
        <v>0</v>
      </c>
      <c r="BS16" s="14">
        <f t="shared" si="17"/>
        <v>0</v>
      </c>
      <c r="BT16" s="14">
        <f t="shared" si="17"/>
        <v>0</v>
      </c>
      <c r="BU16" s="14">
        <f t="shared" si="17"/>
        <v>0</v>
      </c>
      <c r="BV16" s="14">
        <f t="shared" si="17"/>
        <v>0</v>
      </c>
      <c r="BW16" s="14">
        <f t="shared" si="17"/>
        <v>0</v>
      </c>
      <c r="BX16" s="14">
        <f t="shared" si="17"/>
        <v>0</v>
      </c>
      <c r="BY16" s="14">
        <f t="shared" si="17"/>
        <v>0</v>
      </c>
      <c r="BZ16" s="14">
        <f t="shared" si="17"/>
        <v>0</v>
      </c>
      <c r="CA16" s="14">
        <f t="shared" si="17"/>
        <v>0</v>
      </c>
      <c r="CB16" s="14">
        <f t="shared" si="17"/>
        <v>0</v>
      </c>
      <c r="CC16" s="14">
        <f t="shared" si="17"/>
        <v>0</v>
      </c>
      <c r="CD16" s="14">
        <f t="shared" si="17"/>
        <v>0</v>
      </c>
      <c r="CE16" s="14">
        <f t="shared" si="17"/>
        <v>0</v>
      </c>
      <c r="CF16" s="14">
        <f t="shared" si="17"/>
        <v>0</v>
      </c>
      <c r="CG16" s="14">
        <f t="shared" si="17"/>
        <v>0</v>
      </c>
      <c r="CH16" s="14">
        <f t="shared" si="17"/>
        <v>0</v>
      </c>
      <c r="CI16" s="14">
        <f t="shared" si="17"/>
        <v>0</v>
      </c>
      <c r="CJ16" s="14">
        <f t="shared" si="17"/>
        <v>0</v>
      </c>
      <c r="CK16" s="14">
        <f t="shared" si="17"/>
        <v>0</v>
      </c>
      <c r="CL16" s="14">
        <f t="shared" si="17"/>
        <v>0</v>
      </c>
      <c r="CM16" s="14">
        <f t="shared" si="17"/>
        <v>0</v>
      </c>
      <c r="CN16" s="14">
        <f t="shared" si="17"/>
        <v>0</v>
      </c>
      <c r="CO16" s="14">
        <f t="shared" si="17"/>
        <v>0</v>
      </c>
      <c r="CP16" s="14">
        <f t="shared" si="17"/>
        <v>0</v>
      </c>
      <c r="CQ16" s="14">
        <f t="shared" si="17"/>
        <v>0</v>
      </c>
      <c r="CR16" s="14">
        <f t="shared" si="17"/>
        <v>0</v>
      </c>
      <c r="CS16" s="14">
        <f t="shared" si="17"/>
        <v>0</v>
      </c>
      <c r="CT16" s="14">
        <f t="shared" si="17"/>
        <v>0</v>
      </c>
      <c r="CU16" s="14">
        <f t="shared" si="17"/>
        <v>0</v>
      </c>
      <c r="CV16" s="14">
        <f t="shared" si="17"/>
        <v>0</v>
      </c>
      <c r="CW16" s="14">
        <f t="shared" si="17"/>
        <v>0</v>
      </c>
      <c r="CX16" s="14">
        <f t="shared" si="17"/>
        <v>0</v>
      </c>
      <c r="CY16" s="14">
        <f t="shared" si="17"/>
        <v>0</v>
      </c>
      <c r="CZ16" s="14">
        <f t="shared" si="17"/>
        <v>0</v>
      </c>
      <c r="DA16" s="14">
        <f t="shared" si="17"/>
        <v>0</v>
      </c>
      <c r="DB16" s="14">
        <f t="shared" si="17"/>
        <v>0</v>
      </c>
      <c r="DC16" s="14">
        <f t="shared" si="17"/>
        <v>0</v>
      </c>
      <c r="DD16" s="14">
        <f t="shared" si="17"/>
        <v>0</v>
      </c>
      <c r="DE16" s="14">
        <f t="shared" si="17"/>
        <v>0</v>
      </c>
      <c r="DF16" s="14">
        <f t="shared" si="17"/>
        <v>0</v>
      </c>
      <c r="DG16" s="14">
        <f t="shared" si="17"/>
        <v>0</v>
      </c>
      <c r="DH16" s="14">
        <f t="shared" si="17"/>
        <v>0</v>
      </c>
      <c r="DI16" s="14">
        <f t="shared" si="17"/>
        <v>0</v>
      </c>
      <c r="DJ16" s="14">
        <f t="shared" si="17"/>
        <v>0</v>
      </c>
      <c r="DK16" s="14">
        <f t="shared" si="17"/>
        <v>0</v>
      </c>
      <c r="DL16" s="14">
        <f t="shared" si="17"/>
        <v>0</v>
      </c>
      <c r="DM16" s="14">
        <f t="shared" si="17"/>
        <v>0</v>
      </c>
      <c r="DN16" s="14">
        <f t="shared" si="17"/>
        <v>0</v>
      </c>
      <c r="DO16" s="14">
        <f t="shared" si="17"/>
        <v>0</v>
      </c>
      <c r="DP16" s="14">
        <f t="shared" si="17"/>
        <v>0</v>
      </c>
      <c r="DQ16" s="14">
        <f t="shared" si="17"/>
        <v>0</v>
      </c>
      <c r="DR16" s="14">
        <f t="shared" si="17"/>
        <v>0</v>
      </c>
      <c r="DS16" s="14">
        <f t="shared" si="17"/>
        <v>0</v>
      </c>
      <c r="DT16" s="14">
        <f t="shared" si="17"/>
        <v>0</v>
      </c>
      <c r="DU16" s="14">
        <f t="shared" si="17"/>
        <v>0</v>
      </c>
      <c r="DV16" s="14">
        <f t="shared" si="17"/>
        <v>0</v>
      </c>
      <c r="DW16" s="14">
        <f t="shared" si="17"/>
        <v>0</v>
      </c>
      <c r="DX16" s="14">
        <f t="shared" si="17"/>
        <v>0</v>
      </c>
      <c r="DY16" s="14">
        <f t="shared" si="17"/>
        <v>0</v>
      </c>
      <c r="DZ16" s="14">
        <f t="shared" si="17"/>
        <v>0</v>
      </c>
      <c r="EA16" s="14">
        <f t="shared" ref="EA16:GL16" si="18">IF(HLOOKUP(EA$10,PTA_Look_Up_Table,7,FALSE)&gt;=0.01,HLOOKUP(EA$10,PTA_Look_Up_Table,7,FALSE)*Capacity_Factor,0)</f>
        <v>0</v>
      </c>
      <c r="EB16" s="14">
        <f t="shared" si="18"/>
        <v>0</v>
      </c>
      <c r="EC16" s="14">
        <f t="shared" si="18"/>
        <v>0</v>
      </c>
      <c r="ED16" s="14">
        <f t="shared" si="18"/>
        <v>0</v>
      </c>
      <c r="EE16" s="14">
        <f t="shared" si="18"/>
        <v>0</v>
      </c>
      <c r="EF16" s="14">
        <f t="shared" si="18"/>
        <v>0</v>
      </c>
      <c r="EG16" s="14">
        <f t="shared" si="18"/>
        <v>0</v>
      </c>
      <c r="EH16" s="14">
        <f t="shared" si="18"/>
        <v>0</v>
      </c>
      <c r="EI16" s="14">
        <f t="shared" si="18"/>
        <v>0</v>
      </c>
      <c r="EJ16" s="14">
        <f t="shared" si="18"/>
        <v>0</v>
      </c>
      <c r="EK16" s="14">
        <f t="shared" si="18"/>
        <v>0</v>
      </c>
      <c r="EL16" s="14">
        <f t="shared" si="18"/>
        <v>0</v>
      </c>
      <c r="EM16" s="14">
        <f t="shared" si="18"/>
        <v>0</v>
      </c>
      <c r="EN16" s="14">
        <f t="shared" si="18"/>
        <v>0</v>
      </c>
      <c r="EO16" s="14">
        <f t="shared" si="18"/>
        <v>0</v>
      </c>
      <c r="EP16" s="14">
        <f t="shared" si="18"/>
        <v>0</v>
      </c>
      <c r="EQ16" s="14">
        <f t="shared" si="18"/>
        <v>0</v>
      </c>
      <c r="ER16" s="14">
        <f t="shared" si="18"/>
        <v>0</v>
      </c>
      <c r="ES16" s="14">
        <f t="shared" si="18"/>
        <v>0</v>
      </c>
      <c r="ET16" s="14">
        <f t="shared" si="18"/>
        <v>0</v>
      </c>
      <c r="EU16" s="14">
        <f t="shared" si="18"/>
        <v>0</v>
      </c>
      <c r="EV16" s="14">
        <f t="shared" si="18"/>
        <v>0</v>
      </c>
      <c r="EW16" s="14">
        <f t="shared" si="18"/>
        <v>0</v>
      </c>
      <c r="EX16" s="14">
        <f t="shared" si="18"/>
        <v>0</v>
      </c>
      <c r="EY16" s="14">
        <f t="shared" si="18"/>
        <v>0</v>
      </c>
      <c r="EZ16" s="14">
        <f t="shared" si="18"/>
        <v>0</v>
      </c>
      <c r="FA16" s="14">
        <f t="shared" si="18"/>
        <v>0</v>
      </c>
      <c r="FB16" s="14">
        <f t="shared" si="18"/>
        <v>0</v>
      </c>
      <c r="FC16" s="14">
        <f t="shared" si="18"/>
        <v>0</v>
      </c>
      <c r="FD16" s="14">
        <f t="shared" si="18"/>
        <v>0</v>
      </c>
      <c r="FE16" s="14">
        <f t="shared" si="18"/>
        <v>0</v>
      </c>
      <c r="FF16" s="14">
        <f t="shared" si="18"/>
        <v>0</v>
      </c>
      <c r="FG16" s="14">
        <f t="shared" si="18"/>
        <v>0</v>
      </c>
      <c r="FH16" s="14">
        <f t="shared" si="18"/>
        <v>0</v>
      </c>
      <c r="FI16" s="14">
        <f t="shared" si="18"/>
        <v>0</v>
      </c>
      <c r="FJ16" s="14">
        <f t="shared" si="18"/>
        <v>0</v>
      </c>
      <c r="FK16" s="14">
        <f t="shared" si="18"/>
        <v>0</v>
      </c>
      <c r="FL16" s="14">
        <f t="shared" si="18"/>
        <v>0</v>
      </c>
      <c r="FM16" s="14">
        <f t="shared" si="18"/>
        <v>0</v>
      </c>
      <c r="FN16" s="14">
        <f t="shared" si="18"/>
        <v>0</v>
      </c>
      <c r="FO16" s="14">
        <f t="shared" si="18"/>
        <v>0</v>
      </c>
      <c r="FP16" s="14">
        <f t="shared" si="18"/>
        <v>0</v>
      </c>
      <c r="FQ16" s="14">
        <f t="shared" si="18"/>
        <v>0</v>
      </c>
      <c r="FR16" s="14">
        <f t="shared" si="18"/>
        <v>0</v>
      </c>
      <c r="FS16" s="14">
        <f t="shared" si="18"/>
        <v>0</v>
      </c>
      <c r="FT16" s="14">
        <f t="shared" si="18"/>
        <v>0</v>
      </c>
      <c r="FU16" s="14">
        <f t="shared" si="18"/>
        <v>0</v>
      </c>
      <c r="FV16" s="14">
        <f t="shared" si="18"/>
        <v>0</v>
      </c>
      <c r="FW16" s="14">
        <f t="shared" si="18"/>
        <v>0</v>
      </c>
      <c r="FX16" s="14">
        <f t="shared" si="18"/>
        <v>0</v>
      </c>
      <c r="FY16" s="14">
        <f t="shared" si="18"/>
        <v>0</v>
      </c>
      <c r="FZ16" s="14">
        <f t="shared" si="18"/>
        <v>0</v>
      </c>
      <c r="GA16" s="14">
        <f t="shared" si="18"/>
        <v>0</v>
      </c>
      <c r="GB16" s="14">
        <f t="shared" si="18"/>
        <v>0</v>
      </c>
      <c r="GC16" s="14">
        <f t="shared" si="18"/>
        <v>0</v>
      </c>
      <c r="GD16" s="14">
        <f t="shared" si="18"/>
        <v>0</v>
      </c>
      <c r="GE16" s="14">
        <f t="shared" si="18"/>
        <v>0</v>
      </c>
      <c r="GF16" s="14">
        <f t="shared" si="18"/>
        <v>0</v>
      </c>
      <c r="GG16" s="14">
        <f t="shared" si="18"/>
        <v>0</v>
      </c>
      <c r="GH16" s="14">
        <f t="shared" si="18"/>
        <v>0</v>
      </c>
      <c r="GI16" s="14">
        <f t="shared" si="18"/>
        <v>0</v>
      </c>
      <c r="GJ16" s="14">
        <f t="shared" si="18"/>
        <v>0</v>
      </c>
      <c r="GK16" s="14">
        <f t="shared" si="18"/>
        <v>0</v>
      </c>
      <c r="GL16" s="14">
        <f t="shared" si="18"/>
        <v>0</v>
      </c>
      <c r="GM16" s="14">
        <f t="shared" ref="GM16:ID16" si="19">IF(HLOOKUP(GM$10,PTA_Look_Up_Table,7,FALSE)&gt;=0.01,HLOOKUP(GM$10,PTA_Look_Up_Table,7,FALSE)*Capacity_Factor,0)</f>
        <v>0</v>
      </c>
      <c r="GN16" s="14">
        <f t="shared" si="19"/>
        <v>0</v>
      </c>
      <c r="GO16" s="14">
        <f t="shared" si="19"/>
        <v>0</v>
      </c>
      <c r="GP16" s="14">
        <f t="shared" si="19"/>
        <v>0</v>
      </c>
      <c r="GQ16" s="14">
        <f t="shared" si="19"/>
        <v>0</v>
      </c>
      <c r="GR16" s="14">
        <f t="shared" si="19"/>
        <v>0</v>
      </c>
      <c r="GS16" s="14">
        <f t="shared" si="19"/>
        <v>0</v>
      </c>
      <c r="GT16" s="14">
        <f t="shared" si="19"/>
        <v>7.9797953174491662E-2</v>
      </c>
      <c r="GU16" s="14">
        <f t="shared" si="19"/>
        <v>0</v>
      </c>
      <c r="GV16" s="14">
        <f t="shared" si="19"/>
        <v>0</v>
      </c>
      <c r="GW16" s="14">
        <f t="shared" si="19"/>
        <v>0</v>
      </c>
      <c r="GX16" s="14">
        <f t="shared" si="19"/>
        <v>0</v>
      </c>
      <c r="GY16" s="14">
        <f t="shared" si="19"/>
        <v>0</v>
      </c>
      <c r="GZ16" s="14">
        <f t="shared" si="19"/>
        <v>0</v>
      </c>
      <c r="HA16" s="14">
        <f t="shared" si="19"/>
        <v>0</v>
      </c>
      <c r="HB16" s="14">
        <f t="shared" si="19"/>
        <v>0</v>
      </c>
      <c r="HC16" s="14">
        <f t="shared" si="19"/>
        <v>0</v>
      </c>
      <c r="HD16" s="14">
        <f t="shared" si="19"/>
        <v>0</v>
      </c>
      <c r="HE16" s="14">
        <f t="shared" si="19"/>
        <v>0</v>
      </c>
      <c r="HF16" s="14">
        <f t="shared" si="19"/>
        <v>0</v>
      </c>
      <c r="HG16" s="14">
        <f t="shared" si="19"/>
        <v>0</v>
      </c>
      <c r="HH16" s="14">
        <f t="shared" si="19"/>
        <v>0</v>
      </c>
      <c r="HI16" s="14">
        <f t="shared" si="19"/>
        <v>0</v>
      </c>
      <c r="HJ16" s="14">
        <f t="shared" si="19"/>
        <v>0</v>
      </c>
      <c r="HK16" s="14">
        <f t="shared" si="19"/>
        <v>0</v>
      </c>
      <c r="HL16" s="14">
        <f t="shared" si="19"/>
        <v>0</v>
      </c>
      <c r="HM16" s="14">
        <f t="shared" si="19"/>
        <v>0</v>
      </c>
      <c r="HN16" s="14">
        <f t="shared" si="19"/>
        <v>0</v>
      </c>
      <c r="HO16" s="14">
        <f t="shared" si="19"/>
        <v>0</v>
      </c>
      <c r="HP16" s="14">
        <f t="shared" si="19"/>
        <v>0</v>
      </c>
      <c r="HQ16" s="14">
        <f t="shared" si="19"/>
        <v>0</v>
      </c>
      <c r="HR16" s="14">
        <f t="shared" si="19"/>
        <v>0</v>
      </c>
      <c r="HS16" s="14">
        <f t="shared" si="19"/>
        <v>0</v>
      </c>
      <c r="HT16" s="14">
        <f t="shared" si="19"/>
        <v>0</v>
      </c>
      <c r="HU16" s="14">
        <f t="shared" si="19"/>
        <v>0</v>
      </c>
      <c r="HV16" s="14">
        <f t="shared" si="19"/>
        <v>0</v>
      </c>
      <c r="HW16" s="14">
        <f t="shared" si="19"/>
        <v>0</v>
      </c>
      <c r="HX16" s="14">
        <f t="shared" si="19"/>
        <v>0</v>
      </c>
      <c r="HY16" s="14">
        <f t="shared" si="19"/>
        <v>0</v>
      </c>
      <c r="HZ16" s="14">
        <f t="shared" si="19"/>
        <v>0</v>
      </c>
      <c r="IA16" s="14">
        <f t="shared" si="19"/>
        <v>0</v>
      </c>
      <c r="IB16" s="14">
        <f t="shared" si="19"/>
        <v>0</v>
      </c>
      <c r="IC16" s="14">
        <f t="shared" si="19"/>
        <v>0</v>
      </c>
      <c r="ID16" s="14">
        <f t="shared" si="19"/>
        <v>0</v>
      </c>
      <c r="IE16" s="14"/>
      <c r="IF16" s="14"/>
      <c r="IG16" s="14"/>
      <c r="IH16" s="14"/>
      <c r="II16" s="14"/>
      <c r="IJ16" s="14"/>
      <c r="IK16" s="14"/>
      <c r="IL16" s="14"/>
      <c r="IM16" s="14"/>
      <c r="IN16" s="14"/>
      <c r="IO16" s="14"/>
      <c r="IP16" s="14"/>
      <c r="IQ16" s="14"/>
      <c r="IR16" s="14"/>
      <c r="IS16" s="14"/>
      <c r="IT16" s="14"/>
    </row>
    <row r="17" spans="1:254" s="12" customFormat="1" ht="12" customHeight="1" x14ac:dyDescent="0.15">
      <c r="A17" s="17" t="s">
        <v>465</v>
      </c>
      <c r="B17" s="16" t="s">
        <v>176</v>
      </c>
      <c r="C17" s="14">
        <f t="shared" ref="C17:BN17" si="20">IF(HLOOKUP(C$10,PTA_Look_Up_Table,8,FALSE)&gt;=0.01,HLOOKUP(C$10,PTA_Look_Up_Table,8,FALSE)*Capacity_Factor,0)</f>
        <v>0</v>
      </c>
      <c r="D17" s="14">
        <f t="shared" si="20"/>
        <v>0</v>
      </c>
      <c r="E17" s="14">
        <f t="shared" si="20"/>
        <v>0</v>
      </c>
      <c r="F17" s="14">
        <f t="shared" si="20"/>
        <v>0</v>
      </c>
      <c r="G17" s="14">
        <f t="shared" si="20"/>
        <v>0</v>
      </c>
      <c r="H17" s="14">
        <f t="shared" si="20"/>
        <v>0</v>
      </c>
      <c r="I17" s="14">
        <f t="shared" si="20"/>
        <v>0</v>
      </c>
      <c r="J17" s="14">
        <f t="shared" si="20"/>
        <v>0</v>
      </c>
      <c r="K17" s="14">
        <f t="shared" si="20"/>
        <v>0</v>
      </c>
      <c r="L17" s="14">
        <f t="shared" si="20"/>
        <v>0</v>
      </c>
      <c r="M17" s="14">
        <f t="shared" si="20"/>
        <v>0</v>
      </c>
      <c r="N17" s="14">
        <f t="shared" si="20"/>
        <v>0</v>
      </c>
      <c r="O17" s="14">
        <f t="shared" si="20"/>
        <v>0</v>
      </c>
      <c r="P17" s="14">
        <f t="shared" si="20"/>
        <v>0</v>
      </c>
      <c r="Q17" s="14">
        <f t="shared" si="20"/>
        <v>0</v>
      </c>
      <c r="R17" s="14">
        <f t="shared" si="20"/>
        <v>0</v>
      </c>
      <c r="S17" s="14">
        <f t="shared" si="20"/>
        <v>0</v>
      </c>
      <c r="T17" s="14">
        <f t="shared" si="20"/>
        <v>0</v>
      </c>
      <c r="U17" s="14">
        <f t="shared" si="20"/>
        <v>0</v>
      </c>
      <c r="V17" s="14">
        <f t="shared" si="20"/>
        <v>0</v>
      </c>
      <c r="W17" s="14">
        <f t="shared" si="20"/>
        <v>0</v>
      </c>
      <c r="X17" s="14">
        <f t="shared" si="20"/>
        <v>0</v>
      </c>
      <c r="Y17" s="14">
        <f t="shared" si="20"/>
        <v>0</v>
      </c>
      <c r="Z17" s="14">
        <f t="shared" si="20"/>
        <v>0</v>
      </c>
      <c r="AA17" s="14">
        <f t="shared" si="20"/>
        <v>0</v>
      </c>
      <c r="AB17" s="14">
        <f t="shared" si="20"/>
        <v>0</v>
      </c>
      <c r="AC17" s="14">
        <f t="shared" si="20"/>
        <v>0</v>
      </c>
      <c r="AD17" s="14">
        <f t="shared" si="20"/>
        <v>0</v>
      </c>
      <c r="AE17" s="14">
        <f t="shared" si="20"/>
        <v>0</v>
      </c>
      <c r="AF17" s="14">
        <f t="shared" si="20"/>
        <v>0</v>
      </c>
      <c r="AG17" s="14">
        <f t="shared" si="20"/>
        <v>0</v>
      </c>
      <c r="AH17" s="14">
        <f t="shared" si="20"/>
        <v>0</v>
      </c>
      <c r="AI17" s="14">
        <f t="shared" si="20"/>
        <v>0</v>
      </c>
      <c r="AJ17" s="14">
        <f t="shared" si="20"/>
        <v>0</v>
      </c>
      <c r="AK17" s="14">
        <f t="shared" si="20"/>
        <v>0</v>
      </c>
      <c r="AL17" s="14">
        <f t="shared" si="20"/>
        <v>0</v>
      </c>
      <c r="AM17" s="14">
        <f t="shared" si="20"/>
        <v>0</v>
      </c>
      <c r="AN17" s="14">
        <f t="shared" si="20"/>
        <v>0</v>
      </c>
      <c r="AO17" s="14">
        <f t="shared" si="20"/>
        <v>0</v>
      </c>
      <c r="AP17" s="14">
        <f t="shared" si="20"/>
        <v>0</v>
      </c>
      <c r="AQ17" s="14">
        <f t="shared" si="20"/>
        <v>0</v>
      </c>
      <c r="AR17" s="14">
        <f t="shared" si="20"/>
        <v>0</v>
      </c>
      <c r="AS17" s="14">
        <f t="shared" si="20"/>
        <v>0</v>
      </c>
      <c r="AT17" s="14">
        <f t="shared" si="20"/>
        <v>0</v>
      </c>
      <c r="AU17" s="14">
        <f t="shared" si="20"/>
        <v>0</v>
      </c>
      <c r="AV17" s="14">
        <f t="shared" si="20"/>
        <v>0</v>
      </c>
      <c r="AW17" s="14">
        <f t="shared" si="20"/>
        <v>0</v>
      </c>
      <c r="AX17" s="14">
        <f t="shared" si="20"/>
        <v>0</v>
      </c>
      <c r="AY17" s="14">
        <f t="shared" si="20"/>
        <v>0</v>
      </c>
      <c r="AZ17" s="14">
        <f t="shared" si="20"/>
        <v>0</v>
      </c>
      <c r="BA17" s="14">
        <f t="shared" si="20"/>
        <v>0</v>
      </c>
      <c r="BB17" s="14">
        <f t="shared" si="20"/>
        <v>0</v>
      </c>
      <c r="BC17" s="14">
        <f t="shared" si="20"/>
        <v>0</v>
      </c>
      <c r="BD17" s="14">
        <f t="shared" si="20"/>
        <v>0</v>
      </c>
      <c r="BE17" s="14">
        <f t="shared" si="20"/>
        <v>0</v>
      </c>
      <c r="BF17" s="14">
        <f t="shared" si="20"/>
        <v>0</v>
      </c>
      <c r="BG17" s="14">
        <f t="shared" si="20"/>
        <v>0</v>
      </c>
      <c r="BH17" s="14">
        <f t="shared" si="20"/>
        <v>0</v>
      </c>
      <c r="BI17" s="14">
        <f t="shared" si="20"/>
        <v>0</v>
      </c>
      <c r="BJ17" s="14">
        <f t="shared" si="20"/>
        <v>0</v>
      </c>
      <c r="BK17" s="14">
        <f t="shared" si="20"/>
        <v>0</v>
      </c>
      <c r="BL17" s="14">
        <f t="shared" si="20"/>
        <v>0</v>
      </c>
      <c r="BM17" s="14">
        <f t="shared" si="20"/>
        <v>0</v>
      </c>
      <c r="BN17" s="14">
        <f t="shared" si="20"/>
        <v>0</v>
      </c>
      <c r="BO17" s="14">
        <f t="shared" ref="BO17:DZ17" si="21">IF(HLOOKUP(BO$10,PTA_Look_Up_Table,8,FALSE)&gt;=0.01,HLOOKUP(BO$10,PTA_Look_Up_Table,8,FALSE)*Capacity_Factor,0)</f>
        <v>0</v>
      </c>
      <c r="BP17" s="14">
        <f t="shared" si="21"/>
        <v>0</v>
      </c>
      <c r="BQ17" s="14">
        <f t="shared" si="21"/>
        <v>0</v>
      </c>
      <c r="BR17" s="14">
        <f t="shared" si="21"/>
        <v>0</v>
      </c>
      <c r="BS17" s="14">
        <f t="shared" si="21"/>
        <v>0</v>
      </c>
      <c r="BT17" s="14">
        <f t="shared" si="21"/>
        <v>0</v>
      </c>
      <c r="BU17" s="14">
        <f t="shared" si="21"/>
        <v>0</v>
      </c>
      <c r="BV17" s="14">
        <f t="shared" si="21"/>
        <v>0</v>
      </c>
      <c r="BW17" s="14">
        <f t="shared" si="21"/>
        <v>0</v>
      </c>
      <c r="BX17" s="14">
        <f t="shared" si="21"/>
        <v>0</v>
      </c>
      <c r="BY17" s="14">
        <f t="shared" si="21"/>
        <v>0</v>
      </c>
      <c r="BZ17" s="14">
        <f t="shared" si="21"/>
        <v>0</v>
      </c>
      <c r="CA17" s="14">
        <f t="shared" si="21"/>
        <v>0</v>
      </c>
      <c r="CB17" s="14">
        <f t="shared" si="21"/>
        <v>0</v>
      </c>
      <c r="CC17" s="14">
        <f t="shared" si="21"/>
        <v>0</v>
      </c>
      <c r="CD17" s="14">
        <f t="shared" si="21"/>
        <v>0</v>
      </c>
      <c r="CE17" s="14">
        <f t="shared" si="21"/>
        <v>0</v>
      </c>
      <c r="CF17" s="14">
        <f t="shared" si="21"/>
        <v>0</v>
      </c>
      <c r="CG17" s="14">
        <f t="shared" si="21"/>
        <v>0</v>
      </c>
      <c r="CH17" s="14">
        <f t="shared" si="21"/>
        <v>0</v>
      </c>
      <c r="CI17" s="14">
        <f t="shared" si="21"/>
        <v>0</v>
      </c>
      <c r="CJ17" s="14">
        <f t="shared" si="21"/>
        <v>0</v>
      </c>
      <c r="CK17" s="14">
        <f t="shared" si="21"/>
        <v>0</v>
      </c>
      <c r="CL17" s="14">
        <f t="shared" si="21"/>
        <v>0</v>
      </c>
      <c r="CM17" s="14">
        <f t="shared" si="21"/>
        <v>0</v>
      </c>
      <c r="CN17" s="14">
        <f t="shared" si="21"/>
        <v>0</v>
      </c>
      <c r="CO17" s="14">
        <f t="shared" si="21"/>
        <v>0</v>
      </c>
      <c r="CP17" s="14">
        <f t="shared" si="21"/>
        <v>0</v>
      </c>
      <c r="CQ17" s="14">
        <f t="shared" si="21"/>
        <v>0</v>
      </c>
      <c r="CR17" s="14">
        <f t="shared" si="21"/>
        <v>0</v>
      </c>
      <c r="CS17" s="14">
        <f t="shared" si="21"/>
        <v>0</v>
      </c>
      <c r="CT17" s="14">
        <f t="shared" si="21"/>
        <v>0</v>
      </c>
      <c r="CU17" s="14">
        <f t="shared" si="21"/>
        <v>0</v>
      </c>
      <c r="CV17" s="14">
        <f t="shared" si="21"/>
        <v>0</v>
      </c>
      <c r="CW17" s="14">
        <f t="shared" si="21"/>
        <v>0</v>
      </c>
      <c r="CX17" s="14">
        <f t="shared" si="21"/>
        <v>0</v>
      </c>
      <c r="CY17" s="14">
        <f t="shared" si="21"/>
        <v>0</v>
      </c>
      <c r="CZ17" s="14">
        <f t="shared" si="21"/>
        <v>0</v>
      </c>
      <c r="DA17" s="14">
        <f t="shared" si="21"/>
        <v>0</v>
      </c>
      <c r="DB17" s="14">
        <f t="shared" si="21"/>
        <v>0</v>
      </c>
      <c r="DC17" s="14">
        <f t="shared" si="21"/>
        <v>0</v>
      </c>
      <c r="DD17" s="14">
        <f t="shared" si="21"/>
        <v>0</v>
      </c>
      <c r="DE17" s="14">
        <f t="shared" si="21"/>
        <v>0</v>
      </c>
      <c r="DF17" s="14">
        <f t="shared" si="21"/>
        <v>0</v>
      </c>
      <c r="DG17" s="14">
        <f t="shared" si="21"/>
        <v>0</v>
      </c>
      <c r="DH17" s="14">
        <f t="shared" si="21"/>
        <v>0</v>
      </c>
      <c r="DI17" s="14">
        <f t="shared" si="21"/>
        <v>0</v>
      </c>
      <c r="DJ17" s="14">
        <f t="shared" si="21"/>
        <v>0</v>
      </c>
      <c r="DK17" s="14">
        <f t="shared" si="21"/>
        <v>0</v>
      </c>
      <c r="DL17" s="14">
        <f t="shared" si="21"/>
        <v>0</v>
      </c>
      <c r="DM17" s="14">
        <f t="shared" si="21"/>
        <v>0</v>
      </c>
      <c r="DN17" s="14">
        <f t="shared" si="21"/>
        <v>0</v>
      </c>
      <c r="DO17" s="14">
        <f t="shared" si="21"/>
        <v>0</v>
      </c>
      <c r="DP17" s="14">
        <f t="shared" si="21"/>
        <v>0</v>
      </c>
      <c r="DQ17" s="14">
        <f t="shared" si="21"/>
        <v>0</v>
      </c>
      <c r="DR17" s="14">
        <f t="shared" si="21"/>
        <v>0</v>
      </c>
      <c r="DS17" s="14">
        <f t="shared" si="21"/>
        <v>0</v>
      </c>
      <c r="DT17" s="14">
        <f t="shared" si="21"/>
        <v>0</v>
      </c>
      <c r="DU17" s="14">
        <f t="shared" si="21"/>
        <v>0</v>
      </c>
      <c r="DV17" s="14">
        <f t="shared" si="21"/>
        <v>0</v>
      </c>
      <c r="DW17" s="14">
        <f t="shared" si="21"/>
        <v>0</v>
      </c>
      <c r="DX17" s="14">
        <f t="shared" si="21"/>
        <v>0</v>
      </c>
      <c r="DY17" s="14">
        <f t="shared" si="21"/>
        <v>0</v>
      </c>
      <c r="DZ17" s="14">
        <f t="shared" si="21"/>
        <v>0</v>
      </c>
      <c r="EA17" s="14">
        <f t="shared" ref="EA17:GL17" si="22">IF(HLOOKUP(EA$10,PTA_Look_Up_Table,8,FALSE)&gt;=0.01,HLOOKUP(EA$10,PTA_Look_Up_Table,8,FALSE)*Capacity_Factor,0)</f>
        <v>0</v>
      </c>
      <c r="EB17" s="14">
        <f t="shared" si="22"/>
        <v>0</v>
      </c>
      <c r="EC17" s="14">
        <f t="shared" si="22"/>
        <v>0</v>
      </c>
      <c r="ED17" s="14">
        <f t="shared" si="22"/>
        <v>0</v>
      </c>
      <c r="EE17" s="14">
        <f t="shared" si="22"/>
        <v>0</v>
      </c>
      <c r="EF17" s="14">
        <f t="shared" si="22"/>
        <v>0</v>
      </c>
      <c r="EG17" s="14">
        <f t="shared" si="22"/>
        <v>0</v>
      </c>
      <c r="EH17" s="14">
        <f t="shared" si="22"/>
        <v>0</v>
      </c>
      <c r="EI17" s="14">
        <f t="shared" si="22"/>
        <v>0</v>
      </c>
      <c r="EJ17" s="14">
        <f t="shared" si="22"/>
        <v>0</v>
      </c>
      <c r="EK17" s="14">
        <f t="shared" si="22"/>
        <v>0</v>
      </c>
      <c r="EL17" s="14">
        <f t="shared" si="22"/>
        <v>0</v>
      </c>
      <c r="EM17" s="14">
        <f t="shared" si="22"/>
        <v>0</v>
      </c>
      <c r="EN17" s="14">
        <f t="shared" si="22"/>
        <v>0</v>
      </c>
      <c r="EO17" s="14">
        <f t="shared" si="22"/>
        <v>0</v>
      </c>
      <c r="EP17" s="14">
        <f t="shared" si="22"/>
        <v>0</v>
      </c>
      <c r="EQ17" s="14">
        <f t="shared" si="22"/>
        <v>0</v>
      </c>
      <c r="ER17" s="14">
        <f t="shared" si="22"/>
        <v>0</v>
      </c>
      <c r="ES17" s="14">
        <f t="shared" si="22"/>
        <v>0</v>
      </c>
      <c r="ET17" s="14">
        <f t="shared" si="22"/>
        <v>0</v>
      </c>
      <c r="EU17" s="14">
        <f t="shared" si="22"/>
        <v>0</v>
      </c>
      <c r="EV17" s="14">
        <f t="shared" si="22"/>
        <v>0</v>
      </c>
      <c r="EW17" s="14">
        <f t="shared" si="22"/>
        <v>0</v>
      </c>
      <c r="EX17" s="14">
        <f t="shared" si="22"/>
        <v>0</v>
      </c>
      <c r="EY17" s="14">
        <f t="shared" si="22"/>
        <v>0</v>
      </c>
      <c r="EZ17" s="14">
        <f t="shared" si="22"/>
        <v>0</v>
      </c>
      <c r="FA17" s="14">
        <f t="shared" si="22"/>
        <v>0</v>
      </c>
      <c r="FB17" s="14">
        <f t="shared" si="22"/>
        <v>0</v>
      </c>
      <c r="FC17" s="14">
        <f t="shared" si="22"/>
        <v>0</v>
      </c>
      <c r="FD17" s="14">
        <f t="shared" si="22"/>
        <v>0</v>
      </c>
      <c r="FE17" s="14">
        <f t="shared" si="22"/>
        <v>0</v>
      </c>
      <c r="FF17" s="14">
        <f t="shared" si="22"/>
        <v>0</v>
      </c>
      <c r="FG17" s="14">
        <f t="shared" si="22"/>
        <v>0</v>
      </c>
      <c r="FH17" s="14">
        <f t="shared" si="22"/>
        <v>0</v>
      </c>
      <c r="FI17" s="14">
        <f t="shared" si="22"/>
        <v>0</v>
      </c>
      <c r="FJ17" s="14">
        <f t="shared" si="22"/>
        <v>0</v>
      </c>
      <c r="FK17" s="14">
        <f t="shared" si="22"/>
        <v>0</v>
      </c>
      <c r="FL17" s="14">
        <f t="shared" si="22"/>
        <v>0</v>
      </c>
      <c r="FM17" s="14">
        <f t="shared" si="22"/>
        <v>0</v>
      </c>
      <c r="FN17" s="14">
        <f t="shared" si="22"/>
        <v>0</v>
      </c>
      <c r="FO17" s="14">
        <f t="shared" si="22"/>
        <v>0</v>
      </c>
      <c r="FP17" s="14">
        <f t="shared" si="22"/>
        <v>0</v>
      </c>
      <c r="FQ17" s="14">
        <f t="shared" si="22"/>
        <v>0</v>
      </c>
      <c r="FR17" s="14">
        <f t="shared" si="22"/>
        <v>0</v>
      </c>
      <c r="FS17" s="14">
        <f t="shared" si="22"/>
        <v>0</v>
      </c>
      <c r="FT17" s="14">
        <f t="shared" si="22"/>
        <v>0</v>
      </c>
      <c r="FU17" s="14">
        <f t="shared" si="22"/>
        <v>0</v>
      </c>
      <c r="FV17" s="14">
        <f t="shared" si="22"/>
        <v>0</v>
      </c>
      <c r="FW17" s="14">
        <f t="shared" si="22"/>
        <v>0</v>
      </c>
      <c r="FX17" s="14">
        <f t="shared" si="22"/>
        <v>0</v>
      </c>
      <c r="FY17" s="14">
        <f t="shared" si="22"/>
        <v>0</v>
      </c>
      <c r="FZ17" s="14">
        <f t="shared" si="22"/>
        <v>0</v>
      </c>
      <c r="GA17" s="14">
        <f t="shared" si="22"/>
        <v>0</v>
      </c>
      <c r="GB17" s="14">
        <f t="shared" si="22"/>
        <v>0</v>
      </c>
      <c r="GC17" s="14">
        <f t="shared" si="22"/>
        <v>0</v>
      </c>
      <c r="GD17" s="14">
        <f t="shared" si="22"/>
        <v>0</v>
      </c>
      <c r="GE17" s="14">
        <f t="shared" si="22"/>
        <v>0</v>
      </c>
      <c r="GF17" s="14">
        <f t="shared" si="22"/>
        <v>0</v>
      </c>
      <c r="GG17" s="14">
        <f t="shared" si="22"/>
        <v>0</v>
      </c>
      <c r="GH17" s="14">
        <f t="shared" si="22"/>
        <v>0</v>
      </c>
      <c r="GI17" s="14">
        <f t="shared" si="22"/>
        <v>0</v>
      </c>
      <c r="GJ17" s="14">
        <f t="shared" si="22"/>
        <v>0</v>
      </c>
      <c r="GK17" s="14">
        <f t="shared" si="22"/>
        <v>0</v>
      </c>
      <c r="GL17" s="14">
        <f t="shared" si="22"/>
        <v>0</v>
      </c>
      <c r="GM17" s="14">
        <f t="shared" ref="GM17:ID17" si="23">IF(HLOOKUP(GM$10,PTA_Look_Up_Table,8,FALSE)&gt;=0.01,HLOOKUP(GM$10,PTA_Look_Up_Table,8,FALSE)*Capacity_Factor,0)</f>
        <v>0</v>
      </c>
      <c r="GN17" s="14">
        <f t="shared" si="23"/>
        <v>0</v>
      </c>
      <c r="GO17" s="14">
        <f t="shared" si="23"/>
        <v>0</v>
      </c>
      <c r="GP17" s="14">
        <f t="shared" si="23"/>
        <v>0</v>
      </c>
      <c r="GQ17" s="14">
        <f t="shared" si="23"/>
        <v>0</v>
      </c>
      <c r="GR17" s="14">
        <f t="shared" si="23"/>
        <v>0</v>
      </c>
      <c r="GS17" s="14">
        <f t="shared" si="23"/>
        <v>0</v>
      </c>
      <c r="GT17" s="14">
        <f t="shared" si="23"/>
        <v>0</v>
      </c>
      <c r="GU17" s="14">
        <f t="shared" si="23"/>
        <v>0</v>
      </c>
      <c r="GV17" s="14">
        <f t="shared" si="23"/>
        <v>0</v>
      </c>
      <c r="GW17" s="14">
        <f t="shared" si="23"/>
        <v>0</v>
      </c>
      <c r="GX17" s="14">
        <f t="shared" si="23"/>
        <v>0</v>
      </c>
      <c r="GY17" s="14">
        <f t="shared" si="23"/>
        <v>0</v>
      </c>
      <c r="GZ17" s="14">
        <f t="shared" si="23"/>
        <v>0</v>
      </c>
      <c r="HA17" s="14">
        <f t="shared" si="23"/>
        <v>0</v>
      </c>
      <c r="HB17" s="14">
        <f t="shared" si="23"/>
        <v>0</v>
      </c>
      <c r="HC17" s="14">
        <f t="shared" si="23"/>
        <v>0</v>
      </c>
      <c r="HD17" s="14">
        <f t="shared" si="23"/>
        <v>0</v>
      </c>
      <c r="HE17" s="14">
        <f t="shared" si="23"/>
        <v>0</v>
      </c>
      <c r="HF17" s="14">
        <f t="shared" si="23"/>
        <v>0</v>
      </c>
      <c r="HG17" s="14">
        <f t="shared" si="23"/>
        <v>0</v>
      </c>
      <c r="HH17" s="14">
        <f t="shared" si="23"/>
        <v>0</v>
      </c>
      <c r="HI17" s="14">
        <f t="shared" si="23"/>
        <v>0</v>
      </c>
      <c r="HJ17" s="14">
        <f t="shared" si="23"/>
        <v>0</v>
      </c>
      <c r="HK17" s="14">
        <f t="shared" si="23"/>
        <v>0</v>
      </c>
      <c r="HL17" s="14">
        <f t="shared" si="23"/>
        <v>0</v>
      </c>
      <c r="HM17" s="14">
        <f t="shared" si="23"/>
        <v>0</v>
      </c>
      <c r="HN17" s="14">
        <f t="shared" si="23"/>
        <v>0</v>
      </c>
      <c r="HO17" s="14">
        <f t="shared" si="23"/>
        <v>0</v>
      </c>
      <c r="HP17" s="14">
        <f t="shared" si="23"/>
        <v>0</v>
      </c>
      <c r="HQ17" s="14">
        <f t="shared" si="23"/>
        <v>0</v>
      </c>
      <c r="HR17" s="14">
        <f t="shared" si="23"/>
        <v>0</v>
      </c>
      <c r="HS17" s="14">
        <f t="shared" si="23"/>
        <v>0</v>
      </c>
      <c r="HT17" s="14">
        <f t="shared" si="23"/>
        <v>0</v>
      </c>
      <c r="HU17" s="14">
        <f t="shared" si="23"/>
        <v>0</v>
      </c>
      <c r="HV17" s="14">
        <f t="shared" si="23"/>
        <v>0</v>
      </c>
      <c r="HW17" s="14">
        <f t="shared" si="23"/>
        <v>0</v>
      </c>
      <c r="HX17" s="14">
        <f t="shared" si="23"/>
        <v>0</v>
      </c>
      <c r="HY17" s="14">
        <f t="shared" si="23"/>
        <v>0</v>
      </c>
      <c r="HZ17" s="14">
        <f t="shared" si="23"/>
        <v>0</v>
      </c>
      <c r="IA17" s="14">
        <f t="shared" si="23"/>
        <v>0</v>
      </c>
      <c r="IB17" s="14">
        <f t="shared" si="23"/>
        <v>0</v>
      </c>
      <c r="IC17" s="14">
        <f t="shared" si="23"/>
        <v>0</v>
      </c>
      <c r="ID17" s="14">
        <f t="shared" si="23"/>
        <v>0</v>
      </c>
      <c r="IE17" s="14"/>
      <c r="IF17" s="14"/>
      <c r="IG17" s="14"/>
      <c r="IH17" s="14"/>
      <c r="II17" s="14"/>
      <c r="IJ17" s="14"/>
      <c r="IK17" s="14"/>
      <c r="IL17" s="14"/>
      <c r="IM17" s="14"/>
      <c r="IN17" s="14"/>
      <c r="IO17" s="14"/>
      <c r="IP17" s="14"/>
      <c r="IQ17" s="14"/>
      <c r="IR17" s="14"/>
      <c r="IS17" s="14"/>
      <c r="IT17" s="14"/>
    </row>
    <row r="18" spans="1:254" s="12" customFormat="1" ht="12" customHeight="1" x14ac:dyDescent="0.15">
      <c r="A18" s="17" t="s">
        <v>178</v>
      </c>
      <c r="B18" s="16" t="s">
        <v>176</v>
      </c>
      <c r="C18" s="14">
        <f t="shared" ref="C18:BN18" si="24">IF(HLOOKUP(C$10,PTA_Look_Up_Table,9,FALSE)&gt;=0.01,HLOOKUP(C$10,PTA_Look_Up_Table,9,FALSE)*Capacity_Factor,0)</f>
        <v>0</v>
      </c>
      <c r="D18" s="14">
        <f t="shared" si="24"/>
        <v>0</v>
      </c>
      <c r="E18" s="14">
        <f t="shared" si="24"/>
        <v>0</v>
      </c>
      <c r="F18" s="14">
        <f t="shared" si="24"/>
        <v>0</v>
      </c>
      <c r="G18" s="14">
        <f t="shared" si="24"/>
        <v>0</v>
      </c>
      <c r="H18" s="14">
        <f t="shared" si="24"/>
        <v>0</v>
      </c>
      <c r="I18" s="14">
        <f t="shared" si="24"/>
        <v>0</v>
      </c>
      <c r="J18" s="14">
        <f t="shared" si="24"/>
        <v>0</v>
      </c>
      <c r="K18" s="14">
        <f t="shared" si="24"/>
        <v>0</v>
      </c>
      <c r="L18" s="14">
        <f t="shared" si="24"/>
        <v>0</v>
      </c>
      <c r="M18" s="14">
        <f t="shared" si="24"/>
        <v>0</v>
      </c>
      <c r="N18" s="14">
        <f t="shared" si="24"/>
        <v>0</v>
      </c>
      <c r="O18" s="14">
        <f t="shared" si="24"/>
        <v>0</v>
      </c>
      <c r="P18" s="14">
        <f t="shared" si="24"/>
        <v>0</v>
      </c>
      <c r="Q18" s="14">
        <f t="shared" si="24"/>
        <v>0</v>
      </c>
      <c r="R18" s="14">
        <f t="shared" si="24"/>
        <v>0</v>
      </c>
      <c r="S18" s="14">
        <f t="shared" si="24"/>
        <v>0</v>
      </c>
      <c r="T18" s="14">
        <f t="shared" si="24"/>
        <v>0</v>
      </c>
      <c r="U18" s="14">
        <f t="shared" si="24"/>
        <v>0</v>
      </c>
      <c r="V18" s="14">
        <f t="shared" si="24"/>
        <v>0</v>
      </c>
      <c r="W18" s="14">
        <f t="shared" si="24"/>
        <v>0</v>
      </c>
      <c r="X18" s="14">
        <f t="shared" si="24"/>
        <v>0</v>
      </c>
      <c r="Y18" s="14">
        <f t="shared" si="24"/>
        <v>0</v>
      </c>
      <c r="Z18" s="14">
        <f t="shared" si="24"/>
        <v>0</v>
      </c>
      <c r="AA18" s="14">
        <f t="shared" si="24"/>
        <v>0</v>
      </c>
      <c r="AB18" s="14">
        <f t="shared" si="24"/>
        <v>0</v>
      </c>
      <c r="AC18" s="14">
        <f t="shared" si="24"/>
        <v>0</v>
      </c>
      <c r="AD18" s="14">
        <f t="shared" si="24"/>
        <v>0</v>
      </c>
      <c r="AE18" s="14">
        <f t="shared" si="24"/>
        <v>0</v>
      </c>
      <c r="AF18" s="14">
        <f t="shared" si="24"/>
        <v>0</v>
      </c>
      <c r="AG18" s="14">
        <f t="shared" si="24"/>
        <v>0</v>
      </c>
      <c r="AH18" s="14">
        <f t="shared" si="24"/>
        <v>0</v>
      </c>
      <c r="AI18" s="14">
        <f t="shared" si="24"/>
        <v>0</v>
      </c>
      <c r="AJ18" s="14">
        <f t="shared" si="24"/>
        <v>0</v>
      </c>
      <c r="AK18" s="14">
        <f t="shared" si="24"/>
        <v>0</v>
      </c>
      <c r="AL18" s="14">
        <f t="shared" si="24"/>
        <v>0</v>
      </c>
      <c r="AM18" s="14">
        <f t="shared" si="24"/>
        <v>0</v>
      </c>
      <c r="AN18" s="14">
        <f t="shared" si="24"/>
        <v>0</v>
      </c>
      <c r="AO18" s="14">
        <f t="shared" si="24"/>
        <v>0</v>
      </c>
      <c r="AP18" s="14">
        <f t="shared" si="24"/>
        <v>0</v>
      </c>
      <c r="AQ18" s="14">
        <f t="shared" si="24"/>
        <v>0</v>
      </c>
      <c r="AR18" s="14">
        <f t="shared" si="24"/>
        <v>0</v>
      </c>
      <c r="AS18" s="14">
        <f t="shared" si="24"/>
        <v>0</v>
      </c>
      <c r="AT18" s="14">
        <f t="shared" si="24"/>
        <v>0</v>
      </c>
      <c r="AU18" s="14">
        <f t="shared" si="24"/>
        <v>0</v>
      </c>
      <c r="AV18" s="14">
        <f t="shared" si="24"/>
        <v>0</v>
      </c>
      <c r="AW18" s="14">
        <f t="shared" si="24"/>
        <v>0</v>
      </c>
      <c r="AX18" s="14">
        <f t="shared" si="24"/>
        <v>0</v>
      </c>
      <c r="AY18" s="14">
        <f t="shared" si="24"/>
        <v>0</v>
      </c>
      <c r="AZ18" s="14">
        <f t="shared" si="24"/>
        <v>0</v>
      </c>
      <c r="BA18" s="14">
        <f t="shared" si="24"/>
        <v>0</v>
      </c>
      <c r="BB18" s="14">
        <f t="shared" si="24"/>
        <v>0</v>
      </c>
      <c r="BC18" s="14">
        <f t="shared" si="24"/>
        <v>0</v>
      </c>
      <c r="BD18" s="14">
        <f t="shared" si="24"/>
        <v>0</v>
      </c>
      <c r="BE18" s="14">
        <f t="shared" si="24"/>
        <v>0</v>
      </c>
      <c r="BF18" s="14">
        <f t="shared" si="24"/>
        <v>0</v>
      </c>
      <c r="BG18" s="14">
        <f t="shared" si="24"/>
        <v>0</v>
      </c>
      <c r="BH18" s="14">
        <f t="shared" si="24"/>
        <v>0</v>
      </c>
      <c r="BI18" s="14">
        <f t="shared" si="24"/>
        <v>0</v>
      </c>
      <c r="BJ18" s="14">
        <f t="shared" si="24"/>
        <v>0</v>
      </c>
      <c r="BK18" s="14">
        <f t="shared" si="24"/>
        <v>0</v>
      </c>
      <c r="BL18" s="14">
        <f t="shared" si="24"/>
        <v>0</v>
      </c>
      <c r="BM18" s="14">
        <f t="shared" si="24"/>
        <v>0</v>
      </c>
      <c r="BN18" s="14">
        <f t="shared" si="24"/>
        <v>0</v>
      </c>
      <c r="BO18" s="14">
        <f t="shared" ref="BO18:DZ18" si="25">IF(HLOOKUP(BO$10,PTA_Look_Up_Table,9,FALSE)&gt;=0.01,HLOOKUP(BO$10,PTA_Look_Up_Table,9,FALSE)*Capacity_Factor,0)</f>
        <v>0</v>
      </c>
      <c r="BP18" s="14">
        <f t="shared" si="25"/>
        <v>0</v>
      </c>
      <c r="BQ18" s="14">
        <f t="shared" si="25"/>
        <v>0</v>
      </c>
      <c r="BR18" s="14">
        <f t="shared" si="25"/>
        <v>0</v>
      </c>
      <c r="BS18" s="14">
        <f t="shared" si="25"/>
        <v>0</v>
      </c>
      <c r="BT18" s="14">
        <f t="shared" si="25"/>
        <v>0</v>
      </c>
      <c r="BU18" s="14">
        <f t="shared" si="25"/>
        <v>0</v>
      </c>
      <c r="BV18" s="14">
        <f t="shared" si="25"/>
        <v>0</v>
      </c>
      <c r="BW18" s="14">
        <f t="shared" si="25"/>
        <v>0</v>
      </c>
      <c r="BX18" s="14">
        <f t="shared" si="25"/>
        <v>0</v>
      </c>
      <c r="BY18" s="14">
        <f t="shared" si="25"/>
        <v>0</v>
      </c>
      <c r="BZ18" s="14">
        <f t="shared" si="25"/>
        <v>0</v>
      </c>
      <c r="CA18" s="14">
        <f t="shared" si="25"/>
        <v>0</v>
      </c>
      <c r="CB18" s="14">
        <f t="shared" si="25"/>
        <v>0</v>
      </c>
      <c r="CC18" s="14">
        <f t="shared" si="25"/>
        <v>0</v>
      </c>
      <c r="CD18" s="14">
        <f t="shared" si="25"/>
        <v>0</v>
      </c>
      <c r="CE18" s="14">
        <f t="shared" si="25"/>
        <v>0</v>
      </c>
      <c r="CF18" s="14">
        <f t="shared" si="25"/>
        <v>0</v>
      </c>
      <c r="CG18" s="14">
        <f t="shared" si="25"/>
        <v>0</v>
      </c>
      <c r="CH18" s="14">
        <f t="shared" si="25"/>
        <v>0</v>
      </c>
      <c r="CI18" s="14">
        <f t="shared" si="25"/>
        <v>0</v>
      </c>
      <c r="CJ18" s="14">
        <f t="shared" si="25"/>
        <v>0</v>
      </c>
      <c r="CK18" s="14">
        <f t="shared" si="25"/>
        <v>0</v>
      </c>
      <c r="CL18" s="14">
        <f t="shared" si="25"/>
        <v>0</v>
      </c>
      <c r="CM18" s="14">
        <f t="shared" si="25"/>
        <v>0</v>
      </c>
      <c r="CN18" s="14">
        <f t="shared" si="25"/>
        <v>0</v>
      </c>
      <c r="CO18" s="14">
        <f t="shared" si="25"/>
        <v>0</v>
      </c>
      <c r="CP18" s="14">
        <f t="shared" si="25"/>
        <v>0</v>
      </c>
      <c r="CQ18" s="14">
        <f t="shared" si="25"/>
        <v>0</v>
      </c>
      <c r="CR18" s="14">
        <f t="shared" si="25"/>
        <v>0</v>
      </c>
      <c r="CS18" s="14">
        <f t="shared" si="25"/>
        <v>0</v>
      </c>
      <c r="CT18" s="14">
        <f t="shared" si="25"/>
        <v>0</v>
      </c>
      <c r="CU18" s="14">
        <f t="shared" si="25"/>
        <v>0</v>
      </c>
      <c r="CV18" s="14">
        <f t="shared" si="25"/>
        <v>0</v>
      </c>
      <c r="CW18" s="14">
        <f t="shared" si="25"/>
        <v>0</v>
      </c>
      <c r="CX18" s="14">
        <f t="shared" si="25"/>
        <v>0</v>
      </c>
      <c r="CY18" s="14">
        <f t="shared" si="25"/>
        <v>0</v>
      </c>
      <c r="CZ18" s="14">
        <f t="shared" si="25"/>
        <v>0</v>
      </c>
      <c r="DA18" s="14">
        <f t="shared" si="25"/>
        <v>0</v>
      </c>
      <c r="DB18" s="14">
        <f t="shared" si="25"/>
        <v>0</v>
      </c>
      <c r="DC18" s="14">
        <f t="shared" si="25"/>
        <v>0</v>
      </c>
      <c r="DD18" s="14">
        <f t="shared" si="25"/>
        <v>0</v>
      </c>
      <c r="DE18" s="14">
        <f t="shared" si="25"/>
        <v>0</v>
      </c>
      <c r="DF18" s="14">
        <f t="shared" si="25"/>
        <v>0</v>
      </c>
      <c r="DG18" s="14">
        <f t="shared" si="25"/>
        <v>0</v>
      </c>
      <c r="DH18" s="14">
        <f t="shared" si="25"/>
        <v>0</v>
      </c>
      <c r="DI18" s="14">
        <f t="shared" si="25"/>
        <v>0</v>
      </c>
      <c r="DJ18" s="14">
        <f t="shared" si="25"/>
        <v>0</v>
      </c>
      <c r="DK18" s="14">
        <f t="shared" si="25"/>
        <v>0</v>
      </c>
      <c r="DL18" s="14">
        <f t="shared" si="25"/>
        <v>0</v>
      </c>
      <c r="DM18" s="14">
        <f t="shared" si="25"/>
        <v>0</v>
      </c>
      <c r="DN18" s="14">
        <f t="shared" si="25"/>
        <v>0</v>
      </c>
      <c r="DO18" s="14">
        <f t="shared" si="25"/>
        <v>0</v>
      </c>
      <c r="DP18" s="14">
        <f t="shared" si="25"/>
        <v>0</v>
      </c>
      <c r="DQ18" s="14">
        <f t="shared" si="25"/>
        <v>0</v>
      </c>
      <c r="DR18" s="14">
        <f t="shared" si="25"/>
        <v>0</v>
      </c>
      <c r="DS18" s="14">
        <f t="shared" si="25"/>
        <v>0</v>
      </c>
      <c r="DT18" s="14">
        <f t="shared" si="25"/>
        <v>0</v>
      </c>
      <c r="DU18" s="14">
        <f t="shared" si="25"/>
        <v>0</v>
      </c>
      <c r="DV18" s="14">
        <f t="shared" si="25"/>
        <v>0</v>
      </c>
      <c r="DW18" s="14">
        <f t="shared" si="25"/>
        <v>0</v>
      </c>
      <c r="DX18" s="14">
        <f t="shared" si="25"/>
        <v>0</v>
      </c>
      <c r="DY18" s="14">
        <f t="shared" si="25"/>
        <v>0</v>
      </c>
      <c r="DZ18" s="14">
        <f t="shared" si="25"/>
        <v>0</v>
      </c>
      <c r="EA18" s="14">
        <f t="shared" ref="EA18:GL18" si="26">IF(HLOOKUP(EA$10,PTA_Look_Up_Table,9,FALSE)&gt;=0.01,HLOOKUP(EA$10,PTA_Look_Up_Table,9,FALSE)*Capacity_Factor,0)</f>
        <v>0</v>
      </c>
      <c r="EB18" s="14">
        <f t="shared" si="26"/>
        <v>0</v>
      </c>
      <c r="EC18" s="14">
        <f t="shared" si="26"/>
        <v>0</v>
      </c>
      <c r="ED18" s="14">
        <f t="shared" si="26"/>
        <v>0</v>
      </c>
      <c r="EE18" s="14">
        <f t="shared" si="26"/>
        <v>0</v>
      </c>
      <c r="EF18" s="14">
        <f t="shared" si="26"/>
        <v>0</v>
      </c>
      <c r="EG18" s="14">
        <f t="shared" si="26"/>
        <v>0</v>
      </c>
      <c r="EH18" s="14">
        <f t="shared" si="26"/>
        <v>0</v>
      </c>
      <c r="EI18" s="14">
        <f t="shared" si="26"/>
        <v>0</v>
      </c>
      <c r="EJ18" s="14">
        <f t="shared" si="26"/>
        <v>0</v>
      </c>
      <c r="EK18" s="14">
        <f t="shared" si="26"/>
        <v>0</v>
      </c>
      <c r="EL18" s="14">
        <f t="shared" si="26"/>
        <v>0</v>
      </c>
      <c r="EM18" s="14">
        <f t="shared" si="26"/>
        <v>0</v>
      </c>
      <c r="EN18" s="14">
        <f t="shared" si="26"/>
        <v>0</v>
      </c>
      <c r="EO18" s="14">
        <f t="shared" si="26"/>
        <v>0</v>
      </c>
      <c r="EP18" s="14">
        <f t="shared" si="26"/>
        <v>0</v>
      </c>
      <c r="EQ18" s="14">
        <f t="shared" si="26"/>
        <v>0</v>
      </c>
      <c r="ER18" s="14">
        <f t="shared" si="26"/>
        <v>0</v>
      </c>
      <c r="ES18" s="14">
        <f t="shared" si="26"/>
        <v>0</v>
      </c>
      <c r="ET18" s="14">
        <f t="shared" si="26"/>
        <v>0</v>
      </c>
      <c r="EU18" s="14">
        <f t="shared" si="26"/>
        <v>0</v>
      </c>
      <c r="EV18" s="14">
        <f t="shared" si="26"/>
        <v>0</v>
      </c>
      <c r="EW18" s="14">
        <f t="shared" si="26"/>
        <v>0</v>
      </c>
      <c r="EX18" s="14">
        <f t="shared" si="26"/>
        <v>0</v>
      </c>
      <c r="EY18" s="14">
        <f t="shared" si="26"/>
        <v>0</v>
      </c>
      <c r="EZ18" s="14">
        <f t="shared" si="26"/>
        <v>0</v>
      </c>
      <c r="FA18" s="14">
        <f t="shared" si="26"/>
        <v>0</v>
      </c>
      <c r="FB18" s="14">
        <f t="shared" si="26"/>
        <v>0</v>
      </c>
      <c r="FC18" s="14">
        <f t="shared" si="26"/>
        <v>0</v>
      </c>
      <c r="FD18" s="14">
        <f t="shared" si="26"/>
        <v>0</v>
      </c>
      <c r="FE18" s="14">
        <f t="shared" si="26"/>
        <v>0</v>
      </c>
      <c r="FF18" s="14">
        <f t="shared" si="26"/>
        <v>0</v>
      </c>
      <c r="FG18" s="14">
        <f t="shared" si="26"/>
        <v>0</v>
      </c>
      <c r="FH18" s="14">
        <f t="shared" si="26"/>
        <v>0</v>
      </c>
      <c r="FI18" s="14">
        <f t="shared" si="26"/>
        <v>0</v>
      </c>
      <c r="FJ18" s="14">
        <f t="shared" si="26"/>
        <v>0</v>
      </c>
      <c r="FK18" s="14">
        <f t="shared" si="26"/>
        <v>0</v>
      </c>
      <c r="FL18" s="14">
        <f t="shared" si="26"/>
        <v>0</v>
      </c>
      <c r="FM18" s="14">
        <f t="shared" si="26"/>
        <v>0</v>
      </c>
      <c r="FN18" s="14">
        <f t="shared" si="26"/>
        <v>0</v>
      </c>
      <c r="FO18" s="14">
        <f t="shared" si="26"/>
        <v>0</v>
      </c>
      <c r="FP18" s="14">
        <f t="shared" si="26"/>
        <v>0</v>
      </c>
      <c r="FQ18" s="14">
        <f t="shared" si="26"/>
        <v>0</v>
      </c>
      <c r="FR18" s="14">
        <f t="shared" si="26"/>
        <v>0</v>
      </c>
      <c r="FS18" s="14">
        <f t="shared" si="26"/>
        <v>0</v>
      </c>
      <c r="FT18" s="14">
        <f t="shared" si="26"/>
        <v>0</v>
      </c>
      <c r="FU18" s="14">
        <f t="shared" si="26"/>
        <v>0</v>
      </c>
      <c r="FV18" s="14">
        <f t="shared" si="26"/>
        <v>0</v>
      </c>
      <c r="FW18" s="14">
        <f t="shared" si="26"/>
        <v>0</v>
      </c>
      <c r="FX18" s="14">
        <f t="shared" si="26"/>
        <v>0</v>
      </c>
      <c r="FY18" s="14">
        <f t="shared" si="26"/>
        <v>0</v>
      </c>
      <c r="FZ18" s="14">
        <f t="shared" si="26"/>
        <v>0</v>
      </c>
      <c r="GA18" s="14">
        <f t="shared" si="26"/>
        <v>0</v>
      </c>
      <c r="GB18" s="14">
        <f t="shared" si="26"/>
        <v>0</v>
      </c>
      <c r="GC18" s="14">
        <f t="shared" si="26"/>
        <v>0</v>
      </c>
      <c r="GD18" s="14">
        <f t="shared" si="26"/>
        <v>0</v>
      </c>
      <c r="GE18" s="14">
        <f t="shared" si="26"/>
        <v>0</v>
      </c>
      <c r="GF18" s="14">
        <f t="shared" si="26"/>
        <v>0</v>
      </c>
      <c r="GG18" s="14">
        <f t="shared" si="26"/>
        <v>0</v>
      </c>
      <c r="GH18" s="14">
        <f t="shared" si="26"/>
        <v>0</v>
      </c>
      <c r="GI18" s="14">
        <f t="shared" si="26"/>
        <v>0</v>
      </c>
      <c r="GJ18" s="14">
        <f t="shared" si="26"/>
        <v>0</v>
      </c>
      <c r="GK18" s="14">
        <f t="shared" si="26"/>
        <v>0</v>
      </c>
      <c r="GL18" s="14">
        <f t="shared" si="26"/>
        <v>0</v>
      </c>
      <c r="GM18" s="14">
        <f t="shared" ref="GM18:ID18" si="27">IF(HLOOKUP(GM$10,PTA_Look_Up_Table,9,FALSE)&gt;=0.01,HLOOKUP(GM$10,PTA_Look_Up_Table,9,FALSE)*Capacity_Factor,0)</f>
        <v>0</v>
      </c>
      <c r="GN18" s="14">
        <f t="shared" si="27"/>
        <v>0</v>
      </c>
      <c r="GO18" s="14">
        <f t="shared" si="27"/>
        <v>0</v>
      </c>
      <c r="GP18" s="14">
        <f t="shared" si="27"/>
        <v>0</v>
      </c>
      <c r="GQ18" s="14">
        <f t="shared" si="27"/>
        <v>0</v>
      </c>
      <c r="GR18" s="14">
        <f t="shared" si="27"/>
        <v>0</v>
      </c>
      <c r="GS18" s="14">
        <f t="shared" si="27"/>
        <v>0</v>
      </c>
      <c r="GT18" s="14">
        <f t="shared" si="27"/>
        <v>0</v>
      </c>
      <c r="GU18" s="14">
        <f t="shared" si="27"/>
        <v>0</v>
      </c>
      <c r="GV18" s="14">
        <f t="shared" si="27"/>
        <v>0</v>
      </c>
      <c r="GW18" s="14">
        <f t="shared" si="27"/>
        <v>0</v>
      </c>
      <c r="GX18" s="14">
        <f t="shared" si="27"/>
        <v>0</v>
      </c>
      <c r="GY18" s="14">
        <f t="shared" si="27"/>
        <v>0</v>
      </c>
      <c r="GZ18" s="14">
        <f t="shared" si="27"/>
        <v>0</v>
      </c>
      <c r="HA18" s="14">
        <f t="shared" si="27"/>
        <v>0</v>
      </c>
      <c r="HB18" s="14">
        <f t="shared" si="27"/>
        <v>0</v>
      </c>
      <c r="HC18" s="14">
        <f t="shared" si="27"/>
        <v>0</v>
      </c>
      <c r="HD18" s="14">
        <f t="shared" si="27"/>
        <v>0</v>
      </c>
      <c r="HE18" s="14">
        <f t="shared" si="27"/>
        <v>0</v>
      </c>
      <c r="HF18" s="14">
        <f t="shared" si="27"/>
        <v>0</v>
      </c>
      <c r="HG18" s="14">
        <f t="shared" si="27"/>
        <v>0</v>
      </c>
      <c r="HH18" s="14">
        <f t="shared" si="27"/>
        <v>0</v>
      </c>
      <c r="HI18" s="14">
        <f t="shared" si="27"/>
        <v>0</v>
      </c>
      <c r="HJ18" s="14">
        <f t="shared" si="27"/>
        <v>0</v>
      </c>
      <c r="HK18" s="14">
        <f t="shared" si="27"/>
        <v>0</v>
      </c>
      <c r="HL18" s="14">
        <f t="shared" si="27"/>
        <v>0</v>
      </c>
      <c r="HM18" s="14">
        <f t="shared" si="27"/>
        <v>0</v>
      </c>
      <c r="HN18" s="14">
        <f t="shared" si="27"/>
        <v>0</v>
      </c>
      <c r="HO18" s="14">
        <f t="shared" si="27"/>
        <v>0</v>
      </c>
      <c r="HP18" s="14">
        <f t="shared" si="27"/>
        <v>0</v>
      </c>
      <c r="HQ18" s="14">
        <f t="shared" si="27"/>
        <v>0</v>
      </c>
      <c r="HR18" s="14">
        <f t="shared" si="27"/>
        <v>0</v>
      </c>
      <c r="HS18" s="14">
        <f t="shared" si="27"/>
        <v>0</v>
      </c>
      <c r="HT18" s="14">
        <f t="shared" si="27"/>
        <v>0</v>
      </c>
      <c r="HU18" s="14">
        <f t="shared" si="27"/>
        <v>0</v>
      </c>
      <c r="HV18" s="14">
        <f t="shared" si="27"/>
        <v>0</v>
      </c>
      <c r="HW18" s="14">
        <f t="shared" si="27"/>
        <v>0</v>
      </c>
      <c r="HX18" s="14">
        <f t="shared" si="27"/>
        <v>0</v>
      </c>
      <c r="HY18" s="14">
        <f t="shared" si="27"/>
        <v>0</v>
      </c>
      <c r="HZ18" s="14">
        <f t="shared" si="27"/>
        <v>0</v>
      </c>
      <c r="IA18" s="14">
        <f t="shared" si="27"/>
        <v>0</v>
      </c>
      <c r="IB18" s="14">
        <f t="shared" si="27"/>
        <v>0</v>
      </c>
      <c r="IC18" s="14">
        <f t="shared" si="27"/>
        <v>0</v>
      </c>
      <c r="ID18" s="14">
        <f t="shared" si="27"/>
        <v>0</v>
      </c>
      <c r="IE18" s="14"/>
      <c r="IF18" s="14"/>
      <c r="IG18" s="14"/>
      <c r="IH18" s="14"/>
      <c r="II18" s="14"/>
      <c r="IJ18" s="14"/>
      <c r="IK18" s="14"/>
      <c r="IL18" s="14"/>
      <c r="IM18" s="14"/>
      <c r="IN18" s="14"/>
      <c r="IO18" s="14"/>
      <c r="IP18" s="14"/>
      <c r="IQ18" s="14"/>
      <c r="IR18" s="14"/>
      <c r="IS18" s="14"/>
      <c r="IT18" s="14"/>
    </row>
    <row r="19" spans="1:254" s="12" customFormat="1" ht="12" customHeight="1" x14ac:dyDescent="0.15">
      <c r="A19" s="17" t="s">
        <v>179</v>
      </c>
      <c r="B19" s="16" t="s">
        <v>176</v>
      </c>
      <c r="C19" s="14">
        <f t="shared" ref="C19:BN19" si="28">IF(HLOOKUP(C$10,PTA_Look_Up_Table,10,FALSE)&gt;=0.01,HLOOKUP(C$10,PTA_Look_Up_Table,10,FALSE)*Capacity_Factor,0)</f>
        <v>0</v>
      </c>
      <c r="D19" s="14">
        <f t="shared" si="28"/>
        <v>0</v>
      </c>
      <c r="E19" s="14">
        <f t="shared" si="28"/>
        <v>0</v>
      </c>
      <c r="F19" s="14">
        <f t="shared" si="28"/>
        <v>0</v>
      </c>
      <c r="G19" s="14">
        <f t="shared" si="28"/>
        <v>0</v>
      </c>
      <c r="H19" s="14">
        <f t="shared" si="28"/>
        <v>0</v>
      </c>
      <c r="I19" s="14">
        <f t="shared" si="28"/>
        <v>0</v>
      </c>
      <c r="J19" s="14">
        <f t="shared" si="28"/>
        <v>0</v>
      </c>
      <c r="K19" s="14">
        <f t="shared" si="28"/>
        <v>0</v>
      </c>
      <c r="L19" s="14">
        <f t="shared" si="28"/>
        <v>0</v>
      </c>
      <c r="M19" s="14">
        <f t="shared" si="28"/>
        <v>1149.3996367806376</v>
      </c>
      <c r="N19" s="14">
        <f t="shared" si="28"/>
        <v>1744.3472422874936</v>
      </c>
      <c r="O19" s="14">
        <f t="shared" si="28"/>
        <v>0</v>
      </c>
      <c r="P19" s="14">
        <f t="shared" si="28"/>
        <v>594.94760550685578</v>
      </c>
      <c r="Q19" s="14">
        <f t="shared" si="28"/>
        <v>0</v>
      </c>
      <c r="R19" s="14">
        <f t="shared" si="28"/>
        <v>1744.3472422874936</v>
      </c>
      <c r="S19" s="14">
        <f t="shared" si="28"/>
        <v>0</v>
      </c>
      <c r="T19" s="14">
        <f t="shared" si="28"/>
        <v>0</v>
      </c>
      <c r="U19" s="14">
        <f t="shared" si="28"/>
        <v>0</v>
      </c>
      <c r="V19" s="14">
        <f t="shared" si="28"/>
        <v>0</v>
      </c>
      <c r="W19" s="14">
        <f t="shared" si="28"/>
        <v>0</v>
      </c>
      <c r="X19" s="14">
        <f t="shared" si="28"/>
        <v>0</v>
      </c>
      <c r="Y19" s="14">
        <f t="shared" si="28"/>
        <v>0</v>
      </c>
      <c r="Z19" s="14">
        <f t="shared" si="28"/>
        <v>0</v>
      </c>
      <c r="AA19" s="14">
        <f t="shared" si="28"/>
        <v>0</v>
      </c>
      <c r="AB19" s="14">
        <f t="shared" si="28"/>
        <v>0</v>
      </c>
      <c r="AC19" s="14">
        <f t="shared" si="28"/>
        <v>0</v>
      </c>
      <c r="AD19" s="14">
        <f t="shared" si="28"/>
        <v>0</v>
      </c>
      <c r="AE19" s="14">
        <f t="shared" si="28"/>
        <v>0</v>
      </c>
      <c r="AF19" s="14">
        <f t="shared" si="28"/>
        <v>0</v>
      </c>
      <c r="AG19" s="14">
        <f t="shared" si="28"/>
        <v>0</v>
      </c>
      <c r="AH19" s="14">
        <f t="shared" si="28"/>
        <v>0</v>
      </c>
      <c r="AI19" s="14">
        <f t="shared" si="28"/>
        <v>0</v>
      </c>
      <c r="AJ19" s="14">
        <f t="shared" si="28"/>
        <v>0</v>
      </c>
      <c r="AK19" s="14">
        <f t="shared" si="28"/>
        <v>0</v>
      </c>
      <c r="AL19" s="14">
        <f t="shared" si="28"/>
        <v>1149.3996367806376</v>
      </c>
      <c r="AM19" s="14">
        <f t="shared" si="28"/>
        <v>0</v>
      </c>
      <c r="AN19" s="14">
        <f t="shared" si="28"/>
        <v>0</v>
      </c>
      <c r="AO19" s="14">
        <f t="shared" si="28"/>
        <v>0</v>
      </c>
      <c r="AP19" s="14">
        <f t="shared" si="28"/>
        <v>0</v>
      </c>
      <c r="AQ19" s="14">
        <f t="shared" si="28"/>
        <v>0</v>
      </c>
      <c r="AR19" s="14">
        <f t="shared" si="28"/>
        <v>0</v>
      </c>
      <c r="AS19" s="14">
        <f t="shared" si="28"/>
        <v>0</v>
      </c>
      <c r="AT19" s="14">
        <f t="shared" si="28"/>
        <v>0</v>
      </c>
      <c r="AU19" s="14">
        <f t="shared" si="28"/>
        <v>0</v>
      </c>
      <c r="AV19" s="14">
        <f t="shared" si="28"/>
        <v>0</v>
      </c>
      <c r="AW19" s="14">
        <f t="shared" si="28"/>
        <v>0</v>
      </c>
      <c r="AX19" s="14">
        <f t="shared" si="28"/>
        <v>0</v>
      </c>
      <c r="AY19" s="14">
        <f t="shared" si="28"/>
        <v>0</v>
      </c>
      <c r="AZ19" s="14">
        <f t="shared" si="28"/>
        <v>0</v>
      </c>
      <c r="BA19" s="14">
        <f t="shared" si="28"/>
        <v>0</v>
      </c>
      <c r="BB19" s="14">
        <f t="shared" si="28"/>
        <v>0</v>
      </c>
      <c r="BC19" s="14">
        <f t="shared" si="28"/>
        <v>0</v>
      </c>
      <c r="BD19" s="14">
        <f t="shared" si="28"/>
        <v>0</v>
      </c>
      <c r="BE19" s="14">
        <f t="shared" si="28"/>
        <v>0</v>
      </c>
      <c r="BF19" s="14">
        <f t="shared" si="28"/>
        <v>0</v>
      </c>
      <c r="BG19" s="14">
        <f t="shared" si="28"/>
        <v>0</v>
      </c>
      <c r="BH19" s="14">
        <f t="shared" si="28"/>
        <v>0</v>
      </c>
      <c r="BI19" s="14">
        <f t="shared" si="28"/>
        <v>0</v>
      </c>
      <c r="BJ19" s="14">
        <f t="shared" si="28"/>
        <v>0</v>
      </c>
      <c r="BK19" s="14">
        <f t="shared" si="28"/>
        <v>0</v>
      </c>
      <c r="BL19" s="14">
        <f t="shared" si="28"/>
        <v>0</v>
      </c>
      <c r="BM19" s="14">
        <f t="shared" si="28"/>
        <v>0</v>
      </c>
      <c r="BN19" s="14">
        <f t="shared" si="28"/>
        <v>0</v>
      </c>
      <c r="BO19" s="14">
        <f t="shared" ref="BO19:DZ19" si="29">IF(HLOOKUP(BO$10,PTA_Look_Up_Table,10,FALSE)&gt;=0.01,HLOOKUP(BO$10,PTA_Look_Up_Table,10,FALSE)*Capacity_Factor,0)</f>
        <v>0</v>
      </c>
      <c r="BP19" s="14">
        <f t="shared" si="29"/>
        <v>0</v>
      </c>
      <c r="BQ19" s="14">
        <f t="shared" si="29"/>
        <v>0</v>
      </c>
      <c r="BR19" s="14">
        <f t="shared" si="29"/>
        <v>0</v>
      </c>
      <c r="BS19" s="14">
        <f t="shared" si="29"/>
        <v>0</v>
      </c>
      <c r="BT19" s="14">
        <f t="shared" si="29"/>
        <v>0</v>
      </c>
      <c r="BU19" s="14">
        <f t="shared" si="29"/>
        <v>0</v>
      </c>
      <c r="BV19" s="14">
        <f t="shared" si="29"/>
        <v>0</v>
      </c>
      <c r="BW19" s="14">
        <f t="shared" si="29"/>
        <v>0</v>
      </c>
      <c r="BX19" s="14">
        <f t="shared" si="29"/>
        <v>0</v>
      </c>
      <c r="BY19" s="14">
        <f t="shared" si="29"/>
        <v>0</v>
      </c>
      <c r="BZ19" s="14">
        <f t="shared" si="29"/>
        <v>0</v>
      </c>
      <c r="CA19" s="14">
        <f t="shared" si="29"/>
        <v>0</v>
      </c>
      <c r="CB19" s="14">
        <f t="shared" si="29"/>
        <v>0</v>
      </c>
      <c r="CC19" s="14">
        <f t="shared" si="29"/>
        <v>0</v>
      </c>
      <c r="CD19" s="14">
        <f t="shared" si="29"/>
        <v>0</v>
      </c>
      <c r="CE19" s="14">
        <f t="shared" si="29"/>
        <v>0</v>
      </c>
      <c r="CF19" s="14">
        <f t="shared" si="29"/>
        <v>0</v>
      </c>
      <c r="CG19" s="14">
        <f t="shared" si="29"/>
        <v>0</v>
      </c>
      <c r="CH19" s="14">
        <f t="shared" si="29"/>
        <v>0</v>
      </c>
      <c r="CI19" s="14">
        <f t="shared" si="29"/>
        <v>0</v>
      </c>
      <c r="CJ19" s="14">
        <f t="shared" si="29"/>
        <v>0</v>
      </c>
      <c r="CK19" s="14">
        <f t="shared" si="29"/>
        <v>0</v>
      </c>
      <c r="CL19" s="14">
        <f t="shared" si="29"/>
        <v>0</v>
      </c>
      <c r="CM19" s="14">
        <f t="shared" si="29"/>
        <v>0</v>
      </c>
      <c r="CN19" s="14">
        <f t="shared" si="29"/>
        <v>0</v>
      </c>
      <c r="CO19" s="14">
        <f t="shared" si="29"/>
        <v>0</v>
      </c>
      <c r="CP19" s="14">
        <f t="shared" si="29"/>
        <v>0</v>
      </c>
      <c r="CQ19" s="14">
        <f t="shared" si="29"/>
        <v>0</v>
      </c>
      <c r="CR19" s="14">
        <f t="shared" si="29"/>
        <v>0</v>
      </c>
      <c r="CS19" s="14">
        <f t="shared" si="29"/>
        <v>0</v>
      </c>
      <c r="CT19" s="14">
        <f t="shared" si="29"/>
        <v>0</v>
      </c>
      <c r="CU19" s="14">
        <f t="shared" si="29"/>
        <v>0</v>
      </c>
      <c r="CV19" s="14">
        <f t="shared" si="29"/>
        <v>0</v>
      </c>
      <c r="CW19" s="14">
        <f t="shared" si="29"/>
        <v>0</v>
      </c>
      <c r="CX19" s="14">
        <f t="shared" si="29"/>
        <v>0</v>
      </c>
      <c r="CY19" s="14">
        <f t="shared" si="29"/>
        <v>0</v>
      </c>
      <c r="CZ19" s="14">
        <f t="shared" si="29"/>
        <v>0</v>
      </c>
      <c r="DA19" s="14">
        <f t="shared" si="29"/>
        <v>0</v>
      </c>
      <c r="DB19" s="14">
        <f t="shared" si="29"/>
        <v>0</v>
      </c>
      <c r="DC19" s="14">
        <f t="shared" si="29"/>
        <v>0</v>
      </c>
      <c r="DD19" s="14">
        <f t="shared" si="29"/>
        <v>0</v>
      </c>
      <c r="DE19" s="14">
        <f t="shared" si="29"/>
        <v>0</v>
      </c>
      <c r="DF19" s="14">
        <f t="shared" si="29"/>
        <v>0</v>
      </c>
      <c r="DG19" s="14">
        <f t="shared" si="29"/>
        <v>0</v>
      </c>
      <c r="DH19" s="14">
        <f t="shared" si="29"/>
        <v>0</v>
      </c>
      <c r="DI19" s="14">
        <f t="shared" si="29"/>
        <v>0</v>
      </c>
      <c r="DJ19" s="14">
        <f t="shared" si="29"/>
        <v>0</v>
      </c>
      <c r="DK19" s="14">
        <f t="shared" si="29"/>
        <v>0</v>
      </c>
      <c r="DL19" s="14">
        <f t="shared" si="29"/>
        <v>0</v>
      </c>
      <c r="DM19" s="14">
        <f t="shared" si="29"/>
        <v>0</v>
      </c>
      <c r="DN19" s="14">
        <f t="shared" si="29"/>
        <v>0</v>
      </c>
      <c r="DO19" s="14">
        <f t="shared" si="29"/>
        <v>0</v>
      </c>
      <c r="DP19" s="14">
        <f t="shared" si="29"/>
        <v>0</v>
      </c>
      <c r="DQ19" s="14">
        <f t="shared" si="29"/>
        <v>0</v>
      </c>
      <c r="DR19" s="14">
        <f t="shared" si="29"/>
        <v>0</v>
      </c>
      <c r="DS19" s="14">
        <f t="shared" si="29"/>
        <v>0</v>
      </c>
      <c r="DT19" s="14">
        <f t="shared" si="29"/>
        <v>0</v>
      </c>
      <c r="DU19" s="14">
        <f t="shared" si="29"/>
        <v>0</v>
      </c>
      <c r="DV19" s="14">
        <f t="shared" si="29"/>
        <v>0</v>
      </c>
      <c r="DW19" s="14">
        <f t="shared" si="29"/>
        <v>0</v>
      </c>
      <c r="DX19" s="14">
        <f t="shared" si="29"/>
        <v>0</v>
      </c>
      <c r="DY19" s="14">
        <f t="shared" si="29"/>
        <v>0</v>
      </c>
      <c r="DZ19" s="14">
        <f t="shared" si="29"/>
        <v>0</v>
      </c>
      <c r="EA19" s="14">
        <f t="shared" ref="EA19:GL19" si="30">IF(HLOOKUP(EA$10,PTA_Look_Up_Table,10,FALSE)&gt;=0.01,HLOOKUP(EA$10,PTA_Look_Up_Table,10,FALSE)*Capacity_Factor,0)</f>
        <v>0</v>
      </c>
      <c r="EB19" s="14">
        <f t="shared" si="30"/>
        <v>0</v>
      </c>
      <c r="EC19" s="14">
        <f t="shared" si="30"/>
        <v>0</v>
      </c>
      <c r="ED19" s="14">
        <f t="shared" si="30"/>
        <v>0</v>
      </c>
      <c r="EE19" s="14">
        <f t="shared" si="30"/>
        <v>0</v>
      </c>
      <c r="EF19" s="14">
        <f t="shared" si="30"/>
        <v>0</v>
      </c>
      <c r="EG19" s="14">
        <f t="shared" si="30"/>
        <v>0</v>
      </c>
      <c r="EH19" s="14">
        <f t="shared" si="30"/>
        <v>0</v>
      </c>
      <c r="EI19" s="14">
        <f t="shared" si="30"/>
        <v>0</v>
      </c>
      <c r="EJ19" s="14">
        <f t="shared" si="30"/>
        <v>0</v>
      </c>
      <c r="EK19" s="14">
        <f t="shared" si="30"/>
        <v>0</v>
      </c>
      <c r="EL19" s="14">
        <f t="shared" si="30"/>
        <v>0</v>
      </c>
      <c r="EM19" s="14">
        <f t="shared" si="30"/>
        <v>0</v>
      </c>
      <c r="EN19" s="14">
        <f t="shared" si="30"/>
        <v>0</v>
      </c>
      <c r="EO19" s="14">
        <f t="shared" si="30"/>
        <v>0</v>
      </c>
      <c r="EP19" s="14">
        <f t="shared" si="30"/>
        <v>0</v>
      </c>
      <c r="EQ19" s="14">
        <f t="shared" si="30"/>
        <v>0</v>
      </c>
      <c r="ER19" s="14">
        <f t="shared" si="30"/>
        <v>0</v>
      </c>
      <c r="ES19" s="14">
        <f t="shared" si="30"/>
        <v>0</v>
      </c>
      <c r="ET19" s="14">
        <f t="shared" si="30"/>
        <v>0</v>
      </c>
      <c r="EU19" s="14">
        <f t="shared" si="30"/>
        <v>0</v>
      </c>
      <c r="EV19" s="14">
        <f t="shared" si="30"/>
        <v>0</v>
      </c>
      <c r="EW19" s="14">
        <f t="shared" si="30"/>
        <v>0</v>
      </c>
      <c r="EX19" s="14">
        <f t="shared" si="30"/>
        <v>0</v>
      </c>
      <c r="EY19" s="14">
        <f t="shared" si="30"/>
        <v>0</v>
      </c>
      <c r="EZ19" s="14">
        <f t="shared" si="30"/>
        <v>0</v>
      </c>
      <c r="FA19" s="14">
        <f t="shared" si="30"/>
        <v>0</v>
      </c>
      <c r="FB19" s="14">
        <f t="shared" si="30"/>
        <v>0</v>
      </c>
      <c r="FC19" s="14">
        <f t="shared" si="30"/>
        <v>0</v>
      </c>
      <c r="FD19" s="14">
        <f t="shared" si="30"/>
        <v>0</v>
      </c>
      <c r="FE19" s="14">
        <f t="shared" si="30"/>
        <v>0</v>
      </c>
      <c r="FF19" s="14">
        <f t="shared" si="30"/>
        <v>0</v>
      </c>
      <c r="FG19" s="14">
        <f t="shared" si="30"/>
        <v>0</v>
      </c>
      <c r="FH19" s="14">
        <f t="shared" si="30"/>
        <v>0</v>
      </c>
      <c r="FI19" s="14">
        <f t="shared" si="30"/>
        <v>0</v>
      </c>
      <c r="FJ19" s="14">
        <f t="shared" si="30"/>
        <v>0</v>
      </c>
      <c r="FK19" s="14">
        <f t="shared" si="30"/>
        <v>0</v>
      </c>
      <c r="FL19" s="14">
        <f t="shared" si="30"/>
        <v>0</v>
      </c>
      <c r="FM19" s="14">
        <f t="shared" si="30"/>
        <v>0</v>
      </c>
      <c r="FN19" s="14">
        <f t="shared" si="30"/>
        <v>0</v>
      </c>
      <c r="FO19" s="14">
        <f t="shared" si="30"/>
        <v>0</v>
      </c>
      <c r="FP19" s="14">
        <f t="shared" si="30"/>
        <v>0</v>
      </c>
      <c r="FQ19" s="14">
        <f t="shared" si="30"/>
        <v>0</v>
      </c>
      <c r="FR19" s="14">
        <f t="shared" si="30"/>
        <v>0</v>
      </c>
      <c r="FS19" s="14">
        <f t="shared" si="30"/>
        <v>0</v>
      </c>
      <c r="FT19" s="14">
        <f t="shared" si="30"/>
        <v>0</v>
      </c>
      <c r="FU19" s="14">
        <f t="shared" si="30"/>
        <v>0</v>
      </c>
      <c r="FV19" s="14">
        <f t="shared" si="30"/>
        <v>0</v>
      </c>
      <c r="FW19" s="14">
        <f t="shared" si="30"/>
        <v>0</v>
      </c>
      <c r="FX19" s="14">
        <f t="shared" si="30"/>
        <v>0</v>
      </c>
      <c r="FY19" s="14">
        <f t="shared" si="30"/>
        <v>0</v>
      </c>
      <c r="FZ19" s="14">
        <f t="shared" si="30"/>
        <v>0</v>
      </c>
      <c r="GA19" s="14">
        <f t="shared" si="30"/>
        <v>0</v>
      </c>
      <c r="GB19" s="14">
        <f t="shared" si="30"/>
        <v>0</v>
      </c>
      <c r="GC19" s="14">
        <f t="shared" si="30"/>
        <v>0</v>
      </c>
      <c r="GD19" s="14">
        <f t="shared" si="30"/>
        <v>0</v>
      </c>
      <c r="GE19" s="14">
        <f t="shared" si="30"/>
        <v>0</v>
      </c>
      <c r="GF19" s="14">
        <f t="shared" si="30"/>
        <v>0</v>
      </c>
      <c r="GG19" s="14">
        <f t="shared" si="30"/>
        <v>0</v>
      </c>
      <c r="GH19" s="14">
        <f t="shared" si="30"/>
        <v>0</v>
      </c>
      <c r="GI19" s="14">
        <f t="shared" si="30"/>
        <v>0</v>
      </c>
      <c r="GJ19" s="14">
        <f t="shared" si="30"/>
        <v>0</v>
      </c>
      <c r="GK19" s="14">
        <f t="shared" si="30"/>
        <v>0</v>
      </c>
      <c r="GL19" s="14">
        <f t="shared" si="30"/>
        <v>0</v>
      </c>
      <c r="GM19" s="14">
        <f t="shared" ref="GM19:ID19" si="31">IF(HLOOKUP(GM$10,PTA_Look_Up_Table,10,FALSE)&gt;=0.01,HLOOKUP(GM$10,PTA_Look_Up_Table,10,FALSE)*Capacity_Factor,0)</f>
        <v>1149.3996367806376</v>
      </c>
      <c r="GN19" s="14">
        <f t="shared" si="31"/>
        <v>0</v>
      </c>
      <c r="GO19" s="14">
        <f t="shared" si="31"/>
        <v>0</v>
      </c>
      <c r="GP19" s="14">
        <f t="shared" si="31"/>
        <v>0</v>
      </c>
      <c r="GQ19" s="14">
        <f t="shared" si="31"/>
        <v>0</v>
      </c>
      <c r="GR19" s="14">
        <f t="shared" si="31"/>
        <v>0</v>
      </c>
      <c r="GS19" s="14">
        <f t="shared" si="31"/>
        <v>0</v>
      </c>
      <c r="GT19" s="14">
        <f t="shared" si="31"/>
        <v>0</v>
      </c>
      <c r="GU19" s="14">
        <f t="shared" si="31"/>
        <v>0</v>
      </c>
      <c r="GV19" s="14">
        <f t="shared" si="31"/>
        <v>0</v>
      </c>
      <c r="GW19" s="14">
        <f t="shared" si="31"/>
        <v>0</v>
      </c>
      <c r="GX19" s="14">
        <f t="shared" si="31"/>
        <v>0</v>
      </c>
      <c r="GY19" s="14">
        <f t="shared" si="31"/>
        <v>0</v>
      </c>
      <c r="GZ19" s="14">
        <f t="shared" si="31"/>
        <v>0</v>
      </c>
      <c r="HA19" s="14">
        <f t="shared" si="31"/>
        <v>0</v>
      </c>
      <c r="HB19" s="14">
        <f t="shared" si="31"/>
        <v>0</v>
      </c>
      <c r="HC19" s="14">
        <f t="shared" si="31"/>
        <v>0</v>
      </c>
      <c r="HD19" s="14">
        <f t="shared" si="31"/>
        <v>0</v>
      </c>
      <c r="HE19" s="14">
        <f t="shared" si="31"/>
        <v>0</v>
      </c>
      <c r="HF19" s="14">
        <f t="shared" si="31"/>
        <v>0</v>
      </c>
      <c r="HG19" s="14">
        <f t="shared" si="31"/>
        <v>0</v>
      </c>
      <c r="HH19" s="14">
        <f t="shared" si="31"/>
        <v>0</v>
      </c>
      <c r="HI19" s="14">
        <f t="shared" si="31"/>
        <v>0</v>
      </c>
      <c r="HJ19" s="14">
        <f t="shared" si="31"/>
        <v>0</v>
      </c>
      <c r="HK19" s="14">
        <f t="shared" si="31"/>
        <v>0</v>
      </c>
      <c r="HL19" s="14">
        <f t="shared" si="31"/>
        <v>0</v>
      </c>
      <c r="HM19" s="14">
        <f t="shared" si="31"/>
        <v>0</v>
      </c>
      <c r="HN19" s="14">
        <f t="shared" si="31"/>
        <v>0</v>
      </c>
      <c r="HO19" s="14">
        <f t="shared" si="31"/>
        <v>0</v>
      </c>
      <c r="HP19" s="14">
        <f t="shared" si="31"/>
        <v>0</v>
      </c>
      <c r="HQ19" s="14">
        <f t="shared" si="31"/>
        <v>0</v>
      </c>
      <c r="HR19" s="14">
        <f t="shared" si="31"/>
        <v>0</v>
      </c>
      <c r="HS19" s="14">
        <f t="shared" si="31"/>
        <v>0</v>
      </c>
      <c r="HT19" s="14">
        <f t="shared" si="31"/>
        <v>0</v>
      </c>
      <c r="HU19" s="14">
        <f t="shared" si="31"/>
        <v>0</v>
      </c>
      <c r="HV19" s="14">
        <f t="shared" si="31"/>
        <v>0</v>
      </c>
      <c r="HW19" s="14">
        <f t="shared" si="31"/>
        <v>0</v>
      </c>
      <c r="HX19" s="14">
        <f t="shared" si="31"/>
        <v>0</v>
      </c>
      <c r="HY19" s="14">
        <f t="shared" si="31"/>
        <v>0</v>
      </c>
      <c r="HZ19" s="14">
        <f t="shared" si="31"/>
        <v>0</v>
      </c>
      <c r="IA19" s="14">
        <f t="shared" si="31"/>
        <v>0</v>
      </c>
      <c r="IB19" s="14">
        <f t="shared" si="31"/>
        <v>0</v>
      </c>
      <c r="IC19" s="14">
        <f t="shared" si="31"/>
        <v>0</v>
      </c>
      <c r="ID19" s="14">
        <f t="shared" si="31"/>
        <v>0</v>
      </c>
      <c r="IE19" s="14"/>
      <c r="IF19" s="14"/>
      <c r="IG19" s="14"/>
      <c r="IH19" s="14"/>
      <c r="II19" s="14"/>
      <c r="IJ19" s="14"/>
      <c r="IK19" s="14"/>
      <c r="IL19" s="14"/>
      <c r="IM19" s="14"/>
      <c r="IN19" s="14"/>
      <c r="IO19" s="14"/>
      <c r="IP19" s="14"/>
      <c r="IQ19" s="14"/>
      <c r="IR19" s="14"/>
      <c r="IS19" s="14"/>
      <c r="IT19" s="14"/>
    </row>
    <row r="20" spans="1:254" s="12" customFormat="1" ht="12" customHeight="1" x14ac:dyDescent="0.15">
      <c r="A20" s="17" t="s">
        <v>180</v>
      </c>
      <c r="B20" s="16" t="s">
        <v>176</v>
      </c>
      <c r="C20" s="14">
        <f t="shared" ref="C20:BN20" si="32">IF(HLOOKUP(C$10,PTA_Look_Up_Table,11,FALSE)&gt;=0.01,HLOOKUP(C$10,PTA_Look_Up_Table,11,FALSE)*Capacity_Factor,0)</f>
        <v>0</v>
      </c>
      <c r="D20" s="14">
        <f t="shared" si="32"/>
        <v>0</v>
      </c>
      <c r="E20" s="14">
        <f t="shared" si="32"/>
        <v>0</v>
      </c>
      <c r="F20" s="14">
        <f t="shared" si="32"/>
        <v>0</v>
      </c>
      <c r="G20" s="14">
        <f t="shared" si="32"/>
        <v>0</v>
      </c>
      <c r="H20" s="14">
        <f t="shared" si="32"/>
        <v>0</v>
      </c>
      <c r="I20" s="14">
        <f t="shared" si="32"/>
        <v>0</v>
      </c>
      <c r="J20" s="14">
        <f t="shared" si="32"/>
        <v>0</v>
      </c>
      <c r="K20" s="14">
        <f t="shared" si="32"/>
        <v>0</v>
      </c>
      <c r="L20" s="14">
        <f t="shared" si="32"/>
        <v>0</v>
      </c>
      <c r="M20" s="14">
        <f t="shared" si="32"/>
        <v>0</v>
      </c>
      <c r="N20" s="14">
        <f t="shared" si="32"/>
        <v>0</v>
      </c>
      <c r="O20" s="14">
        <f t="shared" si="32"/>
        <v>0</v>
      </c>
      <c r="P20" s="14">
        <f t="shared" si="32"/>
        <v>0</v>
      </c>
      <c r="Q20" s="14">
        <f t="shared" si="32"/>
        <v>0</v>
      </c>
      <c r="R20" s="14">
        <f t="shared" si="32"/>
        <v>0</v>
      </c>
      <c r="S20" s="14">
        <f t="shared" si="32"/>
        <v>0</v>
      </c>
      <c r="T20" s="14">
        <f t="shared" si="32"/>
        <v>0</v>
      </c>
      <c r="U20" s="14">
        <f t="shared" si="32"/>
        <v>0</v>
      </c>
      <c r="V20" s="14">
        <f t="shared" si="32"/>
        <v>0</v>
      </c>
      <c r="W20" s="14">
        <f t="shared" si="32"/>
        <v>0</v>
      </c>
      <c r="X20" s="14">
        <f t="shared" si="32"/>
        <v>0</v>
      </c>
      <c r="Y20" s="14">
        <f t="shared" si="32"/>
        <v>0</v>
      </c>
      <c r="Z20" s="14">
        <f t="shared" si="32"/>
        <v>0</v>
      </c>
      <c r="AA20" s="14">
        <f t="shared" si="32"/>
        <v>0</v>
      </c>
      <c r="AB20" s="14">
        <f t="shared" si="32"/>
        <v>0</v>
      </c>
      <c r="AC20" s="14">
        <f t="shared" si="32"/>
        <v>0</v>
      </c>
      <c r="AD20" s="14">
        <f t="shared" si="32"/>
        <v>0</v>
      </c>
      <c r="AE20" s="14">
        <f t="shared" si="32"/>
        <v>0</v>
      </c>
      <c r="AF20" s="14">
        <f t="shared" si="32"/>
        <v>0</v>
      </c>
      <c r="AG20" s="14">
        <f t="shared" si="32"/>
        <v>0</v>
      </c>
      <c r="AH20" s="14">
        <f t="shared" si="32"/>
        <v>0</v>
      </c>
      <c r="AI20" s="14">
        <f t="shared" si="32"/>
        <v>0</v>
      </c>
      <c r="AJ20" s="14">
        <f t="shared" si="32"/>
        <v>0</v>
      </c>
      <c r="AK20" s="14">
        <f t="shared" si="32"/>
        <v>0</v>
      </c>
      <c r="AL20" s="14">
        <f t="shared" si="32"/>
        <v>0</v>
      </c>
      <c r="AM20" s="14">
        <f t="shared" si="32"/>
        <v>0</v>
      </c>
      <c r="AN20" s="14">
        <f t="shared" si="32"/>
        <v>0</v>
      </c>
      <c r="AO20" s="14">
        <f t="shared" si="32"/>
        <v>0</v>
      </c>
      <c r="AP20" s="14">
        <f t="shared" si="32"/>
        <v>0</v>
      </c>
      <c r="AQ20" s="14">
        <f t="shared" si="32"/>
        <v>0</v>
      </c>
      <c r="AR20" s="14">
        <f t="shared" si="32"/>
        <v>0</v>
      </c>
      <c r="AS20" s="14">
        <f t="shared" si="32"/>
        <v>0</v>
      </c>
      <c r="AT20" s="14">
        <f t="shared" si="32"/>
        <v>0</v>
      </c>
      <c r="AU20" s="14">
        <f t="shared" si="32"/>
        <v>0</v>
      </c>
      <c r="AV20" s="14">
        <f t="shared" si="32"/>
        <v>0</v>
      </c>
      <c r="AW20" s="14">
        <f t="shared" si="32"/>
        <v>0</v>
      </c>
      <c r="AX20" s="14">
        <f t="shared" si="32"/>
        <v>0</v>
      </c>
      <c r="AY20" s="14">
        <f t="shared" si="32"/>
        <v>0</v>
      </c>
      <c r="AZ20" s="14">
        <f t="shared" si="32"/>
        <v>0</v>
      </c>
      <c r="BA20" s="14">
        <f t="shared" si="32"/>
        <v>0</v>
      </c>
      <c r="BB20" s="14">
        <f t="shared" si="32"/>
        <v>0</v>
      </c>
      <c r="BC20" s="14">
        <f t="shared" si="32"/>
        <v>0</v>
      </c>
      <c r="BD20" s="14">
        <f t="shared" si="32"/>
        <v>0</v>
      </c>
      <c r="BE20" s="14">
        <f t="shared" si="32"/>
        <v>0</v>
      </c>
      <c r="BF20" s="14">
        <f t="shared" si="32"/>
        <v>0</v>
      </c>
      <c r="BG20" s="14">
        <f t="shared" si="32"/>
        <v>0</v>
      </c>
      <c r="BH20" s="14">
        <f t="shared" si="32"/>
        <v>0</v>
      </c>
      <c r="BI20" s="14">
        <f t="shared" si="32"/>
        <v>0</v>
      </c>
      <c r="BJ20" s="14">
        <f t="shared" si="32"/>
        <v>0</v>
      </c>
      <c r="BK20" s="14">
        <f t="shared" si="32"/>
        <v>0</v>
      </c>
      <c r="BL20" s="14">
        <f t="shared" si="32"/>
        <v>0</v>
      </c>
      <c r="BM20" s="14">
        <f t="shared" si="32"/>
        <v>0</v>
      </c>
      <c r="BN20" s="14">
        <f t="shared" si="32"/>
        <v>0</v>
      </c>
      <c r="BO20" s="14">
        <f t="shared" ref="BO20:DZ20" si="33">IF(HLOOKUP(BO$10,PTA_Look_Up_Table,11,FALSE)&gt;=0.01,HLOOKUP(BO$10,PTA_Look_Up_Table,11,FALSE)*Capacity_Factor,0)</f>
        <v>0</v>
      </c>
      <c r="BP20" s="14">
        <f t="shared" si="33"/>
        <v>0</v>
      </c>
      <c r="BQ20" s="14">
        <f t="shared" si="33"/>
        <v>0</v>
      </c>
      <c r="BR20" s="14">
        <f t="shared" si="33"/>
        <v>0</v>
      </c>
      <c r="BS20" s="14">
        <f t="shared" si="33"/>
        <v>0</v>
      </c>
      <c r="BT20" s="14">
        <f t="shared" si="33"/>
        <v>0</v>
      </c>
      <c r="BU20" s="14">
        <f t="shared" si="33"/>
        <v>0</v>
      </c>
      <c r="BV20" s="14">
        <f t="shared" si="33"/>
        <v>0</v>
      </c>
      <c r="BW20" s="14">
        <f t="shared" si="33"/>
        <v>0</v>
      </c>
      <c r="BX20" s="14">
        <f t="shared" si="33"/>
        <v>0</v>
      </c>
      <c r="BY20" s="14">
        <f t="shared" si="33"/>
        <v>0</v>
      </c>
      <c r="BZ20" s="14">
        <f t="shared" si="33"/>
        <v>0</v>
      </c>
      <c r="CA20" s="14">
        <f t="shared" si="33"/>
        <v>0</v>
      </c>
      <c r="CB20" s="14">
        <f t="shared" si="33"/>
        <v>0</v>
      </c>
      <c r="CC20" s="14">
        <f t="shared" si="33"/>
        <v>0</v>
      </c>
      <c r="CD20" s="14">
        <f t="shared" si="33"/>
        <v>0</v>
      </c>
      <c r="CE20" s="14">
        <f t="shared" si="33"/>
        <v>0</v>
      </c>
      <c r="CF20" s="14">
        <f t="shared" si="33"/>
        <v>0</v>
      </c>
      <c r="CG20" s="14">
        <f t="shared" si="33"/>
        <v>0</v>
      </c>
      <c r="CH20" s="14">
        <f t="shared" si="33"/>
        <v>0</v>
      </c>
      <c r="CI20" s="14">
        <f t="shared" si="33"/>
        <v>0</v>
      </c>
      <c r="CJ20" s="14">
        <f t="shared" si="33"/>
        <v>0</v>
      </c>
      <c r="CK20" s="14">
        <f t="shared" si="33"/>
        <v>0</v>
      </c>
      <c r="CL20" s="14">
        <f t="shared" si="33"/>
        <v>0</v>
      </c>
      <c r="CM20" s="14">
        <f t="shared" si="33"/>
        <v>0</v>
      </c>
      <c r="CN20" s="14">
        <f t="shared" si="33"/>
        <v>0</v>
      </c>
      <c r="CO20" s="14">
        <f t="shared" si="33"/>
        <v>0</v>
      </c>
      <c r="CP20" s="14">
        <f t="shared" si="33"/>
        <v>0</v>
      </c>
      <c r="CQ20" s="14">
        <f t="shared" si="33"/>
        <v>0</v>
      </c>
      <c r="CR20" s="14">
        <f t="shared" si="33"/>
        <v>0</v>
      </c>
      <c r="CS20" s="14">
        <f t="shared" si="33"/>
        <v>0</v>
      </c>
      <c r="CT20" s="14">
        <f t="shared" si="33"/>
        <v>0</v>
      </c>
      <c r="CU20" s="14">
        <f t="shared" si="33"/>
        <v>0</v>
      </c>
      <c r="CV20" s="14">
        <f t="shared" si="33"/>
        <v>0</v>
      </c>
      <c r="CW20" s="14">
        <f t="shared" si="33"/>
        <v>0</v>
      </c>
      <c r="CX20" s="14">
        <f t="shared" si="33"/>
        <v>0</v>
      </c>
      <c r="CY20" s="14">
        <f t="shared" si="33"/>
        <v>0</v>
      </c>
      <c r="CZ20" s="14">
        <f t="shared" si="33"/>
        <v>0</v>
      </c>
      <c r="DA20" s="14">
        <f t="shared" si="33"/>
        <v>0</v>
      </c>
      <c r="DB20" s="14">
        <f t="shared" si="33"/>
        <v>0</v>
      </c>
      <c r="DC20" s="14">
        <f t="shared" si="33"/>
        <v>0</v>
      </c>
      <c r="DD20" s="14">
        <f t="shared" si="33"/>
        <v>0</v>
      </c>
      <c r="DE20" s="14">
        <f t="shared" si="33"/>
        <v>0</v>
      </c>
      <c r="DF20" s="14">
        <f t="shared" si="33"/>
        <v>0</v>
      </c>
      <c r="DG20" s="14">
        <f t="shared" si="33"/>
        <v>0</v>
      </c>
      <c r="DH20" s="14">
        <f t="shared" si="33"/>
        <v>0</v>
      </c>
      <c r="DI20" s="14">
        <f t="shared" si="33"/>
        <v>0</v>
      </c>
      <c r="DJ20" s="14">
        <f t="shared" si="33"/>
        <v>0</v>
      </c>
      <c r="DK20" s="14">
        <f t="shared" si="33"/>
        <v>0</v>
      </c>
      <c r="DL20" s="14">
        <f t="shared" si="33"/>
        <v>0</v>
      </c>
      <c r="DM20" s="14">
        <f t="shared" si="33"/>
        <v>0</v>
      </c>
      <c r="DN20" s="14">
        <f t="shared" si="33"/>
        <v>0</v>
      </c>
      <c r="DO20" s="14">
        <f t="shared" si="33"/>
        <v>0</v>
      </c>
      <c r="DP20" s="14">
        <f t="shared" si="33"/>
        <v>0</v>
      </c>
      <c r="DQ20" s="14">
        <f t="shared" si="33"/>
        <v>0</v>
      </c>
      <c r="DR20" s="14">
        <f t="shared" si="33"/>
        <v>0</v>
      </c>
      <c r="DS20" s="14">
        <f t="shared" si="33"/>
        <v>0</v>
      </c>
      <c r="DT20" s="14">
        <f t="shared" si="33"/>
        <v>0</v>
      </c>
      <c r="DU20" s="14">
        <f t="shared" si="33"/>
        <v>0</v>
      </c>
      <c r="DV20" s="14">
        <f t="shared" si="33"/>
        <v>0</v>
      </c>
      <c r="DW20" s="14">
        <f t="shared" si="33"/>
        <v>0</v>
      </c>
      <c r="DX20" s="14">
        <f t="shared" si="33"/>
        <v>0</v>
      </c>
      <c r="DY20" s="14">
        <f t="shared" si="33"/>
        <v>0</v>
      </c>
      <c r="DZ20" s="14">
        <f t="shared" si="33"/>
        <v>0</v>
      </c>
      <c r="EA20" s="14">
        <f t="shared" ref="EA20:GL20" si="34">IF(HLOOKUP(EA$10,PTA_Look_Up_Table,11,FALSE)&gt;=0.01,HLOOKUP(EA$10,PTA_Look_Up_Table,11,FALSE)*Capacity_Factor,0)</f>
        <v>0</v>
      </c>
      <c r="EB20" s="14">
        <f t="shared" si="34"/>
        <v>0</v>
      </c>
      <c r="EC20" s="14">
        <f t="shared" si="34"/>
        <v>0</v>
      </c>
      <c r="ED20" s="14">
        <f t="shared" si="34"/>
        <v>0</v>
      </c>
      <c r="EE20" s="14">
        <f t="shared" si="34"/>
        <v>0</v>
      </c>
      <c r="EF20" s="14">
        <f t="shared" si="34"/>
        <v>0</v>
      </c>
      <c r="EG20" s="14">
        <f t="shared" si="34"/>
        <v>0</v>
      </c>
      <c r="EH20" s="14">
        <f t="shared" si="34"/>
        <v>0</v>
      </c>
      <c r="EI20" s="14">
        <f t="shared" si="34"/>
        <v>0</v>
      </c>
      <c r="EJ20" s="14">
        <f t="shared" si="34"/>
        <v>0</v>
      </c>
      <c r="EK20" s="14">
        <f t="shared" si="34"/>
        <v>0</v>
      </c>
      <c r="EL20" s="14">
        <f t="shared" si="34"/>
        <v>0</v>
      </c>
      <c r="EM20" s="14">
        <f t="shared" si="34"/>
        <v>0</v>
      </c>
      <c r="EN20" s="14">
        <f t="shared" si="34"/>
        <v>0</v>
      </c>
      <c r="EO20" s="14">
        <f t="shared" si="34"/>
        <v>0</v>
      </c>
      <c r="EP20" s="14">
        <f t="shared" si="34"/>
        <v>0</v>
      </c>
      <c r="EQ20" s="14">
        <f t="shared" si="34"/>
        <v>0</v>
      </c>
      <c r="ER20" s="14">
        <f t="shared" si="34"/>
        <v>0</v>
      </c>
      <c r="ES20" s="14">
        <f t="shared" si="34"/>
        <v>0</v>
      </c>
      <c r="ET20" s="14">
        <f t="shared" si="34"/>
        <v>0</v>
      </c>
      <c r="EU20" s="14">
        <f t="shared" si="34"/>
        <v>0</v>
      </c>
      <c r="EV20" s="14">
        <f t="shared" si="34"/>
        <v>0</v>
      </c>
      <c r="EW20" s="14">
        <f t="shared" si="34"/>
        <v>0</v>
      </c>
      <c r="EX20" s="14">
        <f t="shared" si="34"/>
        <v>0</v>
      </c>
      <c r="EY20" s="14">
        <f t="shared" si="34"/>
        <v>0</v>
      </c>
      <c r="EZ20" s="14">
        <f t="shared" si="34"/>
        <v>0</v>
      </c>
      <c r="FA20" s="14">
        <f t="shared" si="34"/>
        <v>0</v>
      </c>
      <c r="FB20" s="14">
        <f t="shared" si="34"/>
        <v>0</v>
      </c>
      <c r="FC20" s="14">
        <f t="shared" si="34"/>
        <v>0</v>
      </c>
      <c r="FD20" s="14">
        <f t="shared" si="34"/>
        <v>0</v>
      </c>
      <c r="FE20" s="14">
        <f t="shared" si="34"/>
        <v>0</v>
      </c>
      <c r="FF20" s="14">
        <f t="shared" si="34"/>
        <v>0</v>
      </c>
      <c r="FG20" s="14">
        <f t="shared" si="34"/>
        <v>0</v>
      </c>
      <c r="FH20" s="14">
        <f t="shared" si="34"/>
        <v>0</v>
      </c>
      <c r="FI20" s="14">
        <f t="shared" si="34"/>
        <v>0</v>
      </c>
      <c r="FJ20" s="14">
        <f t="shared" si="34"/>
        <v>0</v>
      </c>
      <c r="FK20" s="14">
        <f t="shared" si="34"/>
        <v>0</v>
      </c>
      <c r="FL20" s="14">
        <f t="shared" si="34"/>
        <v>0</v>
      </c>
      <c r="FM20" s="14">
        <f t="shared" si="34"/>
        <v>0</v>
      </c>
      <c r="FN20" s="14">
        <f t="shared" si="34"/>
        <v>0</v>
      </c>
      <c r="FO20" s="14">
        <f t="shared" si="34"/>
        <v>0</v>
      </c>
      <c r="FP20" s="14">
        <f t="shared" si="34"/>
        <v>0</v>
      </c>
      <c r="FQ20" s="14">
        <f t="shared" si="34"/>
        <v>0</v>
      </c>
      <c r="FR20" s="14">
        <f t="shared" si="34"/>
        <v>0</v>
      </c>
      <c r="FS20" s="14">
        <f t="shared" si="34"/>
        <v>0</v>
      </c>
      <c r="FT20" s="14">
        <f t="shared" si="34"/>
        <v>0</v>
      </c>
      <c r="FU20" s="14">
        <f t="shared" si="34"/>
        <v>0</v>
      </c>
      <c r="FV20" s="14">
        <f t="shared" si="34"/>
        <v>0</v>
      </c>
      <c r="FW20" s="14">
        <f t="shared" si="34"/>
        <v>0</v>
      </c>
      <c r="FX20" s="14">
        <f t="shared" si="34"/>
        <v>0</v>
      </c>
      <c r="FY20" s="14">
        <f t="shared" si="34"/>
        <v>0</v>
      </c>
      <c r="FZ20" s="14">
        <f t="shared" si="34"/>
        <v>0</v>
      </c>
      <c r="GA20" s="14">
        <f t="shared" si="34"/>
        <v>0</v>
      </c>
      <c r="GB20" s="14">
        <f t="shared" si="34"/>
        <v>0</v>
      </c>
      <c r="GC20" s="14">
        <f t="shared" si="34"/>
        <v>0</v>
      </c>
      <c r="GD20" s="14">
        <f t="shared" si="34"/>
        <v>0</v>
      </c>
      <c r="GE20" s="14">
        <f t="shared" si="34"/>
        <v>0</v>
      </c>
      <c r="GF20" s="14">
        <f t="shared" si="34"/>
        <v>0</v>
      </c>
      <c r="GG20" s="14">
        <f t="shared" si="34"/>
        <v>0</v>
      </c>
      <c r="GH20" s="14">
        <f t="shared" si="34"/>
        <v>0</v>
      </c>
      <c r="GI20" s="14">
        <f t="shared" si="34"/>
        <v>0</v>
      </c>
      <c r="GJ20" s="14">
        <f t="shared" si="34"/>
        <v>0</v>
      </c>
      <c r="GK20" s="14">
        <f t="shared" si="34"/>
        <v>0</v>
      </c>
      <c r="GL20" s="14">
        <f t="shared" si="34"/>
        <v>0</v>
      </c>
      <c r="GM20" s="14">
        <f t="shared" ref="GM20:ID20" si="35">IF(HLOOKUP(GM$10,PTA_Look_Up_Table,11,FALSE)&gt;=0.01,HLOOKUP(GM$10,PTA_Look_Up_Table,11,FALSE)*Capacity_Factor,0)</f>
        <v>0</v>
      </c>
      <c r="GN20" s="14">
        <f t="shared" si="35"/>
        <v>0</v>
      </c>
      <c r="GO20" s="14">
        <f t="shared" si="35"/>
        <v>0</v>
      </c>
      <c r="GP20" s="14">
        <f t="shared" si="35"/>
        <v>0</v>
      </c>
      <c r="GQ20" s="14">
        <f t="shared" si="35"/>
        <v>0</v>
      </c>
      <c r="GR20" s="14">
        <f t="shared" si="35"/>
        <v>0</v>
      </c>
      <c r="GS20" s="14">
        <f t="shared" si="35"/>
        <v>0</v>
      </c>
      <c r="GT20" s="14">
        <f t="shared" si="35"/>
        <v>0</v>
      </c>
      <c r="GU20" s="14">
        <f t="shared" si="35"/>
        <v>0</v>
      </c>
      <c r="GV20" s="14">
        <f t="shared" si="35"/>
        <v>0</v>
      </c>
      <c r="GW20" s="14">
        <f t="shared" si="35"/>
        <v>0</v>
      </c>
      <c r="GX20" s="14">
        <f t="shared" si="35"/>
        <v>0</v>
      </c>
      <c r="GY20" s="14">
        <f t="shared" si="35"/>
        <v>0</v>
      </c>
      <c r="GZ20" s="14">
        <f t="shared" si="35"/>
        <v>0</v>
      </c>
      <c r="HA20" s="14">
        <f t="shared" si="35"/>
        <v>0</v>
      </c>
      <c r="HB20" s="14">
        <f t="shared" si="35"/>
        <v>0</v>
      </c>
      <c r="HC20" s="14">
        <f t="shared" si="35"/>
        <v>0</v>
      </c>
      <c r="HD20" s="14">
        <f t="shared" si="35"/>
        <v>0</v>
      </c>
      <c r="HE20" s="14">
        <f t="shared" si="35"/>
        <v>0</v>
      </c>
      <c r="HF20" s="14">
        <f t="shared" si="35"/>
        <v>0</v>
      </c>
      <c r="HG20" s="14">
        <f t="shared" si="35"/>
        <v>0</v>
      </c>
      <c r="HH20" s="14">
        <f t="shared" si="35"/>
        <v>0</v>
      </c>
      <c r="HI20" s="14">
        <f t="shared" si="35"/>
        <v>0</v>
      </c>
      <c r="HJ20" s="14">
        <f t="shared" si="35"/>
        <v>0</v>
      </c>
      <c r="HK20" s="14">
        <f t="shared" si="35"/>
        <v>0</v>
      </c>
      <c r="HL20" s="14">
        <f t="shared" si="35"/>
        <v>0</v>
      </c>
      <c r="HM20" s="14">
        <f t="shared" si="35"/>
        <v>0</v>
      </c>
      <c r="HN20" s="14">
        <f t="shared" si="35"/>
        <v>0</v>
      </c>
      <c r="HO20" s="14">
        <f t="shared" si="35"/>
        <v>0</v>
      </c>
      <c r="HP20" s="14">
        <f t="shared" si="35"/>
        <v>0</v>
      </c>
      <c r="HQ20" s="14">
        <f t="shared" si="35"/>
        <v>0</v>
      </c>
      <c r="HR20" s="14">
        <f t="shared" si="35"/>
        <v>0</v>
      </c>
      <c r="HS20" s="14">
        <f t="shared" si="35"/>
        <v>0</v>
      </c>
      <c r="HT20" s="14">
        <f t="shared" si="35"/>
        <v>0</v>
      </c>
      <c r="HU20" s="14">
        <f t="shared" si="35"/>
        <v>0</v>
      </c>
      <c r="HV20" s="14">
        <f t="shared" si="35"/>
        <v>0</v>
      </c>
      <c r="HW20" s="14">
        <f t="shared" si="35"/>
        <v>0</v>
      </c>
      <c r="HX20" s="14">
        <f t="shared" si="35"/>
        <v>0</v>
      </c>
      <c r="HY20" s="14">
        <f t="shared" si="35"/>
        <v>0</v>
      </c>
      <c r="HZ20" s="14">
        <f t="shared" si="35"/>
        <v>0</v>
      </c>
      <c r="IA20" s="14">
        <f t="shared" si="35"/>
        <v>0</v>
      </c>
      <c r="IB20" s="14">
        <f t="shared" si="35"/>
        <v>0</v>
      </c>
      <c r="IC20" s="14">
        <f t="shared" si="35"/>
        <v>0</v>
      </c>
      <c r="ID20" s="14">
        <f t="shared" si="35"/>
        <v>0</v>
      </c>
      <c r="IE20" s="14"/>
      <c r="IF20" s="14"/>
      <c r="IG20" s="14"/>
      <c r="IH20" s="14"/>
      <c r="II20" s="14"/>
      <c r="IJ20" s="14"/>
      <c r="IK20" s="14"/>
      <c r="IL20" s="14"/>
      <c r="IM20" s="14"/>
      <c r="IN20" s="14"/>
      <c r="IO20" s="14"/>
      <c r="IP20" s="14"/>
      <c r="IQ20" s="14"/>
      <c r="IR20" s="14"/>
      <c r="IS20" s="14"/>
      <c r="IT20" s="14"/>
    </row>
    <row r="21" spans="1:254" s="12" customFormat="1" ht="12" customHeight="1" x14ac:dyDescent="0.15">
      <c r="A21" s="17" t="s">
        <v>181</v>
      </c>
      <c r="B21" s="16" t="s">
        <v>176</v>
      </c>
      <c r="C21" s="14">
        <f t="shared" ref="C21:BN21" si="36">IF(HLOOKUP(C$10,PTA_Look_Up_Table,12,FALSE)&gt;=0.01,HLOOKUP(C$10,PTA_Look_Up_Table,12,FALSE)*Capacity_Factor,0)</f>
        <v>99.65007670068529</v>
      </c>
      <c r="D21" s="14">
        <f t="shared" si="36"/>
        <v>0.2104039326247035</v>
      </c>
      <c r="E21" s="14">
        <f t="shared" si="36"/>
        <v>0.21040382719081716</v>
      </c>
      <c r="F21" s="14">
        <f t="shared" si="36"/>
        <v>0</v>
      </c>
      <c r="G21" s="14">
        <f t="shared" si="36"/>
        <v>99.650087244073916</v>
      </c>
      <c r="H21" s="14">
        <f t="shared" si="36"/>
        <v>99.651082012791491</v>
      </c>
      <c r="I21" s="14">
        <f t="shared" si="36"/>
        <v>0.21123199515185695</v>
      </c>
      <c r="J21" s="14">
        <f t="shared" si="36"/>
        <v>0.21123405111265101</v>
      </c>
      <c r="K21" s="14">
        <f t="shared" si="36"/>
        <v>0</v>
      </c>
      <c r="L21" s="14">
        <f t="shared" si="36"/>
        <v>0</v>
      </c>
      <c r="M21" s="14">
        <f t="shared" si="36"/>
        <v>36.573249152101511</v>
      </c>
      <c r="N21" s="14">
        <f t="shared" si="36"/>
        <v>55.50414594153392</v>
      </c>
      <c r="O21" s="14">
        <f t="shared" si="36"/>
        <v>63.077756948291828</v>
      </c>
      <c r="P21" s="14">
        <f t="shared" si="36"/>
        <v>18.930896789432399</v>
      </c>
      <c r="Q21" s="14">
        <f t="shared" si="36"/>
        <v>0</v>
      </c>
      <c r="R21" s="14">
        <f t="shared" si="36"/>
        <v>55.504145941533913</v>
      </c>
      <c r="S21" s="14">
        <f t="shared" si="36"/>
        <v>0</v>
      </c>
      <c r="T21" s="14">
        <f t="shared" si="36"/>
        <v>99.651087284485826</v>
      </c>
      <c r="U21" s="14">
        <f t="shared" si="36"/>
        <v>0</v>
      </c>
      <c r="V21" s="14">
        <f t="shared" si="36"/>
        <v>0</v>
      </c>
      <c r="W21" s="14">
        <f t="shared" si="36"/>
        <v>0</v>
      </c>
      <c r="X21" s="14">
        <f t="shared" si="36"/>
        <v>0</v>
      </c>
      <c r="Y21" s="14">
        <f t="shared" si="36"/>
        <v>0</v>
      </c>
      <c r="Z21" s="14">
        <f t="shared" si="36"/>
        <v>63.077728481142515</v>
      </c>
      <c r="AA21" s="14">
        <f t="shared" si="36"/>
        <v>63.077730062650808</v>
      </c>
      <c r="AB21" s="14">
        <f t="shared" si="36"/>
        <v>0</v>
      </c>
      <c r="AC21" s="14">
        <f t="shared" si="36"/>
        <v>63.077723736617628</v>
      </c>
      <c r="AD21" s="14">
        <f t="shared" si="36"/>
        <v>31.538442900402984</v>
      </c>
      <c r="AE21" s="14">
        <f t="shared" si="36"/>
        <v>63.077727953973081</v>
      </c>
      <c r="AF21" s="14">
        <f t="shared" si="36"/>
        <v>31.538442900402984</v>
      </c>
      <c r="AG21" s="14">
        <f t="shared" si="36"/>
        <v>31.538442900402988</v>
      </c>
      <c r="AH21" s="14">
        <f t="shared" si="36"/>
        <v>0</v>
      </c>
      <c r="AI21" s="14">
        <f t="shared" si="36"/>
        <v>31.538442900402988</v>
      </c>
      <c r="AJ21" s="14">
        <f t="shared" si="36"/>
        <v>31.539286055192012</v>
      </c>
      <c r="AK21" s="14">
        <f t="shared" si="36"/>
        <v>63.076885800805975</v>
      </c>
      <c r="AL21" s="14">
        <f t="shared" si="36"/>
        <v>0</v>
      </c>
      <c r="AM21" s="14">
        <f t="shared" si="36"/>
        <v>88.200723449517582</v>
      </c>
      <c r="AN21" s="14">
        <f t="shared" si="36"/>
        <v>0</v>
      </c>
      <c r="AO21" s="14">
        <f t="shared" si="36"/>
        <v>2.2562851675743132</v>
      </c>
      <c r="AP21" s="14">
        <f t="shared" si="36"/>
        <v>169.93327716860907</v>
      </c>
      <c r="AQ21" s="14">
        <f t="shared" si="36"/>
        <v>22.837554589947995</v>
      </c>
      <c r="AR21" s="14">
        <f t="shared" si="36"/>
        <v>56.638751622553421</v>
      </c>
      <c r="AS21" s="14">
        <f t="shared" si="36"/>
        <v>113.29110948813839</v>
      </c>
      <c r="AT21" s="14">
        <f t="shared" si="36"/>
        <v>169.93327716860907</v>
      </c>
      <c r="AU21" s="14">
        <f t="shared" si="36"/>
        <v>0</v>
      </c>
      <c r="AV21" s="14">
        <f t="shared" si="36"/>
        <v>2.2562851675743132</v>
      </c>
      <c r="AW21" s="14">
        <f t="shared" si="36"/>
        <v>0</v>
      </c>
      <c r="AX21" s="14">
        <f t="shared" si="36"/>
        <v>0</v>
      </c>
      <c r="AY21" s="14">
        <f t="shared" si="36"/>
        <v>113.29110948813839</v>
      </c>
      <c r="AZ21" s="14">
        <f t="shared" si="36"/>
        <v>113.29110948813839</v>
      </c>
      <c r="BA21" s="14">
        <f t="shared" si="36"/>
        <v>113.29110948813839</v>
      </c>
      <c r="BB21" s="14">
        <f t="shared" si="36"/>
        <v>113.29110948813839</v>
      </c>
      <c r="BC21" s="14">
        <f t="shared" si="36"/>
        <v>113.29110948813839</v>
      </c>
      <c r="BD21" s="14">
        <f t="shared" si="36"/>
        <v>113.29110948813839</v>
      </c>
      <c r="BE21" s="14">
        <f t="shared" si="36"/>
        <v>113.29110948813839</v>
      </c>
      <c r="BF21" s="14">
        <f t="shared" si="36"/>
        <v>113.29110948813839</v>
      </c>
      <c r="BG21" s="14">
        <f t="shared" si="36"/>
        <v>113.29110948813839</v>
      </c>
      <c r="BH21" s="14">
        <f t="shared" si="36"/>
        <v>0</v>
      </c>
      <c r="BI21" s="14">
        <f t="shared" si="36"/>
        <v>0</v>
      </c>
      <c r="BJ21" s="14">
        <f t="shared" si="36"/>
        <v>0</v>
      </c>
      <c r="BK21" s="14">
        <f t="shared" si="36"/>
        <v>126.04573455262307</v>
      </c>
      <c r="BL21" s="14">
        <f t="shared" si="36"/>
        <v>120.88250060190317</v>
      </c>
      <c r="BM21" s="14">
        <f t="shared" si="36"/>
        <v>5.1640995251863382</v>
      </c>
      <c r="BN21" s="14">
        <f t="shared" si="36"/>
        <v>5.1640995251863382</v>
      </c>
      <c r="BO21" s="14">
        <f t="shared" ref="BO21:DZ21" si="37">IF(HLOOKUP(BO$10,PTA_Look_Up_Table,12,FALSE)&gt;=0.01,HLOOKUP(BO$10,PTA_Look_Up_Table,12,FALSE)*Capacity_Factor,0)</f>
        <v>116.21604107493734</v>
      </c>
      <c r="BP21" s="14">
        <f t="shared" si="37"/>
        <v>0</v>
      </c>
      <c r="BQ21" s="14">
        <f t="shared" si="37"/>
        <v>4.666499744985356</v>
      </c>
      <c r="BR21" s="14">
        <f t="shared" si="37"/>
        <v>4.666499744985356</v>
      </c>
      <c r="BS21" s="14">
        <f t="shared" si="37"/>
        <v>114.78121609276424</v>
      </c>
      <c r="BT21" s="14">
        <f t="shared" si="37"/>
        <v>0</v>
      </c>
      <c r="BU21" s="14">
        <f t="shared" si="37"/>
        <v>1.434826863103094</v>
      </c>
      <c r="BV21" s="14">
        <f t="shared" si="37"/>
        <v>114.18811885196256</v>
      </c>
      <c r="BW21" s="14">
        <f t="shared" si="37"/>
        <v>0.59308414969701151</v>
      </c>
      <c r="BX21" s="14">
        <f t="shared" si="37"/>
        <v>170.93532978621965</v>
      </c>
      <c r="BY21" s="14">
        <f t="shared" si="37"/>
        <v>0.22561662699283005</v>
      </c>
      <c r="BZ21" s="14">
        <f t="shared" si="37"/>
        <v>170.93532978621965</v>
      </c>
      <c r="CA21" s="14">
        <f t="shared" si="37"/>
        <v>56.972834284754065</v>
      </c>
      <c r="CB21" s="14">
        <f t="shared" si="37"/>
        <v>0.24503095923788684</v>
      </c>
      <c r="CC21" s="14">
        <f t="shared" si="37"/>
        <v>0.24503095923788684</v>
      </c>
      <c r="CD21" s="14">
        <f t="shared" si="37"/>
        <v>0.24503095923788684</v>
      </c>
      <c r="CE21" s="14">
        <f t="shared" si="37"/>
        <v>0</v>
      </c>
      <c r="CF21" s="14">
        <f t="shared" si="37"/>
        <v>5.8280683524312975E-2</v>
      </c>
      <c r="CG21" s="14">
        <f t="shared" si="37"/>
        <v>0</v>
      </c>
      <c r="CH21" s="14">
        <f t="shared" si="37"/>
        <v>0.65136478632960348</v>
      </c>
      <c r="CI21" s="14">
        <f t="shared" si="37"/>
        <v>0.65136478632960348</v>
      </c>
      <c r="CJ21" s="14">
        <f t="shared" si="37"/>
        <v>11.265425606374539</v>
      </c>
      <c r="CK21" s="14">
        <f t="shared" si="37"/>
        <v>0.18157661942602832</v>
      </c>
      <c r="CL21" s="14">
        <f t="shared" si="37"/>
        <v>11.858508201987664</v>
      </c>
      <c r="CM21" s="14">
        <f t="shared" si="37"/>
        <v>5.8280683524312975E-2</v>
      </c>
      <c r="CN21" s="14">
        <f t="shared" si="37"/>
        <v>0.18157661942602832</v>
      </c>
      <c r="CO21" s="14">
        <f t="shared" si="37"/>
        <v>0</v>
      </c>
      <c r="CP21" s="14">
        <f t="shared" si="37"/>
        <v>1.6164035354021078</v>
      </c>
      <c r="CQ21" s="14">
        <f t="shared" si="37"/>
        <v>1.6164035354021078</v>
      </c>
      <c r="CR21" s="14">
        <f t="shared" si="37"/>
        <v>4.666499744985356</v>
      </c>
      <c r="CS21" s="14">
        <f t="shared" si="37"/>
        <v>5.1640995251863382</v>
      </c>
      <c r="CT21" s="14">
        <f t="shared" si="37"/>
        <v>11.839096821891426</v>
      </c>
      <c r="CU21" s="14">
        <f t="shared" si="37"/>
        <v>1.94142919693122E-2</v>
      </c>
      <c r="CV21" s="14">
        <f t="shared" si="37"/>
        <v>11.820339180073749</v>
      </c>
      <c r="CW21" s="14">
        <f t="shared" si="37"/>
        <v>1.8758542247313895E-2</v>
      </c>
      <c r="CX21" s="14">
        <f t="shared" si="37"/>
        <v>10.754317346981628</v>
      </c>
      <c r="CY21" s="14">
        <f t="shared" si="37"/>
        <v>99.631326446409162</v>
      </c>
      <c r="CZ21" s="14">
        <f t="shared" si="37"/>
        <v>0</v>
      </c>
      <c r="DA21" s="14">
        <f t="shared" si="37"/>
        <v>0</v>
      </c>
      <c r="DB21" s="14">
        <f t="shared" si="37"/>
        <v>0</v>
      </c>
      <c r="DC21" s="14">
        <f t="shared" si="37"/>
        <v>0</v>
      </c>
      <c r="DD21" s="14">
        <f t="shared" si="37"/>
        <v>2.69741481668768E-2</v>
      </c>
      <c r="DE21" s="14">
        <f t="shared" si="37"/>
        <v>2.6965416395968875E-2</v>
      </c>
      <c r="DF21" s="14">
        <f t="shared" si="37"/>
        <v>3.5750841116062153</v>
      </c>
      <c r="DG21" s="14">
        <f t="shared" si="37"/>
        <v>0</v>
      </c>
      <c r="DH21" s="14">
        <f t="shared" si="37"/>
        <v>0</v>
      </c>
      <c r="DI21" s="14">
        <f t="shared" si="37"/>
        <v>0</v>
      </c>
      <c r="DJ21" s="14">
        <f t="shared" si="37"/>
        <v>22.837554589947995</v>
      </c>
      <c r="DK21" s="14">
        <f t="shared" si="37"/>
        <v>113.96167037587111</v>
      </c>
      <c r="DL21" s="14">
        <f t="shared" si="37"/>
        <v>227.92332288069852</v>
      </c>
      <c r="DM21" s="14">
        <f t="shared" si="37"/>
        <v>0</v>
      </c>
      <c r="DN21" s="14">
        <f t="shared" si="37"/>
        <v>113.96165877814362</v>
      </c>
      <c r="DO21" s="14">
        <f t="shared" si="37"/>
        <v>227.92332288069852</v>
      </c>
      <c r="DP21" s="14">
        <f t="shared" si="37"/>
        <v>3.5750841116062153</v>
      </c>
      <c r="DQ21" s="14">
        <f t="shared" si="37"/>
        <v>99.631326446409162</v>
      </c>
      <c r="DR21" s="14">
        <f t="shared" si="37"/>
        <v>113.96073412296043</v>
      </c>
      <c r="DS21" s="14">
        <f t="shared" si="37"/>
        <v>10.754317346981628</v>
      </c>
      <c r="DT21" s="14">
        <f t="shared" si="37"/>
        <v>99.631326446409162</v>
      </c>
      <c r="DU21" s="14">
        <f t="shared" si="37"/>
        <v>0</v>
      </c>
      <c r="DV21" s="14">
        <f t="shared" si="37"/>
        <v>0</v>
      </c>
      <c r="DW21" s="14">
        <f t="shared" si="37"/>
        <v>0</v>
      </c>
      <c r="DX21" s="14">
        <f t="shared" si="37"/>
        <v>0</v>
      </c>
      <c r="DY21" s="14">
        <f t="shared" si="37"/>
        <v>0</v>
      </c>
      <c r="DZ21" s="14">
        <f t="shared" si="37"/>
        <v>0</v>
      </c>
      <c r="EA21" s="14">
        <f t="shared" ref="EA21:GL21" si="38">IF(HLOOKUP(EA$10,PTA_Look_Up_Table,12,FALSE)&gt;=0.01,HLOOKUP(EA$10,PTA_Look_Up_Table,12,FALSE)*Capacity_Factor,0)</f>
        <v>0</v>
      </c>
      <c r="EB21" s="14">
        <f t="shared" si="38"/>
        <v>0</v>
      </c>
      <c r="EC21" s="14">
        <f t="shared" si="38"/>
        <v>3.55720906138471</v>
      </c>
      <c r="ED21" s="14">
        <f t="shared" si="38"/>
        <v>1.7875403425024545E-2</v>
      </c>
      <c r="EE21" s="14">
        <f t="shared" si="38"/>
        <v>0</v>
      </c>
      <c r="EF21" s="14">
        <f t="shared" si="38"/>
        <v>0</v>
      </c>
      <c r="EG21" s="14">
        <f t="shared" si="38"/>
        <v>0</v>
      </c>
      <c r="EH21" s="14">
        <f t="shared" si="38"/>
        <v>0</v>
      </c>
      <c r="EI21" s="14">
        <f t="shared" si="38"/>
        <v>1.7875403425024545E-2</v>
      </c>
      <c r="EJ21" s="14">
        <f t="shared" si="38"/>
        <v>0</v>
      </c>
      <c r="EK21" s="14">
        <f t="shared" si="38"/>
        <v>1.7875403425024545E-2</v>
      </c>
      <c r="EL21" s="14">
        <f t="shared" si="38"/>
        <v>0</v>
      </c>
      <c r="EM21" s="14">
        <f t="shared" si="38"/>
        <v>0</v>
      </c>
      <c r="EN21" s="14">
        <f t="shared" si="38"/>
        <v>0</v>
      </c>
      <c r="EO21" s="14">
        <f t="shared" si="38"/>
        <v>22.837554589947995</v>
      </c>
      <c r="EP21" s="14">
        <f t="shared" si="38"/>
        <v>22.837554589947995</v>
      </c>
      <c r="EQ21" s="14">
        <f t="shared" si="38"/>
        <v>99.65007670068529</v>
      </c>
      <c r="ER21" s="14">
        <f t="shared" si="38"/>
        <v>99.65007670068529</v>
      </c>
      <c r="ES21" s="14">
        <f t="shared" si="38"/>
        <v>0</v>
      </c>
      <c r="ET21" s="14">
        <f t="shared" si="38"/>
        <v>0</v>
      </c>
      <c r="EU21" s="14">
        <f t="shared" si="38"/>
        <v>0</v>
      </c>
      <c r="EV21" s="14">
        <f t="shared" si="38"/>
        <v>0</v>
      </c>
      <c r="EW21" s="14">
        <f t="shared" si="38"/>
        <v>0</v>
      </c>
      <c r="EX21" s="14">
        <f t="shared" si="38"/>
        <v>0</v>
      </c>
      <c r="EY21" s="14">
        <f t="shared" si="38"/>
        <v>0</v>
      </c>
      <c r="EZ21" s="14">
        <f t="shared" si="38"/>
        <v>0</v>
      </c>
      <c r="FA21" s="14">
        <f t="shared" si="38"/>
        <v>0</v>
      </c>
      <c r="FB21" s="14">
        <f t="shared" si="38"/>
        <v>0</v>
      </c>
      <c r="FC21" s="14">
        <f t="shared" si="38"/>
        <v>0</v>
      </c>
      <c r="FD21" s="14">
        <f t="shared" si="38"/>
        <v>0</v>
      </c>
      <c r="FE21" s="14">
        <f t="shared" si="38"/>
        <v>0</v>
      </c>
      <c r="FF21" s="14">
        <f t="shared" si="38"/>
        <v>0</v>
      </c>
      <c r="FG21" s="14">
        <f t="shared" si="38"/>
        <v>0</v>
      </c>
      <c r="FH21" s="14">
        <f t="shared" si="38"/>
        <v>0</v>
      </c>
      <c r="FI21" s="14">
        <f t="shared" si="38"/>
        <v>0</v>
      </c>
      <c r="FJ21" s="14">
        <f t="shared" si="38"/>
        <v>0</v>
      </c>
      <c r="FK21" s="14">
        <f t="shared" si="38"/>
        <v>0</v>
      </c>
      <c r="FL21" s="14">
        <f t="shared" si="38"/>
        <v>0</v>
      </c>
      <c r="FM21" s="14">
        <f t="shared" si="38"/>
        <v>0</v>
      </c>
      <c r="FN21" s="14">
        <f t="shared" si="38"/>
        <v>0</v>
      </c>
      <c r="FO21" s="14">
        <f t="shared" si="38"/>
        <v>0</v>
      </c>
      <c r="FP21" s="14">
        <f t="shared" si="38"/>
        <v>0</v>
      </c>
      <c r="FQ21" s="14">
        <f t="shared" si="38"/>
        <v>0</v>
      </c>
      <c r="FR21" s="14">
        <f t="shared" si="38"/>
        <v>0</v>
      </c>
      <c r="FS21" s="14">
        <f t="shared" si="38"/>
        <v>0</v>
      </c>
      <c r="FT21" s="14">
        <f t="shared" si="38"/>
        <v>0</v>
      </c>
      <c r="FU21" s="14">
        <f t="shared" si="38"/>
        <v>0</v>
      </c>
      <c r="FV21" s="14">
        <f t="shared" si="38"/>
        <v>0</v>
      </c>
      <c r="FW21" s="14">
        <f t="shared" si="38"/>
        <v>0</v>
      </c>
      <c r="FX21" s="14">
        <f t="shared" si="38"/>
        <v>0</v>
      </c>
      <c r="FY21" s="14">
        <f t="shared" si="38"/>
        <v>0</v>
      </c>
      <c r="FZ21" s="14">
        <f t="shared" si="38"/>
        <v>0</v>
      </c>
      <c r="GA21" s="14">
        <f t="shared" si="38"/>
        <v>0</v>
      </c>
      <c r="GB21" s="14">
        <f t="shared" si="38"/>
        <v>0</v>
      </c>
      <c r="GC21" s="14">
        <f t="shared" si="38"/>
        <v>0</v>
      </c>
      <c r="GD21" s="14">
        <f t="shared" si="38"/>
        <v>0</v>
      </c>
      <c r="GE21" s="14">
        <f t="shared" si="38"/>
        <v>0</v>
      </c>
      <c r="GF21" s="14">
        <f t="shared" si="38"/>
        <v>0</v>
      </c>
      <c r="GG21" s="14">
        <f t="shared" si="38"/>
        <v>0</v>
      </c>
      <c r="GH21" s="14">
        <f t="shared" si="38"/>
        <v>0</v>
      </c>
      <c r="GI21" s="14">
        <f t="shared" si="38"/>
        <v>0</v>
      </c>
      <c r="GJ21" s="14">
        <f t="shared" si="38"/>
        <v>36.572329136009358</v>
      </c>
      <c r="GK21" s="14">
        <f t="shared" si="38"/>
        <v>89.055950750642666</v>
      </c>
      <c r="GL21" s="14">
        <f t="shared" si="38"/>
        <v>0</v>
      </c>
      <c r="GM21" s="14">
        <f t="shared" ref="GM21:ID21" si="39">IF(HLOOKUP(GM$10,PTA_Look_Up_Table,12,FALSE)&gt;=0.01,HLOOKUP(GM$10,PTA_Look_Up_Table,12,FALSE)*Capacity_Factor,0)</f>
        <v>36.573243880407205</v>
      </c>
      <c r="GN21" s="14">
        <f t="shared" si="39"/>
        <v>0.2104039326247035</v>
      </c>
      <c r="GO21" s="14">
        <f t="shared" si="39"/>
        <v>52.48361955867253</v>
      </c>
      <c r="GP21" s="14">
        <f t="shared" si="39"/>
        <v>0.21123405111265101</v>
      </c>
      <c r="GQ21" s="14">
        <f t="shared" si="39"/>
        <v>10.59413907656147</v>
      </c>
      <c r="GR21" s="14">
        <f t="shared" si="39"/>
        <v>0</v>
      </c>
      <c r="GS21" s="14">
        <f t="shared" si="39"/>
        <v>120.88250060190317</v>
      </c>
      <c r="GT21" s="14">
        <f t="shared" si="39"/>
        <v>5.1640995251863382</v>
      </c>
      <c r="GU21" s="14">
        <f t="shared" si="39"/>
        <v>0</v>
      </c>
      <c r="GV21" s="14">
        <f t="shared" si="39"/>
        <v>116.21604107493734</v>
      </c>
      <c r="GW21" s="14">
        <f t="shared" si="39"/>
        <v>4.666499744985356</v>
      </c>
      <c r="GX21" s="14">
        <f t="shared" si="39"/>
        <v>0</v>
      </c>
      <c r="GY21" s="14">
        <f t="shared" si="39"/>
        <v>114.78121609276424</v>
      </c>
      <c r="GZ21" s="14">
        <f t="shared" si="39"/>
        <v>1.434826863103094</v>
      </c>
      <c r="HA21" s="14">
        <f t="shared" si="39"/>
        <v>0</v>
      </c>
      <c r="HB21" s="14">
        <f t="shared" si="39"/>
        <v>114.18811885196256</v>
      </c>
      <c r="HC21" s="14">
        <f t="shared" si="39"/>
        <v>0.59308414969701151</v>
      </c>
      <c r="HD21" s="14">
        <f t="shared" si="39"/>
        <v>0</v>
      </c>
      <c r="HE21" s="14">
        <f t="shared" si="39"/>
        <v>170.93532978621965</v>
      </c>
      <c r="HF21" s="14">
        <f t="shared" si="39"/>
        <v>0.22561662699283005</v>
      </c>
      <c r="HG21" s="14">
        <f t="shared" si="39"/>
        <v>0</v>
      </c>
      <c r="HH21" s="14">
        <f t="shared" si="39"/>
        <v>113.96256941061989</v>
      </c>
      <c r="HI21" s="14">
        <f t="shared" si="39"/>
        <v>0</v>
      </c>
      <c r="HJ21" s="14">
        <f t="shared" si="39"/>
        <v>113.96167322258604</v>
      </c>
      <c r="HK21" s="14">
        <f t="shared" si="39"/>
        <v>113.96167322258604</v>
      </c>
      <c r="HL21" s="14">
        <f t="shared" si="39"/>
        <v>3.5822489767860133</v>
      </c>
      <c r="HM21" s="14">
        <f t="shared" si="39"/>
        <v>110.37848514617443</v>
      </c>
      <c r="HN21" s="14">
        <f t="shared" si="39"/>
        <v>10.754317346981628</v>
      </c>
      <c r="HO21" s="14">
        <f t="shared" si="39"/>
        <v>99.624161947612123</v>
      </c>
      <c r="HP21" s="14">
        <f t="shared" si="39"/>
        <v>7.1644987970431173E-3</v>
      </c>
      <c r="HQ21" s="14">
        <f t="shared" si="39"/>
        <v>3.5750841116062153</v>
      </c>
      <c r="HR21" s="14">
        <f t="shared" si="39"/>
        <v>14.329401458587844</v>
      </c>
      <c r="HS21" s="14">
        <f t="shared" si="39"/>
        <v>3.5750841116062153</v>
      </c>
      <c r="HT21" s="14">
        <f t="shared" si="39"/>
        <v>0</v>
      </c>
      <c r="HU21" s="14">
        <f t="shared" si="39"/>
        <v>10.754317346981628</v>
      </c>
      <c r="HV21" s="14">
        <f t="shared" si="39"/>
        <v>0</v>
      </c>
      <c r="HW21" s="14">
        <f t="shared" si="39"/>
        <v>3.5750841116062153</v>
      </c>
      <c r="HX21" s="14">
        <f t="shared" si="39"/>
        <v>3.55720906138471</v>
      </c>
      <c r="HY21" s="14">
        <f t="shared" si="39"/>
        <v>1.7875403425024545E-2</v>
      </c>
      <c r="HZ21" s="14">
        <f t="shared" si="39"/>
        <v>0</v>
      </c>
      <c r="IA21" s="14">
        <f t="shared" si="39"/>
        <v>2.69741481668768E-2</v>
      </c>
      <c r="IB21" s="14">
        <f t="shared" si="39"/>
        <v>1.7875403425024545E-2</v>
      </c>
      <c r="IC21" s="14">
        <f t="shared" si="39"/>
        <v>99.631326446409162</v>
      </c>
      <c r="ID21" s="14">
        <f t="shared" si="39"/>
        <v>10.754317346981628</v>
      </c>
      <c r="IE21" s="14"/>
      <c r="IF21" s="14"/>
      <c r="IG21" s="14"/>
      <c r="IH21" s="14"/>
      <c r="II21" s="14"/>
      <c r="IJ21" s="14"/>
      <c r="IK21" s="14"/>
      <c r="IL21" s="14"/>
      <c r="IM21" s="14"/>
      <c r="IN21" s="14"/>
      <c r="IO21" s="14"/>
      <c r="IP21" s="14"/>
      <c r="IQ21" s="14"/>
      <c r="IR21" s="14"/>
      <c r="IS21" s="14"/>
      <c r="IT21" s="14"/>
    </row>
    <row r="22" spans="1:254" s="12" customFormat="1" ht="12" customHeight="1" x14ac:dyDescent="0.15">
      <c r="A22" s="17" t="s">
        <v>182</v>
      </c>
      <c r="B22" s="16" t="s">
        <v>176</v>
      </c>
      <c r="C22" s="14">
        <f t="shared" ref="C22:BN22" si="40">IF(HLOOKUP(C$10,PTA_Look_Up_Table,13,FALSE)&gt;=0.01,HLOOKUP(C$10,PTA_Look_Up_Table,13,FALSE)*Capacity_Factor,0)</f>
        <v>0</v>
      </c>
      <c r="D22" s="14">
        <f t="shared" si="40"/>
        <v>0</v>
      </c>
      <c r="E22" s="14">
        <f t="shared" si="40"/>
        <v>0</v>
      </c>
      <c r="F22" s="14">
        <f t="shared" si="40"/>
        <v>0</v>
      </c>
      <c r="G22" s="14">
        <f t="shared" si="40"/>
        <v>0</v>
      </c>
      <c r="H22" s="14">
        <f t="shared" si="40"/>
        <v>0</v>
      </c>
      <c r="I22" s="14">
        <f t="shared" si="40"/>
        <v>0</v>
      </c>
      <c r="J22" s="14">
        <f t="shared" si="40"/>
        <v>0</v>
      </c>
      <c r="K22" s="14">
        <f t="shared" si="40"/>
        <v>0</v>
      </c>
      <c r="L22" s="14">
        <f t="shared" si="40"/>
        <v>0</v>
      </c>
      <c r="M22" s="14">
        <f t="shared" si="40"/>
        <v>0</v>
      </c>
      <c r="N22" s="14">
        <f t="shared" si="40"/>
        <v>0</v>
      </c>
      <c r="O22" s="14">
        <f t="shared" si="40"/>
        <v>0</v>
      </c>
      <c r="P22" s="14">
        <f t="shared" si="40"/>
        <v>0</v>
      </c>
      <c r="Q22" s="14">
        <f t="shared" si="40"/>
        <v>0</v>
      </c>
      <c r="R22" s="14">
        <f t="shared" si="40"/>
        <v>0</v>
      </c>
      <c r="S22" s="14">
        <f t="shared" si="40"/>
        <v>0</v>
      </c>
      <c r="T22" s="14">
        <f t="shared" si="40"/>
        <v>0</v>
      </c>
      <c r="U22" s="14">
        <f t="shared" si="40"/>
        <v>0</v>
      </c>
      <c r="V22" s="14">
        <f t="shared" si="40"/>
        <v>0</v>
      </c>
      <c r="W22" s="14">
        <f t="shared" si="40"/>
        <v>0</v>
      </c>
      <c r="X22" s="14">
        <f t="shared" si="40"/>
        <v>0</v>
      </c>
      <c r="Y22" s="14">
        <f t="shared" si="40"/>
        <v>0</v>
      </c>
      <c r="Z22" s="14">
        <f t="shared" si="40"/>
        <v>0</v>
      </c>
      <c r="AA22" s="14">
        <f t="shared" si="40"/>
        <v>0</v>
      </c>
      <c r="AB22" s="14">
        <f t="shared" si="40"/>
        <v>0</v>
      </c>
      <c r="AC22" s="14">
        <f t="shared" si="40"/>
        <v>0</v>
      </c>
      <c r="AD22" s="14">
        <f t="shared" si="40"/>
        <v>0</v>
      </c>
      <c r="AE22" s="14">
        <f t="shared" si="40"/>
        <v>0</v>
      </c>
      <c r="AF22" s="14">
        <f t="shared" si="40"/>
        <v>0</v>
      </c>
      <c r="AG22" s="14">
        <f t="shared" si="40"/>
        <v>0</v>
      </c>
      <c r="AH22" s="14">
        <f t="shared" si="40"/>
        <v>0</v>
      </c>
      <c r="AI22" s="14">
        <f t="shared" si="40"/>
        <v>0</v>
      </c>
      <c r="AJ22" s="14">
        <f t="shared" si="40"/>
        <v>0</v>
      </c>
      <c r="AK22" s="14">
        <f t="shared" si="40"/>
        <v>0</v>
      </c>
      <c r="AL22" s="14">
        <f t="shared" si="40"/>
        <v>0</v>
      </c>
      <c r="AM22" s="14">
        <f t="shared" si="40"/>
        <v>0</v>
      </c>
      <c r="AN22" s="14">
        <f t="shared" si="40"/>
        <v>0</v>
      </c>
      <c r="AO22" s="14">
        <f t="shared" si="40"/>
        <v>0</v>
      </c>
      <c r="AP22" s="14">
        <f t="shared" si="40"/>
        <v>0</v>
      </c>
      <c r="AQ22" s="14">
        <f t="shared" si="40"/>
        <v>0</v>
      </c>
      <c r="AR22" s="14">
        <f t="shared" si="40"/>
        <v>0</v>
      </c>
      <c r="AS22" s="14">
        <f t="shared" si="40"/>
        <v>0</v>
      </c>
      <c r="AT22" s="14">
        <f t="shared" si="40"/>
        <v>0</v>
      </c>
      <c r="AU22" s="14">
        <f t="shared" si="40"/>
        <v>0</v>
      </c>
      <c r="AV22" s="14">
        <f t="shared" si="40"/>
        <v>0</v>
      </c>
      <c r="AW22" s="14">
        <f t="shared" si="40"/>
        <v>0</v>
      </c>
      <c r="AX22" s="14">
        <f t="shared" si="40"/>
        <v>0</v>
      </c>
      <c r="AY22" s="14">
        <f t="shared" si="40"/>
        <v>0</v>
      </c>
      <c r="AZ22" s="14">
        <f t="shared" si="40"/>
        <v>0</v>
      </c>
      <c r="BA22" s="14">
        <f t="shared" si="40"/>
        <v>0</v>
      </c>
      <c r="BB22" s="14">
        <f t="shared" si="40"/>
        <v>0</v>
      </c>
      <c r="BC22" s="14">
        <f t="shared" si="40"/>
        <v>0</v>
      </c>
      <c r="BD22" s="14">
        <f t="shared" si="40"/>
        <v>0</v>
      </c>
      <c r="BE22" s="14">
        <f t="shared" si="40"/>
        <v>0</v>
      </c>
      <c r="BF22" s="14">
        <f t="shared" si="40"/>
        <v>0</v>
      </c>
      <c r="BG22" s="14">
        <f t="shared" si="40"/>
        <v>0</v>
      </c>
      <c r="BH22" s="14">
        <f t="shared" si="40"/>
        <v>0</v>
      </c>
      <c r="BI22" s="14">
        <f t="shared" si="40"/>
        <v>0</v>
      </c>
      <c r="BJ22" s="14">
        <f t="shared" si="40"/>
        <v>0</v>
      </c>
      <c r="BK22" s="14">
        <f t="shared" si="40"/>
        <v>0</v>
      </c>
      <c r="BL22" s="14">
        <f t="shared" si="40"/>
        <v>0</v>
      </c>
      <c r="BM22" s="14">
        <f t="shared" si="40"/>
        <v>0</v>
      </c>
      <c r="BN22" s="14">
        <f t="shared" si="40"/>
        <v>0</v>
      </c>
      <c r="BO22" s="14">
        <f t="shared" ref="BO22:DZ22" si="41">IF(HLOOKUP(BO$10,PTA_Look_Up_Table,13,FALSE)&gt;=0.01,HLOOKUP(BO$10,PTA_Look_Up_Table,13,FALSE)*Capacity_Factor,0)</f>
        <v>0</v>
      </c>
      <c r="BP22" s="14">
        <f t="shared" si="41"/>
        <v>0</v>
      </c>
      <c r="BQ22" s="14">
        <f t="shared" si="41"/>
        <v>0</v>
      </c>
      <c r="BR22" s="14">
        <f t="shared" si="41"/>
        <v>0</v>
      </c>
      <c r="BS22" s="14">
        <f t="shared" si="41"/>
        <v>0</v>
      </c>
      <c r="BT22" s="14">
        <f t="shared" si="41"/>
        <v>0</v>
      </c>
      <c r="BU22" s="14">
        <f t="shared" si="41"/>
        <v>0</v>
      </c>
      <c r="BV22" s="14">
        <f t="shared" si="41"/>
        <v>0</v>
      </c>
      <c r="BW22" s="14">
        <f t="shared" si="41"/>
        <v>0</v>
      </c>
      <c r="BX22" s="14">
        <f t="shared" si="41"/>
        <v>0</v>
      </c>
      <c r="BY22" s="14">
        <f t="shared" si="41"/>
        <v>0</v>
      </c>
      <c r="BZ22" s="14">
        <f t="shared" si="41"/>
        <v>0</v>
      </c>
      <c r="CA22" s="14">
        <f t="shared" si="41"/>
        <v>0</v>
      </c>
      <c r="CB22" s="14">
        <f t="shared" si="41"/>
        <v>0</v>
      </c>
      <c r="CC22" s="14">
        <f t="shared" si="41"/>
        <v>0</v>
      </c>
      <c r="CD22" s="14">
        <f t="shared" si="41"/>
        <v>0</v>
      </c>
      <c r="CE22" s="14">
        <f t="shared" si="41"/>
        <v>0</v>
      </c>
      <c r="CF22" s="14">
        <f t="shared" si="41"/>
        <v>0</v>
      </c>
      <c r="CG22" s="14">
        <f t="shared" si="41"/>
        <v>0</v>
      </c>
      <c r="CH22" s="14">
        <f t="shared" si="41"/>
        <v>0</v>
      </c>
      <c r="CI22" s="14">
        <f t="shared" si="41"/>
        <v>0</v>
      </c>
      <c r="CJ22" s="14">
        <f t="shared" si="41"/>
        <v>0</v>
      </c>
      <c r="CK22" s="14">
        <f t="shared" si="41"/>
        <v>0</v>
      </c>
      <c r="CL22" s="14">
        <f t="shared" si="41"/>
        <v>0</v>
      </c>
      <c r="CM22" s="14">
        <f t="shared" si="41"/>
        <v>0</v>
      </c>
      <c r="CN22" s="14">
        <f t="shared" si="41"/>
        <v>0</v>
      </c>
      <c r="CO22" s="14">
        <f t="shared" si="41"/>
        <v>0</v>
      </c>
      <c r="CP22" s="14">
        <f t="shared" si="41"/>
        <v>0</v>
      </c>
      <c r="CQ22" s="14">
        <f t="shared" si="41"/>
        <v>0</v>
      </c>
      <c r="CR22" s="14">
        <f t="shared" si="41"/>
        <v>0</v>
      </c>
      <c r="CS22" s="14">
        <f t="shared" si="41"/>
        <v>0</v>
      </c>
      <c r="CT22" s="14">
        <f t="shared" si="41"/>
        <v>0</v>
      </c>
      <c r="CU22" s="14">
        <f t="shared" si="41"/>
        <v>0</v>
      </c>
      <c r="CV22" s="14">
        <f t="shared" si="41"/>
        <v>0</v>
      </c>
      <c r="CW22" s="14">
        <f t="shared" si="41"/>
        <v>0</v>
      </c>
      <c r="CX22" s="14">
        <f t="shared" si="41"/>
        <v>0</v>
      </c>
      <c r="CY22" s="14">
        <f t="shared" si="41"/>
        <v>0</v>
      </c>
      <c r="CZ22" s="14">
        <f t="shared" si="41"/>
        <v>0</v>
      </c>
      <c r="DA22" s="14">
        <f t="shared" si="41"/>
        <v>0</v>
      </c>
      <c r="DB22" s="14">
        <f t="shared" si="41"/>
        <v>0</v>
      </c>
      <c r="DC22" s="14">
        <f t="shared" si="41"/>
        <v>0</v>
      </c>
      <c r="DD22" s="14">
        <f t="shared" si="41"/>
        <v>0</v>
      </c>
      <c r="DE22" s="14">
        <f t="shared" si="41"/>
        <v>0</v>
      </c>
      <c r="DF22" s="14">
        <f t="shared" si="41"/>
        <v>0</v>
      </c>
      <c r="DG22" s="14">
        <f t="shared" si="41"/>
        <v>0</v>
      </c>
      <c r="DH22" s="14">
        <f t="shared" si="41"/>
        <v>0</v>
      </c>
      <c r="DI22" s="14">
        <f t="shared" si="41"/>
        <v>0</v>
      </c>
      <c r="DJ22" s="14">
        <f t="shared" si="41"/>
        <v>0</v>
      </c>
      <c r="DK22" s="14">
        <f t="shared" si="41"/>
        <v>0</v>
      </c>
      <c r="DL22" s="14">
        <f t="shared" si="41"/>
        <v>0</v>
      </c>
      <c r="DM22" s="14">
        <f t="shared" si="41"/>
        <v>0</v>
      </c>
      <c r="DN22" s="14">
        <f t="shared" si="41"/>
        <v>0</v>
      </c>
      <c r="DO22" s="14">
        <f t="shared" si="41"/>
        <v>0</v>
      </c>
      <c r="DP22" s="14">
        <f t="shared" si="41"/>
        <v>0</v>
      </c>
      <c r="DQ22" s="14">
        <f t="shared" si="41"/>
        <v>0</v>
      </c>
      <c r="DR22" s="14">
        <f t="shared" si="41"/>
        <v>0</v>
      </c>
      <c r="DS22" s="14">
        <f t="shared" si="41"/>
        <v>0</v>
      </c>
      <c r="DT22" s="14">
        <f t="shared" si="41"/>
        <v>0</v>
      </c>
      <c r="DU22" s="14">
        <f t="shared" si="41"/>
        <v>0</v>
      </c>
      <c r="DV22" s="14">
        <f t="shared" si="41"/>
        <v>0</v>
      </c>
      <c r="DW22" s="14">
        <f t="shared" si="41"/>
        <v>0</v>
      </c>
      <c r="DX22" s="14">
        <f t="shared" si="41"/>
        <v>0</v>
      </c>
      <c r="DY22" s="14">
        <f t="shared" si="41"/>
        <v>0</v>
      </c>
      <c r="DZ22" s="14">
        <f t="shared" si="41"/>
        <v>0</v>
      </c>
      <c r="EA22" s="14">
        <f t="shared" ref="EA22:GL22" si="42">IF(HLOOKUP(EA$10,PTA_Look_Up_Table,13,FALSE)&gt;=0.01,HLOOKUP(EA$10,PTA_Look_Up_Table,13,FALSE)*Capacity_Factor,0)</f>
        <v>0</v>
      </c>
      <c r="EB22" s="14">
        <f t="shared" si="42"/>
        <v>0</v>
      </c>
      <c r="EC22" s="14">
        <f t="shared" si="42"/>
        <v>0</v>
      </c>
      <c r="ED22" s="14">
        <f t="shared" si="42"/>
        <v>0</v>
      </c>
      <c r="EE22" s="14">
        <f t="shared" si="42"/>
        <v>0</v>
      </c>
      <c r="EF22" s="14">
        <f t="shared" si="42"/>
        <v>0</v>
      </c>
      <c r="EG22" s="14">
        <f t="shared" si="42"/>
        <v>0</v>
      </c>
      <c r="EH22" s="14">
        <f t="shared" si="42"/>
        <v>0</v>
      </c>
      <c r="EI22" s="14">
        <f t="shared" si="42"/>
        <v>0</v>
      </c>
      <c r="EJ22" s="14">
        <f t="shared" si="42"/>
        <v>0</v>
      </c>
      <c r="EK22" s="14">
        <f t="shared" si="42"/>
        <v>0</v>
      </c>
      <c r="EL22" s="14">
        <f t="shared" si="42"/>
        <v>0</v>
      </c>
      <c r="EM22" s="14">
        <f t="shared" si="42"/>
        <v>0</v>
      </c>
      <c r="EN22" s="14">
        <f t="shared" si="42"/>
        <v>0</v>
      </c>
      <c r="EO22" s="14">
        <f t="shared" si="42"/>
        <v>0</v>
      </c>
      <c r="EP22" s="14">
        <f t="shared" si="42"/>
        <v>0</v>
      </c>
      <c r="EQ22" s="14">
        <f t="shared" si="42"/>
        <v>0</v>
      </c>
      <c r="ER22" s="14">
        <f t="shared" si="42"/>
        <v>0</v>
      </c>
      <c r="ES22" s="14">
        <f t="shared" si="42"/>
        <v>0</v>
      </c>
      <c r="ET22" s="14">
        <f t="shared" si="42"/>
        <v>0</v>
      </c>
      <c r="EU22" s="14">
        <f t="shared" si="42"/>
        <v>0</v>
      </c>
      <c r="EV22" s="14">
        <f t="shared" si="42"/>
        <v>0</v>
      </c>
      <c r="EW22" s="14">
        <f t="shared" si="42"/>
        <v>0</v>
      </c>
      <c r="EX22" s="14">
        <f t="shared" si="42"/>
        <v>0</v>
      </c>
      <c r="EY22" s="14">
        <f t="shared" si="42"/>
        <v>0</v>
      </c>
      <c r="EZ22" s="14">
        <f t="shared" si="42"/>
        <v>0</v>
      </c>
      <c r="FA22" s="14">
        <f t="shared" si="42"/>
        <v>0</v>
      </c>
      <c r="FB22" s="14">
        <f t="shared" si="42"/>
        <v>0</v>
      </c>
      <c r="FC22" s="14">
        <f t="shared" si="42"/>
        <v>0</v>
      </c>
      <c r="FD22" s="14">
        <f t="shared" si="42"/>
        <v>0</v>
      </c>
      <c r="FE22" s="14">
        <f t="shared" si="42"/>
        <v>0</v>
      </c>
      <c r="FF22" s="14">
        <f t="shared" si="42"/>
        <v>0</v>
      </c>
      <c r="FG22" s="14">
        <f t="shared" si="42"/>
        <v>0</v>
      </c>
      <c r="FH22" s="14">
        <f t="shared" si="42"/>
        <v>0</v>
      </c>
      <c r="FI22" s="14">
        <f t="shared" si="42"/>
        <v>0</v>
      </c>
      <c r="FJ22" s="14">
        <f t="shared" si="42"/>
        <v>0</v>
      </c>
      <c r="FK22" s="14">
        <f t="shared" si="42"/>
        <v>0</v>
      </c>
      <c r="FL22" s="14">
        <f t="shared" si="42"/>
        <v>0</v>
      </c>
      <c r="FM22" s="14">
        <f t="shared" si="42"/>
        <v>0</v>
      </c>
      <c r="FN22" s="14">
        <f t="shared" si="42"/>
        <v>0</v>
      </c>
      <c r="FO22" s="14">
        <f t="shared" si="42"/>
        <v>0</v>
      </c>
      <c r="FP22" s="14">
        <f t="shared" si="42"/>
        <v>0</v>
      </c>
      <c r="FQ22" s="14">
        <f t="shared" si="42"/>
        <v>0</v>
      </c>
      <c r="FR22" s="14">
        <f t="shared" si="42"/>
        <v>0</v>
      </c>
      <c r="FS22" s="14">
        <f t="shared" si="42"/>
        <v>0</v>
      </c>
      <c r="FT22" s="14">
        <f t="shared" si="42"/>
        <v>0</v>
      </c>
      <c r="FU22" s="14">
        <f t="shared" si="42"/>
        <v>0</v>
      </c>
      <c r="FV22" s="14">
        <f t="shared" si="42"/>
        <v>0</v>
      </c>
      <c r="FW22" s="14">
        <f t="shared" si="42"/>
        <v>0</v>
      </c>
      <c r="FX22" s="14">
        <f t="shared" si="42"/>
        <v>0</v>
      </c>
      <c r="FY22" s="14">
        <f t="shared" si="42"/>
        <v>0</v>
      </c>
      <c r="FZ22" s="14">
        <f t="shared" si="42"/>
        <v>0</v>
      </c>
      <c r="GA22" s="14">
        <f t="shared" si="42"/>
        <v>0</v>
      </c>
      <c r="GB22" s="14">
        <f t="shared" si="42"/>
        <v>0</v>
      </c>
      <c r="GC22" s="14">
        <f t="shared" si="42"/>
        <v>0</v>
      </c>
      <c r="GD22" s="14">
        <f t="shared" si="42"/>
        <v>0</v>
      </c>
      <c r="GE22" s="14">
        <f t="shared" si="42"/>
        <v>0</v>
      </c>
      <c r="GF22" s="14">
        <f t="shared" si="42"/>
        <v>0</v>
      </c>
      <c r="GG22" s="14">
        <f t="shared" si="42"/>
        <v>0</v>
      </c>
      <c r="GH22" s="14">
        <f t="shared" si="42"/>
        <v>0</v>
      </c>
      <c r="GI22" s="14">
        <f t="shared" si="42"/>
        <v>0</v>
      </c>
      <c r="GJ22" s="14">
        <f t="shared" si="42"/>
        <v>0</v>
      </c>
      <c r="GK22" s="14">
        <f t="shared" si="42"/>
        <v>0</v>
      </c>
      <c r="GL22" s="14">
        <f t="shared" si="42"/>
        <v>0</v>
      </c>
      <c r="GM22" s="14">
        <f t="shared" ref="GM22:ID22" si="43">IF(HLOOKUP(GM$10,PTA_Look_Up_Table,13,FALSE)&gt;=0.01,HLOOKUP(GM$10,PTA_Look_Up_Table,13,FALSE)*Capacity_Factor,0)</f>
        <v>0</v>
      </c>
      <c r="GN22" s="14">
        <f t="shared" si="43"/>
        <v>0</v>
      </c>
      <c r="GO22" s="14">
        <f t="shared" si="43"/>
        <v>0</v>
      </c>
      <c r="GP22" s="14">
        <f t="shared" si="43"/>
        <v>0</v>
      </c>
      <c r="GQ22" s="14">
        <f t="shared" si="43"/>
        <v>0</v>
      </c>
      <c r="GR22" s="14">
        <f t="shared" si="43"/>
        <v>0</v>
      </c>
      <c r="GS22" s="14">
        <f t="shared" si="43"/>
        <v>0</v>
      </c>
      <c r="GT22" s="14">
        <f t="shared" si="43"/>
        <v>0</v>
      </c>
      <c r="GU22" s="14">
        <f t="shared" si="43"/>
        <v>0</v>
      </c>
      <c r="GV22" s="14">
        <f t="shared" si="43"/>
        <v>0</v>
      </c>
      <c r="GW22" s="14">
        <f t="shared" si="43"/>
        <v>0</v>
      </c>
      <c r="GX22" s="14">
        <f t="shared" si="43"/>
        <v>0</v>
      </c>
      <c r="GY22" s="14">
        <f t="shared" si="43"/>
        <v>0</v>
      </c>
      <c r="GZ22" s="14">
        <f t="shared" si="43"/>
        <v>0</v>
      </c>
      <c r="HA22" s="14">
        <f t="shared" si="43"/>
        <v>0</v>
      </c>
      <c r="HB22" s="14">
        <f t="shared" si="43"/>
        <v>0</v>
      </c>
      <c r="HC22" s="14">
        <f t="shared" si="43"/>
        <v>0</v>
      </c>
      <c r="HD22" s="14">
        <f t="shared" si="43"/>
        <v>0</v>
      </c>
      <c r="HE22" s="14">
        <f t="shared" si="43"/>
        <v>0</v>
      </c>
      <c r="HF22" s="14">
        <f t="shared" si="43"/>
        <v>0</v>
      </c>
      <c r="HG22" s="14">
        <f t="shared" si="43"/>
        <v>0</v>
      </c>
      <c r="HH22" s="14">
        <f t="shared" si="43"/>
        <v>0</v>
      </c>
      <c r="HI22" s="14">
        <f t="shared" si="43"/>
        <v>0</v>
      </c>
      <c r="HJ22" s="14">
        <f t="shared" si="43"/>
        <v>0</v>
      </c>
      <c r="HK22" s="14">
        <f t="shared" si="43"/>
        <v>0</v>
      </c>
      <c r="HL22" s="14">
        <f t="shared" si="43"/>
        <v>0</v>
      </c>
      <c r="HM22" s="14">
        <f t="shared" si="43"/>
        <v>0</v>
      </c>
      <c r="HN22" s="14">
        <f t="shared" si="43"/>
        <v>0</v>
      </c>
      <c r="HO22" s="14">
        <f t="shared" si="43"/>
        <v>0</v>
      </c>
      <c r="HP22" s="14">
        <f t="shared" si="43"/>
        <v>0</v>
      </c>
      <c r="HQ22" s="14">
        <f t="shared" si="43"/>
        <v>0</v>
      </c>
      <c r="HR22" s="14">
        <f t="shared" si="43"/>
        <v>0</v>
      </c>
      <c r="HS22" s="14">
        <f t="shared" si="43"/>
        <v>0</v>
      </c>
      <c r="HT22" s="14">
        <f t="shared" si="43"/>
        <v>0</v>
      </c>
      <c r="HU22" s="14">
        <f t="shared" si="43"/>
        <v>0</v>
      </c>
      <c r="HV22" s="14">
        <f t="shared" si="43"/>
        <v>0</v>
      </c>
      <c r="HW22" s="14">
        <f t="shared" si="43"/>
        <v>0</v>
      </c>
      <c r="HX22" s="14">
        <f t="shared" si="43"/>
        <v>0</v>
      </c>
      <c r="HY22" s="14">
        <f t="shared" si="43"/>
        <v>0</v>
      </c>
      <c r="HZ22" s="14">
        <f t="shared" si="43"/>
        <v>0</v>
      </c>
      <c r="IA22" s="14">
        <f t="shared" si="43"/>
        <v>0</v>
      </c>
      <c r="IB22" s="14">
        <f t="shared" si="43"/>
        <v>0</v>
      </c>
      <c r="IC22" s="14">
        <f t="shared" si="43"/>
        <v>0</v>
      </c>
      <c r="ID22" s="14">
        <f t="shared" si="43"/>
        <v>0</v>
      </c>
      <c r="IE22" s="14"/>
      <c r="IF22" s="14"/>
      <c r="IG22" s="14"/>
      <c r="IH22" s="14"/>
      <c r="II22" s="14"/>
      <c r="IJ22" s="14"/>
      <c r="IK22" s="14"/>
      <c r="IL22" s="14"/>
      <c r="IM22" s="14"/>
      <c r="IN22" s="14"/>
      <c r="IO22" s="14"/>
      <c r="IP22" s="14"/>
      <c r="IQ22" s="14"/>
      <c r="IR22" s="14"/>
      <c r="IS22" s="14"/>
      <c r="IT22" s="14"/>
    </row>
    <row r="23" spans="1:254" s="12" customFormat="1" ht="12" customHeight="1" x14ac:dyDescent="0.15">
      <c r="A23" s="17" t="s">
        <v>183</v>
      </c>
      <c r="B23" s="16" t="s">
        <v>176</v>
      </c>
      <c r="C23" s="14">
        <f t="shared" ref="C23:BN23" si="44">IF(HLOOKUP(C$10,PTA_Look_Up_Table,14,FALSE)&gt;=0.01,HLOOKUP(C$10,PTA_Look_Up_Table,14,FALSE)*Capacity_Factor,0)</f>
        <v>0</v>
      </c>
      <c r="D23" s="14">
        <f t="shared" si="44"/>
        <v>0</v>
      </c>
      <c r="E23" s="14">
        <f t="shared" si="44"/>
        <v>0</v>
      </c>
      <c r="F23" s="14">
        <f t="shared" si="44"/>
        <v>0</v>
      </c>
      <c r="G23" s="14">
        <f t="shared" si="44"/>
        <v>0</v>
      </c>
      <c r="H23" s="14">
        <f t="shared" si="44"/>
        <v>0</v>
      </c>
      <c r="I23" s="14">
        <f t="shared" si="44"/>
        <v>0</v>
      </c>
      <c r="J23" s="14">
        <f t="shared" si="44"/>
        <v>0</v>
      </c>
      <c r="K23" s="14">
        <f t="shared" si="44"/>
        <v>0</v>
      </c>
      <c r="L23" s="14">
        <f t="shared" si="44"/>
        <v>0</v>
      </c>
      <c r="M23" s="14">
        <f t="shared" si="44"/>
        <v>0</v>
      </c>
      <c r="N23" s="14">
        <f t="shared" si="44"/>
        <v>0</v>
      </c>
      <c r="O23" s="14">
        <f t="shared" si="44"/>
        <v>0</v>
      </c>
      <c r="P23" s="14">
        <f t="shared" si="44"/>
        <v>0</v>
      </c>
      <c r="Q23" s="14">
        <f t="shared" si="44"/>
        <v>0</v>
      </c>
      <c r="R23" s="14">
        <f t="shared" si="44"/>
        <v>0</v>
      </c>
      <c r="S23" s="14">
        <f t="shared" si="44"/>
        <v>0</v>
      </c>
      <c r="T23" s="14">
        <f t="shared" si="44"/>
        <v>0</v>
      </c>
      <c r="U23" s="14">
        <f t="shared" si="44"/>
        <v>0</v>
      </c>
      <c r="V23" s="14">
        <f t="shared" si="44"/>
        <v>0</v>
      </c>
      <c r="W23" s="14">
        <f t="shared" si="44"/>
        <v>0</v>
      </c>
      <c r="X23" s="14">
        <f t="shared" si="44"/>
        <v>0</v>
      </c>
      <c r="Y23" s="14">
        <f t="shared" si="44"/>
        <v>0</v>
      </c>
      <c r="Z23" s="14">
        <f t="shared" si="44"/>
        <v>0</v>
      </c>
      <c r="AA23" s="14">
        <f t="shared" si="44"/>
        <v>0</v>
      </c>
      <c r="AB23" s="14">
        <f t="shared" si="44"/>
        <v>0</v>
      </c>
      <c r="AC23" s="14">
        <f t="shared" si="44"/>
        <v>0</v>
      </c>
      <c r="AD23" s="14">
        <f t="shared" si="44"/>
        <v>0</v>
      </c>
      <c r="AE23" s="14">
        <f t="shared" si="44"/>
        <v>0</v>
      </c>
      <c r="AF23" s="14">
        <f t="shared" si="44"/>
        <v>0</v>
      </c>
      <c r="AG23" s="14">
        <f t="shared" si="44"/>
        <v>0</v>
      </c>
      <c r="AH23" s="14">
        <f t="shared" si="44"/>
        <v>0</v>
      </c>
      <c r="AI23" s="14">
        <f t="shared" si="44"/>
        <v>0</v>
      </c>
      <c r="AJ23" s="14">
        <f t="shared" si="44"/>
        <v>0</v>
      </c>
      <c r="AK23" s="14">
        <f t="shared" si="44"/>
        <v>0</v>
      </c>
      <c r="AL23" s="14">
        <f t="shared" si="44"/>
        <v>0</v>
      </c>
      <c r="AM23" s="14">
        <f t="shared" si="44"/>
        <v>0</v>
      </c>
      <c r="AN23" s="14">
        <f t="shared" si="44"/>
        <v>0</v>
      </c>
      <c r="AO23" s="14">
        <f t="shared" si="44"/>
        <v>0</v>
      </c>
      <c r="AP23" s="14">
        <f t="shared" si="44"/>
        <v>0</v>
      </c>
      <c r="AQ23" s="14">
        <f t="shared" si="44"/>
        <v>0</v>
      </c>
      <c r="AR23" s="14">
        <f t="shared" si="44"/>
        <v>0</v>
      </c>
      <c r="AS23" s="14">
        <f t="shared" si="44"/>
        <v>0</v>
      </c>
      <c r="AT23" s="14">
        <f t="shared" si="44"/>
        <v>0</v>
      </c>
      <c r="AU23" s="14">
        <f t="shared" si="44"/>
        <v>0</v>
      </c>
      <c r="AV23" s="14">
        <f t="shared" si="44"/>
        <v>0</v>
      </c>
      <c r="AW23" s="14">
        <f t="shared" si="44"/>
        <v>0</v>
      </c>
      <c r="AX23" s="14">
        <f t="shared" si="44"/>
        <v>0</v>
      </c>
      <c r="AY23" s="14">
        <f t="shared" si="44"/>
        <v>0</v>
      </c>
      <c r="AZ23" s="14">
        <f t="shared" si="44"/>
        <v>0</v>
      </c>
      <c r="BA23" s="14">
        <f t="shared" si="44"/>
        <v>0</v>
      </c>
      <c r="BB23" s="14">
        <f t="shared" si="44"/>
        <v>0</v>
      </c>
      <c r="BC23" s="14">
        <f t="shared" si="44"/>
        <v>0</v>
      </c>
      <c r="BD23" s="14">
        <f t="shared" si="44"/>
        <v>0</v>
      </c>
      <c r="BE23" s="14">
        <f t="shared" si="44"/>
        <v>0</v>
      </c>
      <c r="BF23" s="14">
        <f t="shared" si="44"/>
        <v>0</v>
      </c>
      <c r="BG23" s="14">
        <f t="shared" si="44"/>
        <v>0</v>
      </c>
      <c r="BH23" s="14">
        <f t="shared" si="44"/>
        <v>6.1310015771719542</v>
      </c>
      <c r="BI23" s="14">
        <f t="shared" si="44"/>
        <v>0</v>
      </c>
      <c r="BJ23" s="14">
        <f t="shared" si="44"/>
        <v>6.1310015771719542</v>
      </c>
      <c r="BK23" s="14">
        <f t="shared" si="44"/>
        <v>3.5252057122434519</v>
      </c>
      <c r="BL23" s="14">
        <f t="shared" si="44"/>
        <v>2.7033512041073498E-2</v>
      </c>
      <c r="BM23" s="14">
        <f t="shared" si="44"/>
        <v>3.4981719366176622</v>
      </c>
      <c r="BN23" s="14">
        <f t="shared" si="44"/>
        <v>0</v>
      </c>
      <c r="BO23" s="14">
        <f t="shared" ref="BO23:DZ23" si="45">IF(HLOOKUP(BO$10,PTA_Look_Up_Table,14,FALSE)&gt;=0.01,HLOOKUP(BO$10,PTA_Look_Up_Table,14,FALSE)*Capacity_Factor,0)</f>
        <v>0</v>
      </c>
      <c r="BP23" s="14">
        <f t="shared" si="45"/>
        <v>0</v>
      </c>
      <c r="BQ23" s="14">
        <f t="shared" si="45"/>
        <v>2.6953540438288213E-2</v>
      </c>
      <c r="BR23" s="14">
        <f t="shared" si="45"/>
        <v>0</v>
      </c>
      <c r="BS23" s="14">
        <f t="shared" si="45"/>
        <v>0</v>
      </c>
      <c r="BT23" s="14">
        <f t="shared" si="45"/>
        <v>0</v>
      </c>
      <c r="BU23" s="14">
        <f t="shared" si="45"/>
        <v>0</v>
      </c>
      <c r="BV23" s="14">
        <f t="shared" si="45"/>
        <v>0</v>
      </c>
      <c r="BW23" s="14">
        <f t="shared" si="45"/>
        <v>0</v>
      </c>
      <c r="BX23" s="14">
        <f t="shared" si="45"/>
        <v>0</v>
      </c>
      <c r="BY23" s="14">
        <f t="shared" si="45"/>
        <v>0</v>
      </c>
      <c r="BZ23" s="14">
        <f t="shared" si="45"/>
        <v>0</v>
      </c>
      <c r="CA23" s="14">
        <f t="shared" si="45"/>
        <v>0</v>
      </c>
      <c r="CB23" s="14">
        <f t="shared" si="45"/>
        <v>0</v>
      </c>
      <c r="CC23" s="14">
        <f t="shared" si="45"/>
        <v>0</v>
      </c>
      <c r="CD23" s="14">
        <f t="shared" si="45"/>
        <v>0</v>
      </c>
      <c r="CE23" s="14">
        <f t="shared" si="45"/>
        <v>0</v>
      </c>
      <c r="CF23" s="14">
        <f t="shared" si="45"/>
        <v>0</v>
      </c>
      <c r="CG23" s="14">
        <f t="shared" si="45"/>
        <v>0</v>
      </c>
      <c r="CH23" s="14">
        <f t="shared" si="45"/>
        <v>0</v>
      </c>
      <c r="CI23" s="14">
        <f t="shared" si="45"/>
        <v>0</v>
      </c>
      <c r="CJ23" s="14">
        <f t="shared" si="45"/>
        <v>0</v>
      </c>
      <c r="CK23" s="14">
        <f t="shared" si="45"/>
        <v>0</v>
      </c>
      <c r="CL23" s="14">
        <f t="shared" si="45"/>
        <v>0</v>
      </c>
      <c r="CM23" s="14">
        <f t="shared" si="45"/>
        <v>0</v>
      </c>
      <c r="CN23" s="14">
        <f t="shared" si="45"/>
        <v>0</v>
      </c>
      <c r="CO23" s="14">
        <f t="shared" si="45"/>
        <v>0</v>
      </c>
      <c r="CP23" s="14">
        <f t="shared" si="45"/>
        <v>0</v>
      </c>
      <c r="CQ23" s="14">
        <f t="shared" si="45"/>
        <v>0</v>
      </c>
      <c r="CR23" s="14">
        <f t="shared" si="45"/>
        <v>0</v>
      </c>
      <c r="CS23" s="14">
        <f t="shared" si="45"/>
        <v>0</v>
      </c>
      <c r="CT23" s="14">
        <f t="shared" si="45"/>
        <v>0</v>
      </c>
      <c r="CU23" s="14">
        <f t="shared" si="45"/>
        <v>0</v>
      </c>
      <c r="CV23" s="14">
        <f t="shared" si="45"/>
        <v>0</v>
      </c>
      <c r="CW23" s="14">
        <f t="shared" si="45"/>
        <v>0</v>
      </c>
      <c r="CX23" s="14">
        <f t="shared" si="45"/>
        <v>0</v>
      </c>
      <c r="CY23" s="14">
        <f t="shared" si="45"/>
        <v>0</v>
      </c>
      <c r="CZ23" s="14">
        <f t="shared" si="45"/>
        <v>0</v>
      </c>
      <c r="DA23" s="14">
        <f t="shared" si="45"/>
        <v>0</v>
      </c>
      <c r="DB23" s="14">
        <f t="shared" si="45"/>
        <v>0</v>
      </c>
      <c r="DC23" s="14">
        <f t="shared" si="45"/>
        <v>0</v>
      </c>
      <c r="DD23" s="14">
        <f t="shared" si="45"/>
        <v>0</v>
      </c>
      <c r="DE23" s="14">
        <f t="shared" si="45"/>
        <v>0</v>
      </c>
      <c r="DF23" s="14">
        <f t="shared" si="45"/>
        <v>0</v>
      </c>
      <c r="DG23" s="14">
        <f t="shared" si="45"/>
        <v>0</v>
      </c>
      <c r="DH23" s="14">
        <f t="shared" si="45"/>
        <v>0</v>
      </c>
      <c r="DI23" s="14">
        <f t="shared" si="45"/>
        <v>0</v>
      </c>
      <c r="DJ23" s="14">
        <f t="shared" si="45"/>
        <v>0</v>
      </c>
      <c r="DK23" s="14">
        <f t="shared" si="45"/>
        <v>0</v>
      </c>
      <c r="DL23" s="14">
        <f t="shared" si="45"/>
        <v>0</v>
      </c>
      <c r="DM23" s="14">
        <f t="shared" si="45"/>
        <v>0</v>
      </c>
      <c r="DN23" s="14">
        <f t="shared" si="45"/>
        <v>0</v>
      </c>
      <c r="DO23" s="14">
        <f t="shared" si="45"/>
        <v>0</v>
      </c>
      <c r="DP23" s="14">
        <f t="shared" si="45"/>
        <v>0</v>
      </c>
      <c r="DQ23" s="14">
        <f t="shared" si="45"/>
        <v>0</v>
      </c>
      <c r="DR23" s="14">
        <f t="shared" si="45"/>
        <v>0</v>
      </c>
      <c r="DS23" s="14">
        <f t="shared" si="45"/>
        <v>0</v>
      </c>
      <c r="DT23" s="14">
        <f t="shared" si="45"/>
        <v>0</v>
      </c>
      <c r="DU23" s="14">
        <f t="shared" si="45"/>
        <v>0</v>
      </c>
      <c r="DV23" s="14">
        <f t="shared" si="45"/>
        <v>0</v>
      </c>
      <c r="DW23" s="14">
        <f t="shared" si="45"/>
        <v>0</v>
      </c>
      <c r="DX23" s="14">
        <f t="shared" si="45"/>
        <v>0</v>
      </c>
      <c r="DY23" s="14">
        <f t="shared" si="45"/>
        <v>0</v>
      </c>
      <c r="DZ23" s="14">
        <f t="shared" si="45"/>
        <v>0</v>
      </c>
      <c r="EA23" s="14">
        <f t="shared" ref="EA23:GL23" si="46">IF(HLOOKUP(EA$10,PTA_Look_Up_Table,14,FALSE)&gt;=0.01,HLOOKUP(EA$10,PTA_Look_Up_Table,14,FALSE)*Capacity_Factor,0)</f>
        <v>0</v>
      </c>
      <c r="EB23" s="14">
        <f t="shared" si="46"/>
        <v>0</v>
      </c>
      <c r="EC23" s="14">
        <f t="shared" si="46"/>
        <v>0</v>
      </c>
      <c r="ED23" s="14">
        <f t="shared" si="46"/>
        <v>0</v>
      </c>
      <c r="EE23" s="14">
        <f t="shared" si="46"/>
        <v>0</v>
      </c>
      <c r="EF23" s="14">
        <f t="shared" si="46"/>
        <v>0</v>
      </c>
      <c r="EG23" s="14">
        <f t="shared" si="46"/>
        <v>0</v>
      </c>
      <c r="EH23" s="14">
        <f t="shared" si="46"/>
        <v>0</v>
      </c>
      <c r="EI23" s="14">
        <f t="shared" si="46"/>
        <v>0</v>
      </c>
      <c r="EJ23" s="14">
        <f t="shared" si="46"/>
        <v>0</v>
      </c>
      <c r="EK23" s="14">
        <f t="shared" si="46"/>
        <v>0</v>
      </c>
      <c r="EL23" s="14">
        <f t="shared" si="46"/>
        <v>0</v>
      </c>
      <c r="EM23" s="14">
        <f t="shared" si="46"/>
        <v>0</v>
      </c>
      <c r="EN23" s="14">
        <f t="shared" si="46"/>
        <v>0</v>
      </c>
      <c r="EO23" s="14">
        <f t="shared" si="46"/>
        <v>0</v>
      </c>
      <c r="EP23" s="14">
        <f t="shared" si="46"/>
        <v>0</v>
      </c>
      <c r="EQ23" s="14">
        <f t="shared" si="46"/>
        <v>0</v>
      </c>
      <c r="ER23" s="14">
        <f t="shared" si="46"/>
        <v>0</v>
      </c>
      <c r="ES23" s="14">
        <f t="shared" si="46"/>
        <v>0</v>
      </c>
      <c r="ET23" s="14">
        <f t="shared" si="46"/>
        <v>0</v>
      </c>
      <c r="EU23" s="14">
        <f t="shared" si="46"/>
        <v>0</v>
      </c>
      <c r="EV23" s="14">
        <f t="shared" si="46"/>
        <v>0</v>
      </c>
      <c r="EW23" s="14">
        <f t="shared" si="46"/>
        <v>0</v>
      </c>
      <c r="EX23" s="14">
        <f t="shared" si="46"/>
        <v>0</v>
      </c>
      <c r="EY23" s="14">
        <f t="shared" si="46"/>
        <v>0</v>
      </c>
      <c r="EZ23" s="14">
        <f t="shared" si="46"/>
        <v>0</v>
      </c>
      <c r="FA23" s="14">
        <f t="shared" si="46"/>
        <v>0</v>
      </c>
      <c r="FB23" s="14">
        <f t="shared" si="46"/>
        <v>0</v>
      </c>
      <c r="FC23" s="14">
        <f t="shared" si="46"/>
        <v>0</v>
      </c>
      <c r="FD23" s="14">
        <f t="shared" si="46"/>
        <v>0</v>
      </c>
      <c r="FE23" s="14">
        <f t="shared" si="46"/>
        <v>0</v>
      </c>
      <c r="FF23" s="14">
        <f t="shared" si="46"/>
        <v>0</v>
      </c>
      <c r="FG23" s="14">
        <f t="shared" si="46"/>
        <v>0</v>
      </c>
      <c r="FH23" s="14">
        <f t="shared" si="46"/>
        <v>0</v>
      </c>
      <c r="FI23" s="14">
        <f t="shared" si="46"/>
        <v>0</v>
      </c>
      <c r="FJ23" s="14">
        <f t="shared" si="46"/>
        <v>0</v>
      </c>
      <c r="FK23" s="14">
        <f t="shared" si="46"/>
        <v>0</v>
      </c>
      <c r="FL23" s="14">
        <f t="shared" si="46"/>
        <v>0</v>
      </c>
      <c r="FM23" s="14">
        <f t="shared" si="46"/>
        <v>0</v>
      </c>
      <c r="FN23" s="14">
        <f t="shared" si="46"/>
        <v>0</v>
      </c>
      <c r="FO23" s="14">
        <f t="shared" si="46"/>
        <v>0</v>
      </c>
      <c r="FP23" s="14">
        <f t="shared" si="46"/>
        <v>0</v>
      </c>
      <c r="FQ23" s="14">
        <f t="shared" si="46"/>
        <v>0</v>
      </c>
      <c r="FR23" s="14">
        <f t="shared" si="46"/>
        <v>0</v>
      </c>
      <c r="FS23" s="14">
        <f t="shared" si="46"/>
        <v>0</v>
      </c>
      <c r="FT23" s="14">
        <f t="shared" si="46"/>
        <v>0</v>
      </c>
      <c r="FU23" s="14">
        <f t="shared" si="46"/>
        <v>0</v>
      </c>
      <c r="FV23" s="14">
        <f t="shared" si="46"/>
        <v>0</v>
      </c>
      <c r="FW23" s="14">
        <f t="shared" si="46"/>
        <v>0</v>
      </c>
      <c r="FX23" s="14">
        <f t="shared" si="46"/>
        <v>0</v>
      </c>
      <c r="FY23" s="14">
        <f t="shared" si="46"/>
        <v>0</v>
      </c>
      <c r="FZ23" s="14">
        <f t="shared" si="46"/>
        <v>0</v>
      </c>
      <c r="GA23" s="14">
        <f t="shared" si="46"/>
        <v>0</v>
      </c>
      <c r="GB23" s="14">
        <f t="shared" si="46"/>
        <v>0</v>
      </c>
      <c r="GC23" s="14">
        <f t="shared" si="46"/>
        <v>0</v>
      </c>
      <c r="GD23" s="14">
        <f t="shared" si="46"/>
        <v>0</v>
      </c>
      <c r="GE23" s="14">
        <f t="shared" si="46"/>
        <v>0</v>
      </c>
      <c r="GF23" s="14">
        <f t="shared" si="46"/>
        <v>0</v>
      </c>
      <c r="GG23" s="14">
        <f t="shared" si="46"/>
        <v>0</v>
      </c>
      <c r="GH23" s="14">
        <f t="shared" si="46"/>
        <v>0</v>
      </c>
      <c r="GI23" s="14">
        <f t="shared" si="46"/>
        <v>0</v>
      </c>
      <c r="GJ23" s="14">
        <f t="shared" si="46"/>
        <v>0</v>
      </c>
      <c r="GK23" s="14">
        <f t="shared" si="46"/>
        <v>0</v>
      </c>
      <c r="GL23" s="14">
        <f t="shared" si="46"/>
        <v>0</v>
      </c>
      <c r="GM23" s="14">
        <f t="shared" ref="GM23:ID23" si="47">IF(HLOOKUP(GM$10,PTA_Look_Up_Table,14,FALSE)&gt;=0.01,HLOOKUP(GM$10,PTA_Look_Up_Table,14,FALSE)*Capacity_Factor,0)</f>
        <v>0</v>
      </c>
      <c r="GN23" s="14">
        <f t="shared" si="47"/>
        <v>0</v>
      </c>
      <c r="GO23" s="14">
        <f t="shared" si="47"/>
        <v>0</v>
      </c>
      <c r="GP23" s="14">
        <f t="shared" si="47"/>
        <v>0</v>
      </c>
      <c r="GQ23" s="14">
        <f t="shared" si="47"/>
        <v>0</v>
      </c>
      <c r="GR23" s="14">
        <f t="shared" si="47"/>
        <v>0</v>
      </c>
      <c r="GS23" s="14">
        <f t="shared" si="47"/>
        <v>2.7033512041073498E-2</v>
      </c>
      <c r="GT23" s="14">
        <f t="shared" si="47"/>
        <v>3.4981719366176622</v>
      </c>
      <c r="GU23" s="14">
        <f t="shared" si="47"/>
        <v>0</v>
      </c>
      <c r="GV23" s="14">
        <f t="shared" si="47"/>
        <v>0</v>
      </c>
      <c r="GW23" s="14">
        <f t="shared" si="47"/>
        <v>2.6953540438288213E-2</v>
      </c>
      <c r="GX23" s="14">
        <f t="shared" si="47"/>
        <v>0</v>
      </c>
      <c r="GY23" s="14">
        <f t="shared" si="47"/>
        <v>0</v>
      </c>
      <c r="GZ23" s="14">
        <f t="shared" si="47"/>
        <v>0</v>
      </c>
      <c r="HA23" s="14">
        <f t="shared" si="47"/>
        <v>0</v>
      </c>
      <c r="HB23" s="14">
        <f t="shared" si="47"/>
        <v>0</v>
      </c>
      <c r="HC23" s="14">
        <f t="shared" si="47"/>
        <v>0</v>
      </c>
      <c r="HD23" s="14">
        <f t="shared" si="47"/>
        <v>0</v>
      </c>
      <c r="HE23" s="14">
        <f t="shared" si="47"/>
        <v>0</v>
      </c>
      <c r="HF23" s="14">
        <f t="shared" si="47"/>
        <v>0</v>
      </c>
      <c r="HG23" s="14">
        <f t="shared" si="47"/>
        <v>0</v>
      </c>
      <c r="HH23" s="14">
        <f t="shared" si="47"/>
        <v>0</v>
      </c>
      <c r="HI23" s="14">
        <f t="shared" si="47"/>
        <v>0</v>
      </c>
      <c r="HJ23" s="14">
        <f t="shared" si="47"/>
        <v>0</v>
      </c>
      <c r="HK23" s="14">
        <f t="shared" si="47"/>
        <v>0</v>
      </c>
      <c r="HL23" s="14">
        <f t="shared" si="47"/>
        <v>0</v>
      </c>
      <c r="HM23" s="14">
        <f t="shared" si="47"/>
        <v>0</v>
      </c>
      <c r="HN23" s="14">
        <f t="shared" si="47"/>
        <v>0</v>
      </c>
      <c r="HO23" s="14">
        <f t="shared" si="47"/>
        <v>0</v>
      </c>
      <c r="HP23" s="14">
        <f t="shared" si="47"/>
        <v>0</v>
      </c>
      <c r="HQ23" s="14">
        <f t="shared" si="47"/>
        <v>0</v>
      </c>
      <c r="HR23" s="14">
        <f t="shared" si="47"/>
        <v>0</v>
      </c>
      <c r="HS23" s="14">
        <f t="shared" si="47"/>
        <v>0</v>
      </c>
      <c r="HT23" s="14">
        <f t="shared" si="47"/>
        <v>0</v>
      </c>
      <c r="HU23" s="14">
        <f t="shared" si="47"/>
        <v>0</v>
      </c>
      <c r="HV23" s="14">
        <f t="shared" si="47"/>
        <v>0</v>
      </c>
      <c r="HW23" s="14">
        <f t="shared" si="47"/>
        <v>0</v>
      </c>
      <c r="HX23" s="14">
        <f t="shared" si="47"/>
        <v>0</v>
      </c>
      <c r="HY23" s="14">
        <f t="shared" si="47"/>
        <v>0</v>
      </c>
      <c r="HZ23" s="14">
        <f t="shared" si="47"/>
        <v>0</v>
      </c>
      <c r="IA23" s="14">
        <f t="shared" si="47"/>
        <v>0</v>
      </c>
      <c r="IB23" s="14">
        <f t="shared" si="47"/>
        <v>0</v>
      </c>
      <c r="IC23" s="14">
        <f t="shared" si="47"/>
        <v>0</v>
      </c>
      <c r="ID23" s="14">
        <f t="shared" si="47"/>
        <v>0</v>
      </c>
      <c r="IE23" s="14"/>
      <c r="IF23" s="14"/>
      <c r="IG23" s="14"/>
      <c r="IH23" s="14"/>
      <c r="II23" s="14"/>
      <c r="IJ23" s="14"/>
      <c r="IK23" s="14"/>
      <c r="IL23" s="14"/>
      <c r="IM23" s="14"/>
      <c r="IN23" s="14"/>
      <c r="IO23" s="14"/>
      <c r="IP23" s="14"/>
      <c r="IQ23" s="14"/>
      <c r="IR23" s="14"/>
      <c r="IS23" s="14"/>
      <c r="IT23" s="14"/>
    </row>
    <row r="24" spans="1:254" s="12" customFormat="1" ht="12" customHeight="1" x14ac:dyDescent="0.15">
      <c r="A24" s="17" t="s">
        <v>184</v>
      </c>
      <c r="B24" s="16" t="s">
        <v>176</v>
      </c>
      <c r="C24" s="14">
        <f t="shared" ref="C24:BN24" si="48">IF(HLOOKUP(C$10,PTA_Look_Up_Table,15,FALSE)&gt;=0.01,HLOOKUP(C$10,PTA_Look_Up_Table,15,FALSE)*Capacity_Factor,0)</f>
        <v>0</v>
      </c>
      <c r="D24" s="14">
        <f t="shared" si="48"/>
        <v>0</v>
      </c>
      <c r="E24" s="14">
        <f t="shared" si="48"/>
        <v>0</v>
      </c>
      <c r="F24" s="14">
        <f t="shared" si="48"/>
        <v>0</v>
      </c>
      <c r="G24" s="14">
        <f t="shared" si="48"/>
        <v>0</v>
      </c>
      <c r="H24" s="14">
        <f t="shared" si="48"/>
        <v>0</v>
      </c>
      <c r="I24" s="14">
        <f t="shared" si="48"/>
        <v>0</v>
      </c>
      <c r="J24" s="14">
        <f t="shared" si="48"/>
        <v>0</v>
      </c>
      <c r="K24" s="14">
        <f t="shared" si="48"/>
        <v>0</v>
      </c>
      <c r="L24" s="14">
        <f t="shared" si="48"/>
        <v>0</v>
      </c>
      <c r="M24" s="14">
        <f t="shared" si="48"/>
        <v>0</v>
      </c>
      <c r="N24" s="14">
        <f t="shared" si="48"/>
        <v>0</v>
      </c>
      <c r="O24" s="14">
        <f t="shared" si="48"/>
        <v>0</v>
      </c>
      <c r="P24" s="14">
        <f t="shared" si="48"/>
        <v>0</v>
      </c>
      <c r="Q24" s="14">
        <f t="shared" si="48"/>
        <v>0</v>
      </c>
      <c r="R24" s="14">
        <f t="shared" si="48"/>
        <v>0</v>
      </c>
      <c r="S24" s="14">
        <f t="shared" si="48"/>
        <v>0</v>
      </c>
      <c r="T24" s="14">
        <f t="shared" si="48"/>
        <v>0</v>
      </c>
      <c r="U24" s="14">
        <f t="shared" si="48"/>
        <v>0</v>
      </c>
      <c r="V24" s="14">
        <f t="shared" si="48"/>
        <v>0</v>
      </c>
      <c r="W24" s="14">
        <f t="shared" si="48"/>
        <v>0</v>
      </c>
      <c r="X24" s="14">
        <f t="shared" si="48"/>
        <v>0</v>
      </c>
      <c r="Y24" s="14">
        <f t="shared" si="48"/>
        <v>0</v>
      </c>
      <c r="Z24" s="14">
        <f t="shared" si="48"/>
        <v>0</v>
      </c>
      <c r="AA24" s="14">
        <f t="shared" si="48"/>
        <v>0</v>
      </c>
      <c r="AB24" s="14">
        <f t="shared" si="48"/>
        <v>0</v>
      </c>
      <c r="AC24" s="14">
        <f t="shared" si="48"/>
        <v>0</v>
      </c>
      <c r="AD24" s="14">
        <f t="shared" si="48"/>
        <v>0</v>
      </c>
      <c r="AE24" s="14">
        <f t="shared" si="48"/>
        <v>0</v>
      </c>
      <c r="AF24" s="14">
        <f t="shared" si="48"/>
        <v>0</v>
      </c>
      <c r="AG24" s="14">
        <f t="shared" si="48"/>
        <v>0</v>
      </c>
      <c r="AH24" s="14">
        <f t="shared" si="48"/>
        <v>0</v>
      </c>
      <c r="AI24" s="14">
        <f t="shared" si="48"/>
        <v>0</v>
      </c>
      <c r="AJ24" s="14">
        <f t="shared" si="48"/>
        <v>0</v>
      </c>
      <c r="AK24" s="14">
        <f t="shared" si="48"/>
        <v>0</v>
      </c>
      <c r="AL24" s="14">
        <f t="shared" si="48"/>
        <v>0</v>
      </c>
      <c r="AM24" s="14">
        <f t="shared" si="48"/>
        <v>0</v>
      </c>
      <c r="AN24" s="14">
        <f t="shared" si="48"/>
        <v>0</v>
      </c>
      <c r="AO24" s="14">
        <f t="shared" si="48"/>
        <v>0</v>
      </c>
      <c r="AP24" s="14">
        <f t="shared" si="48"/>
        <v>0</v>
      </c>
      <c r="AQ24" s="14">
        <f t="shared" si="48"/>
        <v>0</v>
      </c>
      <c r="AR24" s="14">
        <f t="shared" si="48"/>
        <v>0</v>
      </c>
      <c r="AS24" s="14">
        <f t="shared" si="48"/>
        <v>0</v>
      </c>
      <c r="AT24" s="14">
        <f t="shared" si="48"/>
        <v>0</v>
      </c>
      <c r="AU24" s="14">
        <f t="shared" si="48"/>
        <v>0</v>
      </c>
      <c r="AV24" s="14">
        <f t="shared" si="48"/>
        <v>0</v>
      </c>
      <c r="AW24" s="14">
        <f t="shared" si="48"/>
        <v>0</v>
      </c>
      <c r="AX24" s="14">
        <f t="shared" si="48"/>
        <v>0</v>
      </c>
      <c r="AY24" s="14">
        <f t="shared" si="48"/>
        <v>0</v>
      </c>
      <c r="AZ24" s="14">
        <f t="shared" si="48"/>
        <v>0</v>
      </c>
      <c r="BA24" s="14">
        <f t="shared" si="48"/>
        <v>0</v>
      </c>
      <c r="BB24" s="14">
        <f t="shared" si="48"/>
        <v>0</v>
      </c>
      <c r="BC24" s="14">
        <f t="shared" si="48"/>
        <v>0</v>
      </c>
      <c r="BD24" s="14">
        <f t="shared" si="48"/>
        <v>0</v>
      </c>
      <c r="BE24" s="14">
        <f t="shared" si="48"/>
        <v>0</v>
      </c>
      <c r="BF24" s="14">
        <f t="shared" si="48"/>
        <v>0</v>
      </c>
      <c r="BG24" s="14">
        <f t="shared" si="48"/>
        <v>0</v>
      </c>
      <c r="BH24" s="14">
        <f t="shared" si="48"/>
        <v>0</v>
      </c>
      <c r="BI24" s="14">
        <f t="shared" si="48"/>
        <v>0</v>
      </c>
      <c r="BJ24" s="14">
        <f t="shared" si="48"/>
        <v>0</v>
      </c>
      <c r="BK24" s="14">
        <f t="shared" si="48"/>
        <v>0</v>
      </c>
      <c r="BL24" s="14">
        <f t="shared" si="48"/>
        <v>0</v>
      </c>
      <c r="BM24" s="14">
        <f t="shared" si="48"/>
        <v>0</v>
      </c>
      <c r="BN24" s="14">
        <f t="shared" si="48"/>
        <v>0</v>
      </c>
      <c r="BO24" s="14">
        <f t="shared" ref="BO24:DZ24" si="49">IF(HLOOKUP(BO$10,PTA_Look_Up_Table,15,FALSE)&gt;=0.01,HLOOKUP(BO$10,PTA_Look_Up_Table,15,FALSE)*Capacity_Factor,0)</f>
        <v>0</v>
      </c>
      <c r="BP24" s="14">
        <f t="shared" si="49"/>
        <v>0</v>
      </c>
      <c r="BQ24" s="14">
        <f t="shared" si="49"/>
        <v>0</v>
      </c>
      <c r="BR24" s="14">
        <f t="shared" si="49"/>
        <v>0</v>
      </c>
      <c r="BS24" s="14">
        <f t="shared" si="49"/>
        <v>0</v>
      </c>
      <c r="BT24" s="14">
        <f t="shared" si="49"/>
        <v>0</v>
      </c>
      <c r="BU24" s="14">
        <f t="shared" si="49"/>
        <v>0</v>
      </c>
      <c r="BV24" s="14">
        <f t="shared" si="49"/>
        <v>0</v>
      </c>
      <c r="BW24" s="14">
        <f t="shared" si="49"/>
        <v>0</v>
      </c>
      <c r="BX24" s="14">
        <f t="shared" si="49"/>
        <v>0</v>
      </c>
      <c r="BY24" s="14">
        <f t="shared" si="49"/>
        <v>0</v>
      </c>
      <c r="BZ24" s="14">
        <f t="shared" si="49"/>
        <v>0</v>
      </c>
      <c r="CA24" s="14">
        <f t="shared" si="49"/>
        <v>0</v>
      </c>
      <c r="CB24" s="14">
        <f t="shared" si="49"/>
        <v>0</v>
      </c>
      <c r="CC24" s="14">
        <f t="shared" si="49"/>
        <v>0</v>
      </c>
      <c r="CD24" s="14">
        <f t="shared" si="49"/>
        <v>0</v>
      </c>
      <c r="CE24" s="14">
        <f t="shared" si="49"/>
        <v>0</v>
      </c>
      <c r="CF24" s="14">
        <f t="shared" si="49"/>
        <v>0</v>
      </c>
      <c r="CG24" s="14">
        <f t="shared" si="49"/>
        <v>0</v>
      </c>
      <c r="CH24" s="14">
        <f t="shared" si="49"/>
        <v>0</v>
      </c>
      <c r="CI24" s="14">
        <f t="shared" si="49"/>
        <v>0</v>
      </c>
      <c r="CJ24" s="14">
        <f t="shared" si="49"/>
        <v>0</v>
      </c>
      <c r="CK24" s="14">
        <f t="shared" si="49"/>
        <v>0</v>
      </c>
      <c r="CL24" s="14">
        <f t="shared" si="49"/>
        <v>0</v>
      </c>
      <c r="CM24" s="14">
        <f t="shared" si="49"/>
        <v>0</v>
      </c>
      <c r="CN24" s="14">
        <f t="shared" si="49"/>
        <v>0</v>
      </c>
      <c r="CO24" s="14">
        <f t="shared" si="49"/>
        <v>0</v>
      </c>
      <c r="CP24" s="14">
        <f t="shared" si="49"/>
        <v>0</v>
      </c>
      <c r="CQ24" s="14">
        <f t="shared" si="49"/>
        <v>0</v>
      </c>
      <c r="CR24" s="14">
        <f t="shared" si="49"/>
        <v>0</v>
      </c>
      <c r="CS24" s="14">
        <f t="shared" si="49"/>
        <v>0</v>
      </c>
      <c r="CT24" s="14">
        <f t="shared" si="49"/>
        <v>0</v>
      </c>
      <c r="CU24" s="14">
        <f t="shared" si="49"/>
        <v>0</v>
      </c>
      <c r="CV24" s="14">
        <f t="shared" si="49"/>
        <v>0</v>
      </c>
      <c r="CW24" s="14">
        <f t="shared" si="49"/>
        <v>0</v>
      </c>
      <c r="CX24" s="14">
        <f t="shared" si="49"/>
        <v>0</v>
      </c>
      <c r="CY24" s="14">
        <f t="shared" si="49"/>
        <v>0</v>
      </c>
      <c r="CZ24" s="14">
        <f t="shared" si="49"/>
        <v>0</v>
      </c>
      <c r="DA24" s="14">
        <f t="shared" si="49"/>
        <v>0</v>
      </c>
      <c r="DB24" s="14">
        <f t="shared" si="49"/>
        <v>0</v>
      </c>
      <c r="DC24" s="14">
        <f t="shared" si="49"/>
        <v>0</v>
      </c>
      <c r="DD24" s="14">
        <f t="shared" si="49"/>
        <v>0</v>
      </c>
      <c r="DE24" s="14">
        <f t="shared" si="49"/>
        <v>0</v>
      </c>
      <c r="DF24" s="14">
        <f t="shared" si="49"/>
        <v>0</v>
      </c>
      <c r="DG24" s="14">
        <f t="shared" si="49"/>
        <v>0</v>
      </c>
      <c r="DH24" s="14">
        <f t="shared" si="49"/>
        <v>0</v>
      </c>
      <c r="DI24" s="14">
        <f t="shared" si="49"/>
        <v>0</v>
      </c>
      <c r="DJ24" s="14">
        <f t="shared" si="49"/>
        <v>0</v>
      </c>
      <c r="DK24" s="14">
        <f t="shared" si="49"/>
        <v>0</v>
      </c>
      <c r="DL24" s="14">
        <f t="shared" si="49"/>
        <v>0</v>
      </c>
      <c r="DM24" s="14">
        <f t="shared" si="49"/>
        <v>0</v>
      </c>
      <c r="DN24" s="14">
        <f t="shared" si="49"/>
        <v>0</v>
      </c>
      <c r="DO24" s="14">
        <f t="shared" si="49"/>
        <v>0</v>
      </c>
      <c r="DP24" s="14">
        <f t="shared" si="49"/>
        <v>0</v>
      </c>
      <c r="DQ24" s="14">
        <f t="shared" si="49"/>
        <v>0</v>
      </c>
      <c r="DR24" s="14">
        <f t="shared" si="49"/>
        <v>0</v>
      </c>
      <c r="DS24" s="14">
        <f t="shared" si="49"/>
        <v>0</v>
      </c>
      <c r="DT24" s="14">
        <f t="shared" si="49"/>
        <v>0</v>
      </c>
      <c r="DU24" s="14">
        <f t="shared" si="49"/>
        <v>0</v>
      </c>
      <c r="DV24" s="14">
        <f t="shared" si="49"/>
        <v>0</v>
      </c>
      <c r="DW24" s="14">
        <f t="shared" si="49"/>
        <v>0</v>
      </c>
      <c r="DX24" s="14">
        <f t="shared" si="49"/>
        <v>0</v>
      </c>
      <c r="DY24" s="14">
        <f t="shared" si="49"/>
        <v>0</v>
      </c>
      <c r="DZ24" s="14">
        <f t="shared" si="49"/>
        <v>0</v>
      </c>
      <c r="EA24" s="14">
        <f t="shared" ref="EA24:GL24" si="50">IF(HLOOKUP(EA$10,PTA_Look_Up_Table,15,FALSE)&gt;=0.01,HLOOKUP(EA$10,PTA_Look_Up_Table,15,FALSE)*Capacity_Factor,0)</f>
        <v>0</v>
      </c>
      <c r="EB24" s="14">
        <f t="shared" si="50"/>
        <v>0</v>
      </c>
      <c r="EC24" s="14">
        <f t="shared" si="50"/>
        <v>0</v>
      </c>
      <c r="ED24" s="14">
        <f t="shared" si="50"/>
        <v>0</v>
      </c>
      <c r="EE24" s="14">
        <f t="shared" si="50"/>
        <v>0</v>
      </c>
      <c r="EF24" s="14">
        <f t="shared" si="50"/>
        <v>0</v>
      </c>
      <c r="EG24" s="14">
        <f t="shared" si="50"/>
        <v>0</v>
      </c>
      <c r="EH24" s="14">
        <f t="shared" si="50"/>
        <v>0</v>
      </c>
      <c r="EI24" s="14">
        <f t="shared" si="50"/>
        <v>0</v>
      </c>
      <c r="EJ24" s="14">
        <f t="shared" si="50"/>
        <v>0</v>
      </c>
      <c r="EK24" s="14">
        <f t="shared" si="50"/>
        <v>0</v>
      </c>
      <c r="EL24" s="14">
        <f t="shared" si="50"/>
        <v>0</v>
      </c>
      <c r="EM24" s="14">
        <f t="shared" si="50"/>
        <v>0</v>
      </c>
      <c r="EN24" s="14">
        <f t="shared" si="50"/>
        <v>0</v>
      </c>
      <c r="EO24" s="14">
        <f t="shared" si="50"/>
        <v>0</v>
      </c>
      <c r="EP24" s="14">
        <f t="shared" si="50"/>
        <v>0</v>
      </c>
      <c r="EQ24" s="14">
        <f t="shared" si="50"/>
        <v>0</v>
      </c>
      <c r="ER24" s="14">
        <f t="shared" si="50"/>
        <v>0</v>
      </c>
      <c r="ES24" s="14">
        <f t="shared" si="50"/>
        <v>0</v>
      </c>
      <c r="ET24" s="14">
        <f t="shared" si="50"/>
        <v>0</v>
      </c>
      <c r="EU24" s="14">
        <f t="shared" si="50"/>
        <v>0</v>
      </c>
      <c r="EV24" s="14">
        <f t="shared" si="50"/>
        <v>0</v>
      </c>
      <c r="EW24" s="14">
        <f t="shared" si="50"/>
        <v>0</v>
      </c>
      <c r="EX24" s="14">
        <f t="shared" si="50"/>
        <v>0</v>
      </c>
      <c r="EY24" s="14">
        <f t="shared" si="50"/>
        <v>0</v>
      </c>
      <c r="EZ24" s="14">
        <f t="shared" si="50"/>
        <v>0</v>
      </c>
      <c r="FA24" s="14">
        <f t="shared" si="50"/>
        <v>0</v>
      </c>
      <c r="FB24" s="14">
        <f t="shared" si="50"/>
        <v>0</v>
      </c>
      <c r="FC24" s="14">
        <f t="shared" si="50"/>
        <v>0</v>
      </c>
      <c r="FD24" s="14">
        <f t="shared" si="50"/>
        <v>0</v>
      </c>
      <c r="FE24" s="14">
        <f t="shared" si="50"/>
        <v>0</v>
      </c>
      <c r="FF24" s="14">
        <f t="shared" si="50"/>
        <v>0</v>
      </c>
      <c r="FG24" s="14">
        <f t="shared" si="50"/>
        <v>0</v>
      </c>
      <c r="FH24" s="14">
        <f t="shared" si="50"/>
        <v>0</v>
      </c>
      <c r="FI24" s="14">
        <f t="shared" si="50"/>
        <v>0</v>
      </c>
      <c r="FJ24" s="14">
        <f t="shared" si="50"/>
        <v>0</v>
      </c>
      <c r="FK24" s="14">
        <f t="shared" si="50"/>
        <v>0</v>
      </c>
      <c r="FL24" s="14">
        <f t="shared" si="50"/>
        <v>0</v>
      </c>
      <c r="FM24" s="14">
        <f t="shared" si="50"/>
        <v>0</v>
      </c>
      <c r="FN24" s="14">
        <f t="shared" si="50"/>
        <v>0</v>
      </c>
      <c r="FO24" s="14">
        <f t="shared" si="50"/>
        <v>0</v>
      </c>
      <c r="FP24" s="14">
        <f t="shared" si="50"/>
        <v>0</v>
      </c>
      <c r="FQ24" s="14">
        <f t="shared" si="50"/>
        <v>0</v>
      </c>
      <c r="FR24" s="14">
        <f t="shared" si="50"/>
        <v>0</v>
      </c>
      <c r="FS24" s="14">
        <f t="shared" si="50"/>
        <v>0</v>
      </c>
      <c r="FT24" s="14">
        <f t="shared" si="50"/>
        <v>0</v>
      </c>
      <c r="FU24" s="14">
        <f t="shared" si="50"/>
        <v>0</v>
      </c>
      <c r="FV24" s="14">
        <f t="shared" si="50"/>
        <v>0</v>
      </c>
      <c r="FW24" s="14">
        <f t="shared" si="50"/>
        <v>0</v>
      </c>
      <c r="FX24" s="14">
        <f t="shared" si="50"/>
        <v>0</v>
      </c>
      <c r="FY24" s="14">
        <f t="shared" si="50"/>
        <v>0</v>
      </c>
      <c r="FZ24" s="14">
        <f t="shared" si="50"/>
        <v>0</v>
      </c>
      <c r="GA24" s="14">
        <f t="shared" si="50"/>
        <v>0</v>
      </c>
      <c r="GB24" s="14">
        <f t="shared" si="50"/>
        <v>0</v>
      </c>
      <c r="GC24" s="14">
        <f t="shared" si="50"/>
        <v>0</v>
      </c>
      <c r="GD24" s="14">
        <f t="shared" si="50"/>
        <v>0</v>
      </c>
      <c r="GE24" s="14">
        <f t="shared" si="50"/>
        <v>0</v>
      </c>
      <c r="GF24" s="14">
        <f t="shared" si="50"/>
        <v>0</v>
      </c>
      <c r="GG24" s="14">
        <f t="shared" si="50"/>
        <v>0</v>
      </c>
      <c r="GH24" s="14">
        <f t="shared" si="50"/>
        <v>0</v>
      </c>
      <c r="GI24" s="14">
        <f t="shared" si="50"/>
        <v>0</v>
      </c>
      <c r="GJ24" s="14">
        <f t="shared" si="50"/>
        <v>0</v>
      </c>
      <c r="GK24" s="14">
        <f t="shared" si="50"/>
        <v>0</v>
      </c>
      <c r="GL24" s="14">
        <f t="shared" si="50"/>
        <v>0</v>
      </c>
      <c r="GM24" s="14">
        <f t="shared" ref="GM24:ID24" si="51">IF(HLOOKUP(GM$10,PTA_Look_Up_Table,15,FALSE)&gt;=0.01,HLOOKUP(GM$10,PTA_Look_Up_Table,15,FALSE)*Capacity_Factor,0)</f>
        <v>0</v>
      </c>
      <c r="GN24" s="14">
        <f t="shared" si="51"/>
        <v>0</v>
      </c>
      <c r="GO24" s="14">
        <f t="shared" si="51"/>
        <v>0</v>
      </c>
      <c r="GP24" s="14">
        <f t="shared" si="51"/>
        <v>0</v>
      </c>
      <c r="GQ24" s="14">
        <f t="shared" si="51"/>
        <v>0</v>
      </c>
      <c r="GR24" s="14">
        <f t="shared" si="51"/>
        <v>0</v>
      </c>
      <c r="GS24" s="14">
        <f t="shared" si="51"/>
        <v>0</v>
      </c>
      <c r="GT24" s="14">
        <f t="shared" si="51"/>
        <v>0</v>
      </c>
      <c r="GU24" s="14">
        <f t="shared" si="51"/>
        <v>0</v>
      </c>
      <c r="GV24" s="14">
        <f t="shared" si="51"/>
        <v>0</v>
      </c>
      <c r="GW24" s="14">
        <f t="shared" si="51"/>
        <v>0</v>
      </c>
      <c r="GX24" s="14">
        <f t="shared" si="51"/>
        <v>0</v>
      </c>
      <c r="GY24" s="14">
        <f t="shared" si="51"/>
        <v>0</v>
      </c>
      <c r="GZ24" s="14">
        <f t="shared" si="51"/>
        <v>0</v>
      </c>
      <c r="HA24" s="14">
        <f t="shared" si="51"/>
        <v>0</v>
      </c>
      <c r="HB24" s="14">
        <f t="shared" si="51"/>
        <v>0</v>
      </c>
      <c r="HC24" s="14">
        <f t="shared" si="51"/>
        <v>0</v>
      </c>
      <c r="HD24" s="14">
        <f t="shared" si="51"/>
        <v>0</v>
      </c>
      <c r="HE24" s="14">
        <f t="shared" si="51"/>
        <v>0</v>
      </c>
      <c r="HF24" s="14">
        <f t="shared" si="51"/>
        <v>0</v>
      </c>
      <c r="HG24" s="14">
        <f t="shared" si="51"/>
        <v>0</v>
      </c>
      <c r="HH24" s="14">
        <f t="shared" si="51"/>
        <v>0</v>
      </c>
      <c r="HI24" s="14">
        <f t="shared" si="51"/>
        <v>0</v>
      </c>
      <c r="HJ24" s="14">
        <f t="shared" si="51"/>
        <v>0</v>
      </c>
      <c r="HK24" s="14">
        <f t="shared" si="51"/>
        <v>0</v>
      </c>
      <c r="HL24" s="14">
        <f t="shared" si="51"/>
        <v>0</v>
      </c>
      <c r="HM24" s="14">
        <f t="shared" si="51"/>
        <v>0</v>
      </c>
      <c r="HN24" s="14">
        <f t="shared" si="51"/>
        <v>0</v>
      </c>
      <c r="HO24" s="14">
        <f t="shared" si="51"/>
        <v>0</v>
      </c>
      <c r="HP24" s="14">
        <f t="shared" si="51"/>
        <v>0</v>
      </c>
      <c r="HQ24" s="14">
        <f t="shared" si="51"/>
        <v>0</v>
      </c>
      <c r="HR24" s="14">
        <f t="shared" si="51"/>
        <v>0</v>
      </c>
      <c r="HS24" s="14">
        <f t="shared" si="51"/>
        <v>0</v>
      </c>
      <c r="HT24" s="14">
        <f t="shared" si="51"/>
        <v>0</v>
      </c>
      <c r="HU24" s="14">
        <f t="shared" si="51"/>
        <v>0</v>
      </c>
      <c r="HV24" s="14">
        <f t="shared" si="51"/>
        <v>0</v>
      </c>
      <c r="HW24" s="14">
        <f t="shared" si="51"/>
        <v>0</v>
      </c>
      <c r="HX24" s="14">
        <f t="shared" si="51"/>
        <v>0</v>
      </c>
      <c r="HY24" s="14">
        <f t="shared" si="51"/>
        <v>0</v>
      </c>
      <c r="HZ24" s="14">
        <f t="shared" si="51"/>
        <v>0</v>
      </c>
      <c r="IA24" s="14">
        <f t="shared" si="51"/>
        <v>0</v>
      </c>
      <c r="IB24" s="14">
        <f t="shared" si="51"/>
        <v>0</v>
      </c>
      <c r="IC24" s="14">
        <f t="shared" si="51"/>
        <v>0</v>
      </c>
      <c r="ID24" s="14">
        <f t="shared" si="51"/>
        <v>0</v>
      </c>
      <c r="IE24" s="14"/>
      <c r="IF24" s="14"/>
      <c r="IG24" s="14"/>
      <c r="IH24" s="14"/>
      <c r="II24" s="14"/>
      <c r="IJ24" s="14"/>
      <c r="IK24" s="14"/>
      <c r="IL24" s="14"/>
      <c r="IM24" s="14"/>
      <c r="IN24" s="14"/>
      <c r="IO24" s="14"/>
      <c r="IP24" s="14"/>
      <c r="IQ24" s="14"/>
      <c r="IR24" s="14"/>
      <c r="IS24" s="14"/>
      <c r="IT24" s="14"/>
    </row>
    <row r="25" spans="1:254" s="24" customFormat="1" ht="12" customHeight="1" thickBot="1" x14ac:dyDescent="0.2">
      <c r="A25" s="19" t="s">
        <v>825</v>
      </c>
      <c r="B25" s="71" t="s">
        <v>176</v>
      </c>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row>
    <row r="26" spans="1:254" s="37" customFormat="1" ht="12" customHeight="1" thickBot="1" x14ac:dyDescent="0.2">
      <c r="A26" s="35" t="s">
        <v>185</v>
      </c>
      <c r="B26" s="36"/>
    </row>
    <row r="27" spans="1:254" s="13" customFormat="1" ht="12" customHeight="1" x14ac:dyDescent="0.15">
      <c r="A27" s="15" t="s">
        <v>554</v>
      </c>
      <c r="B27" s="25"/>
      <c r="C27" s="26">
        <f>IF(HLOOKUP(C$10,PTA_Look_Up_Table,18,FALSE)&gt;=0.001,HLOOKUP(C$10,PTA_Look_Up_Table,18,FALSE),0)</f>
        <v>3.6709190305686998E-3</v>
      </c>
      <c r="D27" s="26">
        <f>IF(HLOOKUP(D$10,PTA_Look_Up_Table,18,FALSE)&gt;=0.001,HLOOKUP(D$10,PTA_Look_Up_Table,18,FALSE),0)</f>
        <v>0</v>
      </c>
      <c r="E27" s="26">
        <f t="shared" ref="E27:BP27" si="52">IF(HLOOKUP(E$10,PTA_Look_Up_Table,18,FALSE)&gt;=0.001,HLOOKUP(E$10,PTA_Look_Up_Table,18,FALSE),0)</f>
        <v>0</v>
      </c>
      <c r="F27" s="26">
        <f t="shared" si="52"/>
        <v>0</v>
      </c>
      <c r="G27" s="26">
        <f t="shared" si="52"/>
        <v>3.6709261856564751E-3</v>
      </c>
      <c r="H27" s="26">
        <f t="shared" si="52"/>
        <v>3.6709271611690378E-3</v>
      </c>
      <c r="I27" s="26">
        <f t="shared" si="52"/>
        <v>0</v>
      </c>
      <c r="J27" s="26">
        <f t="shared" si="52"/>
        <v>0</v>
      </c>
      <c r="K27" s="26">
        <f t="shared" si="52"/>
        <v>0</v>
      </c>
      <c r="L27" s="26">
        <f t="shared" si="52"/>
        <v>3.6709210816890602E-3</v>
      </c>
      <c r="M27" s="26">
        <f t="shared" si="52"/>
        <v>8.8317586892054559E-2</v>
      </c>
      <c r="N27" s="26">
        <f t="shared" si="52"/>
        <v>8.8317592071898904E-2</v>
      </c>
      <c r="O27" s="26">
        <f t="shared" si="52"/>
        <v>0</v>
      </c>
      <c r="P27" s="26">
        <f t="shared" si="52"/>
        <v>8.831757583826623E-2</v>
      </c>
      <c r="Q27" s="26">
        <f t="shared" si="52"/>
        <v>0</v>
      </c>
      <c r="R27" s="26">
        <f t="shared" si="52"/>
        <v>8.8317599057248619E-2</v>
      </c>
      <c r="S27" s="26">
        <f t="shared" si="52"/>
        <v>0</v>
      </c>
      <c r="T27" s="26">
        <f t="shared" si="52"/>
        <v>3.6709259563251218E-3</v>
      </c>
      <c r="U27" s="26">
        <f t="shared" si="52"/>
        <v>0</v>
      </c>
      <c r="V27" s="26">
        <f t="shared" si="52"/>
        <v>0</v>
      </c>
      <c r="W27" s="26">
        <f t="shared" si="52"/>
        <v>0</v>
      </c>
      <c r="X27" s="26">
        <f t="shared" si="52"/>
        <v>0</v>
      </c>
      <c r="Y27" s="26">
        <f t="shared" si="52"/>
        <v>0</v>
      </c>
      <c r="Z27" s="26">
        <f t="shared" si="52"/>
        <v>0</v>
      </c>
      <c r="AA27" s="26">
        <f t="shared" si="52"/>
        <v>0</v>
      </c>
      <c r="AB27" s="26">
        <f t="shared" si="52"/>
        <v>0</v>
      </c>
      <c r="AC27" s="26">
        <f t="shared" si="52"/>
        <v>0</v>
      </c>
      <c r="AD27" s="26">
        <f t="shared" si="52"/>
        <v>0</v>
      </c>
      <c r="AE27" s="26">
        <f t="shared" si="52"/>
        <v>0</v>
      </c>
      <c r="AF27" s="26">
        <f t="shared" si="52"/>
        <v>0</v>
      </c>
      <c r="AG27" s="26">
        <f t="shared" si="52"/>
        <v>0</v>
      </c>
      <c r="AH27" s="26">
        <f t="shared" si="52"/>
        <v>0</v>
      </c>
      <c r="AI27" s="26">
        <f t="shared" si="52"/>
        <v>0</v>
      </c>
      <c r="AJ27" s="26">
        <f t="shared" si="52"/>
        <v>0</v>
      </c>
      <c r="AK27" s="26">
        <f t="shared" si="52"/>
        <v>0</v>
      </c>
      <c r="AL27" s="26">
        <f t="shared" si="52"/>
        <v>0</v>
      </c>
      <c r="AM27" s="26">
        <f t="shared" si="52"/>
        <v>0.996271622075942</v>
      </c>
      <c r="AN27" s="26">
        <f t="shared" si="52"/>
        <v>0</v>
      </c>
      <c r="AO27" s="26">
        <f t="shared" si="52"/>
        <v>0</v>
      </c>
      <c r="AP27" s="26">
        <f t="shared" si="52"/>
        <v>0.25877801464377437</v>
      </c>
      <c r="AQ27" s="26">
        <f t="shared" si="52"/>
        <v>2.2863669280336861E-3</v>
      </c>
      <c r="AR27" s="26">
        <f t="shared" si="52"/>
        <v>0.25877772225020024</v>
      </c>
      <c r="AS27" s="26">
        <f t="shared" si="52"/>
        <v>0.25877270734737534</v>
      </c>
      <c r="AT27" s="26">
        <f t="shared" si="52"/>
        <v>0.25877799831371057</v>
      </c>
      <c r="AU27" s="26">
        <f t="shared" si="52"/>
        <v>0</v>
      </c>
      <c r="AV27" s="26">
        <f t="shared" si="52"/>
        <v>0</v>
      </c>
      <c r="AW27" s="26">
        <f t="shared" si="52"/>
        <v>0</v>
      </c>
      <c r="AX27" s="26">
        <f t="shared" si="52"/>
        <v>0</v>
      </c>
      <c r="AY27" s="26">
        <f t="shared" si="52"/>
        <v>0.25877271006888081</v>
      </c>
      <c r="AZ27" s="26">
        <f t="shared" si="52"/>
        <v>0.25877272843904209</v>
      </c>
      <c r="BA27" s="26">
        <f t="shared" si="52"/>
        <v>0.25877271789320888</v>
      </c>
      <c r="BB27" s="26">
        <f t="shared" si="52"/>
        <v>0.25877272040209665</v>
      </c>
      <c r="BC27" s="26">
        <f t="shared" si="52"/>
        <v>0.25877270296745247</v>
      </c>
      <c r="BD27" s="26">
        <f t="shared" si="52"/>
        <v>0.25877273571056403</v>
      </c>
      <c r="BE27" s="26">
        <f t="shared" si="52"/>
        <v>0.25877272295350795</v>
      </c>
      <c r="BF27" s="26">
        <f t="shared" si="52"/>
        <v>0.25877272295350795</v>
      </c>
      <c r="BG27" s="26">
        <f t="shared" si="52"/>
        <v>0.25877272295350795</v>
      </c>
      <c r="BH27" s="26">
        <f t="shared" si="52"/>
        <v>0</v>
      </c>
      <c r="BI27" s="26">
        <f t="shared" si="52"/>
        <v>0</v>
      </c>
      <c r="BJ27" s="26">
        <f t="shared" si="52"/>
        <v>0</v>
      </c>
      <c r="BK27" s="26">
        <f t="shared" si="52"/>
        <v>0.25638693663286694</v>
      </c>
      <c r="BL27" s="26">
        <f t="shared" si="52"/>
        <v>0.28270670655957836</v>
      </c>
      <c r="BM27" s="26">
        <f t="shared" si="52"/>
        <v>0</v>
      </c>
      <c r="BN27" s="26">
        <f t="shared" si="52"/>
        <v>0</v>
      </c>
      <c r="BO27" s="26">
        <f t="shared" si="52"/>
        <v>0.31552296514432532</v>
      </c>
      <c r="BP27" s="26">
        <f t="shared" si="52"/>
        <v>0</v>
      </c>
      <c r="BQ27" s="26">
        <f t="shared" ref="BQ27:EB27" si="53">IF(HLOOKUP(BQ$10,PTA_Look_Up_Table,18,FALSE)&gt;=0.001,HLOOKUP(BQ$10,PTA_Look_Up_Table,18,FALSE),0)</f>
        <v>0</v>
      </c>
      <c r="BR27" s="26">
        <f t="shared" si="53"/>
        <v>0</v>
      </c>
      <c r="BS27" s="26">
        <f t="shared" si="53"/>
        <v>0.33499116655471772</v>
      </c>
      <c r="BT27" s="26">
        <f t="shared" si="53"/>
        <v>0</v>
      </c>
      <c r="BU27" s="26">
        <f t="shared" si="53"/>
        <v>1.675909016754517E-3</v>
      </c>
      <c r="BV27" s="26">
        <f t="shared" si="53"/>
        <v>0.34943906699323918</v>
      </c>
      <c r="BW27" s="26">
        <f t="shared" si="53"/>
        <v>0</v>
      </c>
      <c r="BX27" s="26">
        <f t="shared" si="53"/>
        <v>0.35710409630015094</v>
      </c>
      <c r="BY27" s="26">
        <f t="shared" si="53"/>
        <v>0</v>
      </c>
      <c r="BZ27" s="26">
        <f t="shared" si="53"/>
        <v>0.35710411125683184</v>
      </c>
      <c r="CA27" s="26">
        <f t="shared" si="53"/>
        <v>0.35710461882170236</v>
      </c>
      <c r="CB27" s="26">
        <f t="shared" si="53"/>
        <v>0</v>
      </c>
      <c r="CC27" s="26">
        <f t="shared" si="53"/>
        <v>0</v>
      </c>
      <c r="CD27" s="26">
        <f t="shared" si="53"/>
        <v>0</v>
      </c>
      <c r="CE27" s="26">
        <f t="shared" si="53"/>
        <v>0</v>
      </c>
      <c r="CF27" s="26">
        <f t="shared" si="53"/>
        <v>0</v>
      </c>
      <c r="CG27" s="26">
        <f t="shared" si="53"/>
        <v>0</v>
      </c>
      <c r="CH27" s="26">
        <f t="shared" si="53"/>
        <v>0</v>
      </c>
      <c r="CI27" s="26">
        <f t="shared" si="53"/>
        <v>0</v>
      </c>
      <c r="CJ27" s="26">
        <f t="shared" si="53"/>
        <v>0</v>
      </c>
      <c r="CK27" s="26">
        <f t="shared" si="53"/>
        <v>0</v>
      </c>
      <c r="CL27" s="26">
        <f t="shared" si="53"/>
        <v>0</v>
      </c>
      <c r="CM27" s="26">
        <f t="shared" si="53"/>
        <v>0</v>
      </c>
      <c r="CN27" s="26">
        <f t="shared" si="53"/>
        <v>0</v>
      </c>
      <c r="CO27" s="26">
        <f t="shared" si="53"/>
        <v>0</v>
      </c>
      <c r="CP27" s="26">
        <f t="shared" si="53"/>
        <v>1.1428082355992104E-3</v>
      </c>
      <c r="CQ27" s="26">
        <f t="shared" si="53"/>
        <v>1.1428076311292956E-3</v>
      </c>
      <c r="CR27" s="26">
        <f t="shared" si="53"/>
        <v>0</v>
      </c>
      <c r="CS27" s="26">
        <f t="shared" si="53"/>
        <v>0</v>
      </c>
      <c r="CT27" s="26">
        <f t="shared" si="53"/>
        <v>0</v>
      </c>
      <c r="CU27" s="26">
        <f t="shared" si="53"/>
        <v>0</v>
      </c>
      <c r="CV27" s="26">
        <f t="shared" si="53"/>
        <v>0</v>
      </c>
      <c r="CW27" s="26">
        <f t="shared" si="53"/>
        <v>0</v>
      </c>
      <c r="CX27" s="26">
        <f t="shared" si="53"/>
        <v>0</v>
      </c>
      <c r="CY27" s="26">
        <f t="shared" si="53"/>
        <v>3.6736909877221661E-3</v>
      </c>
      <c r="CZ27" s="26">
        <f t="shared" si="53"/>
        <v>0</v>
      </c>
      <c r="DA27" s="26">
        <f t="shared" si="53"/>
        <v>0</v>
      </c>
      <c r="DB27" s="26">
        <f t="shared" si="53"/>
        <v>0</v>
      </c>
      <c r="DC27" s="26">
        <f t="shared" si="53"/>
        <v>0</v>
      </c>
      <c r="DD27" s="26">
        <f t="shared" si="53"/>
        <v>0</v>
      </c>
      <c r="DE27" s="26">
        <f t="shared" si="53"/>
        <v>0</v>
      </c>
      <c r="DF27" s="26">
        <f t="shared" si="53"/>
        <v>0.87922095479479756</v>
      </c>
      <c r="DG27" s="26">
        <f t="shared" si="53"/>
        <v>0</v>
      </c>
      <c r="DH27" s="26">
        <f t="shared" si="53"/>
        <v>0</v>
      </c>
      <c r="DI27" s="26">
        <f t="shared" si="53"/>
        <v>0</v>
      </c>
      <c r="DJ27" s="26">
        <f t="shared" si="53"/>
        <v>2.2882422088940902E-3</v>
      </c>
      <c r="DK27" s="26">
        <f t="shared" si="53"/>
        <v>0.35710486465572605</v>
      </c>
      <c r="DL27" s="26">
        <f t="shared" si="53"/>
        <v>0.3571066933064298</v>
      </c>
      <c r="DM27" s="26">
        <f t="shared" si="53"/>
        <v>0</v>
      </c>
      <c r="DN27" s="26">
        <f t="shared" si="53"/>
        <v>0.35710669332073214</v>
      </c>
      <c r="DO27" s="26">
        <f t="shared" si="53"/>
        <v>0.3571066933064298</v>
      </c>
      <c r="DP27" s="26">
        <f t="shared" si="53"/>
        <v>0.88929246899976833</v>
      </c>
      <c r="DQ27" s="26">
        <f t="shared" si="53"/>
        <v>3.7627138946186049E-3</v>
      </c>
      <c r="DR27" s="26">
        <f t="shared" si="53"/>
        <v>0.3571223120810848</v>
      </c>
      <c r="DS27" s="26">
        <f t="shared" si="53"/>
        <v>0</v>
      </c>
      <c r="DT27" s="26">
        <f t="shared" si="53"/>
        <v>3.7627138946186049E-3</v>
      </c>
      <c r="DU27" s="26">
        <f t="shared" si="53"/>
        <v>0</v>
      </c>
      <c r="DV27" s="26">
        <f t="shared" si="53"/>
        <v>0</v>
      </c>
      <c r="DW27" s="26">
        <f t="shared" si="53"/>
        <v>0</v>
      </c>
      <c r="DX27" s="26">
        <f t="shared" si="53"/>
        <v>0</v>
      </c>
      <c r="DY27" s="26">
        <f t="shared" si="53"/>
        <v>0</v>
      </c>
      <c r="DZ27" s="26">
        <f t="shared" si="53"/>
        <v>0</v>
      </c>
      <c r="EA27" s="26">
        <f t="shared" si="53"/>
        <v>0</v>
      </c>
      <c r="EB27" s="26">
        <f t="shared" si="53"/>
        <v>0</v>
      </c>
      <c r="EC27" s="26">
        <f t="shared" ref="EC27:GN27" si="54">IF(HLOOKUP(EC$10,PTA_Look_Up_Table,18,FALSE)&gt;=0.001,HLOOKUP(EC$10,PTA_Look_Up_Table,18,FALSE),0)</f>
        <v>0.99984841438658867</v>
      </c>
      <c r="ED27" s="26">
        <f t="shared" si="54"/>
        <v>1.9902878359122529E-2</v>
      </c>
      <c r="EE27" s="26">
        <f t="shared" si="54"/>
        <v>0</v>
      </c>
      <c r="EF27" s="26">
        <f t="shared" si="54"/>
        <v>0</v>
      </c>
      <c r="EG27" s="26">
        <f t="shared" si="54"/>
        <v>0</v>
      </c>
      <c r="EH27" s="26">
        <f t="shared" si="54"/>
        <v>0</v>
      </c>
      <c r="EI27" s="26">
        <f t="shared" si="54"/>
        <v>4.7804466433991567E-3</v>
      </c>
      <c r="EJ27" s="26">
        <f t="shared" si="54"/>
        <v>0</v>
      </c>
      <c r="EK27" s="26">
        <f t="shared" si="54"/>
        <v>4.7804466433991567E-3</v>
      </c>
      <c r="EL27" s="26">
        <f t="shared" si="54"/>
        <v>0</v>
      </c>
      <c r="EM27" s="26">
        <f t="shared" si="54"/>
        <v>0</v>
      </c>
      <c r="EN27" s="26">
        <f t="shared" si="54"/>
        <v>0</v>
      </c>
      <c r="EO27" s="26">
        <f t="shared" si="54"/>
        <v>2.2882422088940902E-3</v>
      </c>
      <c r="EP27" s="26">
        <f t="shared" si="54"/>
        <v>2.2882422088940902E-3</v>
      </c>
      <c r="EQ27" s="26">
        <f t="shared" si="54"/>
        <v>3.6709100534127841E-3</v>
      </c>
      <c r="ER27" s="26">
        <f t="shared" si="54"/>
        <v>3.6709107151507016E-3</v>
      </c>
      <c r="ES27" s="26">
        <f t="shared" si="54"/>
        <v>0</v>
      </c>
      <c r="ET27" s="26">
        <f t="shared" si="54"/>
        <v>0</v>
      </c>
      <c r="EU27" s="26">
        <f t="shared" si="54"/>
        <v>0</v>
      </c>
      <c r="EV27" s="26">
        <f t="shared" si="54"/>
        <v>0</v>
      </c>
      <c r="EW27" s="26">
        <f t="shared" si="54"/>
        <v>0</v>
      </c>
      <c r="EX27" s="26">
        <f t="shared" si="54"/>
        <v>0</v>
      </c>
      <c r="EY27" s="26">
        <f t="shared" si="54"/>
        <v>0</v>
      </c>
      <c r="EZ27" s="26">
        <f t="shared" si="54"/>
        <v>0</v>
      </c>
      <c r="FA27" s="26">
        <f t="shared" si="54"/>
        <v>0</v>
      </c>
      <c r="FB27" s="26">
        <f t="shared" si="54"/>
        <v>0</v>
      </c>
      <c r="FC27" s="26">
        <f t="shared" si="54"/>
        <v>0</v>
      </c>
      <c r="FD27" s="26">
        <f t="shared" si="54"/>
        <v>0</v>
      </c>
      <c r="FE27" s="26">
        <f t="shared" si="54"/>
        <v>0</v>
      </c>
      <c r="FF27" s="26">
        <f t="shared" si="54"/>
        <v>0</v>
      </c>
      <c r="FG27" s="26">
        <f t="shared" si="54"/>
        <v>0</v>
      </c>
      <c r="FH27" s="26">
        <f t="shared" si="54"/>
        <v>0</v>
      </c>
      <c r="FI27" s="26">
        <f t="shared" si="54"/>
        <v>0</v>
      </c>
      <c r="FJ27" s="26">
        <f t="shared" si="54"/>
        <v>0</v>
      </c>
      <c r="FK27" s="26">
        <f t="shared" si="54"/>
        <v>0</v>
      </c>
      <c r="FL27" s="26">
        <f t="shared" si="54"/>
        <v>0</v>
      </c>
      <c r="FM27" s="26">
        <f t="shared" si="54"/>
        <v>0</v>
      </c>
      <c r="FN27" s="26">
        <f t="shared" si="54"/>
        <v>0</v>
      </c>
      <c r="FO27" s="26">
        <f t="shared" si="54"/>
        <v>0</v>
      </c>
      <c r="FP27" s="26">
        <f t="shared" si="54"/>
        <v>0</v>
      </c>
      <c r="FQ27" s="26">
        <f t="shared" si="54"/>
        <v>0</v>
      </c>
      <c r="FR27" s="26">
        <f t="shared" si="54"/>
        <v>0</v>
      </c>
      <c r="FS27" s="26">
        <f t="shared" si="54"/>
        <v>0</v>
      </c>
      <c r="FT27" s="26">
        <f t="shared" si="54"/>
        <v>0</v>
      </c>
      <c r="FU27" s="26">
        <f t="shared" si="54"/>
        <v>0</v>
      </c>
      <c r="FV27" s="26">
        <f t="shared" si="54"/>
        <v>0</v>
      </c>
      <c r="FW27" s="26">
        <f t="shared" si="54"/>
        <v>0</v>
      </c>
      <c r="FX27" s="26">
        <f t="shared" si="54"/>
        <v>0</v>
      </c>
      <c r="FY27" s="26">
        <f t="shared" si="54"/>
        <v>0</v>
      </c>
      <c r="FZ27" s="26">
        <f t="shared" si="54"/>
        <v>0</v>
      </c>
      <c r="GA27" s="26">
        <f t="shared" si="54"/>
        <v>0</v>
      </c>
      <c r="GB27" s="26">
        <f t="shared" si="54"/>
        <v>0</v>
      </c>
      <c r="GC27" s="26">
        <f t="shared" si="54"/>
        <v>0</v>
      </c>
      <c r="GD27" s="26">
        <f t="shared" si="54"/>
        <v>0</v>
      </c>
      <c r="GE27" s="26">
        <f t="shared" si="54"/>
        <v>0</v>
      </c>
      <c r="GF27" s="26">
        <f t="shared" si="54"/>
        <v>0</v>
      </c>
      <c r="GG27" s="26">
        <f t="shared" si="54"/>
        <v>0</v>
      </c>
      <c r="GH27" s="26">
        <f t="shared" si="54"/>
        <v>0</v>
      </c>
      <c r="GI27" s="26">
        <f t="shared" si="54"/>
        <v>0</v>
      </c>
      <c r="GJ27" s="26">
        <f t="shared" si="54"/>
        <v>0.50550871147281051</v>
      </c>
      <c r="GK27" s="26">
        <f t="shared" si="54"/>
        <v>3.6709267770725961E-3</v>
      </c>
      <c r="GL27" s="26">
        <f t="shared" si="54"/>
        <v>0</v>
      </c>
      <c r="GM27" s="26">
        <f t="shared" si="54"/>
        <v>8.8317597482774388E-2</v>
      </c>
      <c r="GN27" s="26">
        <f t="shared" si="54"/>
        <v>0</v>
      </c>
      <c r="GO27" s="26">
        <f t="shared" ref="GO27:ID27" si="55">IF(HLOOKUP(GO$10,PTA_Look_Up_Table,18,FALSE)&gt;=0.001,HLOOKUP(GO$10,PTA_Look_Up_Table,18,FALSE),0)</f>
        <v>0</v>
      </c>
      <c r="GP27" s="26">
        <f t="shared" si="55"/>
        <v>0</v>
      </c>
      <c r="GQ27" s="26">
        <f t="shared" si="55"/>
        <v>3.6709264835538655E-3</v>
      </c>
      <c r="GR27" s="26">
        <f t="shared" si="55"/>
        <v>0</v>
      </c>
      <c r="GS27" s="26">
        <f t="shared" si="55"/>
        <v>0.2826780403836594</v>
      </c>
      <c r="GT27" s="26">
        <f t="shared" si="55"/>
        <v>0</v>
      </c>
      <c r="GU27" s="26">
        <f t="shared" si="55"/>
        <v>1</v>
      </c>
      <c r="GV27" s="26">
        <f t="shared" si="55"/>
        <v>0.31546127025391751</v>
      </c>
      <c r="GW27" s="26">
        <f t="shared" si="55"/>
        <v>0</v>
      </c>
      <c r="GX27" s="26">
        <f t="shared" si="55"/>
        <v>1</v>
      </c>
      <c r="GY27" s="26">
        <f t="shared" si="55"/>
        <v>0.33492206815323378</v>
      </c>
      <c r="GZ27" s="26">
        <f t="shared" si="55"/>
        <v>0</v>
      </c>
      <c r="HA27" s="26">
        <f t="shared" si="55"/>
        <v>1</v>
      </c>
      <c r="HB27" s="26">
        <f t="shared" si="55"/>
        <v>0.34943437188056853</v>
      </c>
      <c r="HC27" s="26">
        <f t="shared" si="55"/>
        <v>0</v>
      </c>
      <c r="HD27" s="26">
        <f t="shared" si="55"/>
        <v>1</v>
      </c>
      <c r="HE27" s="26">
        <f t="shared" si="55"/>
        <v>0.35710659269652584</v>
      </c>
      <c r="HF27" s="26">
        <f t="shared" si="55"/>
        <v>0</v>
      </c>
      <c r="HG27" s="26">
        <f t="shared" si="55"/>
        <v>1</v>
      </c>
      <c r="HH27" s="26">
        <f t="shared" si="55"/>
        <v>0.35710486239188871</v>
      </c>
      <c r="HI27" s="26">
        <f t="shared" si="55"/>
        <v>0.3571334199140237</v>
      </c>
      <c r="HJ27" s="26">
        <f t="shared" si="55"/>
        <v>0.35710486413056669</v>
      </c>
      <c r="HK27" s="26">
        <f t="shared" si="55"/>
        <v>0.35710487279828684</v>
      </c>
      <c r="HL27" s="26">
        <f t="shared" si="55"/>
        <v>0.99984841439044381</v>
      </c>
      <c r="HM27" s="26">
        <f t="shared" si="55"/>
        <v>2.5450389259545946E-3</v>
      </c>
      <c r="HN27" s="26">
        <f t="shared" si="55"/>
        <v>2.5450384130899077E-3</v>
      </c>
      <c r="HO27" s="26">
        <f t="shared" si="55"/>
        <v>2.545038880401123E-3</v>
      </c>
      <c r="HP27" s="26">
        <f t="shared" si="55"/>
        <v>0.99984841437260052</v>
      </c>
      <c r="HQ27" s="26">
        <f t="shared" si="55"/>
        <v>0.99984841441292427</v>
      </c>
      <c r="HR27" s="26">
        <f t="shared" si="55"/>
        <v>0.84989810504460161</v>
      </c>
      <c r="HS27" s="26">
        <f t="shared" si="55"/>
        <v>0.99984841441292427</v>
      </c>
      <c r="HT27" s="26">
        <f t="shared" si="55"/>
        <v>0</v>
      </c>
      <c r="HU27" s="26">
        <f t="shared" si="55"/>
        <v>2.5450384130899077E-3</v>
      </c>
      <c r="HV27" s="26">
        <f t="shared" si="55"/>
        <v>0</v>
      </c>
      <c r="HW27" s="26">
        <f t="shared" si="55"/>
        <v>0.84951544717091398</v>
      </c>
      <c r="HX27" s="26">
        <f t="shared" si="55"/>
        <v>0.99984841438658867</v>
      </c>
      <c r="HY27" s="26">
        <f t="shared" si="55"/>
        <v>1.9902878359122529E-2</v>
      </c>
      <c r="HZ27" s="26">
        <f t="shared" si="55"/>
        <v>0</v>
      </c>
      <c r="IA27" s="26">
        <f t="shared" si="55"/>
        <v>0</v>
      </c>
      <c r="IB27" s="26">
        <f t="shared" si="55"/>
        <v>4.7804466433991567E-3</v>
      </c>
      <c r="IC27" s="26">
        <f t="shared" si="55"/>
        <v>3.6736909877221661E-3</v>
      </c>
      <c r="ID27" s="26">
        <f t="shared" si="55"/>
        <v>0</v>
      </c>
      <c r="IE27" s="26"/>
      <c r="IF27" s="26"/>
      <c r="IG27" s="26"/>
      <c r="IH27" s="26"/>
      <c r="II27" s="26"/>
      <c r="IJ27" s="26"/>
      <c r="IK27" s="26"/>
      <c r="IL27" s="26"/>
      <c r="IM27" s="26"/>
      <c r="IN27" s="26"/>
      <c r="IO27" s="26"/>
      <c r="IP27" s="26"/>
      <c r="IQ27" s="26"/>
      <c r="IR27" s="26"/>
      <c r="IS27" s="26"/>
      <c r="IT27" s="26"/>
    </row>
    <row r="28" spans="1:254" s="12" customFormat="1" ht="12" customHeight="1" x14ac:dyDescent="0.15">
      <c r="A28" s="17" t="s">
        <v>177</v>
      </c>
      <c r="B28" s="18"/>
      <c r="C28" s="26">
        <f>IF(HLOOKUP(C$10,PTA_Look_Up_Table,19,FALSE)&gt;=0.001,HLOOKUP(C$10,PTA_Look_Up_Table,19,FALSE),0)</f>
        <v>0.993818109626454</v>
      </c>
      <c r="D28" s="26">
        <f>IF(HLOOKUP(D$10,PTA_Look_Up_Table,19,FALSE)&gt;=0.001,HLOOKUP(D$10,PTA_Look_Up_Table,19,FALSE),0)</f>
        <v>0.99985730693653463</v>
      </c>
      <c r="E28" s="26">
        <f t="shared" ref="E28:BP28" si="56">IF(HLOOKUP(E$10,PTA_Look_Up_Table,19,FALSE)&gt;=0.001,HLOOKUP(E$10,PTA_Look_Up_Table,19,FALSE),0)</f>
        <v>0.99988478158810279</v>
      </c>
      <c r="F28" s="26">
        <f t="shared" si="56"/>
        <v>0.4291001951806282</v>
      </c>
      <c r="G28" s="26">
        <f t="shared" si="56"/>
        <v>0.99381809754660799</v>
      </c>
      <c r="H28" s="26">
        <f t="shared" si="56"/>
        <v>0.99381809667884569</v>
      </c>
      <c r="I28" s="26">
        <f t="shared" si="56"/>
        <v>0.9999531100827922</v>
      </c>
      <c r="J28" s="26">
        <f t="shared" si="56"/>
        <v>0.99995310455332531</v>
      </c>
      <c r="K28" s="26">
        <f t="shared" si="56"/>
        <v>0</v>
      </c>
      <c r="L28" s="26">
        <f t="shared" si="56"/>
        <v>0.99381810570691742</v>
      </c>
      <c r="M28" s="26">
        <f t="shared" si="56"/>
        <v>9.419507250931243E-2</v>
      </c>
      <c r="N28" s="26">
        <f t="shared" si="56"/>
        <v>9.4195073163616402E-2</v>
      </c>
      <c r="O28" s="26">
        <f t="shared" si="56"/>
        <v>0.99795512079770587</v>
      </c>
      <c r="P28" s="26">
        <f t="shared" si="56"/>
        <v>9.4195077138884462E-2</v>
      </c>
      <c r="Q28" s="26">
        <f t="shared" si="56"/>
        <v>0.90810512773387242</v>
      </c>
      <c r="R28" s="26">
        <f t="shared" si="56"/>
        <v>9.419507244188971E-2</v>
      </c>
      <c r="S28" s="26">
        <f t="shared" si="56"/>
        <v>0.9999953796211748</v>
      </c>
      <c r="T28" s="26">
        <f t="shared" si="56"/>
        <v>0.99381809774815388</v>
      </c>
      <c r="U28" s="26">
        <f t="shared" si="56"/>
        <v>0.71921864055620766</v>
      </c>
      <c r="V28" s="26">
        <f t="shared" si="56"/>
        <v>0</v>
      </c>
      <c r="W28" s="26">
        <f t="shared" si="56"/>
        <v>0.71921990703808525</v>
      </c>
      <c r="X28" s="26">
        <f t="shared" si="56"/>
        <v>0</v>
      </c>
      <c r="Y28" s="26">
        <f t="shared" si="56"/>
        <v>0.19574493137911028</v>
      </c>
      <c r="Z28" s="26">
        <f t="shared" si="56"/>
        <v>0.99794674803569783</v>
      </c>
      <c r="AA28" s="26">
        <f t="shared" si="56"/>
        <v>0.99794674802237804</v>
      </c>
      <c r="AB28" s="26">
        <f t="shared" si="56"/>
        <v>0.99794674749228562</v>
      </c>
      <c r="AC28" s="26">
        <f t="shared" si="56"/>
        <v>0.99794674819553608</v>
      </c>
      <c r="AD28" s="26">
        <f t="shared" si="56"/>
        <v>0.99794674797740335</v>
      </c>
      <c r="AE28" s="26">
        <f t="shared" si="56"/>
        <v>0.99794674810229711</v>
      </c>
      <c r="AF28" s="26">
        <f t="shared" si="56"/>
        <v>0.99794674797740335</v>
      </c>
      <c r="AG28" s="26">
        <f t="shared" si="56"/>
        <v>0.99794674797740335</v>
      </c>
      <c r="AH28" s="26">
        <f t="shared" si="56"/>
        <v>0.99794674769187497</v>
      </c>
      <c r="AI28" s="26">
        <f t="shared" si="56"/>
        <v>0.99794674797740335</v>
      </c>
      <c r="AJ28" s="26">
        <f t="shared" si="56"/>
        <v>0.99794674812063056</v>
      </c>
      <c r="AK28" s="26">
        <f t="shared" si="56"/>
        <v>0.99794674796541516</v>
      </c>
      <c r="AL28" s="26">
        <f t="shared" si="56"/>
        <v>4.0000003522413875E-2</v>
      </c>
      <c r="AM28" s="26">
        <f t="shared" si="56"/>
        <v>0</v>
      </c>
      <c r="AN28" s="26">
        <f t="shared" si="56"/>
        <v>0</v>
      </c>
      <c r="AO28" s="26">
        <f t="shared" si="56"/>
        <v>0.99937532850253064</v>
      </c>
      <c r="AP28" s="26">
        <f t="shared" si="56"/>
        <v>0.73998683331881743</v>
      </c>
      <c r="AQ28" s="26">
        <f t="shared" si="56"/>
        <v>0.99735860366199558</v>
      </c>
      <c r="AR28" s="26">
        <f t="shared" si="56"/>
        <v>0.73998712732696914</v>
      </c>
      <c r="AS28" s="26">
        <f t="shared" si="56"/>
        <v>0.7399922027278153</v>
      </c>
      <c r="AT28" s="26">
        <f t="shared" si="56"/>
        <v>0.73998684962166916</v>
      </c>
      <c r="AU28" s="26">
        <f t="shared" si="56"/>
        <v>1</v>
      </c>
      <c r="AV28" s="26">
        <f t="shared" si="56"/>
        <v>4.7470254219171421E-3</v>
      </c>
      <c r="AW28" s="26">
        <f t="shared" si="56"/>
        <v>0.10888262270897481</v>
      </c>
      <c r="AX28" s="26">
        <f t="shared" si="56"/>
        <v>3.6009390070466663E-2</v>
      </c>
      <c r="AY28" s="26">
        <f t="shared" si="56"/>
        <v>0.73999220001084454</v>
      </c>
      <c r="AZ28" s="26">
        <f t="shared" si="56"/>
        <v>0.7399921816712931</v>
      </c>
      <c r="BA28" s="26">
        <f t="shared" si="56"/>
        <v>0.73999219219955403</v>
      </c>
      <c r="BB28" s="26">
        <f t="shared" si="56"/>
        <v>0.7399921896948467</v>
      </c>
      <c r="BC28" s="26">
        <f t="shared" si="56"/>
        <v>0.73999220710044</v>
      </c>
      <c r="BD28" s="26">
        <f t="shared" si="56"/>
        <v>0.73999217441188747</v>
      </c>
      <c r="BE28" s="26">
        <f t="shared" si="56"/>
        <v>0.73999218714768678</v>
      </c>
      <c r="BF28" s="26">
        <f t="shared" si="56"/>
        <v>0.73999218714768678</v>
      </c>
      <c r="BG28" s="26">
        <f t="shared" si="56"/>
        <v>0.73999218714768678</v>
      </c>
      <c r="BH28" s="26">
        <f t="shared" si="56"/>
        <v>0</v>
      </c>
      <c r="BI28" s="26">
        <f t="shared" si="56"/>
        <v>1</v>
      </c>
      <c r="BJ28" s="26">
        <f t="shared" si="56"/>
        <v>0.9917355400587391</v>
      </c>
      <c r="BK28" s="26">
        <f t="shared" si="56"/>
        <v>0.74221036700062382</v>
      </c>
      <c r="BL28" s="26">
        <f t="shared" si="56"/>
        <v>0.71585437666766039</v>
      </c>
      <c r="BM28" s="26">
        <f t="shared" si="56"/>
        <v>0.99854144795916311</v>
      </c>
      <c r="BN28" s="26">
        <f t="shared" si="56"/>
        <v>0.99899209348517581</v>
      </c>
      <c r="BO28" s="26">
        <f t="shared" si="56"/>
        <v>0.68293324269815936</v>
      </c>
      <c r="BP28" s="26">
        <f t="shared" si="56"/>
        <v>0</v>
      </c>
      <c r="BQ28" s="26">
        <f t="shared" ref="BQ28:EB28" si="57">IF(HLOOKUP(BQ$10,PTA_Look_Up_Table,19,FALSE)&gt;=0.001,HLOOKUP(BQ$10,PTA_Look_Up_Table,19,FALSE),0)</f>
        <v>0.99868746096761873</v>
      </c>
      <c r="BR28" s="26">
        <f t="shared" si="57"/>
        <v>0.99869082475876136</v>
      </c>
      <c r="BS28" s="26">
        <f t="shared" si="57"/>
        <v>0.66338956198920884</v>
      </c>
      <c r="BT28" s="26">
        <f t="shared" si="57"/>
        <v>0</v>
      </c>
      <c r="BU28" s="26">
        <f t="shared" si="57"/>
        <v>0.9979976576818137</v>
      </c>
      <c r="BV28" s="26">
        <f t="shared" si="57"/>
        <v>0.64888002999626515</v>
      </c>
      <c r="BW28" s="26">
        <f t="shared" si="57"/>
        <v>0.99963089797836624</v>
      </c>
      <c r="BX28" s="26">
        <f t="shared" si="57"/>
        <v>0.64118145885667688</v>
      </c>
      <c r="BY28" s="26">
        <f t="shared" si="57"/>
        <v>0.99957858500747976</v>
      </c>
      <c r="BZ28" s="26">
        <f t="shared" si="57"/>
        <v>0.64118144393988163</v>
      </c>
      <c r="CA28" s="26">
        <f t="shared" si="57"/>
        <v>0.64118093134710596</v>
      </c>
      <c r="CB28" s="26">
        <f t="shared" si="57"/>
        <v>0.99972029972620347</v>
      </c>
      <c r="CC28" s="26">
        <f t="shared" si="57"/>
        <v>0.99972029972855048</v>
      </c>
      <c r="CD28" s="26">
        <f t="shared" si="57"/>
        <v>0.99972029971705589</v>
      </c>
      <c r="CE28" s="26">
        <f t="shared" si="57"/>
        <v>0</v>
      </c>
      <c r="CF28" s="26">
        <f t="shared" si="57"/>
        <v>0.99995419327339563</v>
      </c>
      <c r="CG28" s="26">
        <f t="shared" si="57"/>
        <v>0</v>
      </c>
      <c r="CH28" s="26">
        <f t="shared" si="57"/>
        <v>0.99972843338299633</v>
      </c>
      <c r="CI28" s="26">
        <f t="shared" si="57"/>
        <v>0.99972843339111928</v>
      </c>
      <c r="CJ28" s="26">
        <f t="shared" si="57"/>
        <v>0.99867024722725661</v>
      </c>
      <c r="CK28" s="26">
        <f t="shared" si="57"/>
        <v>0.9999114016478049</v>
      </c>
      <c r="CL28" s="26">
        <f t="shared" si="57"/>
        <v>0.99878469128319669</v>
      </c>
      <c r="CM28" s="26">
        <f t="shared" si="57"/>
        <v>0.99995419277962461</v>
      </c>
      <c r="CN28" s="26">
        <f t="shared" si="57"/>
        <v>0.99991144664367915</v>
      </c>
      <c r="CO28" s="26">
        <f t="shared" si="57"/>
        <v>0</v>
      </c>
      <c r="CP28" s="26">
        <f t="shared" si="57"/>
        <v>0.99860642844035874</v>
      </c>
      <c r="CQ28" s="26">
        <f t="shared" si="57"/>
        <v>0.99860642904467689</v>
      </c>
      <c r="CR28" s="26">
        <f t="shared" si="57"/>
        <v>0.99869082475876136</v>
      </c>
      <c r="CS28" s="26">
        <f t="shared" si="57"/>
        <v>0.99899209348517581</v>
      </c>
      <c r="CT28" s="26">
        <f t="shared" si="57"/>
        <v>0.99874437013894368</v>
      </c>
      <c r="CU28" s="26">
        <f t="shared" si="57"/>
        <v>0.99997600794174257</v>
      </c>
      <c r="CV28" s="26">
        <f t="shared" si="57"/>
        <v>0.9987443701254044</v>
      </c>
      <c r="CW28" s="26">
        <f t="shared" si="57"/>
        <v>0.9987443715283576</v>
      </c>
      <c r="CX28" s="26">
        <f t="shared" si="57"/>
        <v>0.99818726532159407</v>
      </c>
      <c r="CY28" s="26">
        <f t="shared" si="57"/>
        <v>0.99381200848696816</v>
      </c>
      <c r="CZ28" s="26">
        <f t="shared" si="57"/>
        <v>0</v>
      </c>
      <c r="DA28" s="26">
        <f t="shared" si="57"/>
        <v>0.74198361402767854</v>
      </c>
      <c r="DB28" s="26">
        <f t="shared" si="57"/>
        <v>0</v>
      </c>
      <c r="DC28" s="26">
        <f t="shared" si="57"/>
        <v>2.839799128361287E-2</v>
      </c>
      <c r="DD28" s="26">
        <f t="shared" si="57"/>
        <v>0.9999315886531398</v>
      </c>
      <c r="DE28" s="26">
        <f t="shared" si="57"/>
        <v>0.99998941702957189</v>
      </c>
      <c r="DF28" s="26">
        <f t="shared" si="57"/>
        <v>0.1206401744817993</v>
      </c>
      <c r="DG28" s="26">
        <f t="shared" si="57"/>
        <v>0.20616944248663233</v>
      </c>
      <c r="DH28" s="26">
        <f t="shared" si="57"/>
        <v>0.20616944248663233</v>
      </c>
      <c r="DI28" s="26">
        <f t="shared" si="57"/>
        <v>0</v>
      </c>
      <c r="DJ28" s="26">
        <f t="shared" si="57"/>
        <v>0.99735643718559286</v>
      </c>
      <c r="DK28" s="26">
        <f t="shared" si="57"/>
        <v>0.64118068697111452</v>
      </c>
      <c r="DL28" s="26">
        <f t="shared" si="57"/>
        <v>0.64117885000680552</v>
      </c>
      <c r="DM28" s="26">
        <f t="shared" si="57"/>
        <v>0</v>
      </c>
      <c r="DN28" s="26">
        <f t="shared" si="57"/>
        <v>0.64117885003248509</v>
      </c>
      <c r="DO28" s="26">
        <f t="shared" si="57"/>
        <v>0.64117885000680552</v>
      </c>
      <c r="DP28" s="26">
        <f t="shared" si="57"/>
        <v>0.1105724230253069</v>
      </c>
      <c r="DQ28" s="26">
        <f t="shared" si="57"/>
        <v>0.99366350131792736</v>
      </c>
      <c r="DR28" s="26">
        <f t="shared" si="57"/>
        <v>0.64116317385365484</v>
      </c>
      <c r="DS28" s="26">
        <f t="shared" si="57"/>
        <v>0.99818726532159407</v>
      </c>
      <c r="DT28" s="26">
        <f t="shared" si="57"/>
        <v>0.99366350131792736</v>
      </c>
      <c r="DU28" s="26">
        <f t="shared" si="57"/>
        <v>0.20619026384488365</v>
      </c>
      <c r="DV28" s="26">
        <f t="shared" si="57"/>
        <v>0.20619026384488365</v>
      </c>
      <c r="DW28" s="26">
        <f t="shared" si="57"/>
        <v>0</v>
      </c>
      <c r="DX28" s="26">
        <f t="shared" si="57"/>
        <v>0.9999404247190764</v>
      </c>
      <c r="DY28" s="26">
        <f t="shared" si="57"/>
        <v>0</v>
      </c>
      <c r="DZ28" s="26">
        <f t="shared" si="57"/>
        <v>2.839799128361287E-2</v>
      </c>
      <c r="EA28" s="26">
        <f t="shared" si="57"/>
        <v>1</v>
      </c>
      <c r="EB28" s="26">
        <f t="shared" si="57"/>
        <v>2.839799128361287E-2</v>
      </c>
      <c r="EC28" s="26">
        <f t="shared" ref="EC28:GN28" si="58">IF(HLOOKUP(EC$10,PTA_Look_Up_Table,19,FALSE)&gt;=0.001,HLOOKUP(EC$10,PTA_Look_Up_Table,19,FALSE),0)</f>
        <v>0</v>
      </c>
      <c r="ED28" s="26">
        <f t="shared" si="58"/>
        <v>0.51292758150727769</v>
      </c>
      <c r="EE28" s="26">
        <f t="shared" si="58"/>
        <v>0.99998973332868446</v>
      </c>
      <c r="EF28" s="26">
        <f t="shared" si="58"/>
        <v>0.99998973332868446</v>
      </c>
      <c r="EG28" s="26">
        <f t="shared" si="58"/>
        <v>0.99998973332868446</v>
      </c>
      <c r="EH28" s="26">
        <f t="shared" si="58"/>
        <v>0.99998973332868446</v>
      </c>
      <c r="EI28" s="26">
        <f t="shared" si="58"/>
        <v>0.99521275900999639</v>
      </c>
      <c r="EJ28" s="26">
        <f t="shared" si="58"/>
        <v>3.7086317655662587E-2</v>
      </c>
      <c r="EK28" s="26">
        <f t="shared" si="58"/>
        <v>0.99521275900999639</v>
      </c>
      <c r="EL28" s="26">
        <f t="shared" si="58"/>
        <v>3.7086317655662587E-2</v>
      </c>
      <c r="EM28" s="26">
        <f t="shared" si="58"/>
        <v>3.7086317655662587E-2</v>
      </c>
      <c r="EN28" s="26">
        <f t="shared" si="58"/>
        <v>0.98847094487479781</v>
      </c>
      <c r="EO28" s="26">
        <f t="shared" si="58"/>
        <v>0.99735643718559286</v>
      </c>
      <c r="EP28" s="26">
        <f t="shared" si="58"/>
        <v>0.99735643718559286</v>
      </c>
      <c r="EQ28" s="26">
        <f t="shared" si="58"/>
        <v>0.99381671699783047</v>
      </c>
      <c r="ER28" s="26">
        <f t="shared" si="58"/>
        <v>0.99381671633776125</v>
      </c>
      <c r="ES28" s="26">
        <f t="shared" si="58"/>
        <v>3.7568681090250716E-2</v>
      </c>
      <c r="ET28" s="26">
        <f t="shared" si="58"/>
        <v>0</v>
      </c>
      <c r="EU28" s="26">
        <f t="shared" si="58"/>
        <v>0</v>
      </c>
      <c r="EV28" s="26">
        <f t="shared" si="58"/>
        <v>0.98847094487479781</v>
      </c>
      <c r="EW28" s="26">
        <f t="shared" si="58"/>
        <v>1</v>
      </c>
      <c r="EX28" s="26">
        <f t="shared" si="58"/>
        <v>1</v>
      </c>
      <c r="EY28" s="26">
        <f t="shared" si="58"/>
        <v>1</v>
      </c>
      <c r="EZ28" s="26">
        <f t="shared" si="58"/>
        <v>1</v>
      </c>
      <c r="FA28" s="26">
        <f t="shared" si="58"/>
        <v>1</v>
      </c>
      <c r="FB28" s="26">
        <f t="shared" si="58"/>
        <v>1</v>
      </c>
      <c r="FC28" s="26">
        <f t="shared" si="58"/>
        <v>1</v>
      </c>
      <c r="FD28" s="26">
        <f t="shared" si="58"/>
        <v>1</v>
      </c>
      <c r="FE28" s="26">
        <f t="shared" si="58"/>
        <v>1</v>
      </c>
      <c r="FF28" s="26">
        <f t="shared" si="58"/>
        <v>1</v>
      </c>
      <c r="FG28" s="26">
        <f t="shared" si="58"/>
        <v>1</v>
      </c>
      <c r="FH28" s="26">
        <f t="shared" si="58"/>
        <v>1</v>
      </c>
      <c r="FI28" s="26">
        <f t="shared" si="58"/>
        <v>1</v>
      </c>
      <c r="FJ28" s="26">
        <f t="shared" si="58"/>
        <v>1</v>
      </c>
      <c r="FK28" s="26">
        <f t="shared" si="58"/>
        <v>1</v>
      </c>
      <c r="FL28" s="26">
        <f t="shared" si="58"/>
        <v>1</v>
      </c>
      <c r="FM28" s="26">
        <f t="shared" si="58"/>
        <v>1</v>
      </c>
      <c r="FN28" s="26">
        <f t="shared" si="58"/>
        <v>1</v>
      </c>
      <c r="FO28" s="26">
        <f t="shared" si="58"/>
        <v>1</v>
      </c>
      <c r="FP28" s="26">
        <f t="shared" si="58"/>
        <v>1</v>
      </c>
      <c r="FQ28" s="26">
        <f t="shared" si="58"/>
        <v>1</v>
      </c>
      <c r="FR28" s="26">
        <f t="shared" si="58"/>
        <v>1</v>
      </c>
      <c r="FS28" s="26">
        <f t="shared" si="58"/>
        <v>1</v>
      </c>
      <c r="FT28" s="26">
        <f t="shared" si="58"/>
        <v>1</v>
      </c>
      <c r="FU28" s="26">
        <f t="shared" si="58"/>
        <v>1</v>
      </c>
      <c r="FV28" s="26">
        <f t="shared" si="58"/>
        <v>1</v>
      </c>
      <c r="FW28" s="26">
        <f t="shared" si="58"/>
        <v>1</v>
      </c>
      <c r="FX28" s="26">
        <f t="shared" si="58"/>
        <v>1</v>
      </c>
      <c r="FY28" s="26">
        <f t="shared" si="58"/>
        <v>1</v>
      </c>
      <c r="FZ28" s="26">
        <f t="shared" si="58"/>
        <v>1</v>
      </c>
      <c r="GA28" s="26">
        <f t="shared" si="58"/>
        <v>1</v>
      </c>
      <c r="GB28" s="26">
        <f t="shared" si="58"/>
        <v>1</v>
      </c>
      <c r="GC28" s="26">
        <f t="shared" si="58"/>
        <v>1</v>
      </c>
      <c r="GD28" s="26">
        <f t="shared" si="58"/>
        <v>0</v>
      </c>
      <c r="GE28" s="26">
        <f t="shared" si="58"/>
        <v>0</v>
      </c>
      <c r="GF28" s="26">
        <f t="shared" si="58"/>
        <v>0</v>
      </c>
      <c r="GG28" s="26">
        <f t="shared" si="58"/>
        <v>0</v>
      </c>
      <c r="GH28" s="26">
        <f t="shared" si="58"/>
        <v>0</v>
      </c>
      <c r="GI28" s="26">
        <f t="shared" si="58"/>
        <v>0</v>
      </c>
      <c r="GJ28" s="26">
        <f t="shared" si="58"/>
        <v>0.35019986739825454</v>
      </c>
      <c r="GK28" s="26">
        <f t="shared" si="58"/>
        <v>0.99381809699585977</v>
      </c>
      <c r="GL28" s="26">
        <f t="shared" si="58"/>
        <v>0</v>
      </c>
      <c r="GM28" s="26">
        <f t="shared" si="58"/>
        <v>9.4195071790519211E-2</v>
      </c>
      <c r="GN28" s="26">
        <f t="shared" si="58"/>
        <v>0.99985730680687834</v>
      </c>
      <c r="GO28" s="26">
        <f t="shared" ref="GO28:ID28" si="59">IF(HLOOKUP(GO$10,PTA_Look_Up_Table,19,FALSE)&gt;=0.001,HLOOKUP(GO$10,PTA_Look_Up_Table,19,FALSE),0)</f>
        <v>0.99845080560149746</v>
      </c>
      <c r="GP28" s="26">
        <f t="shared" si="59"/>
        <v>0.99995310455332531</v>
      </c>
      <c r="GQ28" s="26">
        <f t="shared" si="59"/>
        <v>0.99381809725411718</v>
      </c>
      <c r="GR28" s="26">
        <f t="shared" si="59"/>
        <v>0.90810516945897668</v>
      </c>
      <c r="GS28" s="26">
        <f t="shared" si="59"/>
        <v>0.7158829853381744</v>
      </c>
      <c r="GT28" s="26">
        <f t="shared" si="59"/>
        <v>0.99893010310371266</v>
      </c>
      <c r="GU28" s="26">
        <f t="shared" si="59"/>
        <v>0</v>
      </c>
      <c r="GV28" s="26">
        <f t="shared" si="59"/>
        <v>0.68299479843986954</v>
      </c>
      <c r="GW28" s="26">
        <f t="shared" si="59"/>
        <v>0.99946210065343999</v>
      </c>
      <c r="GX28" s="26">
        <f t="shared" si="59"/>
        <v>0</v>
      </c>
      <c r="GY28" s="26">
        <f t="shared" si="59"/>
        <v>0.66345849213868835</v>
      </c>
      <c r="GZ28" s="26">
        <f t="shared" si="59"/>
        <v>0.99967296696176411</v>
      </c>
      <c r="HA28" s="26">
        <f t="shared" si="59"/>
        <v>0</v>
      </c>
      <c r="HB28" s="26">
        <f t="shared" si="59"/>
        <v>0.64888471297782169</v>
      </c>
      <c r="HC28" s="26">
        <f t="shared" si="59"/>
        <v>0.99979857558698981</v>
      </c>
      <c r="HD28" s="26">
        <f t="shared" si="59"/>
        <v>0</v>
      </c>
      <c r="HE28" s="26">
        <f t="shared" si="59"/>
        <v>0.64117896911757555</v>
      </c>
      <c r="HF28" s="26">
        <f t="shared" si="59"/>
        <v>0.99984545507206046</v>
      </c>
      <c r="HG28" s="26">
        <f t="shared" si="59"/>
        <v>0</v>
      </c>
      <c r="HH28" s="26">
        <f t="shared" si="59"/>
        <v>0.64118068927551264</v>
      </c>
      <c r="HI28" s="26">
        <f t="shared" si="59"/>
        <v>0.64115201779838005</v>
      </c>
      <c r="HJ28" s="26">
        <f t="shared" si="59"/>
        <v>0.64118068745216128</v>
      </c>
      <c r="HK28" s="26">
        <f t="shared" si="59"/>
        <v>0.64118067880755591</v>
      </c>
      <c r="HL28" s="26">
        <f t="shared" si="59"/>
        <v>0</v>
      </c>
      <c r="HM28" s="26">
        <f t="shared" si="59"/>
        <v>0.99487821516855179</v>
      </c>
      <c r="HN28" s="26">
        <f t="shared" si="59"/>
        <v>0.99487821604487936</v>
      </c>
      <c r="HO28" s="26">
        <f t="shared" si="59"/>
        <v>0.9948782152903437</v>
      </c>
      <c r="HP28" s="26">
        <f t="shared" si="59"/>
        <v>0</v>
      </c>
      <c r="HQ28" s="26">
        <f t="shared" si="59"/>
        <v>0</v>
      </c>
      <c r="HR28" s="26">
        <f t="shared" si="59"/>
        <v>0.14958567259453387</v>
      </c>
      <c r="HS28" s="26">
        <f t="shared" si="59"/>
        <v>0</v>
      </c>
      <c r="HT28" s="26">
        <f t="shared" si="59"/>
        <v>1</v>
      </c>
      <c r="HU28" s="26">
        <f t="shared" si="59"/>
        <v>0.99487821604487936</v>
      </c>
      <c r="HV28" s="26">
        <f t="shared" si="59"/>
        <v>1</v>
      </c>
      <c r="HW28" s="26">
        <f t="shared" si="59"/>
        <v>0.15035575900800968</v>
      </c>
      <c r="HX28" s="26">
        <f t="shared" si="59"/>
        <v>0</v>
      </c>
      <c r="HY28" s="26">
        <f t="shared" si="59"/>
        <v>0.51292758150727769</v>
      </c>
      <c r="HZ28" s="26">
        <f t="shared" si="59"/>
        <v>0</v>
      </c>
      <c r="IA28" s="26">
        <f t="shared" si="59"/>
        <v>0.9999315886531398</v>
      </c>
      <c r="IB28" s="26">
        <f t="shared" si="59"/>
        <v>0.99521275900999639</v>
      </c>
      <c r="IC28" s="26">
        <f t="shared" si="59"/>
        <v>0.99381200848696816</v>
      </c>
      <c r="ID28" s="26">
        <f t="shared" si="59"/>
        <v>0.99818726532159407</v>
      </c>
      <c r="IE28" s="26"/>
      <c r="IF28" s="26"/>
      <c r="IG28" s="26"/>
      <c r="IH28" s="26"/>
      <c r="II28" s="26"/>
      <c r="IJ28" s="26"/>
      <c r="IK28" s="26"/>
      <c r="IL28" s="26"/>
      <c r="IM28" s="26"/>
      <c r="IN28" s="26"/>
      <c r="IO28" s="26"/>
      <c r="IP28" s="26"/>
      <c r="IQ28" s="26"/>
      <c r="IR28" s="26"/>
      <c r="IS28" s="26"/>
      <c r="IT28" s="26"/>
    </row>
    <row r="29" spans="1:254" s="12" customFormat="1" ht="12" customHeight="1" x14ac:dyDescent="0.15">
      <c r="A29" s="17" t="s">
        <v>401</v>
      </c>
      <c r="B29" s="18"/>
      <c r="C29" s="26">
        <f>IF(HLOOKUP(C$10,PTA_Look_Up_Table,20,FALSE)&gt;=0.001,HLOOKUP(C$10,PTA_Look_Up_Table,20,FALSE),0)</f>
        <v>0</v>
      </c>
      <c r="D29" s="26">
        <f>IF(HLOOKUP(D$10,PTA_Look_Up_Table,20,FALSE)&gt;=0.001,HLOOKUP(D$10,PTA_Look_Up_Table,20,FALSE),0)</f>
        <v>0</v>
      </c>
      <c r="E29" s="26">
        <f t="shared" ref="E29:BP29" si="60">IF(HLOOKUP(E$10,PTA_Look_Up_Table,20,FALSE)&gt;=0.001,HLOOKUP(E$10,PTA_Look_Up_Table,20,FALSE),0)</f>
        <v>0</v>
      </c>
      <c r="F29" s="26">
        <f t="shared" si="60"/>
        <v>0.5708974009248573</v>
      </c>
      <c r="G29" s="26">
        <f t="shared" si="60"/>
        <v>0</v>
      </c>
      <c r="H29" s="26">
        <f t="shared" si="60"/>
        <v>0</v>
      </c>
      <c r="I29" s="26">
        <f t="shared" si="60"/>
        <v>0</v>
      </c>
      <c r="J29" s="26">
        <f t="shared" si="60"/>
        <v>0</v>
      </c>
      <c r="K29" s="26">
        <f t="shared" si="60"/>
        <v>0</v>
      </c>
      <c r="L29" s="26">
        <f t="shared" si="60"/>
        <v>0</v>
      </c>
      <c r="M29" s="26">
        <f t="shared" si="60"/>
        <v>0</v>
      </c>
      <c r="N29" s="26">
        <f t="shared" si="60"/>
        <v>0</v>
      </c>
      <c r="O29" s="26">
        <f t="shared" si="60"/>
        <v>0</v>
      </c>
      <c r="P29" s="26">
        <f t="shared" si="60"/>
        <v>0</v>
      </c>
      <c r="Q29" s="26">
        <f t="shared" si="60"/>
        <v>9.1894872266127553E-2</v>
      </c>
      <c r="R29" s="26">
        <f t="shared" si="60"/>
        <v>0</v>
      </c>
      <c r="S29" s="26">
        <f t="shared" si="60"/>
        <v>0</v>
      </c>
      <c r="T29" s="26">
        <f t="shared" si="60"/>
        <v>0</v>
      </c>
      <c r="U29" s="26">
        <f t="shared" si="60"/>
        <v>0.28078135944379234</v>
      </c>
      <c r="V29" s="26">
        <f t="shared" si="60"/>
        <v>1</v>
      </c>
      <c r="W29" s="26">
        <f t="shared" si="60"/>
        <v>0.2807800929619147</v>
      </c>
      <c r="X29" s="26">
        <f t="shared" si="60"/>
        <v>1</v>
      </c>
      <c r="Y29" s="26">
        <f t="shared" si="60"/>
        <v>0.80425506862088969</v>
      </c>
      <c r="Z29" s="26">
        <f t="shared" si="60"/>
        <v>0</v>
      </c>
      <c r="AA29" s="26">
        <f t="shared" si="60"/>
        <v>0</v>
      </c>
      <c r="AB29" s="26">
        <f t="shared" si="60"/>
        <v>0</v>
      </c>
      <c r="AC29" s="26">
        <f t="shared" si="60"/>
        <v>0</v>
      </c>
      <c r="AD29" s="26">
        <f t="shared" si="60"/>
        <v>0</v>
      </c>
      <c r="AE29" s="26">
        <f t="shared" si="60"/>
        <v>0</v>
      </c>
      <c r="AF29" s="26">
        <f t="shared" si="60"/>
        <v>0</v>
      </c>
      <c r="AG29" s="26">
        <f t="shared" si="60"/>
        <v>0</v>
      </c>
      <c r="AH29" s="26">
        <f t="shared" si="60"/>
        <v>0</v>
      </c>
      <c r="AI29" s="26">
        <f t="shared" si="60"/>
        <v>0</v>
      </c>
      <c r="AJ29" s="26">
        <f t="shared" si="60"/>
        <v>0</v>
      </c>
      <c r="AK29" s="26">
        <f t="shared" si="60"/>
        <v>0</v>
      </c>
      <c r="AL29" s="26">
        <f t="shared" si="60"/>
        <v>0</v>
      </c>
      <c r="AM29" s="26">
        <f t="shared" si="60"/>
        <v>0</v>
      </c>
      <c r="AN29" s="26">
        <f t="shared" si="60"/>
        <v>0</v>
      </c>
      <c r="AO29" s="26">
        <f t="shared" si="60"/>
        <v>0</v>
      </c>
      <c r="AP29" s="26">
        <f t="shared" si="60"/>
        <v>0</v>
      </c>
      <c r="AQ29" s="26">
        <f t="shared" si="60"/>
        <v>0</v>
      </c>
      <c r="AR29" s="26">
        <f t="shared" si="60"/>
        <v>0</v>
      </c>
      <c r="AS29" s="26">
        <f t="shared" si="60"/>
        <v>0</v>
      </c>
      <c r="AT29" s="26">
        <f t="shared" si="60"/>
        <v>0</v>
      </c>
      <c r="AU29" s="26">
        <f t="shared" si="60"/>
        <v>0</v>
      </c>
      <c r="AV29" s="26">
        <f t="shared" si="60"/>
        <v>0.92071208309783659</v>
      </c>
      <c r="AW29" s="26">
        <f t="shared" si="60"/>
        <v>0.8911121742207504</v>
      </c>
      <c r="AX29" s="26">
        <f t="shared" si="60"/>
        <v>0.89295654990748508</v>
      </c>
      <c r="AY29" s="26">
        <f t="shared" si="60"/>
        <v>0</v>
      </c>
      <c r="AZ29" s="26">
        <f t="shared" si="60"/>
        <v>0</v>
      </c>
      <c r="BA29" s="26">
        <f t="shared" si="60"/>
        <v>0</v>
      </c>
      <c r="BB29" s="26">
        <f t="shared" si="60"/>
        <v>0</v>
      </c>
      <c r="BC29" s="26">
        <f t="shared" si="60"/>
        <v>0</v>
      </c>
      <c r="BD29" s="26">
        <f t="shared" si="60"/>
        <v>0</v>
      </c>
      <c r="BE29" s="26">
        <f t="shared" si="60"/>
        <v>0</v>
      </c>
      <c r="BF29" s="26">
        <f t="shared" si="60"/>
        <v>0</v>
      </c>
      <c r="BG29" s="26">
        <f t="shared" si="60"/>
        <v>0</v>
      </c>
      <c r="BH29" s="26">
        <f t="shared" si="60"/>
        <v>0</v>
      </c>
      <c r="BI29" s="26">
        <f t="shared" si="60"/>
        <v>0</v>
      </c>
      <c r="BJ29" s="26">
        <f t="shared" si="60"/>
        <v>0</v>
      </c>
      <c r="BK29" s="26">
        <f t="shared" si="60"/>
        <v>0</v>
      </c>
      <c r="BL29" s="26">
        <f t="shared" si="60"/>
        <v>0</v>
      </c>
      <c r="BM29" s="26">
        <f t="shared" si="60"/>
        <v>0</v>
      </c>
      <c r="BN29" s="26">
        <f t="shared" si="60"/>
        <v>0</v>
      </c>
      <c r="BO29" s="26">
        <f t="shared" si="60"/>
        <v>0</v>
      </c>
      <c r="BP29" s="26">
        <f t="shared" si="60"/>
        <v>0</v>
      </c>
      <c r="BQ29" s="26">
        <f t="shared" ref="BQ29:EB29" si="61">IF(HLOOKUP(BQ$10,PTA_Look_Up_Table,20,FALSE)&gt;=0.001,HLOOKUP(BQ$10,PTA_Look_Up_Table,20,FALSE),0)</f>
        <v>0</v>
      </c>
      <c r="BR29" s="26">
        <f t="shared" si="61"/>
        <v>0</v>
      </c>
      <c r="BS29" s="26">
        <f t="shared" si="61"/>
        <v>0</v>
      </c>
      <c r="BT29" s="26">
        <f t="shared" si="61"/>
        <v>0</v>
      </c>
      <c r="BU29" s="26">
        <f t="shared" si="61"/>
        <v>0</v>
      </c>
      <c r="BV29" s="26">
        <f t="shared" si="61"/>
        <v>0</v>
      </c>
      <c r="BW29" s="26">
        <f t="shared" si="61"/>
        <v>0</v>
      </c>
      <c r="BX29" s="26">
        <f t="shared" si="61"/>
        <v>0</v>
      </c>
      <c r="BY29" s="26">
        <f t="shared" si="61"/>
        <v>0</v>
      </c>
      <c r="BZ29" s="26">
        <f t="shared" si="61"/>
        <v>0</v>
      </c>
      <c r="CA29" s="26">
        <f t="shared" si="61"/>
        <v>0</v>
      </c>
      <c r="CB29" s="26">
        <f t="shared" si="61"/>
        <v>0</v>
      </c>
      <c r="CC29" s="26">
        <f t="shared" si="61"/>
        <v>0</v>
      </c>
      <c r="CD29" s="26">
        <f t="shared" si="61"/>
        <v>0</v>
      </c>
      <c r="CE29" s="26">
        <f t="shared" si="61"/>
        <v>0</v>
      </c>
      <c r="CF29" s="26">
        <f t="shared" si="61"/>
        <v>0</v>
      </c>
      <c r="CG29" s="26">
        <f t="shared" si="61"/>
        <v>2.992296081108764E-3</v>
      </c>
      <c r="CH29" s="26">
        <f t="shared" si="61"/>
        <v>0</v>
      </c>
      <c r="CI29" s="26">
        <f t="shared" si="61"/>
        <v>0</v>
      </c>
      <c r="CJ29" s="26">
        <f t="shared" si="61"/>
        <v>0</v>
      </c>
      <c r="CK29" s="26">
        <f t="shared" si="61"/>
        <v>0</v>
      </c>
      <c r="CL29" s="26">
        <f t="shared" si="61"/>
        <v>0</v>
      </c>
      <c r="CM29" s="26">
        <f t="shared" si="61"/>
        <v>0</v>
      </c>
      <c r="CN29" s="26">
        <f t="shared" si="61"/>
        <v>0</v>
      </c>
      <c r="CO29" s="26">
        <f t="shared" si="61"/>
        <v>0</v>
      </c>
      <c r="CP29" s="26">
        <f t="shared" si="61"/>
        <v>0</v>
      </c>
      <c r="CQ29" s="26">
        <f t="shared" si="61"/>
        <v>0</v>
      </c>
      <c r="CR29" s="26">
        <f t="shared" si="61"/>
        <v>0</v>
      </c>
      <c r="CS29" s="26">
        <f t="shared" si="61"/>
        <v>0</v>
      </c>
      <c r="CT29" s="26">
        <f t="shared" si="61"/>
        <v>0</v>
      </c>
      <c r="CU29" s="26">
        <f t="shared" si="61"/>
        <v>0</v>
      </c>
      <c r="CV29" s="26">
        <f t="shared" si="61"/>
        <v>0</v>
      </c>
      <c r="CW29" s="26">
        <f t="shared" si="61"/>
        <v>0</v>
      </c>
      <c r="CX29" s="26">
        <f t="shared" si="61"/>
        <v>0</v>
      </c>
      <c r="CY29" s="26">
        <f t="shared" si="61"/>
        <v>0</v>
      </c>
      <c r="CZ29" s="26">
        <f t="shared" si="61"/>
        <v>0</v>
      </c>
      <c r="DA29" s="26">
        <f t="shared" si="61"/>
        <v>0.2580163859723214</v>
      </c>
      <c r="DB29" s="26">
        <f t="shared" si="61"/>
        <v>1</v>
      </c>
      <c r="DC29" s="26">
        <f t="shared" si="61"/>
        <v>0.97160200871638713</v>
      </c>
      <c r="DD29" s="26">
        <f t="shared" si="61"/>
        <v>0</v>
      </c>
      <c r="DE29" s="26">
        <f t="shared" si="61"/>
        <v>0</v>
      </c>
      <c r="DF29" s="26">
        <f t="shared" si="61"/>
        <v>0</v>
      </c>
      <c r="DG29" s="26">
        <f t="shared" si="61"/>
        <v>0.79383055751336762</v>
      </c>
      <c r="DH29" s="26">
        <f t="shared" si="61"/>
        <v>0.79383055751336762</v>
      </c>
      <c r="DI29" s="26">
        <f t="shared" si="61"/>
        <v>1</v>
      </c>
      <c r="DJ29" s="26">
        <f t="shared" si="61"/>
        <v>0</v>
      </c>
      <c r="DK29" s="26">
        <f t="shared" si="61"/>
        <v>0</v>
      </c>
      <c r="DL29" s="26">
        <f t="shared" si="61"/>
        <v>0</v>
      </c>
      <c r="DM29" s="26">
        <f t="shared" si="61"/>
        <v>0</v>
      </c>
      <c r="DN29" s="26">
        <f t="shared" si="61"/>
        <v>0</v>
      </c>
      <c r="DO29" s="26">
        <f t="shared" si="61"/>
        <v>0</v>
      </c>
      <c r="DP29" s="26">
        <f t="shared" si="61"/>
        <v>0</v>
      </c>
      <c r="DQ29" s="26">
        <f t="shared" si="61"/>
        <v>0</v>
      </c>
      <c r="DR29" s="26">
        <f t="shared" si="61"/>
        <v>0</v>
      </c>
      <c r="DS29" s="26">
        <f t="shared" si="61"/>
        <v>0</v>
      </c>
      <c r="DT29" s="26">
        <f t="shared" si="61"/>
        <v>0</v>
      </c>
      <c r="DU29" s="26">
        <f t="shared" si="61"/>
        <v>0.7938097361551163</v>
      </c>
      <c r="DV29" s="26">
        <f t="shared" si="61"/>
        <v>0.7938097361551163</v>
      </c>
      <c r="DW29" s="26">
        <f t="shared" si="61"/>
        <v>0</v>
      </c>
      <c r="DX29" s="26">
        <f t="shared" si="61"/>
        <v>0</v>
      </c>
      <c r="DY29" s="26">
        <f t="shared" si="61"/>
        <v>0</v>
      </c>
      <c r="DZ29" s="26">
        <f t="shared" si="61"/>
        <v>0.97160200871638713</v>
      </c>
      <c r="EA29" s="26">
        <f t="shared" si="61"/>
        <v>0</v>
      </c>
      <c r="EB29" s="26">
        <f t="shared" si="61"/>
        <v>0.97160200871638713</v>
      </c>
      <c r="EC29" s="26">
        <f t="shared" ref="EC29:GN29" si="62">IF(HLOOKUP(EC$10,PTA_Look_Up_Table,20,FALSE)&gt;=0.001,HLOOKUP(EC$10,PTA_Look_Up_Table,20,FALSE),0)</f>
        <v>0</v>
      </c>
      <c r="ED29" s="26">
        <f t="shared" si="62"/>
        <v>0.46716652268958986</v>
      </c>
      <c r="EE29" s="26">
        <f t="shared" si="62"/>
        <v>0</v>
      </c>
      <c r="EF29" s="26">
        <f t="shared" si="62"/>
        <v>0</v>
      </c>
      <c r="EG29" s="26">
        <f t="shared" si="62"/>
        <v>0</v>
      </c>
      <c r="EH29" s="26">
        <f t="shared" si="62"/>
        <v>0</v>
      </c>
      <c r="EI29" s="26">
        <f t="shared" si="62"/>
        <v>0</v>
      </c>
      <c r="EJ29" s="26">
        <f t="shared" si="62"/>
        <v>0.96291368234433738</v>
      </c>
      <c r="EK29" s="26">
        <f t="shared" si="62"/>
        <v>0</v>
      </c>
      <c r="EL29" s="26">
        <f t="shared" si="62"/>
        <v>0.96291368234433738</v>
      </c>
      <c r="EM29" s="26">
        <f t="shared" si="62"/>
        <v>0.96291368234433738</v>
      </c>
      <c r="EN29" s="26">
        <f t="shared" si="62"/>
        <v>1.1528478704715919E-2</v>
      </c>
      <c r="EO29" s="26">
        <f t="shared" si="62"/>
        <v>0</v>
      </c>
      <c r="EP29" s="26">
        <f t="shared" si="62"/>
        <v>0</v>
      </c>
      <c r="EQ29" s="26">
        <f t="shared" si="62"/>
        <v>0</v>
      </c>
      <c r="ER29" s="26">
        <f t="shared" si="62"/>
        <v>0</v>
      </c>
      <c r="ES29" s="26">
        <f t="shared" si="62"/>
        <v>0.9624313189097492</v>
      </c>
      <c r="ET29" s="26">
        <f t="shared" si="62"/>
        <v>1</v>
      </c>
      <c r="EU29" s="26">
        <f t="shared" si="62"/>
        <v>1</v>
      </c>
      <c r="EV29" s="26">
        <f t="shared" si="62"/>
        <v>1.1528478704715919E-2</v>
      </c>
      <c r="EW29" s="26">
        <f t="shared" si="62"/>
        <v>0</v>
      </c>
      <c r="EX29" s="26">
        <f t="shared" si="62"/>
        <v>0</v>
      </c>
      <c r="EY29" s="26">
        <f t="shared" si="62"/>
        <v>0</v>
      </c>
      <c r="EZ29" s="26">
        <f t="shared" si="62"/>
        <v>0</v>
      </c>
      <c r="FA29" s="26">
        <f t="shared" si="62"/>
        <v>0</v>
      </c>
      <c r="FB29" s="26">
        <f t="shared" si="62"/>
        <v>0</v>
      </c>
      <c r="FC29" s="26">
        <f t="shared" si="62"/>
        <v>0</v>
      </c>
      <c r="FD29" s="26">
        <f t="shared" si="62"/>
        <v>0</v>
      </c>
      <c r="FE29" s="26">
        <f t="shared" si="62"/>
        <v>0</v>
      </c>
      <c r="FF29" s="26">
        <f t="shared" si="62"/>
        <v>0</v>
      </c>
      <c r="FG29" s="26">
        <f t="shared" si="62"/>
        <v>0</v>
      </c>
      <c r="FH29" s="26">
        <f t="shared" si="62"/>
        <v>0</v>
      </c>
      <c r="FI29" s="26">
        <f t="shared" si="62"/>
        <v>0</v>
      </c>
      <c r="FJ29" s="26">
        <f t="shared" si="62"/>
        <v>0</v>
      </c>
      <c r="FK29" s="26">
        <f t="shared" si="62"/>
        <v>0</v>
      </c>
      <c r="FL29" s="26">
        <f t="shared" si="62"/>
        <v>0</v>
      </c>
      <c r="FM29" s="26">
        <f t="shared" si="62"/>
        <v>0</v>
      </c>
      <c r="FN29" s="26">
        <f t="shared" si="62"/>
        <v>0</v>
      </c>
      <c r="FO29" s="26">
        <f t="shared" si="62"/>
        <v>0</v>
      </c>
      <c r="FP29" s="26">
        <f t="shared" si="62"/>
        <v>0</v>
      </c>
      <c r="FQ29" s="26">
        <f t="shared" si="62"/>
        <v>0</v>
      </c>
      <c r="FR29" s="26">
        <f t="shared" si="62"/>
        <v>0</v>
      </c>
      <c r="FS29" s="26">
        <f t="shared" si="62"/>
        <v>0</v>
      </c>
      <c r="FT29" s="26">
        <f t="shared" si="62"/>
        <v>0</v>
      </c>
      <c r="FU29" s="26">
        <f t="shared" si="62"/>
        <v>0</v>
      </c>
      <c r="FV29" s="26">
        <f t="shared" si="62"/>
        <v>0</v>
      </c>
      <c r="FW29" s="26">
        <f t="shared" si="62"/>
        <v>0</v>
      </c>
      <c r="FX29" s="26">
        <f t="shared" si="62"/>
        <v>0</v>
      </c>
      <c r="FY29" s="26">
        <f t="shared" si="62"/>
        <v>0</v>
      </c>
      <c r="FZ29" s="26">
        <f t="shared" si="62"/>
        <v>0</v>
      </c>
      <c r="GA29" s="26">
        <f t="shared" si="62"/>
        <v>0</v>
      </c>
      <c r="GB29" s="26">
        <f t="shared" si="62"/>
        <v>0</v>
      </c>
      <c r="GC29" s="26">
        <f t="shared" si="62"/>
        <v>0</v>
      </c>
      <c r="GD29" s="26">
        <f t="shared" si="62"/>
        <v>0</v>
      </c>
      <c r="GE29" s="26">
        <f t="shared" si="62"/>
        <v>0</v>
      </c>
      <c r="GF29" s="26">
        <f t="shared" si="62"/>
        <v>0</v>
      </c>
      <c r="GG29" s="26">
        <f t="shared" si="62"/>
        <v>0</v>
      </c>
      <c r="GH29" s="26">
        <f t="shared" si="62"/>
        <v>0</v>
      </c>
      <c r="GI29" s="26">
        <f t="shared" si="62"/>
        <v>0</v>
      </c>
      <c r="GJ29" s="26">
        <f t="shared" si="62"/>
        <v>0</v>
      </c>
      <c r="GK29" s="26">
        <f t="shared" si="62"/>
        <v>0</v>
      </c>
      <c r="GL29" s="26">
        <f t="shared" si="62"/>
        <v>0</v>
      </c>
      <c r="GM29" s="26">
        <f t="shared" si="62"/>
        <v>0</v>
      </c>
      <c r="GN29" s="26">
        <f t="shared" si="62"/>
        <v>0</v>
      </c>
      <c r="GO29" s="26">
        <f t="shared" ref="GO29:ID29" si="63">IF(HLOOKUP(GO$10,PTA_Look_Up_Table,20,FALSE)&gt;=0.001,HLOOKUP(GO$10,PTA_Look_Up_Table,20,FALSE),0)</f>
        <v>0</v>
      </c>
      <c r="GP29" s="26">
        <f t="shared" si="63"/>
        <v>0</v>
      </c>
      <c r="GQ29" s="26">
        <f t="shared" si="63"/>
        <v>0</v>
      </c>
      <c r="GR29" s="26">
        <f t="shared" si="63"/>
        <v>9.1894830541023279E-2</v>
      </c>
      <c r="GS29" s="26">
        <f t="shared" si="63"/>
        <v>0</v>
      </c>
      <c r="GT29" s="26">
        <f t="shared" si="63"/>
        <v>0</v>
      </c>
      <c r="GU29" s="26">
        <f t="shared" si="63"/>
        <v>0</v>
      </c>
      <c r="GV29" s="26">
        <f t="shared" si="63"/>
        <v>0</v>
      </c>
      <c r="GW29" s="26">
        <f t="shared" si="63"/>
        <v>0</v>
      </c>
      <c r="GX29" s="26">
        <f t="shared" si="63"/>
        <v>0</v>
      </c>
      <c r="GY29" s="26">
        <f t="shared" si="63"/>
        <v>0</v>
      </c>
      <c r="GZ29" s="26">
        <f t="shared" si="63"/>
        <v>0</v>
      </c>
      <c r="HA29" s="26">
        <f t="shared" si="63"/>
        <v>0</v>
      </c>
      <c r="HB29" s="26">
        <f t="shared" si="63"/>
        <v>0</v>
      </c>
      <c r="HC29" s="26">
        <f t="shared" si="63"/>
        <v>0</v>
      </c>
      <c r="HD29" s="26">
        <f t="shared" si="63"/>
        <v>0</v>
      </c>
      <c r="HE29" s="26">
        <f t="shared" si="63"/>
        <v>0</v>
      </c>
      <c r="HF29" s="26">
        <f t="shared" si="63"/>
        <v>0</v>
      </c>
      <c r="HG29" s="26">
        <f t="shared" si="63"/>
        <v>0</v>
      </c>
      <c r="HH29" s="26">
        <f t="shared" si="63"/>
        <v>0</v>
      </c>
      <c r="HI29" s="26">
        <f t="shared" si="63"/>
        <v>0</v>
      </c>
      <c r="HJ29" s="26">
        <f t="shared" si="63"/>
        <v>0</v>
      </c>
      <c r="HK29" s="26">
        <f t="shared" si="63"/>
        <v>0</v>
      </c>
      <c r="HL29" s="26">
        <f t="shared" si="63"/>
        <v>0</v>
      </c>
      <c r="HM29" s="26">
        <f t="shared" si="63"/>
        <v>0</v>
      </c>
      <c r="HN29" s="26">
        <f t="shared" si="63"/>
        <v>0</v>
      </c>
      <c r="HO29" s="26">
        <f t="shared" si="63"/>
        <v>0</v>
      </c>
      <c r="HP29" s="26">
        <f t="shared" si="63"/>
        <v>0</v>
      </c>
      <c r="HQ29" s="26">
        <f t="shared" si="63"/>
        <v>0</v>
      </c>
      <c r="HR29" s="26">
        <f t="shared" si="63"/>
        <v>0</v>
      </c>
      <c r="HS29" s="26">
        <f t="shared" si="63"/>
        <v>0</v>
      </c>
      <c r="HT29" s="26">
        <f t="shared" si="63"/>
        <v>0</v>
      </c>
      <c r="HU29" s="26">
        <f t="shared" si="63"/>
        <v>0</v>
      </c>
      <c r="HV29" s="26">
        <f t="shared" si="63"/>
        <v>0</v>
      </c>
      <c r="HW29" s="26">
        <f t="shared" si="63"/>
        <v>0</v>
      </c>
      <c r="HX29" s="26">
        <f t="shared" si="63"/>
        <v>0</v>
      </c>
      <c r="HY29" s="26">
        <f t="shared" si="63"/>
        <v>0.46716652268958986</v>
      </c>
      <c r="HZ29" s="26">
        <f t="shared" si="63"/>
        <v>0</v>
      </c>
      <c r="IA29" s="26">
        <f t="shared" si="63"/>
        <v>0</v>
      </c>
      <c r="IB29" s="26">
        <f t="shared" si="63"/>
        <v>0</v>
      </c>
      <c r="IC29" s="26">
        <f t="shared" si="63"/>
        <v>0</v>
      </c>
      <c r="ID29" s="26">
        <f t="shared" si="63"/>
        <v>0</v>
      </c>
      <c r="IE29" s="26"/>
      <c r="IF29" s="26"/>
      <c r="IG29" s="26"/>
      <c r="IH29" s="26"/>
      <c r="II29" s="26"/>
      <c r="IJ29" s="26"/>
      <c r="IK29" s="26"/>
      <c r="IL29" s="26"/>
      <c r="IM29" s="26"/>
      <c r="IN29" s="26"/>
      <c r="IO29" s="26"/>
      <c r="IP29" s="26"/>
      <c r="IQ29" s="26"/>
      <c r="IR29" s="26"/>
      <c r="IS29" s="26"/>
      <c r="IT29" s="26"/>
    </row>
    <row r="30" spans="1:254" s="12" customFormat="1" ht="12" customHeight="1" x14ac:dyDescent="0.15">
      <c r="A30" s="17" t="s">
        <v>402</v>
      </c>
      <c r="B30" s="18"/>
      <c r="C30" s="26">
        <f>IF(HLOOKUP(C$10,PTA_Look_Up_Table,21,FALSE)&gt;=0.001,HLOOKUP(C$10,PTA_Look_Up_Table,21,FALSE),0)</f>
        <v>0</v>
      </c>
      <c r="D30" s="26">
        <f>IF(HLOOKUP(D$10,PTA_Look_Up_Table,21,FALSE)&gt;=0.001,HLOOKUP(D$10,PTA_Look_Up_Table,21,FALSE),0)</f>
        <v>0</v>
      </c>
      <c r="E30" s="26">
        <f t="shared" ref="E30:BP30" si="64">IF(HLOOKUP(E$10,PTA_Look_Up_Table,21,FALSE)&gt;=0.001,HLOOKUP(E$10,PTA_Look_Up_Table,21,FALSE),0)</f>
        <v>0</v>
      </c>
      <c r="F30" s="26">
        <f t="shared" si="64"/>
        <v>0</v>
      </c>
      <c r="G30" s="26">
        <f t="shared" si="64"/>
        <v>0</v>
      </c>
      <c r="H30" s="26">
        <f t="shared" si="64"/>
        <v>0</v>
      </c>
      <c r="I30" s="26">
        <f t="shared" si="64"/>
        <v>0</v>
      </c>
      <c r="J30" s="26">
        <f t="shared" si="64"/>
        <v>0</v>
      </c>
      <c r="K30" s="26">
        <f t="shared" si="64"/>
        <v>0</v>
      </c>
      <c r="L30" s="26">
        <f t="shared" si="64"/>
        <v>0</v>
      </c>
      <c r="M30" s="26">
        <f t="shared" si="64"/>
        <v>0</v>
      </c>
      <c r="N30" s="26">
        <f t="shared" si="64"/>
        <v>0</v>
      </c>
      <c r="O30" s="26">
        <f t="shared" si="64"/>
        <v>0</v>
      </c>
      <c r="P30" s="26">
        <f t="shared" si="64"/>
        <v>0</v>
      </c>
      <c r="Q30" s="26">
        <f t="shared" si="64"/>
        <v>0</v>
      </c>
      <c r="R30" s="26">
        <f t="shared" si="64"/>
        <v>0</v>
      </c>
      <c r="S30" s="26">
        <f t="shared" si="64"/>
        <v>0</v>
      </c>
      <c r="T30" s="26">
        <f t="shared" si="64"/>
        <v>0</v>
      </c>
      <c r="U30" s="26">
        <f t="shared" si="64"/>
        <v>0</v>
      </c>
      <c r="V30" s="26">
        <f t="shared" si="64"/>
        <v>0</v>
      </c>
      <c r="W30" s="26">
        <f t="shared" si="64"/>
        <v>0</v>
      </c>
      <c r="X30" s="26">
        <f t="shared" si="64"/>
        <v>0</v>
      </c>
      <c r="Y30" s="26">
        <f t="shared" si="64"/>
        <v>0</v>
      </c>
      <c r="Z30" s="26">
        <f t="shared" si="64"/>
        <v>0</v>
      </c>
      <c r="AA30" s="26">
        <f t="shared" si="64"/>
        <v>0</v>
      </c>
      <c r="AB30" s="26">
        <f t="shared" si="64"/>
        <v>0</v>
      </c>
      <c r="AC30" s="26">
        <f t="shared" si="64"/>
        <v>0</v>
      </c>
      <c r="AD30" s="26">
        <f t="shared" si="64"/>
        <v>0</v>
      </c>
      <c r="AE30" s="26">
        <f t="shared" si="64"/>
        <v>0</v>
      </c>
      <c r="AF30" s="26">
        <f t="shared" si="64"/>
        <v>0</v>
      </c>
      <c r="AG30" s="26">
        <f t="shared" si="64"/>
        <v>0</v>
      </c>
      <c r="AH30" s="26">
        <f t="shared" si="64"/>
        <v>0</v>
      </c>
      <c r="AI30" s="26">
        <f t="shared" si="64"/>
        <v>0</v>
      </c>
      <c r="AJ30" s="26">
        <f t="shared" si="64"/>
        <v>0</v>
      </c>
      <c r="AK30" s="26">
        <f t="shared" si="64"/>
        <v>0</v>
      </c>
      <c r="AL30" s="26">
        <f t="shared" si="64"/>
        <v>0</v>
      </c>
      <c r="AM30" s="26">
        <f t="shared" si="64"/>
        <v>0</v>
      </c>
      <c r="AN30" s="26">
        <f t="shared" si="64"/>
        <v>0</v>
      </c>
      <c r="AO30" s="26">
        <f t="shared" si="64"/>
        <v>0</v>
      </c>
      <c r="AP30" s="26">
        <f t="shared" si="64"/>
        <v>0</v>
      </c>
      <c r="AQ30" s="26">
        <f t="shared" si="64"/>
        <v>0</v>
      </c>
      <c r="AR30" s="26">
        <f t="shared" si="64"/>
        <v>0</v>
      </c>
      <c r="AS30" s="26">
        <f t="shared" si="64"/>
        <v>0</v>
      </c>
      <c r="AT30" s="26">
        <f t="shared" si="64"/>
        <v>0</v>
      </c>
      <c r="AU30" s="26">
        <f t="shared" si="64"/>
        <v>0</v>
      </c>
      <c r="AV30" s="26">
        <f t="shared" si="64"/>
        <v>4.5844961739736498E-2</v>
      </c>
      <c r="AW30" s="26">
        <f t="shared" si="64"/>
        <v>0</v>
      </c>
      <c r="AX30" s="26">
        <f t="shared" si="64"/>
        <v>4.4461505527907216E-2</v>
      </c>
      <c r="AY30" s="26">
        <f t="shared" si="64"/>
        <v>0</v>
      </c>
      <c r="AZ30" s="26">
        <f t="shared" si="64"/>
        <v>0</v>
      </c>
      <c r="BA30" s="26">
        <f t="shared" si="64"/>
        <v>0</v>
      </c>
      <c r="BB30" s="26">
        <f t="shared" si="64"/>
        <v>0</v>
      </c>
      <c r="BC30" s="26">
        <f t="shared" si="64"/>
        <v>0</v>
      </c>
      <c r="BD30" s="26">
        <f t="shared" si="64"/>
        <v>0</v>
      </c>
      <c r="BE30" s="26">
        <f t="shared" si="64"/>
        <v>0</v>
      </c>
      <c r="BF30" s="26">
        <f t="shared" si="64"/>
        <v>0</v>
      </c>
      <c r="BG30" s="26">
        <f t="shared" si="64"/>
        <v>0</v>
      </c>
      <c r="BH30" s="26">
        <f t="shared" si="64"/>
        <v>3.082966079038128E-2</v>
      </c>
      <c r="BI30" s="26">
        <f t="shared" si="64"/>
        <v>0</v>
      </c>
      <c r="BJ30" s="26">
        <f t="shared" si="64"/>
        <v>0</v>
      </c>
      <c r="BK30" s="26">
        <f t="shared" si="64"/>
        <v>0</v>
      </c>
      <c r="BL30" s="26">
        <f t="shared" si="64"/>
        <v>0</v>
      </c>
      <c r="BM30" s="26">
        <f t="shared" si="64"/>
        <v>0</v>
      </c>
      <c r="BN30" s="26">
        <f t="shared" si="64"/>
        <v>0</v>
      </c>
      <c r="BO30" s="26">
        <f t="shared" si="64"/>
        <v>0</v>
      </c>
      <c r="BP30" s="26">
        <f t="shared" si="64"/>
        <v>0</v>
      </c>
      <c r="BQ30" s="26">
        <f t="shared" ref="BQ30:EB30" si="65">IF(HLOOKUP(BQ$10,PTA_Look_Up_Table,21,FALSE)&gt;=0.001,HLOOKUP(BQ$10,PTA_Look_Up_Table,21,FALSE),0)</f>
        <v>0</v>
      </c>
      <c r="BR30" s="26">
        <f t="shared" si="65"/>
        <v>0</v>
      </c>
      <c r="BS30" s="26">
        <f t="shared" si="65"/>
        <v>0</v>
      </c>
      <c r="BT30" s="26">
        <f t="shared" si="65"/>
        <v>0</v>
      </c>
      <c r="BU30" s="26">
        <f t="shared" si="65"/>
        <v>0</v>
      </c>
      <c r="BV30" s="26">
        <f t="shared" si="65"/>
        <v>0</v>
      </c>
      <c r="BW30" s="26">
        <f t="shared" si="65"/>
        <v>0</v>
      </c>
      <c r="BX30" s="26">
        <f t="shared" si="65"/>
        <v>0</v>
      </c>
      <c r="BY30" s="26">
        <f t="shared" si="65"/>
        <v>0</v>
      </c>
      <c r="BZ30" s="26">
        <f t="shared" si="65"/>
        <v>0</v>
      </c>
      <c r="CA30" s="26">
        <f t="shared" si="65"/>
        <v>0</v>
      </c>
      <c r="CB30" s="26">
        <f t="shared" si="65"/>
        <v>0</v>
      </c>
      <c r="CC30" s="26">
        <f t="shared" si="65"/>
        <v>0</v>
      </c>
      <c r="CD30" s="26">
        <f t="shared" si="65"/>
        <v>0</v>
      </c>
      <c r="CE30" s="26">
        <f t="shared" si="65"/>
        <v>0</v>
      </c>
      <c r="CF30" s="26">
        <f t="shared" si="65"/>
        <v>0</v>
      </c>
      <c r="CG30" s="26">
        <f t="shared" si="65"/>
        <v>9.2150361317385587E-3</v>
      </c>
      <c r="CH30" s="26">
        <f t="shared" si="65"/>
        <v>0</v>
      </c>
      <c r="CI30" s="26">
        <f t="shared" si="65"/>
        <v>0</v>
      </c>
      <c r="CJ30" s="26">
        <f t="shared" si="65"/>
        <v>0</v>
      </c>
      <c r="CK30" s="26">
        <f t="shared" si="65"/>
        <v>0</v>
      </c>
      <c r="CL30" s="26">
        <f t="shared" si="65"/>
        <v>0</v>
      </c>
      <c r="CM30" s="26">
        <f t="shared" si="65"/>
        <v>0</v>
      </c>
      <c r="CN30" s="26">
        <f t="shared" si="65"/>
        <v>0</v>
      </c>
      <c r="CO30" s="26">
        <f t="shared" si="65"/>
        <v>0</v>
      </c>
      <c r="CP30" s="26">
        <f t="shared" si="65"/>
        <v>0</v>
      </c>
      <c r="CQ30" s="26">
        <f t="shared" si="65"/>
        <v>0</v>
      </c>
      <c r="CR30" s="26">
        <f t="shared" si="65"/>
        <v>0</v>
      </c>
      <c r="CS30" s="26">
        <f t="shared" si="65"/>
        <v>0</v>
      </c>
      <c r="CT30" s="26">
        <f t="shared" si="65"/>
        <v>0</v>
      </c>
      <c r="CU30" s="26">
        <f t="shared" si="65"/>
        <v>0</v>
      </c>
      <c r="CV30" s="26">
        <f t="shared" si="65"/>
        <v>0</v>
      </c>
      <c r="CW30" s="26">
        <f t="shared" si="65"/>
        <v>0</v>
      </c>
      <c r="CX30" s="26">
        <f t="shared" si="65"/>
        <v>0</v>
      </c>
      <c r="CY30" s="26">
        <f t="shared" si="65"/>
        <v>0</v>
      </c>
      <c r="CZ30" s="26">
        <f t="shared" si="65"/>
        <v>0</v>
      </c>
      <c r="DA30" s="26">
        <f t="shared" si="65"/>
        <v>0</v>
      </c>
      <c r="DB30" s="26">
        <f t="shared" si="65"/>
        <v>0</v>
      </c>
      <c r="DC30" s="26">
        <f t="shared" si="65"/>
        <v>0</v>
      </c>
      <c r="DD30" s="26">
        <f t="shared" si="65"/>
        <v>0</v>
      </c>
      <c r="DE30" s="26">
        <f t="shared" si="65"/>
        <v>0</v>
      </c>
      <c r="DF30" s="26">
        <f t="shared" si="65"/>
        <v>0</v>
      </c>
      <c r="DG30" s="26">
        <f t="shared" si="65"/>
        <v>0</v>
      </c>
      <c r="DH30" s="26">
        <f t="shared" si="65"/>
        <v>0</v>
      </c>
      <c r="DI30" s="26">
        <f t="shared" si="65"/>
        <v>0</v>
      </c>
      <c r="DJ30" s="26">
        <f t="shared" si="65"/>
        <v>0</v>
      </c>
      <c r="DK30" s="26">
        <f t="shared" si="65"/>
        <v>0</v>
      </c>
      <c r="DL30" s="26">
        <f t="shared" si="65"/>
        <v>0</v>
      </c>
      <c r="DM30" s="26">
        <f t="shared" si="65"/>
        <v>0</v>
      </c>
      <c r="DN30" s="26">
        <f t="shared" si="65"/>
        <v>0</v>
      </c>
      <c r="DO30" s="26">
        <f t="shared" si="65"/>
        <v>0</v>
      </c>
      <c r="DP30" s="26">
        <f t="shared" si="65"/>
        <v>0</v>
      </c>
      <c r="DQ30" s="26">
        <f t="shared" si="65"/>
        <v>0</v>
      </c>
      <c r="DR30" s="26">
        <f t="shared" si="65"/>
        <v>0</v>
      </c>
      <c r="DS30" s="26">
        <f t="shared" si="65"/>
        <v>0</v>
      </c>
      <c r="DT30" s="26">
        <f t="shared" si="65"/>
        <v>0</v>
      </c>
      <c r="DU30" s="26">
        <f t="shared" si="65"/>
        <v>0</v>
      </c>
      <c r="DV30" s="26">
        <f t="shared" si="65"/>
        <v>0</v>
      </c>
      <c r="DW30" s="26">
        <f t="shared" si="65"/>
        <v>0</v>
      </c>
      <c r="DX30" s="26">
        <f t="shared" si="65"/>
        <v>0</v>
      </c>
      <c r="DY30" s="26">
        <f t="shared" si="65"/>
        <v>0</v>
      </c>
      <c r="DZ30" s="26">
        <f t="shared" si="65"/>
        <v>0</v>
      </c>
      <c r="EA30" s="26">
        <f t="shared" si="65"/>
        <v>0</v>
      </c>
      <c r="EB30" s="26">
        <f t="shared" si="65"/>
        <v>0</v>
      </c>
      <c r="EC30" s="26">
        <f t="shared" ref="EC30:GN30" si="66">IF(HLOOKUP(EC$10,PTA_Look_Up_Table,21,FALSE)&gt;=0.001,HLOOKUP(EC$10,PTA_Look_Up_Table,21,FALSE),0)</f>
        <v>0</v>
      </c>
      <c r="ED30" s="26">
        <f t="shared" si="66"/>
        <v>0</v>
      </c>
      <c r="EE30" s="26">
        <f t="shared" si="66"/>
        <v>0</v>
      </c>
      <c r="EF30" s="26">
        <f t="shared" si="66"/>
        <v>0</v>
      </c>
      <c r="EG30" s="26">
        <f t="shared" si="66"/>
        <v>0</v>
      </c>
      <c r="EH30" s="26">
        <f t="shared" si="66"/>
        <v>0</v>
      </c>
      <c r="EI30" s="26">
        <f t="shared" si="66"/>
        <v>0</v>
      </c>
      <c r="EJ30" s="26">
        <f t="shared" si="66"/>
        <v>0</v>
      </c>
      <c r="EK30" s="26">
        <f t="shared" si="66"/>
        <v>0</v>
      </c>
      <c r="EL30" s="26">
        <f t="shared" si="66"/>
        <v>0</v>
      </c>
      <c r="EM30" s="26">
        <f t="shared" si="66"/>
        <v>0</v>
      </c>
      <c r="EN30" s="26">
        <f t="shared" si="66"/>
        <v>0</v>
      </c>
      <c r="EO30" s="26">
        <f t="shared" si="66"/>
        <v>0</v>
      </c>
      <c r="EP30" s="26">
        <f t="shared" si="66"/>
        <v>0</v>
      </c>
      <c r="EQ30" s="26">
        <f t="shared" si="66"/>
        <v>0</v>
      </c>
      <c r="ER30" s="26">
        <f t="shared" si="66"/>
        <v>0</v>
      </c>
      <c r="ES30" s="26">
        <f t="shared" si="66"/>
        <v>0</v>
      </c>
      <c r="ET30" s="26">
        <f t="shared" si="66"/>
        <v>0</v>
      </c>
      <c r="EU30" s="26">
        <f t="shared" si="66"/>
        <v>0</v>
      </c>
      <c r="EV30" s="26">
        <f t="shared" si="66"/>
        <v>0</v>
      </c>
      <c r="EW30" s="26">
        <f t="shared" si="66"/>
        <v>0</v>
      </c>
      <c r="EX30" s="26">
        <f t="shared" si="66"/>
        <v>0</v>
      </c>
      <c r="EY30" s="26">
        <f t="shared" si="66"/>
        <v>0</v>
      </c>
      <c r="EZ30" s="26">
        <f t="shared" si="66"/>
        <v>0</v>
      </c>
      <c r="FA30" s="26">
        <f t="shared" si="66"/>
        <v>0</v>
      </c>
      <c r="FB30" s="26">
        <f t="shared" si="66"/>
        <v>0</v>
      </c>
      <c r="FC30" s="26">
        <f t="shared" si="66"/>
        <v>0</v>
      </c>
      <c r="FD30" s="26">
        <f t="shared" si="66"/>
        <v>0</v>
      </c>
      <c r="FE30" s="26">
        <f t="shared" si="66"/>
        <v>0</v>
      </c>
      <c r="FF30" s="26">
        <f t="shared" si="66"/>
        <v>0</v>
      </c>
      <c r="FG30" s="26">
        <f t="shared" si="66"/>
        <v>0</v>
      </c>
      <c r="FH30" s="26">
        <f t="shared" si="66"/>
        <v>0</v>
      </c>
      <c r="FI30" s="26">
        <f t="shared" si="66"/>
        <v>0</v>
      </c>
      <c r="FJ30" s="26">
        <f t="shared" si="66"/>
        <v>0</v>
      </c>
      <c r="FK30" s="26">
        <f t="shared" si="66"/>
        <v>0</v>
      </c>
      <c r="FL30" s="26">
        <f t="shared" si="66"/>
        <v>0</v>
      </c>
      <c r="FM30" s="26">
        <f t="shared" si="66"/>
        <v>0</v>
      </c>
      <c r="FN30" s="26">
        <f t="shared" si="66"/>
        <v>0</v>
      </c>
      <c r="FO30" s="26">
        <f t="shared" si="66"/>
        <v>0</v>
      </c>
      <c r="FP30" s="26">
        <f t="shared" si="66"/>
        <v>0</v>
      </c>
      <c r="FQ30" s="26">
        <f t="shared" si="66"/>
        <v>0</v>
      </c>
      <c r="FR30" s="26">
        <f t="shared" si="66"/>
        <v>0</v>
      </c>
      <c r="FS30" s="26">
        <f t="shared" si="66"/>
        <v>0</v>
      </c>
      <c r="FT30" s="26">
        <f t="shared" si="66"/>
        <v>0</v>
      </c>
      <c r="FU30" s="26">
        <f t="shared" si="66"/>
        <v>0</v>
      </c>
      <c r="FV30" s="26">
        <f t="shared" si="66"/>
        <v>0</v>
      </c>
      <c r="FW30" s="26">
        <f t="shared" si="66"/>
        <v>0</v>
      </c>
      <c r="FX30" s="26">
        <f t="shared" si="66"/>
        <v>0</v>
      </c>
      <c r="FY30" s="26">
        <f t="shared" si="66"/>
        <v>0</v>
      </c>
      <c r="FZ30" s="26">
        <f t="shared" si="66"/>
        <v>0</v>
      </c>
      <c r="GA30" s="26">
        <f t="shared" si="66"/>
        <v>0</v>
      </c>
      <c r="GB30" s="26">
        <f t="shared" si="66"/>
        <v>0</v>
      </c>
      <c r="GC30" s="26">
        <f t="shared" si="66"/>
        <v>0</v>
      </c>
      <c r="GD30" s="26">
        <f t="shared" si="66"/>
        <v>0</v>
      </c>
      <c r="GE30" s="26">
        <f t="shared" si="66"/>
        <v>0</v>
      </c>
      <c r="GF30" s="26">
        <f t="shared" si="66"/>
        <v>0</v>
      </c>
      <c r="GG30" s="26">
        <f t="shared" si="66"/>
        <v>0</v>
      </c>
      <c r="GH30" s="26">
        <f t="shared" si="66"/>
        <v>0</v>
      </c>
      <c r="GI30" s="26">
        <f t="shared" si="66"/>
        <v>0</v>
      </c>
      <c r="GJ30" s="26">
        <f t="shared" si="66"/>
        <v>0</v>
      </c>
      <c r="GK30" s="26">
        <f t="shared" si="66"/>
        <v>0</v>
      </c>
      <c r="GL30" s="26">
        <f t="shared" si="66"/>
        <v>0</v>
      </c>
      <c r="GM30" s="26">
        <f t="shared" si="66"/>
        <v>0</v>
      </c>
      <c r="GN30" s="26">
        <f t="shared" si="66"/>
        <v>0</v>
      </c>
      <c r="GO30" s="26">
        <f t="shared" ref="GO30:ID30" si="67">IF(HLOOKUP(GO$10,PTA_Look_Up_Table,21,FALSE)&gt;=0.001,HLOOKUP(GO$10,PTA_Look_Up_Table,21,FALSE),0)</f>
        <v>0</v>
      </c>
      <c r="GP30" s="26">
        <f t="shared" si="67"/>
        <v>0</v>
      </c>
      <c r="GQ30" s="26">
        <f t="shared" si="67"/>
        <v>0</v>
      </c>
      <c r="GR30" s="26">
        <f t="shared" si="67"/>
        <v>0</v>
      </c>
      <c r="GS30" s="26">
        <f t="shared" si="67"/>
        <v>0</v>
      </c>
      <c r="GT30" s="26">
        <f t="shared" si="67"/>
        <v>0</v>
      </c>
      <c r="GU30" s="26">
        <f t="shared" si="67"/>
        <v>0</v>
      </c>
      <c r="GV30" s="26">
        <f t="shared" si="67"/>
        <v>0</v>
      </c>
      <c r="GW30" s="26">
        <f t="shared" si="67"/>
        <v>0</v>
      </c>
      <c r="GX30" s="26">
        <f t="shared" si="67"/>
        <v>0</v>
      </c>
      <c r="GY30" s="26">
        <f t="shared" si="67"/>
        <v>0</v>
      </c>
      <c r="GZ30" s="26">
        <f t="shared" si="67"/>
        <v>0</v>
      </c>
      <c r="HA30" s="26">
        <f t="shared" si="67"/>
        <v>0</v>
      </c>
      <c r="HB30" s="26">
        <f t="shared" si="67"/>
        <v>0</v>
      </c>
      <c r="HC30" s="26">
        <f t="shared" si="67"/>
        <v>0</v>
      </c>
      <c r="HD30" s="26">
        <f t="shared" si="67"/>
        <v>0</v>
      </c>
      <c r="HE30" s="26">
        <f t="shared" si="67"/>
        <v>0</v>
      </c>
      <c r="HF30" s="26">
        <f t="shared" si="67"/>
        <v>0</v>
      </c>
      <c r="HG30" s="26">
        <f t="shared" si="67"/>
        <v>0</v>
      </c>
      <c r="HH30" s="26">
        <f t="shared" si="67"/>
        <v>0</v>
      </c>
      <c r="HI30" s="26">
        <f t="shared" si="67"/>
        <v>0</v>
      </c>
      <c r="HJ30" s="26">
        <f t="shared" si="67"/>
        <v>0</v>
      </c>
      <c r="HK30" s="26">
        <f t="shared" si="67"/>
        <v>0</v>
      </c>
      <c r="HL30" s="26">
        <f t="shared" si="67"/>
        <v>0</v>
      </c>
      <c r="HM30" s="26">
        <f t="shared" si="67"/>
        <v>0</v>
      </c>
      <c r="HN30" s="26">
        <f t="shared" si="67"/>
        <v>0</v>
      </c>
      <c r="HO30" s="26">
        <f t="shared" si="67"/>
        <v>0</v>
      </c>
      <c r="HP30" s="26">
        <f t="shared" si="67"/>
        <v>0</v>
      </c>
      <c r="HQ30" s="26">
        <f t="shared" si="67"/>
        <v>0</v>
      </c>
      <c r="HR30" s="26">
        <f t="shared" si="67"/>
        <v>0</v>
      </c>
      <c r="HS30" s="26">
        <f t="shared" si="67"/>
        <v>0</v>
      </c>
      <c r="HT30" s="26">
        <f t="shared" si="67"/>
        <v>0</v>
      </c>
      <c r="HU30" s="26">
        <f t="shared" si="67"/>
        <v>0</v>
      </c>
      <c r="HV30" s="26">
        <f t="shared" si="67"/>
        <v>0</v>
      </c>
      <c r="HW30" s="26">
        <f t="shared" si="67"/>
        <v>0</v>
      </c>
      <c r="HX30" s="26">
        <f t="shared" si="67"/>
        <v>0</v>
      </c>
      <c r="HY30" s="26">
        <f t="shared" si="67"/>
        <v>0</v>
      </c>
      <c r="HZ30" s="26">
        <f t="shared" si="67"/>
        <v>0</v>
      </c>
      <c r="IA30" s="26">
        <f t="shared" si="67"/>
        <v>0</v>
      </c>
      <c r="IB30" s="26">
        <f t="shared" si="67"/>
        <v>0</v>
      </c>
      <c r="IC30" s="26">
        <f t="shared" si="67"/>
        <v>0</v>
      </c>
      <c r="ID30" s="26">
        <f t="shared" si="67"/>
        <v>0</v>
      </c>
      <c r="IE30" s="26"/>
      <c r="IF30" s="26"/>
      <c r="IG30" s="26"/>
      <c r="IH30" s="26"/>
      <c r="II30" s="26"/>
      <c r="IJ30" s="26"/>
      <c r="IK30" s="26"/>
      <c r="IL30" s="26"/>
      <c r="IM30" s="26"/>
      <c r="IN30" s="26"/>
      <c r="IO30" s="26"/>
      <c r="IP30" s="26"/>
      <c r="IQ30" s="26"/>
      <c r="IR30" s="26"/>
      <c r="IS30" s="26"/>
      <c r="IT30" s="26"/>
    </row>
    <row r="31" spans="1:254" s="12" customFormat="1" ht="12" customHeight="1" x14ac:dyDescent="0.15">
      <c r="A31" s="17" t="s">
        <v>403</v>
      </c>
      <c r="B31" s="18"/>
      <c r="C31" s="26">
        <f>IF(HLOOKUP(C$10,PTA_Look_Up_Table,22,FALSE)&gt;=0.001,HLOOKUP(C$10,PTA_Look_Up_Table,22,FALSE),0)</f>
        <v>0</v>
      </c>
      <c r="D31" s="26">
        <f>IF(HLOOKUP(D$10,PTA_Look_Up_Table,22,FALSE)&gt;=0.001,HLOOKUP(D$10,PTA_Look_Up_Table,22,FALSE),0)</f>
        <v>0</v>
      </c>
      <c r="E31" s="26">
        <f t="shared" ref="E31:BP31" si="68">IF(HLOOKUP(E$10,PTA_Look_Up_Table,22,FALSE)&gt;=0.001,HLOOKUP(E$10,PTA_Look_Up_Table,22,FALSE),0)</f>
        <v>0</v>
      </c>
      <c r="F31" s="26">
        <f t="shared" si="68"/>
        <v>0</v>
      </c>
      <c r="G31" s="26">
        <f t="shared" si="68"/>
        <v>0</v>
      </c>
      <c r="H31" s="26">
        <f t="shared" si="68"/>
        <v>0</v>
      </c>
      <c r="I31" s="26">
        <f t="shared" si="68"/>
        <v>0</v>
      </c>
      <c r="J31" s="26">
        <f t="shared" si="68"/>
        <v>0</v>
      </c>
      <c r="K31" s="26">
        <f t="shared" si="68"/>
        <v>0</v>
      </c>
      <c r="L31" s="26">
        <f t="shared" si="68"/>
        <v>0</v>
      </c>
      <c r="M31" s="26">
        <f t="shared" si="68"/>
        <v>0</v>
      </c>
      <c r="N31" s="26">
        <f t="shared" si="68"/>
        <v>0</v>
      </c>
      <c r="O31" s="26">
        <f t="shared" si="68"/>
        <v>0</v>
      </c>
      <c r="P31" s="26">
        <f t="shared" si="68"/>
        <v>0</v>
      </c>
      <c r="Q31" s="26">
        <f t="shared" si="68"/>
        <v>0</v>
      </c>
      <c r="R31" s="26">
        <f t="shared" si="68"/>
        <v>0</v>
      </c>
      <c r="S31" s="26">
        <f t="shared" si="68"/>
        <v>0</v>
      </c>
      <c r="T31" s="26">
        <f t="shared" si="68"/>
        <v>0</v>
      </c>
      <c r="U31" s="26">
        <f t="shared" si="68"/>
        <v>0</v>
      </c>
      <c r="V31" s="26">
        <f t="shared" si="68"/>
        <v>0</v>
      </c>
      <c r="W31" s="26">
        <f t="shared" si="68"/>
        <v>0</v>
      </c>
      <c r="X31" s="26">
        <f t="shared" si="68"/>
        <v>0</v>
      </c>
      <c r="Y31" s="26">
        <f t="shared" si="68"/>
        <v>0</v>
      </c>
      <c r="Z31" s="26">
        <f t="shared" si="68"/>
        <v>0</v>
      </c>
      <c r="AA31" s="26">
        <f t="shared" si="68"/>
        <v>0</v>
      </c>
      <c r="AB31" s="26">
        <f t="shared" si="68"/>
        <v>0</v>
      </c>
      <c r="AC31" s="26">
        <f t="shared" si="68"/>
        <v>0</v>
      </c>
      <c r="AD31" s="26">
        <f t="shared" si="68"/>
        <v>0</v>
      </c>
      <c r="AE31" s="26">
        <f t="shared" si="68"/>
        <v>0</v>
      </c>
      <c r="AF31" s="26">
        <f t="shared" si="68"/>
        <v>0</v>
      </c>
      <c r="AG31" s="26">
        <f t="shared" si="68"/>
        <v>0</v>
      </c>
      <c r="AH31" s="26">
        <f t="shared" si="68"/>
        <v>0</v>
      </c>
      <c r="AI31" s="26">
        <f t="shared" si="68"/>
        <v>0</v>
      </c>
      <c r="AJ31" s="26">
        <f t="shared" si="68"/>
        <v>0</v>
      </c>
      <c r="AK31" s="26">
        <f t="shared" si="68"/>
        <v>0</v>
      </c>
      <c r="AL31" s="26">
        <f t="shared" si="68"/>
        <v>0</v>
      </c>
      <c r="AM31" s="26">
        <f t="shared" si="68"/>
        <v>0</v>
      </c>
      <c r="AN31" s="26">
        <f t="shared" si="68"/>
        <v>0</v>
      </c>
      <c r="AO31" s="26">
        <f t="shared" si="68"/>
        <v>0</v>
      </c>
      <c r="AP31" s="26">
        <f t="shared" si="68"/>
        <v>0</v>
      </c>
      <c r="AQ31" s="26">
        <f t="shared" si="68"/>
        <v>0</v>
      </c>
      <c r="AR31" s="26">
        <f t="shared" si="68"/>
        <v>0</v>
      </c>
      <c r="AS31" s="26">
        <f t="shared" si="68"/>
        <v>0</v>
      </c>
      <c r="AT31" s="26">
        <f t="shared" si="68"/>
        <v>0</v>
      </c>
      <c r="AU31" s="26">
        <f t="shared" si="68"/>
        <v>0</v>
      </c>
      <c r="AV31" s="26">
        <f t="shared" si="68"/>
        <v>2.7442551035648077E-2</v>
      </c>
      <c r="AW31" s="26">
        <f t="shared" si="68"/>
        <v>0</v>
      </c>
      <c r="AX31" s="26">
        <f t="shared" si="68"/>
        <v>2.6572554494141101E-2</v>
      </c>
      <c r="AY31" s="26">
        <f t="shared" si="68"/>
        <v>0</v>
      </c>
      <c r="AZ31" s="26">
        <f t="shared" si="68"/>
        <v>0</v>
      </c>
      <c r="BA31" s="26">
        <f t="shared" si="68"/>
        <v>0</v>
      </c>
      <c r="BB31" s="26">
        <f t="shared" si="68"/>
        <v>0</v>
      </c>
      <c r="BC31" s="26">
        <f t="shared" si="68"/>
        <v>0</v>
      </c>
      <c r="BD31" s="26">
        <f t="shared" si="68"/>
        <v>0</v>
      </c>
      <c r="BE31" s="26">
        <f t="shared" si="68"/>
        <v>0</v>
      </c>
      <c r="BF31" s="26">
        <f t="shared" si="68"/>
        <v>0</v>
      </c>
      <c r="BG31" s="26">
        <f t="shared" si="68"/>
        <v>0</v>
      </c>
      <c r="BH31" s="26">
        <f t="shared" si="68"/>
        <v>0</v>
      </c>
      <c r="BI31" s="26">
        <f t="shared" si="68"/>
        <v>0</v>
      </c>
      <c r="BJ31" s="26">
        <f t="shared" si="68"/>
        <v>0</v>
      </c>
      <c r="BK31" s="26">
        <f t="shared" si="68"/>
        <v>0</v>
      </c>
      <c r="BL31" s="26">
        <f t="shared" si="68"/>
        <v>0</v>
      </c>
      <c r="BM31" s="26">
        <f t="shared" si="68"/>
        <v>0</v>
      </c>
      <c r="BN31" s="26">
        <f t="shared" si="68"/>
        <v>0</v>
      </c>
      <c r="BO31" s="26">
        <f t="shared" si="68"/>
        <v>0</v>
      </c>
      <c r="BP31" s="26">
        <f t="shared" si="68"/>
        <v>0</v>
      </c>
      <c r="BQ31" s="26">
        <f t="shared" ref="BQ31:EB31" si="69">IF(HLOOKUP(BQ$10,PTA_Look_Up_Table,22,FALSE)&gt;=0.001,HLOOKUP(BQ$10,PTA_Look_Up_Table,22,FALSE),0)</f>
        <v>0</v>
      </c>
      <c r="BR31" s="26">
        <f t="shared" si="69"/>
        <v>0</v>
      </c>
      <c r="BS31" s="26">
        <f t="shared" si="69"/>
        <v>0</v>
      </c>
      <c r="BT31" s="26">
        <f t="shared" si="69"/>
        <v>0</v>
      </c>
      <c r="BU31" s="26">
        <f t="shared" si="69"/>
        <v>0</v>
      </c>
      <c r="BV31" s="26">
        <f t="shared" si="69"/>
        <v>0</v>
      </c>
      <c r="BW31" s="26">
        <f t="shared" si="69"/>
        <v>0</v>
      </c>
      <c r="BX31" s="26">
        <f t="shared" si="69"/>
        <v>0</v>
      </c>
      <c r="BY31" s="26">
        <f t="shared" si="69"/>
        <v>0</v>
      </c>
      <c r="BZ31" s="26">
        <f t="shared" si="69"/>
        <v>0</v>
      </c>
      <c r="CA31" s="26">
        <f t="shared" si="69"/>
        <v>0</v>
      </c>
      <c r="CB31" s="26">
        <f t="shared" si="69"/>
        <v>0</v>
      </c>
      <c r="CC31" s="26">
        <f t="shared" si="69"/>
        <v>0</v>
      </c>
      <c r="CD31" s="26">
        <f t="shared" si="69"/>
        <v>0</v>
      </c>
      <c r="CE31" s="26">
        <f t="shared" si="69"/>
        <v>0.77397342272237513</v>
      </c>
      <c r="CF31" s="26">
        <f t="shared" si="69"/>
        <v>0</v>
      </c>
      <c r="CG31" s="26">
        <f t="shared" si="69"/>
        <v>0.35685767158827225</v>
      </c>
      <c r="CH31" s="26">
        <f t="shared" si="69"/>
        <v>0</v>
      </c>
      <c r="CI31" s="26">
        <f t="shared" si="69"/>
        <v>0</v>
      </c>
      <c r="CJ31" s="26">
        <f t="shared" si="69"/>
        <v>0</v>
      </c>
      <c r="CK31" s="26">
        <f t="shared" si="69"/>
        <v>0</v>
      </c>
      <c r="CL31" s="26">
        <f t="shared" si="69"/>
        <v>0</v>
      </c>
      <c r="CM31" s="26">
        <f t="shared" si="69"/>
        <v>0</v>
      </c>
      <c r="CN31" s="26">
        <f t="shared" si="69"/>
        <v>0</v>
      </c>
      <c r="CO31" s="26">
        <f t="shared" si="69"/>
        <v>0</v>
      </c>
      <c r="CP31" s="26">
        <f t="shared" si="69"/>
        <v>0</v>
      </c>
      <c r="CQ31" s="26">
        <f t="shared" si="69"/>
        <v>0</v>
      </c>
      <c r="CR31" s="26">
        <f t="shared" si="69"/>
        <v>0</v>
      </c>
      <c r="CS31" s="26">
        <f t="shared" si="69"/>
        <v>0</v>
      </c>
      <c r="CT31" s="26">
        <f t="shared" si="69"/>
        <v>0</v>
      </c>
      <c r="CU31" s="26">
        <f t="shared" si="69"/>
        <v>0</v>
      </c>
      <c r="CV31" s="26">
        <f t="shared" si="69"/>
        <v>0</v>
      </c>
      <c r="CW31" s="26">
        <f t="shared" si="69"/>
        <v>0</v>
      </c>
      <c r="CX31" s="26">
        <f t="shared" si="69"/>
        <v>0</v>
      </c>
      <c r="CY31" s="26">
        <f t="shared" si="69"/>
        <v>0</v>
      </c>
      <c r="CZ31" s="26">
        <f t="shared" si="69"/>
        <v>0</v>
      </c>
      <c r="DA31" s="26">
        <f t="shared" si="69"/>
        <v>0</v>
      </c>
      <c r="DB31" s="26">
        <f t="shared" si="69"/>
        <v>0</v>
      </c>
      <c r="DC31" s="26">
        <f t="shared" si="69"/>
        <v>0</v>
      </c>
      <c r="DD31" s="26">
        <f t="shared" si="69"/>
        <v>0</v>
      </c>
      <c r="DE31" s="26">
        <f t="shared" si="69"/>
        <v>0</v>
      </c>
      <c r="DF31" s="26">
        <f t="shared" si="69"/>
        <v>0</v>
      </c>
      <c r="DG31" s="26">
        <f t="shared" si="69"/>
        <v>0</v>
      </c>
      <c r="DH31" s="26">
        <f t="shared" si="69"/>
        <v>0</v>
      </c>
      <c r="DI31" s="26">
        <f t="shared" si="69"/>
        <v>0</v>
      </c>
      <c r="DJ31" s="26">
        <f t="shared" si="69"/>
        <v>0</v>
      </c>
      <c r="DK31" s="26">
        <f t="shared" si="69"/>
        <v>0</v>
      </c>
      <c r="DL31" s="26">
        <f t="shared" si="69"/>
        <v>0</v>
      </c>
      <c r="DM31" s="26">
        <f t="shared" si="69"/>
        <v>0</v>
      </c>
      <c r="DN31" s="26">
        <f t="shared" si="69"/>
        <v>0</v>
      </c>
      <c r="DO31" s="26">
        <f t="shared" si="69"/>
        <v>0</v>
      </c>
      <c r="DP31" s="26">
        <f t="shared" si="69"/>
        <v>0</v>
      </c>
      <c r="DQ31" s="26">
        <f t="shared" si="69"/>
        <v>0</v>
      </c>
      <c r="DR31" s="26">
        <f t="shared" si="69"/>
        <v>0</v>
      </c>
      <c r="DS31" s="26">
        <f t="shared" si="69"/>
        <v>0</v>
      </c>
      <c r="DT31" s="26">
        <f t="shared" si="69"/>
        <v>0</v>
      </c>
      <c r="DU31" s="26">
        <f t="shared" si="69"/>
        <v>0</v>
      </c>
      <c r="DV31" s="26">
        <f t="shared" si="69"/>
        <v>0</v>
      </c>
      <c r="DW31" s="26">
        <f t="shared" si="69"/>
        <v>0</v>
      </c>
      <c r="DX31" s="26">
        <f t="shared" si="69"/>
        <v>0</v>
      </c>
      <c r="DY31" s="26">
        <f t="shared" si="69"/>
        <v>0</v>
      </c>
      <c r="DZ31" s="26">
        <f t="shared" si="69"/>
        <v>0</v>
      </c>
      <c r="EA31" s="26">
        <f t="shared" si="69"/>
        <v>0</v>
      </c>
      <c r="EB31" s="26">
        <f t="shared" si="69"/>
        <v>0</v>
      </c>
      <c r="EC31" s="26">
        <f t="shared" ref="EC31:GN31" si="70">IF(HLOOKUP(EC$10,PTA_Look_Up_Table,22,FALSE)&gt;=0.001,HLOOKUP(EC$10,PTA_Look_Up_Table,22,FALSE),0)</f>
        <v>0</v>
      </c>
      <c r="ED31" s="26">
        <f t="shared" si="70"/>
        <v>0</v>
      </c>
      <c r="EE31" s="26">
        <f t="shared" si="70"/>
        <v>0</v>
      </c>
      <c r="EF31" s="26">
        <f t="shared" si="70"/>
        <v>0</v>
      </c>
      <c r="EG31" s="26">
        <f t="shared" si="70"/>
        <v>0</v>
      </c>
      <c r="EH31" s="26">
        <f t="shared" si="70"/>
        <v>0</v>
      </c>
      <c r="EI31" s="26">
        <f t="shared" si="70"/>
        <v>0</v>
      </c>
      <c r="EJ31" s="26">
        <f t="shared" si="70"/>
        <v>0</v>
      </c>
      <c r="EK31" s="26">
        <f t="shared" si="70"/>
        <v>0</v>
      </c>
      <c r="EL31" s="26">
        <f t="shared" si="70"/>
        <v>0</v>
      </c>
      <c r="EM31" s="26">
        <f t="shared" si="70"/>
        <v>0</v>
      </c>
      <c r="EN31" s="26">
        <f t="shared" si="70"/>
        <v>0</v>
      </c>
      <c r="EO31" s="26">
        <f t="shared" si="70"/>
        <v>0</v>
      </c>
      <c r="EP31" s="26">
        <f t="shared" si="70"/>
        <v>0</v>
      </c>
      <c r="EQ31" s="26">
        <f t="shared" si="70"/>
        <v>0</v>
      </c>
      <c r="ER31" s="26">
        <f t="shared" si="70"/>
        <v>0</v>
      </c>
      <c r="ES31" s="26">
        <f t="shared" si="70"/>
        <v>0</v>
      </c>
      <c r="ET31" s="26">
        <f t="shared" si="70"/>
        <v>0</v>
      </c>
      <c r="EU31" s="26">
        <f t="shared" si="70"/>
        <v>0</v>
      </c>
      <c r="EV31" s="26">
        <f t="shared" si="70"/>
        <v>0</v>
      </c>
      <c r="EW31" s="26">
        <f t="shared" si="70"/>
        <v>0</v>
      </c>
      <c r="EX31" s="26">
        <f t="shared" si="70"/>
        <v>0</v>
      </c>
      <c r="EY31" s="26">
        <f t="shared" si="70"/>
        <v>0</v>
      </c>
      <c r="EZ31" s="26">
        <f t="shared" si="70"/>
        <v>0</v>
      </c>
      <c r="FA31" s="26">
        <f t="shared" si="70"/>
        <v>0</v>
      </c>
      <c r="FB31" s="26">
        <f t="shared" si="70"/>
        <v>0</v>
      </c>
      <c r="FC31" s="26">
        <f t="shared" si="70"/>
        <v>0</v>
      </c>
      <c r="FD31" s="26">
        <f t="shared" si="70"/>
        <v>0</v>
      </c>
      <c r="FE31" s="26">
        <f t="shared" si="70"/>
        <v>0</v>
      </c>
      <c r="FF31" s="26">
        <f t="shared" si="70"/>
        <v>0</v>
      </c>
      <c r="FG31" s="26">
        <f t="shared" si="70"/>
        <v>0</v>
      </c>
      <c r="FH31" s="26">
        <f t="shared" si="70"/>
        <v>0</v>
      </c>
      <c r="FI31" s="26">
        <f t="shared" si="70"/>
        <v>0</v>
      </c>
      <c r="FJ31" s="26">
        <f t="shared" si="70"/>
        <v>0</v>
      </c>
      <c r="FK31" s="26">
        <f t="shared" si="70"/>
        <v>0</v>
      </c>
      <c r="FL31" s="26">
        <f t="shared" si="70"/>
        <v>0</v>
      </c>
      <c r="FM31" s="26">
        <f t="shared" si="70"/>
        <v>0</v>
      </c>
      <c r="FN31" s="26">
        <f t="shared" si="70"/>
        <v>0</v>
      </c>
      <c r="FO31" s="26">
        <f t="shared" si="70"/>
        <v>0</v>
      </c>
      <c r="FP31" s="26">
        <f t="shared" si="70"/>
        <v>0</v>
      </c>
      <c r="FQ31" s="26">
        <f t="shared" si="70"/>
        <v>0</v>
      </c>
      <c r="FR31" s="26">
        <f t="shared" si="70"/>
        <v>0</v>
      </c>
      <c r="FS31" s="26">
        <f t="shared" si="70"/>
        <v>0</v>
      </c>
      <c r="FT31" s="26">
        <f t="shared" si="70"/>
        <v>0</v>
      </c>
      <c r="FU31" s="26">
        <f t="shared" si="70"/>
        <v>0</v>
      </c>
      <c r="FV31" s="26">
        <f t="shared" si="70"/>
        <v>0</v>
      </c>
      <c r="FW31" s="26">
        <f t="shared" si="70"/>
        <v>0</v>
      </c>
      <c r="FX31" s="26">
        <f t="shared" si="70"/>
        <v>0</v>
      </c>
      <c r="FY31" s="26">
        <f t="shared" si="70"/>
        <v>0</v>
      </c>
      <c r="FZ31" s="26">
        <f t="shared" si="70"/>
        <v>0</v>
      </c>
      <c r="GA31" s="26">
        <f t="shared" si="70"/>
        <v>0</v>
      </c>
      <c r="GB31" s="26">
        <f t="shared" si="70"/>
        <v>0</v>
      </c>
      <c r="GC31" s="26">
        <f t="shared" si="70"/>
        <v>0</v>
      </c>
      <c r="GD31" s="26">
        <f t="shared" si="70"/>
        <v>0</v>
      </c>
      <c r="GE31" s="26">
        <f t="shared" si="70"/>
        <v>0</v>
      </c>
      <c r="GF31" s="26">
        <f t="shared" si="70"/>
        <v>0</v>
      </c>
      <c r="GG31" s="26">
        <f t="shared" si="70"/>
        <v>0</v>
      </c>
      <c r="GH31" s="26">
        <f t="shared" si="70"/>
        <v>0</v>
      </c>
      <c r="GI31" s="26">
        <f t="shared" si="70"/>
        <v>0</v>
      </c>
      <c r="GJ31" s="26">
        <f t="shared" si="70"/>
        <v>0</v>
      </c>
      <c r="GK31" s="26">
        <f t="shared" si="70"/>
        <v>0</v>
      </c>
      <c r="GL31" s="26">
        <f t="shared" si="70"/>
        <v>0</v>
      </c>
      <c r="GM31" s="26">
        <f t="shared" si="70"/>
        <v>0</v>
      </c>
      <c r="GN31" s="26">
        <f t="shared" si="70"/>
        <v>0</v>
      </c>
      <c r="GO31" s="26">
        <f t="shared" ref="GO31:ID31" si="71">IF(HLOOKUP(GO$10,PTA_Look_Up_Table,22,FALSE)&gt;=0.001,HLOOKUP(GO$10,PTA_Look_Up_Table,22,FALSE),0)</f>
        <v>0</v>
      </c>
      <c r="GP31" s="26">
        <f t="shared" si="71"/>
        <v>0</v>
      </c>
      <c r="GQ31" s="26">
        <f t="shared" si="71"/>
        <v>0</v>
      </c>
      <c r="GR31" s="26">
        <f t="shared" si="71"/>
        <v>0</v>
      </c>
      <c r="GS31" s="26">
        <f t="shared" si="71"/>
        <v>0</v>
      </c>
      <c r="GT31" s="26">
        <f t="shared" si="71"/>
        <v>0</v>
      </c>
      <c r="GU31" s="26">
        <f t="shared" si="71"/>
        <v>0</v>
      </c>
      <c r="GV31" s="26">
        <f t="shared" si="71"/>
        <v>0</v>
      </c>
      <c r="GW31" s="26">
        <f t="shared" si="71"/>
        <v>0</v>
      </c>
      <c r="GX31" s="26">
        <f t="shared" si="71"/>
        <v>0</v>
      </c>
      <c r="GY31" s="26">
        <f t="shared" si="71"/>
        <v>0</v>
      </c>
      <c r="GZ31" s="26">
        <f t="shared" si="71"/>
        <v>0</v>
      </c>
      <c r="HA31" s="26">
        <f t="shared" si="71"/>
        <v>0</v>
      </c>
      <c r="HB31" s="26">
        <f t="shared" si="71"/>
        <v>0</v>
      </c>
      <c r="HC31" s="26">
        <f t="shared" si="71"/>
        <v>0</v>
      </c>
      <c r="HD31" s="26">
        <f t="shared" si="71"/>
        <v>0</v>
      </c>
      <c r="HE31" s="26">
        <f t="shared" si="71"/>
        <v>0</v>
      </c>
      <c r="HF31" s="26">
        <f t="shared" si="71"/>
        <v>0</v>
      </c>
      <c r="HG31" s="26">
        <f t="shared" si="71"/>
        <v>0</v>
      </c>
      <c r="HH31" s="26">
        <f t="shared" si="71"/>
        <v>0</v>
      </c>
      <c r="HI31" s="26">
        <f t="shared" si="71"/>
        <v>0</v>
      </c>
      <c r="HJ31" s="26">
        <f t="shared" si="71"/>
        <v>0</v>
      </c>
      <c r="HK31" s="26">
        <f t="shared" si="71"/>
        <v>0</v>
      </c>
      <c r="HL31" s="26">
        <f t="shared" si="71"/>
        <v>0</v>
      </c>
      <c r="HM31" s="26">
        <f t="shared" si="71"/>
        <v>0</v>
      </c>
      <c r="HN31" s="26">
        <f t="shared" si="71"/>
        <v>0</v>
      </c>
      <c r="HO31" s="26">
        <f t="shared" si="71"/>
        <v>0</v>
      </c>
      <c r="HP31" s="26">
        <f t="shared" si="71"/>
        <v>0</v>
      </c>
      <c r="HQ31" s="26">
        <f t="shared" si="71"/>
        <v>0</v>
      </c>
      <c r="HR31" s="26">
        <f t="shared" si="71"/>
        <v>0</v>
      </c>
      <c r="HS31" s="26">
        <f t="shared" si="71"/>
        <v>0</v>
      </c>
      <c r="HT31" s="26">
        <f t="shared" si="71"/>
        <v>0</v>
      </c>
      <c r="HU31" s="26">
        <f t="shared" si="71"/>
        <v>0</v>
      </c>
      <c r="HV31" s="26">
        <f t="shared" si="71"/>
        <v>0</v>
      </c>
      <c r="HW31" s="26">
        <f t="shared" si="71"/>
        <v>0</v>
      </c>
      <c r="HX31" s="26">
        <f t="shared" si="71"/>
        <v>0</v>
      </c>
      <c r="HY31" s="26">
        <f t="shared" si="71"/>
        <v>0</v>
      </c>
      <c r="HZ31" s="26">
        <f t="shared" si="71"/>
        <v>0</v>
      </c>
      <c r="IA31" s="26">
        <f t="shared" si="71"/>
        <v>0</v>
      </c>
      <c r="IB31" s="26">
        <f t="shared" si="71"/>
        <v>0</v>
      </c>
      <c r="IC31" s="26">
        <f t="shared" si="71"/>
        <v>0</v>
      </c>
      <c r="ID31" s="26">
        <f t="shared" si="71"/>
        <v>0</v>
      </c>
      <c r="IE31" s="26"/>
      <c r="IF31" s="26"/>
      <c r="IG31" s="26"/>
      <c r="IH31" s="26"/>
      <c r="II31" s="26"/>
      <c r="IJ31" s="26"/>
      <c r="IK31" s="26"/>
      <c r="IL31" s="26"/>
      <c r="IM31" s="26"/>
      <c r="IN31" s="26"/>
      <c r="IO31" s="26"/>
      <c r="IP31" s="26"/>
      <c r="IQ31" s="26"/>
      <c r="IR31" s="26"/>
      <c r="IS31" s="26"/>
      <c r="IT31" s="26"/>
    </row>
    <row r="32" spans="1:254" s="12" customFormat="1" ht="12" customHeight="1" x14ac:dyDescent="0.15">
      <c r="A32" s="17" t="s">
        <v>465</v>
      </c>
      <c r="B32" s="18"/>
      <c r="C32" s="26">
        <f>IF(HLOOKUP(C$10,PTA_Look_Up_Table,23,FALSE)&gt;=0.001,HLOOKUP(C$10,PTA_Look_Up_Table,23,FALSE),0)</f>
        <v>0</v>
      </c>
      <c r="D32" s="26">
        <f>IF(HLOOKUP(D$10,PTA_Look_Up_Table,23,FALSE)&gt;=0.001,HLOOKUP(D$10,PTA_Look_Up_Table,23,FALSE),0)</f>
        <v>0</v>
      </c>
      <c r="E32" s="26">
        <f t="shared" ref="E32:BP32" si="72">IF(HLOOKUP(E$10,PTA_Look_Up_Table,23,FALSE)&gt;=0.001,HLOOKUP(E$10,PTA_Look_Up_Table,23,FALSE),0)</f>
        <v>0</v>
      </c>
      <c r="F32" s="26">
        <f t="shared" si="72"/>
        <v>0</v>
      </c>
      <c r="G32" s="26">
        <f t="shared" si="72"/>
        <v>0</v>
      </c>
      <c r="H32" s="26">
        <f t="shared" si="72"/>
        <v>0</v>
      </c>
      <c r="I32" s="26">
        <f t="shared" si="72"/>
        <v>0</v>
      </c>
      <c r="J32" s="26">
        <f t="shared" si="72"/>
        <v>0</v>
      </c>
      <c r="K32" s="26">
        <f t="shared" si="72"/>
        <v>0</v>
      </c>
      <c r="L32" s="26">
        <f t="shared" si="72"/>
        <v>0</v>
      </c>
      <c r="M32" s="26">
        <f t="shared" si="72"/>
        <v>0</v>
      </c>
      <c r="N32" s="26">
        <f t="shared" si="72"/>
        <v>0</v>
      </c>
      <c r="O32" s="26">
        <f t="shared" si="72"/>
        <v>0</v>
      </c>
      <c r="P32" s="26">
        <f t="shared" si="72"/>
        <v>0</v>
      </c>
      <c r="Q32" s="26">
        <f t="shared" si="72"/>
        <v>0</v>
      </c>
      <c r="R32" s="26">
        <f t="shared" si="72"/>
        <v>0</v>
      </c>
      <c r="S32" s="26">
        <f t="shared" si="72"/>
        <v>0</v>
      </c>
      <c r="T32" s="26">
        <f t="shared" si="72"/>
        <v>0</v>
      </c>
      <c r="U32" s="26">
        <f t="shared" si="72"/>
        <v>0</v>
      </c>
      <c r="V32" s="26">
        <f t="shared" si="72"/>
        <v>0</v>
      </c>
      <c r="W32" s="26">
        <f t="shared" si="72"/>
        <v>0</v>
      </c>
      <c r="X32" s="26">
        <f t="shared" si="72"/>
        <v>0</v>
      </c>
      <c r="Y32" s="26">
        <f t="shared" si="72"/>
        <v>0</v>
      </c>
      <c r="Z32" s="26">
        <f t="shared" si="72"/>
        <v>0</v>
      </c>
      <c r="AA32" s="26">
        <f t="shared" si="72"/>
        <v>0</v>
      </c>
      <c r="AB32" s="26">
        <f t="shared" si="72"/>
        <v>0</v>
      </c>
      <c r="AC32" s="26">
        <f t="shared" si="72"/>
        <v>0</v>
      </c>
      <c r="AD32" s="26">
        <f t="shared" si="72"/>
        <v>0</v>
      </c>
      <c r="AE32" s="26">
        <f t="shared" si="72"/>
        <v>0</v>
      </c>
      <c r="AF32" s="26">
        <f t="shared" si="72"/>
        <v>0</v>
      </c>
      <c r="AG32" s="26">
        <f t="shared" si="72"/>
        <v>0</v>
      </c>
      <c r="AH32" s="26">
        <f t="shared" si="72"/>
        <v>0</v>
      </c>
      <c r="AI32" s="26">
        <f t="shared" si="72"/>
        <v>0</v>
      </c>
      <c r="AJ32" s="26">
        <f t="shared" si="72"/>
        <v>0</v>
      </c>
      <c r="AK32" s="26">
        <f t="shared" si="72"/>
        <v>0</v>
      </c>
      <c r="AL32" s="26">
        <f t="shared" si="72"/>
        <v>0</v>
      </c>
      <c r="AM32" s="26">
        <f t="shared" si="72"/>
        <v>0</v>
      </c>
      <c r="AN32" s="26">
        <f t="shared" si="72"/>
        <v>0</v>
      </c>
      <c r="AO32" s="26">
        <f t="shared" si="72"/>
        <v>0</v>
      </c>
      <c r="AP32" s="26">
        <f t="shared" si="72"/>
        <v>0</v>
      </c>
      <c r="AQ32" s="26">
        <f t="shared" si="72"/>
        <v>0</v>
      </c>
      <c r="AR32" s="26">
        <f t="shared" si="72"/>
        <v>0</v>
      </c>
      <c r="AS32" s="26">
        <f t="shared" si="72"/>
        <v>0</v>
      </c>
      <c r="AT32" s="26">
        <f t="shared" si="72"/>
        <v>0</v>
      </c>
      <c r="AU32" s="26">
        <f t="shared" si="72"/>
        <v>0</v>
      </c>
      <c r="AV32" s="26">
        <f t="shared" si="72"/>
        <v>0</v>
      </c>
      <c r="AW32" s="26">
        <f t="shared" si="72"/>
        <v>0</v>
      </c>
      <c r="AX32" s="26">
        <f t="shared" si="72"/>
        <v>0</v>
      </c>
      <c r="AY32" s="26">
        <f t="shared" si="72"/>
        <v>0</v>
      </c>
      <c r="AZ32" s="26">
        <f t="shared" si="72"/>
        <v>0</v>
      </c>
      <c r="BA32" s="26">
        <f t="shared" si="72"/>
        <v>0</v>
      </c>
      <c r="BB32" s="26">
        <f t="shared" si="72"/>
        <v>0</v>
      </c>
      <c r="BC32" s="26">
        <f t="shared" si="72"/>
        <v>0</v>
      </c>
      <c r="BD32" s="26">
        <f t="shared" si="72"/>
        <v>0</v>
      </c>
      <c r="BE32" s="26">
        <f t="shared" si="72"/>
        <v>0</v>
      </c>
      <c r="BF32" s="26">
        <f t="shared" si="72"/>
        <v>0</v>
      </c>
      <c r="BG32" s="26">
        <f t="shared" si="72"/>
        <v>0</v>
      </c>
      <c r="BH32" s="26">
        <f t="shared" si="72"/>
        <v>0</v>
      </c>
      <c r="BI32" s="26">
        <f t="shared" si="72"/>
        <v>0</v>
      </c>
      <c r="BJ32" s="26">
        <f t="shared" si="72"/>
        <v>0</v>
      </c>
      <c r="BK32" s="26">
        <f t="shared" si="72"/>
        <v>0</v>
      </c>
      <c r="BL32" s="26">
        <f t="shared" si="72"/>
        <v>0</v>
      </c>
      <c r="BM32" s="26">
        <f t="shared" si="72"/>
        <v>0</v>
      </c>
      <c r="BN32" s="26">
        <f t="shared" si="72"/>
        <v>0</v>
      </c>
      <c r="BO32" s="26">
        <f t="shared" si="72"/>
        <v>0</v>
      </c>
      <c r="BP32" s="26">
        <f t="shared" si="72"/>
        <v>0</v>
      </c>
      <c r="BQ32" s="26">
        <f t="shared" ref="BQ32:EB32" si="73">IF(HLOOKUP(BQ$10,PTA_Look_Up_Table,23,FALSE)&gt;=0.001,HLOOKUP(BQ$10,PTA_Look_Up_Table,23,FALSE),0)</f>
        <v>0</v>
      </c>
      <c r="BR32" s="26">
        <f t="shared" si="73"/>
        <v>0</v>
      </c>
      <c r="BS32" s="26">
        <f t="shared" si="73"/>
        <v>0</v>
      </c>
      <c r="BT32" s="26">
        <f t="shared" si="73"/>
        <v>0</v>
      </c>
      <c r="BU32" s="26">
        <f t="shared" si="73"/>
        <v>0</v>
      </c>
      <c r="BV32" s="26">
        <f t="shared" si="73"/>
        <v>0</v>
      </c>
      <c r="BW32" s="26">
        <f t="shared" si="73"/>
        <v>0</v>
      </c>
      <c r="BX32" s="26">
        <f t="shared" si="73"/>
        <v>0</v>
      </c>
      <c r="BY32" s="26">
        <f t="shared" si="73"/>
        <v>0</v>
      </c>
      <c r="BZ32" s="26">
        <f t="shared" si="73"/>
        <v>0</v>
      </c>
      <c r="CA32" s="26">
        <f t="shared" si="73"/>
        <v>0</v>
      </c>
      <c r="CB32" s="26">
        <f t="shared" si="73"/>
        <v>0</v>
      </c>
      <c r="CC32" s="26">
        <f t="shared" si="73"/>
        <v>0</v>
      </c>
      <c r="CD32" s="26">
        <f t="shared" si="73"/>
        <v>0</v>
      </c>
      <c r="CE32" s="26">
        <f t="shared" si="73"/>
        <v>0</v>
      </c>
      <c r="CF32" s="26">
        <f t="shared" si="73"/>
        <v>0</v>
      </c>
      <c r="CG32" s="26">
        <f t="shared" si="73"/>
        <v>0</v>
      </c>
      <c r="CH32" s="26">
        <f t="shared" si="73"/>
        <v>0</v>
      </c>
      <c r="CI32" s="26">
        <f t="shared" si="73"/>
        <v>0</v>
      </c>
      <c r="CJ32" s="26">
        <f t="shared" si="73"/>
        <v>0</v>
      </c>
      <c r="CK32" s="26">
        <f t="shared" si="73"/>
        <v>0</v>
      </c>
      <c r="CL32" s="26">
        <f t="shared" si="73"/>
        <v>0</v>
      </c>
      <c r="CM32" s="26">
        <f t="shared" si="73"/>
        <v>0</v>
      </c>
      <c r="CN32" s="26">
        <f t="shared" si="73"/>
        <v>0</v>
      </c>
      <c r="CO32" s="26">
        <f t="shared" si="73"/>
        <v>0</v>
      </c>
      <c r="CP32" s="26">
        <f t="shared" si="73"/>
        <v>0</v>
      </c>
      <c r="CQ32" s="26">
        <f t="shared" si="73"/>
        <v>0</v>
      </c>
      <c r="CR32" s="26">
        <f t="shared" si="73"/>
        <v>0</v>
      </c>
      <c r="CS32" s="26">
        <f t="shared" si="73"/>
        <v>0</v>
      </c>
      <c r="CT32" s="26">
        <f t="shared" si="73"/>
        <v>0</v>
      </c>
      <c r="CU32" s="26">
        <f t="shared" si="73"/>
        <v>0</v>
      </c>
      <c r="CV32" s="26">
        <f t="shared" si="73"/>
        <v>0</v>
      </c>
      <c r="CW32" s="26">
        <f t="shared" si="73"/>
        <v>0</v>
      </c>
      <c r="CX32" s="26">
        <f t="shared" si="73"/>
        <v>0</v>
      </c>
      <c r="CY32" s="26">
        <f t="shared" si="73"/>
        <v>0</v>
      </c>
      <c r="CZ32" s="26">
        <f t="shared" si="73"/>
        <v>0</v>
      </c>
      <c r="DA32" s="26">
        <f t="shared" si="73"/>
        <v>0</v>
      </c>
      <c r="DB32" s="26">
        <f t="shared" si="73"/>
        <v>0</v>
      </c>
      <c r="DC32" s="26">
        <f t="shared" si="73"/>
        <v>0</v>
      </c>
      <c r="DD32" s="26">
        <f t="shared" si="73"/>
        <v>0</v>
      </c>
      <c r="DE32" s="26">
        <f t="shared" si="73"/>
        <v>0</v>
      </c>
      <c r="DF32" s="26">
        <f t="shared" si="73"/>
        <v>0</v>
      </c>
      <c r="DG32" s="26">
        <f t="shared" si="73"/>
        <v>0</v>
      </c>
      <c r="DH32" s="26">
        <f t="shared" si="73"/>
        <v>0</v>
      </c>
      <c r="DI32" s="26">
        <f t="shared" si="73"/>
        <v>0</v>
      </c>
      <c r="DJ32" s="26">
        <f t="shared" si="73"/>
        <v>0</v>
      </c>
      <c r="DK32" s="26">
        <f t="shared" si="73"/>
        <v>0</v>
      </c>
      <c r="DL32" s="26">
        <f t="shared" si="73"/>
        <v>0</v>
      </c>
      <c r="DM32" s="26">
        <f t="shared" si="73"/>
        <v>0</v>
      </c>
      <c r="DN32" s="26">
        <f t="shared" si="73"/>
        <v>0</v>
      </c>
      <c r="DO32" s="26">
        <f t="shared" si="73"/>
        <v>0</v>
      </c>
      <c r="DP32" s="26">
        <f t="shared" si="73"/>
        <v>0</v>
      </c>
      <c r="DQ32" s="26">
        <f t="shared" si="73"/>
        <v>0</v>
      </c>
      <c r="DR32" s="26">
        <f t="shared" si="73"/>
        <v>0</v>
      </c>
      <c r="DS32" s="26">
        <f t="shared" si="73"/>
        <v>0</v>
      </c>
      <c r="DT32" s="26">
        <f t="shared" si="73"/>
        <v>0</v>
      </c>
      <c r="DU32" s="26">
        <f t="shared" si="73"/>
        <v>0</v>
      </c>
      <c r="DV32" s="26">
        <f t="shared" si="73"/>
        <v>0</v>
      </c>
      <c r="DW32" s="26">
        <f t="shared" si="73"/>
        <v>0</v>
      </c>
      <c r="DX32" s="26">
        <f t="shared" si="73"/>
        <v>0</v>
      </c>
      <c r="DY32" s="26">
        <f t="shared" si="73"/>
        <v>0</v>
      </c>
      <c r="DZ32" s="26">
        <f t="shared" si="73"/>
        <v>0</v>
      </c>
      <c r="EA32" s="26">
        <f t="shared" si="73"/>
        <v>0</v>
      </c>
      <c r="EB32" s="26">
        <f t="shared" si="73"/>
        <v>0</v>
      </c>
      <c r="EC32" s="26">
        <f t="shared" ref="EC32:GN32" si="74">IF(HLOOKUP(EC$10,PTA_Look_Up_Table,23,FALSE)&gt;=0.001,HLOOKUP(EC$10,PTA_Look_Up_Table,23,FALSE),0)</f>
        <v>0</v>
      </c>
      <c r="ED32" s="26">
        <f t="shared" si="74"/>
        <v>0</v>
      </c>
      <c r="EE32" s="26">
        <f t="shared" si="74"/>
        <v>0</v>
      </c>
      <c r="EF32" s="26">
        <f t="shared" si="74"/>
        <v>0</v>
      </c>
      <c r="EG32" s="26">
        <f t="shared" si="74"/>
        <v>0</v>
      </c>
      <c r="EH32" s="26">
        <f t="shared" si="74"/>
        <v>0</v>
      </c>
      <c r="EI32" s="26">
        <f t="shared" si="74"/>
        <v>0</v>
      </c>
      <c r="EJ32" s="26">
        <f t="shared" si="74"/>
        <v>0</v>
      </c>
      <c r="EK32" s="26">
        <f t="shared" si="74"/>
        <v>0</v>
      </c>
      <c r="EL32" s="26">
        <f t="shared" si="74"/>
        <v>0</v>
      </c>
      <c r="EM32" s="26">
        <f t="shared" si="74"/>
        <v>0</v>
      </c>
      <c r="EN32" s="26">
        <f t="shared" si="74"/>
        <v>0</v>
      </c>
      <c r="EO32" s="26">
        <f t="shared" si="74"/>
        <v>0</v>
      </c>
      <c r="EP32" s="26">
        <f t="shared" si="74"/>
        <v>0</v>
      </c>
      <c r="EQ32" s="26">
        <f t="shared" si="74"/>
        <v>0</v>
      </c>
      <c r="ER32" s="26">
        <f t="shared" si="74"/>
        <v>0</v>
      </c>
      <c r="ES32" s="26">
        <f t="shared" si="74"/>
        <v>0</v>
      </c>
      <c r="ET32" s="26">
        <f t="shared" si="74"/>
        <v>0</v>
      </c>
      <c r="EU32" s="26">
        <f t="shared" si="74"/>
        <v>0</v>
      </c>
      <c r="EV32" s="26">
        <f t="shared" si="74"/>
        <v>0</v>
      </c>
      <c r="EW32" s="26">
        <f t="shared" si="74"/>
        <v>0</v>
      </c>
      <c r="EX32" s="26">
        <f t="shared" si="74"/>
        <v>0</v>
      </c>
      <c r="EY32" s="26">
        <f t="shared" si="74"/>
        <v>0</v>
      </c>
      <c r="EZ32" s="26">
        <f t="shared" si="74"/>
        <v>0</v>
      </c>
      <c r="FA32" s="26">
        <f t="shared" si="74"/>
        <v>0</v>
      </c>
      <c r="FB32" s="26">
        <f t="shared" si="74"/>
        <v>0</v>
      </c>
      <c r="FC32" s="26">
        <f t="shared" si="74"/>
        <v>0</v>
      </c>
      <c r="FD32" s="26">
        <f t="shared" si="74"/>
        <v>0</v>
      </c>
      <c r="FE32" s="26">
        <f t="shared" si="74"/>
        <v>0</v>
      </c>
      <c r="FF32" s="26">
        <f t="shared" si="74"/>
        <v>0</v>
      </c>
      <c r="FG32" s="26">
        <f t="shared" si="74"/>
        <v>0</v>
      </c>
      <c r="FH32" s="26">
        <f t="shared" si="74"/>
        <v>0</v>
      </c>
      <c r="FI32" s="26">
        <f t="shared" si="74"/>
        <v>0</v>
      </c>
      <c r="FJ32" s="26">
        <f t="shared" si="74"/>
        <v>0</v>
      </c>
      <c r="FK32" s="26">
        <f t="shared" si="74"/>
        <v>0</v>
      </c>
      <c r="FL32" s="26">
        <f t="shared" si="74"/>
        <v>0</v>
      </c>
      <c r="FM32" s="26">
        <f t="shared" si="74"/>
        <v>0</v>
      </c>
      <c r="FN32" s="26">
        <f t="shared" si="74"/>
        <v>0</v>
      </c>
      <c r="FO32" s="26">
        <f t="shared" si="74"/>
        <v>0</v>
      </c>
      <c r="FP32" s="26">
        <f t="shared" si="74"/>
        <v>0</v>
      </c>
      <c r="FQ32" s="26">
        <f t="shared" si="74"/>
        <v>0</v>
      </c>
      <c r="FR32" s="26">
        <f t="shared" si="74"/>
        <v>0</v>
      </c>
      <c r="FS32" s="26">
        <f t="shared" si="74"/>
        <v>0</v>
      </c>
      <c r="FT32" s="26">
        <f t="shared" si="74"/>
        <v>0</v>
      </c>
      <c r="FU32" s="26">
        <f t="shared" si="74"/>
        <v>0</v>
      </c>
      <c r="FV32" s="26">
        <f t="shared" si="74"/>
        <v>0</v>
      </c>
      <c r="FW32" s="26">
        <f t="shared" si="74"/>
        <v>0</v>
      </c>
      <c r="FX32" s="26">
        <f t="shared" si="74"/>
        <v>0</v>
      </c>
      <c r="FY32" s="26">
        <f t="shared" si="74"/>
        <v>0</v>
      </c>
      <c r="FZ32" s="26">
        <f t="shared" si="74"/>
        <v>0</v>
      </c>
      <c r="GA32" s="26">
        <f t="shared" si="74"/>
        <v>0</v>
      </c>
      <c r="GB32" s="26">
        <f t="shared" si="74"/>
        <v>0</v>
      </c>
      <c r="GC32" s="26">
        <f t="shared" si="74"/>
        <v>0</v>
      </c>
      <c r="GD32" s="26">
        <f t="shared" si="74"/>
        <v>0</v>
      </c>
      <c r="GE32" s="26">
        <f t="shared" si="74"/>
        <v>0</v>
      </c>
      <c r="GF32" s="26">
        <f t="shared" si="74"/>
        <v>0</v>
      </c>
      <c r="GG32" s="26">
        <f t="shared" si="74"/>
        <v>0</v>
      </c>
      <c r="GH32" s="26">
        <f t="shared" si="74"/>
        <v>0</v>
      </c>
      <c r="GI32" s="26">
        <f t="shared" si="74"/>
        <v>0</v>
      </c>
      <c r="GJ32" s="26">
        <f t="shared" si="74"/>
        <v>0</v>
      </c>
      <c r="GK32" s="26">
        <f t="shared" si="74"/>
        <v>0</v>
      </c>
      <c r="GL32" s="26">
        <f t="shared" si="74"/>
        <v>0</v>
      </c>
      <c r="GM32" s="26">
        <f t="shared" si="74"/>
        <v>0</v>
      </c>
      <c r="GN32" s="26">
        <f t="shared" si="74"/>
        <v>0</v>
      </c>
      <c r="GO32" s="26">
        <f t="shared" ref="GO32:ID32" si="75">IF(HLOOKUP(GO$10,PTA_Look_Up_Table,23,FALSE)&gt;=0.001,HLOOKUP(GO$10,PTA_Look_Up_Table,23,FALSE),0)</f>
        <v>0</v>
      </c>
      <c r="GP32" s="26">
        <f t="shared" si="75"/>
        <v>0</v>
      </c>
      <c r="GQ32" s="26">
        <f t="shared" si="75"/>
        <v>0</v>
      </c>
      <c r="GR32" s="26">
        <f t="shared" si="75"/>
        <v>0</v>
      </c>
      <c r="GS32" s="26">
        <f t="shared" si="75"/>
        <v>0</v>
      </c>
      <c r="GT32" s="26">
        <f t="shared" si="75"/>
        <v>0</v>
      </c>
      <c r="GU32" s="26">
        <f t="shared" si="75"/>
        <v>0</v>
      </c>
      <c r="GV32" s="26">
        <f t="shared" si="75"/>
        <v>0</v>
      </c>
      <c r="GW32" s="26">
        <f t="shared" si="75"/>
        <v>0</v>
      </c>
      <c r="GX32" s="26">
        <f t="shared" si="75"/>
        <v>0</v>
      </c>
      <c r="GY32" s="26">
        <f t="shared" si="75"/>
        <v>0</v>
      </c>
      <c r="GZ32" s="26">
        <f t="shared" si="75"/>
        <v>0</v>
      </c>
      <c r="HA32" s="26">
        <f t="shared" si="75"/>
        <v>0</v>
      </c>
      <c r="HB32" s="26">
        <f t="shared" si="75"/>
        <v>0</v>
      </c>
      <c r="HC32" s="26">
        <f t="shared" si="75"/>
        <v>0</v>
      </c>
      <c r="HD32" s="26">
        <f t="shared" si="75"/>
        <v>0</v>
      </c>
      <c r="HE32" s="26">
        <f t="shared" si="75"/>
        <v>0</v>
      </c>
      <c r="HF32" s="26">
        <f t="shared" si="75"/>
        <v>0</v>
      </c>
      <c r="HG32" s="26">
        <f t="shared" si="75"/>
        <v>0</v>
      </c>
      <c r="HH32" s="26">
        <f t="shared" si="75"/>
        <v>0</v>
      </c>
      <c r="HI32" s="26">
        <f t="shared" si="75"/>
        <v>0</v>
      </c>
      <c r="HJ32" s="26">
        <f t="shared" si="75"/>
        <v>0</v>
      </c>
      <c r="HK32" s="26">
        <f t="shared" si="75"/>
        <v>0</v>
      </c>
      <c r="HL32" s="26">
        <f t="shared" si="75"/>
        <v>0</v>
      </c>
      <c r="HM32" s="26">
        <f t="shared" si="75"/>
        <v>0</v>
      </c>
      <c r="HN32" s="26">
        <f t="shared" si="75"/>
        <v>0</v>
      </c>
      <c r="HO32" s="26">
        <f t="shared" si="75"/>
        <v>0</v>
      </c>
      <c r="HP32" s="26">
        <f t="shared" si="75"/>
        <v>0</v>
      </c>
      <c r="HQ32" s="26">
        <f t="shared" si="75"/>
        <v>0</v>
      </c>
      <c r="HR32" s="26">
        <f t="shared" si="75"/>
        <v>0</v>
      </c>
      <c r="HS32" s="26">
        <f t="shared" si="75"/>
        <v>0</v>
      </c>
      <c r="HT32" s="26">
        <f t="shared" si="75"/>
        <v>0</v>
      </c>
      <c r="HU32" s="26">
        <f t="shared" si="75"/>
        <v>0</v>
      </c>
      <c r="HV32" s="26">
        <f t="shared" si="75"/>
        <v>0</v>
      </c>
      <c r="HW32" s="26">
        <f t="shared" si="75"/>
        <v>0</v>
      </c>
      <c r="HX32" s="26">
        <f t="shared" si="75"/>
        <v>0</v>
      </c>
      <c r="HY32" s="26">
        <f t="shared" si="75"/>
        <v>0</v>
      </c>
      <c r="HZ32" s="26">
        <f t="shared" si="75"/>
        <v>0</v>
      </c>
      <c r="IA32" s="26">
        <f t="shared" si="75"/>
        <v>0</v>
      </c>
      <c r="IB32" s="26">
        <f t="shared" si="75"/>
        <v>0</v>
      </c>
      <c r="IC32" s="26">
        <f t="shared" si="75"/>
        <v>0</v>
      </c>
      <c r="ID32" s="26">
        <f t="shared" si="75"/>
        <v>0</v>
      </c>
      <c r="IE32" s="26"/>
      <c r="IF32" s="26"/>
      <c r="IG32" s="26"/>
      <c r="IH32" s="26"/>
      <c r="II32" s="26"/>
      <c r="IJ32" s="26"/>
      <c r="IK32" s="26"/>
      <c r="IL32" s="26"/>
      <c r="IM32" s="26"/>
      <c r="IN32" s="26"/>
      <c r="IO32" s="26"/>
      <c r="IP32" s="26"/>
      <c r="IQ32" s="26"/>
      <c r="IR32" s="26"/>
      <c r="IS32" s="26"/>
      <c r="IT32" s="26"/>
    </row>
    <row r="33" spans="1:254" s="12" customFormat="1" ht="12" customHeight="1" x14ac:dyDescent="0.15">
      <c r="A33" s="17" t="s">
        <v>178</v>
      </c>
      <c r="B33" s="18"/>
      <c r="C33" s="26">
        <f>IF(HLOOKUP(C$10,PTA_Look_Up_Table,24,FALSE)&gt;=0.001,HLOOKUP(C$10,PTA_Look_Up_Table,24,FALSE),0)</f>
        <v>0</v>
      </c>
      <c r="D33" s="26">
        <f>IF(HLOOKUP(D$10,PTA_Look_Up_Table,24,FALSE)&gt;=0.001,HLOOKUP(D$10,PTA_Look_Up_Table,24,FALSE),0)</f>
        <v>0</v>
      </c>
      <c r="E33" s="26">
        <f t="shared" ref="E33:BP33" si="76">IF(HLOOKUP(E$10,PTA_Look_Up_Table,24,FALSE)&gt;=0.001,HLOOKUP(E$10,PTA_Look_Up_Table,24,FALSE),0)</f>
        <v>0</v>
      </c>
      <c r="F33" s="26">
        <f t="shared" si="76"/>
        <v>0</v>
      </c>
      <c r="G33" s="26">
        <f t="shared" si="76"/>
        <v>0</v>
      </c>
      <c r="H33" s="26">
        <f t="shared" si="76"/>
        <v>0</v>
      </c>
      <c r="I33" s="26">
        <f t="shared" si="76"/>
        <v>0</v>
      </c>
      <c r="J33" s="26">
        <f t="shared" si="76"/>
        <v>0</v>
      </c>
      <c r="K33" s="26">
        <f t="shared" si="76"/>
        <v>0</v>
      </c>
      <c r="L33" s="26">
        <f t="shared" si="76"/>
        <v>0</v>
      </c>
      <c r="M33" s="26">
        <f t="shared" si="76"/>
        <v>0</v>
      </c>
      <c r="N33" s="26">
        <f t="shared" si="76"/>
        <v>0</v>
      </c>
      <c r="O33" s="26">
        <f t="shared" si="76"/>
        <v>0</v>
      </c>
      <c r="P33" s="26">
        <f t="shared" si="76"/>
        <v>0</v>
      </c>
      <c r="Q33" s="26">
        <f t="shared" si="76"/>
        <v>0</v>
      </c>
      <c r="R33" s="26">
        <f t="shared" si="76"/>
        <v>0</v>
      </c>
      <c r="S33" s="26">
        <f t="shared" si="76"/>
        <v>0</v>
      </c>
      <c r="T33" s="26">
        <f t="shared" si="76"/>
        <v>0</v>
      </c>
      <c r="U33" s="26">
        <f t="shared" si="76"/>
        <v>0</v>
      </c>
      <c r="V33" s="26">
        <f t="shared" si="76"/>
        <v>0</v>
      </c>
      <c r="W33" s="26">
        <f t="shared" si="76"/>
        <v>0</v>
      </c>
      <c r="X33" s="26">
        <f t="shared" si="76"/>
        <v>0</v>
      </c>
      <c r="Y33" s="26">
        <f t="shared" si="76"/>
        <v>0</v>
      </c>
      <c r="Z33" s="26">
        <f t="shared" si="76"/>
        <v>0</v>
      </c>
      <c r="AA33" s="26">
        <f t="shared" si="76"/>
        <v>0</v>
      </c>
      <c r="AB33" s="26">
        <f t="shared" si="76"/>
        <v>0</v>
      </c>
      <c r="AC33" s="26">
        <f t="shared" si="76"/>
        <v>0</v>
      </c>
      <c r="AD33" s="26">
        <f t="shared" si="76"/>
        <v>0</v>
      </c>
      <c r="AE33" s="26">
        <f t="shared" si="76"/>
        <v>0</v>
      </c>
      <c r="AF33" s="26">
        <f t="shared" si="76"/>
        <v>0</v>
      </c>
      <c r="AG33" s="26">
        <f t="shared" si="76"/>
        <v>0</v>
      </c>
      <c r="AH33" s="26">
        <f t="shared" si="76"/>
        <v>0</v>
      </c>
      <c r="AI33" s="26">
        <f t="shared" si="76"/>
        <v>0</v>
      </c>
      <c r="AJ33" s="26">
        <f t="shared" si="76"/>
        <v>0</v>
      </c>
      <c r="AK33" s="26">
        <f t="shared" si="76"/>
        <v>0</v>
      </c>
      <c r="AL33" s="26">
        <f t="shared" si="76"/>
        <v>0</v>
      </c>
      <c r="AM33" s="26">
        <f t="shared" si="76"/>
        <v>0</v>
      </c>
      <c r="AN33" s="26">
        <f t="shared" si="76"/>
        <v>0</v>
      </c>
      <c r="AO33" s="26">
        <f t="shared" si="76"/>
        <v>0</v>
      </c>
      <c r="AP33" s="26">
        <f t="shared" si="76"/>
        <v>0</v>
      </c>
      <c r="AQ33" s="26">
        <f t="shared" si="76"/>
        <v>0</v>
      </c>
      <c r="AR33" s="26">
        <f t="shared" si="76"/>
        <v>0</v>
      </c>
      <c r="AS33" s="26">
        <f t="shared" si="76"/>
        <v>0</v>
      </c>
      <c r="AT33" s="26">
        <f t="shared" si="76"/>
        <v>0</v>
      </c>
      <c r="AU33" s="26">
        <f t="shared" si="76"/>
        <v>0</v>
      </c>
      <c r="AV33" s="26">
        <f t="shared" si="76"/>
        <v>0</v>
      </c>
      <c r="AW33" s="26">
        <f t="shared" si="76"/>
        <v>0</v>
      </c>
      <c r="AX33" s="26">
        <f t="shared" si="76"/>
        <v>0</v>
      </c>
      <c r="AY33" s="26">
        <f t="shared" si="76"/>
        <v>0</v>
      </c>
      <c r="AZ33" s="26">
        <f t="shared" si="76"/>
        <v>0</v>
      </c>
      <c r="BA33" s="26">
        <f t="shared" si="76"/>
        <v>0</v>
      </c>
      <c r="BB33" s="26">
        <f t="shared" si="76"/>
        <v>0</v>
      </c>
      <c r="BC33" s="26">
        <f t="shared" si="76"/>
        <v>0</v>
      </c>
      <c r="BD33" s="26">
        <f t="shared" si="76"/>
        <v>0</v>
      </c>
      <c r="BE33" s="26">
        <f t="shared" si="76"/>
        <v>0</v>
      </c>
      <c r="BF33" s="26">
        <f t="shared" si="76"/>
        <v>0</v>
      </c>
      <c r="BG33" s="26">
        <f t="shared" si="76"/>
        <v>0</v>
      </c>
      <c r="BH33" s="26">
        <f t="shared" si="76"/>
        <v>0</v>
      </c>
      <c r="BI33" s="26">
        <f t="shared" si="76"/>
        <v>0</v>
      </c>
      <c r="BJ33" s="26">
        <f t="shared" si="76"/>
        <v>0</v>
      </c>
      <c r="BK33" s="26">
        <f t="shared" si="76"/>
        <v>0</v>
      </c>
      <c r="BL33" s="26">
        <f t="shared" si="76"/>
        <v>0</v>
      </c>
      <c r="BM33" s="26">
        <f t="shared" si="76"/>
        <v>0</v>
      </c>
      <c r="BN33" s="26">
        <f t="shared" si="76"/>
        <v>0</v>
      </c>
      <c r="BO33" s="26">
        <f t="shared" si="76"/>
        <v>0</v>
      </c>
      <c r="BP33" s="26">
        <f t="shared" si="76"/>
        <v>0</v>
      </c>
      <c r="BQ33" s="26">
        <f t="shared" ref="BQ33:EB33" si="77">IF(HLOOKUP(BQ$10,PTA_Look_Up_Table,24,FALSE)&gt;=0.001,HLOOKUP(BQ$10,PTA_Look_Up_Table,24,FALSE),0)</f>
        <v>0</v>
      </c>
      <c r="BR33" s="26">
        <f t="shared" si="77"/>
        <v>0</v>
      </c>
      <c r="BS33" s="26">
        <f t="shared" si="77"/>
        <v>0</v>
      </c>
      <c r="BT33" s="26">
        <f t="shared" si="77"/>
        <v>0</v>
      </c>
      <c r="BU33" s="26">
        <f t="shared" si="77"/>
        <v>0</v>
      </c>
      <c r="BV33" s="26">
        <f t="shared" si="77"/>
        <v>0</v>
      </c>
      <c r="BW33" s="26">
        <f t="shared" si="77"/>
        <v>0</v>
      </c>
      <c r="BX33" s="26">
        <f t="shared" si="77"/>
        <v>0</v>
      </c>
      <c r="BY33" s="26">
        <f t="shared" si="77"/>
        <v>0</v>
      </c>
      <c r="BZ33" s="26">
        <f t="shared" si="77"/>
        <v>0</v>
      </c>
      <c r="CA33" s="26">
        <f t="shared" si="77"/>
        <v>0</v>
      </c>
      <c r="CB33" s="26">
        <f t="shared" si="77"/>
        <v>0</v>
      </c>
      <c r="CC33" s="26">
        <f t="shared" si="77"/>
        <v>0</v>
      </c>
      <c r="CD33" s="26">
        <f t="shared" si="77"/>
        <v>0</v>
      </c>
      <c r="CE33" s="26">
        <f t="shared" si="77"/>
        <v>0</v>
      </c>
      <c r="CF33" s="26">
        <f t="shared" si="77"/>
        <v>0</v>
      </c>
      <c r="CG33" s="26">
        <f t="shared" si="77"/>
        <v>0</v>
      </c>
      <c r="CH33" s="26">
        <f t="shared" si="77"/>
        <v>0</v>
      </c>
      <c r="CI33" s="26">
        <f t="shared" si="77"/>
        <v>0</v>
      </c>
      <c r="CJ33" s="26">
        <f t="shared" si="77"/>
        <v>0</v>
      </c>
      <c r="CK33" s="26">
        <f t="shared" si="77"/>
        <v>0</v>
      </c>
      <c r="CL33" s="26">
        <f t="shared" si="77"/>
        <v>0</v>
      </c>
      <c r="CM33" s="26">
        <f t="shared" si="77"/>
        <v>0</v>
      </c>
      <c r="CN33" s="26">
        <f t="shared" si="77"/>
        <v>0</v>
      </c>
      <c r="CO33" s="26">
        <f t="shared" si="77"/>
        <v>0</v>
      </c>
      <c r="CP33" s="26">
        <f t="shared" si="77"/>
        <v>0</v>
      </c>
      <c r="CQ33" s="26">
        <f t="shared" si="77"/>
        <v>0</v>
      </c>
      <c r="CR33" s="26">
        <f t="shared" si="77"/>
        <v>0</v>
      </c>
      <c r="CS33" s="26">
        <f t="shared" si="77"/>
        <v>0</v>
      </c>
      <c r="CT33" s="26">
        <f t="shared" si="77"/>
        <v>0</v>
      </c>
      <c r="CU33" s="26">
        <f t="shared" si="77"/>
        <v>0</v>
      </c>
      <c r="CV33" s="26">
        <f t="shared" si="77"/>
        <v>0</v>
      </c>
      <c r="CW33" s="26">
        <f t="shared" si="77"/>
        <v>0</v>
      </c>
      <c r="CX33" s="26">
        <f t="shared" si="77"/>
        <v>0</v>
      </c>
      <c r="CY33" s="26">
        <f t="shared" si="77"/>
        <v>0</v>
      </c>
      <c r="CZ33" s="26">
        <f t="shared" si="77"/>
        <v>0</v>
      </c>
      <c r="DA33" s="26">
        <f t="shared" si="77"/>
        <v>0</v>
      </c>
      <c r="DB33" s="26">
        <f t="shared" si="77"/>
        <v>0</v>
      </c>
      <c r="DC33" s="26">
        <f t="shared" si="77"/>
        <v>0</v>
      </c>
      <c r="DD33" s="26">
        <f t="shared" si="77"/>
        <v>0</v>
      </c>
      <c r="DE33" s="26">
        <f t="shared" si="77"/>
        <v>0</v>
      </c>
      <c r="DF33" s="26">
        <f t="shared" si="77"/>
        <v>0</v>
      </c>
      <c r="DG33" s="26">
        <f t="shared" si="77"/>
        <v>0</v>
      </c>
      <c r="DH33" s="26">
        <f t="shared" si="77"/>
        <v>0</v>
      </c>
      <c r="DI33" s="26">
        <f t="shared" si="77"/>
        <v>0</v>
      </c>
      <c r="DJ33" s="26">
        <f t="shared" si="77"/>
        <v>0</v>
      </c>
      <c r="DK33" s="26">
        <f t="shared" si="77"/>
        <v>0</v>
      </c>
      <c r="DL33" s="26">
        <f t="shared" si="77"/>
        <v>0</v>
      </c>
      <c r="DM33" s="26">
        <f t="shared" si="77"/>
        <v>0</v>
      </c>
      <c r="DN33" s="26">
        <f t="shared" si="77"/>
        <v>0</v>
      </c>
      <c r="DO33" s="26">
        <f t="shared" si="77"/>
        <v>0</v>
      </c>
      <c r="DP33" s="26">
        <f t="shared" si="77"/>
        <v>0</v>
      </c>
      <c r="DQ33" s="26">
        <f t="shared" si="77"/>
        <v>0</v>
      </c>
      <c r="DR33" s="26">
        <f t="shared" si="77"/>
        <v>0</v>
      </c>
      <c r="DS33" s="26">
        <f t="shared" si="77"/>
        <v>0</v>
      </c>
      <c r="DT33" s="26">
        <f t="shared" si="77"/>
        <v>0</v>
      </c>
      <c r="DU33" s="26">
        <f t="shared" si="77"/>
        <v>0</v>
      </c>
      <c r="DV33" s="26">
        <f t="shared" si="77"/>
        <v>0</v>
      </c>
      <c r="DW33" s="26">
        <f t="shared" si="77"/>
        <v>0</v>
      </c>
      <c r="DX33" s="26">
        <f t="shared" si="77"/>
        <v>0</v>
      </c>
      <c r="DY33" s="26">
        <f t="shared" si="77"/>
        <v>0</v>
      </c>
      <c r="DZ33" s="26">
        <f t="shared" si="77"/>
        <v>0</v>
      </c>
      <c r="EA33" s="26">
        <f t="shared" si="77"/>
        <v>0</v>
      </c>
      <c r="EB33" s="26">
        <f t="shared" si="77"/>
        <v>0</v>
      </c>
      <c r="EC33" s="26">
        <f t="shared" ref="EC33:GN33" si="78">IF(HLOOKUP(EC$10,PTA_Look_Up_Table,24,FALSE)&gt;=0.001,HLOOKUP(EC$10,PTA_Look_Up_Table,24,FALSE),0)</f>
        <v>0</v>
      </c>
      <c r="ED33" s="26">
        <f t="shared" si="78"/>
        <v>0</v>
      </c>
      <c r="EE33" s="26">
        <f t="shared" si="78"/>
        <v>0</v>
      </c>
      <c r="EF33" s="26">
        <f t="shared" si="78"/>
        <v>0</v>
      </c>
      <c r="EG33" s="26">
        <f t="shared" si="78"/>
        <v>0</v>
      </c>
      <c r="EH33" s="26">
        <f t="shared" si="78"/>
        <v>0</v>
      </c>
      <c r="EI33" s="26">
        <f t="shared" si="78"/>
        <v>0</v>
      </c>
      <c r="EJ33" s="26">
        <f t="shared" si="78"/>
        <v>0</v>
      </c>
      <c r="EK33" s="26">
        <f t="shared" si="78"/>
        <v>0</v>
      </c>
      <c r="EL33" s="26">
        <f t="shared" si="78"/>
        <v>0</v>
      </c>
      <c r="EM33" s="26">
        <f t="shared" si="78"/>
        <v>0</v>
      </c>
      <c r="EN33" s="26">
        <f t="shared" si="78"/>
        <v>0</v>
      </c>
      <c r="EO33" s="26">
        <f t="shared" si="78"/>
        <v>0</v>
      </c>
      <c r="EP33" s="26">
        <f t="shared" si="78"/>
        <v>0</v>
      </c>
      <c r="EQ33" s="26">
        <f t="shared" si="78"/>
        <v>0</v>
      </c>
      <c r="ER33" s="26">
        <f t="shared" si="78"/>
        <v>0</v>
      </c>
      <c r="ES33" s="26">
        <f t="shared" si="78"/>
        <v>0</v>
      </c>
      <c r="ET33" s="26">
        <f t="shared" si="78"/>
        <v>0</v>
      </c>
      <c r="EU33" s="26">
        <f t="shared" si="78"/>
        <v>0</v>
      </c>
      <c r="EV33" s="26">
        <f t="shared" si="78"/>
        <v>0</v>
      </c>
      <c r="EW33" s="26">
        <f t="shared" si="78"/>
        <v>0</v>
      </c>
      <c r="EX33" s="26">
        <f t="shared" si="78"/>
        <v>0</v>
      </c>
      <c r="EY33" s="26">
        <f t="shared" si="78"/>
        <v>0</v>
      </c>
      <c r="EZ33" s="26">
        <f t="shared" si="78"/>
        <v>0</v>
      </c>
      <c r="FA33" s="26">
        <f t="shared" si="78"/>
        <v>0</v>
      </c>
      <c r="FB33" s="26">
        <f t="shared" si="78"/>
        <v>0</v>
      </c>
      <c r="FC33" s="26">
        <f t="shared" si="78"/>
        <v>0</v>
      </c>
      <c r="FD33" s="26">
        <f t="shared" si="78"/>
        <v>0</v>
      </c>
      <c r="FE33" s="26">
        <f t="shared" si="78"/>
        <v>0</v>
      </c>
      <c r="FF33" s="26">
        <f t="shared" si="78"/>
        <v>0</v>
      </c>
      <c r="FG33" s="26">
        <f t="shared" si="78"/>
        <v>0</v>
      </c>
      <c r="FH33" s="26">
        <f t="shared" si="78"/>
        <v>0</v>
      </c>
      <c r="FI33" s="26">
        <f t="shared" si="78"/>
        <v>0</v>
      </c>
      <c r="FJ33" s="26">
        <f t="shared" si="78"/>
        <v>0</v>
      </c>
      <c r="FK33" s="26">
        <f t="shared" si="78"/>
        <v>0</v>
      </c>
      <c r="FL33" s="26">
        <f t="shared" si="78"/>
        <v>0</v>
      </c>
      <c r="FM33" s="26">
        <f t="shared" si="78"/>
        <v>0</v>
      </c>
      <c r="FN33" s="26">
        <f t="shared" si="78"/>
        <v>0</v>
      </c>
      <c r="FO33" s="26">
        <f t="shared" si="78"/>
        <v>0</v>
      </c>
      <c r="FP33" s="26">
        <f t="shared" si="78"/>
        <v>0</v>
      </c>
      <c r="FQ33" s="26">
        <f t="shared" si="78"/>
        <v>0</v>
      </c>
      <c r="FR33" s="26">
        <f t="shared" si="78"/>
        <v>0</v>
      </c>
      <c r="FS33" s="26">
        <f t="shared" si="78"/>
        <v>0</v>
      </c>
      <c r="FT33" s="26">
        <f t="shared" si="78"/>
        <v>0</v>
      </c>
      <c r="FU33" s="26">
        <f t="shared" si="78"/>
        <v>0</v>
      </c>
      <c r="FV33" s="26">
        <f t="shared" si="78"/>
        <v>0</v>
      </c>
      <c r="FW33" s="26">
        <f t="shared" si="78"/>
        <v>0</v>
      </c>
      <c r="FX33" s="26">
        <f t="shared" si="78"/>
        <v>0</v>
      </c>
      <c r="FY33" s="26">
        <f t="shared" si="78"/>
        <v>0</v>
      </c>
      <c r="FZ33" s="26">
        <f t="shared" si="78"/>
        <v>0</v>
      </c>
      <c r="GA33" s="26">
        <f t="shared" si="78"/>
        <v>0</v>
      </c>
      <c r="GB33" s="26">
        <f t="shared" si="78"/>
        <v>0</v>
      </c>
      <c r="GC33" s="26">
        <f t="shared" si="78"/>
        <v>0</v>
      </c>
      <c r="GD33" s="26">
        <f t="shared" si="78"/>
        <v>0</v>
      </c>
      <c r="GE33" s="26">
        <f t="shared" si="78"/>
        <v>0</v>
      </c>
      <c r="GF33" s="26">
        <f t="shared" si="78"/>
        <v>0</v>
      </c>
      <c r="GG33" s="26">
        <f t="shared" si="78"/>
        <v>0</v>
      </c>
      <c r="GH33" s="26">
        <f t="shared" si="78"/>
        <v>0</v>
      </c>
      <c r="GI33" s="26">
        <f t="shared" si="78"/>
        <v>0</v>
      </c>
      <c r="GJ33" s="26">
        <f t="shared" si="78"/>
        <v>0</v>
      </c>
      <c r="GK33" s="26">
        <f t="shared" si="78"/>
        <v>0</v>
      </c>
      <c r="GL33" s="26">
        <f t="shared" si="78"/>
        <v>0</v>
      </c>
      <c r="GM33" s="26">
        <f t="shared" si="78"/>
        <v>0</v>
      </c>
      <c r="GN33" s="26">
        <f t="shared" si="78"/>
        <v>0</v>
      </c>
      <c r="GO33" s="26">
        <f t="shared" ref="GO33:ID33" si="79">IF(HLOOKUP(GO$10,PTA_Look_Up_Table,24,FALSE)&gt;=0.001,HLOOKUP(GO$10,PTA_Look_Up_Table,24,FALSE),0)</f>
        <v>0</v>
      </c>
      <c r="GP33" s="26">
        <f t="shared" si="79"/>
        <v>0</v>
      </c>
      <c r="GQ33" s="26">
        <f t="shared" si="79"/>
        <v>0</v>
      </c>
      <c r="GR33" s="26">
        <f t="shared" si="79"/>
        <v>0</v>
      </c>
      <c r="GS33" s="26">
        <f t="shared" si="79"/>
        <v>0</v>
      </c>
      <c r="GT33" s="26">
        <f t="shared" si="79"/>
        <v>0</v>
      </c>
      <c r="GU33" s="26">
        <f t="shared" si="79"/>
        <v>0</v>
      </c>
      <c r="GV33" s="26">
        <f t="shared" si="79"/>
        <v>0</v>
      </c>
      <c r="GW33" s="26">
        <f t="shared" si="79"/>
        <v>0</v>
      </c>
      <c r="GX33" s="26">
        <f t="shared" si="79"/>
        <v>0</v>
      </c>
      <c r="GY33" s="26">
        <f t="shared" si="79"/>
        <v>0</v>
      </c>
      <c r="GZ33" s="26">
        <f t="shared" si="79"/>
        <v>0</v>
      </c>
      <c r="HA33" s="26">
        <f t="shared" si="79"/>
        <v>0</v>
      </c>
      <c r="HB33" s="26">
        <f t="shared" si="79"/>
        <v>0</v>
      </c>
      <c r="HC33" s="26">
        <f t="shared" si="79"/>
        <v>0</v>
      </c>
      <c r="HD33" s="26">
        <f t="shared" si="79"/>
        <v>0</v>
      </c>
      <c r="HE33" s="26">
        <f t="shared" si="79"/>
        <v>0</v>
      </c>
      <c r="HF33" s="26">
        <f t="shared" si="79"/>
        <v>0</v>
      </c>
      <c r="HG33" s="26">
        <f t="shared" si="79"/>
        <v>0</v>
      </c>
      <c r="HH33" s="26">
        <f t="shared" si="79"/>
        <v>0</v>
      </c>
      <c r="HI33" s="26">
        <f t="shared" si="79"/>
        <v>0</v>
      </c>
      <c r="HJ33" s="26">
        <f t="shared" si="79"/>
        <v>0</v>
      </c>
      <c r="HK33" s="26">
        <f t="shared" si="79"/>
        <v>0</v>
      </c>
      <c r="HL33" s="26">
        <f t="shared" si="79"/>
        <v>0</v>
      </c>
      <c r="HM33" s="26">
        <f t="shared" si="79"/>
        <v>0</v>
      </c>
      <c r="HN33" s="26">
        <f t="shared" si="79"/>
        <v>0</v>
      </c>
      <c r="HO33" s="26">
        <f t="shared" si="79"/>
        <v>0</v>
      </c>
      <c r="HP33" s="26">
        <f t="shared" si="79"/>
        <v>0</v>
      </c>
      <c r="HQ33" s="26">
        <f t="shared" si="79"/>
        <v>0</v>
      </c>
      <c r="HR33" s="26">
        <f t="shared" si="79"/>
        <v>0</v>
      </c>
      <c r="HS33" s="26">
        <f t="shared" si="79"/>
        <v>0</v>
      </c>
      <c r="HT33" s="26">
        <f t="shared" si="79"/>
        <v>0</v>
      </c>
      <c r="HU33" s="26">
        <f t="shared" si="79"/>
        <v>0</v>
      </c>
      <c r="HV33" s="26">
        <f t="shared" si="79"/>
        <v>0</v>
      </c>
      <c r="HW33" s="26">
        <f t="shared" si="79"/>
        <v>0</v>
      </c>
      <c r="HX33" s="26">
        <f t="shared" si="79"/>
        <v>0</v>
      </c>
      <c r="HY33" s="26">
        <f t="shared" si="79"/>
        <v>0</v>
      </c>
      <c r="HZ33" s="26">
        <f t="shared" si="79"/>
        <v>0</v>
      </c>
      <c r="IA33" s="26">
        <f t="shared" si="79"/>
        <v>0</v>
      </c>
      <c r="IB33" s="26">
        <f t="shared" si="79"/>
        <v>0</v>
      </c>
      <c r="IC33" s="26">
        <f t="shared" si="79"/>
        <v>0</v>
      </c>
      <c r="ID33" s="26">
        <f t="shared" si="79"/>
        <v>0</v>
      </c>
      <c r="IE33" s="26"/>
      <c r="IF33" s="26"/>
      <c r="IG33" s="26"/>
      <c r="IH33" s="26"/>
      <c r="II33" s="26"/>
      <c r="IJ33" s="26"/>
      <c r="IK33" s="26"/>
      <c r="IL33" s="26"/>
      <c r="IM33" s="26"/>
      <c r="IN33" s="26"/>
      <c r="IO33" s="26"/>
      <c r="IP33" s="26"/>
      <c r="IQ33" s="26"/>
      <c r="IR33" s="26"/>
      <c r="IS33" s="26"/>
      <c r="IT33" s="26"/>
    </row>
    <row r="34" spans="1:254" s="12" customFormat="1" ht="12" customHeight="1" x14ac:dyDescent="0.15">
      <c r="A34" s="17" t="s">
        <v>179</v>
      </c>
      <c r="B34" s="18"/>
      <c r="C34" s="26">
        <f>IF(HLOOKUP(C$10,PTA_Look_Up_Table,25,FALSE)&gt;=0.001,HLOOKUP(C$10,PTA_Look_Up_Table,25,FALSE),0)</f>
        <v>0</v>
      </c>
      <c r="D34" s="26">
        <f>IF(HLOOKUP(D$10,PTA_Look_Up_Table,25,FALSE)&gt;=0.001,HLOOKUP(D$10,PTA_Look_Up_Table,25,FALSE),0)</f>
        <v>0</v>
      </c>
      <c r="E34" s="26">
        <f t="shared" ref="E34:BP34" si="80">IF(HLOOKUP(E$10,PTA_Look_Up_Table,25,FALSE)&gt;=0.001,HLOOKUP(E$10,PTA_Look_Up_Table,25,FALSE),0)</f>
        <v>0</v>
      </c>
      <c r="F34" s="26">
        <f t="shared" si="80"/>
        <v>0</v>
      </c>
      <c r="G34" s="26">
        <f t="shared" si="80"/>
        <v>0</v>
      </c>
      <c r="H34" s="26">
        <f t="shared" si="80"/>
        <v>0</v>
      </c>
      <c r="I34" s="26">
        <f t="shared" si="80"/>
        <v>0</v>
      </c>
      <c r="J34" s="26">
        <f t="shared" si="80"/>
        <v>0</v>
      </c>
      <c r="K34" s="26">
        <f t="shared" si="80"/>
        <v>0</v>
      </c>
      <c r="L34" s="26">
        <f t="shared" si="80"/>
        <v>0</v>
      </c>
      <c r="M34" s="26">
        <f t="shared" si="80"/>
        <v>0.79227751620801168</v>
      </c>
      <c r="N34" s="26">
        <f t="shared" si="80"/>
        <v>0.79227751098077237</v>
      </c>
      <c r="O34" s="26">
        <f t="shared" si="80"/>
        <v>0</v>
      </c>
      <c r="P34" s="26">
        <f t="shared" si="80"/>
        <v>0.79227752368603666</v>
      </c>
      <c r="Q34" s="26">
        <f t="shared" si="80"/>
        <v>0</v>
      </c>
      <c r="R34" s="26">
        <f t="shared" si="80"/>
        <v>0.79227750491030813</v>
      </c>
      <c r="S34" s="26">
        <f t="shared" si="80"/>
        <v>0</v>
      </c>
      <c r="T34" s="26">
        <f t="shared" si="80"/>
        <v>0</v>
      </c>
      <c r="U34" s="26">
        <f t="shared" si="80"/>
        <v>0</v>
      </c>
      <c r="V34" s="26">
        <f t="shared" si="80"/>
        <v>0</v>
      </c>
      <c r="W34" s="26">
        <f t="shared" si="80"/>
        <v>0</v>
      </c>
      <c r="X34" s="26">
        <f t="shared" si="80"/>
        <v>0</v>
      </c>
      <c r="Y34" s="26">
        <f t="shared" si="80"/>
        <v>0</v>
      </c>
      <c r="Z34" s="26">
        <f t="shared" si="80"/>
        <v>0</v>
      </c>
      <c r="AA34" s="26">
        <f t="shared" si="80"/>
        <v>0</v>
      </c>
      <c r="AB34" s="26">
        <f t="shared" si="80"/>
        <v>0</v>
      </c>
      <c r="AC34" s="26">
        <f t="shared" si="80"/>
        <v>0</v>
      </c>
      <c r="AD34" s="26">
        <f t="shared" si="80"/>
        <v>0</v>
      </c>
      <c r="AE34" s="26">
        <f t="shared" si="80"/>
        <v>0</v>
      </c>
      <c r="AF34" s="26">
        <f t="shared" si="80"/>
        <v>0</v>
      </c>
      <c r="AG34" s="26">
        <f t="shared" si="80"/>
        <v>0</v>
      </c>
      <c r="AH34" s="26">
        <f t="shared" si="80"/>
        <v>0</v>
      </c>
      <c r="AI34" s="26">
        <f t="shared" si="80"/>
        <v>0</v>
      </c>
      <c r="AJ34" s="26">
        <f t="shared" si="80"/>
        <v>0</v>
      </c>
      <c r="AK34" s="26">
        <f t="shared" si="80"/>
        <v>0</v>
      </c>
      <c r="AL34" s="26">
        <f t="shared" si="80"/>
        <v>0.95999999647758616</v>
      </c>
      <c r="AM34" s="26">
        <f t="shared" si="80"/>
        <v>0</v>
      </c>
      <c r="AN34" s="26">
        <f t="shared" si="80"/>
        <v>0</v>
      </c>
      <c r="AO34" s="26">
        <f t="shared" si="80"/>
        <v>0</v>
      </c>
      <c r="AP34" s="26">
        <f t="shared" si="80"/>
        <v>0</v>
      </c>
      <c r="AQ34" s="26">
        <f t="shared" si="80"/>
        <v>0</v>
      </c>
      <c r="AR34" s="26">
        <f t="shared" si="80"/>
        <v>0</v>
      </c>
      <c r="AS34" s="26">
        <f t="shared" si="80"/>
        <v>0</v>
      </c>
      <c r="AT34" s="26">
        <f t="shared" si="80"/>
        <v>0</v>
      </c>
      <c r="AU34" s="26">
        <f t="shared" si="80"/>
        <v>0</v>
      </c>
      <c r="AV34" s="26">
        <f t="shared" si="80"/>
        <v>0</v>
      </c>
      <c r="AW34" s="26">
        <f t="shared" si="80"/>
        <v>0</v>
      </c>
      <c r="AX34" s="26">
        <f t="shared" si="80"/>
        <v>0</v>
      </c>
      <c r="AY34" s="26">
        <f t="shared" si="80"/>
        <v>0</v>
      </c>
      <c r="AZ34" s="26">
        <f t="shared" si="80"/>
        <v>0</v>
      </c>
      <c r="BA34" s="26">
        <f t="shared" si="80"/>
        <v>0</v>
      </c>
      <c r="BB34" s="26">
        <f t="shared" si="80"/>
        <v>0</v>
      </c>
      <c r="BC34" s="26">
        <f t="shared" si="80"/>
        <v>0</v>
      </c>
      <c r="BD34" s="26">
        <f t="shared" si="80"/>
        <v>0</v>
      </c>
      <c r="BE34" s="26">
        <f t="shared" si="80"/>
        <v>0</v>
      </c>
      <c r="BF34" s="26">
        <f t="shared" si="80"/>
        <v>0</v>
      </c>
      <c r="BG34" s="26">
        <f t="shared" si="80"/>
        <v>0</v>
      </c>
      <c r="BH34" s="26">
        <f t="shared" si="80"/>
        <v>0</v>
      </c>
      <c r="BI34" s="26">
        <f t="shared" si="80"/>
        <v>0</v>
      </c>
      <c r="BJ34" s="26">
        <f t="shared" si="80"/>
        <v>0</v>
      </c>
      <c r="BK34" s="26">
        <f t="shared" si="80"/>
        <v>0</v>
      </c>
      <c r="BL34" s="26">
        <f t="shared" si="80"/>
        <v>0</v>
      </c>
      <c r="BM34" s="26">
        <f t="shared" si="80"/>
        <v>0</v>
      </c>
      <c r="BN34" s="26">
        <f t="shared" si="80"/>
        <v>0</v>
      </c>
      <c r="BO34" s="26">
        <f t="shared" si="80"/>
        <v>0</v>
      </c>
      <c r="BP34" s="26">
        <f t="shared" si="80"/>
        <v>0</v>
      </c>
      <c r="BQ34" s="26">
        <f t="shared" ref="BQ34:EB34" si="81">IF(HLOOKUP(BQ$10,PTA_Look_Up_Table,25,FALSE)&gt;=0.001,HLOOKUP(BQ$10,PTA_Look_Up_Table,25,FALSE),0)</f>
        <v>0</v>
      </c>
      <c r="BR34" s="26">
        <f t="shared" si="81"/>
        <v>0</v>
      </c>
      <c r="BS34" s="26">
        <f t="shared" si="81"/>
        <v>0</v>
      </c>
      <c r="BT34" s="26">
        <f t="shared" si="81"/>
        <v>0</v>
      </c>
      <c r="BU34" s="26">
        <f t="shared" si="81"/>
        <v>0</v>
      </c>
      <c r="BV34" s="26">
        <f t="shared" si="81"/>
        <v>0</v>
      </c>
      <c r="BW34" s="26">
        <f t="shared" si="81"/>
        <v>0</v>
      </c>
      <c r="BX34" s="26">
        <f t="shared" si="81"/>
        <v>0</v>
      </c>
      <c r="BY34" s="26">
        <f t="shared" si="81"/>
        <v>0</v>
      </c>
      <c r="BZ34" s="26">
        <f t="shared" si="81"/>
        <v>0</v>
      </c>
      <c r="CA34" s="26">
        <f t="shared" si="81"/>
        <v>0</v>
      </c>
      <c r="CB34" s="26">
        <f t="shared" si="81"/>
        <v>0</v>
      </c>
      <c r="CC34" s="26">
        <f t="shared" si="81"/>
        <v>0</v>
      </c>
      <c r="CD34" s="26">
        <f t="shared" si="81"/>
        <v>0</v>
      </c>
      <c r="CE34" s="26">
        <f t="shared" si="81"/>
        <v>0</v>
      </c>
      <c r="CF34" s="26">
        <f t="shared" si="81"/>
        <v>0</v>
      </c>
      <c r="CG34" s="26">
        <f t="shared" si="81"/>
        <v>0</v>
      </c>
      <c r="CH34" s="26">
        <f t="shared" si="81"/>
        <v>0</v>
      </c>
      <c r="CI34" s="26">
        <f t="shared" si="81"/>
        <v>0</v>
      </c>
      <c r="CJ34" s="26">
        <f t="shared" si="81"/>
        <v>0</v>
      </c>
      <c r="CK34" s="26">
        <f t="shared" si="81"/>
        <v>0</v>
      </c>
      <c r="CL34" s="26">
        <f t="shared" si="81"/>
        <v>0</v>
      </c>
      <c r="CM34" s="26">
        <f t="shared" si="81"/>
        <v>0</v>
      </c>
      <c r="CN34" s="26">
        <f t="shared" si="81"/>
        <v>0</v>
      </c>
      <c r="CO34" s="26">
        <f t="shared" si="81"/>
        <v>0</v>
      </c>
      <c r="CP34" s="26">
        <f t="shared" si="81"/>
        <v>0</v>
      </c>
      <c r="CQ34" s="26">
        <f t="shared" si="81"/>
        <v>0</v>
      </c>
      <c r="CR34" s="26">
        <f t="shared" si="81"/>
        <v>0</v>
      </c>
      <c r="CS34" s="26">
        <f t="shared" si="81"/>
        <v>0</v>
      </c>
      <c r="CT34" s="26">
        <f t="shared" si="81"/>
        <v>0</v>
      </c>
      <c r="CU34" s="26">
        <f t="shared" si="81"/>
        <v>0</v>
      </c>
      <c r="CV34" s="26">
        <f t="shared" si="81"/>
        <v>0</v>
      </c>
      <c r="CW34" s="26">
        <f t="shared" si="81"/>
        <v>0</v>
      </c>
      <c r="CX34" s="26">
        <f t="shared" si="81"/>
        <v>0</v>
      </c>
      <c r="CY34" s="26">
        <f t="shared" si="81"/>
        <v>0</v>
      </c>
      <c r="CZ34" s="26">
        <f t="shared" si="81"/>
        <v>0</v>
      </c>
      <c r="DA34" s="26">
        <f t="shared" si="81"/>
        <v>0</v>
      </c>
      <c r="DB34" s="26">
        <f t="shared" si="81"/>
        <v>0</v>
      </c>
      <c r="DC34" s="26">
        <f t="shared" si="81"/>
        <v>0</v>
      </c>
      <c r="DD34" s="26">
        <f t="shared" si="81"/>
        <v>0</v>
      </c>
      <c r="DE34" s="26">
        <f t="shared" si="81"/>
        <v>0</v>
      </c>
      <c r="DF34" s="26">
        <f t="shared" si="81"/>
        <v>0</v>
      </c>
      <c r="DG34" s="26">
        <f t="shared" si="81"/>
        <v>0</v>
      </c>
      <c r="DH34" s="26">
        <f t="shared" si="81"/>
        <v>0</v>
      </c>
      <c r="DI34" s="26">
        <f t="shared" si="81"/>
        <v>0</v>
      </c>
      <c r="DJ34" s="26">
        <f t="shared" si="81"/>
        <v>0</v>
      </c>
      <c r="DK34" s="26">
        <f t="shared" si="81"/>
        <v>0</v>
      </c>
      <c r="DL34" s="26">
        <f t="shared" si="81"/>
        <v>0</v>
      </c>
      <c r="DM34" s="26">
        <f t="shared" si="81"/>
        <v>0</v>
      </c>
      <c r="DN34" s="26">
        <f t="shared" si="81"/>
        <v>0</v>
      </c>
      <c r="DO34" s="26">
        <f t="shared" si="81"/>
        <v>0</v>
      </c>
      <c r="DP34" s="26">
        <f t="shared" si="81"/>
        <v>0</v>
      </c>
      <c r="DQ34" s="26">
        <f t="shared" si="81"/>
        <v>0</v>
      </c>
      <c r="DR34" s="26">
        <f t="shared" si="81"/>
        <v>0</v>
      </c>
      <c r="DS34" s="26">
        <f t="shared" si="81"/>
        <v>0</v>
      </c>
      <c r="DT34" s="26">
        <f t="shared" si="81"/>
        <v>0</v>
      </c>
      <c r="DU34" s="26">
        <f t="shared" si="81"/>
        <v>0</v>
      </c>
      <c r="DV34" s="26">
        <f t="shared" si="81"/>
        <v>0</v>
      </c>
      <c r="DW34" s="26">
        <f t="shared" si="81"/>
        <v>0</v>
      </c>
      <c r="DX34" s="26">
        <f t="shared" si="81"/>
        <v>0</v>
      </c>
      <c r="DY34" s="26">
        <f t="shared" si="81"/>
        <v>0</v>
      </c>
      <c r="DZ34" s="26">
        <f t="shared" si="81"/>
        <v>0</v>
      </c>
      <c r="EA34" s="26">
        <f t="shared" si="81"/>
        <v>0</v>
      </c>
      <c r="EB34" s="26">
        <f t="shared" si="81"/>
        <v>0</v>
      </c>
      <c r="EC34" s="26">
        <f t="shared" ref="EC34:GN34" si="82">IF(HLOOKUP(EC$10,PTA_Look_Up_Table,25,FALSE)&gt;=0.001,HLOOKUP(EC$10,PTA_Look_Up_Table,25,FALSE),0)</f>
        <v>0</v>
      </c>
      <c r="ED34" s="26">
        <f t="shared" si="82"/>
        <v>0</v>
      </c>
      <c r="EE34" s="26">
        <f t="shared" si="82"/>
        <v>0</v>
      </c>
      <c r="EF34" s="26">
        <f t="shared" si="82"/>
        <v>0</v>
      </c>
      <c r="EG34" s="26">
        <f t="shared" si="82"/>
        <v>0</v>
      </c>
      <c r="EH34" s="26">
        <f t="shared" si="82"/>
        <v>0</v>
      </c>
      <c r="EI34" s="26">
        <f t="shared" si="82"/>
        <v>0</v>
      </c>
      <c r="EJ34" s="26">
        <f t="shared" si="82"/>
        <v>0</v>
      </c>
      <c r="EK34" s="26">
        <f t="shared" si="82"/>
        <v>0</v>
      </c>
      <c r="EL34" s="26">
        <f t="shared" si="82"/>
        <v>0</v>
      </c>
      <c r="EM34" s="26">
        <f t="shared" si="82"/>
        <v>0</v>
      </c>
      <c r="EN34" s="26">
        <f t="shared" si="82"/>
        <v>0</v>
      </c>
      <c r="EO34" s="26">
        <f t="shared" si="82"/>
        <v>0</v>
      </c>
      <c r="EP34" s="26">
        <f t="shared" si="82"/>
        <v>0</v>
      </c>
      <c r="EQ34" s="26">
        <f t="shared" si="82"/>
        <v>0</v>
      </c>
      <c r="ER34" s="26">
        <f t="shared" si="82"/>
        <v>0</v>
      </c>
      <c r="ES34" s="26">
        <f t="shared" si="82"/>
        <v>0</v>
      </c>
      <c r="ET34" s="26">
        <f t="shared" si="82"/>
        <v>0</v>
      </c>
      <c r="EU34" s="26">
        <f t="shared" si="82"/>
        <v>0</v>
      </c>
      <c r="EV34" s="26">
        <f t="shared" si="82"/>
        <v>0</v>
      </c>
      <c r="EW34" s="26">
        <f t="shared" si="82"/>
        <v>0</v>
      </c>
      <c r="EX34" s="26">
        <f t="shared" si="82"/>
        <v>0</v>
      </c>
      <c r="EY34" s="26">
        <f t="shared" si="82"/>
        <v>0</v>
      </c>
      <c r="EZ34" s="26">
        <f t="shared" si="82"/>
        <v>0</v>
      </c>
      <c r="FA34" s="26">
        <f t="shared" si="82"/>
        <v>0</v>
      </c>
      <c r="FB34" s="26">
        <f t="shared" si="82"/>
        <v>0</v>
      </c>
      <c r="FC34" s="26">
        <f t="shared" si="82"/>
        <v>0</v>
      </c>
      <c r="FD34" s="26">
        <f t="shared" si="82"/>
        <v>0</v>
      </c>
      <c r="FE34" s="26">
        <f t="shared" si="82"/>
        <v>0</v>
      </c>
      <c r="FF34" s="26">
        <f t="shared" si="82"/>
        <v>0</v>
      </c>
      <c r="FG34" s="26">
        <f t="shared" si="82"/>
        <v>0</v>
      </c>
      <c r="FH34" s="26">
        <f t="shared" si="82"/>
        <v>0</v>
      </c>
      <c r="FI34" s="26">
        <f t="shared" si="82"/>
        <v>0</v>
      </c>
      <c r="FJ34" s="26">
        <f t="shared" si="82"/>
        <v>0</v>
      </c>
      <c r="FK34" s="26">
        <f t="shared" si="82"/>
        <v>0</v>
      </c>
      <c r="FL34" s="26">
        <f t="shared" si="82"/>
        <v>0</v>
      </c>
      <c r="FM34" s="26">
        <f t="shared" si="82"/>
        <v>0</v>
      </c>
      <c r="FN34" s="26">
        <f t="shared" si="82"/>
        <v>0</v>
      </c>
      <c r="FO34" s="26">
        <f t="shared" si="82"/>
        <v>0</v>
      </c>
      <c r="FP34" s="26">
        <f t="shared" si="82"/>
        <v>0</v>
      </c>
      <c r="FQ34" s="26">
        <f t="shared" si="82"/>
        <v>0</v>
      </c>
      <c r="FR34" s="26">
        <f t="shared" si="82"/>
        <v>0</v>
      </c>
      <c r="FS34" s="26">
        <f t="shared" si="82"/>
        <v>0</v>
      </c>
      <c r="FT34" s="26">
        <f t="shared" si="82"/>
        <v>0</v>
      </c>
      <c r="FU34" s="26">
        <f t="shared" si="82"/>
        <v>0</v>
      </c>
      <c r="FV34" s="26">
        <f t="shared" si="82"/>
        <v>0</v>
      </c>
      <c r="FW34" s="26">
        <f t="shared" si="82"/>
        <v>0</v>
      </c>
      <c r="FX34" s="26">
        <f t="shared" si="82"/>
        <v>0</v>
      </c>
      <c r="FY34" s="26">
        <f t="shared" si="82"/>
        <v>0</v>
      </c>
      <c r="FZ34" s="26">
        <f t="shared" si="82"/>
        <v>0</v>
      </c>
      <c r="GA34" s="26">
        <f t="shared" si="82"/>
        <v>0</v>
      </c>
      <c r="GB34" s="26">
        <f t="shared" si="82"/>
        <v>0</v>
      </c>
      <c r="GC34" s="26">
        <f t="shared" si="82"/>
        <v>0</v>
      </c>
      <c r="GD34" s="26">
        <f t="shared" si="82"/>
        <v>0</v>
      </c>
      <c r="GE34" s="26">
        <f t="shared" si="82"/>
        <v>0</v>
      </c>
      <c r="GF34" s="26">
        <f t="shared" si="82"/>
        <v>0</v>
      </c>
      <c r="GG34" s="26">
        <f t="shared" si="82"/>
        <v>0</v>
      </c>
      <c r="GH34" s="26">
        <f t="shared" si="82"/>
        <v>0</v>
      </c>
      <c r="GI34" s="26">
        <f t="shared" si="82"/>
        <v>0</v>
      </c>
      <c r="GJ34" s="26">
        <f t="shared" si="82"/>
        <v>0</v>
      </c>
      <c r="GK34" s="26">
        <f t="shared" si="82"/>
        <v>0</v>
      </c>
      <c r="GL34" s="26">
        <f t="shared" si="82"/>
        <v>0</v>
      </c>
      <c r="GM34" s="26">
        <f t="shared" si="82"/>
        <v>0.79227751016222092</v>
      </c>
      <c r="GN34" s="26">
        <f t="shared" si="82"/>
        <v>0</v>
      </c>
      <c r="GO34" s="26">
        <f t="shared" ref="GO34:ID34" si="83">IF(HLOOKUP(GO$10,PTA_Look_Up_Table,25,FALSE)&gt;=0.001,HLOOKUP(GO$10,PTA_Look_Up_Table,25,FALSE),0)</f>
        <v>0</v>
      </c>
      <c r="GP34" s="26">
        <f t="shared" si="83"/>
        <v>0</v>
      </c>
      <c r="GQ34" s="26">
        <f t="shared" si="83"/>
        <v>0</v>
      </c>
      <c r="GR34" s="26">
        <f t="shared" si="83"/>
        <v>0</v>
      </c>
      <c r="GS34" s="26">
        <f t="shared" si="83"/>
        <v>0</v>
      </c>
      <c r="GT34" s="26">
        <f t="shared" si="83"/>
        <v>0</v>
      </c>
      <c r="GU34" s="26">
        <f t="shared" si="83"/>
        <v>0</v>
      </c>
      <c r="GV34" s="26">
        <f t="shared" si="83"/>
        <v>0</v>
      </c>
      <c r="GW34" s="26">
        <f t="shared" si="83"/>
        <v>0</v>
      </c>
      <c r="GX34" s="26">
        <f t="shared" si="83"/>
        <v>0</v>
      </c>
      <c r="GY34" s="26">
        <f t="shared" si="83"/>
        <v>0</v>
      </c>
      <c r="GZ34" s="26">
        <f t="shared" si="83"/>
        <v>0</v>
      </c>
      <c r="HA34" s="26">
        <f t="shared" si="83"/>
        <v>0</v>
      </c>
      <c r="HB34" s="26">
        <f t="shared" si="83"/>
        <v>0</v>
      </c>
      <c r="HC34" s="26">
        <f t="shared" si="83"/>
        <v>0</v>
      </c>
      <c r="HD34" s="26">
        <f t="shared" si="83"/>
        <v>0</v>
      </c>
      <c r="HE34" s="26">
        <f t="shared" si="83"/>
        <v>0</v>
      </c>
      <c r="HF34" s="26">
        <f t="shared" si="83"/>
        <v>0</v>
      </c>
      <c r="HG34" s="26">
        <f t="shared" si="83"/>
        <v>0</v>
      </c>
      <c r="HH34" s="26">
        <f t="shared" si="83"/>
        <v>0</v>
      </c>
      <c r="HI34" s="26">
        <f t="shared" si="83"/>
        <v>0</v>
      </c>
      <c r="HJ34" s="26">
        <f t="shared" si="83"/>
        <v>0</v>
      </c>
      <c r="HK34" s="26">
        <f t="shared" si="83"/>
        <v>0</v>
      </c>
      <c r="HL34" s="26">
        <f t="shared" si="83"/>
        <v>0</v>
      </c>
      <c r="HM34" s="26">
        <f t="shared" si="83"/>
        <v>0</v>
      </c>
      <c r="HN34" s="26">
        <f t="shared" si="83"/>
        <v>0</v>
      </c>
      <c r="HO34" s="26">
        <f t="shared" si="83"/>
        <v>0</v>
      </c>
      <c r="HP34" s="26">
        <f t="shared" si="83"/>
        <v>0</v>
      </c>
      <c r="HQ34" s="26">
        <f t="shared" si="83"/>
        <v>0</v>
      </c>
      <c r="HR34" s="26">
        <f t="shared" si="83"/>
        <v>0</v>
      </c>
      <c r="HS34" s="26">
        <f t="shared" si="83"/>
        <v>0</v>
      </c>
      <c r="HT34" s="26">
        <f t="shared" si="83"/>
        <v>0</v>
      </c>
      <c r="HU34" s="26">
        <f t="shared" si="83"/>
        <v>0</v>
      </c>
      <c r="HV34" s="26">
        <f t="shared" si="83"/>
        <v>0</v>
      </c>
      <c r="HW34" s="26">
        <f t="shared" si="83"/>
        <v>0</v>
      </c>
      <c r="HX34" s="26">
        <f t="shared" si="83"/>
        <v>0</v>
      </c>
      <c r="HY34" s="26">
        <f t="shared" si="83"/>
        <v>0</v>
      </c>
      <c r="HZ34" s="26">
        <f t="shared" si="83"/>
        <v>0</v>
      </c>
      <c r="IA34" s="26">
        <f t="shared" si="83"/>
        <v>0</v>
      </c>
      <c r="IB34" s="26">
        <f t="shared" si="83"/>
        <v>0</v>
      </c>
      <c r="IC34" s="26">
        <f t="shared" si="83"/>
        <v>0</v>
      </c>
      <c r="ID34" s="26">
        <f t="shared" si="83"/>
        <v>0</v>
      </c>
      <c r="IE34" s="26"/>
      <c r="IF34" s="26"/>
      <c r="IG34" s="26"/>
      <c r="IH34" s="26"/>
      <c r="II34" s="26"/>
      <c r="IJ34" s="26"/>
      <c r="IK34" s="26"/>
      <c r="IL34" s="26"/>
      <c r="IM34" s="26"/>
      <c r="IN34" s="26"/>
      <c r="IO34" s="26"/>
      <c r="IP34" s="26"/>
      <c r="IQ34" s="26"/>
      <c r="IR34" s="26"/>
      <c r="IS34" s="26"/>
      <c r="IT34" s="26"/>
    </row>
    <row r="35" spans="1:254" s="12" customFormat="1" ht="12" customHeight="1" x14ac:dyDescent="0.15">
      <c r="A35" s="17" t="s">
        <v>180</v>
      </c>
      <c r="B35" s="18"/>
      <c r="C35" s="26">
        <f>IF(HLOOKUP(C$10,PTA_Look_Up_Table,26,FALSE)&gt;=0.001,HLOOKUP(C$10,PTA_Look_Up_Table,26,FALSE),0)</f>
        <v>0</v>
      </c>
      <c r="D35" s="26">
        <f>IF(HLOOKUP(D$10,PTA_Look_Up_Table,26,FALSE)&gt;=0.001,HLOOKUP(D$10,PTA_Look_Up_Table,26,FALSE),0)</f>
        <v>0</v>
      </c>
      <c r="E35" s="26">
        <f t="shared" ref="E35:BP35" si="84">IF(HLOOKUP(E$10,PTA_Look_Up_Table,26,FALSE)&gt;=0.001,HLOOKUP(E$10,PTA_Look_Up_Table,26,FALSE),0)</f>
        <v>0</v>
      </c>
      <c r="F35" s="26">
        <f t="shared" si="84"/>
        <v>0</v>
      </c>
      <c r="G35" s="26">
        <f t="shared" si="84"/>
        <v>0</v>
      </c>
      <c r="H35" s="26">
        <f t="shared" si="84"/>
        <v>0</v>
      </c>
      <c r="I35" s="26">
        <f t="shared" si="84"/>
        <v>0</v>
      </c>
      <c r="J35" s="26">
        <f t="shared" si="84"/>
        <v>0</v>
      </c>
      <c r="K35" s="26">
        <f t="shared" si="84"/>
        <v>0</v>
      </c>
      <c r="L35" s="26">
        <f t="shared" si="84"/>
        <v>0</v>
      </c>
      <c r="M35" s="26">
        <f t="shared" si="84"/>
        <v>0</v>
      </c>
      <c r="N35" s="26">
        <f t="shared" si="84"/>
        <v>0</v>
      </c>
      <c r="O35" s="26">
        <f t="shared" si="84"/>
        <v>0</v>
      </c>
      <c r="P35" s="26">
        <f t="shared" si="84"/>
        <v>0</v>
      </c>
      <c r="Q35" s="26">
        <f t="shared" si="84"/>
        <v>0</v>
      </c>
      <c r="R35" s="26">
        <f t="shared" si="84"/>
        <v>0</v>
      </c>
      <c r="S35" s="26">
        <f t="shared" si="84"/>
        <v>0</v>
      </c>
      <c r="T35" s="26">
        <f t="shared" si="84"/>
        <v>0</v>
      </c>
      <c r="U35" s="26">
        <f t="shared" si="84"/>
        <v>0</v>
      </c>
      <c r="V35" s="26">
        <f t="shared" si="84"/>
        <v>0</v>
      </c>
      <c r="W35" s="26">
        <f t="shared" si="84"/>
        <v>0</v>
      </c>
      <c r="X35" s="26">
        <f t="shared" si="84"/>
        <v>0</v>
      </c>
      <c r="Y35" s="26">
        <f t="shared" si="84"/>
        <v>0</v>
      </c>
      <c r="Z35" s="26">
        <f t="shared" si="84"/>
        <v>0</v>
      </c>
      <c r="AA35" s="26">
        <f t="shared" si="84"/>
        <v>0</v>
      </c>
      <c r="AB35" s="26">
        <f t="shared" si="84"/>
        <v>0</v>
      </c>
      <c r="AC35" s="26">
        <f t="shared" si="84"/>
        <v>0</v>
      </c>
      <c r="AD35" s="26">
        <f t="shared" si="84"/>
        <v>0</v>
      </c>
      <c r="AE35" s="26">
        <f t="shared" si="84"/>
        <v>0</v>
      </c>
      <c r="AF35" s="26">
        <f t="shared" si="84"/>
        <v>0</v>
      </c>
      <c r="AG35" s="26">
        <f t="shared" si="84"/>
        <v>0</v>
      </c>
      <c r="AH35" s="26">
        <f t="shared" si="84"/>
        <v>0</v>
      </c>
      <c r="AI35" s="26">
        <f t="shared" si="84"/>
        <v>0</v>
      </c>
      <c r="AJ35" s="26">
        <f t="shared" si="84"/>
        <v>0</v>
      </c>
      <c r="AK35" s="26">
        <f t="shared" si="84"/>
        <v>0</v>
      </c>
      <c r="AL35" s="26">
        <f t="shared" si="84"/>
        <v>0</v>
      </c>
      <c r="AM35" s="26">
        <f t="shared" si="84"/>
        <v>0</v>
      </c>
      <c r="AN35" s="26">
        <f t="shared" si="84"/>
        <v>0</v>
      </c>
      <c r="AO35" s="26">
        <f t="shared" si="84"/>
        <v>0</v>
      </c>
      <c r="AP35" s="26">
        <f t="shared" si="84"/>
        <v>0</v>
      </c>
      <c r="AQ35" s="26">
        <f t="shared" si="84"/>
        <v>0</v>
      </c>
      <c r="AR35" s="26">
        <f t="shared" si="84"/>
        <v>0</v>
      </c>
      <c r="AS35" s="26">
        <f t="shared" si="84"/>
        <v>0</v>
      </c>
      <c r="AT35" s="26">
        <f t="shared" si="84"/>
        <v>0</v>
      </c>
      <c r="AU35" s="26">
        <f t="shared" si="84"/>
        <v>0</v>
      </c>
      <c r="AV35" s="26">
        <f t="shared" si="84"/>
        <v>0</v>
      </c>
      <c r="AW35" s="26">
        <f t="shared" si="84"/>
        <v>0</v>
      </c>
      <c r="AX35" s="26">
        <f t="shared" si="84"/>
        <v>0</v>
      </c>
      <c r="AY35" s="26">
        <f t="shared" si="84"/>
        <v>0</v>
      </c>
      <c r="AZ35" s="26">
        <f t="shared" si="84"/>
        <v>0</v>
      </c>
      <c r="BA35" s="26">
        <f t="shared" si="84"/>
        <v>0</v>
      </c>
      <c r="BB35" s="26">
        <f t="shared" si="84"/>
        <v>0</v>
      </c>
      <c r="BC35" s="26">
        <f t="shared" si="84"/>
        <v>0</v>
      </c>
      <c r="BD35" s="26">
        <f t="shared" si="84"/>
        <v>0</v>
      </c>
      <c r="BE35" s="26">
        <f t="shared" si="84"/>
        <v>0</v>
      </c>
      <c r="BF35" s="26">
        <f t="shared" si="84"/>
        <v>0</v>
      </c>
      <c r="BG35" s="26">
        <f t="shared" si="84"/>
        <v>0</v>
      </c>
      <c r="BH35" s="26">
        <f t="shared" si="84"/>
        <v>0</v>
      </c>
      <c r="BI35" s="26">
        <f t="shared" si="84"/>
        <v>0</v>
      </c>
      <c r="BJ35" s="26">
        <f t="shared" si="84"/>
        <v>0</v>
      </c>
      <c r="BK35" s="26">
        <f t="shared" si="84"/>
        <v>0</v>
      </c>
      <c r="BL35" s="26">
        <f t="shared" si="84"/>
        <v>0</v>
      </c>
      <c r="BM35" s="26">
        <f t="shared" si="84"/>
        <v>0</v>
      </c>
      <c r="BN35" s="26">
        <f t="shared" si="84"/>
        <v>0</v>
      </c>
      <c r="BO35" s="26">
        <f t="shared" si="84"/>
        <v>0</v>
      </c>
      <c r="BP35" s="26">
        <f t="shared" si="84"/>
        <v>0</v>
      </c>
      <c r="BQ35" s="26">
        <f t="shared" ref="BQ35:EB35" si="85">IF(HLOOKUP(BQ$10,PTA_Look_Up_Table,26,FALSE)&gt;=0.001,HLOOKUP(BQ$10,PTA_Look_Up_Table,26,FALSE),0)</f>
        <v>0</v>
      </c>
      <c r="BR35" s="26">
        <f t="shared" si="85"/>
        <v>0</v>
      </c>
      <c r="BS35" s="26">
        <f t="shared" si="85"/>
        <v>0</v>
      </c>
      <c r="BT35" s="26">
        <f t="shared" si="85"/>
        <v>0</v>
      </c>
      <c r="BU35" s="26">
        <f t="shared" si="85"/>
        <v>0</v>
      </c>
      <c r="BV35" s="26">
        <f t="shared" si="85"/>
        <v>0</v>
      </c>
      <c r="BW35" s="26">
        <f t="shared" si="85"/>
        <v>0</v>
      </c>
      <c r="BX35" s="26">
        <f t="shared" si="85"/>
        <v>0</v>
      </c>
      <c r="BY35" s="26">
        <f t="shared" si="85"/>
        <v>0</v>
      </c>
      <c r="BZ35" s="26">
        <f t="shared" si="85"/>
        <v>0</v>
      </c>
      <c r="CA35" s="26">
        <f t="shared" si="85"/>
        <v>0</v>
      </c>
      <c r="CB35" s="26">
        <f t="shared" si="85"/>
        <v>0</v>
      </c>
      <c r="CC35" s="26">
        <f t="shared" si="85"/>
        <v>0</v>
      </c>
      <c r="CD35" s="26">
        <f t="shared" si="85"/>
        <v>0</v>
      </c>
      <c r="CE35" s="26">
        <f t="shared" si="85"/>
        <v>0</v>
      </c>
      <c r="CF35" s="26">
        <f t="shared" si="85"/>
        <v>0</v>
      </c>
      <c r="CG35" s="26">
        <f t="shared" si="85"/>
        <v>0</v>
      </c>
      <c r="CH35" s="26">
        <f t="shared" si="85"/>
        <v>0</v>
      </c>
      <c r="CI35" s="26">
        <f t="shared" si="85"/>
        <v>0</v>
      </c>
      <c r="CJ35" s="26">
        <f t="shared" si="85"/>
        <v>0</v>
      </c>
      <c r="CK35" s="26">
        <f t="shared" si="85"/>
        <v>0</v>
      </c>
      <c r="CL35" s="26">
        <f t="shared" si="85"/>
        <v>0</v>
      </c>
      <c r="CM35" s="26">
        <f t="shared" si="85"/>
        <v>0</v>
      </c>
      <c r="CN35" s="26">
        <f t="shared" si="85"/>
        <v>0</v>
      </c>
      <c r="CO35" s="26">
        <f t="shared" si="85"/>
        <v>0</v>
      </c>
      <c r="CP35" s="26">
        <f t="shared" si="85"/>
        <v>0</v>
      </c>
      <c r="CQ35" s="26">
        <f t="shared" si="85"/>
        <v>0</v>
      </c>
      <c r="CR35" s="26">
        <f t="shared" si="85"/>
        <v>0</v>
      </c>
      <c r="CS35" s="26">
        <f t="shared" si="85"/>
        <v>0</v>
      </c>
      <c r="CT35" s="26">
        <f t="shared" si="85"/>
        <v>0</v>
      </c>
      <c r="CU35" s="26">
        <f t="shared" si="85"/>
        <v>0</v>
      </c>
      <c r="CV35" s="26">
        <f t="shared" si="85"/>
        <v>0</v>
      </c>
      <c r="CW35" s="26">
        <f t="shared" si="85"/>
        <v>0</v>
      </c>
      <c r="CX35" s="26">
        <f t="shared" si="85"/>
        <v>0</v>
      </c>
      <c r="CY35" s="26">
        <f t="shared" si="85"/>
        <v>0</v>
      </c>
      <c r="CZ35" s="26">
        <f t="shared" si="85"/>
        <v>0</v>
      </c>
      <c r="DA35" s="26">
        <f t="shared" si="85"/>
        <v>0</v>
      </c>
      <c r="DB35" s="26">
        <f t="shared" si="85"/>
        <v>0</v>
      </c>
      <c r="DC35" s="26">
        <f t="shared" si="85"/>
        <v>0</v>
      </c>
      <c r="DD35" s="26">
        <f t="shared" si="85"/>
        <v>0</v>
      </c>
      <c r="DE35" s="26">
        <f t="shared" si="85"/>
        <v>0</v>
      </c>
      <c r="DF35" s="26">
        <f t="shared" si="85"/>
        <v>0</v>
      </c>
      <c r="DG35" s="26">
        <f t="shared" si="85"/>
        <v>0</v>
      </c>
      <c r="DH35" s="26">
        <f t="shared" si="85"/>
        <v>0</v>
      </c>
      <c r="DI35" s="26">
        <f t="shared" si="85"/>
        <v>0</v>
      </c>
      <c r="DJ35" s="26">
        <f t="shared" si="85"/>
        <v>0</v>
      </c>
      <c r="DK35" s="26">
        <f t="shared" si="85"/>
        <v>0</v>
      </c>
      <c r="DL35" s="26">
        <f t="shared" si="85"/>
        <v>0</v>
      </c>
      <c r="DM35" s="26">
        <f t="shared" si="85"/>
        <v>0</v>
      </c>
      <c r="DN35" s="26">
        <f t="shared" si="85"/>
        <v>0</v>
      </c>
      <c r="DO35" s="26">
        <f t="shared" si="85"/>
        <v>0</v>
      </c>
      <c r="DP35" s="26">
        <f t="shared" si="85"/>
        <v>0</v>
      </c>
      <c r="DQ35" s="26">
        <f t="shared" si="85"/>
        <v>0</v>
      </c>
      <c r="DR35" s="26">
        <f t="shared" si="85"/>
        <v>0</v>
      </c>
      <c r="DS35" s="26">
        <f t="shared" si="85"/>
        <v>0</v>
      </c>
      <c r="DT35" s="26">
        <f t="shared" si="85"/>
        <v>0</v>
      </c>
      <c r="DU35" s="26">
        <f t="shared" si="85"/>
        <v>0</v>
      </c>
      <c r="DV35" s="26">
        <f t="shared" si="85"/>
        <v>0</v>
      </c>
      <c r="DW35" s="26">
        <f t="shared" si="85"/>
        <v>0</v>
      </c>
      <c r="DX35" s="26">
        <f t="shared" si="85"/>
        <v>0</v>
      </c>
      <c r="DY35" s="26">
        <f t="shared" si="85"/>
        <v>0</v>
      </c>
      <c r="DZ35" s="26">
        <f t="shared" si="85"/>
        <v>0</v>
      </c>
      <c r="EA35" s="26">
        <f t="shared" si="85"/>
        <v>0</v>
      </c>
      <c r="EB35" s="26">
        <f t="shared" si="85"/>
        <v>0</v>
      </c>
      <c r="EC35" s="26">
        <f t="shared" ref="EC35:GN35" si="86">IF(HLOOKUP(EC$10,PTA_Look_Up_Table,26,FALSE)&gt;=0.001,HLOOKUP(EC$10,PTA_Look_Up_Table,26,FALSE),0)</f>
        <v>0</v>
      </c>
      <c r="ED35" s="26">
        <f t="shared" si="86"/>
        <v>0</v>
      </c>
      <c r="EE35" s="26">
        <f t="shared" si="86"/>
        <v>0</v>
      </c>
      <c r="EF35" s="26">
        <f t="shared" si="86"/>
        <v>0</v>
      </c>
      <c r="EG35" s="26">
        <f t="shared" si="86"/>
        <v>0</v>
      </c>
      <c r="EH35" s="26">
        <f t="shared" si="86"/>
        <v>0</v>
      </c>
      <c r="EI35" s="26">
        <f t="shared" si="86"/>
        <v>0</v>
      </c>
      <c r="EJ35" s="26">
        <f t="shared" si="86"/>
        <v>0</v>
      </c>
      <c r="EK35" s="26">
        <f t="shared" si="86"/>
        <v>0</v>
      </c>
      <c r="EL35" s="26">
        <f t="shared" si="86"/>
        <v>0</v>
      </c>
      <c r="EM35" s="26">
        <f t="shared" si="86"/>
        <v>0</v>
      </c>
      <c r="EN35" s="26">
        <f t="shared" si="86"/>
        <v>0</v>
      </c>
      <c r="EO35" s="26">
        <f t="shared" si="86"/>
        <v>0</v>
      </c>
      <c r="EP35" s="26">
        <f t="shared" si="86"/>
        <v>0</v>
      </c>
      <c r="EQ35" s="26">
        <f t="shared" si="86"/>
        <v>0</v>
      </c>
      <c r="ER35" s="26">
        <f t="shared" si="86"/>
        <v>0</v>
      </c>
      <c r="ES35" s="26">
        <f t="shared" si="86"/>
        <v>0</v>
      </c>
      <c r="ET35" s="26">
        <f t="shared" si="86"/>
        <v>0</v>
      </c>
      <c r="EU35" s="26">
        <f t="shared" si="86"/>
        <v>0</v>
      </c>
      <c r="EV35" s="26">
        <f t="shared" si="86"/>
        <v>0</v>
      </c>
      <c r="EW35" s="26">
        <f t="shared" si="86"/>
        <v>0</v>
      </c>
      <c r="EX35" s="26">
        <f t="shared" si="86"/>
        <v>0</v>
      </c>
      <c r="EY35" s="26">
        <f t="shared" si="86"/>
        <v>0</v>
      </c>
      <c r="EZ35" s="26">
        <f t="shared" si="86"/>
        <v>0</v>
      </c>
      <c r="FA35" s="26">
        <f t="shared" si="86"/>
        <v>0</v>
      </c>
      <c r="FB35" s="26">
        <f t="shared" si="86"/>
        <v>0</v>
      </c>
      <c r="FC35" s="26">
        <f t="shared" si="86"/>
        <v>0</v>
      </c>
      <c r="FD35" s="26">
        <f t="shared" si="86"/>
        <v>0</v>
      </c>
      <c r="FE35" s="26">
        <f t="shared" si="86"/>
        <v>0</v>
      </c>
      <c r="FF35" s="26">
        <f t="shared" si="86"/>
        <v>0</v>
      </c>
      <c r="FG35" s="26">
        <f t="shared" si="86"/>
        <v>0</v>
      </c>
      <c r="FH35" s="26">
        <f t="shared" si="86"/>
        <v>0</v>
      </c>
      <c r="FI35" s="26">
        <f t="shared" si="86"/>
        <v>0</v>
      </c>
      <c r="FJ35" s="26">
        <f t="shared" si="86"/>
        <v>0</v>
      </c>
      <c r="FK35" s="26">
        <f t="shared" si="86"/>
        <v>0</v>
      </c>
      <c r="FL35" s="26">
        <f t="shared" si="86"/>
        <v>0</v>
      </c>
      <c r="FM35" s="26">
        <f t="shared" si="86"/>
        <v>0</v>
      </c>
      <c r="FN35" s="26">
        <f t="shared" si="86"/>
        <v>0</v>
      </c>
      <c r="FO35" s="26">
        <f t="shared" si="86"/>
        <v>0</v>
      </c>
      <c r="FP35" s="26">
        <f t="shared" si="86"/>
        <v>0</v>
      </c>
      <c r="FQ35" s="26">
        <f t="shared" si="86"/>
        <v>0</v>
      </c>
      <c r="FR35" s="26">
        <f t="shared" si="86"/>
        <v>0</v>
      </c>
      <c r="FS35" s="26">
        <f t="shared" si="86"/>
        <v>0</v>
      </c>
      <c r="FT35" s="26">
        <f t="shared" si="86"/>
        <v>0</v>
      </c>
      <c r="FU35" s="26">
        <f t="shared" si="86"/>
        <v>0</v>
      </c>
      <c r="FV35" s="26">
        <f t="shared" si="86"/>
        <v>0</v>
      </c>
      <c r="FW35" s="26">
        <f t="shared" si="86"/>
        <v>0</v>
      </c>
      <c r="FX35" s="26">
        <f t="shared" si="86"/>
        <v>0</v>
      </c>
      <c r="FY35" s="26">
        <f t="shared" si="86"/>
        <v>0</v>
      </c>
      <c r="FZ35" s="26">
        <f t="shared" si="86"/>
        <v>0</v>
      </c>
      <c r="GA35" s="26">
        <f t="shared" si="86"/>
        <v>0</v>
      </c>
      <c r="GB35" s="26">
        <f t="shared" si="86"/>
        <v>0</v>
      </c>
      <c r="GC35" s="26">
        <f t="shared" si="86"/>
        <v>0</v>
      </c>
      <c r="GD35" s="26">
        <f t="shared" si="86"/>
        <v>0</v>
      </c>
      <c r="GE35" s="26">
        <f t="shared" si="86"/>
        <v>0</v>
      </c>
      <c r="GF35" s="26">
        <f t="shared" si="86"/>
        <v>0</v>
      </c>
      <c r="GG35" s="26">
        <f t="shared" si="86"/>
        <v>0</v>
      </c>
      <c r="GH35" s="26">
        <f t="shared" si="86"/>
        <v>0</v>
      </c>
      <c r="GI35" s="26">
        <f t="shared" si="86"/>
        <v>0</v>
      </c>
      <c r="GJ35" s="26">
        <f t="shared" si="86"/>
        <v>0</v>
      </c>
      <c r="GK35" s="26">
        <f t="shared" si="86"/>
        <v>0</v>
      </c>
      <c r="GL35" s="26">
        <f t="shared" si="86"/>
        <v>0</v>
      </c>
      <c r="GM35" s="26">
        <f t="shared" si="86"/>
        <v>0</v>
      </c>
      <c r="GN35" s="26">
        <f t="shared" si="86"/>
        <v>0</v>
      </c>
      <c r="GO35" s="26">
        <f t="shared" ref="GO35:ID35" si="87">IF(HLOOKUP(GO$10,PTA_Look_Up_Table,26,FALSE)&gt;=0.001,HLOOKUP(GO$10,PTA_Look_Up_Table,26,FALSE),0)</f>
        <v>0</v>
      </c>
      <c r="GP35" s="26">
        <f t="shared" si="87"/>
        <v>0</v>
      </c>
      <c r="GQ35" s="26">
        <f t="shared" si="87"/>
        <v>0</v>
      </c>
      <c r="GR35" s="26">
        <f t="shared" si="87"/>
        <v>0</v>
      </c>
      <c r="GS35" s="26">
        <f t="shared" si="87"/>
        <v>0</v>
      </c>
      <c r="GT35" s="26">
        <f t="shared" si="87"/>
        <v>0</v>
      </c>
      <c r="GU35" s="26">
        <f t="shared" si="87"/>
        <v>0</v>
      </c>
      <c r="GV35" s="26">
        <f t="shared" si="87"/>
        <v>0</v>
      </c>
      <c r="GW35" s="26">
        <f t="shared" si="87"/>
        <v>0</v>
      </c>
      <c r="GX35" s="26">
        <f t="shared" si="87"/>
        <v>0</v>
      </c>
      <c r="GY35" s="26">
        <f t="shared" si="87"/>
        <v>0</v>
      </c>
      <c r="GZ35" s="26">
        <f t="shared" si="87"/>
        <v>0</v>
      </c>
      <c r="HA35" s="26">
        <f t="shared" si="87"/>
        <v>0</v>
      </c>
      <c r="HB35" s="26">
        <f t="shared" si="87"/>
        <v>0</v>
      </c>
      <c r="HC35" s="26">
        <f t="shared" si="87"/>
        <v>0</v>
      </c>
      <c r="HD35" s="26">
        <f t="shared" si="87"/>
        <v>0</v>
      </c>
      <c r="HE35" s="26">
        <f t="shared" si="87"/>
        <v>0</v>
      </c>
      <c r="HF35" s="26">
        <f t="shared" si="87"/>
        <v>0</v>
      </c>
      <c r="HG35" s="26">
        <f t="shared" si="87"/>
        <v>0</v>
      </c>
      <c r="HH35" s="26">
        <f t="shared" si="87"/>
        <v>0</v>
      </c>
      <c r="HI35" s="26">
        <f t="shared" si="87"/>
        <v>0</v>
      </c>
      <c r="HJ35" s="26">
        <f t="shared" si="87"/>
        <v>0</v>
      </c>
      <c r="HK35" s="26">
        <f t="shared" si="87"/>
        <v>0</v>
      </c>
      <c r="HL35" s="26">
        <f t="shared" si="87"/>
        <v>0</v>
      </c>
      <c r="HM35" s="26">
        <f t="shared" si="87"/>
        <v>0</v>
      </c>
      <c r="HN35" s="26">
        <f t="shared" si="87"/>
        <v>0</v>
      </c>
      <c r="HO35" s="26">
        <f t="shared" si="87"/>
        <v>0</v>
      </c>
      <c r="HP35" s="26">
        <f t="shared" si="87"/>
        <v>0</v>
      </c>
      <c r="HQ35" s="26">
        <f t="shared" si="87"/>
        <v>0</v>
      </c>
      <c r="HR35" s="26">
        <f t="shared" si="87"/>
        <v>0</v>
      </c>
      <c r="HS35" s="26">
        <f t="shared" si="87"/>
        <v>0</v>
      </c>
      <c r="HT35" s="26">
        <f t="shared" si="87"/>
        <v>0</v>
      </c>
      <c r="HU35" s="26">
        <f t="shared" si="87"/>
        <v>0</v>
      </c>
      <c r="HV35" s="26">
        <f t="shared" si="87"/>
        <v>0</v>
      </c>
      <c r="HW35" s="26">
        <f t="shared" si="87"/>
        <v>0</v>
      </c>
      <c r="HX35" s="26">
        <f t="shared" si="87"/>
        <v>0</v>
      </c>
      <c r="HY35" s="26">
        <f t="shared" si="87"/>
        <v>0</v>
      </c>
      <c r="HZ35" s="26">
        <f t="shared" si="87"/>
        <v>0</v>
      </c>
      <c r="IA35" s="26">
        <f t="shared" si="87"/>
        <v>0</v>
      </c>
      <c r="IB35" s="26">
        <f t="shared" si="87"/>
        <v>0</v>
      </c>
      <c r="IC35" s="26">
        <f t="shared" si="87"/>
        <v>0</v>
      </c>
      <c r="ID35" s="26">
        <f t="shared" si="87"/>
        <v>0</v>
      </c>
      <c r="IE35" s="26"/>
      <c r="IF35" s="26"/>
      <c r="IG35" s="26"/>
      <c r="IH35" s="26"/>
      <c r="II35" s="26"/>
      <c r="IJ35" s="26"/>
      <c r="IK35" s="26"/>
      <c r="IL35" s="26"/>
      <c r="IM35" s="26"/>
      <c r="IN35" s="26"/>
      <c r="IO35" s="26"/>
      <c r="IP35" s="26"/>
      <c r="IQ35" s="26"/>
      <c r="IR35" s="26"/>
      <c r="IS35" s="26"/>
      <c r="IT35" s="26"/>
    </row>
    <row r="36" spans="1:254" s="12" customFormat="1" ht="12" customHeight="1" x14ac:dyDescent="0.15">
      <c r="A36" s="17" t="s">
        <v>181</v>
      </c>
      <c r="B36" s="18"/>
      <c r="C36" s="26">
        <f>IF(HLOOKUP(C$10,PTA_Look_Up_Table,27,FALSE)&gt;=0.001,HLOOKUP(C$10,PTA_Look_Up_Table,27,FALSE),0)</f>
        <v>2.5109706625207539E-3</v>
      </c>
      <c r="D36" s="26">
        <f>IF(HLOOKUP(D$10,PTA_Look_Up_Table,27,FALSE)&gt;=0.001,HLOOKUP(D$10,PTA_Look_Up_Table,27,FALSE),0)</f>
        <v>0</v>
      </c>
      <c r="E36" s="26">
        <f t="shared" ref="E36:BP36" si="88">IF(HLOOKUP(E$10,PTA_Look_Up_Table,27,FALSE)&gt;=0.001,HLOOKUP(E$10,PTA_Look_Up_Table,27,FALSE),0)</f>
        <v>0</v>
      </c>
      <c r="F36" s="26">
        <f t="shared" si="88"/>
        <v>0</v>
      </c>
      <c r="G36" s="26">
        <f t="shared" si="88"/>
        <v>2.5109762676168096E-3</v>
      </c>
      <c r="H36" s="26">
        <f t="shared" si="88"/>
        <v>2.510976159866409E-3</v>
      </c>
      <c r="I36" s="26">
        <f t="shared" si="88"/>
        <v>0</v>
      </c>
      <c r="J36" s="26">
        <f t="shared" si="88"/>
        <v>0</v>
      </c>
      <c r="K36" s="26">
        <f t="shared" si="88"/>
        <v>0</v>
      </c>
      <c r="L36" s="26">
        <f t="shared" si="88"/>
        <v>2.5109732113935981E-3</v>
      </c>
      <c r="M36" s="26">
        <f t="shared" si="88"/>
        <v>2.5209824390621277E-2</v>
      </c>
      <c r="N36" s="26">
        <f t="shared" si="88"/>
        <v>2.5209823783712199E-2</v>
      </c>
      <c r="O36" s="26">
        <f t="shared" si="88"/>
        <v>1.5996456957802312E-3</v>
      </c>
      <c r="P36" s="26">
        <f t="shared" si="88"/>
        <v>2.5209823336812494E-2</v>
      </c>
      <c r="Q36" s="26">
        <f t="shared" si="88"/>
        <v>0</v>
      </c>
      <c r="R36" s="26">
        <f t="shared" si="88"/>
        <v>2.5209823590553442E-2</v>
      </c>
      <c r="S36" s="26">
        <f t="shared" si="88"/>
        <v>0</v>
      </c>
      <c r="T36" s="26">
        <f t="shared" si="88"/>
        <v>2.5109762954025894E-3</v>
      </c>
      <c r="U36" s="26">
        <f t="shared" si="88"/>
        <v>0</v>
      </c>
      <c r="V36" s="26">
        <f t="shared" si="88"/>
        <v>0</v>
      </c>
      <c r="W36" s="26">
        <f t="shared" si="88"/>
        <v>0</v>
      </c>
      <c r="X36" s="26">
        <f t="shared" si="88"/>
        <v>0</v>
      </c>
      <c r="Y36" s="26">
        <f t="shared" si="88"/>
        <v>0</v>
      </c>
      <c r="Z36" s="26">
        <f t="shared" si="88"/>
        <v>1.5970451609931032E-3</v>
      </c>
      <c r="AA36" s="26">
        <f t="shared" si="88"/>
        <v>1.5970452010134982E-3</v>
      </c>
      <c r="AB36" s="26">
        <f t="shared" si="88"/>
        <v>1.5970451860033803E-3</v>
      </c>
      <c r="AC36" s="26">
        <f t="shared" si="88"/>
        <v>1.5970450411237646E-3</v>
      </c>
      <c r="AD36" s="26">
        <f t="shared" si="88"/>
        <v>1.5970451853395155E-3</v>
      </c>
      <c r="AE36" s="26">
        <f t="shared" si="88"/>
        <v>1.5970451477524471E-3</v>
      </c>
      <c r="AF36" s="26">
        <f t="shared" si="88"/>
        <v>1.5970451853395155E-3</v>
      </c>
      <c r="AG36" s="26">
        <f t="shared" si="88"/>
        <v>1.5970451853395157E-3</v>
      </c>
      <c r="AH36" s="26">
        <f t="shared" si="88"/>
        <v>1.5970451863227895E-3</v>
      </c>
      <c r="AI36" s="26">
        <f t="shared" si="88"/>
        <v>1.5970451853395157E-3</v>
      </c>
      <c r="AJ36" s="26">
        <f t="shared" si="88"/>
        <v>1.5970451607146795E-3</v>
      </c>
      <c r="AK36" s="26">
        <f t="shared" si="88"/>
        <v>1.5970451853203308E-3</v>
      </c>
      <c r="AL36" s="26">
        <f t="shared" si="88"/>
        <v>0</v>
      </c>
      <c r="AM36" s="26">
        <f t="shared" si="88"/>
        <v>3.7183769109731127E-3</v>
      </c>
      <c r="AN36" s="26">
        <f t="shared" si="88"/>
        <v>0</v>
      </c>
      <c r="AO36" s="26">
        <f t="shared" si="88"/>
        <v>0</v>
      </c>
      <c r="AP36" s="26">
        <f t="shared" si="88"/>
        <v>1.2329495558160003E-3</v>
      </c>
      <c r="AQ36" s="26">
        <f t="shared" si="88"/>
        <v>0</v>
      </c>
      <c r="AR36" s="26">
        <f t="shared" si="88"/>
        <v>1.2329479444179068E-3</v>
      </c>
      <c r="AS36" s="26">
        <f t="shared" si="88"/>
        <v>1.2328874882216166E-3</v>
      </c>
      <c r="AT36" s="26">
        <f t="shared" si="88"/>
        <v>1.232949582979448E-3</v>
      </c>
      <c r="AU36" s="26">
        <f t="shared" si="88"/>
        <v>0</v>
      </c>
      <c r="AV36" s="26">
        <f t="shared" si="88"/>
        <v>1.253378704861528E-3</v>
      </c>
      <c r="AW36" s="26">
        <f t="shared" si="88"/>
        <v>0</v>
      </c>
      <c r="AX36" s="26">
        <f t="shared" si="88"/>
        <v>0</v>
      </c>
      <c r="AY36" s="26">
        <f t="shared" si="88"/>
        <v>1.2328874836949214E-3</v>
      </c>
      <c r="AZ36" s="26">
        <f t="shared" si="88"/>
        <v>1.2328874531397297E-3</v>
      </c>
      <c r="BA36" s="26">
        <f t="shared" si="88"/>
        <v>1.232887470680673E-3</v>
      </c>
      <c r="BB36" s="26">
        <f t="shared" si="88"/>
        <v>1.2328874665076259E-3</v>
      </c>
      <c r="BC36" s="26">
        <f t="shared" si="88"/>
        <v>1.2328874955067669E-3</v>
      </c>
      <c r="BD36" s="26">
        <f t="shared" si="88"/>
        <v>1.2328874410449668E-3</v>
      </c>
      <c r="BE36" s="26">
        <f t="shared" si="88"/>
        <v>1.2328874622638494E-3</v>
      </c>
      <c r="BF36" s="26">
        <f t="shared" si="88"/>
        <v>1.2328874622638494E-3</v>
      </c>
      <c r="BG36" s="26">
        <f t="shared" si="88"/>
        <v>1.2328874622638494E-3</v>
      </c>
      <c r="BH36" s="26">
        <f t="shared" si="88"/>
        <v>0</v>
      </c>
      <c r="BI36" s="26">
        <f t="shared" si="88"/>
        <v>0</v>
      </c>
      <c r="BJ36" s="26">
        <f t="shared" si="88"/>
        <v>0</v>
      </c>
      <c r="BK36" s="26">
        <f t="shared" si="88"/>
        <v>1.3603611120694E-3</v>
      </c>
      <c r="BL36" s="26">
        <f t="shared" si="88"/>
        <v>1.4385647657223501E-3</v>
      </c>
      <c r="BM36" s="26">
        <f t="shared" si="88"/>
        <v>0</v>
      </c>
      <c r="BN36" s="26">
        <f t="shared" si="88"/>
        <v>0</v>
      </c>
      <c r="BO36" s="26">
        <f t="shared" si="88"/>
        <v>1.543790923309441E-3</v>
      </c>
      <c r="BP36" s="26">
        <f t="shared" si="88"/>
        <v>0</v>
      </c>
      <c r="BQ36" s="26">
        <f t="shared" ref="BQ36:EB36" si="89">IF(HLOOKUP(BQ$10,PTA_Look_Up_Table,27,FALSE)&gt;=0.001,HLOOKUP(BQ$10,PTA_Look_Up_Table,27,FALSE),0)</f>
        <v>0</v>
      </c>
      <c r="BR36" s="26">
        <f t="shared" si="89"/>
        <v>0</v>
      </c>
      <c r="BS36" s="26">
        <f t="shared" si="89"/>
        <v>1.6192714515427225E-3</v>
      </c>
      <c r="BT36" s="26">
        <f t="shared" si="89"/>
        <v>0</v>
      </c>
      <c r="BU36" s="26">
        <f t="shared" si="89"/>
        <v>0</v>
      </c>
      <c r="BV36" s="26">
        <f t="shared" si="89"/>
        <v>1.6809030104721354E-3</v>
      </c>
      <c r="BW36" s="26">
        <f t="shared" si="89"/>
        <v>0</v>
      </c>
      <c r="BX36" s="26">
        <f t="shared" si="89"/>
        <v>1.7144448431721418E-3</v>
      </c>
      <c r="BY36" s="26">
        <f t="shared" si="89"/>
        <v>0</v>
      </c>
      <c r="BZ36" s="26">
        <f t="shared" si="89"/>
        <v>1.7144448032863618E-3</v>
      </c>
      <c r="CA36" s="26">
        <f t="shared" si="89"/>
        <v>1.7144498311916034E-3</v>
      </c>
      <c r="CB36" s="26">
        <f t="shared" si="89"/>
        <v>0</v>
      </c>
      <c r="CC36" s="26">
        <f t="shared" si="89"/>
        <v>0</v>
      </c>
      <c r="CD36" s="26">
        <f t="shared" si="89"/>
        <v>0</v>
      </c>
      <c r="CE36" s="26">
        <f t="shared" si="89"/>
        <v>0</v>
      </c>
      <c r="CF36" s="26">
        <f t="shared" si="89"/>
        <v>0</v>
      </c>
      <c r="CG36" s="26">
        <f t="shared" si="89"/>
        <v>0</v>
      </c>
      <c r="CH36" s="26">
        <f t="shared" si="89"/>
        <v>0</v>
      </c>
      <c r="CI36" s="26">
        <f t="shared" si="89"/>
        <v>0</v>
      </c>
      <c r="CJ36" s="26">
        <f t="shared" si="89"/>
        <v>0</v>
      </c>
      <c r="CK36" s="26">
        <f t="shared" si="89"/>
        <v>0</v>
      </c>
      <c r="CL36" s="26">
        <f t="shared" si="89"/>
        <v>0</v>
      </c>
      <c r="CM36" s="26">
        <f t="shared" si="89"/>
        <v>0</v>
      </c>
      <c r="CN36" s="26">
        <f t="shared" si="89"/>
        <v>0</v>
      </c>
      <c r="CO36" s="26">
        <f t="shared" si="89"/>
        <v>0</v>
      </c>
      <c r="CP36" s="26">
        <f t="shared" si="89"/>
        <v>0</v>
      </c>
      <c r="CQ36" s="26">
        <f t="shared" si="89"/>
        <v>0</v>
      </c>
      <c r="CR36" s="26">
        <f t="shared" si="89"/>
        <v>0</v>
      </c>
      <c r="CS36" s="26">
        <f t="shared" si="89"/>
        <v>0</v>
      </c>
      <c r="CT36" s="26">
        <f t="shared" si="89"/>
        <v>0</v>
      </c>
      <c r="CU36" s="26">
        <f t="shared" si="89"/>
        <v>0</v>
      </c>
      <c r="CV36" s="26">
        <f t="shared" si="89"/>
        <v>0</v>
      </c>
      <c r="CW36" s="26">
        <f t="shared" si="89"/>
        <v>0</v>
      </c>
      <c r="CX36" s="26">
        <f t="shared" si="89"/>
        <v>0</v>
      </c>
      <c r="CY36" s="26">
        <f t="shared" si="89"/>
        <v>2.5128910256847531E-3</v>
      </c>
      <c r="CZ36" s="26">
        <f t="shared" si="89"/>
        <v>0</v>
      </c>
      <c r="DA36" s="26">
        <f t="shared" si="89"/>
        <v>0</v>
      </c>
      <c r="DB36" s="26">
        <f t="shared" si="89"/>
        <v>0</v>
      </c>
      <c r="DC36" s="26">
        <f t="shared" si="89"/>
        <v>0</v>
      </c>
      <c r="DD36" s="26">
        <f t="shared" si="89"/>
        <v>0</v>
      </c>
      <c r="DE36" s="26">
        <f t="shared" si="89"/>
        <v>0</v>
      </c>
      <c r="DF36" s="26">
        <f t="shared" si="89"/>
        <v>0</v>
      </c>
      <c r="DG36" s="26">
        <f t="shared" si="89"/>
        <v>0</v>
      </c>
      <c r="DH36" s="26">
        <f t="shared" si="89"/>
        <v>0</v>
      </c>
      <c r="DI36" s="26">
        <f t="shared" si="89"/>
        <v>0</v>
      </c>
      <c r="DJ36" s="26">
        <f t="shared" si="89"/>
        <v>0</v>
      </c>
      <c r="DK36" s="26">
        <f t="shared" si="89"/>
        <v>1.7144483731595082E-3</v>
      </c>
      <c r="DL36" s="26">
        <f t="shared" si="89"/>
        <v>1.7144566867646988E-3</v>
      </c>
      <c r="DM36" s="26">
        <f t="shared" si="89"/>
        <v>0</v>
      </c>
      <c r="DN36" s="26">
        <f t="shared" si="89"/>
        <v>1.7144566467827344E-3</v>
      </c>
      <c r="DO36" s="26">
        <f t="shared" si="89"/>
        <v>1.7144566867646988E-3</v>
      </c>
      <c r="DP36" s="26">
        <f t="shared" si="89"/>
        <v>0</v>
      </c>
      <c r="DQ36" s="26">
        <f t="shared" si="89"/>
        <v>2.5737847874540676E-3</v>
      </c>
      <c r="DR36" s="26">
        <f t="shared" si="89"/>
        <v>1.7145140652603298E-3</v>
      </c>
      <c r="DS36" s="26">
        <f t="shared" si="89"/>
        <v>0</v>
      </c>
      <c r="DT36" s="26">
        <f t="shared" si="89"/>
        <v>2.5737847874540676E-3</v>
      </c>
      <c r="DU36" s="26">
        <f t="shared" si="89"/>
        <v>0</v>
      </c>
      <c r="DV36" s="26">
        <f t="shared" si="89"/>
        <v>0</v>
      </c>
      <c r="DW36" s="26">
        <f t="shared" si="89"/>
        <v>0</v>
      </c>
      <c r="DX36" s="26">
        <f t="shared" si="89"/>
        <v>0</v>
      </c>
      <c r="DY36" s="26">
        <f t="shared" si="89"/>
        <v>0</v>
      </c>
      <c r="DZ36" s="26">
        <f t="shared" si="89"/>
        <v>0</v>
      </c>
      <c r="EA36" s="26">
        <f t="shared" si="89"/>
        <v>0</v>
      </c>
      <c r="EB36" s="26">
        <f t="shared" si="89"/>
        <v>0</v>
      </c>
      <c r="EC36" s="26">
        <f t="shared" ref="EC36:GN36" si="90">IF(HLOOKUP(EC$10,PTA_Look_Up_Table,27,FALSE)&gt;=0.001,HLOOKUP(EC$10,PTA_Look_Up_Table,27,FALSE),0)</f>
        <v>0</v>
      </c>
      <c r="ED36" s="26">
        <f t="shared" si="90"/>
        <v>0</v>
      </c>
      <c r="EE36" s="26">
        <f t="shared" si="90"/>
        <v>0</v>
      </c>
      <c r="EF36" s="26">
        <f t="shared" si="90"/>
        <v>0</v>
      </c>
      <c r="EG36" s="26">
        <f t="shared" si="90"/>
        <v>0</v>
      </c>
      <c r="EH36" s="26">
        <f t="shared" si="90"/>
        <v>0</v>
      </c>
      <c r="EI36" s="26">
        <f t="shared" si="90"/>
        <v>0</v>
      </c>
      <c r="EJ36" s="26">
        <f t="shared" si="90"/>
        <v>0</v>
      </c>
      <c r="EK36" s="26">
        <f t="shared" si="90"/>
        <v>0</v>
      </c>
      <c r="EL36" s="26">
        <f t="shared" si="90"/>
        <v>0</v>
      </c>
      <c r="EM36" s="26">
        <f t="shared" si="90"/>
        <v>0</v>
      </c>
      <c r="EN36" s="26">
        <f t="shared" si="90"/>
        <v>0</v>
      </c>
      <c r="EO36" s="26">
        <f t="shared" si="90"/>
        <v>0</v>
      </c>
      <c r="EP36" s="26">
        <f t="shared" si="90"/>
        <v>0</v>
      </c>
      <c r="EQ36" s="26">
        <f t="shared" si="90"/>
        <v>2.5109647945789622E-3</v>
      </c>
      <c r="ER36" s="26">
        <f t="shared" si="90"/>
        <v>2.5109647929112393E-3</v>
      </c>
      <c r="ES36" s="26">
        <f t="shared" si="90"/>
        <v>0</v>
      </c>
      <c r="ET36" s="26">
        <f t="shared" si="90"/>
        <v>0</v>
      </c>
      <c r="EU36" s="26">
        <f t="shared" si="90"/>
        <v>0</v>
      </c>
      <c r="EV36" s="26">
        <f t="shared" si="90"/>
        <v>0</v>
      </c>
      <c r="EW36" s="26">
        <f t="shared" si="90"/>
        <v>0</v>
      </c>
      <c r="EX36" s="26">
        <f t="shared" si="90"/>
        <v>0</v>
      </c>
      <c r="EY36" s="26">
        <f t="shared" si="90"/>
        <v>0</v>
      </c>
      <c r="EZ36" s="26">
        <f t="shared" si="90"/>
        <v>0</v>
      </c>
      <c r="FA36" s="26">
        <f t="shared" si="90"/>
        <v>0</v>
      </c>
      <c r="FB36" s="26">
        <f t="shared" si="90"/>
        <v>0</v>
      </c>
      <c r="FC36" s="26">
        <f t="shared" si="90"/>
        <v>0</v>
      </c>
      <c r="FD36" s="26">
        <f t="shared" si="90"/>
        <v>0</v>
      </c>
      <c r="FE36" s="26">
        <f t="shared" si="90"/>
        <v>0</v>
      </c>
      <c r="FF36" s="26">
        <f t="shared" si="90"/>
        <v>0</v>
      </c>
      <c r="FG36" s="26">
        <f t="shared" si="90"/>
        <v>0</v>
      </c>
      <c r="FH36" s="26">
        <f t="shared" si="90"/>
        <v>0</v>
      </c>
      <c r="FI36" s="26">
        <f t="shared" si="90"/>
        <v>0</v>
      </c>
      <c r="FJ36" s="26">
        <f t="shared" si="90"/>
        <v>0</v>
      </c>
      <c r="FK36" s="26">
        <f t="shared" si="90"/>
        <v>0</v>
      </c>
      <c r="FL36" s="26">
        <f t="shared" si="90"/>
        <v>0</v>
      </c>
      <c r="FM36" s="26">
        <f t="shared" si="90"/>
        <v>0</v>
      </c>
      <c r="FN36" s="26">
        <f t="shared" si="90"/>
        <v>0</v>
      </c>
      <c r="FO36" s="26">
        <f t="shared" si="90"/>
        <v>0</v>
      </c>
      <c r="FP36" s="26">
        <f t="shared" si="90"/>
        <v>0</v>
      </c>
      <c r="FQ36" s="26">
        <f t="shared" si="90"/>
        <v>0</v>
      </c>
      <c r="FR36" s="26">
        <f t="shared" si="90"/>
        <v>0</v>
      </c>
      <c r="FS36" s="26">
        <f t="shared" si="90"/>
        <v>0</v>
      </c>
      <c r="FT36" s="26">
        <f t="shared" si="90"/>
        <v>0</v>
      </c>
      <c r="FU36" s="26">
        <f t="shared" si="90"/>
        <v>0</v>
      </c>
      <c r="FV36" s="26">
        <f t="shared" si="90"/>
        <v>0</v>
      </c>
      <c r="FW36" s="26">
        <f t="shared" si="90"/>
        <v>0</v>
      </c>
      <c r="FX36" s="26">
        <f t="shared" si="90"/>
        <v>0</v>
      </c>
      <c r="FY36" s="26">
        <f t="shared" si="90"/>
        <v>0</v>
      </c>
      <c r="FZ36" s="26">
        <f t="shared" si="90"/>
        <v>0</v>
      </c>
      <c r="GA36" s="26">
        <f t="shared" si="90"/>
        <v>0</v>
      </c>
      <c r="GB36" s="26">
        <f t="shared" si="90"/>
        <v>0</v>
      </c>
      <c r="GC36" s="26">
        <f t="shared" si="90"/>
        <v>0</v>
      </c>
      <c r="GD36" s="26">
        <f t="shared" si="90"/>
        <v>0</v>
      </c>
      <c r="GE36" s="26">
        <f t="shared" si="90"/>
        <v>0</v>
      </c>
      <c r="GF36" s="26">
        <f t="shared" si="90"/>
        <v>0</v>
      </c>
      <c r="GG36" s="26">
        <f t="shared" si="90"/>
        <v>0</v>
      </c>
      <c r="GH36" s="26">
        <f t="shared" si="90"/>
        <v>0</v>
      </c>
      <c r="GI36" s="26">
        <f t="shared" si="90"/>
        <v>0</v>
      </c>
      <c r="GJ36" s="26">
        <f t="shared" si="90"/>
        <v>0.14429142112893495</v>
      </c>
      <c r="GK36" s="26">
        <f t="shared" si="90"/>
        <v>2.510976226948747E-3</v>
      </c>
      <c r="GL36" s="26">
        <f t="shared" si="90"/>
        <v>0</v>
      </c>
      <c r="GM36" s="26">
        <f t="shared" si="90"/>
        <v>2.5209820564485515E-2</v>
      </c>
      <c r="GN36" s="26">
        <f t="shared" si="90"/>
        <v>0</v>
      </c>
      <c r="GO36" s="26">
        <f t="shared" ref="GO36:ID36" si="91">IF(HLOOKUP(GO$10,PTA_Look_Up_Table,27,FALSE)&gt;=0.001,HLOOKUP(GO$10,PTA_Look_Up_Table,27,FALSE),0)</f>
        <v>1.4904529967337472E-3</v>
      </c>
      <c r="GP36" s="26">
        <f t="shared" si="91"/>
        <v>0</v>
      </c>
      <c r="GQ36" s="26">
        <f t="shared" si="91"/>
        <v>2.5109762622101614E-3</v>
      </c>
      <c r="GR36" s="26">
        <f t="shared" si="91"/>
        <v>0</v>
      </c>
      <c r="GS36" s="26">
        <f t="shared" si="91"/>
        <v>1.4386222570596065E-3</v>
      </c>
      <c r="GT36" s="26">
        <f t="shared" si="91"/>
        <v>0</v>
      </c>
      <c r="GU36" s="26">
        <f t="shared" si="91"/>
        <v>0</v>
      </c>
      <c r="GV36" s="26">
        <f t="shared" si="91"/>
        <v>1.543930071895845E-3</v>
      </c>
      <c r="GW36" s="26">
        <f t="shared" si="91"/>
        <v>0</v>
      </c>
      <c r="GX36" s="26">
        <f t="shared" si="91"/>
        <v>0</v>
      </c>
      <c r="GY36" s="26">
        <f t="shared" si="91"/>
        <v>1.6194397035466704E-3</v>
      </c>
      <c r="GZ36" s="26">
        <f t="shared" si="91"/>
        <v>0</v>
      </c>
      <c r="HA36" s="26">
        <f t="shared" si="91"/>
        <v>0</v>
      </c>
      <c r="HB36" s="26">
        <f t="shared" si="91"/>
        <v>1.6809151415864128E-3</v>
      </c>
      <c r="HC36" s="26">
        <f t="shared" si="91"/>
        <v>0</v>
      </c>
      <c r="HD36" s="26">
        <f t="shared" si="91"/>
        <v>0</v>
      </c>
      <c r="HE36" s="26">
        <f t="shared" si="91"/>
        <v>1.7144381858985975E-3</v>
      </c>
      <c r="HF36" s="26">
        <f t="shared" si="91"/>
        <v>0</v>
      </c>
      <c r="HG36" s="26">
        <f t="shared" si="91"/>
        <v>0</v>
      </c>
      <c r="HH36" s="26">
        <f t="shared" si="91"/>
        <v>1.7144483325986556E-3</v>
      </c>
      <c r="HI36" s="26">
        <f t="shared" si="91"/>
        <v>1.7145622875962491E-3</v>
      </c>
      <c r="HJ36" s="26">
        <f t="shared" si="91"/>
        <v>1.7144484172719799E-3</v>
      </c>
      <c r="HK36" s="26">
        <f t="shared" si="91"/>
        <v>1.714448394157232E-3</v>
      </c>
      <c r="HL36" s="26">
        <f t="shared" si="91"/>
        <v>0</v>
      </c>
      <c r="HM36" s="26">
        <f t="shared" si="91"/>
        <v>2.5767459054935795E-3</v>
      </c>
      <c r="HN36" s="26">
        <f t="shared" si="91"/>
        <v>2.5767455420306661E-3</v>
      </c>
      <c r="HO36" s="26">
        <f t="shared" si="91"/>
        <v>2.5767458292552318E-3</v>
      </c>
      <c r="HP36" s="26">
        <f t="shared" si="91"/>
        <v>0</v>
      </c>
      <c r="HQ36" s="26">
        <f t="shared" si="91"/>
        <v>0</v>
      </c>
      <c r="HR36" s="26">
        <f t="shared" si="91"/>
        <v>0</v>
      </c>
      <c r="HS36" s="26">
        <f t="shared" si="91"/>
        <v>0</v>
      </c>
      <c r="HT36" s="26">
        <f t="shared" si="91"/>
        <v>0</v>
      </c>
      <c r="HU36" s="26">
        <f t="shared" si="91"/>
        <v>2.5767455420306661E-3</v>
      </c>
      <c r="HV36" s="26">
        <f t="shared" si="91"/>
        <v>0</v>
      </c>
      <c r="HW36" s="26">
        <f t="shared" si="91"/>
        <v>0</v>
      </c>
      <c r="HX36" s="26">
        <f t="shared" si="91"/>
        <v>0</v>
      </c>
      <c r="HY36" s="26">
        <f t="shared" si="91"/>
        <v>0</v>
      </c>
      <c r="HZ36" s="26">
        <f t="shared" si="91"/>
        <v>0</v>
      </c>
      <c r="IA36" s="26">
        <f t="shared" si="91"/>
        <v>0</v>
      </c>
      <c r="IB36" s="26">
        <f t="shared" si="91"/>
        <v>0</v>
      </c>
      <c r="IC36" s="26">
        <f t="shared" si="91"/>
        <v>2.5128910256847531E-3</v>
      </c>
      <c r="ID36" s="26">
        <f t="shared" si="91"/>
        <v>0</v>
      </c>
      <c r="IE36" s="26"/>
      <c r="IF36" s="26"/>
      <c r="IG36" s="26"/>
      <c r="IH36" s="26"/>
      <c r="II36" s="26"/>
      <c r="IJ36" s="26"/>
      <c r="IK36" s="26"/>
      <c r="IL36" s="26"/>
      <c r="IM36" s="26"/>
      <c r="IN36" s="26"/>
      <c r="IO36" s="26"/>
      <c r="IP36" s="26"/>
      <c r="IQ36" s="26"/>
      <c r="IR36" s="26"/>
      <c r="IS36" s="26"/>
      <c r="IT36" s="26"/>
    </row>
    <row r="37" spans="1:254" s="12" customFormat="1" ht="12" customHeight="1" x14ac:dyDescent="0.15">
      <c r="A37" s="17" t="s">
        <v>182</v>
      </c>
      <c r="B37" s="18"/>
      <c r="C37" s="26">
        <f>IF(HLOOKUP(C$10,PTA_Look_Up_Table,28,FALSE)&gt;=0.001,HLOOKUP(C$10,PTA_Look_Up_Table,28,FALSE),0)</f>
        <v>0</v>
      </c>
      <c r="D37" s="26">
        <f>IF(HLOOKUP(D$10,PTA_Look_Up_Table,28,FALSE)&gt;=0.001,HLOOKUP(D$10,PTA_Look_Up_Table,28,FALSE),0)</f>
        <v>0</v>
      </c>
      <c r="E37" s="26">
        <f t="shared" ref="E37:BP37" si="92">IF(HLOOKUP(E$10,PTA_Look_Up_Table,28,FALSE)&gt;=0.001,HLOOKUP(E$10,PTA_Look_Up_Table,28,FALSE),0)</f>
        <v>0</v>
      </c>
      <c r="F37" s="26">
        <f t="shared" si="92"/>
        <v>0</v>
      </c>
      <c r="G37" s="26">
        <f t="shared" si="92"/>
        <v>0</v>
      </c>
      <c r="H37" s="26">
        <f t="shared" si="92"/>
        <v>0</v>
      </c>
      <c r="I37" s="26">
        <f t="shared" si="92"/>
        <v>0</v>
      </c>
      <c r="J37" s="26">
        <f t="shared" si="92"/>
        <v>0</v>
      </c>
      <c r="K37" s="26">
        <f t="shared" si="92"/>
        <v>0</v>
      </c>
      <c r="L37" s="26">
        <f t="shared" si="92"/>
        <v>0</v>
      </c>
      <c r="M37" s="26">
        <f t="shared" si="92"/>
        <v>0</v>
      </c>
      <c r="N37" s="26">
        <f t="shared" si="92"/>
        <v>0</v>
      </c>
      <c r="O37" s="26">
        <f t="shared" si="92"/>
        <v>0</v>
      </c>
      <c r="P37" s="26">
        <f t="shared" si="92"/>
        <v>0</v>
      </c>
      <c r="Q37" s="26">
        <f t="shared" si="92"/>
        <v>0</v>
      </c>
      <c r="R37" s="26">
        <f t="shared" si="92"/>
        <v>0</v>
      </c>
      <c r="S37" s="26">
        <f t="shared" si="92"/>
        <v>0</v>
      </c>
      <c r="T37" s="26">
        <f t="shared" si="92"/>
        <v>0</v>
      </c>
      <c r="U37" s="26">
        <f t="shared" si="92"/>
        <v>0</v>
      </c>
      <c r="V37" s="26">
        <f t="shared" si="92"/>
        <v>0</v>
      </c>
      <c r="W37" s="26">
        <f t="shared" si="92"/>
        <v>0</v>
      </c>
      <c r="X37" s="26">
        <f t="shared" si="92"/>
        <v>0</v>
      </c>
      <c r="Y37" s="26">
        <f t="shared" si="92"/>
        <v>0</v>
      </c>
      <c r="Z37" s="26">
        <f t="shared" si="92"/>
        <v>0</v>
      </c>
      <c r="AA37" s="26">
        <f t="shared" si="92"/>
        <v>0</v>
      </c>
      <c r="AB37" s="26">
        <f t="shared" si="92"/>
        <v>0</v>
      </c>
      <c r="AC37" s="26">
        <f t="shared" si="92"/>
        <v>0</v>
      </c>
      <c r="AD37" s="26">
        <f t="shared" si="92"/>
        <v>0</v>
      </c>
      <c r="AE37" s="26">
        <f t="shared" si="92"/>
        <v>0</v>
      </c>
      <c r="AF37" s="26">
        <f t="shared" si="92"/>
        <v>0</v>
      </c>
      <c r="AG37" s="26">
        <f t="shared" si="92"/>
        <v>0</v>
      </c>
      <c r="AH37" s="26">
        <f t="shared" si="92"/>
        <v>0</v>
      </c>
      <c r="AI37" s="26">
        <f t="shared" si="92"/>
        <v>0</v>
      </c>
      <c r="AJ37" s="26">
        <f t="shared" si="92"/>
        <v>0</v>
      </c>
      <c r="AK37" s="26">
        <f t="shared" si="92"/>
        <v>0</v>
      </c>
      <c r="AL37" s="26">
        <f t="shared" si="92"/>
        <v>0</v>
      </c>
      <c r="AM37" s="26">
        <f t="shared" si="92"/>
        <v>0</v>
      </c>
      <c r="AN37" s="26">
        <f t="shared" si="92"/>
        <v>0</v>
      </c>
      <c r="AO37" s="26">
        <f t="shared" si="92"/>
        <v>0</v>
      </c>
      <c r="AP37" s="26">
        <f t="shared" si="92"/>
        <v>0</v>
      </c>
      <c r="AQ37" s="26">
        <f t="shared" si="92"/>
        <v>0</v>
      </c>
      <c r="AR37" s="26">
        <f t="shared" si="92"/>
        <v>0</v>
      </c>
      <c r="AS37" s="26">
        <f t="shared" si="92"/>
        <v>0</v>
      </c>
      <c r="AT37" s="26">
        <f t="shared" si="92"/>
        <v>0</v>
      </c>
      <c r="AU37" s="26">
        <f t="shared" si="92"/>
        <v>0</v>
      </c>
      <c r="AV37" s="26">
        <f t="shared" si="92"/>
        <v>0</v>
      </c>
      <c r="AW37" s="26">
        <f t="shared" si="92"/>
        <v>0</v>
      </c>
      <c r="AX37" s="26">
        <f t="shared" si="92"/>
        <v>0</v>
      </c>
      <c r="AY37" s="26">
        <f t="shared" si="92"/>
        <v>0</v>
      </c>
      <c r="AZ37" s="26">
        <f t="shared" si="92"/>
        <v>0</v>
      </c>
      <c r="BA37" s="26">
        <f t="shared" si="92"/>
        <v>0</v>
      </c>
      <c r="BB37" s="26">
        <f t="shared" si="92"/>
        <v>0</v>
      </c>
      <c r="BC37" s="26">
        <f t="shared" si="92"/>
        <v>0</v>
      </c>
      <c r="BD37" s="26">
        <f t="shared" si="92"/>
        <v>0</v>
      </c>
      <c r="BE37" s="26">
        <f t="shared" si="92"/>
        <v>0</v>
      </c>
      <c r="BF37" s="26">
        <f t="shared" si="92"/>
        <v>0</v>
      </c>
      <c r="BG37" s="26">
        <f t="shared" si="92"/>
        <v>0</v>
      </c>
      <c r="BH37" s="26">
        <f t="shared" si="92"/>
        <v>0</v>
      </c>
      <c r="BI37" s="26">
        <f t="shared" si="92"/>
        <v>0</v>
      </c>
      <c r="BJ37" s="26">
        <f t="shared" si="92"/>
        <v>0</v>
      </c>
      <c r="BK37" s="26">
        <f t="shared" si="92"/>
        <v>0</v>
      </c>
      <c r="BL37" s="26">
        <f t="shared" si="92"/>
        <v>0</v>
      </c>
      <c r="BM37" s="26">
        <f t="shared" si="92"/>
        <v>0</v>
      </c>
      <c r="BN37" s="26">
        <f t="shared" si="92"/>
        <v>0</v>
      </c>
      <c r="BO37" s="26">
        <f t="shared" si="92"/>
        <v>0</v>
      </c>
      <c r="BP37" s="26">
        <f t="shared" si="92"/>
        <v>0</v>
      </c>
      <c r="BQ37" s="26">
        <f t="shared" ref="BQ37:EB37" si="93">IF(HLOOKUP(BQ$10,PTA_Look_Up_Table,28,FALSE)&gt;=0.001,HLOOKUP(BQ$10,PTA_Look_Up_Table,28,FALSE),0)</f>
        <v>0</v>
      </c>
      <c r="BR37" s="26">
        <f t="shared" si="93"/>
        <v>0</v>
      </c>
      <c r="BS37" s="26">
        <f t="shared" si="93"/>
        <v>0</v>
      </c>
      <c r="BT37" s="26">
        <f t="shared" si="93"/>
        <v>0</v>
      </c>
      <c r="BU37" s="26">
        <f t="shared" si="93"/>
        <v>0</v>
      </c>
      <c r="BV37" s="26">
        <f t="shared" si="93"/>
        <v>0</v>
      </c>
      <c r="BW37" s="26">
        <f t="shared" si="93"/>
        <v>0</v>
      </c>
      <c r="BX37" s="26">
        <f t="shared" si="93"/>
        <v>0</v>
      </c>
      <c r="BY37" s="26">
        <f t="shared" si="93"/>
        <v>0</v>
      </c>
      <c r="BZ37" s="26">
        <f t="shared" si="93"/>
        <v>0</v>
      </c>
      <c r="CA37" s="26">
        <f t="shared" si="93"/>
        <v>0</v>
      </c>
      <c r="CB37" s="26">
        <f t="shared" si="93"/>
        <v>0</v>
      </c>
      <c r="CC37" s="26">
        <f t="shared" si="93"/>
        <v>0</v>
      </c>
      <c r="CD37" s="26">
        <f t="shared" si="93"/>
        <v>0</v>
      </c>
      <c r="CE37" s="26">
        <f t="shared" si="93"/>
        <v>0</v>
      </c>
      <c r="CF37" s="26">
        <f t="shared" si="93"/>
        <v>0</v>
      </c>
      <c r="CG37" s="26">
        <f t="shared" si="93"/>
        <v>0</v>
      </c>
      <c r="CH37" s="26">
        <f t="shared" si="93"/>
        <v>0</v>
      </c>
      <c r="CI37" s="26">
        <f t="shared" si="93"/>
        <v>0</v>
      </c>
      <c r="CJ37" s="26">
        <f t="shared" si="93"/>
        <v>0</v>
      </c>
      <c r="CK37" s="26">
        <f t="shared" si="93"/>
        <v>0</v>
      </c>
      <c r="CL37" s="26">
        <f t="shared" si="93"/>
        <v>0</v>
      </c>
      <c r="CM37" s="26">
        <f t="shared" si="93"/>
        <v>0</v>
      </c>
      <c r="CN37" s="26">
        <f t="shared" si="93"/>
        <v>0</v>
      </c>
      <c r="CO37" s="26">
        <f t="shared" si="93"/>
        <v>0</v>
      </c>
      <c r="CP37" s="26">
        <f t="shared" si="93"/>
        <v>0</v>
      </c>
      <c r="CQ37" s="26">
        <f t="shared" si="93"/>
        <v>0</v>
      </c>
      <c r="CR37" s="26">
        <f t="shared" si="93"/>
        <v>0</v>
      </c>
      <c r="CS37" s="26">
        <f t="shared" si="93"/>
        <v>0</v>
      </c>
      <c r="CT37" s="26">
        <f t="shared" si="93"/>
        <v>0</v>
      </c>
      <c r="CU37" s="26">
        <f t="shared" si="93"/>
        <v>0</v>
      </c>
      <c r="CV37" s="26">
        <f t="shared" si="93"/>
        <v>0</v>
      </c>
      <c r="CW37" s="26">
        <f t="shared" si="93"/>
        <v>0</v>
      </c>
      <c r="CX37" s="26">
        <f t="shared" si="93"/>
        <v>0</v>
      </c>
      <c r="CY37" s="26">
        <f t="shared" si="93"/>
        <v>0</v>
      </c>
      <c r="CZ37" s="26">
        <f t="shared" si="93"/>
        <v>0</v>
      </c>
      <c r="DA37" s="26">
        <f t="shared" si="93"/>
        <v>0</v>
      </c>
      <c r="DB37" s="26">
        <f t="shared" si="93"/>
        <v>0</v>
      </c>
      <c r="DC37" s="26">
        <f t="shared" si="93"/>
        <v>0</v>
      </c>
      <c r="DD37" s="26">
        <f t="shared" si="93"/>
        <v>0</v>
      </c>
      <c r="DE37" s="26">
        <f t="shared" si="93"/>
        <v>0</v>
      </c>
      <c r="DF37" s="26">
        <f t="shared" si="93"/>
        <v>0</v>
      </c>
      <c r="DG37" s="26">
        <f t="shared" si="93"/>
        <v>0</v>
      </c>
      <c r="DH37" s="26">
        <f t="shared" si="93"/>
        <v>0</v>
      </c>
      <c r="DI37" s="26">
        <f t="shared" si="93"/>
        <v>0</v>
      </c>
      <c r="DJ37" s="26">
        <f t="shared" si="93"/>
        <v>0</v>
      </c>
      <c r="DK37" s="26">
        <f t="shared" si="93"/>
        <v>0</v>
      </c>
      <c r="DL37" s="26">
        <f t="shared" si="93"/>
        <v>0</v>
      </c>
      <c r="DM37" s="26">
        <f t="shared" si="93"/>
        <v>0</v>
      </c>
      <c r="DN37" s="26">
        <f t="shared" si="93"/>
        <v>0</v>
      </c>
      <c r="DO37" s="26">
        <f t="shared" si="93"/>
        <v>0</v>
      </c>
      <c r="DP37" s="26">
        <f t="shared" si="93"/>
        <v>0</v>
      </c>
      <c r="DQ37" s="26">
        <f t="shared" si="93"/>
        <v>0</v>
      </c>
      <c r="DR37" s="26">
        <f t="shared" si="93"/>
        <v>0</v>
      </c>
      <c r="DS37" s="26">
        <f t="shared" si="93"/>
        <v>0</v>
      </c>
      <c r="DT37" s="26">
        <f t="shared" si="93"/>
        <v>0</v>
      </c>
      <c r="DU37" s="26">
        <f t="shared" si="93"/>
        <v>0</v>
      </c>
      <c r="DV37" s="26">
        <f t="shared" si="93"/>
        <v>0</v>
      </c>
      <c r="DW37" s="26">
        <f t="shared" si="93"/>
        <v>0</v>
      </c>
      <c r="DX37" s="26">
        <f t="shared" si="93"/>
        <v>0</v>
      </c>
      <c r="DY37" s="26">
        <f t="shared" si="93"/>
        <v>0</v>
      </c>
      <c r="DZ37" s="26">
        <f t="shared" si="93"/>
        <v>0</v>
      </c>
      <c r="EA37" s="26">
        <f t="shared" si="93"/>
        <v>0</v>
      </c>
      <c r="EB37" s="26">
        <f t="shared" si="93"/>
        <v>0</v>
      </c>
      <c r="EC37" s="26">
        <f t="shared" ref="EC37:GN37" si="94">IF(HLOOKUP(EC$10,PTA_Look_Up_Table,28,FALSE)&gt;=0.001,HLOOKUP(EC$10,PTA_Look_Up_Table,28,FALSE),0)</f>
        <v>0</v>
      </c>
      <c r="ED37" s="26">
        <f t="shared" si="94"/>
        <v>0</v>
      </c>
      <c r="EE37" s="26">
        <f t="shared" si="94"/>
        <v>0</v>
      </c>
      <c r="EF37" s="26">
        <f t="shared" si="94"/>
        <v>0</v>
      </c>
      <c r="EG37" s="26">
        <f t="shared" si="94"/>
        <v>0</v>
      </c>
      <c r="EH37" s="26">
        <f t="shared" si="94"/>
        <v>0</v>
      </c>
      <c r="EI37" s="26">
        <f t="shared" si="94"/>
        <v>0</v>
      </c>
      <c r="EJ37" s="26">
        <f t="shared" si="94"/>
        <v>0</v>
      </c>
      <c r="EK37" s="26">
        <f t="shared" si="94"/>
        <v>0</v>
      </c>
      <c r="EL37" s="26">
        <f t="shared" si="94"/>
        <v>0</v>
      </c>
      <c r="EM37" s="26">
        <f t="shared" si="94"/>
        <v>0</v>
      </c>
      <c r="EN37" s="26">
        <f t="shared" si="94"/>
        <v>0</v>
      </c>
      <c r="EO37" s="26">
        <f t="shared" si="94"/>
        <v>0</v>
      </c>
      <c r="EP37" s="26">
        <f t="shared" si="94"/>
        <v>0</v>
      </c>
      <c r="EQ37" s="26">
        <f t="shared" si="94"/>
        <v>0</v>
      </c>
      <c r="ER37" s="26">
        <f t="shared" si="94"/>
        <v>0</v>
      </c>
      <c r="ES37" s="26">
        <f t="shared" si="94"/>
        <v>0</v>
      </c>
      <c r="ET37" s="26">
        <f t="shared" si="94"/>
        <v>0</v>
      </c>
      <c r="EU37" s="26">
        <f t="shared" si="94"/>
        <v>0</v>
      </c>
      <c r="EV37" s="26">
        <f t="shared" si="94"/>
        <v>0</v>
      </c>
      <c r="EW37" s="26">
        <f t="shared" si="94"/>
        <v>0</v>
      </c>
      <c r="EX37" s="26">
        <f t="shared" si="94"/>
        <v>0</v>
      </c>
      <c r="EY37" s="26">
        <f t="shared" si="94"/>
        <v>0</v>
      </c>
      <c r="EZ37" s="26">
        <f t="shared" si="94"/>
        <v>0</v>
      </c>
      <c r="FA37" s="26">
        <f t="shared" si="94"/>
        <v>0</v>
      </c>
      <c r="FB37" s="26">
        <f t="shared" si="94"/>
        <v>0</v>
      </c>
      <c r="FC37" s="26">
        <f t="shared" si="94"/>
        <v>0</v>
      </c>
      <c r="FD37" s="26">
        <f t="shared" si="94"/>
        <v>0</v>
      </c>
      <c r="FE37" s="26">
        <f t="shared" si="94"/>
        <v>0</v>
      </c>
      <c r="FF37" s="26">
        <f t="shared" si="94"/>
        <v>0</v>
      </c>
      <c r="FG37" s="26">
        <f t="shared" si="94"/>
        <v>0</v>
      </c>
      <c r="FH37" s="26">
        <f t="shared" si="94"/>
        <v>0</v>
      </c>
      <c r="FI37" s="26">
        <f t="shared" si="94"/>
        <v>0</v>
      </c>
      <c r="FJ37" s="26">
        <f t="shared" si="94"/>
        <v>0</v>
      </c>
      <c r="FK37" s="26">
        <f t="shared" si="94"/>
        <v>0</v>
      </c>
      <c r="FL37" s="26">
        <f t="shared" si="94"/>
        <v>0</v>
      </c>
      <c r="FM37" s="26">
        <f t="shared" si="94"/>
        <v>0</v>
      </c>
      <c r="FN37" s="26">
        <f t="shared" si="94"/>
        <v>0</v>
      </c>
      <c r="FO37" s="26">
        <f t="shared" si="94"/>
        <v>0</v>
      </c>
      <c r="FP37" s="26">
        <f t="shared" si="94"/>
        <v>0</v>
      </c>
      <c r="FQ37" s="26">
        <f t="shared" si="94"/>
        <v>0</v>
      </c>
      <c r="FR37" s="26">
        <f t="shared" si="94"/>
        <v>0</v>
      </c>
      <c r="FS37" s="26">
        <f t="shared" si="94"/>
        <v>0</v>
      </c>
      <c r="FT37" s="26">
        <f t="shared" si="94"/>
        <v>0</v>
      </c>
      <c r="FU37" s="26">
        <f t="shared" si="94"/>
        <v>0</v>
      </c>
      <c r="FV37" s="26">
        <f t="shared" si="94"/>
        <v>0</v>
      </c>
      <c r="FW37" s="26">
        <f t="shared" si="94"/>
        <v>0</v>
      </c>
      <c r="FX37" s="26">
        <f t="shared" si="94"/>
        <v>0</v>
      </c>
      <c r="FY37" s="26">
        <f t="shared" si="94"/>
        <v>0</v>
      </c>
      <c r="FZ37" s="26">
        <f t="shared" si="94"/>
        <v>0</v>
      </c>
      <c r="GA37" s="26">
        <f t="shared" si="94"/>
        <v>0</v>
      </c>
      <c r="GB37" s="26">
        <f t="shared" si="94"/>
        <v>0</v>
      </c>
      <c r="GC37" s="26">
        <f t="shared" si="94"/>
        <v>0</v>
      </c>
      <c r="GD37" s="26">
        <f t="shared" si="94"/>
        <v>0</v>
      </c>
      <c r="GE37" s="26">
        <f t="shared" si="94"/>
        <v>0</v>
      </c>
      <c r="GF37" s="26">
        <f t="shared" si="94"/>
        <v>0</v>
      </c>
      <c r="GG37" s="26">
        <f t="shared" si="94"/>
        <v>0</v>
      </c>
      <c r="GH37" s="26">
        <f t="shared" si="94"/>
        <v>0</v>
      </c>
      <c r="GI37" s="26">
        <f t="shared" si="94"/>
        <v>0</v>
      </c>
      <c r="GJ37" s="26">
        <f t="shared" si="94"/>
        <v>0</v>
      </c>
      <c r="GK37" s="26">
        <f t="shared" si="94"/>
        <v>0</v>
      </c>
      <c r="GL37" s="26">
        <f t="shared" si="94"/>
        <v>0</v>
      </c>
      <c r="GM37" s="26">
        <f t="shared" si="94"/>
        <v>0</v>
      </c>
      <c r="GN37" s="26">
        <f t="shared" si="94"/>
        <v>0</v>
      </c>
      <c r="GO37" s="26">
        <f t="shared" ref="GO37:ID37" si="95">IF(HLOOKUP(GO$10,PTA_Look_Up_Table,28,FALSE)&gt;=0.001,HLOOKUP(GO$10,PTA_Look_Up_Table,28,FALSE),0)</f>
        <v>0</v>
      </c>
      <c r="GP37" s="26">
        <f t="shared" si="95"/>
        <v>0</v>
      </c>
      <c r="GQ37" s="26">
        <f t="shared" si="95"/>
        <v>0</v>
      </c>
      <c r="GR37" s="26">
        <f t="shared" si="95"/>
        <v>0</v>
      </c>
      <c r="GS37" s="26">
        <f t="shared" si="95"/>
        <v>0</v>
      </c>
      <c r="GT37" s="26">
        <f t="shared" si="95"/>
        <v>0</v>
      </c>
      <c r="GU37" s="26">
        <f t="shared" si="95"/>
        <v>0</v>
      </c>
      <c r="GV37" s="26">
        <f t="shared" si="95"/>
        <v>0</v>
      </c>
      <c r="GW37" s="26">
        <f t="shared" si="95"/>
        <v>0</v>
      </c>
      <c r="GX37" s="26">
        <f t="shared" si="95"/>
        <v>0</v>
      </c>
      <c r="GY37" s="26">
        <f t="shared" si="95"/>
        <v>0</v>
      </c>
      <c r="GZ37" s="26">
        <f t="shared" si="95"/>
        <v>0</v>
      </c>
      <c r="HA37" s="26">
        <f t="shared" si="95"/>
        <v>0</v>
      </c>
      <c r="HB37" s="26">
        <f t="shared" si="95"/>
        <v>0</v>
      </c>
      <c r="HC37" s="26">
        <f t="shared" si="95"/>
        <v>0</v>
      </c>
      <c r="HD37" s="26">
        <f t="shared" si="95"/>
        <v>0</v>
      </c>
      <c r="HE37" s="26">
        <f t="shared" si="95"/>
        <v>0</v>
      </c>
      <c r="HF37" s="26">
        <f t="shared" si="95"/>
        <v>0</v>
      </c>
      <c r="HG37" s="26">
        <f t="shared" si="95"/>
        <v>0</v>
      </c>
      <c r="HH37" s="26">
        <f t="shared" si="95"/>
        <v>0</v>
      </c>
      <c r="HI37" s="26">
        <f t="shared" si="95"/>
        <v>0</v>
      </c>
      <c r="HJ37" s="26">
        <f t="shared" si="95"/>
        <v>0</v>
      </c>
      <c r="HK37" s="26">
        <f t="shared" si="95"/>
        <v>0</v>
      </c>
      <c r="HL37" s="26">
        <f t="shared" si="95"/>
        <v>0</v>
      </c>
      <c r="HM37" s="26">
        <f t="shared" si="95"/>
        <v>0</v>
      </c>
      <c r="HN37" s="26">
        <f t="shared" si="95"/>
        <v>0</v>
      </c>
      <c r="HO37" s="26">
        <f t="shared" si="95"/>
        <v>0</v>
      </c>
      <c r="HP37" s="26">
        <f t="shared" si="95"/>
        <v>0</v>
      </c>
      <c r="HQ37" s="26">
        <f t="shared" si="95"/>
        <v>0</v>
      </c>
      <c r="HR37" s="26">
        <f t="shared" si="95"/>
        <v>0</v>
      </c>
      <c r="HS37" s="26">
        <f t="shared" si="95"/>
        <v>0</v>
      </c>
      <c r="HT37" s="26">
        <f t="shared" si="95"/>
        <v>0</v>
      </c>
      <c r="HU37" s="26">
        <f t="shared" si="95"/>
        <v>0</v>
      </c>
      <c r="HV37" s="26">
        <f t="shared" si="95"/>
        <v>0</v>
      </c>
      <c r="HW37" s="26">
        <f t="shared" si="95"/>
        <v>0</v>
      </c>
      <c r="HX37" s="26">
        <f t="shared" si="95"/>
        <v>0</v>
      </c>
      <c r="HY37" s="26">
        <f t="shared" si="95"/>
        <v>0</v>
      </c>
      <c r="HZ37" s="26">
        <f t="shared" si="95"/>
        <v>0</v>
      </c>
      <c r="IA37" s="26">
        <f t="shared" si="95"/>
        <v>0</v>
      </c>
      <c r="IB37" s="26">
        <f t="shared" si="95"/>
        <v>0</v>
      </c>
      <c r="IC37" s="26">
        <f t="shared" si="95"/>
        <v>0</v>
      </c>
      <c r="ID37" s="26">
        <f t="shared" si="95"/>
        <v>0</v>
      </c>
      <c r="IE37" s="26"/>
      <c r="IF37" s="26"/>
      <c r="IG37" s="26"/>
      <c r="IH37" s="26"/>
      <c r="II37" s="26"/>
      <c r="IJ37" s="26"/>
      <c r="IK37" s="26"/>
      <c r="IL37" s="26"/>
      <c r="IM37" s="26"/>
      <c r="IN37" s="26"/>
      <c r="IO37" s="26"/>
      <c r="IP37" s="26"/>
      <c r="IQ37" s="26"/>
      <c r="IR37" s="26"/>
      <c r="IS37" s="26"/>
      <c r="IT37" s="26"/>
    </row>
    <row r="38" spans="1:254" s="12" customFormat="1" ht="12" customHeight="1" x14ac:dyDescent="0.15">
      <c r="A38" s="17" t="s">
        <v>183</v>
      </c>
      <c r="B38" s="18"/>
      <c r="C38" s="26">
        <f>IF(HLOOKUP(C$10,PTA_Look_Up_Table,29,FALSE)&gt;=0.001,HLOOKUP(C$10,PTA_Look_Up_Table,29,FALSE),0)</f>
        <v>0</v>
      </c>
      <c r="D38" s="26">
        <f>IF(HLOOKUP(D$10,PTA_Look_Up_Table,29,FALSE)&gt;=0.001,HLOOKUP(D$10,PTA_Look_Up_Table,29,FALSE),0)</f>
        <v>0</v>
      </c>
      <c r="E38" s="26">
        <f t="shared" ref="E38:BP38" si="96">IF(HLOOKUP(E$10,PTA_Look_Up_Table,29,FALSE)&gt;=0.001,HLOOKUP(E$10,PTA_Look_Up_Table,29,FALSE),0)</f>
        <v>0</v>
      </c>
      <c r="F38" s="26">
        <f t="shared" si="96"/>
        <v>0</v>
      </c>
      <c r="G38" s="26">
        <f t="shared" si="96"/>
        <v>0</v>
      </c>
      <c r="H38" s="26">
        <f t="shared" si="96"/>
        <v>0</v>
      </c>
      <c r="I38" s="26">
        <f t="shared" si="96"/>
        <v>0</v>
      </c>
      <c r="J38" s="26">
        <f t="shared" si="96"/>
        <v>0</v>
      </c>
      <c r="K38" s="26">
        <f t="shared" si="96"/>
        <v>0</v>
      </c>
      <c r="L38" s="26">
        <f t="shared" si="96"/>
        <v>0</v>
      </c>
      <c r="M38" s="26">
        <f t="shared" si="96"/>
        <v>0</v>
      </c>
      <c r="N38" s="26">
        <f t="shared" si="96"/>
        <v>0</v>
      </c>
      <c r="O38" s="26">
        <f t="shared" si="96"/>
        <v>0</v>
      </c>
      <c r="P38" s="26">
        <f t="shared" si="96"/>
        <v>0</v>
      </c>
      <c r="Q38" s="26">
        <f t="shared" si="96"/>
        <v>0</v>
      </c>
      <c r="R38" s="26">
        <f t="shared" si="96"/>
        <v>0</v>
      </c>
      <c r="S38" s="26">
        <f t="shared" si="96"/>
        <v>0</v>
      </c>
      <c r="T38" s="26">
        <f t="shared" si="96"/>
        <v>0</v>
      </c>
      <c r="U38" s="26">
        <f t="shared" si="96"/>
        <v>0</v>
      </c>
      <c r="V38" s="26">
        <f t="shared" si="96"/>
        <v>0</v>
      </c>
      <c r="W38" s="26">
        <f t="shared" si="96"/>
        <v>0</v>
      </c>
      <c r="X38" s="26">
        <f t="shared" si="96"/>
        <v>0</v>
      </c>
      <c r="Y38" s="26">
        <f t="shared" si="96"/>
        <v>0</v>
      </c>
      <c r="Z38" s="26">
        <f t="shared" si="96"/>
        <v>0</v>
      </c>
      <c r="AA38" s="26">
        <f t="shared" si="96"/>
        <v>0</v>
      </c>
      <c r="AB38" s="26">
        <f t="shared" si="96"/>
        <v>0</v>
      </c>
      <c r="AC38" s="26">
        <f t="shared" si="96"/>
        <v>0</v>
      </c>
      <c r="AD38" s="26">
        <f t="shared" si="96"/>
        <v>0</v>
      </c>
      <c r="AE38" s="26">
        <f t="shared" si="96"/>
        <v>0</v>
      </c>
      <c r="AF38" s="26">
        <f t="shared" si="96"/>
        <v>0</v>
      </c>
      <c r="AG38" s="26">
        <f t="shared" si="96"/>
        <v>0</v>
      </c>
      <c r="AH38" s="26">
        <f t="shared" si="96"/>
        <v>0</v>
      </c>
      <c r="AI38" s="26">
        <f t="shared" si="96"/>
        <v>0</v>
      </c>
      <c r="AJ38" s="26">
        <f t="shared" si="96"/>
        <v>0</v>
      </c>
      <c r="AK38" s="26">
        <f t="shared" si="96"/>
        <v>0</v>
      </c>
      <c r="AL38" s="26">
        <f t="shared" si="96"/>
        <v>0</v>
      </c>
      <c r="AM38" s="26">
        <f t="shared" si="96"/>
        <v>0</v>
      </c>
      <c r="AN38" s="26">
        <f t="shared" si="96"/>
        <v>0</v>
      </c>
      <c r="AO38" s="26">
        <f t="shared" si="96"/>
        <v>0</v>
      </c>
      <c r="AP38" s="26">
        <f t="shared" si="96"/>
        <v>0</v>
      </c>
      <c r="AQ38" s="26">
        <f t="shared" si="96"/>
        <v>0</v>
      </c>
      <c r="AR38" s="26">
        <f t="shared" si="96"/>
        <v>0</v>
      </c>
      <c r="AS38" s="26">
        <f t="shared" si="96"/>
        <v>0</v>
      </c>
      <c r="AT38" s="26">
        <f t="shared" si="96"/>
        <v>0</v>
      </c>
      <c r="AU38" s="26">
        <f t="shared" si="96"/>
        <v>0</v>
      </c>
      <c r="AV38" s="26">
        <f t="shared" si="96"/>
        <v>0</v>
      </c>
      <c r="AW38" s="26">
        <f t="shared" si="96"/>
        <v>0</v>
      </c>
      <c r="AX38" s="26">
        <f t="shared" si="96"/>
        <v>0</v>
      </c>
      <c r="AY38" s="26">
        <f t="shared" si="96"/>
        <v>0</v>
      </c>
      <c r="AZ38" s="26">
        <f t="shared" si="96"/>
        <v>0</v>
      </c>
      <c r="BA38" s="26">
        <f t="shared" si="96"/>
        <v>0</v>
      </c>
      <c r="BB38" s="26">
        <f t="shared" si="96"/>
        <v>0</v>
      </c>
      <c r="BC38" s="26">
        <f t="shared" si="96"/>
        <v>0</v>
      </c>
      <c r="BD38" s="26">
        <f t="shared" si="96"/>
        <v>0</v>
      </c>
      <c r="BE38" s="26">
        <f t="shared" si="96"/>
        <v>0</v>
      </c>
      <c r="BF38" s="26">
        <f t="shared" si="96"/>
        <v>0</v>
      </c>
      <c r="BG38" s="26">
        <f t="shared" si="96"/>
        <v>0</v>
      </c>
      <c r="BH38" s="26">
        <f t="shared" si="96"/>
        <v>0.9691703392096187</v>
      </c>
      <c r="BI38" s="26">
        <f t="shared" si="96"/>
        <v>0</v>
      </c>
      <c r="BJ38" s="26">
        <f t="shared" si="96"/>
        <v>8.0096694446560677E-3</v>
      </c>
      <c r="BK38" s="26">
        <f t="shared" si="96"/>
        <v>0</v>
      </c>
      <c r="BL38" s="26">
        <f t="shared" si="96"/>
        <v>0</v>
      </c>
      <c r="BM38" s="26">
        <f t="shared" si="96"/>
        <v>0</v>
      </c>
      <c r="BN38" s="26">
        <f t="shared" si="96"/>
        <v>0</v>
      </c>
      <c r="BO38" s="26">
        <f t="shared" si="96"/>
        <v>0</v>
      </c>
      <c r="BP38" s="26">
        <f t="shared" si="96"/>
        <v>0</v>
      </c>
      <c r="BQ38" s="26">
        <f t="shared" ref="BQ38:EB38" si="97">IF(HLOOKUP(BQ$10,PTA_Look_Up_Table,29,FALSE)&gt;=0.001,HLOOKUP(BQ$10,PTA_Look_Up_Table,29,FALSE),0)</f>
        <v>0</v>
      </c>
      <c r="BR38" s="26">
        <f t="shared" si="97"/>
        <v>0</v>
      </c>
      <c r="BS38" s="26">
        <f t="shared" si="97"/>
        <v>0</v>
      </c>
      <c r="BT38" s="26">
        <f t="shared" si="97"/>
        <v>0</v>
      </c>
      <c r="BU38" s="26">
        <f t="shared" si="97"/>
        <v>0</v>
      </c>
      <c r="BV38" s="26">
        <f t="shared" si="97"/>
        <v>0</v>
      </c>
      <c r="BW38" s="26">
        <f t="shared" si="97"/>
        <v>0</v>
      </c>
      <c r="BX38" s="26">
        <f t="shared" si="97"/>
        <v>0</v>
      </c>
      <c r="BY38" s="26">
        <f t="shared" si="97"/>
        <v>0</v>
      </c>
      <c r="BZ38" s="26">
        <f t="shared" si="97"/>
        <v>0</v>
      </c>
      <c r="CA38" s="26">
        <f t="shared" si="97"/>
        <v>0</v>
      </c>
      <c r="CB38" s="26">
        <f t="shared" si="97"/>
        <v>0</v>
      </c>
      <c r="CC38" s="26">
        <f t="shared" si="97"/>
        <v>0</v>
      </c>
      <c r="CD38" s="26">
        <f t="shared" si="97"/>
        <v>0</v>
      </c>
      <c r="CE38" s="26">
        <f t="shared" si="97"/>
        <v>0.22602657727762482</v>
      </c>
      <c r="CF38" s="26">
        <f t="shared" si="97"/>
        <v>0</v>
      </c>
      <c r="CG38" s="26">
        <f t="shared" si="97"/>
        <v>0.63093499619888038</v>
      </c>
      <c r="CH38" s="26">
        <f t="shared" si="97"/>
        <v>0</v>
      </c>
      <c r="CI38" s="26">
        <f t="shared" si="97"/>
        <v>0</v>
      </c>
      <c r="CJ38" s="26">
        <f t="shared" si="97"/>
        <v>0</v>
      </c>
      <c r="CK38" s="26">
        <f t="shared" si="97"/>
        <v>0</v>
      </c>
      <c r="CL38" s="26">
        <f t="shared" si="97"/>
        <v>0</v>
      </c>
      <c r="CM38" s="26">
        <f t="shared" si="97"/>
        <v>0</v>
      </c>
      <c r="CN38" s="26">
        <f t="shared" si="97"/>
        <v>0</v>
      </c>
      <c r="CO38" s="26">
        <f t="shared" si="97"/>
        <v>0</v>
      </c>
      <c r="CP38" s="26">
        <f t="shared" si="97"/>
        <v>0</v>
      </c>
      <c r="CQ38" s="26">
        <f t="shared" si="97"/>
        <v>0</v>
      </c>
      <c r="CR38" s="26">
        <f t="shared" si="97"/>
        <v>0</v>
      </c>
      <c r="CS38" s="26">
        <f t="shared" si="97"/>
        <v>0</v>
      </c>
      <c r="CT38" s="26">
        <f t="shared" si="97"/>
        <v>0</v>
      </c>
      <c r="CU38" s="26">
        <f t="shared" si="97"/>
        <v>0</v>
      </c>
      <c r="CV38" s="26">
        <f t="shared" si="97"/>
        <v>0</v>
      </c>
      <c r="CW38" s="26">
        <f t="shared" si="97"/>
        <v>0</v>
      </c>
      <c r="CX38" s="26">
        <f t="shared" si="97"/>
        <v>0</v>
      </c>
      <c r="CY38" s="26">
        <f t="shared" si="97"/>
        <v>0</v>
      </c>
      <c r="CZ38" s="26">
        <f t="shared" si="97"/>
        <v>0</v>
      </c>
      <c r="DA38" s="26">
        <f t="shared" si="97"/>
        <v>0</v>
      </c>
      <c r="DB38" s="26">
        <f t="shared" si="97"/>
        <v>0</v>
      </c>
      <c r="DC38" s="26">
        <f t="shared" si="97"/>
        <v>0</v>
      </c>
      <c r="DD38" s="26">
        <f t="shared" si="97"/>
        <v>0</v>
      </c>
      <c r="DE38" s="26">
        <f t="shared" si="97"/>
        <v>0</v>
      </c>
      <c r="DF38" s="26">
        <f t="shared" si="97"/>
        <v>0</v>
      </c>
      <c r="DG38" s="26">
        <f t="shared" si="97"/>
        <v>0</v>
      </c>
      <c r="DH38" s="26">
        <f t="shared" si="97"/>
        <v>0</v>
      </c>
      <c r="DI38" s="26">
        <f t="shared" si="97"/>
        <v>0</v>
      </c>
      <c r="DJ38" s="26">
        <f t="shared" si="97"/>
        <v>0</v>
      </c>
      <c r="DK38" s="26">
        <f t="shared" si="97"/>
        <v>0</v>
      </c>
      <c r="DL38" s="26">
        <f t="shared" si="97"/>
        <v>0</v>
      </c>
      <c r="DM38" s="26">
        <f t="shared" si="97"/>
        <v>0</v>
      </c>
      <c r="DN38" s="26">
        <f t="shared" si="97"/>
        <v>0</v>
      </c>
      <c r="DO38" s="26">
        <f t="shared" si="97"/>
        <v>0</v>
      </c>
      <c r="DP38" s="26">
        <f t="shared" si="97"/>
        <v>0</v>
      </c>
      <c r="DQ38" s="26">
        <f t="shared" si="97"/>
        <v>0</v>
      </c>
      <c r="DR38" s="26">
        <f t="shared" si="97"/>
        <v>0</v>
      </c>
      <c r="DS38" s="26">
        <f t="shared" si="97"/>
        <v>0</v>
      </c>
      <c r="DT38" s="26">
        <f t="shared" si="97"/>
        <v>0</v>
      </c>
      <c r="DU38" s="26">
        <f t="shared" si="97"/>
        <v>0</v>
      </c>
      <c r="DV38" s="26">
        <f t="shared" si="97"/>
        <v>0</v>
      </c>
      <c r="DW38" s="26">
        <f t="shared" si="97"/>
        <v>0</v>
      </c>
      <c r="DX38" s="26">
        <f t="shared" si="97"/>
        <v>0</v>
      </c>
      <c r="DY38" s="26">
        <f t="shared" si="97"/>
        <v>0</v>
      </c>
      <c r="DZ38" s="26">
        <f t="shared" si="97"/>
        <v>0</v>
      </c>
      <c r="EA38" s="26">
        <f t="shared" si="97"/>
        <v>0</v>
      </c>
      <c r="EB38" s="26">
        <f t="shared" si="97"/>
        <v>0</v>
      </c>
      <c r="EC38" s="26">
        <f t="shared" ref="EC38:GN38" si="98">IF(HLOOKUP(EC$10,PTA_Look_Up_Table,29,FALSE)&gt;=0.001,HLOOKUP(EC$10,PTA_Look_Up_Table,29,FALSE),0)</f>
        <v>0</v>
      </c>
      <c r="ED38" s="26">
        <f t="shared" si="98"/>
        <v>0</v>
      </c>
      <c r="EE38" s="26">
        <f t="shared" si="98"/>
        <v>0</v>
      </c>
      <c r="EF38" s="26">
        <f t="shared" si="98"/>
        <v>0</v>
      </c>
      <c r="EG38" s="26">
        <f t="shared" si="98"/>
        <v>0</v>
      </c>
      <c r="EH38" s="26">
        <f t="shared" si="98"/>
        <v>0</v>
      </c>
      <c r="EI38" s="26">
        <f t="shared" si="98"/>
        <v>0</v>
      </c>
      <c r="EJ38" s="26">
        <f t="shared" si="98"/>
        <v>0</v>
      </c>
      <c r="EK38" s="26">
        <f t="shared" si="98"/>
        <v>0</v>
      </c>
      <c r="EL38" s="26">
        <f t="shared" si="98"/>
        <v>0</v>
      </c>
      <c r="EM38" s="26">
        <f t="shared" si="98"/>
        <v>0</v>
      </c>
      <c r="EN38" s="26">
        <f t="shared" si="98"/>
        <v>0</v>
      </c>
      <c r="EO38" s="26">
        <f t="shared" si="98"/>
        <v>0</v>
      </c>
      <c r="EP38" s="26">
        <f t="shared" si="98"/>
        <v>0</v>
      </c>
      <c r="EQ38" s="26">
        <f t="shared" si="98"/>
        <v>0</v>
      </c>
      <c r="ER38" s="26">
        <f t="shared" si="98"/>
        <v>0</v>
      </c>
      <c r="ES38" s="26">
        <f t="shared" si="98"/>
        <v>0</v>
      </c>
      <c r="ET38" s="26">
        <f t="shared" si="98"/>
        <v>0</v>
      </c>
      <c r="EU38" s="26">
        <f t="shared" si="98"/>
        <v>0</v>
      </c>
      <c r="EV38" s="26">
        <f t="shared" si="98"/>
        <v>0</v>
      </c>
      <c r="EW38" s="26">
        <f t="shared" si="98"/>
        <v>0</v>
      </c>
      <c r="EX38" s="26">
        <f t="shared" si="98"/>
        <v>0</v>
      </c>
      <c r="EY38" s="26">
        <f t="shared" si="98"/>
        <v>0</v>
      </c>
      <c r="EZ38" s="26">
        <f t="shared" si="98"/>
        <v>0</v>
      </c>
      <c r="FA38" s="26">
        <f t="shared" si="98"/>
        <v>0</v>
      </c>
      <c r="FB38" s="26">
        <f t="shared" si="98"/>
        <v>0</v>
      </c>
      <c r="FC38" s="26">
        <f t="shared" si="98"/>
        <v>0</v>
      </c>
      <c r="FD38" s="26">
        <f t="shared" si="98"/>
        <v>0</v>
      </c>
      <c r="FE38" s="26">
        <f t="shared" si="98"/>
        <v>0</v>
      </c>
      <c r="FF38" s="26">
        <f t="shared" si="98"/>
        <v>0</v>
      </c>
      <c r="FG38" s="26">
        <f t="shared" si="98"/>
        <v>0</v>
      </c>
      <c r="FH38" s="26">
        <f t="shared" si="98"/>
        <v>0</v>
      </c>
      <c r="FI38" s="26">
        <f t="shared" si="98"/>
        <v>0</v>
      </c>
      <c r="FJ38" s="26">
        <f t="shared" si="98"/>
        <v>0</v>
      </c>
      <c r="FK38" s="26">
        <f t="shared" si="98"/>
        <v>0</v>
      </c>
      <c r="FL38" s="26">
        <f t="shared" si="98"/>
        <v>0</v>
      </c>
      <c r="FM38" s="26">
        <f t="shared" si="98"/>
        <v>0</v>
      </c>
      <c r="FN38" s="26">
        <f t="shared" si="98"/>
        <v>0</v>
      </c>
      <c r="FO38" s="26">
        <f t="shared" si="98"/>
        <v>0</v>
      </c>
      <c r="FP38" s="26">
        <f t="shared" si="98"/>
        <v>0</v>
      </c>
      <c r="FQ38" s="26">
        <f t="shared" si="98"/>
        <v>0</v>
      </c>
      <c r="FR38" s="26">
        <f t="shared" si="98"/>
        <v>0</v>
      </c>
      <c r="FS38" s="26">
        <f t="shared" si="98"/>
        <v>0</v>
      </c>
      <c r="FT38" s="26">
        <f t="shared" si="98"/>
        <v>0</v>
      </c>
      <c r="FU38" s="26">
        <f t="shared" si="98"/>
        <v>0</v>
      </c>
      <c r="FV38" s="26">
        <f t="shared" si="98"/>
        <v>0</v>
      </c>
      <c r="FW38" s="26">
        <f t="shared" si="98"/>
        <v>0</v>
      </c>
      <c r="FX38" s="26">
        <f t="shared" si="98"/>
        <v>0</v>
      </c>
      <c r="FY38" s="26">
        <f t="shared" si="98"/>
        <v>0</v>
      </c>
      <c r="FZ38" s="26">
        <f t="shared" si="98"/>
        <v>0</v>
      </c>
      <c r="GA38" s="26">
        <f t="shared" si="98"/>
        <v>0</v>
      </c>
      <c r="GB38" s="26">
        <f t="shared" si="98"/>
        <v>0</v>
      </c>
      <c r="GC38" s="26">
        <f t="shared" si="98"/>
        <v>0</v>
      </c>
      <c r="GD38" s="26">
        <f t="shared" si="98"/>
        <v>0</v>
      </c>
      <c r="GE38" s="26">
        <f t="shared" si="98"/>
        <v>0</v>
      </c>
      <c r="GF38" s="26">
        <f t="shared" si="98"/>
        <v>0</v>
      </c>
      <c r="GG38" s="26">
        <f t="shared" si="98"/>
        <v>0</v>
      </c>
      <c r="GH38" s="26">
        <f t="shared" si="98"/>
        <v>0</v>
      </c>
      <c r="GI38" s="26">
        <f t="shared" si="98"/>
        <v>0</v>
      </c>
      <c r="GJ38" s="26">
        <f t="shared" si="98"/>
        <v>0</v>
      </c>
      <c r="GK38" s="26">
        <f t="shared" si="98"/>
        <v>0</v>
      </c>
      <c r="GL38" s="26">
        <f t="shared" si="98"/>
        <v>0</v>
      </c>
      <c r="GM38" s="26">
        <f t="shared" si="98"/>
        <v>0</v>
      </c>
      <c r="GN38" s="26">
        <f t="shared" si="98"/>
        <v>0</v>
      </c>
      <c r="GO38" s="26">
        <f t="shared" ref="GO38:ID38" si="99">IF(HLOOKUP(GO$10,PTA_Look_Up_Table,29,FALSE)&gt;=0.001,HLOOKUP(GO$10,PTA_Look_Up_Table,29,FALSE),0)</f>
        <v>0</v>
      </c>
      <c r="GP38" s="26">
        <f t="shared" si="99"/>
        <v>0</v>
      </c>
      <c r="GQ38" s="26">
        <f t="shared" si="99"/>
        <v>0</v>
      </c>
      <c r="GR38" s="26">
        <f t="shared" si="99"/>
        <v>0</v>
      </c>
      <c r="GS38" s="26">
        <f t="shared" si="99"/>
        <v>0</v>
      </c>
      <c r="GT38" s="26">
        <f t="shared" si="99"/>
        <v>0</v>
      </c>
      <c r="GU38" s="26">
        <f t="shared" si="99"/>
        <v>0</v>
      </c>
      <c r="GV38" s="26">
        <f t="shared" si="99"/>
        <v>0</v>
      </c>
      <c r="GW38" s="26">
        <f t="shared" si="99"/>
        <v>0</v>
      </c>
      <c r="GX38" s="26">
        <f t="shared" si="99"/>
        <v>0</v>
      </c>
      <c r="GY38" s="26">
        <f t="shared" si="99"/>
        <v>0</v>
      </c>
      <c r="GZ38" s="26">
        <f t="shared" si="99"/>
        <v>0</v>
      </c>
      <c r="HA38" s="26">
        <f t="shared" si="99"/>
        <v>0</v>
      </c>
      <c r="HB38" s="26">
        <f t="shared" si="99"/>
        <v>0</v>
      </c>
      <c r="HC38" s="26">
        <f t="shared" si="99"/>
        <v>0</v>
      </c>
      <c r="HD38" s="26">
        <f t="shared" si="99"/>
        <v>0</v>
      </c>
      <c r="HE38" s="26">
        <f t="shared" si="99"/>
        <v>0</v>
      </c>
      <c r="HF38" s="26">
        <f t="shared" si="99"/>
        <v>0</v>
      </c>
      <c r="HG38" s="26">
        <f t="shared" si="99"/>
        <v>0</v>
      </c>
      <c r="HH38" s="26">
        <f t="shared" si="99"/>
        <v>0</v>
      </c>
      <c r="HI38" s="26">
        <f t="shared" si="99"/>
        <v>0</v>
      </c>
      <c r="HJ38" s="26">
        <f t="shared" si="99"/>
        <v>0</v>
      </c>
      <c r="HK38" s="26">
        <f t="shared" si="99"/>
        <v>0</v>
      </c>
      <c r="HL38" s="26">
        <f t="shared" si="99"/>
        <v>0</v>
      </c>
      <c r="HM38" s="26">
        <f t="shared" si="99"/>
        <v>0</v>
      </c>
      <c r="HN38" s="26">
        <f t="shared" si="99"/>
        <v>0</v>
      </c>
      <c r="HO38" s="26">
        <f t="shared" si="99"/>
        <v>0</v>
      </c>
      <c r="HP38" s="26">
        <f t="shared" si="99"/>
        <v>0</v>
      </c>
      <c r="HQ38" s="26">
        <f t="shared" si="99"/>
        <v>0</v>
      </c>
      <c r="HR38" s="26">
        <f t="shared" si="99"/>
        <v>0</v>
      </c>
      <c r="HS38" s="26">
        <f t="shared" si="99"/>
        <v>0</v>
      </c>
      <c r="HT38" s="26">
        <f t="shared" si="99"/>
        <v>0</v>
      </c>
      <c r="HU38" s="26">
        <f t="shared" si="99"/>
        <v>0</v>
      </c>
      <c r="HV38" s="26">
        <f t="shared" si="99"/>
        <v>0</v>
      </c>
      <c r="HW38" s="26">
        <f t="shared" si="99"/>
        <v>0</v>
      </c>
      <c r="HX38" s="26">
        <f t="shared" si="99"/>
        <v>0</v>
      </c>
      <c r="HY38" s="26">
        <f t="shared" si="99"/>
        <v>0</v>
      </c>
      <c r="HZ38" s="26">
        <f t="shared" si="99"/>
        <v>0</v>
      </c>
      <c r="IA38" s="26">
        <f t="shared" si="99"/>
        <v>0</v>
      </c>
      <c r="IB38" s="26">
        <f t="shared" si="99"/>
        <v>0</v>
      </c>
      <c r="IC38" s="26">
        <f t="shared" si="99"/>
        <v>0</v>
      </c>
      <c r="ID38" s="26">
        <f t="shared" si="99"/>
        <v>0</v>
      </c>
      <c r="IE38" s="26"/>
      <c r="IF38" s="26"/>
      <c r="IG38" s="26"/>
      <c r="IH38" s="26"/>
      <c r="II38" s="26"/>
      <c r="IJ38" s="26"/>
      <c r="IK38" s="26"/>
      <c r="IL38" s="26"/>
      <c r="IM38" s="26"/>
      <c r="IN38" s="26"/>
      <c r="IO38" s="26"/>
      <c r="IP38" s="26"/>
      <c r="IQ38" s="26"/>
      <c r="IR38" s="26"/>
      <c r="IS38" s="26"/>
      <c r="IT38" s="26"/>
    </row>
    <row r="39" spans="1:254" s="12" customFormat="1" ht="12" customHeight="1" x14ac:dyDescent="0.15">
      <c r="A39" s="17" t="s">
        <v>184</v>
      </c>
      <c r="B39" s="18"/>
      <c r="C39" s="26">
        <f>IF(HLOOKUP(C$10,PTA_Look_Up_Table,30,FALSE)&gt;=0.001,HLOOKUP(C$10,PTA_Look_Up_Table,30,FALSE),0)</f>
        <v>0</v>
      </c>
      <c r="D39" s="26">
        <f>IF(HLOOKUP(D$10,PTA_Look_Up_Table,30,FALSE)&gt;=0.001,HLOOKUP(D$10,PTA_Look_Up_Table,30,FALSE),0)</f>
        <v>0</v>
      </c>
      <c r="E39" s="26">
        <f t="shared" ref="E39:BP39" si="100">IF(HLOOKUP(E$10,PTA_Look_Up_Table,30,FALSE)&gt;=0.001,HLOOKUP(E$10,PTA_Look_Up_Table,30,FALSE),0)</f>
        <v>0</v>
      </c>
      <c r="F39" s="26">
        <f t="shared" si="100"/>
        <v>0</v>
      </c>
      <c r="G39" s="26">
        <f t="shared" si="100"/>
        <v>0</v>
      </c>
      <c r="H39" s="26">
        <f t="shared" si="100"/>
        <v>0</v>
      </c>
      <c r="I39" s="26">
        <f t="shared" si="100"/>
        <v>0</v>
      </c>
      <c r="J39" s="26">
        <f t="shared" si="100"/>
        <v>0</v>
      </c>
      <c r="K39" s="26">
        <f t="shared" si="100"/>
        <v>0</v>
      </c>
      <c r="L39" s="26">
        <f t="shared" si="100"/>
        <v>0</v>
      </c>
      <c r="M39" s="26">
        <f t="shared" si="100"/>
        <v>0</v>
      </c>
      <c r="N39" s="26">
        <f t="shared" si="100"/>
        <v>0</v>
      </c>
      <c r="O39" s="26">
        <f t="shared" si="100"/>
        <v>0</v>
      </c>
      <c r="P39" s="26">
        <f t="shared" si="100"/>
        <v>0</v>
      </c>
      <c r="Q39" s="26">
        <f t="shared" si="100"/>
        <v>0</v>
      </c>
      <c r="R39" s="26">
        <f t="shared" si="100"/>
        <v>0</v>
      </c>
      <c r="S39" s="26">
        <f t="shared" si="100"/>
        <v>0</v>
      </c>
      <c r="T39" s="26">
        <f t="shared" si="100"/>
        <v>0</v>
      </c>
      <c r="U39" s="26">
        <f t="shared" si="100"/>
        <v>0</v>
      </c>
      <c r="V39" s="26">
        <f t="shared" si="100"/>
        <v>0</v>
      </c>
      <c r="W39" s="26">
        <f t="shared" si="100"/>
        <v>0</v>
      </c>
      <c r="X39" s="26">
        <f t="shared" si="100"/>
        <v>0</v>
      </c>
      <c r="Y39" s="26">
        <f t="shared" si="100"/>
        <v>0</v>
      </c>
      <c r="Z39" s="26">
        <f t="shared" si="100"/>
        <v>0</v>
      </c>
      <c r="AA39" s="26">
        <f t="shared" si="100"/>
        <v>0</v>
      </c>
      <c r="AB39" s="26">
        <f t="shared" si="100"/>
        <v>0</v>
      </c>
      <c r="AC39" s="26">
        <f t="shared" si="100"/>
        <v>0</v>
      </c>
      <c r="AD39" s="26">
        <f t="shared" si="100"/>
        <v>0</v>
      </c>
      <c r="AE39" s="26">
        <f t="shared" si="100"/>
        <v>0</v>
      </c>
      <c r="AF39" s="26">
        <f t="shared" si="100"/>
        <v>0</v>
      </c>
      <c r="AG39" s="26">
        <f t="shared" si="100"/>
        <v>0</v>
      </c>
      <c r="AH39" s="26">
        <f t="shared" si="100"/>
        <v>0</v>
      </c>
      <c r="AI39" s="26">
        <f t="shared" si="100"/>
        <v>0</v>
      </c>
      <c r="AJ39" s="26">
        <f t="shared" si="100"/>
        <v>0</v>
      </c>
      <c r="AK39" s="26">
        <f t="shared" si="100"/>
        <v>0</v>
      </c>
      <c r="AL39" s="26">
        <f t="shared" si="100"/>
        <v>0</v>
      </c>
      <c r="AM39" s="26">
        <f t="shared" si="100"/>
        <v>0</v>
      </c>
      <c r="AN39" s="26">
        <f t="shared" si="100"/>
        <v>0</v>
      </c>
      <c r="AO39" s="26">
        <f t="shared" si="100"/>
        <v>0</v>
      </c>
      <c r="AP39" s="26">
        <f t="shared" si="100"/>
        <v>0</v>
      </c>
      <c r="AQ39" s="26">
        <f t="shared" si="100"/>
        <v>0</v>
      </c>
      <c r="AR39" s="26">
        <f t="shared" si="100"/>
        <v>0</v>
      </c>
      <c r="AS39" s="26">
        <f t="shared" si="100"/>
        <v>0</v>
      </c>
      <c r="AT39" s="26">
        <f t="shared" si="100"/>
        <v>0</v>
      </c>
      <c r="AU39" s="26">
        <f t="shared" si="100"/>
        <v>0</v>
      </c>
      <c r="AV39" s="26">
        <f t="shared" si="100"/>
        <v>0</v>
      </c>
      <c r="AW39" s="26">
        <f t="shared" si="100"/>
        <v>0</v>
      </c>
      <c r="AX39" s="26">
        <f t="shared" si="100"/>
        <v>0</v>
      </c>
      <c r="AY39" s="26">
        <f t="shared" si="100"/>
        <v>0</v>
      </c>
      <c r="AZ39" s="26">
        <f t="shared" si="100"/>
        <v>0</v>
      </c>
      <c r="BA39" s="26">
        <f t="shared" si="100"/>
        <v>0</v>
      </c>
      <c r="BB39" s="26">
        <f t="shared" si="100"/>
        <v>0</v>
      </c>
      <c r="BC39" s="26">
        <f t="shared" si="100"/>
        <v>0</v>
      </c>
      <c r="BD39" s="26">
        <f t="shared" si="100"/>
        <v>0</v>
      </c>
      <c r="BE39" s="26">
        <f t="shared" si="100"/>
        <v>0</v>
      </c>
      <c r="BF39" s="26">
        <f t="shared" si="100"/>
        <v>0</v>
      </c>
      <c r="BG39" s="26">
        <f t="shared" si="100"/>
        <v>0</v>
      </c>
      <c r="BH39" s="26">
        <f t="shared" si="100"/>
        <v>0</v>
      </c>
      <c r="BI39" s="26">
        <f t="shared" si="100"/>
        <v>0</v>
      </c>
      <c r="BJ39" s="26">
        <f t="shared" si="100"/>
        <v>0</v>
      </c>
      <c r="BK39" s="26">
        <f t="shared" si="100"/>
        <v>0</v>
      </c>
      <c r="BL39" s="26">
        <f t="shared" si="100"/>
        <v>0</v>
      </c>
      <c r="BM39" s="26">
        <f t="shared" si="100"/>
        <v>0</v>
      </c>
      <c r="BN39" s="26">
        <f t="shared" si="100"/>
        <v>0</v>
      </c>
      <c r="BO39" s="26">
        <f t="shared" si="100"/>
        <v>0</v>
      </c>
      <c r="BP39" s="26">
        <f t="shared" si="100"/>
        <v>0</v>
      </c>
      <c r="BQ39" s="26">
        <f t="shared" ref="BQ39:EB39" si="101">IF(HLOOKUP(BQ$10,PTA_Look_Up_Table,30,FALSE)&gt;=0.001,HLOOKUP(BQ$10,PTA_Look_Up_Table,30,FALSE),0)</f>
        <v>0</v>
      </c>
      <c r="BR39" s="26">
        <f t="shared" si="101"/>
        <v>0</v>
      </c>
      <c r="BS39" s="26">
        <f t="shared" si="101"/>
        <v>0</v>
      </c>
      <c r="BT39" s="26">
        <f t="shared" si="101"/>
        <v>0</v>
      </c>
      <c r="BU39" s="26">
        <f t="shared" si="101"/>
        <v>0</v>
      </c>
      <c r="BV39" s="26">
        <f t="shared" si="101"/>
        <v>0</v>
      </c>
      <c r="BW39" s="26">
        <f t="shared" si="101"/>
        <v>0</v>
      </c>
      <c r="BX39" s="26">
        <f t="shared" si="101"/>
        <v>0</v>
      </c>
      <c r="BY39" s="26">
        <f t="shared" si="101"/>
        <v>0</v>
      </c>
      <c r="BZ39" s="26">
        <f t="shared" si="101"/>
        <v>0</v>
      </c>
      <c r="CA39" s="26">
        <f t="shared" si="101"/>
        <v>0</v>
      </c>
      <c r="CB39" s="26">
        <f t="shared" si="101"/>
        <v>0</v>
      </c>
      <c r="CC39" s="26">
        <f t="shared" si="101"/>
        <v>0</v>
      </c>
      <c r="CD39" s="26">
        <f t="shared" si="101"/>
        <v>0</v>
      </c>
      <c r="CE39" s="26">
        <f t="shared" si="101"/>
        <v>0</v>
      </c>
      <c r="CF39" s="26">
        <f t="shared" si="101"/>
        <v>0</v>
      </c>
      <c r="CG39" s="26">
        <f t="shared" si="101"/>
        <v>0</v>
      </c>
      <c r="CH39" s="26">
        <f t="shared" si="101"/>
        <v>0</v>
      </c>
      <c r="CI39" s="26">
        <f t="shared" si="101"/>
        <v>0</v>
      </c>
      <c r="CJ39" s="26">
        <f t="shared" si="101"/>
        <v>0</v>
      </c>
      <c r="CK39" s="26">
        <f t="shared" si="101"/>
        <v>0</v>
      </c>
      <c r="CL39" s="26">
        <f t="shared" si="101"/>
        <v>0</v>
      </c>
      <c r="CM39" s="26">
        <f t="shared" si="101"/>
        <v>0</v>
      </c>
      <c r="CN39" s="26">
        <f t="shared" si="101"/>
        <v>0</v>
      </c>
      <c r="CO39" s="26">
        <f t="shared" si="101"/>
        <v>0</v>
      </c>
      <c r="CP39" s="26">
        <f t="shared" si="101"/>
        <v>0</v>
      </c>
      <c r="CQ39" s="26">
        <f t="shared" si="101"/>
        <v>0</v>
      </c>
      <c r="CR39" s="26">
        <f t="shared" si="101"/>
        <v>0</v>
      </c>
      <c r="CS39" s="26">
        <f t="shared" si="101"/>
        <v>0</v>
      </c>
      <c r="CT39" s="26">
        <f t="shared" si="101"/>
        <v>0</v>
      </c>
      <c r="CU39" s="26">
        <f t="shared" si="101"/>
        <v>0</v>
      </c>
      <c r="CV39" s="26">
        <f t="shared" si="101"/>
        <v>0</v>
      </c>
      <c r="CW39" s="26">
        <f t="shared" si="101"/>
        <v>0</v>
      </c>
      <c r="CX39" s="26">
        <f t="shared" si="101"/>
        <v>0</v>
      </c>
      <c r="CY39" s="26">
        <f t="shared" si="101"/>
        <v>0</v>
      </c>
      <c r="CZ39" s="26">
        <f t="shared" si="101"/>
        <v>0</v>
      </c>
      <c r="DA39" s="26">
        <f t="shared" si="101"/>
        <v>0</v>
      </c>
      <c r="DB39" s="26">
        <f t="shared" si="101"/>
        <v>0</v>
      </c>
      <c r="DC39" s="26">
        <f t="shared" si="101"/>
        <v>0</v>
      </c>
      <c r="DD39" s="26">
        <f t="shared" si="101"/>
        <v>0</v>
      </c>
      <c r="DE39" s="26">
        <f t="shared" si="101"/>
        <v>0</v>
      </c>
      <c r="DF39" s="26">
        <f t="shared" si="101"/>
        <v>0</v>
      </c>
      <c r="DG39" s="26">
        <f t="shared" si="101"/>
        <v>0</v>
      </c>
      <c r="DH39" s="26">
        <f t="shared" si="101"/>
        <v>0</v>
      </c>
      <c r="DI39" s="26">
        <f t="shared" si="101"/>
        <v>0</v>
      </c>
      <c r="DJ39" s="26">
        <f t="shared" si="101"/>
        <v>0</v>
      </c>
      <c r="DK39" s="26">
        <f t="shared" si="101"/>
        <v>0</v>
      </c>
      <c r="DL39" s="26">
        <f t="shared" si="101"/>
        <v>0</v>
      </c>
      <c r="DM39" s="26">
        <f t="shared" si="101"/>
        <v>0</v>
      </c>
      <c r="DN39" s="26">
        <f t="shared" si="101"/>
        <v>0</v>
      </c>
      <c r="DO39" s="26">
        <f t="shared" si="101"/>
        <v>0</v>
      </c>
      <c r="DP39" s="26">
        <f t="shared" si="101"/>
        <v>0</v>
      </c>
      <c r="DQ39" s="26">
        <f t="shared" si="101"/>
        <v>0</v>
      </c>
      <c r="DR39" s="26">
        <f t="shared" si="101"/>
        <v>0</v>
      </c>
      <c r="DS39" s="26">
        <f t="shared" si="101"/>
        <v>0</v>
      </c>
      <c r="DT39" s="26">
        <f t="shared" si="101"/>
        <v>0</v>
      </c>
      <c r="DU39" s="26">
        <f t="shared" si="101"/>
        <v>0</v>
      </c>
      <c r="DV39" s="26">
        <f t="shared" si="101"/>
        <v>0</v>
      </c>
      <c r="DW39" s="26">
        <f t="shared" si="101"/>
        <v>0</v>
      </c>
      <c r="DX39" s="26">
        <f t="shared" si="101"/>
        <v>0</v>
      </c>
      <c r="DY39" s="26">
        <f t="shared" si="101"/>
        <v>0</v>
      </c>
      <c r="DZ39" s="26">
        <f t="shared" si="101"/>
        <v>0</v>
      </c>
      <c r="EA39" s="26">
        <f t="shared" si="101"/>
        <v>0</v>
      </c>
      <c r="EB39" s="26">
        <f t="shared" si="101"/>
        <v>0</v>
      </c>
      <c r="EC39" s="26">
        <f t="shared" ref="EC39:GN39" si="102">IF(HLOOKUP(EC$10,PTA_Look_Up_Table,30,FALSE)&gt;=0.001,HLOOKUP(EC$10,PTA_Look_Up_Table,30,FALSE),0)</f>
        <v>0</v>
      </c>
      <c r="ED39" s="26">
        <f t="shared" si="102"/>
        <v>0</v>
      </c>
      <c r="EE39" s="26">
        <f t="shared" si="102"/>
        <v>0</v>
      </c>
      <c r="EF39" s="26">
        <f t="shared" si="102"/>
        <v>0</v>
      </c>
      <c r="EG39" s="26">
        <f t="shared" si="102"/>
        <v>0</v>
      </c>
      <c r="EH39" s="26">
        <f t="shared" si="102"/>
        <v>0</v>
      </c>
      <c r="EI39" s="26">
        <f t="shared" si="102"/>
        <v>0</v>
      </c>
      <c r="EJ39" s="26">
        <f t="shared" si="102"/>
        <v>0</v>
      </c>
      <c r="EK39" s="26">
        <f t="shared" si="102"/>
        <v>0</v>
      </c>
      <c r="EL39" s="26">
        <f t="shared" si="102"/>
        <v>0</v>
      </c>
      <c r="EM39" s="26">
        <f t="shared" si="102"/>
        <v>0</v>
      </c>
      <c r="EN39" s="26">
        <f t="shared" si="102"/>
        <v>0</v>
      </c>
      <c r="EO39" s="26">
        <f t="shared" si="102"/>
        <v>0</v>
      </c>
      <c r="EP39" s="26">
        <f t="shared" si="102"/>
        <v>0</v>
      </c>
      <c r="EQ39" s="26">
        <f t="shared" si="102"/>
        <v>0</v>
      </c>
      <c r="ER39" s="26">
        <f t="shared" si="102"/>
        <v>0</v>
      </c>
      <c r="ES39" s="26">
        <f t="shared" si="102"/>
        <v>0</v>
      </c>
      <c r="ET39" s="26">
        <f t="shared" si="102"/>
        <v>0</v>
      </c>
      <c r="EU39" s="26">
        <f t="shared" si="102"/>
        <v>0</v>
      </c>
      <c r="EV39" s="26">
        <f t="shared" si="102"/>
        <v>0</v>
      </c>
      <c r="EW39" s="26">
        <f t="shared" si="102"/>
        <v>0</v>
      </c>
      <c r="EX39" s="26">
        <f t="shared" si="102"/>
        <v>0</v>
      </c>
      <c r="EY39" s="26">
        <f t="shared" si="102"/>
        <v>0</v>
      </c>
      <c r="EZ39" s="26">
        <f t="shared" si="102"/>
        <v>0</v>
      </c>
      <c r="FA39" s="26">
        <f t="shared" si="102"/>
        <v>0</v>
      </c>
      <c r="FB39" s="26">
        <f t="shared" si="102"/>
        <v>0</v>
      </c>
      <c r="FC39" s="26">
        <f t="shared" si="102"/>
        <v>0</v>
      </c>
      <c r="FD39" s="26">
        <f t="shared" si="102"/>
        <v>0</v>
      </c>
      <c r="FE39" s="26">
        <f t="shared" si="102"/>
        <v>0</v>
      </c>
      <c r="FF39" s="26">
        <f t="shared" si="102"/>
        <v>0</v>
      </c>
      <c r="FG39" s="26">
        <f t="shared" si="102"/>
        <v>0</v>
      </c>
      <c r="FH39" s="26">
        <f t="shared" si="102"/>
        <v>0</v>
      </c>
      <c r="FI39" s="26">
        <f t="shared" si="102"/>
        <v>0</v>
      </c>
      <c r="FJ39" s="26">
        <f t="shared" si="102"/>
        <v>0</v>
      </c>
      <c r="FK39" s="26">
        <f t="shared" si="102"/>
        <v>0</v>
      </c>
      <c r="FL39" s="26">
        <f t="shared" si="102"/>
        <v>0</v>
      </c>
      <c r="FM39" s="26">
        <f t="shared" si="102"/>
        <v>0</v>
      </c>
      <c r="FN39" s="26">
        <f t="shared" si="102"/>
        <v>0</v>
      </c>
      <c r="FO39" s="26">
        <f t="shared" si="102"/>
        <v>0</v>
      </c>
      <c r="FP39" s="26">
        <f t="shared" si="102"/>
        <v>0</v>
      </c>
      <c r="FQ39" s="26">
        <f t="shared" si="102"/>
        <v>0</v>
      </c>
      <c r="FR39" s="26">
        <f t="shared" si="102"/>
        <v>0</v>
      </c>
      <c r="FS39" s="26">
        <f t="shared" si="102"/>
        <v>0</v>
      </c>
      <c r="FT39" s="26">
        <f t="shared" si="102"/>
        <v>0</v>
      </c>
      <c r="FU39" s="26">
        <f t="shared" si="102"/>
        <v>0</v>
      </c>
      <c r="FV39" s="26">
        <f t="shared" si="102"/>
        <v>0</v>
      </c>
      <c r="FW39" s="26">
        <f t="shared" si="102"/>
        <v>0</v>
      </c>
      <c r="FX39" s="26">
        <f t="shared" si="102"/>
        <v>0</v>
      </c>
      <c r="FY39" s="26">
        <f t="shared" si="102"/>
        <v>0</v>
      </c>
      <c r="FZ39" s="26">
        <f t="shared" si="102"/>
        <v>0</v>
      </c>
      <c r="GA39" s="26">
        <f t="shared" si="102"/>
        <v>0</v>
      </c>
      <c r="GB39" s="26">
        <f t="shared" si="102"/>
        <v>0</v>
      </c>
      <c r="GC39" s="26">
        <f t="shared" si="102"/>
        <v>0</v>
      </c>
      <c r="GD39" s="26">
        <f t="shared" si="102"/>
        <v>0</v>
      </c>
      <c r="GE39" s="26">
        <f t="shared" si="102"/>
        <v>0</v>
      </c>
      <c r="GF39" s="26">
        <f t="shared" si="102"/>
        <v>0</v>
      </c>
      <c r="GG39" s="26">
        <f t="shared" si="102"/>
        <v>0</v>
      </c>
      <c r="GH39" s="26">
        <f t="shared" si="102"/>
        <v>0</v>
      </c>
      <c r="GI39" s="26">
        <f t="shared" si="102"/>
        <v>0</v>
      </c>
      <c r="GJ39" s="26">
        <f t="shared" si="102"/>
        <v>0</v>
      </c>
      <c r="GK39" s="26">
        <f t="shared" si="102"/>
        <v>0</v>
      </c>
      <c r="GL39" s="26">
        <f t="shared" si="102"/>
        <v>0</v>
      </c>
      <c r="GM39" s="26">
        <f t="shared" si="102"/>
        <v>0</v>
      </c>
      <c r="GN39" s="26">
        <f t="shared" si="102"/>
        <v>0</v>
      </c>
      <c r="GO39" s="26">
        <f t="shared" ref="GO39:ID39" si="103">IF(HLOOKUP(GO$10,PTA_Look_Up_Table,30,FALSE)&gt;=0.001,HLOOKUP(GO$10,PTA_Look_Up_Table,30,FALSE),0)</f>
        <v>0</v>
      </c>
      <c r="GP39" s="26">
        <f t="shared" si="103"/>
        <v>0</v>
      </c>
      <c r="GQ39" s="26">
        <f t="shared" si="103"/>
        <v>0</v>
      </c>
      <c r="GR39" s="26">
        <f t="shared" si="103"/>
        <v>0</v>
      </c>
      <c r="GS39" s="26">
        <f t="shared" si="103"/>
        <v>0</v>
      </c>
      <c r="GT39" s="26">
        <f t="shared" si="103"/>
        <v>0</v>
      </c>
      <c r="GU39" s="26">
        <f t="shared" si="103"/>
        <v>0</v>
      </c>
      <c r="GV39" s="26">
        <f t="shared" si="103"/>
        <v>0</v>
      </c>
      <c r="GW39" s="26">
        <f t="shared" si="103"/>
        <v>0</v>
      </c>
      <c r="GX39" s="26">
        <f t="shared" si="103"/>
        <v>0</v>
      </c>
      <c r="GY39" s="26">
        <f t="shared" si="103"/>
        <v>0</v>
      </c>
      <c r="GZ39" s="26">
        <f t="shared" si="103"/>
        <v>0</v>
      </c>
      <c r="HA39" s="26">
        <f t="shared" si="103"/>
        <v>0</v>
      </c>
      <c r="HB39" s="26">
        <f t="shared" si="103"/>
        <v>0</v>
      </c>
      <c r="HC39" s="26">
        <f t="shared" si="103"/>
        <v>0</v>
      </c>
      <c r="HD39" s="26">
        <f t="shared" si="103"/>
        <v>0</v>
      </c>
      <c r="HE39" s="26">
        <f t="shared" si="103"/>
        <v>0</v>
      </c>
      <c r="HF39" s="26">
        <f t="shared" si="103"/>
        <v>0</v>
      </c>
      <c r="HG39" s="26">
        <f t="shared" si="103"/>
        <v>0</v>
      </c>
      <c r="HH39" s="26">
        <f t="shared" si="103"/>
        <v>0</v>
      </c>
      <c r="HI39" s="26">
        <f t="shared" si="103"/>
        <v>0</v>
      </c>
      <c r="HJ39" s="26">
        <f t="shared" si="103"/>
        <v>0</v>
      </c>
      <c r="HK39" s="26">
        <f t="shared" si="103"/>
        <v>0</v>
      </c>
      <c r="HL39" s="26">
        <f t="shared" si="103"/>
        <v>0</v>
      </c>
      <c r="HM39" s="26">
        <f t="shared" si="103"/>
        <v>0</v>
      </c>
      <c r="HN39" s="26">
        <f t="shared" si="103"/>
        <v>0</v>
      </c>
      <c r="HO39" s="26">
        <f t="shared" si="103"/>
        <v>0</v>
      </c>
      <c r="HP39" s="26">
        <f t="shared" si="103"/>
        <v>0</v>
      </c>
      <c r="HQ39" s="26">
        <f t="shared" si="103"/>
        <v>0</v>
      </c>
      <c r="HR39" s="26">
        <f t="shared" si="103"/>
        <v>0</v>
      </c>
      <c r="HS39" s="26">
        <f t="shared" si="103"/>
        <v>0</v>
      </c>
      <c r="HT39" s="26">
        <f t="shared" si="103"/>
        <v>0</v>
      </c>
      <c r="HU39" s="26">
        <f t="shared" si="103"/>
        <v>0</v>
      </c>
      <c r="HV39" s="26">
        <f t="shared" si="103"/>
        <v>0</v>
      </c>
      <c r="HW39" s="26">
        <f t="shared" si="103"/>
        <v>0</v>
      </c>
      <c r="HX39" s="26">
        <f t="shared" si="103"/>
        <v>0</v>
      </c>
      <c r="HY39" s="26">
        <f t="shared" si="103"/>
        <v>0</v>
      </c>
      <c r="HZ39" s="26">
        <f t="shared" si="103"/>
        <v>0</v>
      </c>
      <c r="IA39" s="26">
        <f t="shared" si="103"/>
        <v>0</v>
      </c>
      <c r="IB39" s="26">
        <f t="shared" si="103"/>
        <v>0</v>
      </c>
      <c r="IC39" s="26">
        <f t="shared" si="103"/>
        <v>0</v>
      </c>
      <c r="ID39" s="26">
        <f t="shared" si="103"/>
        <v>0</v>
      </c>
      <c r="IE39" s="26"/>
      <c r="IF39" s="26"/>
      <c r="IG39" s="26"/>
      <c r="IH39" s="26"/>
      <c r="II39" s="26"/>
      <c r="IJ39" s="26"/>
      <c r="IK39" s="26"/>
      <c r="IL39" s="26"/>
      <c r="IM39" s="26"/>
      <c r="IN39" s="26"/>
      <c r="IO39" s="26"/>
      <c r="IP39" s="26"/>
      <c r="IQ39" s="26"/>
      <c r="IR39" s="26"/>
      <c r="IS39" s="26"/>
      <c r="IT39" s="26"/>
    </row>
    <row r="40" spans="1:254" s="24" customFormat="1" ht="12" customHeight="1" thickBot="1" x14ac:dyDescent="0.2">
      <c r="A40" s="19" t="s">
        <v>825</v>
      </c>
      <c r="B40" s="22"/>
      <c r="C40" s="26"/>
      <c r="D40" s="26"/>
      <c r="E40" s="26"/>
      <c r="F40" s="26"/>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c r="FK40" s="26"/>
      <c r="FL40" s="26"/>
      <c r="FM40" s="26"/>
      <c r="FN40" s="26"/>
      <c r="FO40" s="26"/>
      <c r="FP40" s="26"/>
      <c r="FQ40" s="26"/>
      <c r="FR40" s="26"/>
      <c r="FS40" s="26"/>
      <c r="FT40" s="26"/>
      <c r="FU40" s="26"/>
      <c r="FV40" s="26"/>
      <c r="FW40" s="26"/>
      <c r="FX40" s="26"/>
      <c r="FY40" s="26"/>
      <c r="FZ40" s="26"/>
      <c r="GA40" s="26"/>
      <c r="GB40" s="26"/>
      <c r="GC40" s="26"/>
      <c r="GD40" s="26"/>
      <c r="GE40" s="26"/>
      <c r="GF40" s="26"/>
      <c r="GG40" s="26"/>
      <c r="GH40" s="26"/>
      <c r="GI40" s="26"/>
      <c r="GJ40" s="26"/>
      <c r="GK40" s="26"/>
      <c r="GL40" s="26"/>
      <c r="GM40" s="26"/>
      <c r="GN40" s="26"/>
      <c r="GO40" s="26"/>
      <c r="GP40" s="26"/>
      <c r="GQ40" s="26"/>
      <c r="GR40" s="26"/>
      <c r="GS40" s="26"/>
      <c r="GT40" s="26"/>
      <c r="GU40" s="26"/>
      <c r="GV40" s="26"/>
      <c r="GW40" s="26"/>
      <c r="GX40" s="26"/>
      <c r="GY40" s="26"/>
      <c r="GZ40" s="26"/>
      <c r="HA40" s="26"/>
      <c r="HB40" s="26"/>
      <c r="HC40" s="26"/>
      <c r="HD40" s="26"/>
      <c r="HE40" s="26"/>
      <c r="HF40" s="26"/>
      <c r="HG40" s="26"/>
      <c r="HH40" s="26"/>
      <c r="HI40" s="26"/>
      <c r="HJ40" s="26"/>
      <c r="HK40" s="26"/>
      <c r="HL40" s="26"/>
      <c r="HM40" s="26"/>
      <c r="HN40" s="26"/>
      <c r="HO40" s="26"/>
      <c r="HP40" s="26"/>
      <c r="HQ40" s="26"/>
      <c r="HR40" s="26"/>
      <c r="HS40" s="26"/>
      <c r="HT40" s="26"/>
      <c r="HU40" s="26"/>
      <c r="HV40" s="26"/>
      <c r="HW40" s="26"/>
      <c r="HX40" s="26"/>
      <c r="HY40" s="26"/>
      <c r="HZ40" s="26"/>
      <c r="IA40" s="26"/>
      <c r="IB40" s="26"/>
      <c r="IC40" s="26"/>
      <c r="ID40" s="26"/>
      <c r="IE40" s="26"/>
      <c r="IF40" s="26"/>
      <c r="IG40" s="26"/>
      <c r="IH40" s="26"/>
      <c r="II40" s="26"/>
      <c r="IJ40" s="26"/>
      <c r="IK40" s="26"/>
      <c r="IL40" s="26"/>
      <c r="IM40" s="26"/>
      <c r="IN40" s="26"/>
      <c r="IO40" s="26"/>
      <c r="IP40" s="26"/>
      <c r="IQ40" s="26"/>
      <c r="IR40" s="26"/>
      <c r="IS40" s="26"/>
      <c r="IT40" s="26"/>
    </row>
    <row r="41" spans="1:254" s="60" customFormat="1" ht="12" customHeight="1" thickBot="1" x14ac:dyDescent="0.2">
      <c r="A41" s="35"/>
      <c r="B41" s="36"/>
    </row>
    <row r="42" spans="1:254" s="13" customFormat="1" ht="12" customHeight="1" x14ac:dyDescent="0.15">
      <c r="A42" s="15" t="s">
        <v>186</v>
      </c>
      <c r="B42" s="21" t="s">
        <v>176</v>
      </c>
      <c r="C42" s="14">
        <f t="shared" ref="C42:BN42" si="104">IF(HLOOKUP(C$10,PTA_Look_Up_Table,33,FALSE)&gt;=0.01,HLOOKUP(C$10,PTA_Look_Up_Table,33,FALSE)*Capacity_Factor,0)</f>
        <v>39685.878528205089</v>
      </c>
      <c r="D42" s="14">
        <f t="shared" si="104"/>
        <v>2032.6578889732577</v>
      </c>
      <c r="E42" s="14">
        <f t="shared" si="104"/>
        <v>2032.5661843185821</v>
      </c>
      <c r="F42" s="14">
        <f t="shared" si="104"/>
        <v>9.7840931191490996E-2</v>
      </c>
      <c r="G42" s="14">
        <f t="shared" si="104"/>
        <v>39685.794138808298</v>
      </c>
      <c r="H42" s="14">
        <f t="shared" si="104"/>
        <v>39686.19200992064</v>
      </c>
      <c r="I42" s="14">
        <f t="shared" si="104"/>
        <v>4512.3354056735825</v>
      </c>
      <c r="J42" s="14">
        <f t="shared" si="104"/>
        <v>4512.4229448552387</v>
      </c>
      <c r="K42" s="14">
        <f t="shared" si="104"/>
        <v>0</v>
      </c>
      <c r="L42" s="14">
        <f t="shared" si="104"/>
        <v>0.39685836248834205</v>
      </c>
      <c r="M42" s="14">
        <f t="shared" si="104"/>
        <v>1450.753824596562</v>
      </c>
      <c r="N42" s="14">
        <f t="shared" si="104"/>
        <v>2201.6871842394457</v>
      </c>
      <c r="O42" s="14">
        <f t="shared" si="104"/>
        <v>39432.329993252344</v>
      </c>
      <c r="P42" s="14">
        <f t="shared" si="104"/>
        <v>750.93333802893699</v>
      </c>
      <c r="Q42" s="14">
        <f t="shared" si="104"/>
        <v>57.36657755500859</v>
      </c>
      <c r="R42" s="14">
        <f t="shared" si="104"/>
        <v>2201.6872011088676</v>
      </c>
      <c r="S42" s="14">
        <f t="shared" si="104"/>
        <v>50.812114133426014</v>
      </c>
      <c r="T42" s="14">
        <f t="shared" si="104"/>
        <v>39686.1919672199</v>
      </c>
      <c r="U42" s="14">
        <f t="shared" si="104"/>
        <v>18.774251028656963</v>
      </c>
      <c r="V42" s="14">
        <f t="shared" si="104"/>
        <v>5.2716943167624137</v>
      </c>
      <c r="W42" s="14">
        <f t="shared" si="104"/>
        <v>18.774239958098899</v>
      </c>
      <c r="X42" s="14">
        <f t="shared" si="104"/>
        <v>5.2716943167624137</v>
      </c>
      <c r="Y42" s="14">
        <f t="shared" si="104"/>
        <v>6.5544625480628254</v>
      </c>
      <c r="Z42" s="14">
        <f t="shared" si="104"/>
        <v>39496.521464626829</v>
      </c>
      <c r="AA42" s="14">
        <f t="shared" si="104"/>
        <v>39496.521465153994</v>
      </c>
      <c r="AB42" s="14">
        <f t="shared" si="104"/>
        <v>0.52716940658824818</v>
      </c>
      <c r="AC42" s="14">
        <f t="shared" si="104"/>
        <v>39496.521458300784</v>
      </c>
      <c r="AD42" s="14">
        <f t="shared" si="104"/>
        <v>19747.996606431792</v>
      </c>
      <c r="AE42" s="14">
        <f t="shared" si="104"/>
        <v>39496.521461990975</v>
      </c>
      <c r="AF42" s="14">
        <f t="shared" si="104"/>
        <v>19747.996606431792</v>
      </c>
      <c r="AG42" s="14">
        <f t="shared" si="104"/>
        <v>19747.996606431792</v>
      </c>
      <c r="AH42" s="14">
        <f t="shared" si="104"/>
        <v>0.5271694064828143</v>
      </c>
      <c r="AI42" s="14">
        <f t="shared" si="104"/>
        <v>19747.996606431792</v>
      </c>
      <c r="AJ42" s="14">
        <f t="shared" si="104"/>
        <v>19748.52485766786</v>
      </c>
      <c r="AK42" s="14">
        <f t="shared" si="104"/>
        <v>39495.993213338043</v>
      </c>
      <c r="AL42" s="14">
        <f t="shared" si="104"/>
        <v>1197.2912927062428</v>
      </c>
      <c r="AM42" s="14">
        <f t="shared" si="104"/>
        <v>23720.221365734313</v>
      </c>
      <c r="AN42" s="14">
        <f t="shared" si="104"/>
        <v>0</v>
      </c>
      <c r="AO42" s="14">
        <f t="shared" si="104"/>
        <v>3843.0561130646151</v>
      </c>
      <c r="AP42" s="14">
        <f t="shared" si="104"/>
        <v>137826.62588830938</v>
      </c>
      <c r="AQ42" s="14">
        <f t="shared" si="104"/>
        <v>64325.902869846148</v>
      </c>
      <c r="AR42" s="14">
        <f t="shared" si="104"/>
        <v>45937.666613567715</v>
      </c>
      <c r="AS42" s="14">
        <f t="shared" si="104"/>
        <v>91890.874528668952</v>
      </c>
      <c r="AT42" s="14">
        <f t="shared" si="104"/>
        <v>137826.62285181347</v>
      </c>
      <c r="AU42" s="14">
        <f t="shared" si="104"/>
        <v>3898.9451166774816</v>
      </c>
      <c r="AV42" s="14">
        <f t="shared" si="104"/>
        <v>1800.162360205079</v>
      </c>
      <c r="AW42" s="14">
        <f t="shared" si="104"/>
        <v>5.397420679210394</v>
      </c>
      <c r="AX42" s="14">
        <f t="shared" si="104"/>
        <v>1856.0513925486794</v>
      </c>
      <c r="AY42" s="14">
        <f t="shared" si="104"/>
        <v>91890.874866057391</v>
      </c>
      <c r="AZ42" s="14">
        <f t="shared" si="104"/>
        <v>91890.87714342933</v>
      </c>
      <c r="BA42" s="14">
        <f t="shared" si="104"/>
        <v>91890.875836049134</v>
      </c>
      <c r="BB42" s="14">
        <f t="shared" si="104"/>
        <v>91890.876147079107</v>
      </c>
      <c r="BC42" s="14">
        <f t="shared" si="104"/>
        <v>91890.873985684433</v>
      </c>
      <c r="BD42" s="14">
        <f t="shared" si="104"/>
        <v>91890.878044889061</v>
      </c>
      <c r="BE42" s="14">
        <f t="shared" si="104"/>
        <v>91890.876463380773</v>
      </c>
      <c r="BF42" s="14">
        <f t="shared" si="104"/>
        <v>91890.876463380773</v>
      </c>
      <c r="BG42" s="14">
        <f t="shared" si="104"/>
        <v>91890.876463380773</v>
      </c>
      <c r="BH42" s="14">
        <f t="shared" si="104"/>
        <v>6.326030966003283</v>
      </c>
      <c r="BI42" s="14">
        <f t="shared" si="104"/>
        <v>759.12398161378769</v>
      </c>
      <c r="BJ42" s="14">
        <f t="shared" si="104"/>
        <v>765.45001257979095</v>
      </c>
      <c r="BK42" s="14">
        <f t="shared" si="104"/>
        <v>92656.08479566178</v>
      </c>
      <c r="BL42" s="14">
        <f t="shared" si="104"/>
        <v>84029.932806816767</v>
      </c>
      <c r="BM42" s="14">
        <f t="shared" si="104"/>
        <v>8630.0996283735058</v>
      </c>
      <c r="BN42" s="14">
        <f t="shared" si="104"/>
        <v>8626.2065887669542</v>
      </c>
      <c r="BO42" s="14">
        <f t="shared" ref="BO42:DZ42" si="105">IF(HLOOKUP(BO$10,PTA_Look_Up_Table,33,FALSE)&gt;=0.01,HLOOKUP(BO$10,PTA_Look_Up_Table,33,FALSE)*Capacity_Factor,0)</f>
        <v>75279.650450207191</v>
      </c>
      <c r="BP42" s="14">
        <f t="shared" si="105"/>
        <v>0</v>
      </c>
      <c r="BQ42" s="14">
        <f t="shared" si="105"/>
        <v>8753.6245064356863</v>
      </c>
      <c r="BR42" s="14">
        <f t="shared" si="105"/>
        <v>8753.5950224714288</v>
      </c>
      <c r="BS42" s="14">
        <f t="shared" si="105"/>
        <v>70884.480785114283</v>
      </c>
      <c r="BT42" s="14">
        <f t="shared" si="105"/>
        <v>0</v>
      </c>
      <c r="BU42" s="14">
        <f t="shared" si="105"/>
        <v>4395.7508204848273</v>
      </c>
      <c r="BV42" s="14">
        <f t="shared" si="105"/>
        <v>67932.604166072124</v>
      </c>
      <c r="BW42" s="14">
        <f t="shared" si="105"/>
        <v>2945.0030189404724</v>
      </c>
      <c r="BX42" s="14">
        <f t="shared" si="105"/>
        <v>99703.02075740596</v>
      </c>
      <c r="BY42" s="14">
        <f t="shared" si="105"/>
        <v>1460.2747886190646</v>
      </c>
      <c r="BZ42" s="14">
        <f t="shared" si="105"/>
        <v>99703.023076951475</v>
      </c>
      <c r="CA42" s="14">
        <f t="shared" si="105"/>
        <v>33230.971970265193</v>
      </c>
      <c r="CB42" s="14">
        <f t="shared" si="105"/>
        <v>2269.5662333676669</v>
      </c>
      <c r="CC42" s="14">
        <f t="shared" si="105"/>
        <v>2269.5662333623386</v>
      </c>
      <c r="CD42" s="14">
        <f t="shared" si="105"/>
        <v>2269.5662333884334</v>
      </c>
      <c r="CE42" s="14">
        <f t="shared" si="105"/>
        <v>0</v>
      </c>
      <c r="CF42" s="14">
        <f t="shared" si="105"/>
        <v>1272.3337323757546</v>
      </c>
      <c r="CG42" s="14">
        <f t="shared" si="105"/>
        <v>0</v>
      </c>
      <c r="CH42" s="14">
        <f t="shared" si="105"/>
        <v>4217.3372784917055</v>
      </c>
      <c r="CI42" s="14">
        <f t="shared" si="105"/>
        <v>4217.3372784574385</v>
      </c>
      <c r="CJ42" s="14">
        <f t="shared" si="105"/>
        <v>21775.554446722144</v>
      </c>
      <c r="CK42" s="14">
        <f t="shared" si="105"/>
        <v>2050.5513000112555</v>
      </c>
      <c r="CL42" s="14">
        <f t="shared" si="105"/>
        <v>24720.555880728833</v>
      </c>
      <c r="CM42" s="14">
        <f t="shared" si="105"/>
        <v>1272.3337330040249</v>
      </c>
      <c r="CN42" s="14">
        <f t="shared" si="105"/>
        <v>2050.5512077367362</v>
      </c>
      <c r="CO42" s="14">
        <f t="shared" si="105"/>
        <v>0</v>
      </c>
      <c r="CP42" s="14">
        <f t="shared" si="105"/>
        <v>6446.3020303160574</v>
      </c>
      <c r="CQ42" s="14">
        <f t="shared" si="105"/>
        <v>6446.3020264150036</v>
      </c>
      <c r="CR42" s="14">
        <f t="shared" si="105"/>
        <v>8753.5950224714288</v>
      </c>
      <c r="CS42" s="14">
        <f t="shared" si="105"/>
        <v>8626.2065887669542</v>
      </c>
      <c r="CT42" s="14">
        <f t="shared" si="105"/>
        <v>23911.262859695809</v>
      </c>
      <c r="CU42" s="14">
        <f t="shared" si="105"/>
        <v>809.29144470834206</v>
      </c>
      <c r="CV42" s="14">
        <f t="shared" si="105"/>
        <v>23873.37506516714</v>
      </c>
      <c r="CW42" s="14">
        <f t="shared" si="105"/>
        <v>37.886448827507074</v>
      </c>
      <c r="CX42" s="14">
        <f t="shared" si="105"/>
        <v>11792.294771936982</v>
      </c>
      <c r="CY42" s="14">
        <f t="shared" si="105"/>
        <v>39648.088766308523</v>
      </c>
      <c r="CZ42" s="14">
        <f t="shared" si="105"/>
        <v>0</v>
      </c>
      <c r="DA42" s="14">
        <f t="shared" si="105"/>
        <v>409.18274498474801</v>
      </c>
      <c r="DB42" s="14">
        <f t="shared" si="105"/>
        <v>105.43388633524829</v>
      </c>
      <c r="DC42" s="14">
        <f t="shared" si="105"/>
        <v>4188.1376148287072</v>
      </c>
      <c r="DD42" s="14">
        <f t="shared" si="105"/>
        <v>2585.8844504031249</v>
      </c>
      <c r="DE42" s="14">
        <f t="shared" si="105"/>
        <v>2572.7474277562187</v>
      </c>
      <c r="DF42" s="14">
        <f t="shared" si="105"/>
        <v>26820.352772640177</v>
      </c>
      <c r="DG42" s="14">
        <f t="shared" si="105"/>
        <v>5126.4981488735539</v>
      </c>
      <c r="DH42" s="14">
        <f t="shared" si="105"/>
        <v>5126.4981488735539</v>
      </c>
      <c r="DI42" s="14">
        <f t="shared" si="105"/>
        <v>0.51754057657278851</v>
      </c>
      <c r="DJ42" s="14">
        <f t="shared" si="105"/>
        <v>64273.185926678518</v>
      </c>
      <c r="DK42" s="14">
        <f t="shared" si="105"/>
        <v>66471.333963736921</v>
      </c>
      <c r="DL42" s="14">
        <f t="shared" si="105"/>
        <v>132942.01284886699</v>
      </c>
      <c r="DM42" s="14">
        <f t="shared" si="105"/>
        <v>0</v>
      </c>
      <c r="DN42" s="14">
        <f t="shared" si="105"/>
        <v>66471.006421771293</v>
      </c>
      <c r="DO42" s="14">
        <f t="shared" si="105"/>
        <v>132942.01284886699</v>
      </c>
      <c r="DP42" s="14">
        <f t="shared" si="105"/>
        <v>26516.60392358516</v>
      </c>
      <c r="DQ42" s="14">
        <f t="shared" si="105"/>
        <v>38710.045584255051</v>
      </c>
      <c r="DR42" s="14">
        <f t="shared" si="105"/>
        <v>66468.241020616391</v>
      </c>
      <c r="DS42" s="14">
        <f t="shared" si="105"/>
        <v>11792.294771936982</v>
      </c>
      <c r="DT42" s="14">
        <f t="shared" si="105"/>
        <v>38710.045584255051</v>
      </c>
      <c r="DU42" s="14">
        <f t="shared" si="105"/>
        <v>5125.980468491648</v>
      </c>
      <c r="DV42" s="14">
        <f t="shared" si="105"/>
        <v>5125.980468491648</v>
      </c>
      <c r="DW42" s="14">
        <f t="shared" si="105"/>
        <v>0</v>
      </c>
      <c r="DX42" s="14">
        <f t="shared" si="105"/>
        <v>938.03949186744319</v>
      </c>
      <c r="DY42" s="14">
        <f t="shared" si="105"/>
        <v>0</v>
      </c>
      <c r="DZ42" s="14">
        <f t="shared" si="105"/>
        <v>4188.1376148287072</v>
      </c>
      <c r="EA42" s="14">
        <f t="shared" ref="EA42:GL42" si="106">IF(HLOOKUP(EA$10,PTA_Look_Up_Table,33,FALSE)&gt;=0.01,HLOOKUP(EA$10,PTA_Look_Up_Table,33,FALSE)*Capacity_Factor,0)</f>
        <v>21613.946698725897</v>
      </c>
      <c r="EB42" s="14">
        <f t="shared" si="106"/>
        <v>4188.1376148287072</v>
      </c>
      <c r="EC42" s="14">
        <f t="shared" si="106"/>
        <v>23466.666666666672</v>
      </c>
      <c r="ED42" s="14">
        <f t="shared" si="106"/>
        <v>5924.0215779858754</v>
      </c>
      <c r="EE42" s="14">
        <f t="shared" si="106"/>
        <v>26358.473341184086</v>
      </c>
      <c r="EF42" s="14">
        <f t="shared" si="106"/>
        <v>26358.473341184086</v>
      </c>
      <c r="EG42" s="14">
        <f t="shared" si="106"/>
        <v>26358.473341184086</v>
      </c>
      <c r="EH42" s="14">
        <f t="shared" si="106"/>
        <v>26358.473341184086</v>
      </c>
      <c r="EI42" s="14">
        <f t="shared" si="106"/>
        <v>24664.030300656814</v>
      </c>
      <c r="EJ42" s="14">
        <f t="shared" si="106"/>
        <v>2874.0864641323678</v>
      </c>
      <c r="EK42" s="14">
        <f t="shared" si="106"/>
        <v>24664.030300656814</v>
      </c>
      <c r="EL42" s="14">
        <f t="shared" si="106"/>
        <v>2874.0864641323678</v>
      </c>
      <c r="EM42" s="14">
        <f t="shared" si="106"/>
        <v>2874.0864641323678</v>
      </c>
      <c r="EN42" s="14">
        <f t="shared" si="106"/>
        <v>12.98243948682871</v>
      </c>
      <c r="EO42" s="14">
        <f t="shared" si="106"/>
        <v>64273.185926678518</v>
      </c>
      <c r="EP42" s="14">
        <f t="shared" si="106"/>
        <v>64273.185926678518</v>
      </c>
      <c r="EQ42" s="14">
        <f t="shared" si="106"/>
        <v>39685.971271211944</v>
      </c>
      <c r="ER42" s="14">
        <f t="shared" si="106"/>
        <v>39685.971297570417</v>
      </c>
      <c r="ES42" s="14">
        <f t="shared" si="106"/>
        <v>2837.1846039150309</v>
      </c>
      <c r="ET42" s="14">
        <f t="shared" si="106"/>
        <v>36.901860217336896</v>
      </c>
      <c r="EU42" s="14">
        <f t="shared" si="106"/>
        <v>36.901860217336896</v>
      </c>
      <c r="EV42" s="14">
        <f t="shared" si="106"/>
        <v>12.98243948682871</v>
      </c>
      <c r="EW42" s="14">
        <f t="shared" si="106"/>
        <v>11792.295190720379</v>
      </c>
      <c r="EX42" s="14">
        <f t="shared" si="106"/>
        <v>11792.295190720379</v>
      </c>
      <c r="EY42" s="14">
        <f t="shared" si="106"/>
        <v>1686.9421813639726</v>
      </c>
      <c r="EZ42" s="14">
        <f t="shared" si="106"/>
        <v>111170.54409074914</v>
      </c>
      <c r="FA42" s="14">
        <f t="shared" si="106"/>
        <v>111170.54409074914</v>
      </c>
      <c r="FB42" s="14">
        <f t="shared" si="106"/>
        <v>257906.04672010423</v>
      </c>
      <c r="FC42" s="14">
        <f t="shared" si="106"/>
        <v>257906.04672010423</v>
      </c>
      <c r="FD42" s="14">
        <f t="shared" si="106"/>
        <v>3092.2952292897858</v>
      </c>
      <c r="FE42" s="14">
        <f t="shared" si="106"/>
        <v>3092.2952292897858</v>
      </c>
      <c r="FF42" s="14">
        <f t="shared" si="106"/>
        <v>803.93338330626818</v>
      </c>
      <c r="FG42" s="14">
        <f t="shared" si="106"/>
        <v>803.93338330626818</v>
      </c>
      <c r="FH42" s="14">
        <f t="shared" si="106"/>
        <v>30679.832294397409</v>
      </c>
      <c r="FI42" s="14">
        <f t="shared" si="106"/>
        <v>30679.832294397409</v>
      </c>
      <c r="FJ42" s="14">
        <f t="shared" si="106"/>
        <v>30679.832294397409</v>
      </c>
      <c r="FK42" s="14">
        <f t="shared" si="106"/>
        <v>30679.832294397409</v>
      </c>
      <c r="FL42" s="14">
        <f t="shared" si="106"/>
        <v>0.82044960160068481</v>
      </c>
      <c r="FM42" s="14">
        <f t="shared" si="106"/>
        <v>0.82044960160068481</v>
      </c>
      <c r="FN42" s="14">
        <f t="shared" si="106"/>
        <v>26198.987015647057</v>
      </c>
      <c r="FO42" s="14">
        <f t="shared" si="106"/>
        <v>26198.987015647057</v>
      </c>
      <c r="FP42" s="14">
        <f t="shared" si="106"/>
        <v>138971.87840905908</v>
      </c>
      <c r="FQ42" s="14">
        <f t="shared" si="106"/>
        <v>138971.87840905908</v>
      </c>
      <c r="FR42" s="14">
        <f t="shared" si="106"/>
        <v>59956.560972833962</v>
      </c>
      <c r="FS42" s="14">
        <f t="shared" si="106"/>
        <v>59956.560972833962</v>
      </c>
      <c r="FT42" s="14">
        <f t="shared" si="106"/>
        <v>60276.025648429764</v>
      </c>
      <c r="FU42" s="14">
        <f t="shared" si="106"/>
        <v>60276.025648429764</v>
      </c>
      <c r="FV42" s="14">
        <f t="shared" si="106"/>
        <v>64.314670664501449</v>
      </c>
      <c r="FW42" s="14">
        <f t="shared" si="106"/>
        <v>52.094883238246176</v>
      </c>
      <c r="FX42" s="14">
        <f t="shared" si="106"/>
        <v>12.219787426255277</v>
      </c>
      <c r="FY42" s="14">
        <f t="shared" si="106"/>
        <v>52.716943167624144</v>
      </c>
      <c r="FZ42" s="14">
        <f t="shared" si="106"/>
        <v>3779.804825118651</v>
      </c>
      <c r="GA42" s="14">
        <f t="shared" si="106"/>
        <v>3779.804825118651</v>
      </c>
      <c r="GB42" s="14">
        <f t="shared" si="106"/>
        <v>2530.0453077826487</v>
      </c>
      <c r="GC42" s="14">
        <f t="shared" si="106"/>
        <v>2530.0453077826487</v>
      </c>
      <c r="GD42" s="14">
        <f t="shared" si="106"/>
        <v>0</v>
      </c>
      <c r="GE42" s="14">
        <f t="shared" si="106"/>
        <v>0</v>
      </c>
      <c r="GF42" s="14">
        <f t="shared" si="106"/>
        <v>0</v>
      </c>
      <c r="GG42" s="14">
        <f t="shared" si="106"/>
        <v>0</v>
      </c>
      <c r="GH42" s="14">
        <f t="shared" si="106"/>
        <v>0</v>
      </c>
      <c r="GI42" s="14">
        <f t="shared" si="106"/>
        <v>0</v>
      </c>
      <c r="GJ42" s="14">
        <f t="shared" si="106"/>
        <v>253.46156306360936</v>
      </c>
      <c r="GK42" s="14">
        <f t="shared" si="106"/>
        <v>35466.664237940808</v>
      </c>
      <c r="GL42" s="14">
        <f t="shared" si="106"/>
        <v>0</v>
      </c>
      <c r="GM42" s="14">
        <f t="shared" ref="GM42:ID42" si="107">IF(HLOOKUP(GM$10,PTA_Look_Up_Table,33,FALSE)&gt;=0.01,HLOOKUP(GM$10,PTA_Look_Up_Table,33,FALSE)*Capacity_Factor,0)</f>
        <v>1450.75383566712</v>
      </c>
      <c r="GN42" s="14">
        <f t="shared" si="107"/>
        <v>2032.6578892368423</v>
      </c>
      <c r="GO42" s="14">
        <f t="shared" si="107"/>
        <v>35213.200063126947</v>
      </c>
      <c r="GP42" s="14">
        <f t="shared" si="107"/>
        <v>4512.4229448552387</v>
      </c>
      <c r="GQ42" s="14">
        <f t="shared" si="107"/>
        <v>4219.131513109769</v>
      </c>
      <c r="GR42" s="14">
        <f t="shared" si="107"/>
        <v>57.36657491916143</v>
      </c>
      <c r="GS42" s="14">
        <f t="shared" si="107"/>
        <v>84026.574737536983</v>
      </c>
      <c r="GT42" s="14">
        <f t="shared" si="107"/>
        <v>8626.7419033353672</v>
      </c>
      <c r="GU42" s="14">
        <f t="shared" si="107"/>
        <v>3.3577250381387733</v>
      </c>
      <c r="GV42" s="14">
        <f t="shared" si="107"/>
        <v>75272.865779621512</v>
      </c>
      <c r="GW42" s="14">
        <f t="shared" si="107"/>
        <v>8746.8399520908733</v>
      </c>
      <c r="GX42" s="14">
        <f t="shared" si="107"/>
        <v>6.7845546083982589</v>
      </c>
      <c r="GY42" s="14">
        <f t="shared" si="107"/>
        <v>70877.116228153769</v>
      </c>
      <c r="GZ42" s="14">
        <f t="shared" si="107"/>
        <v>4388.3841692045698</v>
      </c>
      <c r="HA42" s="14">
        <f t="shared" si="107"/>
        <v>7.3666498231608468</v>
      </c>
      <c r="HB42" s="14">
        <f t="shared" si="107"/>
        <v>67932.113898500655</v>
      </c>
      <c r="HC42" s="14">
        <f t="shared" si="107"/>
        <v>2944.5091083912248</v>
      </c>
      <c r="HD42" s="14">
        <f t="shared" si="107"/>
        <v>0.49391057581650316</v>
      </c>
      <c r="HE42" s="14">
        <f t="shared" si="107"/>
        <v>99703.407910636583</v>
      </c>
      <c r="HF42" s="14">
        <f t="shared" si="107"/>
        <v>1459.8850247558921</v>
      </c>
      <c r="HG42" s="14">
        <f t="shared" si="107"/>
        <v>0.38976387908257881</v>
      </c>
      <c r="HH42" s="14">
        <f t="shared" si="107"/>
        <v>66471.859923525612</v>
      </c>
      <c r="HI42" s="14">
        <f t="shared" si="107"/>
        <v>0.52716941704201803</v>
      </c>
      <c r="HJ42" s="14">
        <f t="shared" si="107"/>
        <v>66471.333913866692</v>
      </c>
      <c r="HK42" s="14">
        <f t="shared" si="107"/>
        <v>66471.33481005473</v>
      </c>
      <c r="HL42" s="14">
        <f t="shared" si="107"/>
        <v>23631.853889526235</v>
      </c>
      <c r="HM42" s="14">
        <f t="shared" si="107"/>
        <v>42836.38713109016</v>
      </c>
      <c r="HN42" s="14">
        <f t="shared" si="107"/>
        <v>4173.604716322292</v>
      </c>
      <c r="HO42" s="14">
        <f t="shared" si="107"/>
        <v>38662.781876475157</v>
      </c>
      <c r="HP42" s="14">
        <f t="shared" si="107"/>
        <v>47.263707779895938</v>
      </c>
      <c r="HQ42" s="14">
        <f t="shared" si="107"/>
        <v>23584.591256805594</v>
      </c>
      <c r="HR42" s="14">
        <f t="shared" si="107"/>
        <v>27758.195973127888</v>
      </c>
      <c r="HS42" s="14">
        <f t="shared" si="107"/>
        <v>23584.591256805594</v>
      </c>
      <c r="HT42" s="14">
        <f t="shared" si="107"/>
        <v>4173.6046079362568</v>
      </c>
      <c r="HU42" s="14">
        <f t="shared" si="107"/>
        <v>4173.604716322292</v>
      </c>
      <c r="HV42" s="14">
        <f t="shared" si="107"/>
        <v>7618.6895284452585</v>
      </c>
      <c r="HW42" s="14">
        <f t="shared" si="107"/>
        <v>27758.195864741854</v>
      </c>
      <c r="HX42" s="14">
        <f t="shared" si="107"/>
        <v>23466.666666666672</v>
      </c>
      <c r="HY42" s="14">
        <f t="shared" si="107"/>
        <v>5924.0215779858754</v>
      </c>
      <c r="HZ42" s="14">
        <f t="shared" si="107"/>
        <v>0</v>
      </c>
      <c r="IA42" s="14">
        <f t="shared" si="107"/>
        <v>2585.8844504031249</v>
      </c>
      <c r="IB42" s="14">
        <f t="shared" si="107"/>
        <v>24664.030300656814</v>
      </c>
      <c r="IC42" s="14">
        <f t="shared" si="107"/>
        <v>39648.088766308523</v>
      </c>
      <c r="ID42" s="14">
        <f t="shared" si="107"/>
        <v>11792.294771936982</v>
      </c>
      <c r="IE42" s="14"/>
      <c r="IF42" s="14"/>
      <c r="IG42" s="14"/>
      <c r="IH42" s="14"/>
      <c r="II42" s="14"/>
      <c r="IJ42" s="14"/>
      <c r="IK42" s="14"/>
      <c r="IL42" s="14"/>
      <c r="IM42" s="14"/>
      <c r="IN42" s="14"/>
      <c r="IO42" s="14"/>
      <c r="IP42" s="14"/>
      <c r="IQ42" s="14"/>
      <c r="IR42" s="14"/>
      <c r="IS42" s="14"/>
      <c r="IT42" s="14"/>
    </row>
    <row r="43" spans="1:254" s="12" customFormat="1" ht="12" customHeight="1" x14ac:dyDescent="0.15">
      <c r="A43" s="17" t="s">
        <v>187</v>
      </c>
      <c r="B43" s="16" t="s">
        <v>555</v>
      </c>
      <c r="C43" s="14">
        <f t="shared" ref="C43:BN43" si="108">IF(HLOOKUP(C$10,PTA_Look_Up_Table,34,FALSE)&gt;=0.01,HLOOKUP(C$10,PTA_Look_Up_Table,34,FALSE)*Capacity_Factor,0)</f>
        <v>42.015973047582655</v>
      </c>
      <c r="D43" s="14">
        <f t="shared" si="108"/>
        <v>1835.5206683264678</v>
      </c>
      <c r="E43" s="14">
        <f t="shared" si="108"/>
        <v>2.1214083413105156</v>
      </c>
      <c r="F43" s="14">
        <f t="shared" si="108"/>
        <v>7.0953895203975201E-2</v>
      </c>
      <c r="G43" s="14">
        <f t="shared" si="108"/>
        <v>40.200306634391978</v>
      </c>
      <c r="H43" s="14">
        <f t="shared" si="108"/>
        <v>40.20070728316005</v>
      </c>
      <c r="I43" s="14">
        <f t="shared" si="108"/>
        <v>4.5669077971492236</v>
      </c>
      <c r="J43" s="14">
        <f t="shared" si="108"/>
        <v>42671.64529992429</v>
      </c>
      <c r="K43" s="14">
        <f t="shared" si="108"/>
        <v>0</v>
      </c>
      <c r="L43" s="14">
        <f t="shared" si="108"/>
        <v>0</v>
      </c>
      <c r="M43" s="14">
        <f t="shared" si="108"/>
        <v>1.4175596561162764</v>
      </c>
      <c r="N43" s="14">
        <f t="shared" si="108"/>
        <v>2.1513115001529184</v>
      </c>
      <c r="O43" s="14">
        <f t="shared" si="108"/>
        <v>39.997926289571467</v>
      </c>
      <c r="P43" s="14">
        <f t="shared" si="108"/>
        <v>0.73375184403664184</v>
      </c>
      <c r="Q43" s="14">
        <f t="shared" si="108"/>
        <v>206.70271242470892</v>
      </c>
      <c r="R43" s="14">
        <f t="shared" si="108"/>
        <v>2.1504421977600843</v>
      </c>
      <c r="S43" s="14">
        <f t="shared" si="108"/>
        <v>5.142743402080089E-2</v>
      </c>
      <c r="T43" s="14">
        <f t="shared" si="108"/>
        <v>40.199099416393437</v>
      </c>
      <c r="U43" s="14">
        <f t="shared" si="108"/>
        <v>28.830912033456592</v>
      </c>
      <c r="V43" s="14">
        <f t="shared" si="108"/>
        <v>29.489473174283823</v>
      </c>
      <c r="W43" s="14">
        <f t="shared" si="108"/>
        <v>5.2283214517712517</v>
      </c>
      <c r="X43" s="14">
        <f t="shared" si="108"/>
        <v>0.5929311824306942</v>
      </c>
      <c r="Y43" s="14">
        <f t="shared" si="108"/>
        <v>15.474563127590292</v>
      </c>
      <c r="Z43" s="14">
        <f t="shared" si="108"/>
        <v>40.065066588389755</v>
      </c>
      <c r="AA43" s="14">
        <f t="shared" si="108"/>
        <v>40.063722306338974</v>
      </c>
      <c r="AB43" s="14">
        <f t="shared" si="108"/>
        <v>0</v>
      </c>
      <c r="AC43" s="14">
        <f t="shared" si="108"/>
        <v>39.78828682167677</v>
      </c>
      <c r="AD43" s="14">
        <f t="shared" si="108"/>
        <v>20.032327698116521</v>
      </c>
      <c r="AE43" s="14">
        <f t="shared" si="108"/>
        <v>40.065187837359041</v>
      </c>
      <c r="AF43" s="14">
        <f t="shared" si="108"/>
        <v>20.032327698116521</v>
      </c>
      <c r="AG43" s="14">
        <f t="shared" si="108"/>
        <v>19.893877190275393</v>
      </c>
      <c r="AH43" s="14">
        <f t="shared" si="108"/>
        <v>0</v>
      </c>
      <c r="AI43" s="14">
        <f t="shared" si="108"/>
        <v>19.893877190275393</v>
      </c>
      <c r="AJ43" s="14">
        <f t="shared" si="108"/>
        <v>19.894409631401381</v>
      </c>
      <c r="AK43" s="14">
        <f t="shared" si="108"/>
        <v>40.06465012453873</v>
      </c>
      <c r="AL43" s="14">
        <f t="shared" si="108"/>
        <v>1.2288930968913934</v>
      </c>
      <c r="AM43" s="14">
        <f t="shared" si="108"/>
        <v>15.781465355629248</v>
      </c>
      <c r="AN43" s="14">
        <f t="shared" si="108"/>
        <v>0</v>
      </c>
      <c r="AO43" s="14">
        <f t="shared" si="108"/>
        <v>3.8631782522465437</v>
      </c>
      <c r="AP43" s="14">
        <f t="shared" si="108"/>
        <v>129.65494945832904</v>
      </c>
      <c r="AQ43" s="14">
        <f t="shared" si="108"/>
        <v>66.889524319637715</v>
      </c>
      <c r="AR43" s="14">
        <f t="shared" si="108"/>
        <v>43.213991939538495</v>
      </c>
      <c r="AS43" s="14">
        <f t="shared" si="108"/>
        <v>86.442765709941185</v>
      </c>
      <c r="AT43" s="14">
        <f t="shared" si="108"/>
        <v>129.63976697869674</v>
      </c>
      <c r="AU43" s="14">
        <f t="shared" si="108"/>
        <v>3.9222412610326867</v>
      </c>
      <c r="AV43" s="14">
        <f t="shared" si="108"/>
        <v>1857.7635281571834</v>
      </c>
      <c r="AW43" s="14">
        <f t="shared" si="108"/>
        <v>5.5226427813232553</v>
      </c>
      <c r="AX43" s="14">
        <f t="shared" si="108"/>
        <v>1672.391250710845</v>
      </c>
      <c r="AY43" s="14">
        <f t="shared" si="108"/>
        <v>86.516516713432694</v>
      </c>
      <c r="AZ43" s="14">
        <f t="shared" si="108"/>
        <v>86.51730746758021</v>
      </c>
      <c r="BA43" s="14">
        <f t="shared" si="108"/>
        <v>87.319764776477783</v>
      </c>
      <c r="BB43" s="14">
        <f t="shared" si="108"/>
        <v>88.985620180574713</v>
      </c>
      <c r="BC43" s="14">
        <f t="shared" si="108"/>
        <v>91.865546785822019</v>
      </c>
      <c r="BD43" s="14">
        <f t="shared" si="108"/>
        <v>96.199775702234561</v>
      </c>
      <c r="BE43" s="14">
        <f t="shared" si="108"/>
        <v>100.33557804456419</v>
      </c>
      <c r="BF43" s="14">
        <f t="shared" si="108"/>
        <v>103.01159551363912</v>
      </c>
      <c r="BG43" s="14">
        <f t="shared" si="108"/>
        <v>106.87959578467721</v>
      </c>
      <c r="BH43" s="14">
        <f t="shared" si="108"/>
        <v>0.93571256198953656</v>
      </c>
      <c r="BI43" s="14">
        <f t="shared" si="108"/>
        <v>12.938319361629993</v>
      </c>
      <c r="BJ43" s="14">
        <f t="shared" si="108"/>
        <v>23.014799301213493</v>
      </c>
      <c r="BK43" s="14">
        <f t="shared" si="108"/>
        <v>118.93875468510075</v>
      </c>
      <c r="BL43" s="14">
        <f t="shared" si="108"/>
        <v>92.860579088110924</v>
      </c>
      <c r="BM43" s="14">
        <f t="shared" si="108"/>
        <v>379.13023904235098</v>
      </c>
      <c r="BN43" s="14">
        <f t="shared" si="108"/>
        <v>368.89355758417537</v>
      </c>
      <c r="BO43" s="14">
        <f t="shared" ref="BO43:DZ43" si="109">IF(HLOOKUP(BO$10,PTA_Look_Up_Table,34,FALSE)&gt;=0.01,HLOOKUP(BO$10,PTA_Look_Up_Table,34,FALSE)*Capacity_Factor,0)</f>
        <v>77.63207756444983</v>
      </c>
      <c r="BP43" s="14">
        <f t="shared" si="109"/>
        <v>0</v>
      </c>
      <c r="BQ43" s="14">
        <f t="shared" si="109"/>
        <v>696.42034073248885</v>
      </c>
      <c r="BR43" s="14">
        <f t="shared" si="109"/>
        <v>683.13356237652079</v>
      </c>
      <c r="BS43" s="14">
        <f t="shared" si="109"/>
        <v>69.756166255206793</v>
      </c>
      <c r="BT43" s="14">
        <f t="shared" si="109"/>
        <v>0</v>
      </c>
      <c r="BU43" s="14">
        <f t="shared" si="109"/>
        <v>656.05392301017559</v>
      </c>
      <c r="BV43" s="14">
        <f t="shared" si="109"/>
        <v>64.742521375249893</v>
      </c>
      <c r="BW43" s="14">
        <f t="shared" si="109"/>
        <v>796.73593905559244</v>
      </c>
      <c r="BX43" s="14">
        <f t="shared" si="109"/>
        <v>93.396394098466644</v>
      </c>
      <c r="BY43" s="14">
        <f t="shared" si="109"/>
        <v>579.67181688517337</v>
      </c>
      <c r="BZ43" s="14">
        <f t="shared" si="109"/>
        <v>90.385834908049972</v>
      </c>
      <c r="CA43" s="14">
        <f t="shared" si="109"/>
        <v>31.129054453906001</v>
      </c>
      <c r="CB43" s="14">
        <f t="shared" si="109"/>
        <v>901.79500792491888</v>
      </c>
      <c r="CC43" s="14">
        <f t="shared" si="109"/>
        <v>902.79715701453551</v>
      </c>
      <c r="CD43" s="14">
        <f t="shared" si="109"/>
        <v>2.4758976267774555</v>
      </c>
      <c r="CE43" s="14">
        <f t="shared" si="109"/>
        <v>0</v>
      </c>
      <c r="CF43" s="14">
        <f t="shared" si="109"/>
        <v>344.29403952609425</v>
      </c>
      <c r="CG43" s="14">
        <f t="shared" si="109"/>
        <v>0</v>
      </c>
      <c r="CH43" s="14">
        <f t="shared" si="109"/>
        <v>4.6793219339292964</v>
      </c>
      <c r="CI43" s="14">
        <f t="shared" si="109"/>
        <v>1141.0387295942526</v>
      </c>
      <c r="CJ43" s="14">
        <f t="shared" si="109"/>
        <v>24.955410141405757</v>
      </c>
      <c r="CK43" s="14">
        <f t="shared" si="109"/>
        <v>306.56526133823002</v>
      </c>
      <c r="CL43" s="14">
        <f t="shared" si="109"/>
        <v>27.420496577478396</v>
      </c>
      <c r="CM43" s="14">
        <f t="shared" si="109"/>
        <v>344.29403952609425</v>
      </c>
      <c r="CN43" s="14">
        <f t="shared" si="109"/>
        <v>306.56515590434373</v>
      </c>
      <c r="CO43" s="14">
        <f t="shared" si="109"/>
        <v>0</v>
      </c>
      <c r="CP43" s="14">
        <f t="shared" si="109"/>
        <v>7.3866980766474946</v>
      </c>
      <c r="CQ43" s="14">
        <f t="shared" si="109"/>
        <v>962.64459391501248</v>
      </c>
      <c r="CR43" s="14">
        <f t="shared" si="109"/>
        <v>10.510461630822329</v>
      </c>
      <c r="CS43" s="14">
        <f t="shared" si="109"/>
        <v>11.017624982566458</v>
      </c>
      <c r="CT43" s="14">
        <f t="shared" si="109"/>
        <v>26.076341047367581</v>
      </c>
      <c r="CU43" s="14">
        <f t="shared" si="109"/>
        <v>316.50614802829205</v>
      </c>
      <c r="CV43" s="14">
        <f t="shared" si="109"/>
        <v>26.035026779007115</v>
      </c>
      <c r="CW43" s="14">
        <f t="shared" si="109"/>
        <v>4.1316904207625418E-2</v>
      </c>
      <c r="CX43" s="14">
        <f t="shared" si="109"/>
        <v>12.771517681753314</v>
      </c>
      <c r="CY43" s="14">
        <f t="shared" si="109"/>
        <v>43.038776635532265</v>
      </c>
      <c r="CZ43" s="14">
        <f t="shared" si="109"/>
        <v>0</v>
      </c>
      <c r="DA43" s="14">
        <f t="shared" si="109"/>
        <v>603.26792064700192</v>
      </c>
      <c r="DB43" s="14">
        <f t="shared" si="109"/>
        <v>11.858623648613884</v>
      </c>
      <c r="DC43" s="14">
        <f t="shared" si="109"/>
        <v>914.29630382768926</v>
      </c>
      <c r="DD43" s="14">
        <f t="shared" si="109"/>
        <v>4371.0358861321893</v>
      </c>
      <c r="DE43" s="14">
        <f t="shared" si="109"/>
        <v>2.6846040047780795</v>
      </c>
      <c r="DF43" s="14">
        <f t="shared" si="109"/>
        <v>19.020035868634533</v>
      </c>
      <c r="DG43" s="14">
        <f t="shared" si="109"/>
        <v>915.32059403343624</v>
      </c>
      <c r="DH43" s="14">
        <f t="shared" si="109"/>
        <v>1343.1375659382466</v>
      </c>
      <c r="DI43" s="14">
        <f t="shared" si="109"/>
        <v>5.8210101362633743E-2</v>
      </c>
      <c r="DJ43" s="14">
        <f t="shared" si="109"/>
        <v>67.006503216526681</v>
      </c>
      <c r="DK43" s="14">
        <f t="shared" si="109"/>
        <v>62.266406554666581</v>
      </c>
      <c r="DL43" s="14">
        <f t="shared" si="109"/>
        <v>124.54151140495583</v>
      </c>
      <c r="DM43" s="14">
        <f t="shared" si="109"/>
        <v>0</v>
      </c>
      <c r="DN43" s="14">
        <f t="shared" si="109"/>
        <v>62.273839643653218</v>
      </c>
      <c r="DO43" s="14">
        <f t="shared" si="109"/>
        <v>124.54499072320489</v>
      </c>
      <c r="DP43" s="14">
        <f t="shared" si="109"/>
        <v>18.668529834981452</v>
      </c>
      <c r="DQ43" s="14">
        <f t="shared" si="109"/>
        <v>42.109208233268909</v>
      </c>
      <c r="DR43" s="14">
        <f t="shared" si="109"/>
        <v>62.2707820609495</v>
      </c>
      <c r="DS43" s="14">
        <f t="shared" si="109"/>
        <v>12.7717021910544</v>
      </c>
      <c r="DT43" s="14">
        <f t="shared" si="109"/>
        <v>42.109819749809652</v>
      </c>
      <c r="DU43" s="14">
        <f t="shared" si="109"/>
        <v>1343.0294962047528</v>
      </c>
      <c r="DV43" s="14">
        <f t="shared" si="109"/>
        <v>1343.0294962047528</v>
      </c>
      <c r="DW43" s="14">
        <f t="shared" si="109"/>
        <v>0</v>
      </c>
      <c r="DX43" s="14">
        <f t="shared" si="109"/>
        <v>0.95420092112785415</v>
      </c>
      <c r="DY43" s="14">
        <f t="shared" si="109"/>
        <v>0</v>
      </c>
      <c r="DZ43" s="14">
        <f t="shared" si="109"/>
        <v>794.21923218877009</v>
      </c>
      <c r="EA43" s="14">
        <f t="shared" ref="EA43:GL43" si="110">IF(HLOOKUP(EA$10,PTA_Look_Up_Table,34,FALSE)&gt;=0.01,HLOOKUP(EA$10,PTA_Look_Up_Table,34,FALSE)*Capacity_Factor,0)</f>
        <v>21.743087394403627</v>
      </c>
      <c r="EB43" s="14">
        <f t="shared" si="110"/>
        <v>914.29577665825764</v>
      </c>
      <c r="EC43" s="14">
        <f t="shared" si="110"/>
        <v>15.541223702225752</v>
      </c>
      <c r="ED43" s="14">
        <f t="shared" si="110"/>
        <v>7989.3792577170407</v>
      </c>
      <c r="EE43" s="14">
        <f t="shared" si="110"/>
        <v>26.607775279746082</v>
      </c>
      <c r="EF43" s="14">
        <f t="shared" si="110"/>
        <v>26.912484482949264</v>
      </c>
      <c r="EG43" s="14">
        <f t="shared" si="110"/>
        <v>26.911345796976846</v>
      </c>
      <c r="EH43" s="14">
        <f t="shared" si="110"/>
        <v>26.911219276313247</v>
      </c>
      <c r="EI43" s="14">
        <f t="shared" si="110"/>
        <v>25.41915054706271</v>
      </c>
      <c r="EJ43" s="14">
        <f t="shared" si="110"/>
        <v>2632.7231523290934</v>
      </c>
      <c r="EK43" s="14">
        <f t="shared" si="110"/>
        <v>25.418112023282305</v>
      </c>
      <c r="EL43" s="14">
        <f t="shared" si="110"/>
        <v>2601.0581932460286</v>
      </c>
      <c r="EM43" s="14">
        <f t="shared" si="110"/>
        <v>2602.0255491531543</v>
      </c>
      <c r="EN43" s="14">
        <f t="shared" si="110"/>
        <v>21.844435717643385</v>
      </c>
      <c r="EO43" s="14">
        <f t="shared" si="110"/>
        <v>66.811345092920135</v>
      </c>
      <c r="EP43" s="14">
        <f t="shared" si="110"/>
        <v>67.011880344729775</v>
      </c>
      <c r="EQ43" s="14">
        <f t="shared" si="110"/>
        <v>43.086722695343212</v>
      </c>
      <c r="ER43" s="14">
        <f t="shared" si="110"/>
        <v>43.084782711834649</v>
      </c>
      <c r="ES43" s="14">
        <f t="shared" si="110"/>
        <v>2569.2777840574263</v>
      </c>
      <c r="ET43" s="14">
        <f t="shared" si="110"/>
        <v>32.746916352943117</v>
      </c>
      <c r="EU43" s="14">
        <f t="shared" si="110"/>
        <v>4.1505188041842906</v>
      </c>
      <c r="EV43" s="14">
        <f t="shared" si="110"/>
        <v>21.844435717643385</v>
      </c>
      <c r="EW43" s="14">
        <f t="shared" si="110"/>
        <v>11.862751385263907</v>
      </c>
      <c r="EX43" s="14">
        <f t="shared" si="110"/>
        <v>12.736856291620601</v>
      </c>
      <c r="EY43" s="14">
        <f t="shared" si="110"/>
        <v>1.6970216608976223</v>
      </c>
      <c r="EZ43" s="14">
        <f t="shared" si="110"/>
        <v>112.26642390531772</v>
      </c>
      <c r="FA43" s="14">
        <f t="shared" si="110"/>
        <v>111.83451398994538</v>
      </c>
      <c r="FB43" s="14">
        <f t="shared" si="110"/>
        <v>260.45058813291911</v>
      </c>
      <c r="FC43" s="14">
        <f t="shared" si="110"/>
        <v>259.44722655360971</v>
      </c>
      <c r="FD43" s="14">
        <f t="shared" si="110"/>
        <v>3.1228041058091849</v>
      </c>
      <c r="FE43" s="14">
        <f t="shared" si="110"/>
        <v>3.1107714635311745</v>
      </c>
      <c r="FF43" s="14">
        <f t="shared" si="110"/>
        <v>0.81186570174470052</v>
      </c>
      <c r="FG43" s="14">
        <f t="shared" si="110"/>
        <v>0.80873695116770206</v>
      </c>
      <c r="FH43" s="14">
        <f t="shared" si="110"/>
        <v>30.982575155620438</v>
      </c>
      <c r="FI43" s="14">
        <f t="shared" si="110"/>
        <v>30.863139649179871</v>
      </c>
      <c r="FJ43" s="14">
        <f t="shared" si="110"/>
        <v>30.982575155620438</v>
      </c>
      <c r="FK43" s="14">
        <f t="shared" si="110"/>
        <v>30.863139649179871</v>
      </c>
      <c r="FL43" s="14">
        <f t="shared" si="110"/>
        <v>0</v>
      </c>
      <c r="FM43" s="14">
        <f t="shared" si="110"/>
        <v>0</v>
      </c>
      <c r="FN43" s="14">
        <f t="shared" si="110"/>
        <v>26.457352754111582</v>
      </c>
      <c r="FO43" s="14">
        <f t="shared" si="110"/>
        <v>26.355519434994683</v>
      </c>
      <c r="FP43" s="14">
        <f t="shared" si="110"/>
        <v>140.34209719587199</v>
      </c>
      <c r="FQ43" s="14">
        <f t="shared" si="110"/>
        <v>139.80201211311964</v>
      </c>
      <c r="FR43" s="14">
        <f t="shared" si="110"/>
        <v>60.547307037970363</v>
      </c>
      <c r="FS43" s="14">
        <f t="shared" si="110"/>
        <v>60.314509016942139</v>
      </c>
      <c r="FT43" s="14">
        <f t="shared" si="110"/>
        <v>60.870251031815229</v>
      </c>
      <c r="FU43" s="14">
        <f t="shared" si="110"/>
        <v>60.635976936378306</v>
      </c>
      <c r="FV43" s="14">
        <f t="shared" si="110"/>
        <v>108.66390616007179</v>
      </c>
      <c r="FW43" s="14">
        <f t="shared" si="110"/>
        <v>88.017789820960289</v>
      </c>
      <c r="FX43" s="14">
        <f t="shared" si="110"/>
        <v>20.64614796927739</v>
      </c>
      <c r="FY43" s="14">
        <f t="shared" si="110"/>
        <v>89.06880751689323</v>
      </c>
      <c r="FZ43" s="14">
        <f t="shared" si="110"/>
        <v>1192.9918042553779</v>
      </c>
      <c r="GA43" s="14">
        <f t="shared" si="110"/>
        <v>12.50135916310219</v>
      </c>
      <c r="GB43" s="14">
        <f t="shared" si="110"/>
        <v>798.53938568135686</v>
      </c>
      <c r="GC43" s="14">
        <f t="shared" si="110"/>
        <v>12.375618710258774</v>
      </c>
      <c r="GD43" s="14">
        <f t="shared" si="110"/>
        <v>515.31260040369523</v>
      </c>
      <c r="GE43" s="14">
        <f t="shared" si="110"/>
        <v>527.12820702668432</v>
      </c>
      <c r="GF43" s="14">
        <f t="shared" si="110"/>
        <v>263.56410351334216</v>
      </c>
      <c r="GG43" s="14">
        <f t="shared" si="110"/>
        <v>258.17674822326995</v>
      </c>
      <c r="GH43" s="14">
        <f t="shared" si="110"/>
        <v>263.56410351334216</v>
      </c>
      <c r="GI43" s="14">
        <f t="shared" si="110"/>
        <v>257.13827715981097</v>
      </c>
      <c r="GJ43" s="14">
        <f t="shared" si="110"/>
        <v>0.2041639171586993</v>
      </c>
      <c r="GK43" s="14">
        <f t="shared" si="110"/>
        <v>35.927988496035482</v>
      </c>
      <c r="GL43" s="14">
        <f t="shared" si="110"/>
        <v>0</v>
      </c>
      <c r="GM43" s="14">
        <f t="shared" ref="GM43:ID43" si="111">IF(HLOOKUP(GM$10,PTA_Look_Up_Table,34,FALSE)&gt;=0.01,HLOOKUP(GM$10,PTA_Look_Up_Table,34,FALSE)*Capacity_Factor,0)</f>
        <v>1.4166318379165264</v>
      </c>
      <c r="GN43" s="14">
        <f t="shared" si="111"/>
        <v>2.1923526947477767</v>
      </c>
      <c r="GO43" s="14">
        <f t="shared" si="111"/>
        <v>35.723821046841586</v>
      </c>
      <c r="GP43" s="14">
        <f t="shared" si="111"/>
        <v>4.5669926714277231</v>
      </c>
      <c r="GQ43" s="14">
        <f t="shared" si="111"/>
        <v>4.274010879401609</v>
      </c>
      <c r="GR43" s="14">
        <f t="shared" si="111"/>
        <v>15.525751279406055</v>
      </c>
      <c r="GS43" s="14">
        <f t="shared" si="111"/>
        <v>92.397987911815008</v>
      </c>
      <c r="GT43" s="14">
        <f t="shared" si="111"/>
        <v>379.17968753504221</v>
      </c>
      <c r="GU43" s="14">
        <f t="shared" si="111"/>
        <v>0</v>
      </c>
      <c r="GV43" s="14">
        <f t="shared" si="111"/>
        <v>76.382580577490799</v>
      </c>
      <c r="GW43" s="14">
        <f t="shared" si="111"/>
        <v>696.44037317089249</v>
      </c>
      <c r="GX43" s="14">
        <f t="shared" si="111"/>
        <v>0</v>
      </c>
      <c r="GY43" s="14">
        <f t="shared" si="111"/>
        <v>68.100432504198039</v>
      </c>
      <c r="GZ43" s="14">
        <f t="shared" si="111"/>
        <v>656.07606412630605</v>
      </c>
      <c r="HA43" s="14">
        <f t="shared" si="111"/>
        <v>0</v>
      </c>
      <c r="HB43" s="14">
        <f t="shared" si="111"/>
        <v>62.820514344301479</v>
      </c>
      <c r="HC43" s="14">
        <f t="shared" si="111"/>
        <v>796.73699339445579</v>
      </c>
      <c r="HD43" s="14">
        <f t="shared" si="111"/>
        <v>0</v>
      </c>
      <c r="HE43" s="14">
        <f t="shared" si="111"/>
        <v>93.484747695215603</v>
      </c>
      <c r="HF43" s="14">
        <f t="shared" si="111"/>
        <v>579.67234405460499</v>
      </c>
      <c r="HG43" s="14">
        <f t="shared" si="111"/>
        <v>0</v>
      </c>
      <c r="HH43" s="14">
        <f t="shared" si="111"/>
        <v>62.26740817658677</v>
      </c>
      <c r="HI43" s="14">
        <f t="shared" si="111"/>
        <v>0</v>
      </c>
      <c r="HJ43" s="14">
        <f t="shared" si="111"/>
        <v>62.266881007155092</v>
      </c>
      <c r="HK43" s="14">
        <f t="shared" si="111"/>
        <v>62.265668517462238</v>
      </c>
      <c r="HL43" s="14">
        <f t="shared" si="111"/>
        <v>15.650627174381523</v>
      </c>
      <c r="HM43" s="14">
        <f t="shared" si="111"/>
        <v>46.62017070165092</v>
      </c>
      <c r="HN43" s="14">
        <f t="shared" si="111"/>
        <v>4.5422631533877906</v>
      </c>
      <c r="HO43" s="14">
        <f t="shared" si="111"/>
        <v>42.077904912415981</v>
      </c>
      <c r="HP43" s="14">
        <f t="shared" si="111"/>
        <v>3.1301212175208509E-2</v>
      </c>
      <c r="HQ43" s="14">
        <f t="shared" si="111"/>
        <v>15.619329125222903</v>
      </c>
      <c r="HR43" s="14">
        <f t="shared" si="111"/>
        <v>20.161589642763538</v>
      </c>
      <c r="HS43" s="14">
        <f t="shared" si="111"/>
        <v>15.619329125222903</v>
      </c>
      <c r="HT43" s="14">
        <f t="shared" si="111"/>
        <v>4.5079096302031774</v>
      </c>
      <c r="HU43" s="14">
        <f t="shared" si="111"/>
        <v>4.5422631533877906</v>
      </c>
      <c r="HV43" s="14">
        <f t="shared" si="111"/>
        <v>8.2289461342479928</v>
      </c>
      <c r="HW43" s="14">
        <f t="shared" si="111"/>
        <v>20.155653714962863</v>
      </c>
      <c r="HX43" s="14">
        <f t="shared" si="111"/>
        <v>15.541218430531435</v>
      </c>
      <c r="HY43" s="14">
        <f t="shared" si="111"/>
        <v>7989.3792577170407</v>
      </c>
      <c r="HZ43" s="14">
        <f t="shared" si="111"/>
        <v>0</v>
      </c>
      <c r="IA43" s="14">
        <f t="shared" si="111"/>
        <v>24.529241101144365</v>
      </c>
      <c r="IB43" s="14">
        <f t="shared" si="111"/>
        <v>25.4315073985412</v>
      </c>
      <c r="IC43" s="14">
        <f t="shared" si="111"/>
        <v>43.042962360819764</v>
      </c>
      <c r="ID43" s="14">
        <f t="shared" si="111"/>
        <v>12.7717021910544</v>
      </c>
      <c r="IE43" s="14"/>
      <c r="IF43" s="14"/>
      <c r="IG43" s="14"/>
      <c r="IH43" s="14"/>
      <c r="II43" s="14"/>
      <c r="IJ43" s="14"/>
      <c r="IK43" s="14"/>
      <c r="IL43" s="14"/>
      <c r="IM43" s="14"/>
      <c r="IN43" s="14"/>
      <c r="IO43" s="14"/>
      <c r="IP43" s="14"/>
      <c r="IQ43" s="14"/>
      <c r="IR43" s="14"/>
      <c r="IS43" s="14"/>
      <c r="IT43" s="14"/>
    </row>
    <row r="44" spans="1:254" s="12" customFormat="1" ht="12" customHeight="1" x14ac:dyDescent="0.15">
      <c r="A44" s="17" t="s">
        <v>188</v>
      </c>
      <c r="B44" s="16" t="s">
        <v>556</v>
      </c>
      <c r="C44" s="14">
        <f>IF(HLOOKUP(C$10,PTA_Look_Up_Table,35,FALSE)&gt;=0.01,HLOOKUP(C$10,PTA_Look_Up_Table,35,FALSE),0)</f>
        <v>944.54269999999997</v>
      </c>
      <c r="D44" s="14">
        <f>IF(HLOOKUP(D$10,PTA_Look_Up_Table,35,FALSE)&gt;=0.01,HLOOKUP(D$10,PTA_Look_Up_Table,35,FALSE),0)</f>
        <v>1.1074010000000001</v>
      </c>
      <c r="E44" s="14">
        <f t="shared" ref="E44:BP44" si="112">IF(HLOOKUP(E$10,PTA_Look_Up_Table,35,FALSE)&gt;=0.01,HLOOKUP(E$10,PTA_Look_Up_Table,35,FALSE),0)</f>
        <v>958.12090000000001</v>
      </c>
      <c r="F44" s="14">
        <f t="shared" si="112"/>
        <v>1.3789370000000001</v>
      </c>
      <c r="G44" s="14">
        <f t="shared" si="112"/>
        <v>987.20119999999997</v>
      </c>
      <c r="H44" s="14">
        <f t="shared" si="112"/>
        <v>987.20119999999997</v>
      </c>
      <c r="I44" s="14">
        <f t="shared" si="112"/>
        <v>988.05050000000006</v>
      </c>
      <c r="J44" s="14">
        <f t="shared" si="112"/>
        <v>0.1057476</v>
      </c>
      <c r="K44" s="14">
        <f t="shared" si="112"/>
        <v>0</v>
      </c>
      <c r="L44" s="14">
        <f t="shared" si="112"/>
        <v>987.20119999999997</v>
      </c>
      <c r="M44" s="14">
        <f t="shared" si="112"/>
        <v>1023.4160000000001</v>
      </c>
      <c r="N44" s="14">
        <f t="shared" si="112"/>
        <v>1023.4160000000001</v>
      </c>
      <c r="O44" s="14">
        <f t="shared" si="112"/>
        <v>985.85929999999996</v>
      </c>
      <c r="P44" s="14">
        <f t="shared" si="112"/>
        <v>1023.4160000000001</v>
      </c>
      <c r="Q44" s="14">
        <f t="shared" si="112"/>
        <v>0.2775318</v>
      </c>
      <c r="R44" s="14">
        <f t="shared" si="112"/>
        <v>1023.83</v>
      </c>
      <c r="S44" s="14">
        <f t="shared" si="112"/>
        <v>988.03459999999995</v>
      </c>
      <c r="T44" s="14">
        <f t="shared" si="112"/>
        <v>987.24080000000004</v>
      </c>
      <c r="U44" s="14">
        <f t="shared" si="112"/>
        <v>0.65118469999999995</v>
      </c>
      <c r="V44" s="14">
        <f t="shared" si="112"/>
        <v>0.17876529999999999</v>
      </c>
      <c r="W44" s="14">
        <f t="shared" si="112"/>
        <v>3.5908730000000002</v>
      </c>
      <c r="X44" s="14">
        <f t="shared" si="112"/>
        <v>8.8909029999999998</v>
      </c>
      <c r="Y44" s="14">
        <f t="shared" si="112"/>
        <v>0.42356359999999998</v>
      </c>
      <c r="Z44" s="14">
        <f t="shared" si="112"/>
        <v>985.80939999999998</v>
      </c>
      <c r="AA44" s="14">
        <f t="shared" si="112"/>
        <v>985.8424</v>
      </c>
      <c r="AB44" s="14">
        <f t="shared" si="112"/>
        <v>985.80640000000005</v>
      </c>
      <c r="AC44" s="14">
        <f t="shared" si="112"/>
        <v>992.66700000000003</v>
      </c>
      <c r="AD44" s="14">
        <f t="shared" si="112"/>
        <v>985.80640000000005</v>
      </c>
      <c r="AE44" s="14">
        <f t="shared" si="112"/>
        <v>985.80640000000005</v>
      </c>
      <c r="AF44" s="14">
        <f t="shared" si="112"/>
        <v>985.80640000000005</v>
      </c>
      <c r="AG44" s="14">
        <f t="shared" si="112"/>
        <v>992.66700000000003</v>
      </c>
      <c r="AH44" s="14">
        <f t="shared" si="112"/>
        <v>992.66700000000003</v>
      </c>
      <c r="AI44" s="14">
        <f t="shared" si="112"/>
        <v>992.66700000000003</v>
      </c>
      <c r="AJ44" s="14">
        <f t="shared" si="112"/>
        <v>992.66700000000003</v>
      </c>
      <c r="AK44" s="14">
        <f t="shared" si="112"/>
        <v>985.80640000000005</v>
      </c>
      <c r="AL44" s="14">
        <f t="shared" si="112"/>
        <v>974.28430000000003</v>
      </c>
      <c r="AM44" s="14">
        <f t="shared" si="112"/>
        <v>1503.0429999999999</v>
      </c>
      <c r="AN44" s="14">
        <f t="shared" si="112"/>
        <v>0</v>
      </c>
      <c r="AO44" s="14">
        <f t="shared" si="112"/>
        <v>994.7912</v>
      </c>
      <c r="AP44" s="14">
        <f t="shared" si="112"/>
        <v>1063.027</v>
      </c>
      <c r="AQ44" s="14">
        <f t="shared" si="112"/>
        <v>961.67229999999995</v>
      </c>
      <c r="AR44" s="14">
        <f t="shared" si="112"/>
        <v>1063.027</v>
      </c>
      <c r="AS44" s="14">
        <f t="shared" si="112"/>
        <v>1063.0219999999999</v>
      </c>
      <c r="AT44" s="14">
        <f t="shared" si="112"/>
        <v>1063.152</v>
      </c>
      <c r="AU44" s="14">
        <f t="shared" si="112"/>
        <v>994.06050000000005</v>
      </c>
      <c r="AV44" s="14">
        <f t="shared" si="112"/>
        <v>0.96899440000000003</v>
      </c>
      <c r="AW44" s="14">
        <f t="shared" si="112"/>
        <v>0.97732600000000003</v>
      </c>
      <c r="AX44" s="14">
        <f t="shared" si="112"/>
        <v>1.1098190000000001</v>
      </c>
      <c r="AY44" s="14">
        <f t="shared" si="112"/>
        <v>1062.117</v>
      </c>
      <c r="AZ44" s="14">
        <f t="shared" si="112"/>
        <v>1062.107</v>
      </c>
      <c r="BA44" s="14">
        <f t="shared" si="112"/>
        <v>1052.346</v>
      </c>
      <c r="BB44" s="14">
        <f t="shared" si="112"/>
        <v>1032.646</v>
      </c>
      <c r="BC44" s="14">
        <f t="shared" si="112"/>
        <v>1000.273</v>
      </c>
      <c r="BD44" s="14">
        <f t="shared" si="112"/>
        <v>955.20600000000002</v>
      </c>
      <c r="BE44" s="14">
        <f t="shared" si="112"/>
        <v>915.8329</v>
      </c>
      <c r="BF44" s="14">
        <f t="shared" si="112"/>
        <v>892.04160000000002</v>
      </c>
      <c r="BG44" s="14">
        <f t="shared" si="112"/>
        <v>859.75829999999996</v>
      </c>
      <c r="BH44" s="14">
        <f t="shared" si="112"/>
        <v>6.7606570000000001</v>
      </c>
      <c r="BI44" s="14">
        <f t="shared" si="112"/>
        <v>58.672530000000002</v>
      </c>
      <c r="BJ44" s="14">
        <f t="shared" si="112"/>
        <v>33.259030000000003</v>
      </c>
      <c r="BK44" s="14">
        <f t="shared" si="112"/>
        <v>779.0231</v>
      </c>
      <c r="BL44" s="14">
        <f t="shared" si="112"/>
        <v>904.90329999999994</v>
      </c>
      <c r="BM44" s="14">
        <f t="shared" si="112"/>
        <v>22.762889999999999</v>
      </c>
      <c r="BN44" s="14">
        <f t="shared" si="112"/>
        <v>23.384</v>
      </c>
      <c r="BO44" s="14">
        <f t="shared" si="112"/>
        <v>969.69780000000003</v>
      </c>
      <c r="BP44" s="14">
        <f t="shared" si="112"/>
        <v>0</v>
      </c>
      <c r="BQ44" s="14">
        <f t="shared" ref="BQ44:EB44" si="113">IF(HLOOKUP(BQ$10,PTA_Look_Up_Table,35,FALSE)&gt;=0.01,HLOOKUP(BQ$10,PTA_Look_Up_Table,35,FALSE),0)</f>
        <v>12.569459999999999</v>
      </c>
      <c r="BR44" s="14">
        <f t="shared" si="113"/>
        <v>12.813890000000001</v>
      </c>
      <c r="BS44" s="14">
        <f t="shared" si="113"/>
        <v>1016.175</v>
      </c>
      <c r="BT44" s="14">
        <f t="shared" si="113"/>
        <v>0</v>
      </c>
      <c r="BU44" s="14">
        <f t="shared" si="113"/>
        <v>6.7002870000000003</v>
      </c>
      <c r="BV44" s="14">
        <f t="shared" si="113"/>
        <v>1049.2729999999999</v>
      </c>
      <c r="BW44" s="14">
        <f t="shared" si="113"/>
        <v>3.6963360000000001</v>
      </c>
      <c r="BX44" s="14">
        <f t="shared" si="113"/>
        <v>1067.5229999999999</v>
      </c>
      <c r="BY44" s="14">
        <f t="shared" si="113"/>
        <v>2.5191409999999999</v>
      </c>
      <c r="BZ44" s="14">
        <f t="shared" si="113"/>
        <v>1103.08</v>
      </c>
      <c r="CA44" s="14">
        <f t="shared" si="113"/>
        <v>1067.5229999999999</v>
      </c>
      <c r="CB44" s="14">
        <f t="shared" si="113"/>
        <v>2.5167199999999998</v>
      </c>
      <c r="CC44" s="14">
        <f t="shared" si="113"/>
        <v>2.5139260000000001</v>
      </c>
      <c r="CD44" s="14">
        <f t="shared" si="113"/>
        <v>916.66390000000001</v>
      </c>
      <c r="CE44" s="14">
        <f t="shared" si="113"/>
        <v>1.044397</v>
      </c>
      <c r="CF44" s="14">
        <f t="shared" si="113"/>
        <v>3.6954859999999998</v>
      </c>
      <c r="CG44" s="14">
        <f t="shared" si="113"/>
        <v>0.61130640000000003</v>
      </c>
      <c r="CH44" s="14">
        <f t="shared" si="113"/>
        <v>901.27089999999998</v>
      </c>
      <c r="CI44" s="14">
        <f t="shared" si="113"/>
        <v>3.6960500000000001</v>
      </c>
      <c r="CJ44" s="14">
        <f t="shared" si="113"/>
        <v>872.57849999999996</v>
      </c>
      <c r="CK44" s="14">
        <f t="shared" si="113"/>
        <v>6.6887920000000003</v>
      </c>
      <c r="CL44" s="14">
        <f t="shared" si="113"/>
        <v>901.53560000000004</v>
      </c>
      <c r="CM44" s="14">
        <f t="shared" si="113"/>
        <v>3.6954859999999998</v>
      </c>
      <c r="CN44" s="14">
        <f t="shared" si="113"/>
        <v>6.6887939999999997</v>
      </c>
      <c r="CO44" s="14">
        <f t="shared" si="113"/>
        <v>0</v>
      </c>
      <c r="CP44" s="14">
        <f t="shared" si="113"/>
        <v>872.69079999999997</v>
      </c>
      <c r="CQ44" s="14">
        <f t="shared" si="113"/>
        <v>6.6964499999999996</v>
      </c>
      <c r="CR44" s="14">
        <f t="shared" si="113"/>
        <v>832.84609999999998</v>
      </c>
      <c r="CS44" s="14">
        <f t="shared" si="113"/>
        <v>782.94600000000003</v>
      </c>
      <c r="CT44" s="14">
        <f t="shared" si="113"/>
        <v>916.97140000000002</v>
      </c>
      <c r="CU44" s="14">
        <f t="shared" si="113"/>
        <v>2.556953</v>
      </c>
      <c r="CV44" s="14">
        <f t="shared" si="113"/>
        <v>916.97140000000002</v>
      </c>
      <c r="CW44" s="14">
        <f t="shared" si="113"/>
        <v>916.97140000000002</v>
      </c>
      <c r="CX44" s="14">
        <f t="shared" si="113"/>
        <v>923.32770000000005</v>
      </c>
      <c r="CY44" s="14">
        <f t="shared" si="113"/>
        <v>921.21770000000004</v>
      </c>
      <c r="CZ44" s="14">
        <f t="shared" si="113"/>
        <v>0</v>
      </c>
      <c r="DA44" s="14">
        <f t="shared" si="113"/>
        <v>0.67827680000000001</v>
      </c>
      <c r="DB44" s="14">
        <f t="shared" si="113"/>
        <v>8.8909029999999998</v>
      </c>
      <c r="DC44" s="14">
        <f t="shared" si="113"/>
        <v>4.5807229999999999</v>
      </c>
      <c r="DD44" s="14">
        <f t="shared" si="113"/>
        <v>0.59159530000000005</v>
      </c>
      <c r="DE44" s="14">
        <f t="shared" si="113"/>
        <v>958.33399999999995</v>
      </c>
      <c r="DF44" s="14">
        <f t="shared" si="113"/>
        <v>1410.11</v>
      </c>
      <c r="DG44" s="14">
        <f t="shared" si="113"/>
        <v>5.6007689999999997</v>
      </c>
      <c r="DH44" s="14">
        <f t="shared" si="113"/>
        <v>3.8168069999999998</v>
      </c>
      <c r="DI44" s="14">
        <f t="shared" si="113"/>
        <v>8.8909029999999998</v>
      </c>
      <c r="DJ44" s="14">
        <f t="shared" si="113"/>
        <v>959.20619999999997</v>
      </c>
      <c r="DK44" s="14">
        <f t="shared" si="113"/>
        <v>1067.5309999999999</v>
      </c>
      <c r="DL44" s="14">
        <f t="shared" si="113"/>
        <v>1067.451</v>
      </c>
      <c r="DM44" s="14">
        <f t="shared" si="113"/>
        <v>0</v>
      </c>
      <c r="DN44" s="14">
        <f t="shared" si="113"/>
        <v>1067.3989999999999</v>
      </c>
      <c r="DO44" s="14">
        <f t="shared" si="113"/>
        <v>1067.421</v>
      </c>
      <c r="DP44" s="14">
        <f t="shared" si="113"/>
        <v>1420.39</v>
      </c>
      <c r="DQ44" s="14">
        <f t="shared" si="113"/>
        <v>919.27739999999994</v>
      </c>
      <c r="DR44" s="14">
        <f t="shared" si="113"/>
        <v>1067.4059999999999</v>
      </c>
      <c r="DS44" s="14">
        <f t="shared" si="113"/>
        <v>923.3143</v>
      </c>
      <c r="DT44" s="14">
        <f t="shared" si="113"/>
        <v>919.26400000000001</v>
      </c>
      <c r="DU44" s="14">
        <f t="shared" si="113"/>
        <v>3.816729</v>
      </c>
      <c r="DV44" s="14">
        <f t="shared" si="113"/>
        <v>3.816729</v>
      </c>
      <c r="DW44" s="14">
        <f t="shared" si="113"/>
        <v>0</v>
      </c>
      <c r="DX44" s="14">
        <f t="shared" si="113"/>
        <v>983.06280000000004</v>
      </c>
      <c r="DY44" s="14">
        <f t="shared" si="113"/>
        <v>0</v>
      </c>
      <c r="DZ44" s="14">
        <f t="shared" si="113"/>
        <v>5.2732760000000001</v>
      </c>
      <c r="EA44" s="14">
        <f t="shared" si="113"/>
        <v>994.06050000000005</v>
      </c>
      <c r="EB44" s="14">
        <f t="shared" si="113"/>
        <v>4.5807229999999999</v>
      </c>
      <c r="EC44" s="14">
        <f t="shared" ref="EC44:GN44" si="114">IF(HLOOKUP(EC$10,PTA_Look_Up_Table,35,FALSE)&gt;=0.01,HLOOKUP(EC$10,PTA_Look_Up_Table,35,FALSE),0)</f>
        <v>1509.963</v>
      </c>
      <c r="ED44" s="26">
        <f t="shared" si="114"/>
        <v>0.74148720000000001</v>
      </c>
      <c r="EE44" s="14">
        <f t="shared" si="114"/>
        <v>990.63030000000003</v>
      </c>
      <c r="EF44" s="14">
        <f t="shared" si="114"/>
        <v>979.41420000000005</v>
      </c>
      <c r="EG44" s="14">
        <f t="shared" si="114"/>
        <v>979.45569999999998</v>
      </c>
      <c r="EH44" s="14">
        <f t="shared" si="114"/>
        <v>979.46029999999996</v>
      </c>
      <c r="EI44" s="14">
        <f t="shared" si="114"/>
        <v>970.29319999999996</v>
      </c>
      <c r="EJ44" s="14">
        <f t="shared" si="114"/>
        <v>1.0916779999999999</v>
      </c>
      <c r="EK44" s="14">
        <f t="shared" si="114"/>
        <v>970.33280000000002</v>
      </c>
      <c r="EL44" s="14">
        <f t="shared" si="114"/>
        <v>1.104968</v>
      </c>
      <c r="EM44" s="14">
        <f t="shared" si="114"/>
        <v>1.104557</v>
      </c>
      <c r="EN44" s="14">
        <f t="shared" si="114"/>
        <v>0.59431330000000004</v>
      </c>
      <c r="EO44" s="14">
        <f t="shared" si="114"/>
        <v>962.00800000000004</v>
      </c>
      <c r="EP44" s="14">
        <f t="shared" si="114"/>
        <v>959.12969999999996</v>
      </c>
      <c r="EQ44" s="14">
        <f t="shared" si="114"/>
        <v>921.072</v>
      </c>
      <c r="ER44" s="14">
        <f t="shared" si="114"/>
        <v>921.11339999999996</v>
      </c>
      <c r="ES44" s="14">
        <f t="shared" si="114"/>
        <v>1.1042730000000001</v>
      </c>
      <c r="ET44" s="14">
        <f t="shared" si="114"/>
        <v>1.1268800000000001</v>
      </c>
      <c r="EU44" s="14">
        <f t="shared" si="114"/>
        <v>8.8909029999999998</v>
      </c>
      <c r="EV44" s="14">
        <f t="shared" si="114"/>
        <v>0.59431330000000004</v>
      </c>
      <c r="EW44" s="14">
        <f t="shared" si="114"/>
        <v>994.06050000000005</v>
      </c>
      <c r="EX44" s="14">
        <f t="shared" si="114"/>
        <v>925.84019999999998</v>
      </c>
      <c r="EY44" s="14">
        <f t="shared" si="114"/>
        <v>994.06050000000005</v>
      </c>
      <c r="EZ44" s="14">
        <f t="shared" si="114"/>
        <v>990.23609999999996</v>
      </c>
      <c r="FA44" s="14">
        <f t="shared" si="114"/>
        <v>994.06050000000005</v>
      </c>
      <c r="FB44" s="14">
        <f t="shared" si="114"/>
        <v>990.23090000000002</v>
      </c>
      <c r="FC44" s="14">
        <f t="shared" si="114"/>
        <v>994.06050000000005</v>
      </c>
      <c r="FD44" s="14">
        <f t="shared" si="114"/>
        <v>990.23019999999997</v>
      </c>
      <c r="FE44" s="14">
        <f t="shared" si="114"/>
        <v>994.06050000000005</v>
      </c>
      <c r="FF44" s="14">
        <f t="shared" si="114"/>
        <v>990.2296</v>
      </c>
      <c r="FG44" s="14">
        <f t="shared" si="114"/>
        <v>994.06050000000005</v>
      </c>
      <c r="FH44" s="14">
        <f t="shared" si="114"/>
        <v>990.22839999999997</v>
      </c>
      <c r="FI44" s="14">
        <f t="shared" si="114"/>
        <v>994.06050000000005</v>
      </c>
      <c r="FJ44" s="14">
        <f t="shared" si="114"/>
        <v>990.22839999999997</v>
      </c>
      <c r="FK44" s="14">
        <f t="shared" si="114"/>
        <v>994.06050000000005</v>
      </c>
      <c r="FL44" s="14">
        <f t="shared" si="114"/>
        <v>990.23599999999999</v>
      </c>
      <c r="FM44" s="14">
        <f t="shared" si="114"/>
        <v>994.06050000000005</v>
      </c>
      <c r="FN44" s="14">
        <f t="shared" si="114"/>
        <v>990.23440000000005</v>
      </c>
      <c r="FO44" s="14">
        <f t="shared" si="114"/>
        <v>994.06050000000005</v>
      </c>
      <c r="FP44" s="14">
        <f t="shared" si="114"/>
        <v>990.23490000000004</v>
      </c>
      <c r="FQ44" s="14">
        <f t="shared" si="114"/>
        <v>994.06050000000005</v>
      </c>
      <c r="FR44" s="14">
        <f t="shared" si="114"/>
        <v>990.23850000000004</v>
      </c>
      <c r="FS44" s="14">
        <f t="shared" si="114"/>
        <v>994.06050000000005</v>
      </c>
      <c r="FT44" s="14">
        <f t="shared" si="114"/>
        <v>990.23490000000004</v>
      </c>
      <c r="FU44" s="14">
        <f t="shared" si="114"/>
        <v>994.06050000000005</v>
      </c>
      <c r="FV44" s="14">
        <f t="shared" si="114"/>
        <v>0.5918677</v>
      </c>
      <c r="FW44" s="14">
        <f t="shared" si="114"/>
        <v>0.5918677</v>
      </c>
      <c r="FX44" s="14">
        <f t="shared" si="114"/>
        <v>0.5918677</v>
      </c>
      <c r="FY44" s="14">
        <f t="shared" si="114"/>
        <v>0.5918677</v>
      </c>
      <c r="FZ44" s="14">
        <f t="shared" si="114"/>
        <v>3.1683409999999999</v>
      </c>
      <c r="GA44" s="14">
        <f t="shared" si="114"/>
        <v>302.35140000000001</v>
      </c>
      <c r="GB44" s="14">
        <f t="shared" si="114"/>
        <v>3.1683409999999999</v>
      </c>
      <c r="GC44" s="14">
        <f t="shared" si="114"/>
        <v>204.43790000000001</v>
      </c>
      <c r="GD44" s="14">
        <f t="shared" si="114"/>
        <v>818.40719999999999</v>
      </c>
      <c r="GE44" s="14">
        <f t="shared" si="114"/>
        <v>800.0625</v>
      </c>
      <c r="GF44" s="14">
        <f t="shared" si="114"/>
        <v>800.0625</v>
      </c>
      <c r="GG44" s="14">
        <f t="shared" si="114"/>
        <v>816.75739999999996</v>
      </c>
      <c r="GH44" s="14">
        <f t="shared" si="114"/>
        <v>800.0625</v>
      </c>
      <c r="GI44" s="14">
        <f t="shared" si="114"/>
        <v>820.05589999999995</v>
      </c>
      <c r="GJ44" s="14">
        <f t="shared" si="114"/>
        <v>1241.461</v>
      </c>
      <c r="GK44" s="14">
        <f t="shared" si="114"/>
        <v>987.15970000000004</v>
      </c>
      <c r="GL44" s="14">
        <f t="shared" si="114"/>
        <v>0</v>
      </c>
      <c r="GM44" s="14">
        <f t="shared" si="114"/>
        <v>1024.087</v>
      </c>
      <c r="GN44" s="14">
        <f t="shared" si="114"/>
        <v>927.15809999999999</v>
      </c>
      <c r="GO44" s="14">
        <f t="shared" ref="GO44:ID44" si="115">IF(HLOOKUP(GO$10,PTA_Look_Up_Table,35,FALSE)&gt;=0.01,HLOOKUP(GO$10,PTA_Look_Up_Table,35,FALSE),0)</f>
        <v>985.70630000000006</v>
      </c>
      <c r="GP44" s="14">
        <f t="shared" si="115"/>
        <v>988.05129999999997</v>
      </c>
      <c r="GQ44" s="14">
        <f t="shared" si="115"/>
        <v>987.15970000000004</v>
      </c>
      <c r="GR44" s="14">
        <f t="shared" si="115"/>
        <v>3.694931</v>
      </c>
      <c r="GS44" s="14">
        <f t="shared" si="115"/>
        <v>909.39750000000004</v>
      </c>
      <c r="GT44" s="14">
        <f t="shared" si="115"/>
        <v>22.751059999999999</v>
      </c>
      <c r="GU44" s="14">
        <f t="shared" si="115"/>
        <v>1616.818</v>
      </c>
      <c r="GV44" s="14">
        <f t="shared" si="115"/>
        <v>985.47180000000003</v>
      </c>
      <c r="GW44" s="14">
        <f t="shared" si="115"/>
        <v>12.55935</v>
      </c>
      <c r="GX44" s="14">
        <f t="shared" si="115"/>
        <v>1656.47</v>
      </c>
      <c r="GY44" s="14">
        <f t="shared" si="115"/>
        <v>1040.7729999999999</v>
      </c>
      <c r="GZ44" s="14">
        <f t="shared" si="115"/>
        <v>6.6888350000000001</v>
      </c>
      <c r="HA44" s="14">
        <f t="shared" si="115"/>
        <v>1692.79</v>
      </c>
      <c r="HB44" s="14">
        <f t="shared" si="115"/>
        <v>1081.3679999999999</v>
      </c>
      <c r="HC44" s="14">
        <f t="shared" si="115"/>
        <v>3.6957100000000001</v>
      </c>
      <c r="HD44" s="14">
        <f t="shared" si="115"/>
        <v>1722.5260000000001</v>
      </c>
      <c r="HE44" s="14">
        <f t="shared" si="115"/>
        <v>1066.518</v>
      </c>
      <c r="HF44" s="14">
        <f t="shared" si="115"/>
        <v>2.5184660000000001</v>
      </c>
      <c r="HG44" s="14">
        <f t="shared" si="115"/>
        <v>1739.7370000000001</v>
      </c>
      <c r="HH44" s="14">
        <f t="shared" si="115"/>
        <v>1067.5229999999999</v>
      </c>
      <c r="HI44" s="14">
        <f t="shared" si="115"/>
        <v>1067.5630000000001</v>
      </c>
      <c r="HJ44" s="14">
        <f t="shared" si="115"/>
        <v>1067.5229999999999</v>
      </c>
      <c r="HK44" s="14">
        <f t="shared" si="115"/>
        <v>1067.5440000000001</v>
      </c>
      <c r="HL44" s="14">
        <f t="shared" si="115"/>
        <v>1509.962</v>
      </c>
      <c r="HM44" s="14">
        <f t="shared" si="115"/>
        <v>918.83799999999997</v>
      </c>
      <c r="HN44" s="14">
        <f t="shared" si="115"/>
        <v>918.83799999999997</v>
      </c>
      <c r="HO44" s="14">
        <f t="shared" si="115"/>
        <v>918.83799999999997</v>
      </c>
      <c r="HP44" s="14">
        <f t="shared" si="115"/>
        <v>1509.962</v>
      </c>
      <c r="HQ44" s="14">
        <f t="shared" si="115"/>
        <v>1509.962</v>
      </c>
      <c r="HR44" s="14">
        <f t="shared" si="115"/>
        <v>1376.7860000000001</v>
      </c>
      <c r="HS44" s="14">
        <f t="shared" si="115"/>
        <v>1509.962</v>
      </c>
      <c r="HT44" s="14">
        <f t="shared" si="115"/>
        <v>925.84019999999998</v>
      </c>
      <c r="HU44" s="14">
        <f t="shared" si="115"/>
        <v>918.83799999999997</v>
      </c>
      <c r="HV44" s="14">
        <f t="shared" si="115"/>
        <v>925.84019999999998</v>
      </c>
      <c r="HW44" s="14">
        <f t="shared" si="115"/>
        <v>1377.191</v>
      </c>
      <c r="HX44" s="14">
        <f t="shared" si="115"/>
        <v>1509.963</v>
      </c>
      <c r="HY44" s="14">
        <f t="shared" si="115"/>
        <v>0.74148720000000001</v>
      </c>
      <c r="HZ44" s="14">
        <f t="shared" si="115"/>
        <v>0</v>
      </c>
      <c r="IA44" s="14">
        <f t="shared" si="115"/>
        <v>105.4205</v>
      </c>
      <c r="IB44" s="14">
        <f t="shared" si="115"/>
        <v>969.82169999999996</v>
      </c>
      <c r="IC44" s="14">
        <f t="shared" si="115"/>
        <v>921.12810000000002</v>
      </c>
      <c r="ID44" s="14">
        <f t="shared" si="115"/>
        <v>923.3143</v>
      </c>
      <c r="IE44" s="14"/>
      <c r="IF44" s="14"/>
      <c r="IG44" s="14"/>
      <c r="IH44" s="14"/>
      <c r="II44" s="14"/>
      <c r="IJ44" s="14"/>
      <c r="IK44" s="14"/>
      <c r="IL44" s="14"/>
      <c r="IM44" s="14"/>
      <c r="IN44" s="14"/>
      <c r="IO44" s="14"/>
      <c r="IP44" s="14"/>
      <c r="IQ44" s="14"/>
      <c r="IR44" s="14"/>
      <c r="IS44" s="14"/>
      <c r="IT44" s="14"/>
    </row>
    <row r="45" spans="1:254" s="12" customFormat="1" ht="12" customHeight="1" x14ac:dyDescent="0.15">
      <c r="A45" s="17" t="s">
        <v>189</v>
      </c>
      <c r="B45" s="18"/>
      <c r="C45" s="69">
        <f>IF(HLOOKUP(C$10,PTA_Look_Up_Table,36,FALSE)&gt;=0.0001,HLOOKUP(C$10,PTA_Look_Up_Table,36,FALSE),0)</f>
        <v>0</v>
      </c>
      <c r="D45" s="69">
        <f t="shared" ref="D45:BO45" si="116">IF(HLOOKUP(D$10,PTA_Look_Up_Table,36,FALSE)&gt;=0.0001,HLOOKUP(D$10,PTA_Look_Up_Table,36,FALSE),0)</f>
        <v>1</v>
      </c>
      <c r="E45" s="69">
        <f t="shared" si="116"/>
        <v>0</v>
      </c>
      <c r="F45" s="69">
        <f t="shared" si="116"/>
        <v>1</v>
      </c>
      <c r="G45" s="69">
        <f t="shared" si="116"/>
        <v>0</v>
      </c>
      <c r="H45" s="69">
        <f t="shared" si="116"/>
        <v>0</v>
      </c>
      <c r="I45" s="69">
        <f t="shared" si="116"/>
        <v>0</v>
      </c>
      <c r="J45" s="69">
        <f t="shared" si="116"/>
        <v>1</v>
      </c>
      <c r="K45" s="69">
        <f t="shared" si="116"/>
        <v>0</v>
      </c>
      <c r="L45" s="69">
        <f t="shared" si="116"/>
        <v>0</v>
      </c>
      <c r="M45" s="69">
        <f t="shared" si="116"/>
        <v>0</v>
      </c>
      <c r="N45" s="69">
        <f t="shared" si="116"/>
        <v>0</v>
      </c>
      <c r="O45" s="69">
        <f t="shared" si="116"/>
        <v>0</v>
      </c>
      <c r="P45" s="69">
        <f t="shared" si="116"/>
        <v>0</v>
      </c>
      <c r="Q45" s="69">
        <f t="shared" si="116"/>
        <v>1</v>
      </c>
      <c r="R45" s="69">
        <f t="shared" si="116"/>
        <v>0</v>
      </c>
      <c r="S45" s="69">
        <f t="shared" si="116"/>
        <v>0</v>
      </c>
      <c r="T45" s="69">
        <f t="shared" si="116"/>
        <v>0</v>
      </c>
      <c r="U45" s="69">
        <f t="shared" si="116"/>
        <v>1</v>
      </c>
      <c r="V45" s="69">
        <f t="shared" si="116"/>
        <v>1</v>
      </c>
      <c r="W45" s="69">
        <f t="shared" si="116"/>
        <v>0.2989444</v>
      </c>
      <c r="X45" s="69">
        <f t="shared" si="116"/>
        <v>1</v>
      </c>
      <c r="Y45" s="69">
        <f t="shared" si="116"/>
        <v>1</v>
      </c>
      <c r="Z45" s="69">
        <f t="shared" si="116"/>
        <v>0</v>
      </c>
      <c r="AA45" s="69">
        <f t="shared" si="116"/>
        <v>0</v>
      </c>
      <c r="AB45" s="69">
        <f t="shared" si="116"/>
        <v>0</v>
      </c>
      <c r="AC45" s="69">
        <f t="shared" si="116"/>
        <v>0</v>
      </c>
      <c r="AD45" s="69">
        <f t="shared" si="116"/>
        <v>0</v>
      </c>
      <c r="AE45" s="69">
        <f t="shared" si="116"/>
        <v>0</v>
      </c>
      <c r="AF45" s="69">
        <f t="shared" si="116"/>
        <v>0</v>
      </c>
      <c r="AG45" s="69">
        <f t="shared" si="116"/>
        <v>0</v>
      </c>
      <c r="AH45" s="69">
        <f t="shared" si="116"/>
        <v>0</v>
      </c>
      <c r="AI45" s="69">
        <f t="shared" si="116"/>
        <v>0</v>
      </c>
      <c r="AJ45" s="69">
        <f t="shared" si="116"/>
        <v>0</v>
      </c>
      <c r="AK45" s="69">
        <f t="shared" si="116"/>
        <v>0</v>
      </c>
      <c r="AL45" s="69">
        <f t="shared" si="116"/>
        <v>0</v>
      </c>
      <c r="AM45" s="69">
        <f t="shared" si="116"/>
        <v>0</v>
      </c>
      <c r="AN45" s="69">
        <f t="shared" si="116"/>
        <v>0</v>
      </c>
      <c r="AO45" s="69">
        <f t="shared" si="116"/>
        <v>0</v>
      </c>
      <c r="AP45" s="69">
        <f t="shared" si="116"/>
        <v>0</v>
      </c>
      <c r="AQ45" s="69">
        <f t="shared" si="116"/>
        <v>0</v>
      </c>
      <c r="AR45" s="69">
        <f t="shared" si="116"/>
        <v>0</v>
      </c>
      <c r="AS45" s="69">
        <f t="shared" si="116"/>
        <v>0</v>
      </c>
      <c r="AT45" s="69">
        <f t="shared" si="116"/>
        <v>0</v>
      </c>
      <c r="AU45" s="69">
        <f t="shared" si="116"/>
        <v>0</v>
      </c>
      <c r="AV45" s="69">
        <f t="shared" si="116"/>
        <v>1</v>
      </c>
      <c r="AW45" s="69">
        <f t="shared" si="116"/>
        <v>1</v>
      </c>
      <c r="AX45" s="69">
        <f t="shared" si="116"/>
        <v>1</v>
      </c>
      <c r="AY45" s="69">
        <f t="shared" si="116"/>
        <v>0</v>
      </c>
      <c r="AZ45" s="69">
        <f t="shared" si="116"/>
        <v>0</v>
      </c>
      <c r="BA45" s="69">
        <f t="shared" si="116"/>
        <v>0</v>
      </c>
      <c r="BB45" s="69">
        <f t="shared" si="116"/>
        <v>0</v>
      </c>
      <c r="BC45" s="69">
        <f t="shared" si="116"/>
        <v>0</v>
      </c>
      <c r="BD45" s="69">
        <f t="shared" si="116"/>
        <v>0</v>
      </c>
      <c r="BE45" s="69">
        <f t="shared" si="116"/>
        <v>0</v>
      </c>
      <c r="BF45" s="69">
        <f t="shared" si="116"/>
        <v>0</v>
      </c>
      <c r="BG45" s="69">
        <f t="shared" si="116"/>
        <v>0</v>
      </c>
      <c r="BH45" s="69">
        <f t="shared" si="116"/>
        <v>1</v>
      </c>
      <c r="BI45" s="69">
        <f t="shared" si="116"/>
        <v>1</v>
      </c>
      <c r="BJ45" s="69">
        <f t="shared" si="116"/>
        <v>0.96355670000000004</v>
      </c>
      <c r="BK45" s="69">
        <f t="shared" si="116"/>
        <v>3.8256000000000002E-3</v>
      </c>
      <c r="BL45" s="69">
        <f t="shared" si="116"/>
        <v>0</v>
      </c>
      <c r="BM45" s="69">
        <f t="shared" si="116"/>
        <v>0.99965300000000001</v>
      </c>
      <c r="BN45" s="69">
        <f t="shared" si="116"/>
        <v>0.97963979999999995</v>
      </c>
      <c r="BO45" s="69">
        <f t="shared" si="116"/>
        <v>0</v>
      </c>
      <c r="BP45" s="69">
        <f t="shared" ref="BP45:EA45" si="117">IF(HLOOKUP(BP$10,PTA_Look_Up_Table,36,FALSE)&gt;=0.0001,HLOOKUP(BP$10,PTA_Look_Up_Table,36,FALSE),0)</f>
        <v>0</v>
      </c>
      <c r="BQ45" s="69">
        <f t="shared" si="117"/>
        <v>0.99919820000000004</v>
      </c>
      <c r="BR45" s="69">
        <f t="shared" si="117"/>
        <v>0.97997619999999996</v>
      </c>
      <c r="BS45" s="69">
        <f t="shared" si="117"/>
        <v>0</v>
      </c>
      <c r="BT45" s="69">
        <f t="shared" si="117"/>
        <v>0</v>
      </c>
      <c r="BU45" s="69">
        <f t="shared" si="117"/>
        <v>0.99828419999999995</v>
      </c>
      <c r="BV45" s="69">
        <f t="shared" si="117"/>
        <v>0</v>
      </c>
      <c r="BW45" s="69">
        <f t="shared" si="117"/>
        <v>0.99983029999999995</v>
      </c>
      <c r="BX45" s="69">
        <f t="shared" si="117"/>
        <v>0</v>
      </c>
      <c r="BY45" s="69">
        <f t="shared" si="117"/>
        <v>0.9997315</v>
      </c>
      <c r="BZ45" s="69">
        <f t="shared" si="117"/>
        <v>0</v>
      </c>
      <c r="CA45" s="69">
        <f t="shared" si="117"/>
        <v>0</v>
      </c>
      <c r="CB45" s="69">
        <f t="shared" si="117"/>
        <v>0.99984689999999998</v>
      </c>
      <c r="CC45" s="69">
        <f t="shared" si="117"/>
        <v>0.99984689999999998</v>
      </c>
      <c r="CD45" s="69">
        <f t="shared" si="117"/>
        <v>0</v>
      </c>
      <c r="CE45" s="69">
        <f t="shared" si="117"/>
        <v>1</v>
      </c>
      <c r="CF45" s="69">
        <f t="shared" si="117"/>
        <v>1</v>
      </c>
      <c r="CG45" s="69">
        <f t="shared" si="117"/>
        <v>1</v>
      </c>
      <c r="CH45" s="69">
        <f t="shared" si="117"/>
        <v>0</v>
      </c>
      <c r="CI45" s="69">
        <f t="shared" si="117"/>
        <v>0.99987459999999995</v>
      </c>
      <c r="CJ45" s="69">
        <f t="shared" si="117"/>
        <v>0</v>
      </c>
      <c r="CK45" s="69">
        <f t="shared" si="117"/>
        <v>1</v>
      </c>
      <c r="CL45" s="69">
        <f t="shared" si="117"/>
        <v>0</v>
      </c>
      <c r="CM45" s="69">
        <f t="shared" si="117"/>
        <v>1</v>
      </c>
      <c r="CN45" s="69">
        <f t="shared" si="117"/>
        <v>1</v>
      </c>
      <c r="CO45" s="69">
        <f t="shared" si="117"/>
        <v>0</v>
      </c>
      <c r="CP45" s="69">
        <f t="shared" si="117"/>
        <v>0</v>
      </c>
      <c r="CQ45" s="69">
        <f t="shared" si="117"/>
        <v>0.99879899999999999</v>
      </c>
      <c r="CR45" s="69">
        <f t="shared" si="117"/>
        <v>0</v>
      </c>
      <c r="CS45" s="69">
        <f t="shared" si="117"/>
        <v>0</v>
      </c>
      <c r="CT45" s="69">
        <f t="shared" si="117"/>
        <v>0</v>
      </c>
      <c r="CU45" s="69">
        <f t="shared" si="117"/>
        <v>1</v>
      </c>
      <c r="CV45" s="69">
        <f t="shared" si="117"/>
        <v>0</v>
      </c>
      <c r="CW45" s="69">
        <f t="shared" si="117"/>
        <v>0</v>
      </c>
      <c r="CX45" s="69">
        <f t="shared" si="117"/>
        <v>0</v>
      </c>
      <c r="CY45" s="69">
        <f t="shared" si="117"/>
        <v>0</v>
      </c>
      <c r="CZ45" s="69">
        <f t="shared" si="117"/>
        <v>0</v>
      </c>
      <c r="DA45" s="69">
        <f t="shared" si="117"/>
        <v>1</v>
      </c>
      <c r="DB45" s="69">
        <f t="shared" si="117"/>
        <v>1</v>
      </c>
      <c r="DC45" s="69">
        <f t="shared" si="117"/>
        <v>1</v>
      </c>
      <c r="DD45" s="69">
        <f t="shared" si="117"/>
        <v>1</v>
      </c>
      <c r="DE45" s="69">
        <f t="shared" si="117"/>
        <v>0</v>
      </c>
      <c r="DF45" s="69">
        <f t="shared" si="117"/>
        <v>0</v>
      </c>
      <c r="DG45" s="69">
        <f t="shared" si="117"/>
        <v>0.81702140000000001</v>
      </c>
      <c r="DH45" s="69">
        <f t="shared" si="117"/>
        <v>0.99999769999999999</v>
      </c>
      <c r="DI45" s="69">
        <f t="shared" si="117"/>
        <v>1</v>
      </c>
      <c r="DJ45" s="69">
        <f t="shared" si="117"/>
        <v>0</v>
      </c>
      <c r="DK45" s="69">
        <f t="shared" si="117"/>
        <v>0</v>
      </c>
      <c r="DL45" s="69">
        <f t="shared" si="117"/>
        <v>0</v>
      </c>
      <c r="DM45" s="69">
        <f t="shared" si="117"/>
        <v>0</v>
      </c>
      <c r="DN45" s="69">
        <f t="shared" si="117"/>
        <v>0</v>
      </c>
      <c r="DO45" s="69">
        <f t="shared" si="117"/>
        <v>0</v>
      </c>
      <c r="DP45" s="69">
        <f t="shared" si="117"/>
        <v>0</v>
      </c>
      <c r="DQ45" s="69">
        <f t="shared" si="117"/>
        <v>0</v>
      </c>
      <c r="DR45" s="69">
        <f t="shared" si="117"/>
        <v>0</v>
      </c>
      <c r="DS45" s="69">
        <f t="shared" si="117"/>
        <v>0</v>
      </c>
      <c r="DT45" s="69">
        <f t="shared" si="117"/>
        <v>0</v>
      </c>
      <c r="DU45" s="69">
        <f t="shared" si="117"/>
        <v>1</v>
      </c>
      <c r="DV45" s="69">
        <f t="shared" si="117"/>
        <v>1</v>
      </c>
      <c r="DW45" s="69">
        <f t="shared" si="117"/>
        <v>0</v>
      </c>
      <c r="DX45" s="69">
        <f t="shared" si="117"/>
        <v>0</v>
      </c>
      <c r="DY45" s="69">
        <f t="shared" si="117"/>
        <v>0</v>
      </c>
      <c r="DZ45" s="69">
        <f t="shared" si="117"/>
        <v>1</v>
      </c>
      <c r="EA45" s="69">
        <f t="shared" si="117"/>
        <v>0</v>
      </c>
      <c r="EB45" s="69">
        <f t="shared" ref="EB45:GM45" si="118">IF(HLOOKUP(EB$10,PTA_Look_Up_Table,36,FALSE)&gt;=0.0001,HLOOKUP(EB$10,PTA_Look_Up_Table,36,FALSE),0)</f>
        <v>1</v>
      </c>
      <c r="EC45" s="69">
        <f t="shared" si="118"/>
        <v>0</v>
      </c>
      <c r="ED45" s="69">
        <f t="shared" si="118"/>
        <v>0.98009409999999997</v>
      </c>
      <c r="EE45" s="69">
        <f t="shared" si="118"/>
        <v>0</v>
      </c>
      <c r="EF45" s="69">
        <f t="shared" si="118"/>
        <v>0</v>
      </c>
      <c r="EG45" s="69">
        <f t="shared" si="118"/>
        <v>0</v>
      </c>
      <c r="EH45" s="69">
        <f t="shared" si="118"/>
        <v>0</v>
      </c>
      <c r="EI45" s="69">
        <f t="shared" si="118"/>
        <v>0</v>
      </c>
      <c r="EJ45" s="69">
        <f t="shared" si="118"/>
        <v>1</v>
      </c>
      <c r="EK45" s="69">
        <f t="shared" si="118"/>
        <v>0</v>
      </c>
      <c r="EL45" s="69">
        <f t="shared" si="118"/>
        <v>1</v>
      </c>
      <c r="EM45" s="69">
        <f t="shared" si="118"/>
        <v>1</v>
      </c>
      <c r="EN45" s="69">
        <f t="shared" si="118"/>
        <v>1</v>
      </c>
      <c r="EO45" s="69">
        <f t="shared" si="118"/>
        <v>0</v>
      </c>
      <c r="EP45" s="69">
        <f t="shared" si="118"/>
        <v>0</v>
      </c>
      <c r="EQ45" s="69">
        <f t="shared" si="118"/>
        <v>0</v>
      </c>
      <c r="ER45" s="69">
        <f t="shared" si="118"/>
        <v>0</v>
      </c>
      <c r="ES45" s="69">
        <f t="shared" si="118"/>
        <v>1</v>
      </c>
      <c r="ET45" s="69">
        <f t="shared" si="118"/>
        <v>1</v>
      </c>
      <c r="EU45" s="69">
        <f t="shared" si="118"/>
        <v>1</v>
      </c>
      <c r="EV45" s="69">
        <f t="shared" si="118"/>
        <v>1</v>
      </c>
      <c r="EW45" s="69">
        <f t="shared" si="118"/>
        <v>0</v>
      </c>
      <c r="EX45" s="69">
        <f t="shared" si="118"/>
        <v>0</v>
      </c>
      <c r="EY45" s="69">
        <f t="shared" si="118"/>
        <v>0</v>
      </c>
      <c r="EZ45" s="69">
        <f t="shared" si="118"/>
        <v>0</v>
      </c>
      <c r="FA45" s="69">
        <f t="shared" si="118"/>
        <v>0</v>
      </c>
      <c r="FB45" s="69">
        <f t="shared" si="118"/>
        <v>0</v>
      </c>
      <c r="FC45" s="69">
        <f t="shared" si="118"/>
        <v>0</v>
      </c>
      <c r="FD45" s="69">
        <f t="shared" si="118"/>
        <v>0</v>
      </c>
      <c r="FE45" s="69">
        <f t="shared" si="118"/>
        <v>0</v>
      </c>
      <c r="FF45" s="69">
        <f t="shared" si="118"/>
        <v>0</v>
      </c>
      <c r="FG45" s="69">
        <f t="shared" si="118"/>
        <v>0</v>
      </c>
      <c r="FH45" s="69">
        <f t="shared" si="118"/>
        <v>0</v>
      </c>
      <c r="FI45" s="69">
        <f t="shared" si="118"/>
        <v>0</v>
      </c>
      <c r="FJ45" s="69">
        <f t="shared" si="118"/>
        <v>0</v>
      </c>
      <c r="FK45" s="69">
        <f t="shared" si="118"/>
        <v>0</v>
      </c>
      <c r="FL45" s="69">
        <f t="shared" si="118"/>
        <v>0</v>
      </c>
      <c r="FM45" s="69">
        <f t="shared" si="118"/>
        <v>0</v>
      </c>
      <c r="FN45" s="69">
        <f t="shared" si="118"/>
        <v>0</v>
      </c>
      <c r="FO45" s="69">
        <f t="shared" si="118"/>
        <v>0</v>
      </c>
      <c r="FP45" s="69">
        <f t="shared" si="118"/>
        <v>0</v>
      </c>
      <c r="FQ45" s="69">
        <f t="shared" si="118"/>
        <v>0</v>
      </c>
      <c r="FR45" s="69">
        <f t="shared" si="118"/>
        <v>0</v>
      </c>
      <c r="FS45" s="69">
        <f t="shared" si="118"/>
        <v>0</v>
      </c>
      <c r="FT45" s="69">
        <f t="shared" si="118"/>
        <v>0</v>
      </c>
      <c r="FU45" s="69">
        <f t="shared" si="118"/>
        <v>0</v>
      </c>
      <c r="FV45" s="69">
        <f t="shared" si="118"/>
        <v>1</v>
      </c>
      <c r="FW45" s="69">
        <f t="shared" si="118"/>
        <v>1</v>
      </c>
      <c r="FX45" s="69">
        <f t="shared" si="118"/>
        <v>1</v>
      </c>
      <c r="FY45" s="69">
        <f t="shared" si="118"/>
        <v>1</v>
      </c>
      <c r="FZ45" s="69">
        <f t="shared" si="118"/>
        <v>1</v>
      </c>
      <c r="GA45" s="69">
        <f t="shared" si="118"/>
        <v>7.0154900000000001E-3</v>
      </c>
      <c r="GB45" s="69">
        <f t="shared" si="118"/>
        <v>1</v>
      </c>
      <c r="GC45" s="69">
        <f t="shared" si="118"/>
        <v>1.20518E-2</v>
      </c>
      <c r="GD45" s="69">
        <f t="shared" si="118"/>
        <v>0</v>
      </c>
      <c r="GE45" s="69">
        <f t="shared" si="118"/>
        <v>0</v>
      </c>
      <c r="GF45" s="69">
        <f t="shared" si="118"/>
        <v>0</v>
      </c>
      <c r="GG45" s="69">
        <f t="shared" si="118"/>
        <v>0</v>
      </c>
      <c r="GH45" s="69">
        <f t="shared" si="118"/>
        <v>0</v>
      </c>
      <c r="GI45" s="69">
        <f t="shared" si="118"/>
        <v>0</v>
      </c>
      <c r="GJ45" s="69">
        <f t="shared" si="118"/>
        <v>0</v>
      </c>
      <c r="GK45" s="69">
        <f t="shared" si="118"/>
        <v>0</v>
      </c>
      <c r="GL45" s="69">
        <f t="shared" si="118"/>
        <v>0</v>
      </c>
      <c r="GM45" s="69">
        <f t="shared" si="118"/>
        <v>0</v>
      </c>
      <c r="GN45" s="69">
        <f t="shared" ref="GN45:ID45" si="119">IF(HLOOKUP(GN$10,PTA_Look_Up_Table,36,FALSE)&gt;=0.0001,HLOOKUP(GN$10,PTA_Look_Up_Table,36,FALSE),0)</f>
        <v>0</v>
      </c>
      <c r="GO45" s="69">
        <f t="shared" si="119"/>
        <v>0</v>
      </c>
      <c r="GP45" s="69">
        <f t="shared" si="119"/>
        <v>0</v>
      </c>
      <c r="GQ45" s="69">
        <f t="shared" si="119"/>
        <v>0</v>
      </c>
      <c r="GR45" s="69">
        <f t="shared" si="119"/>
        <v>0.1142547</v>
      </c>
      <c r="GS45" s="69">
        <f t="shared" si="119"/>
        <v>0</v>
      </c>
      <c r="GT45" s="69">
        <f t="shared" si="119"/>
        <v>1</v>
      </c>
      <c r="GU45" s="69">
        <f t="shared" si="119"/>
        <v>0</v>
      </c>
      <c r="GV45" s="69">
        <f t="shared" si="119"/>
        <v>0</v>
      </c>
      <c r="GW45" s="69">
        <f t="shared" si="119"/>
        <v>1</v>
      </c>
      <c r="GX45" s="69">
        <f t="shared" si="119"/>
        <v>0</v>
      </c>
      <c r="GY45" s="69">
        <f t="shared" si="119"/>
        <v>0</v>
      </c>
      <c r="GZ45" s="69">
        <f t="shared" si="119"/>
        <v>1</v>
      </c>
      <c r="HA45" s="69">
        <f t="shared" si="119"/>
        <v>0</v>
      </c>
      <c r="HB45" s="69">
        <f t="shared" si="119"/>
        <v>0</v>
      </c>
      <c r="HC45" s="69">
        <f t="shared" si="119"/>
        <v>1</v>
      </c>
      <c r="HD45" s="69">
        <f t="shared" si="119"/>
        <v>0</v>
      </c>
      <c r="HE45" s="69">
        <f t="shared" si="119"/>
        <v>0</v>
      </c>
      <c r="HF45" s="69">
        <f t="shared" si="119"/>
        <v>1</v>
      </c>
      <c r="HG45" s="69">
        <f t="shared" si="119"/>
        <v>0</v>
      </c>
      <c r="HH45" s="69">
        <f t="shared" si="119"/>
        <v>0</v>
      </c>
      <c r="HI45" s="69">
        <f t="shared" si="119"/>
        <v>0</v>
      </c>
      <c r="HJ45" s="69">
        <f t="shared" si="119"/>
        <v>0</v>
      </c>
      <c r="HK45" s="69">
        <f t="shared" si="119"/>
        <v>0</v>
      </c>
      <c r="HL45" s="69">
        <f t="shared" si="119"/>
        <v>0</v>
      </c>
      <c r="HM45" s="69">
        <f t="shared" si="119"/>
        <v>0</v>
      </c>
      <c r="HN45" s="69">
        <f t="shared" si="119"/>
        <v>0</v>
      </c>
      <c r="HO45" s="69">
        <f t="shared" si="119"/>
        <v>0</v>
      </c>
      <c r="HP45" s="69">
        <f t="shared" si="119"/>
        <v>0</v>
      </c>
      <c r="HQ45" s="69">
        <f t="shared" si="119"/>
        <v>0</v>
      </c>
      <c r="HR45" s="69">
        <f t="shared" si="119"/>
        <v>0</v>
      </c>
      <c r="HS45" s="69">
        <f t="shared" si="119"/>
        <v>0</v>
      </c>
      <c r="HT45" s="69">
        <f t="shared" si="119"/>
        <v>0</v>
      </c>
      <c r="HU45" s="69">
        <f t="shared" si="119"/>
        <v>0</v>
      </c>
      <c r="HV45" s="69">
        <f t="shared" si="119"/>
        <v>0</v>
      </c>
      <c r="HW45" s="69">
        <f t="shared" si="119"/>
        <v>0</v>
      </c>
      <c r="HX45" s="69">
        <f t="shared" si="119"/>
        <v>0</v>
      </c>
      <c r="HY45" s="69">
        <f t="shared" si="119"/>
        <v>0.98009409999999997</v>
      </c>
      <c r="HZ45" s="69">
        <f t="shared" si="119"/>
        <v>0</v>
      </c>
      <c r="IA45" s="69">
        <f t="shared" si="119"/>
        <v>5.0205099999999997E-3</v>
      </c>
      <c r="IB45" s="69">
        <f t="shared" si="119"/>
        <v>0</v>
      </c>
      <c r="IC45" s="69">
        <f t="shared" si="119"/>
        <v>0</v>
      </c>
      <c r="ID45" s="69">
        <f t="shared" si="119"/>
        <v>0</v>
      </c>
      <c r="IE45" s="14"/>
      <c r="IF45" s="14"/>
      <c r="IG45" s="14"/>
      <c r="IH45" s="14"/>
      <c r="II45" s="14"/>
      <c r="IJ45" s="14"/>
      <c r="IK45" s="14"/>
      <c r="IL45" s="14"/>
      <c r="IM45" s="14"/>
      <c r="IN45" s="14"/>
      <c r="IO45" s="14"/>
      <c r="IP45" s="14"/>
      <c r="IQ45" s="14"/>
      <c r="IR45" s="14"/>
      <c r="IS45" s="14"/>
      <c r="IT45" s="14"/>
    </row>
    <row r="46" spans="1:254" s="12" customFormat="1" ht="12" customHeight="1" x14ac:dyDescent="0.15">
      <c r="A46" s="17" t="s">
        <v>190</v>
      </c>
      <c r="B46" s="18"/>
      <c r="C46" s="69">
        <f>IF(HLOOKUP(C$10,PTA_Look_Up_Table,37,FALSE)&gt;=0.0001,HLOOKUP(C$10,PTA_Look_Up_Table,37,FALSE),0)</f>
        <v>2.8661400000000001E-3</v>
      </c>
      <c r="D46" s="69">
        <f t="shared" ref="D46:BO46" si="120">IF(HLOOKUP(D$10,PTA_Look_Up_Table,37,FALSE)&gt;=0.0001,HLOOKUP(D$10,PTA_Look_Up_Table,37,FALSE),0)</f>
        <v>0</v>
      </c>
      <c r="E46" s="69">
        <f t="shared" si="120"/>
        <v>0</v>
      </c>
      <c r="F46" s="69">
        <f t="shared" si="120"/>
        <v>0</v>
      </c>
      <c r="G46" s="69">
        <f t="shared" si="120"/>
        <v>4.6478600000000002E-3</v>
      </c>
      <c r="H46" s="69">
        <f t="shared" si="120"/>
        <v>4.6478600000000002E-3</v>
      </c>
      <c r="I46" s="69">
        <f t="shared" si="120"/>
        <v>0</v>
      </c>
      <c r="J46" s="69">
        <f t="shared" si="120"/>
        <v>0</v>
      </c>
      <c r="K46" s="69">
        <f t="shared" si="120"/>
        <v>0</v>
      </c>
      <c r="L46" s="69">
        <f t="shared" si="120"/>
        <v>4.6478600000000002E-3</v>
      </c>
      <c r="M46" s="69">
        <f t="shared" si="120"/>
        <v>9.9223199999999998E-2</v>
      </c>
      <c r="N46" s="69">
        <f t="shared" si="120"/>
        <v>9.9223900000000004E-2</v>
      </c>
      <c r="O46" s="69">
        <f t="shared" si="120"/>
        <v>4.9921199999999996E-4</v>
      </c>
      <c r="P46" s="69">
        <f t="shared" si="120"/>
        <v>9.9224099999999996E-2</v>
      </c>
      <c r="Q46" s="69">
        <f t="shared" si="120"/>
        <v>0</v>
      </c>
      <c r="R46" s="69">
        <f t="shared" si="120"/>
        <v>9.9472900000000003E-2</v>
      </c>
      <c r="S46" s="69">
        <f t="shared" si="120"/>
        <v>0</v>
      </c>
      <c r="T46" s="69">
        <f t="shared" si="120"/>
        <v>4.6517399999999997E-3</v>
      </c>
      <c r="U46" s="69">
        <f t="shared" si="120"/>
        <v>0</v>
      </c>
      <c r="V46" s="69">
        <f t="shared" si="120"/>
        <v>0</v>
      </c>
      <c r="W46" s="69">
        <f t="shared" si="120"/>
        <v>0</v>
      </c>
      <c r="X46" s="69">
        <f t="shared" si="120"/>
        <v>0</v>
      </c>
      <c r="Y46" s="69">
        <f t="shared" si="120"/>
        <v>0</v>
      </c>
      <c r="Z46" s="69">
        <f t="shared" si="120"/>
        <v>4.9407699999999999E-4</v>
      </c>
      <c r="AA46" s="69">
        <f t="shared" si="120"/>
        <v>4.9727799999999998E-4</v>
      </c>
      <c r="AB46" s="69">
        <f t="shared" si="120"/>
        <v>4.9378099999999999E-4</v>
      </c>
      <c r="AC46" s="69">
        <f t="shared" si="120"/>
        <v>1.03122E-3</v>
      </c>
      <c r="AD46" s="69">
        <f t="shared" si="120"/>
        <v>4.9378099999999999E-4</v>
      </c>
      <c r="AE46" s="69">
        <f t="shared" si="120"/>
        <v>4.9378099999999999E-4</v>
      </c>
      <c r="AF46" s="69">
        <f t="shared" si="120"/>
        <v>4.9378099999999999E-4</v>
      </c>
      <c r="AG46" s="69">
        <f t="shared" si="120"/>
        <v>1.03122E-3</v>
      </c>
      <c r="AH46" s="69">
        <f t="shared" si="120"/>
        <v>1.03122E-3</v>
      </c>
      <c r="AI46" s="69">
        <f t="shared" si="120"/>
        <v>1.03122E-3</v>
      </c>
      <c r="AJ46" s="69">
        <f t="shared" si="120"/>
        <v>1.03122E-3</v>
      </c>
      <c r="AK46" s="69">
        <f t="shared" si="120"/>
        <v>4.9378099999999999E-4</v>
      </c>
      <c r="AL46" s="69">
        <f t="shared" si="120"/>
        <v>0</v>
      </c>
      <c r="AM46" s="69">
        <f t="shared" si="120"/>
        <v>0.99933749999999999</v>
      </c>
      <c r="AN46" s="69">
        <f t="shared" si="120"/>
        <v>0</v>
      </c>
      <c r="AO46" s="69">
        <f t="shared" si="120"/>
        <v>0</v>
      </c>
      <c r="AP46" s="69">
        <f t="shared" si="120"/>
        <v>0.25857799999999997</v>
      </c>
      <c r="AQ46" s="69">
        <f t="shared" si="120"/>
        <v>0</v>
      </c>
      <c r="AR46" s="69">
        <f t="shared" si="120"/>
        <v>0.25857799999999997</v>
      </c>
      <c r="AS46" s="69">
        <f t="shared" si="120"/>
        <v>0.25857930000000001</v>
      </c>
      <c r="AT46" s="69">
        <f t="shared" si="120"/>
        <v>0.25857970000000002</v>
      </c>
      <c r="AU46" s="69">
        <f t="shared" si="120"/>
        <v>0</v>
      </c>
      <c r="AV46" s="69">
        <f t="shared" si="120"/>
        <v>0</v>
      </c>
      <c r="AW46" s="69">
        <f t="shared" si="120"/>
        <v>0</v>
      </c>
      <c r="AX46" s="69">
        <f t="shared" si="120"/>
        <v>0</v>
      </c>
      <c r="AY46" s="69">
        <f t="shared" si="120"/>
        <v>0.2585616</v>
      </c>
      <c r="AZ46" s="69">
        <f t="shared" si="120"/>
        <v>0.2585614</v>
      </c>
      <c r="BA46" s="69">
        <f t="shared" si="120"/>
        <v>0.2583857</v>
      </c>
      <c r="BB46" s="69">
        <f t="shared" si="120"/>
        <v>0.25765569999999999</v>
      </c>
      <c r="BC46" s="69">
        <f t="shared" si="120"/>
        <v>0.25407410000000002</v>
      </c>
      <c r="BD46" s="69">
        <f t="shared" si="120"/>
        <v>0.23558809999999999</v>
      </c>
      <c r="BE46" s="69">
        <f t="shared" si="120"/>
        <v>0.1755507</v>
      </c>
      <c r="BF46" s="69">
        <f t="shared" si="120"/>
        <v>9.2636200000000002E-2</v>
      </c>
      <c r="BG46" s="69">
        <f t="shared" si="120"/>
        <v>0</v>
      </c>
      <c r="BH46" s="69">
        <f t="shared" si="120"/>
        <v>0</v>
      </c>
      <c r="BI46" s="69">
        <f t="shared" si="120"/>
        <v>0</v>
      </c>
      <c r="BJ46" s="69">
        <f t="shared" si="120"/>
        <v>0</v>
      </c>
      <c r="BK46" s="69">
        <f t="shared" si="120"/>
        <v>0</v>
      </c>
      <c r="BL46" s="69">
        <f t="shared" si="120"/>
        <v>0.1252624</v>
      </c>
      <c r="BM46" s="69">
        <f t="shared" si="120"/>
        <v>0</v>
      </c>
      <c r="BN46" s="69">
        <f t="shared" si="120"/>
        <v>0</v>
      </c>
      <c r="BO46" s="69">
        <f t="shared" si="120"/>
        <v>0.28252250000000001</v>
      </c>
      <c r="BP46" s="69">
        <f t="shared" ref="BP46:EA46" si="121">IF(HLOOKUP(BP$10,PTA_Look_Up_Table,37,FALSE)&gt;=0.0001,HLOOKUP(BP$10,PTA_Look_Up_Table,37,FALSE),0)</f>
        <v>0</v>
      </c>
      <c r="BQ46" s="69">
        <f t="shared" si="121"/>
        <v>7.7377100000000003E-4</v>
      </c>
      <c r="BR46" s="69">
        <f t="shared" si="121"/>
        <v>0</v>
      </c>
      <c r="BS46" s="69">
        <f t="shared" si="121"/>
        <v>0.32578289999999999</v>
      </c>
      <c r="BT46" s="69">
        <f t="shared" si="121"/>
        <v>0</v>
      </c>
      <c r="BU46" s="69">
        <f t="shared" si="121"/>
        <v>1.6753E-3</v>
      </c>
      <c r="BV46" s="69">
        <f t="shared" si="121"/>
        <v>0.3462189</v>
      </c>
      <c r="BW46" s="69">
        <f t="shared" si="121"/>
        <v>1.67701E-4</v>
      </c>
      <c r="BX46" s="69">
        <f t="shared" si="121"/>
        <v>0.35546470000000002</v>
      </c>
      <c r="BY46" s="69">
        <f t="shared" si="121"/>
        <v>2.6690699999999998E-4</v>
      </c>
      <c r="BZ46" s="69">
        <f t="shared" si="121"/>
        <v>0</v>
      </c>
      <c r="CA46" s="69">
        <f t="shared" si="121"/>
        <v>0.35546480000000003</v>
      </c>
      <c r="CB46" s="69">
        <f t="shared" si="121"/>
        <v>0</v>
      </c>
      <c r="CC46" s="69">
        <f t="shared" si="121"/>
        <v>0</v>
      </c>
      <c r="CD46" s="69">
        <f t="shared" si="121"/>
        <v>0</v>
      </c>
      <c r="CE46" s="69">
        <f t="shared" si="121"/>
        <v>0</v>
      </c>
      <c r="CF46" s="69">
        <f t="shared" si="121"/>
        <v>0</v>
      </c>
      <c r="CG46" s="69">
        <f t="shared" si="121"/>
        <v>0</v>
      </c>
      <c r="CH46" s="69">
        <f t="shared" si="121"/>
        <v>0</v>
      </c>
      <c r="CI46" s="69">
        <f t="shared" si="121"/>
        <v>1.1707200000000001E-4</v>
      </c>
      <c r="CJ46" s="69">
        <f t="shared" si="121"/>
        <v>0</v>
      </c>
      <c r="CK46" s="69">
        <f t="shared" si="121"/>
        <v>0</v>
      </c>
      <c r="CL46" s="69">
        <f t="shared" si="121"/>
        <v>0</v>
      </c>
      <c r="CM46" s="69">
        <f t="shared" si="121"/>
        <v>0</v>
      </c>
      <c r="CN46" s="69">
        <f t="shared" si="121"/>
        <v>0</v>
      </c>
      <c r="CO46" s="69">
        <f t="shared" si="121"/>
        <v>0</v>
      </c>
      <c r="CP46" s="69">
        <f t="shared" si="121"/>
        <v>0</v>
      </c>
      <c r="CQ46" s="69">
        <f t="shared" si="121"/>
        <v>1.1419500000000001E-3</v>
      </c>
      <c r="CR46" s="69">
        <f t="shared" si="121"/>
        <v>0</v>
      </c>
      <c r="CS46" s="69">
        <f t="shared" si="121"/>
        <v>0</v>
      </c>
      <c r="CT46" s="69">
        <f t="shared" si="121"/>
        <v>0</v>
      </c>
      <c r="CU46" s="69">
        <f t="shared" si="121"/>
        <v>0</v>
      </c>
      <c r="CV46" s="69">
        <f t="shared" si="121"/>
        <v>0</v>
      </c>
      <c r="CW46" s="69">
        <f t="shared" si="121"/>
        <v>0</v>
      </c>
      <c r="CX46" s="69">
        <f t="shared" si="121"/>
        <v>0</v>
      </c>
      <c r="CY46" s="69">
        <f t="shared" si="121"/>
        <v>0</v>
      </c>
      <c r="CZ46" s="69">
        <f t="shared" si="121"/>
        <v>0</v>
      </c>
      <c r="DA46" s="69">
        <f t="shared" si="121"/>
        <v>0</v>
      </c>
      <c r="DB46" s="69">
        <f t="shared" si="121"/>
        <v>0</v>
      </c>
      <c r="DC46" s="69">
        <f t="shared" si="121"/>
        <v>0</v>
      </c>
      <c r="DD46" s="69">
        <f t="shared" si="121"/>
        <v>0</v>
      </c>
      <c r="DE46" s="69">
        <f t="shared" si="121"/>
        <v>0</v>
      </c>
      <c r="DF46" s="69">
        <f t="shared" si="121"/>
        <v>0.87935419999999997</v>
      </c>
      <c r="DG46" s="69">
        <f t="shared" si="121"/>
        <v>0</v>
      </c>
      <c r="DH46" s="69">
        <f t="shared" si="121"/>
        <v>0</v>
      </c>
      <c r="DI46" s="69">
        <f t="shared" si="121"/>
        <v>0</v>
      </c>
      <c r="DJ46" s="69">
        <f t="shared" si="121"/>
        <v>0</v>
      </c>
      <c r="DK46" s="69">
        <f t="shared" si="121"/>
        <v>0.35551850000000002</v>
      </c>
      <c r="DL46" s="69">
        <f t="shared" si="121"/>
        <v>0.35552040000000001</v>
      </c>
      <c r="DM46" s="69">
        <f t="shared" si="121"/>
        <v>0</v>
      </c>
      <c r="DN46" s="69">
        <f t="shared" si="121"/>
        <v>0.35552040000000001</v>
      </c>
      <c r="DO46" s="69">
        <f t="shared" si="121"/>
        <v>0.35552040000000001</v>
      </c>
      <c r="DP46" s="69">
        <f t="shared" si="121"/>
        <v>0.88942730000000003</v>
      </c>
      <c r="DQ46" s="69">
        <f t="shared" si="121"/>
        <v>1.22097E-3</v>
      </c>
      <c r="DR46" s="69">
        <f t="shared" si="121"/>
        <v>0.35553600000000002</v>
      </c>
      <c r="DS46" s="69">
        <f t="shared" si="121"/>
        <v>0</v>
      </c>
      <c r="DT46" s="69">
        <f t="shared" si="121"/>
        <v>1.22097E-3</v>
      </c>
      <c r="DU46" s="69">
        <f t="shared" si="121"/>
        <v>0</v>
      </c>
      <c r="DV46" s="69">
        <f t="shared" si="121"/>
        <v>0</v>
      </c>
      <c r="DW46" s="69">
        <f t="shared" si="121"/>
        <v>0</v>
      </c>
      <c r="DX46" s="69">
        <f t="shared" si="121"/>
        <v>0</v>
      </c>
      <c r="DY46" s="69">
        <f t="shared" si="121"/>
        <v>0</v>
      </c>
      <c r="DZ46" s="69">
        <f t="shared" si="121"/>
        <v>0</v>
      </c>
      <c r="EA46" s="69">
        <f t="shared" si="121"/>
        <v>0</v>
      </c>
      <c r="EB46" s="69">
        <f t="shared" ref="EB46:GM46" si="122">IF(HLOOKUP(EB$10,PTA_Look_Up_Table,37,FALSE)&gt;=0.0001,HLOOKUP(EB$10,PTA_Look_Up_Table,37,FALSE),0)</f>
        <v>0</v>
      </c>
      <c r="EC46" s="69">
        <f t="shared" si="122"/>
        <v>1</v>
      </c>
      <c r="ED46" s="69">
        <f t="shared" si="122"/>
        <v>1.9905800000000001E-2</v>
      </c>
      <c r="EE46" s="69">
        <f t="shared" si="122"/>
        <v>0</v>
      </c>
      <c r="EF46" s="69">
        <f t="shared" si="122"/>
        <v>0</v>
      </c>
      <c r="EG46" s="69">
        <f t="shared" si="122"/>
        <v>0</v>
      </c>
      <c r="EH46" s="69">
        <f t="shared" si="122"/>
        <v>0</v>
      </c>
      <c r="EI46" s="69">
        <f t="shared" si="122"/>
        <v>0</v>
      </c>
      <c r="EJ46" s="69">
        <f t="shared" si="122"/>
        <v>0</v>
      </c>
      <c r="EK46" s="69">
        <f t="shared" si="122"/>
        <v>0</v>
      </c>
      <c r="EL46" s="69">
        <f t="shared" si="122"/>
        <v>0</v>
      </c>
      <c r="EM46" s="69">
        <f t="shared" si="122"/>
        <v>0</v>
      </c>
      <c r="EN46" s="69">
        <f t="shared" si="122"/>
        <v>0</v>
      </c>
      <c r="EO46" s="69">
        <f t="shared" si="122"/>
        <v>0</v>
      </c>
      <c r="EP46" s="69">
        <f t="shared" si="122"/>
        <v>0</v>
      </c>
      <c r="EQ46" s="69">
        <f t="shared" si="122"/>
        <v>1.3061500000000001E-3</v>
      </c>
      <c r="ER46" s="69">
        <f t="shared" si="122"/>
        <v>1.31029E-3</v>
      </c>
      <c r="ES46" s="69">
        <f t="shared" si="122"/>
        <v>0</v>
      </c>
      <c r="ET46" s="69">
        <f t="shared" si="122"/>
        <v>0</v>
      </c>
      <c r="EU46" s="69">
        <f t="shared" si="122"/>
        <v>0</v>
      </c>
      <c r="EV46" s="69">
        <f t="shared" si="122"/>
        <v>0</v>
      </c>
      <c r="EW46" s="69">
        <f t="shared" si="122"/>
        <v>0</v>
      </c>
      <c r="EX46" s="69">
        <f t="shared" si="122"/>
        <v>0</v>
      </c>
      <c r="EY46" s="69">
        <f t="shared" si="122"/>
        <v>0</v>
      </c>
      <c r="EZ46" s="69">
        <f t="shared" si="122"/>
        <v>0</v>
      </c>
      <c r="FA46" s="69">
        <f t="shared" si="122"/>
        <v>0</v>
      </c>
      <c r="FB46" s="69">
        <f t="shared" si="122"/>
        <v>0</v>
      </c>
      <c r="FC46" s="69">
        <f t="shared" si="122"/>
        <v>0</v>
      </c>
      <c r="FD46" s="69">
        <f t="shared" si="122"/>
        <v>0</v>
      </c>
      <c r="FE46" s="69">
        <f t="shared" si="122"/>
        <v>0</v>
      </c>
      <c r="FF46" s="69">
        <f t="shared" si="122"/>
        <v>0</v>
      </c>
      <c r="FG46" s="69">
        <f t="shared" si="122"/>
        <v>0</v>
      </c>
      <c r="FH46" s="69">
        <f t="shared" si="122"/>
        <v>0</v>
      </c>
      <c r="FI46" s="69">
        <f t="shared" si="122"/>
        <v>0</v>
      </c>
      <c r="FJ46" s="69">
        <f t="shared" si="122"/>
        <v>0</v>
      </c>
      <c r="FK46" s="69">
        <f t="shared" si="122"/>
        <v>0</v>
      </c>
      <c r="FL46" s="69">
        <f t="shared" si="122"/>
        <v>0</v>
      </c>
      <c r="FM46" s="69">
        <f t="shared" si="122"/>
        <v>0</v>
      </c>
      <c r="FN46" s="69">
        <f t="shared" si="122"/>
        <v>0</v>
      </c>
      <c r="FO46" s="69">
        <f t="shared" si="122"/>
        <v>0</v>
      </c>
      <c r="FP46" s="69">
        <f t="shared" si="122"/>
        <v>0</v>
      </c>
      <c r="FQ46" s="69">
        <f t="shared" si="122"/>
        <v>0</v>
      </c>
      <c r="FR46" s="69">
        <f t="shared" si="122"/>
        <v>0</v>
      </c>
      <c r="FS46" s="69">
        <f t="shared" si="122"/>
        <v>0</v>
      </c>
      <c r="FT46" s="69">
        <f t="shared" si="122"/>
        <v>0</v>
      </c>
      <c r="FU46" s="69">
        <f t="shared" si="122"/>
        <v>0</v>
      </c>
      <c r="FV46" s="69">
        <f t="shared" si="122"/>
        <v>0</v>
      </c>
      <c r="FW46" s="69">
        <f t="shared" si="122"/>
        <v>0</v>
      </c>
      <c r="FX46" s="69">
        <f t="shared" si="122"/>
        <v>0</v>
      </c>
      <c r="FY46" s="69">
        <f t="shared" si="122"/>
        <v>0</v>
      </c>
      <c r="FZ46" s="69">
        <f t="shared" si="122"/>
        <v>0</v>
      </c>
      <c r="GA46" s="69">
        <f t="shared" si="122"/>
        <v>0</v>
      </c>
      <c r="GB46" s="69">
        <f t="shared" si="122"/>
        <v>0</v>
      </c>
      <c r="GC46" s="69">
        <f t="shared" si="122"/>
        <v>0</v>
      </c>
      <c r="GD46" s="69">
        <f t="shared" si="122"/>
        <v>0</v>
      </c>
      <c r="GE46" s="69">
        <f t="shared" si="122"/>
        <v>0</v>
      </c>
      <c r="GF46" s="69">
        <f t="shared" si="122"/>
        <v>0</v>
      </c>
      <c r="GG46" s="69">
        <f t="shared" si="122"/>
        <v>0</v>
      </c>
      <c r="GH46" s="69">
        <f t="shared" si="122"/>
        <v>0</v>
      </c>
      <c r="GI46" s="69">
        <f t="shared" si="122"/>
        <v>0</v>
      </c>
      <c r="GJ46" s="69">
        <f t="shared" si="122"/>
        <v>0.64940100000000001</v>
      </c>
      <c r="GK46" s="69">
        <f t="shared" si="122"/>
        <v>4.6437800000000001E-3</v>
      </c>
      <c r="GL46" s="69">
        <f t="shared" si="122"/>
        <v>0</v>
      </c>
      <c r="GM46" s="69">
        <f t="shared" si="122"/>
        <v>9.9625199999999997E-2</v>
      </c>
      <c r="GN46" s="69">
        <f t="shared" ref="GN46:ID46" si="123">IF(HLOOKUP(GN$10,PTA_Look_Up_Table,37,FALSE)&gt;=0.0001,HLOOKUP(GN$10,PTA_Look_Up_Table,37,FALSE),0)</f>
        <v>0</v>
      </c>
      <c r="GO46" s="69">
        <f t="shared" si="123"/>
        <v>0</v>
      </c>
      <c r="GP46" s="69">
        <f t="shared" si="123"/>
        <v>0</v>
      </c>
      <c r="GQ46" s="69">
        <f t="shared" si="123"/>
        <v>4.6437800000000001E-3</v>
      </c>
      <c r="GR46" s="69">
        <f t="shared" si="123"/>
        <v>0</v>
      </c>
      <c r="GS46" s="69">
        <f t="shared" si="123"/>
        <v>0</v>
      </c>
      <c r="GT46" s="69">
        <f t="shared" si="123"/>
        <v>0</v>
      </c>
      <c r="GU46" s="69">
        <f t="shared" si="123"/>
        <v>0</v>
      </c>
      <c r="GV46" s="69">
        <f t="shared" si="123"/>
        <v>0</v>
      </c>
      <c r="GW46" s="69">
        <f t="shared" si="123"/>
        <v>0</v>
      </c>
      <c r="GX46" s="69">
        <f t="shared" si="123"/>
        <v>0</v>
      </c>
      <c r="GY46" s="69">
        <f t="shared" si="123"/>
        <v>0</v>
      </c>
      <c r="GZ46" s="69">
        <f t="shared" si="123"/>
        <v>0</v>
      </c>
      <c r="HA46" s="69">
        <f t="shared" si="123"/>
        <v>0</v>
      </c>
      <c r="HB46" s="69">
        <f t="shared" si="123"/>
        <v>0</v>
      </c>
      <c r="HC46" s="69">
        <f t="shared" si="123"/>
        <v>0</v>
      </c>
      <c r="HD46" s="69">
        <f t="shared" si="123"/>
        <v>0</v>
      </c>
      <c r="HE46" s="69">
        <f t="shared" si="123"/>
        <v>0.35538560000000002</v>
      </c>
      <c r="HF46" s="69">
        <f t="shared" si="123"/>
        <v>0</v>
      </c>
      <c r="HG46" s="69">
        <f t="shared" si="123"/>
        <v>0</v>
      </c>
      <c r="HH46" s="69">
        <f t="shared" si="123"/>
        <v>0.35546470000000002</v>
      </c>
      <c r="HI46" s="69">
        <f t="shared" si="123"/>
        <v>0.35545130000000003</v>
      </c>
      <c r="HJ46" s="69">
        <f t="shared" si="123"/>
        <v>0.35546460000000002</v>
      </c>
      <c r="HK46" s="69">
        <f t="shared" si="123"/>
        <v>0</v>
      </c>
      <c r="HL46" s="69">
        <f t="shared" si="123"/>
        <v>1</v>
      </c>
      <c r="HM46" s="69">
        <f t="shared" si="123"/>
        <v>0</v>
      </c>
      <c r="HN46" s="69">
        <f t="shared" si="123"/>
        <v>0</v>
      </c>
      <c r="HO46" s="69">
        <f t="shared" si="123"/>
        <v>0</v>
      </c>
      <c r="HP46" s="69">
        <f t="shared" si="123"/>
        <v>1</v>
      </c>
      <c r="HQ46" s="69">
        <f t="shared" si="123"/>
        <v>1</v>
      </c>
      <c r="HR46" s="69">
        <f t="shared" si="123"/>
        <v>0.84964419999999996</v>
      </c>
      <c r="HS46" s="69">
        <f t="shared" si="123"/>
        <v>1</v>
      </c>
      <c r="HT46" s="69">
        <f t="shared" si="123"/>
        <v>0</v>
      </c>
      <c r="HU46" s="69">
        <f t="shared" si="123"/>
        <v>0</v>
      </c>
      <c r="HV46" s="69">
        <f t="shared" si="123"/>
        <v>0</v>
      </c>
      <c r="HW46" s="69">
        <f t="shared" si="123"/>
        <v>0.84964419999999996</v>
      </c>
      <c r="HX46" s="69">
        <f t="shared" si="123"/>
        <v>1</v>
      </c>
      <c r="HY46" s="69">
        <f t="shared" si="123"/>
        <v>1.9905800000000001E-2</v>
      </c>
      <c r="HZ46" s="69">
        <f t="shared" si="123"/>
        <v>0</v>
      </c>
      <c r="IA46" s="69">
        <f t="shared" si="123"/>
        <v>0</v>
      </c>
      <c r="IB46" s="69">
        <f t="shared" si="123"/>
        <v>4.7811700000000004E-3</v>
      </c>
      <c r="IC46" s="69">
        <f t="shared" si="123"/>
        <v>1.1920800000000001E-3</v>
      </c>
      <c r="ID46" s="69">
        <f t="shared" si="123"/>
        <v>0</v>
      </c>
      <c r="IE46" s="14"/>
      <c r="IF46" s="14"/>
      <c r="IG46" s="14"/>
      <c r="IH46" s="14"/>
      <c r="II46" s="14"/>
      <c r="IJ46" s="14"/>
      <c r="IK46" s="14"/>
      <c r="IL46" s="14"/>
      <c r="IM46" s="14"/>
      <c r="IN46" s="14"/>
      <c r="IO46" s="14"/>
      <c r="IP46" s="14"/>
      <c r="IQ46" s="14"/>
      <c r="IR46" s="14"/>
      <c r="IS46" s="14"/>
      <c r="IT46" s="14"/>
    </row>
    <row r="47" spans="1:254" s="12" customFormat="1" ht="12" customHeight="1" x14ac:dyDescent="0.15">
      <c r="A47" s="17" t="s">
        <v>191</v>
      </c>
      <c r="B47" s="16" t="s">
        <v>192</v>
      </c>
      <c r="C47" s="28">
        <f>IF(HLOOKUP(C$10,PTA_Look_Up_Table,38,FALSE)&gt;=0.1,HLOOKUP(C$10,PTA_Look_Up_Table,38,FALSE),0)</f>
        <v>119.967</v>
      </c>
      <c r="D47" s="28">
        <f>IF(HLOOKUP(D$10,PTA_Look_Up_Table,38,FALSE)&gt;=0.1,HLOOKUP(D$10,PTA_Look_Up_Table,38,FALSE),0)</f>
        <v>119.967</v>
      </c>
      <c r="E47" s="28">
        <f t="shared" ref="E47:BP47" si="124">IF(HLOOKUP(E$10,PTA_Look_Up_Table,38,FALSE)&gt;=0.1,HLOOKUP(E$10,PTA_Look_Up_Table,38,FALSE),0)</f>
        <v>100.0005</v>
      </c>
      <c r="F47" s="28">
        <f t="shared" si="124"/>
        <v>100.0005</v>
      </c>
      <c r="G47" s="28">
        <f t="shared" si="124"/>
        <v>55.401240000000001</v>
      </c>
      <c r="H47" s="28">
        <f t="shared" si="124"/>
        <v>55.401240000000001</v>
      </c>
      <c r="I47" s="28">
        <f t="shared" si="124"/>
        <v>50.001779999999997</v>
      </c>
      <c r="J47" s="28">
        <f t="shared" si="124"/>
        <v>55.32056</v>
      </c>
      <c r="K47" s="28">
        <f t="shared" si="124"/>
        <v>0</v>
      </c>
      <c r="L47" s="28">
        <f t="shared" si="124"/>
        <v>55.401240000000001</v>
      </c>
      <c r="M47" s="28">
        <f t="shared" si="124"/>
        <v>74.859859999999998</v>
      </c>
      <c r="N47" s="28">
        <f t="shared" si="124"/>
        <v>74.859859999999998</v>
      </c>
      <c r="O47" s="28">
        <f t="shared" si="124"/>
        <v>55.490580000000001</v>
      </c>
      <c r="P47" s="28">
        <f t="shared" si="124"/>
        <v>74.859859999999998</v>
      </c>
      <c r="Q47" s="28">
        <f t="shared" si="124"/>
        <v>131.65880000000001</v>
      </c>
      <c r="R47" s="28">
        <f t="shared" si="124"/>
        <v>74.467640000000003</v>
      </c>
      <c r="S47" s="28">
        <f t="shared" si="124"/>
        <v>50.000680000000003</v>
      </c>
      <c r="T47" s="28">
        <f t="shared" si="124"/>
        <v>55.32056</v>
      </c>
      <c r="U47" s="28">
        <f t="shared" si="124"/>
        <v>117.217</v>
      </c>
      <c r="V47" s="28">
        <f t="shared" si="124"/>
        <v>28.4131</v>
      </c>
      <c r="W47" s="28">
        <f t="shared" si="124"/>
        <v>45</v>
      </c>
      <c r="X47" s="28">
        <f t="shared" si="124"/>
        <v>30</v>
      </c>
      <c r="Y47" s="28">
        <f t="shared" si="124"/>
        <v>50.000680000000003</v>
      </c>
      <c r="Z47" s="28">
        <f t="shared" si="124"/>
        <v>55.540390000000002</v>
      </c>
      <c r="AA47" s="28">
        <f t="shared" si="124"/>
        <v>55.473260000000003</v>
      </c>
      <c r="AB47" s="28">
        <f t="shared" si="124"/>
        <v>55.546460000000003</v>
      </c>
      <c r="AC47" s="28">
        <f t="shared" si="124"/>
        <v>39.999989999999997</v>
      </c>
      <c r="AD47" s="28">
        <f t="shared" si="124"/>
        <v>55.546460000000003</v>
      </c>
      <c r="AE47" s="28">
        <f t="shared" si="124"/>
        <v>55.546460000000003</v>
      </c>
      <c r="AF47" s="28">
        <f t="shared" si="124"/>
        <v>55.546460000000003</v>
      </c>
      <c r="AG47" s="28">
        <f t="shared" si="124"/>
        <v>40</v>
      </c>
      <c r="AH47" s="28">
        <f t="shared" si="124"/>
        <v>40</v>
      </c>
      <c r="AI47" s="28">
        <f t="shared" si="124"/>
        <v>40</v>
      </c>
      <c r="AJ47" s="28">
        <f t="shared" si="124"/>
        <v>39.999989999999997</v>
      </c>
      <c r="AK47" s="28">
        <f t="shared" si="124"/>
        <v>55.546460000000003</v>
      </c>
      <c r="AL47" s="28">
        <f t="shared" si="124"/>
        <v>87.873670000000004</v>
      </c>
      <c r="AM47" s="28">
        <f t="shared" si="124"/>
        <v>90</v>
      </c>
      <c r="AN47" s="28">
        <f t="shared" si="124"/>
        <v>0</v>
      </c>
      <c r="AO47" s="28">
        <f t="shared" si="124"/>
        <v>32.904490000000003</v>
      </c>
      <c r="AP47" s="28">
        <f t="shared" si="124"/>
        <v>93.052840000000003</v>
      </c>
      <c r="AQ47" s="28">
        <f t="shared" si="124"/>
        <v>96.475560000000002</v>
      </c>
      <c r="AR47" s="28">
        <f t="shared" si="124"/>
        <v>93.052840000000003</v>
      </c>
      <c r="AS47" s="28">
        <f t="shared" si="124"/>
        <v>93.052840000000003</v>
      </c>
      <c r="AT47" s="28">
        <f t="shared" si="124"/>
        <v>92.85239</v>
      </c>
      <c r="AU47" s="28">
        <f t="shared" si="124"/>
        <v>35</v>
      </c>
      <c r="AV47" s="28">
        <f t="shared" si="124"/>
        <v>90</v>
      </c>
      <c r="AW47" s="28">
        <f t="shared" si="124"/>
        <v>55.473260000000003</v>
      </c>
      <c r="AX47" s="28">
        <f t="shared" si="124"/>
        <v>35.160710000000002</v>
      </c>
      <c r="AY47" s="28">
        <f t="shared" si="124"/>
        <v>94.506960000000007</v>
      </c>
      <c r="AZ47" s="28">
        <f t="shared" si="124"/>
        <v>94.523079999999993</v>
      </c>
      <c r="BA47" s="28">
        <f t="shared" si="124"/>
        <v>109.358</v>
      </c>
      <c r="BB47" s="28">
        <f t="shared" si="124"/>
        <v>135.7783</v>
      </c>
      <c r="BC47" s="28">
        <f t="shared" si="124"/>
        <v>172.9023</v>
      </c>
      <c r="BD47" s="28">
        <f t="shared" si="124"/>
        <v>215.4059</v>
      </c>
      <c r="BE47" s="28">
        <f t="shared" si="124"/>
        <v>246.2886</v>
      </c>
      <c r="BF47" s="28">
        <f t="shared" si="124"/>
        <v>262.5</v>
      </c>
      <c r="BG47" s="28">
        <f t="shared" si="124"/>
        <v>282</v>
      </c>
      <c r="BH47" s="28">
        <f t="shared" si="124"/>
        <v>30</v>
      </c>
      <c r="BI47" s="28">
        <f t="shared" si="124"/>
        <v>300.03859999999997</v>
      </c>
      <c r="BJ47" s="28">
        <f t="shared" si="124"/>
        <v>282.28879999999998</v>
      </c>
      <c r="BK47" s="28">
        <f t="shared" si="124"/>
        <v>283.61110000000002</v>
      </c>
      <c r="BL47" s="28">
        <f t="shared" si="124"/>
        <v>261.77620000000002</v>
      </c>
      <c r="BM47" s="28">
        <f t="shared" si="124"/>
        <v>261.72210000000001</v>
      </c>
      <c r="BN47" s="28">
        <f t="shared" si="124"/>
        <v>260.96899999999999</v>
      </c>
      <c r="BO47" s="28">
        <f t="shared" si="124"/>
        <v>226.44710000000001</v>
      </c>
      <c r="BP47" s="28">
        <f t="shared" si="124"/>
        <v>0</v>
      </c>
      <c r="BQ47" s="28">
        <f t="shared" ref="BQ47:EB47" si="125">IF(HLOOKUP(BQ$10,PTA_Look_Up_Table,38,FALSE)&gt;=0.1,HLOOKUP(BQ$10,PTA_Look_Up_Table,38,FALSE),0)</f>
        <v>226.44380000000001</v>
      </c>
      <c r="BR47" s="28">
        <f t="shared" si="125"/>
        <v>226.4</v>
      </c>
      <c r="BS47" s="28">
        <f t="shared" si="125"/>
        <v>193.53659999999999</v>
      </c>
      <c r="BT47" s="28">
        <f t="shared" si="125"/>
        <v>0</v>
      </c>
      <c r="BU47" s="28">
        <f t="shared" si="125"/>
        <v>193.5361</v>
      </c>
      <c r="BV47" s="28">
        <f t="shared" si="125"/>
        <v>166.21539999999999</v>
      </c>
      <c r="BW47" s="28">
        <f t="shared" si="125"/>
        <v>166.21539999999999</v>
      </c>
      <c r="BX47" s="28">
        <f t="shared" si="125"/>
        <v>149.00479999999999</v>
      </c>
      <c r="BY47" s="28">
        <f t="shared" si="125"/>
        <v>150.25239999999999</v>
      </c>
      <c r="BZ47" s="28">
        <f t="shared" si="125"/>
        <v>150.2525</v>
      </c>
      <c r="CA47" s="28">
        <f t="shared" si="125"/>
        <v>149.00479999999999</v>
      </c>
      <c r="CB47" s="28">
        <f t="shared" si="125"/>
        <v>150.56649999999999</v>
      </c>
      <c r="CC47" s="28">
        <f t="shared" si="125"/>
        <v>151</v>
      </c>
      <c r="CD47" s="28">
        <f t="shared" si="125"/>
        <v>150.22929999999999</v>
      </c>
      <c r="CE47" s="28">
        <f t="shared" si="125"/>
        <v>150.56649999999999</v>
      </c>
      <c r="CF47" s="28">
        <f t="shared" si="125"/>
        <v>166.18469999999999</v>
      </c>
      <c r="CG47" s="28">
        <f t="shared" si="125"/>
        <v>166.18469999999999</v>
      </c>
      <c r="CH47" s="28">
        <f t="shared" si="125"/>
        <v>166.18</v>
      </c>
      <c r="CI47" s="28">
        <f t="shared" si="125"/>
        <v>166.21190000000001</v>
      </c>
      <c r="CJ47" s="28">
        <f t="shared" si="125"/>
        <v>193.4555</v>
      </c>
      <c r="CK47" s="28">
        <f t="shared" si="125"/>
        <v>193.4555</v>
      </c>
      <c r="CL47" s="28">
        <f t="shared" si="125"/>
        <v>166.18469999999999</v>
      </c>
      <c r="CM47" s="28">
        <f t="shared" si="125"/>
        <v>166.18469999999999</v>
      </c>
      <c r="CN47" s="28">
        <f t="shared" si="125"/>
        <v>193.4555</v>
      </c>
      <c r="CO47" s="28">
        <f t="shared" si="125"/>
        <v>0</v>
      </c>
      <c r="CP47" s="28">
        <f t="shared" si="125"/>
        <v>193.4314</v>
      </c>
      <c r="CQ47" s="28">
        <f t="shared" si="125"/>
        <v>193.5325</v>
      </c>
      <c r="CR47" s="28">
        <f t="shared" si="125"/>
        <v>226.1455</v>
      </c>
      <c r="CS47" s="28">
        <f t="shared" si="125"/>
        <v>260.80349999999999</v>
      </c>
      <c r="CT47" s="28">
        <f t="shared" si="125"/>
        <v>150.18440000000001</v>
      </c>
      <c r="CU47" s="28">
        <f t="shared" si="125"/>
        <v>150.18440000000001</v>
      </c>
      <c r="CV47" s="28">
        <f t="shared" si="125"/>
        <v>150.18440000000001</v>
      </c>
      <c r="CW47" s="28">
        <f t="shared" si="125"/>
        <v>150.18440000000001</v>
      </c>
      <c r="CX47" s="28">
        <f t="shared" si="125"/>
        <v>143.3373</v>
      </c>
      <c r="CY47" s="28">
        <f t="shared" si="125"/>
        <v>147.11109999999999</v>
      </c>
      <c r="CZ47" s="28">
        <f t="shared" si="125"/>
        <v>0</v>
      </c>
      <c r="DA47" s="28">
        <f t="shared" si="125"/>
        <v>95.158810000000003</v>
      </c>
      <c r="DB47" s="28">
        <f t="shared" si="125"/>
        <v>30</v>
      </c>
      <c r="DC47" s="28">
        <f t="shared" si="125"/>
        <v>60</v>
      </c>
      <c r="DD47" s="28">
        <f t="shared" si="125"/>
        <v>99.935059999999993</v>
      </c>
      <c r="DE47" s="28">
        <f t="shared" si="125"/>
        <v>99.718100000000007</v>
      </c>
      <c r="DF47" s="28">
        <f t="shared" si="125"/>
        <v>108.87820000000001</v>
      </c>
      <c r="DG47" s="28">
        <f t="shared" si="125"/>
        <v>60</v>
      </c>
      <c r="DH47" s="28">
        <f t="shared" si="125"/>
        <v>108.8753</v>
      </c>
      <c r="DI47" s="28">
        <f t="shared" si="125"/>
        <v>30</v>
      </c>
      <c r="DJ47" s="28">
        <f t="shared" si="125"/>
        <v>99.935059999999993</v>
      </c>
      <c r="DK47" s="28">
        <f t="shared" si="125"/>
        <v>149.00479999999999</v>
      </c>
      <c r="DL47" s="28">
        <f t="shared" si="125"/>
        <v>149.10579999999999</v>
      </c>
      <c r="DM47" s="28">
        <f t="shared" si="125"/>
        <v>0</v>
      </c>
      <c r="DN47" s="28">
        <f t="shared" si="125"/>
        <v>149.1713</v>
      </c>
      <c r="DO47" s="28">
        <f t="shared" si="125"/>
        <v>149.143</v>
      </c>
      <c r="DP47" s="28">
        <f t="shared" si="125"/>
        <v>95.158810000000003</v>
      </c>
      <c r="DQ47" s="28">
        <f t="shared" si="125"/>
        <v>149.1713</v>
      </c>
      <c r="DR47" s="28">
        <f t="shared" si="125"/>
        <v>149.1713</v>
      </c>
      <c r="DS47" s="28">
        <f t="shared" si="125"/>
        <v>143.35230000000001</v>
      </c>
      <c r="DT47" s="28">
        <f t="shared" si="125"/>
        <v>149.1858</v>
      </c>
      <c r="DU47" s="28">
        <f t="shared" si="125"/>
        <v>108.87820000000001</v>
      </c>
      <c r="DV47" s="28">
        <f t="shared" si="125"/>
        <v>108.87820000000001</v>
      </c>
      <c r="DW47" s="28">
        <f t="shared" si="125"/>
        <v>0</v>
      </c>
      <c r="DX47" s="28">
        <f t="shared" si="125"/>
        <v>60</v>
      </c>
      <c r="DY47" s="28">
        <f t="shared" si="125"/>
        <v>0</v>
      </c>
      <c r="DZ47" s="28">
        <f t="shared" si="125"/>
        <v>91.390659999999997</v>
      </c>
      <c r="EA47" s="28">
        <f t="shared" si="125"/>
        <v>35</v>
      </c>
      <c r="EB47" s="28">
        <f t="shared" si="125"/>
        <v>60</v>
      </c>
      <c r="EC47" s="28">
        <f t="shared" ref="EC47:GN47" si="126">IF(HLOOKUP(EC$10,PTA_Look_Up_Table,38,FALSE)&gt;=0.1,HLOOKUP(EC$10,PTA_Look_Up_Table,38,FALSE),0)</f>
        <v>120</v>
      </c>
      <c r="ED47" s="28">
        <f t="shared" si="126"/>
        <v>102</v>
      </c>
      <c r="EE47" s="28">
        <f t="shared" si="126"/>
        <v>44</v>
      </c>
      <c r="EF47" s="28">
        <f t="shared" si="126"/>
        <v>66.888030000000001</v>
      </c>
      <c r="EG47" s="28">
        <f t="shared" si="126"/>
        <v>66.814139999999995</v>
      </c>
      <c r="EH47" s="28">
        <f t="shared" si="126"/>
        <v>66.805949999999996</v>
      </c>
      <c r="EI47" s="28">
        <f t="shared" si="126"/>
        <v>85.427610000000001</v>
      </c>
      <c r="EJ47" s="28">
        <f t="shared" si="126"/>
        <v>35.411450000000002</v>
      </c>
      <c r="EK47" s="28">
        <f t="shared" si="126"/>
        <v>85.367140000000006</v>
      </c>
      <c r="EL47" s="28">
        <f t="shared" si="126"/>
        <v>37.672289999999997</v>
      </c>
      <c r="EM47" s="28">
        <f t="shared" si="126"/>
        <v>37.78754</v>
      </c>
      <c r="EN47" s="28">
        <f t="shared" si="126"/>
        <v>99.718100000000007</v>
      </c>
      <c r="EO47" s="28">
        <f t="shared" si="126"/>
        <v>96</v>
      </c>
      <c r="EP47" s="28">
        <f t="shared" si="126"/>
        <v>100.0414</v>
      </c>
      <c r="EQ47" s="28">
        <f t="shared" si="126"/>
        <v>147.1711</v>
      </c>
      <c r="ER47" s="28">
        <f t="shared" si="126"/>
        <v>147.1258</v>
      </c>
      <c r="ES47" s="28">
        <f t="shared" si="126"/>
        <v>37.78754</v>
      </c>
      <c r="ET47" s="28">
        <f t="shared" si="126"/>
        <v>37.78754</v>
      </c>
      <c r="EU47" s="28">
        <f t="shared" si="126"/>
        <v>30</v>
      </c>
      <c r="EV47" s="28">
        <f t="shared" si="126"/>
        <v>99.718100000000007</v>
      </c>
      <c r="EW47" s="28">
        <f t="shared" si="126"/>
        <v>35</v>
      </c>
      <c r="EX47" s="28">
        <f t="shared" si="126"/>
        <v>140</v>
      </c>
      <c r="EY47" s="28">
        <f t="shared" si="126"/>
        <v>35</v>
      </c>
      <c r="EZ47" s="28">
        <f t="shared" si="126"/>
        <v>44.994509999999998</v>
      </c>
      <c r="FA47" s="28">
        <f t="shared" si="126"/>
        <v>35</v>
      </c>
      <c r="FB47" s="28">
        <f t="shared" si="126"/>
        <v>45.006970000000003</v>
      </c>
      <c r="FC47" s="28">
        <f t="shared" si="126"/>
        <v>35</v>
      </c>
      <c r="FD47" s="28">
        <f t="shared" si="126"/>
        <v>45.008629999999997</v>
      </c>
      <c r="FE47" s="28">
        <f t="shared" si="126"/>
        <v>35</v>
      </c>
      <c r="FF47" s="28">
        <f t="shared" si="126"/>
        <v>45.009979999999999</v>
      </c>
      <c r="FG47" s="28">
        <f t="shared" si="126"/>
        <v>35</v>
      </c>
      <c r="FH47" s="28">
        <f t="shared" si="126"/>
        <v>45.012819999999998</v>
      </c>
      <c r="FI47" s="28">
        <f t="shared" si="126"/>
        <v>35</v>
      </c>
      <c r="FJ47" s="28">
        <f t="shared" si="126"/>
        <v>45.012819999999998</v>
      </c>
      <c r="FK47" s="28">
        <f t="shared" si="126"/>
        <v>35</v>
      </c>
      <c r="FL47" s="28">
        <f t="shared" si="126"/>
        <v>44.99494</v>
      </c>
      <c r="FM47" s="28">
        <f t="shared" si="126"/>
        <v>35</v>
      </c>
      <c r="FN47" s="28">
        <f t="shared" si="126"/>
        <v>44.99859</v>
      </c>
      <c r="FO47" s="28">
        <f t="shared" si="126"/>
        <v>35</v>
      </c>
      <c r="FP47" s="28">
        <f t="shared" si="126"/>
        <v>44.997459999999997</v>
      </c>
      <c r="FQ47" s="28">
        <f t="shared" si="126"/>
        <v>35</v>
      </c>
      <c r="FR47" s="28">
        <f t="shared" si="126"/>
        <v>44.988959999999999</v>
      </c>
      <c r="FS47" s="28">
        <f t="shared" si="126"/>
        <v>35</v>
      </c>
      <c r="FT47" s="28">
        <f t="shared" si="126"/>
        <v>44.997369999999997</v>
      </c>
      <c r="FU47" s="28">
        <f t="shared" si="126"/>
        <v>35</v>
      </c>
      <c r="FV47" s="28">
        <f t="shared" si="126"/>
        <v>158.9117</v>
      </c>
      <c r="FW47" s="28">
        <f t="shared" si="126"/>
        <v>158.9117</v>
      </c>
      <c r="FX47" s="28">
        <f t="shared" si="126"/>
        <v>158.9117</v>
      </c>
      <c r="FY47" s="28">
        <f t="shared" si="126"/>
        <v>158.9117</v>
      </c>
      <c r="FZ47" s="28">
        <f t="shared" si="126"/>
        <v>158.85830000000001</v>
      </c>
      <c r="GA47" s="28">
        <f t="shared" si="126"/>
        <v>158.86269999999999</v>
      </c>
      <c r="GB47" s="28">
        <f t="shared" si="126"/>
        <v>158.85830000000001</v>
      </c>
      <c r="GC47" s="28">
        <f t="shared" si="126"/>
        <v>158.86269999999999</v>
      </c>
      <c r="GD47" s="28">
        <f t="shared" si="126"/>
        <v>294.95089999999999</v>
      </c>
      <c r="GE47" s="28">
        <f t="shared" si="126"/>
        <v>316</v>
      </c>
      <c r="GF47" s="28">
        <f t="shared" si="126"/>
        <v>316</v>
      </c>
      <c r="GG47" s="28">
        <f t="shared" si="126"/>
        <v>296.86720000000003</v>
      </c>
      <c r="GH47" s="28">
        <f t="shared" si="126"/>
        <v>316</v>
      </c>
      <c r="GI47" s="28">
        <f t="shared" si="126"/>
        <v>293.03140000000002</v>
      </c>
      <c r="GJ47" s="28">
        <f t="shared" si="126"/>
        <v>55.485900000000001</v>
      </c>
      <c r="GK47" s="28">
        <f t="shared" si="126"/>
        <v>55.485900000000001</v>
      </c>
      <c r="GL47" s="28">
        <f t="shared" si="126"/>
        <v>0</v>
      </c>
      <c r="GM47" s="28">
        <f t="shared" si="126"/>
        <v>74.223470000000006</v>
      </c>
      <c r="GN47" s="28">
        <f t="shared" si="126"/>
        <v>100</v>
      </c>
      <c r="GO47" s="28">
        <f t="shared" ref="GO47:ID47" si="127">IF(HLOOKUP(GO$10,PTA_Look_Up_Table,38,FALSE)&gt;=0.1,HLOOKUP(GO$10,PTA_Look_Up_Table,38,FALSE),0)</f>
        <v>55.485900000000001</v>
      </c>
      <c r="GP47" s="28">
        <f t="shared" si="127"/>
        <v>50</v>
      </c>
      <c r="GQ47" s="28">
        <f t="shared" si="127"/>
        <v>55.485900000000001</v>
      </c>
      <c r="GR47" s="28">
        <f t="shared" si="127"/>
        <v>50</v>
      </c>
      <c r="GS47" s="28">
        <f t="shared" si="127"/>
        <v>261.77620000000002</v>
      </c>
      <c r="GT47" s="28">
        <f t="shared" si="127"/>
        <v>261.77620000000002</v>
      </c>
      <c r="GU47" s="28">
        <f t="shared" si="127"/>
        <v>261.77620000000002</v>
      </c>
      <c r="GV47" s="28">
        <f t="shared" si="127"/>
        <v>226.44710000000001</v>
      </c>
      <c r="GW47" s="28">
        <f t="shared" si="127"/>
        <v>226.44710000000001</v>
      </c>
      <c r="GX47" s="28">
        <f t="shared" si="127"/>
        <v>226.44710000000001</v>
      </c>
      <c r="GY47" s="28">
        <f t="shared" si="127"/>
        <v>193.53659999999999</v>
      </c>
      <c r="GZ47" s="28">
        <f t="shared" si="127"/>
        <v>193.53659999999999</v>
      </c>
      <c r="HA47" s="28">
        <f t="shared" si="127"/>
        <v>193.53659999999999</v>
      </c>
      <c r="HB47" s="28">
        <f t="shared" si="127"/>
        <v>166.21539999999999</v>
      </c>
      <c r="HC47" s="28">
        <f t="shared" si="127"/>
        <v>166.21539999999999</v>
      </c>
      <c r="HD47" s="28">
        <f t="shared" si="127"/>
        <v>166.21539999999999</v>
      </c>
      <c r="HE47" s="28">
        <f t="shared" si="127"/>
        <v>150.2525</v>
      </c>
      <c r="HF47" s="28">
        <f t="shared" si="127"/>
        <v>150.2525</v>
      </c>
      <c r="HG47" s="28">
        <f t="shared" si="127"/>
        <v>150.2525</v>
      </c>
      <c r="HH47" s="28">
        <f t="shared" si="127"/>
        <v>149.00479999999999</v>
      </c>
      <c r="HI47" s="28">
        <f t="shared" si="127"/>
        <v>149.00479999999999</v>
      </c>
      <c r="HJ47" s="28">
        <f t="shared" si="127"/>
        <v>149.00479999999999</v>
      </c>
      <c r="HK47" s="28">
        <f t="shared" si="127"/>
        <v>149.00479999999999</v>
      </c>
      <c r="HL47" s="28">
        <f t="shared" si="127"/>
        <v>149.1713</v>
      </c>
      <c r="HM47" s="28">
        <f t="shared" si="127"/>
        <v>149.1713</v>
      </c>
      <c r="HN47" s="28">
        <f t="shared" si="127"/>
        <v>149.1713</v>
      </c>
      <c r="HO47" s="28">
        <f t="shared" si="127"/>
        <v>149.1713</v>
      </c>
      <c r="HP47" s="28">
        <f t="shared" si="127"/>
        <v>149.1713</v>
      </c>
      <c r="HQ47" s="28">
        <f t="shared" si="127"/>
        <v>149.1713</v>
      </c>
      <c r="HR47" s="28">
        <f t="shared" si="127"/>
        <v>149.1713</v>
      </c>
      <c r="HS47" s="28">
        <f t="shared" si="127"/>
        <v>149.1713</v>
      </c>
      <c r="HT47" s="28">
        <f t="shared" si="127"/>
        <v>140</v>
      </c>
      <c r="HU47" s="28">
        <f t="shared" si="127"/>
        <v>149.1713</v>
      </c>
      <c r="HV47" s="28">
        <f t="shared" si="127"/>
        <v>140</v>
      </c>
      <c r="HW47" s="28">
        <f t="shared" si="127"/>
        <v>146.47909999999999</v>
      </c>
      <c r="HX47" s="28">
        <f t="shared" si="127"/>
        <v>102</v>
      </c>
      <c r="HY47" s="28">
        <f t="shared" si="127"/>
        <v>102</v>
      </c>
      <c r="HZ47" s="28">
        <f t="shared" si="127"/>
        <v>0</v>
      </c>
      <c r="IA47" s="28">
        <f t="shared" si="127"/>
        <v>99.718100000000007</v>
      </c>
      <c r="IB47" s="28">
        <f t="shared" si="127"/>
        <v>85.367140000000006</v>
      </c>
      <c r="IC47" s="28">
        <f t="shared" si="127"/>
        <v>147.11109999999999</v>
      </c>
      <c r="ID47" s="28">
        <f t="shared" si="127"/>
        <v>143.35230000000001</v>
      </c>
      <c r="IE47" s="28"/>
      <c r="IF47" s="28"/>
      <c r="IG47" s="28"/>
      <c r="IH47" s="28"/>
      <c r="II47" s="28"/>
      <c r="IJ47" s="28"/>
      <c r="IK47" s="28"/>
      <c r="IL47" s="28"/>
      <c r="IM47" s="28"/>
      <c r="IN47" s="28"/>
      <c r="IO47" s="28"/>
      <c r="IP47" s="28"/>
      <c r="IQ47" s="28"/>
      <c r="IR47" s="28"/>
      <c r="IS47" s="28"/>
      <c r="IT47" s="28"/>
    </row>
    <row r="48" spans="1:254" s="12" customFormat="1" ht="12" customHeight="1" x14ac:dyDescent="0.15">
      <c r="A48" s="17" t="s">
        <v>193</v>
      </c>
      <c r="B48" s="16" t="s">
        <v>194</v>
      </c>
      <c r="C48" s="54">
        <f>IF(HLOOKUP(C$10,PTA_Look_Up_Table,39,FALSE)&gt;=0.01,HLOOKUP(C$10,PTA_Look_Up_Table,39,FALSE),0)</f>
        <v>1.98</v>
      </c>
      <c r="D48" s="43">
        <f>IF(HLOOKUP(D$10,PTA_Look_Up_Table,39,FALSE)&gt;=0.01,HLOOKUP(D$10,PTA_Look_Up_Table,39,FALSE),0)</f>
        <v>1.98</v>
      </c>
      <c r="E48" s="43">
        <f t="shared" ref="E48:BP48" si="128">IF(HLOOKUP(E$10,PTA_Look_Up_Table,39,FALSE)&gt;=0.01,HLOOKUP(E$10,PTA_Look_Up_Table,39,FALSE),0)</f>
        <v>1.88</v>
      </c>
      <c r="F48" s="43">
        <f t="shared" si="128"/>
        <v>1.88</v>
      </c>
      <c r="G48" s="43">
        <f t="shared" si="128"/>
        <v>5.3</v>
      </c>
      <c r="H48" s="43">
        <f t="shared" si="128"/>
        <v>5.3</v>
      </c>
      <c r="I48" s="43">
        <f t="shared" si="128"/>
        <v>0.16</v>
      </c>
      <c r="J48" s="43">
        <f t="shared" si="128"/>
        <v>0.16</v>
      </c>
      <c r="K48" s="43">
        <f t="shared" si="128"/>
        <v>0</v>
      </c>
      <c r="L48" s="43">
        <f t="shared" si="128"/>
        <v>5.3</v>
      </c>
      <c r="M48" s="43">
        <f t="shared" si="128"/>
        <v>3.5</v>
      </c>
      <c r="N48" s="43">
        <f t="shared" si="128"/>
        <v>3.5</v>
      </c>
      <c r="O48" s="43">
        <f t="shared" si="128"/>
        <v>1.1000000000000001</v>
      </c>
      <c r="P48" s="43">
        <f t="shared" si="128"/>
        <v>3.5</v>
      </c>
      <c r="Q48" s="43">
        <f t="shared" si="128"/>
        <v>0.5</v>
      </c>
      <c r="R48" s="43">
        <f t="shared" si="128"/>
        <v>1.1000000000000001</v>
      </c>
      <c r="S48" s="43">
        <f t="shared" si="128"/>
        <v>0.45</v>
      </c>
      <c r="T48" s="43">
        <f t="shared" si="128"/>
        <v>0.16</v>
      </c>
      <c r="U48" s="43">
        <f t="shared" si="128"/>
        <v>1.05</v>
      </c>
      <c r="V48" s="43">
        <f t="shared" si="128"/>
        <v>0.16</v>
      </c>
      <c r="W48" s="43">
        <f t="shared" si="128"/>
        <v>1.05</v>
      </c>
      <c r="X48" s="43">
        <f t="shared" si="128"/>
        <v>8</v>
      </c>
      <c r="Y48" s="43">
        <f t="shared" si="128"/>
        <v>0.45</v>
      </c>
      <c r="Z48" s="43">
        <f t="shared" si="128"/>
        <v>5.3</v>
      </c>
      <c r="AA48" s="43">
        <f t="shared" si="128"/>
        <v>1.01</v>
      </c>
      <c r="AB48" s="43">
        <f t="shared" si="128"/>
        <v>5</v>
      </c>
      <c r="AC48" s="43">
        <f t="shared" si="128"/>
        <v>4</v>
      </c>
      <c r="AD48" s="43">
        <f t="shared" si="128"/>
        <v>5</v>
      </c>
      <c r="AE48" s="43">
        <f t="shared" si="128"/>
        <v>5</v>
      </c>
      <c r="AF48" s="43">
        <f t="shared" si="128"/>
        <v>5</v>
      </c>
      <c r="AG48" s="43">
        <f t="shared" si="128"/>
        <v>4</v>
      </c>
      <c r="AH48" s="43">
        <f t="shared" si="128"/>
        <v>4</v>
      </c>
      <c r="AI48" s="43">
        <f t="shared" si="128"/>
        <v>4</v>
      </c>
      <c r="AJ48" s="43">
        <f t="shared" si="128"/>
        <v>4</v>
      </c>
      <c r="AK48" s="43">
        <f t="shared" si="128"/>
        <v>5</v>
      </c>
      <c r="AL48" s="43">
        <f t="shared" si="128"/>
        <v>10</v>
      </c>
      <c r="AM48" s="43">
        <f t="shared" si="128"/>
        <v>1</v>
      </c>
      <c r="AN48" s="43">
        <f t="shared" si="128"/>
        <v>0</v>
      </c>
      <c r="AO48" s="43">
        <f t="shared" si="128"/>
        <v>1.03</v>
      </c>
      <c r="AP48" s="43">
        <f t="shared" si="128"/>
        <v>12</v>
      </c>
      <c r="AQ48" s="43">
        <f t="shared" si="128"/>
        <v>6</v>
      </c>
      <c r="AR48" s="43">
        <f t="shared" si="128"/>
        <v>12</v>
      </c>
      <c r="AS48" s="43">
        <f t="shared" si="128"/>
        <v>12</v>
      </c>
      <c r="AT48" s="43">
        <f t="shared" si="128"/>
        <v>1</v>
      </c>
      <c r="AU48" s="43">
        <f t="shared" si="128"/>
        <v>11</v>
      </c>
      <c r="AV48" s="43">
        <f t="shared" si="128"/>
        <v>1.03</v>
      </c>
      <c r="AW48" s="43">
        <f t="shared" si="128"/>
        <v>1.01</v>
      </c>
      <c r="AX48" s="43">
        <f t="shared" si="128"/>
        <v>1.02</v>
      </c>
      <c r="AY48" s="43">
        <f t="shared" si="128"/>
        <v>87</v>
      </c>
      <c r="AZ48" s="43">
        <f t="shared" si="128"/>
        <v>86</v>
      </c>
      <c r="BA48" s="43">
        <f t="shared" si="128"/>
        <v>84</v>
      </c>
      <c r="BB48" s="43">
        <f t="shared" si="128"/>
        <v>82</v>
      </c>
      <c r="BC48" s="43">
        <f t="shared" si="128"/>
        <v>80</v>
      </c>
      <c r="BD48" s="43">
        <f t="shared" si="128"/>
        <v>78</v>
      </c>
      <c r="BE48" s="43">
        <f t="shared" si="128"/>
        <v>76</v>
      </c>
      <c r="BF48" s="43">
        <f t="shared" si="128"/>
        <v>74</v>
      </c>
      <c r="BG48" s="43">
        <f t="shared" si="128"/>
        <v>71.599999999999994</v>
      </c>
      <c r="BH48" s="43">
        <f t="shared" si="128"/>
        <v>86</v>
      </c>
      <c r="BI48" s="43">
        <f t="shared" si="128"/>
        <v>86</v>
      </c>
      <c r="BJ48" s="43">
        <f t="shared" si="128"/>
        <v>71.599999999999994</v>
      </c>
      <c r="BK48" s="43">
        <f t="shared" si="128"/>
        <v>71</v>
      </c>
      <c r="BL48" s="43">
        <f t="shared" si="128"/>
        <v>47.5</v>
      </c>
      <c r="BM48" s="43">
        <f t="shared" si="128"/>
        <v>47.5</v>
      </c>
      <c r="BN48" s="43">
        <f t="shared" si="128"/>
        <v>47.5</v>
      </c>
      <c r="BO48" s="43">
        <f t="shared" si="128"/>
        <v>26</v>
      </c>
      <c r="BP48" s="43">
        <f t="shared" si="128"/>
        <v>0</v>
      </c>
      <c r="BQ48" s="43">
        <f t="shared" ref="BQ48:EB48" si="129">IF(HLOOKUP(BQ$10,PTA_Look_Up_Table,39,FALSE)&gt;=0.01,HLOOKUP(BQ$10,PTA_Look_Up_Table,39,FALSE),0)</f>
        <v>26</v>
      </c>
      <c r="BR48" s="43">
        <f t="shared" si="129"/>
        <v>26</v>
      </c>
      <c r="BS48" s="43">
        <f t="shared" si="129"/>
        <v>13.5</v>
      </c>
      <c r="BT48" s="43">
        <f t="shared" si="129"/>
        <v>0</v>
      </c>
      <c r="BU48" s="43">
        <f t="shared" si="129"/>
        <v>13.5</v>
      </c>
      <c r="BV48" s="43">
        <f t="shared" si="129"/>
        <v>7.2</v>
      </c>
      <c r="BW48" s="43">
        <f t="shared" si="129"/>
        <v>7.2</v>
      </c>
      <c r="BX48" s="43">
        <f t="shared" si="129"/>
        <v>8.8000000000000007</v>
      </c>
      <c r="BY48" s="43">
        <f t="shared" si="129"/>
        <v>4.78</v>
      </c>
      <c r="BZ48" s="43">
        <f t="shared" si="129"/>
        <v>4.78</v>
      </c>
      <c r="CA48" s="43">
        <f t="shared" si="129"/>
        <v>8.8000000000000007</v>
      </c>
      <c r="CB48" s="43">
        <f t="shared" si="129"/>
        <v>4.78</v>
      </c>
      <c r="CC48" s="43">
        <f t="shared" si="129"/>
        <v>4.78</v>
      </c>
      <c r="CD48" s="43">
        <f t="shared" si="129"/>
        <v>4.78</v>
      </c>
      <c r="CE48" s="43">
        <f t="shared" si="129"/>
        <v>4.78</v>
      </c>
      <c r="CF48" s="43">
        <f t="shared" si="129"/>
        <v>7.2</v>
      </c>
      <c r="CG48" s="43">
        <f t="shared" si="129"/>
        <v>7.2</v>
      </c>
      <c r="CH48" s="43">
        <f t="shared" si="129"/>
        <v>7.2</v>
      </c>
      <c r="CI48" s="43">
        <f t="shared" si="129"/>
        <v>7.2</v>
      </c>
      <c r="CJ48" s="43">
        <f t="shared" si="129"/>
        <v>13.5</v>
      </c>
      <c r="CK48" s="43">
        <f t="shared" si="129"/>
        <v>13.5</v>
      </c>
      <c r="CL48" s="43">
        <f t="shared" si="129"/>
        <v>7.2</v>
      </c>
      <c r="CM48" s="43">
        <f t="shared" si="129"/>
        <v>7.2</v>
      </c>
      <c r="CN48" s="43">
        <f t="shared" si="129"/>
        <v>13.5</v>
      </c>
      <c r="CO48" s="43">
        <f t="shared" si="129"/>
        <v>0</v>
      </c>
      <c r="CP48" s="43">
        <f t="shared" si="129"/>
        <v>13.5</v>
      </c>
      <c r="CQ48" s="43">
        <f t="shared" si="129"/>
        <v>13.5</v>
      </c>
      <c r="CR48" s="43">
        <f t="shared" si="129"/>
        <v>26</v>
      </c>
      <c r="CS48" s="43">
        <f t="shared" si="129"/>
        <v>47.5</v>
      </c>
      <c r="CT48" s="43">
        <f t="shared" si="129"/>
        <v>4.78</v>
      </c>
      <c r="CU48" s="43">
        <f t="shared" si="129"/>
        <v>4.78</v>
      </c>
      <c r="CV48" s="43">
        <f t="shared" si="129"/>
        <v>4.78</v>
      </c>
      <c r="CW48" s="43">
        <f t="shared" si="129"/>
        <v>4.78</v>
      </c>
      <c r="CX48" s="43">
        <f t="shared" si="129"/>
        <v>5.8</v>
      </c>
      <c r="CY48" s="43">
        <f t="shared" si="129"/>
        <v>4.8</v>
      </c>
      <c r="CZ48" s="43">
        <f t="shared" si="129"/>
        <v>0</v>
      </c>
      <c r="DA48" s="43">
        <f t="shared" si="129"/>
        <v>1.04</v>
      </c>
      <c r="DB48" s="43">
        <f t="shared" si="129"/>
        <v>8</v>
      </c>
      <c r="DC48" s="43">
        <f t="shared" si="129"/>
        <v>4.5999999999999996</v>
      </c>
      <c r="DD48" s="43">
        <f t="shared" si="129"/>
        <v>1.01</v>
      </c>
      <c r="DE48" s="43">
        <f t="shared" si="129"/>
        <v>1.01</v>
      </c>
      <c r="DF48" s="43">
        <f t="shared" si="129"/>
        <v>4.8</v>
      </c>
      <c r="DG48" s="43">
        <f t="shared" si="129"/>
        <v>4.5999999999999996</v>
      </c>
      <c r="DH48" s="43">
        <f t="shared" si="129"/>
        <v>4.8</v>
      </c>
      <c r="DI48" s="43">
        <f t="shared" si="129"/>
        <v>8</v>
      </c>
      <c r="DJ48" s="43">
        <f t="shared" si="129"/>
        <v>1.01</v>
      </c>
      <c r="DK48" s="43">
        <f t="shared" si="129"/>
        <v>8.8000000000000007</v>
      </c>
      <c r="DL48" s="43">
        <f t="shared" si="129"/>
        <v>5.8</v>
      </c>
      <c r="DM48" s="43">
        <f t="shared" si="129"/>
        <v>0</v>
      </c>
      <c r="DN48" s="43">
        <f t="shared" si="129"/>
        <v>5.8</v>
      </c>
      <c r="DO48" s="43">
        <f t="shared" si="129"/>
        <v>8.1999999999999993</v>
      </c>
      <c r="DP48" s="43">
        <f t="shared" si="129"/>
        <v>1.04</v>
      </c>
      <c r="DQ48" s="43">
        <f t="shared" si="129"/>
        <v>5.8</v>
      </c>
      <c r="DR48" s="43">
        <f t="shared" si="129"/>
        <v>5.8</v>
      </c>
      <c r="DS48" s="43">
        <f t="shared" si="129"/>
        <v>4.8</v>
      </c>
      <c r="DT48" s="43">
        <f t="shared" si="129"/>
        <v>4.8</v>
      </c>
      <c r="DU48" s="43">
        <f t="shared" si="129"/>
        <v>4.8</v>
      </c>
      <c r="DV48" s="43">
        <f t="shared" si="129"/>
        <v>4.8</v>
      </c>
      <c r="DW48" s="43">
        <f t="shared" si="129"/>
        <v>0</v>
      </c>
      <c r="DX48" s="43">
        <f t="shared" si="129"/>
        <v>4.5999999999999996</v>
      </c>
      <c r="DY48" s="43">
        <f t="shared" si="129"/>
        <v>0</v>
      </c>
      <c r="DZ48" s="43">
        <f t="shared" si="129"/>
        <v>5.8</v>
      </c>
      <c r="EA48" s="43">
        <f t="shared" si="129"/>
        <v>11</v>
      </c>
      <c r="EB48" s="43">
        <f t="shared" si="129"/>
        <v>4.5999999999999996</v>
      </c>
      <c r="EC48" s="43">
        <f t="shared" ref="EC48:GN48" si="130">IF(HLOOKUP(EC$10,PTA_Look_Up_Table,39,FALSE)&gt;=0.01,HLOOKUP(EC$10,PTA_Look_Up_Table,39,FALSE),0)</f>
        <v>1.04</v>
      </c>
      <c r="ED48" s="43">
        <f t="shared" si="130"/>
        <v>1.04</v>
      </c>
      <c r="EE48" s="43">
        <f t="shared" si="130"/>
        <v>4</v>
      </c>
      <c r="EF48" s="43">
        <f t="shared" si="130"/>
        <v>5.4</v>
      </c>
      <c r="EG48" s="43">
        <f t="shared" si="130"/>
        <v>1.5</v>
      </c>
      <c r="EH48" s="43">
        <f t="shared" si="130"/>
        <v>1.038</v>
      </c>
      <c r="EI48" s="43">
        <f t="shared" si="130"/>
        <v>4</v>
      </c>
      <c r="EJ48" s="43">
        <f t="shared" si="130"/>
        <v>1.02</v>
      </c>
      <c r="EK48" s="43">
        <f t="shared" si="130"/>
        <v>1.04</v>
      </c>
      <c r="EL48" s="43">
        <f t="shared" si="130"/>
        <v>1.04</v>
      </c>
      <c r="EM48" s="43">
        <f t="shared" si="130"/>
        <v>1.04</v>
      </c>
      <c r="EN48" s="43">
        <f t="shared" si="130"/>
        <v>1.01</v>
      </c>
      <c r="EO48" s="43">
        <f t="shared" si="130"/>
        <v>7</v>
      </c>
      <c r="EP48" s="43">
        <f t="shared" si="130"/>
        <v>7.5</v>
      </c>
      <c r="EQ48" s="43">
        <f t="shared" si="130"/>
        <v>6.8</v>
      </c>
      <c r="ER48" s="43">
        <f t="shared" si="130"/>
        <v>4.78</v>
      </c>
      <c r="ES48" s="43">
        <f t="shared" si="130"/>
        <v>1.04</v>
      </c>
      <c r="ET48" s="43">
        <f t="shared" si="130"/>
        <v>1.04</v>
      </c>
      <c r="EU48" s="43">
        <f t="shared" si="130"/>
        <v>8</v>
      </c>
      <c r="EV48" s="43">
        <f t="shared" si="130"/>
        <v>1.01</v>
      </c>
      <c r="EW48" s="43">
        <f t="shared" si="130"/>
        <v>11</v>
      </c>
      <c r="EX48" s="43">
        <f t="shared" si="130"/>
        <v>11</v>
      </c>
      <c r="EY48" s="43">
        <f t="shared" si="130"/>
        <v>11</v>
      </c>
      <c r="EZ48" s="43">
        <f t="shared" si="130"/>
        <v>6</v>
      </c>
      <c r="FA48" s="43">
        <f t="shared" si="130"/>
        <v>6</v>
      </c>
      <c r="FB48" s="43">
        <f t="shared" si="130"/>
        <v>6</v>
      </c>
      <c r="FC48" s="43">
        <f t="shared" si="130"/>
        <v>6</v>
      </c>
      <c r="FD48" s="43">
        <f t="shared" si="130"/>
        <v>6</v>
      </c>
      <c r="FE48" s="43">
        <f t="shared" si="130"/>
        <v>6</v>
      </c>
      <c r="FF48" s="43">
        <f t="shared" si="130"/>
        <v>6</v>
      </c>
      <c r="FG48" s="43">
        <f t="shared" si="130"/>
        <v>6</v>
      </c>
      <c r="FH48" s="43">
        <f t="shared" si="130"/>
        <v>6</v>
      </c>
      <c r="FI48" s="43">
        <f t="shared" si="130"/>
        <v>6</v>
      </c>
      <c r="FJ48" s="43">
        <f t="shared" si="130"/>
        <v>6</v>
      </c>
      <c r="FK48" s="43">
        <f t="shared" si="130"/>
        <v>6</v>
      </c>
      <c r="FL48" s="43">
        <f t="shared" si="130"/>
        <v>6</v>
      </c>
      <c r="FM48" s="43">
        <f t="shared" si="130"/>
        <v>6</v>
      </c>
      <c r="FN48" s="43">
        <f t="shared" si="130"/>
        <v>6</v>
      </c>
      <c r="FO48" s="43">
        <f t="shared" si="130"/>
        <v>6</v>
      </c>
      <c r="FP48" s="43">
        <f t="shared" si="130"/>
        <v>11</v>
      </c>
      <c r="FQ48" s="43">
        <f t="shared" si="130"/>
        <v>11</v>
      </c>
      <c r="FR48" s="43">
        <f t="shared" si="130"/>
        <v>6</v>
      </c>
      <c r="FS48" s="43">
        <f t="shared" si="130"/>
        <v>6</v>
      </c>
      <c r="FT48" s="43">
        <f t="shared" si="130"/>
        <v>6.5</v>
      </c>
      <c r="FU48" s="43">
        <f t="shared" si="130"/>
        <v>6.5</v>
      </c>
      <c r="FV48" s="43">
        <f t="shared" si="130"/>
        <v>6</v>
      </c>
      <c r="FW48" s="43">
        <f t="shared" si="130"/>
        <v>6</v>
      </c>
      <c r="FX48" s="43">
        <f t="shared" si="130"/>
        <v>6</v>
      </c>
      <c r="FY48" s="43">
        <f t="shared" si="130"/>
        <v>6</v>
      </c>
      <c r="FZ48" s="43">
        <f t="shared" si="130"/>
        <v>6</v>
      </c>
      <c r="GA48" s="43">
        <f t="shared" si="130"/>
        <v>6</v>
      </c>
      <c r="GB48" s="43">
        <f t="shared" si="130"/>
        <v>6</v>
      </c>
      <c r="GC48" s="43">
        <f t="shared" si="130"/>
        <v>6</v>
      </c>
      <c r="GD48" s="43">
        <f t="shared" si="130"/>
        <v>7</v>
      </c>
      <c r="GE48" s="43">
        <f t="shared" si="130"/>
        <v>8</v>
      </c>
      <c r="GF48" s="43">
        <f t="shared" si="130"/>
        <v>8</v>
      </c>
      <c r="GG48" s="43">
        <f t="shared" si="130"/>
        <v>7</v>
      </c>
      <c r="GH48" s="43">
        <f t="shared" si="130"/>
        <v>8</v>
      </c>
      <c r="GI48" s="43">
        <f t="shared" si="130"/>
        <v>7</v>
      </c>
      <c r="GJ48" s="43">
        <f t="shared" si="130"/>
        <v>1.1000000000000001</v>
      </c>
      <c r="GK48" s="43">
        <f t="shared" si="130"/>
        <v>1.1000000000000001</v>
      </c>
      <c r="GL48" s="43">
        <f t="shared" si="130"/>
        <v>0</v>
      </c>
      <c r="GM48" s="43">
        <f t="shared" si="130"/>
        <v>1.1000000000000001</v>
      </c>
      <c r="GN48" s="43">
        <f t="shared" si="130"/>
        <v>1.88</v>
      </c>
      <c r="GO48" s="43">
        <f t="shared" ref="GO48:ID48" si="131">IF(HLOOKUP(GO$10,PTA_Look_Up_Table,39,FALSE)&gt;=0.01,HLOOKUP(GO$10,PTA_Look_Up_Table,39,FALSE),0)</f>
        <v>1.1000000000000001</v>
      </c>
      <c r="GP48" s="43">
        <f t="shared" si="131"/>
        <v>0.16</v>
      </c>
      <c r="GQ48" s="43">
        <f t="shared" si="131"/>
        <v>1.1000000000000001</v>
      </c>
      <c r="GR48" s="43">
        <f t="shared" si="131"/>
        <v>0.45</v>
      </c>
      <c r="GS48" s="43">
        <f t="shared" si="131"/>
        <v>47.5</v>
      </c>
      <c r="GT48" s="43">
        <f t="shared" si="131"/>
        <v>47.5</v>
      </c>
      <c r="GU48" s="43">
        <f t="shared" si="131"/>
        <v>47.5</v>
      </c>
      <c r="GV48" s="43">
        <f t="shared" si="131"/>
        <v>26</v>
      </c>
      <c r="GW48" s="43">
        <f t="shared" si="131"/>
        <v>26</v>
      </c>
      <c r="GX48" s="43">
        <f t="shared" si="131"/>
        <v>26</v>
      </c>
      <c r="GY48" s="43">
        <f t="shared" si="131"/>
        <v>13.5</v>
      </c>
      <c r="GZ48" s="43">
        <f t="shared" si="131"/>
        <v>13.5</v>
      </c>
      <c r="HA48" s="43">
        <f t="shared" si="131"/>
        <v>13.5</v>
      </c>
      <c r="HB48" s="43">
        <f t="shared" si="131"/>
        <v>7.2</v>
      </c>
      <c r="HC48" s="43">
        <f t="shared" si="131"/>
        <v>7.2</v>
      </c>
      <c r="HD48" s="43">
        <f t="shared" si="131"/>
        <v>7.2</v>
      </c>
      <c r="HE48" s="43">
        <f t="shared" si="131"/>
        <v>4.78</v>
      </c>
      <c r="HF48" s="43">
        <f t="shared" si="131"/>
        <v>4.78</v>
      </c>
      <c r="HG48" s="43">
        <f t="shared" si="131"/>
        <v>4.78</v>
      </c>
      <c r="HH48" s="43">
        <f t="shared" si="131"/>
        <v>8.8000000000000007</v>
      </c>
      <c r="HI48" s="43">
        <f t="shared" si="131"/>
        <v>8.8000000000000007</v>
      </c>
      <c r="HJ48" s="43">
        <f t="shared" si="131"/>
        <v>8.8000000000000007</v>
      </c>
      <c r="HK48" s="43">
        <f t="shared" si="131"/>
        <v>8.8000000000000007</v>
      </c>
      <c r="HL48" s="43">
        <f t="shared" si="131"/>
        <v>5.8</v>
      </c>
      <c r="HM48" s="43">
        <f t="shared" si="131"/>
        <v>5.8</v>
      </c>
      <c r="HN48" s="43">
        <f t="shared" si="131"/>
        <v>5.8</v>
      </c>
      <c r="HO48" s="43">
        <f t="shared" si="131"/>
        <v>5.8</v>
      </c>
      <c r="HP48" s="43">
        <f t="shared" si="131"/>
        <v>5.8</v>
      </c>
      <c r="HQ48" s="43">
        <f t="shared" si="131"/>
        <v>5.8</v>
      </c>
      <c r="HR48" s="43">
        <f t="shared" si="131"/>
        <v>5.8</v>
      </c>
      <c r="HS48" s="43">
        <f t="shared" si="131"/>
        <v>5.8</v>
      </c>
      <c r="HT48" s="43">
        <f t="shared" si="131"/>
        <v>11</v>
      </c>
      <c r="HU48" s="43">
        <f t="shared" si="131"/>
        <v>5.8</v>
      </c>
      <c r="HV48" s="43">
        <f t="shared" si="131"/>
        <v>11</v>
      </c>
      <c r="HW48" s="43">
        <f t="shared" si="131"/>
        <v>5.8</v>
      </c>
      <c r="HX48" s="43">
        <f t="shared" si="131"/>
        <v>1.04</v>
      </c>
      <c r="HY48" s="43">
        <f t="shared" si="131"/>
        <v>1.04</v>
      </c>
      <c r="HZ48" s="43">
        <f t="shared" si="131"/>
        <v>0</v>
      </c>
      <c r="IA48" s="43">
        <f t="shared" si="131"/>
        <v>1.01</v>
      </c>
      <c r="IB48" s="43">
        <f t="shared" si="131"/>
        <v>1.04</v>
      </c>
      <c r="IC48" s="43">
        <f t="shared" si="131"/>
        <v>4.8</v>
      </c>
      <c r="ID48" s="43">
        <f t="shared" si="131"/>
        <v>4.8</v>
      </c>
      <c r="IE48" s="43"/>
      <c r="IF48" s="43"/>
      <c r="IG48" s="43"/>
      <c r="IH48" s="43"/>
      <c r="II48" s="43"/>
      <c r="IJ48" s="43"/>
      <c r="IK48" s="43"/>
      <c r="IL48" s="43"/>
      <c r="IM48" s="43"/>
      <c r="IN48" s="43"/>
      <c r="IO48" s="43"/>
      <c r="IP48" s="43"/>
      <c r="IQ48" s="43"/>
      <c r="IR48" s="43"/>
      <c r="IS48" s="43"/>
      <c r="IT48" s="43"/>
    </row>
    <row r="49" spans="1:254" s="12" customFormat="1" ht="12" customHeight="1" x14ac:dyDescent="0.15">
      <c r="A49" s="17" t="s">
        <v>558</v>
      </c>
      <c r="B49" s="21" t="s">
        <v>627</v>
      </c>
      <c r="C49" s="55">
        <f>IF(ABS(HLOOKUP(C$10,PTA_Look_Up_Table,40,FALSE))&gt;=0.0001,HLOOKUP(C$10,PTA_Look_Up_Table,40,FALSE)*Capacity_Factor,0)</f>
        <v>-169716.82097822728</v>
      </c>
      <c r="D49" s="46">
        <f>IF(ABS(HLOOKUP(D$10,PTA_Look_Up_Table,40,FALSE))&gt;=0.0001,HLOOKUP(D$10,PTA_Look_Up_Table,40,FALSE)*Capacity_Factor,0)</f>
        <v>-7489.2440392172166</v>
      </c>
      <c r="E49" s="46">
        <f t="shared" ref="E49:BP49" si="132">IF(ABS(HLOOKUP(E$10,PTA_Look_Up_Table,40,FALSE))&gt;=0.0001,HLOOKUP(E$10,PTA_Look_Up_Table,40,FALSE)*Capacity_Factor,0)</f>
        <v>-8779.5456693037213</v>
      </c>
      <c r="F49" s="46">
        <f t="shared" si="132"/>
        <v>-0.15384469344547391</v>
      </c>
      <c r="G49" s="46">
        <f t="shared" si="132"/>
        <v>-172705.24479866037</v>
      </c>
      <c r="H49" s="46">
        <f t="shared" si="132"/>
        <v>-172706.96147319768</v>
      </c>
      <c r="I49" s="46">
        <f t="shared" si="132"/>
        <v>-19754.644500061706</v>
      </c>
      <c r="J49" s="46">
        <f t="shared" si="132"/>
        <v>-16757.63730694207</v>
      </c>
      <c r="K49" s="46">
        <f t="shared" si="132"/>
        <v>0</v>
      </c>
      <c r="L49" s="46">
        <f t="shared" si="132"/>
        <v>-1.7270358943392794</v>
      </c>
      <c r="M49" s="46">
        <f t="shared" si="132"/>
        <v>-3207.2005020562287</v>
      </c>
      <c r="N49" s="46">
        <f t="shared" si="132"/>
        <v>-4867.2989644994277</v>
      </c>
      <c r="O49" s="46">
        <f t="shared" si="132"/>
        <v>-172109.49742440871</v>
      </c>
      <c r="P49" s="46">
        <f t="shared" si="132"/>
        <v>-1660.0984624431994</v>
      </c>
      <c r="Q49" s="46">
        <f t="shared" si="132"/>
        <v>-191.24404229571093</v>
      </c>
      <c r="R49" s="46">
        <f t="shared" si="132"/>
        <v>-4867.7839250562183</v>
      </c>
      <c r="S49" s="46">
        <f t="shared" si="132"/>
        <v>-222.45851933704267</v>
      </c>
      <c r="T49" s="46">
        <f t="shared" si="132"/>
        <v>-172715.48353607932</v>
      </c>
      <c r="U49" s="46">
        <f t="shared" si="132"/>
        <v>-49.591048794606472</v>
      </c>
      <c r="V49" s="46">
        <f t="shared" si="132"/>
        <v>5.1461243083396465E-3</v>
      </c>
      <c r="W49" s="46">
        <f t="shared" si="132"/>
        <v>-58.937238073773941</v>
      </c>
      <c r="X49" s="46">
        <f t="shared" si="132"/>
        <v>5.1461243083396465E-3</v>
      </c>
      <c r="Y49" s="46">
        <f t="shared" si="132"/>
        <v>-4.7301740679493101</v>
      </c>
      <c r="Z49" s="46">
        <f t="shared" si="132"/>
        <v>-172381.89688759696</v>
      </c>
      <c r="AA49" s="46">
        <f t="shared" si="132"/>
        <v>-172389.0088249658</v>
      </c>
      <c r="AB49" s="46">
        <f t="shared" si="132"/>
        <v>-2.3008343584353184</v>
      </c>
      <c r="AC49" s="46">
        <f t="shared" si="132"/>
        <v>-173095.23646765435</v>
      </c>
      <c r="AD49" s="46">
        <f t="shared" si="132"/>
        <v>-86189.814212407757</v>
      </c>
      <c r="AE49" s="46">
        <f t="shared" si="132"/>
        <v>-172381.89688759696</v>
      </c>
      <c r="AF49" s="46">
        <f t="shared" si="132"/>
        <v>-86189.814212407757</v>
      </c>
      <c r="AG49" s="46">
        <f t="shared" si="132"/>
        <v>-86546.453347533999</v>
      </c>
      <c r="AH49" s="46">
        <f t="shared" si="132"/>
        <v>-2.3103373781954302</v>
      </c>
      <c r="AI49" s="46">
        <f t="shared" si="132"/>
        <v>-86546.453347533999</v>
      </c>
      <c r="AJ49" s="46">
        <f t="shared" si="132"/>
        <v>-86548.783120120366</v>
      </c>
      <c r="AK49" s="46">
        <f t="shared" si="132"/>
        <v>-172379.62842481551</v>
      </c>
      <c r="AL49" s="46">
        <f t="shared" si="132"/>
        <v>-2612.1459285999917</v>
      </c>
      <c r="AM49" s="46">
        <f t="shared" si="132"/>
        <v>-31766.277547428264</v>
      </c>
      <c r="AN49" s="46">
        <f t="shared" si="132"/>
        <v>0</v>
      </c>
      <c r="AO49" s="46">
        <f t="shared" si="132"/>
        <v>-16892.721200086937</v>
      </c>
      <c r="AP49" s="46">
        <f t="shared" si="132"/>
        <v>-489309.19994225184</v>
      </c>
      <c r="AQ49" s="46">
        <f t="shared" si="132"/>
        <v>-277614.47519336571</v>
      </c>
      <c r="AR49" s="46">
        <f t="shared" si="132"/>
        <v>-163086.71736610954</v>
      </c>
      <c r="AS49" s="46">
        <f t="shared" si="132"/>
        <v>-326230.33023117</v>
      </c>
      <c r="AT49" s="46">
        <f t="shared" si="132"/>
        <v>-489360.08708032209</v>
      </c>
      <c r="AU49" s="46">
        <f t="shared" si="132"/>
        <v>-17136.501246346008</v>
      </c>
      <c r="AV49" s="46">
        <f t="shared" si="132"/>
        <v>-122.51225633950695</v>
      </c>
      <c r="AW49" s="46">
        <f t="shared" si="132"/>
        <v>-2.1403865990016895</v>
      </c>
      <c r="AX49" s="46">
        <f t="shared" si="132"/>
        <v>-366.28371922589395</v>
      </c>
      <c r="AY49" s="46">
        <f t="shared" si="132"/>
        <v>-325990.17972536123</v>
      </c>
      <c r="AZ49" s="46">
        <f t="shared" si="132"/>
        <v>-325990.17972536123</v>
      </c>
      <c r="BA49" s="46">
        <f t="shared" si="132"/>
        <v>-324658.4081432377</v>
      </c>
      <c r="BB49" s="46">
        <f t="shared" si="132"/>
        <v>-322245.6833908527</v>
      </c>
      <c r="BC49" s="46">
        <f t="shared" si="132"/>
        <v>-318736.67801698012</v>
      </c>
      <c r="BD49" s="46">
        <f t="shared" si="132"/>
        <v>-314380.12590011553</v>
      </c>
      <c r="BE49" s="46">
        <f t="shared" si="132"/>
        <v>-310492.10331232683</v>
      </c>
      <c r="BF49" s="46">
        <f t="shared" si="132"/>
        <v>-307767.74082161504</v>
      </c>
      <c r="BG49" s="46">
        <f t="shared" si="132"/>
        <v>-304501.27703594259</v>
      </c>
      <c r="BH49" s="46">
        <f t="shared" si="132"/>
        <v>0.16915559102413652</v>
      </c>
      <c r="BI49" s="46">
        <f t="shared" si="132"/>
        <v>-2787.8641211410463</v>
      </c>
      <c r="BJ49" s="46">
        <f t="shared" si="132"/>
        <v>-2787.6924536873153</v>
      </c>
      <c r="BK49" s="46">
        <f t="shared" si="132"/>
        <v>-307288.91124531516</v>
      </c>
      <c r="BL49" s="46">
        <f t="shared" si="132"/>
        <v>-275763.40956370573</v>
      </c>
      <c r="BM49" s="46">
        <f t="shared" si="132"/>
        <v>-31531.540697392527</v>
      </c>
      <c r="BN49" s="46">
        <f t="shared" si="132"/>
        <v>-31623.560583572857</v>
      </c>
      <c r="BO49" s="46">
        <f t="shared" si="132"/>
        <v>-244101.43225638007</v>
      </c>
      <c r="BP49" s="46">
        <f t="shared" si="132"/>
        <v>0</v>
      </c>
      <c r="BQ49" s="46">
        <f t="shared" ref="BQ49:EB49" si="133">IF(ABS(HLOOKUP(BQ$10,PTA_Look_Up_Table,40,FALSE))&gt;=0.0001,HLOOKUP(BQ$10,PTA_Look_Up_Table,40,FALSE)*Capacity_Factor,0)</f>
        <v>-31991.358103191633</v>
      </c>
      <c r="BR49" s="46">
        <f t="shared" si="133"/>
        <v>-32076.186349256735</v>
      </c>
      <c r="BS49" s="46">
        <f t="shared" si="133"/>
        <v>-228478.03860212199</v>
      </c>
      <c r="BT49" s="46">
        <f t="shared" si="133"/>
        <v>0</v>
      </c>
      <c r="BU49" s="46">
        <f t="shared" si="133"/>
        <v>-16077.392759571796</v>
      </c>
      <c r="BV49" s="46">
        <f t="shared" si="133"/>
        <v>-217971.31602592769</v>
      </c>
      <c r="BW49" s="46">
        <f t="shared" si="133"/>
        <v>-10802.260359753267</v>
      </c>
      <c r="BX49" s="46">
        <f t="shared" si="133"/>
        <v>-319314.03244976065</v>
      </c>
      <c r="BY49" s="46">
        <f t="shared" si="133"/>
        <v>-5363.2940599762596</v>
      </c>
      <c r="BZ49" s="46">
        <f t="shared" si="133"/>
        <v>-319327.4592970346</v>
      </c>
      <c r="CA49" s="46">
        <f t="shared" si="133"/>
        <v>-106427.44509354176</v>
      </c>
      <c r="CB49" s="46">
        <f t="shared" si="133"/>
        <v>-8335.9692308236663</v>
      </c>
      <c r="CC49" s="46">
        <f t="shared" si="133"/>
        <v>-8335.3438708136455</v>
      </c>
      <c r="CD49" s="46">
        <f t="shared" si="133"/>
        <v>-9667.1154529371797</v>
      </c>
      <c r="CE49" s="46">
        <f t="shared" si="133"/>
        <v>0</v>
      </c>
      <c r="CF49" s="46">
        <f t="shared" si="133"/>
        <v>-4668.0512950323364</v>
      </c>
      <c r="CG49" s="46">
        <f t="shared" si="133"/>
        <v>0</v>
      </c>
      <c r="CH49" s="46">
        <f t="shared" si="133"/>
        <v>-17882.445380651348</v>
      </c>
      <c r="CI49" s="46">
        <f t="shared" si="133"/>
        <v>-15470.315333373897</v>
      </c>
      <c r="CJ49" s="46">
        <f t="shared" si="133"/>
        <v>-91531.247035249427</v>
      </c>
      <c r="CK49" s="46">
        <f t="shared" si="133"/>
        <v>-7509.5927634648369</v>
      </c>
      <c r="CL49" s="46">
        <f t="shared" si="133"/>
        <v>-104745.65583522159</v>
      </c>
      <c r="CM49" s="46">
        <f t="shared" si="133"/>
        <v>-4668.0512950323364</v>
      </c>
      <c r="CN49" s="46">
        <f t="shared" si="133"/>
        <v>-7509.5927634648369</v>
      </c>
      <c r="CO49" s="46">
        <f t="shared" si="133"/>
        <v>0</v>
      </c>
      <c r="CP49" s="46">
        <f t="shared" si="133"/>
        <v>-27096.021551811584</v>
      </c>
      <c r="CQ49" s="46">
        <f t="shared" si="133"/>
        <v>-23586.985523036634</v>
      </c>
      <c r="CR49" s="46">
        <f t="shared" si="133"/>
        <v>-36433.235075541117</v>
      </c>
      <c r="CS49" s="46">
        <f t="shared" si="133"/>
        <v>-35511.619957244497</v>
      </c>
      <c r="CT49" s="46">
        <f t="shared" si="133"/>
        <v>-101772.98863464882</v>
      </c>
      <c r="CU49" s="46">
        <f t="shared" si="133"/>
        <v>-2972.6776232396023</v>
      </c>
      <c r="CV49" s="46">
        <f t="shared" si="133"/>
        <v>-101611.74384775145</v>
      </c>
      <c r="CW49" s="46">
        <f t="shared" si="133"/>
        <v>-161.25527087401886</v>
      </c>
      <c r="CX49" s="46">
        <f t="shared" si="133"/>
        <v>-50265.708018749996</v>
      </c>
      <c r="CY49" s="46">
        <f t="shared" si="133"/>
        <v>-168268.92862561566</v>
      </c>
      <c r="CZ49" s="46">
        <f t="shared" si="133"/>
        <v>0</v>
      </c>
      <c r="DA49" s="46">
        <f t="shared" si="133"/>
        <v>-1119.7806697071569</v>
      </c>
      <c r="DB49" s="46">
        <f t="shared" si="133"/>
        <v>0.10292260878640275</v>
      </c>
      <c r="DC49" s="46">
        <f t="shared" si="133"/>
        <v>-401.09334191698832</v>
      </c>
      <c r="DD49" s="46">
        <f t="shared" si="133"/>
        <v>-9549.621342819255</v>
      </c>
      <c r="DE49" s="46">
        <f t="shared" si="133"/>
        <v>-11114.701256524271</v>
      </c>
      <c r="DF49" s="46">
        <f t="shared" si="133"/>
        <v>-45367.698359876136</v>
      </c>
      <c r="DG49" s="46">
        <f t="shared" si="133"/>
        <v>-4496.7345333853355</v>
      </c>
      <c r="DH49" s="46">
        <f t="shared" si="133"/>
        <v>-3801.1686657695677</v>
      </c>
      <c r="DI49" s="46">
        <f t="shared" si="133"/>
        <v>5.0521302464414059E-4</v>
      </c>
      <c r="DJ49" s="46">
        <f t="shared" si="133"/>
        <v>-277133.31584447954</v>
      </c>
      <c r="DK49" s="46">
        <f t="shared" si="133"/>
        <v>-212885.79032875513</v>
      </c>
      <c r="DL49" s="46">
        <f t="shared" si="133"/>
        <v>-425760.54489262757</v>
      </c>
      <c r="DM49" s="46">
        <f t="shared" si="133"/>
        <v>0</v>
      </c>
      <c r="DN49" s="46">
        <f t="shared" si="133"/>
        <v>-212876.16468938522</v>
      </c>
      <c r="DO49" s="46">
        <f t="shared" si="133"/>
        <v>-425752.26806896552</v>
      </c>
      <c r="DP49" s="46">
        <f t="shared" si="133"/>
        <v>-44247.813463500643</v>
      </c>
      <c r="DQ49" s="46">
        <f t="shared" si="133"/>
        <v>-164173.18841881244</v>
      </c>
      <c r="DR49" s="46">
        <f t="shared" si="133"/>
        <v>-212864.20927742892</v>
      </c>
      <c r="DS49" s="46">
        <f t="shared" si="133"/>
        <v>-50265.708018749996</v>
      </c>
      <c r="DT49" s="46">
        <f t="shared" si="133"/>
        <v>-164173.18841881244</v>
      </c>
      <c r="DU49" s="46">
        <f t="shared" si="133"/>
        <v>-3801.1692788676169</v>
      </c>
      <c r="DV49" s="46">
        <f t="shared" si="133"/>
        <v>-3801.1692788676169</v>
      </c>
      <c r="DW49" s="46">
        <f t="shared" si="133"/>
        <v>0</v>
      </c>
      <c r="DX49" s="46">
        <f t="shared" si="133"/>
        <v>-4095.6102300168714</v>
      </c>
      <c r="DY49" s="46">
        <f t="shared" si="133"/>
        <v>0</v>
      </c>
      <c r="DZ49" s="46">
        <f t="shared" si="133"/>
        <v>-362.1461044223413</v>
      </c>
      <c r="EA49" s="46">
        <f t="shared" si="133"/>
        <v>-94996.845067249931</v>
      </c>
      <c r="EB49" s="46">
        <f t="shared" si="133"/>
        <v>-401.09334191698832</v>
      </c>
      <c r="EC49" s="46">
        <f t="shared" ref="EC49:GN49" si="134">IF(ABS(HLOOKUP(EC$10,PTA_Look_Up_Table,40,FALSE))&gt;=0.0001,HLOOKUP(EC$10,PTA_Look_Up_Table,40,FALSE)*Capacity_Factor,0)</f>
        <v>-31148.942990869935</v>
      </c>
      <c r="ED49" s="46">
        <f t="shared" si="134"/>
        <v>-11310.855846333958</v>
      </c>
      <c r="EE49" s="46">
        <f t="shared" si="134"/>
        <v>-115579.09836174901</v>
      </c>
      <c r="EF49" s="46">
        <f t="shared" si="134"/>
        <v>-114879.24693877046</v>
      </c>
      <c r="EG49" s="46">
        <f t="shared" si="134"/>
        <v>-114883.84517413826</v>
      </c>
      <c r="EH49" s="46">
        <f t="shared" si="134"/>
        <v>-114884.39696238238</v>
      </c>
      <c r="EI49" s="46">
        <f t="shared" si="134"/>
        <v>-106609.35128469179</v>
      </c>
      <c r="EJ49" s="46">
        <f t="shared" si="134"/>
        <v>-388.72519235410527</v>
      </c>
      <c r="EK49" s="46">
        <f t="shared" si="134"/>
        <v>-106612.66201415659</v>
      </c>
      <c r="EL49" s="46">
        <f t="shared" si="134"/>
        <v>-386.79319778197208</v>
      </c>
      <c r="EM49" s="46">
        <f t="shared" si="134"/>
        <v>-386.6944889960767</v>
      </c>
      <c r="EN49" s="46">
        <f t="shared" si="134"/>
        <v>-47.392295261336223</v>
      </c>
      <c r="EO49" s="46">
        <f t="shared" si="134"/>
        <v>-277420.85882947902</v>
      </c>
      <c r="EP49" s="46">
        <f t="shared" si="134"/>
        <v>-277116.63957754563</v>
      </c>
      <c r="EQ49" s="46">
        <f t="shared" si="134"/>
        <v>-168426.49482421883</v>
      </c>
      <c r="ER49" s="46">
        <f t="shared" si="134"/>
        <v>-168430.05079290326</v>
      </c>
      <c r="ES49" s="46">
        <f t="shared" si="134"/>
        <v>-386.82918663745068</v>
      </c>
      <c r="ET49" s="46">
        <f t="shared" si="134"/>
        <v>0.13418079971863103</v>
      </c>
      <c r="EU49" s="46">
        <f t="shared" si="134"/>
        <v>3.6022882420338506E-2</v>
      </c>
      <c r="EV49" s="46">
        <f t="shared" si="134"/>
        <v>-47.392295261336223</v>
      </c>
      <c r="EW49" s="46">
        <f t="shared" si="134"/>
        <v>-51829.751796752127</v>
      </c>
      <c r="EX49" s="46">
        <f t="shared" si="134"/>
        <v>-50381.405751584236</v>
      </c>
      <c r="EY49" s="46">
        <f t="shared" si="134"/>
        <v>-7414.3847674294984</v>
      </c>
      <c r="EZ49" s="46">
        <f t="shared" si="134"/>
        <v>-487341.46175385971</v>
      </c>
      <c r="FA49" s="46">
        <f t="shared" si="134"/>
        <v>-488625.22775874345</v>
      </c>
      <c r="FB49" s="46">
        <f t="shared" si="134"/>
        <v>-1130590.2014097718</v>
      </c>
      <c r="FC49" s="46">
        <f t="shared" si="134"/>
        <v>-1133572.3103202998</v>
      </c>
      <c r="FD49" s="46">
        <f t="shared" si="134"/>
        <v>-13555.763400735894</v>
      </c>
      <c r="FE49" s="46">
        <f t="shared" si="134"/>
        <v>-13591.525409936366</v>
      </c>
      <c r="FF49" s="46">
        <f t="shared" si="134"/>
        <v>-3524.2206281555082</v>
      </c>
      <c r="FG49" s="46">
        <f t="shared" si="134"/>
        <v>-3533.5182600691915</v>
      </c>
      <c r="FH49" s="46">
        <f t="shared" si="134"/>
        <v>-134491.76304910384</v>
      </c>
      <c r="FI49" s="46">
        <f t="shared" si="134"/>
        <v>-134846.68550969279</v>
      </c>
      <c r="FJ49" s="46">
        <f t="shared" si="134"/>
        <v>-134491.76304910384</v>
      </c>
      <c r="FK49" s="46">
        <f t="shared" si="134"/>
        <v>-134846.68550969279</v>
      </c>
      <c r="FL49" s="46">
        <f t="shared" si="134"/>
        <v>-3.5966170850802355</v>
      </c>
      <c r="FM49" s="46">
        <f t="shared" si="134"/>
        <v>-3.6061201048403477</v>
      </c>
      <c r="FN49" s="46">
        <f t="shared" si="134"/>
        <v>-114849.38906378225</v>
      </c>
      <c r="FO49" s="46">
        <f t="shared" si="134"/>
        <v>-115153.60831571561</v>
      </c>
      <c r="FP49" s="46">
        <f t="shared" si="134"/>
        <v>-609198.07103972381</v>
      </c>
      <c r="FQ49" s="46">
        <f t="shared" si="134"/>
        <v>-610811.25462635641</v>
      </c>
      <c r="FR49" s="46">
        <f t="shared" si="134"/>
        <v>-262833.11039965844</v>
      </c>
      <c r="FS49" s="46">
        <f t="shared" si="134"/>
        <v>-263528.67013629375</v>
      </c>
      <c r="FT49" s="46">
        <f t="shared" si="134"/>
        <v>-264232.62931620085</v>
      </c>
      <c r="FU49" s="46">
        <f t="shared" si="134"/>
        <v>-264932.41942937445</v>
      </c>
      <c r="FV49" s="46">
        <f t="shared" si="134"/>
        <v>-236.11006704598</v>
      </c>
      <c r="FW49" s="46">
        <f t="shared" si="134"/>
        <v>-191.24919231932287</v>
      </c>
      <c r="FX49" s="46">
        <f t="shared" si="134"/>
        <v>-44.860874726657158</v>
      </c>
      <c r="FY49" s="46">
        <f t="shared" si="134"/>
        <v>-193.53285993238507</v>
      </c>
      <c r="FZ49" s="46">
        <f t="shared" si="134"/>
        <v>-13873.636346221389</v>
      </c>
      <c r="GA49" s="46">
        <f t="shared" si="134"/>
        <v>-16048.442269696154</v>
      </c>
      <c r="GB49" s="46">
        <f t="shared" si="134"/>
        <v>-9286.4367433080824</v>
      </c>
      <c r="GC49" s="46">
        <f t="shared" si="134"/>
        <v>-10734.782788475983</v>
      </c>
      <c r="GD49" s="46">
        <f t="shared" si="134"/>
        <v>64536.539936041605</v>
      </c>
      <c r="GE49" s="46">
        <f t="shared" si="134"/>
        <v>70527.304902620963</v>
      </c>
      <c r="GF49" s="46">
        <f t="shared" si="134"/>
        <v>35263.652451310481</v>
      </c>
      <c r="GG49" s="46">
        <f t="shared" si="134"/>
        <v>32538.799482159466</v>
      </c>
      <c r="GH49" s="46">
        <f t="shared" si="134"/>
        <v>35263.652451310481</v>
      </c>
      <c r="GI49" s="46">
        <f t="shared" si="134"/>
        <v>31997.703667999194</v>
      </c>
      <c r="GJ49" s="46">
        <f t="shared" si="134"/>
        <v>-595.5376947188804</v>
      </c>
      <c r="GK49" s="46">
        <f t="shared" si="134"/>
        <v>-154344.36835544105</v>
      </c>
      <c r="GL49" s="46">
        <f t="shared" si="134"/>
        <v>0</v>
      </c>
      <c r="GM49" s="46">
        <f t="shared" si="134"/>
        <v>-3207.6854626130189</v>
      </c>
      <c r="GN49" s="46">
        <f t="shared" si="134"/>
        <v>-8779.6744198940196</v>
      </c>
      <c r="GO49" s="46">
        <f t="shared" ref="GO49:ID49" si="135">IF(ABS(HLOOKUP(GO$10,PTA_Look_Up_Table,40,FALSE))&gt;=0.0001,HLOOKUP(GO$10,PTA_Look_Up_Table,40,FALSE)*Capacity_Factor,0)</f>
        <v>-153748.86622040902</v>
      </c>
      <c r="GP49" s="46">
        <f t="shared" si="135"/>
        <v>-19755.036882813089</v>
      </c>
      <c r="GQ49" s="46">
        <f t="shared" si="135"/>
        <v>-18360.88257419979</v>
      </c>
      <c r="GR49" s="46">
        <f t="shared" si="135"/>
        <v>-227.18881602460181</v>
      </c>
      <c r="GS49" s="46">
        <f t="shared" si="135"/>
        <v>-276083.9985335485</v>
      </c>
      <c r="GT49" s="46">
        <f t="shared" si="135"/>
        <v>-31527.242880068756</v>
      </c>
      <c r="GU49" s="46">
        <f t="shared" si="135"/>
        <v>-4.2960393394244614</v>
      </c>
      <c r="GV49" s="46">
        <f t="shared" si="135"/>
        <v>-244545.86703212876</v>
      </c>
      <c r="GW49" s="46">
        <f t="shared" si="135"/>
        <v>-31982.590801090369</v>
      </c>
      <c r="GX49" s="46">
        <f t="shared" si="135"/>
        <v>-8.7661372149712271</v>
      </c>
      <c r="GY49" s="46">
        <f t="shared" si="135"/>
        <v>-228772.93876370997</v>
      </c>
      <c r="GZ49" s="46">
        <f t="shared" si="135"/>
        <v>-16067.797775104331</v>
      </c>
      <c r="HA49" s="46">
        <f t="shared" si="135"/>
        <v>-9.5995213930305781</v>
      </c>
      <c r="HB49" s="46">
        <f t="shared" si="135"/>
        <v>-218135.31975404578</v>
      </c>
      <c r="HC49" s="46">
        <f t="shared" si="135"/>
        <v>-10801.610475821284</v>
      </c>
      <c r="HD49" s="46">
        <f t="shared" si="135"/>
        <v>-0.64786070842000665</v>
      </c>
      <c r="HE49" s="46">
        <f t="shared" si="135"/>
        <v>-319199.99621263932</v>
      </c>
      <c r="HF49" s="46">
        <f t="shared" si="135"/>
        <v>-5362.780896909213</v>
      </c>
      <c r="HG49" s="46">
        <f t="shared" si="135"/>
        <v>-0.5131201501826026</v>
      </c>
      <c r="HH49" s="46">
        <f t="shared" si="135"/>
        <v>-212886.70997582871</v>
      </c>
      <c r="HI49" s="46">
        <f t="shared" si="135"/>
        <v>-1.688288097639985</v>
      </c>
      <c r="HJ49" s="46">
        <f t="shared" si="135"/>
        <v>-212884.99330129137</v>
      </c>
      <c r="HK49" s="46">
        <f t="shared" si="135"/>
        <v>-210045.24575775038</v>
      </c>
      <c r="HL49" s="46">
        <f t="shared" si="135"/>
        <v>-31037.487896535047</v>
      </c>
      <c r="HM49" s="46">
        <f t="shared" si="135"/>
        <v>-181826.73364285487</v>
      </c>
      <c r="HN49" s="46">
        <f t="shared" si="135"/>
        <v>-17715.60913954673</v>
      </c>
      <c r="HO49" s="46">
        <f t="shared" si="135"/>
        <v>-164111.08158644469</v>
      </c>
      <c r="HP49" s="46">
        <f t="shared" si="135"/>
        <v>-62.074951269148137</v>
      </c>
      <c r="HQ49" s="46">
        <f t="shared" si="135"/>
        <v>-30975.411719069805</v>
      </c>
      <c r="HR49" s="46">
        <f t="shared" si="135"/>
        <v>-48691.02698959702</v>
      </c>
      <c r="HS49" s="46">
        <f t="shared" si="135"/>
        <v>-30975.411719069805</v>
      </c>
      <c r="HT49" s="46">
        <f t="shared" si="135"/>
        <v>-17831.306872380967</v>
      </c>
      <c r="HU49" s="46">
        <f t="shared" si="135"/>
        <v>-17715.60913954673</v>
      </c>
      <c r="HV49" s="46">
        <f t="shared" si="135"/>
        <v>-32550.092748222774</v>
      </c>
      <c r="HW49" s="46">
        <f t="shared" si="135"/>
        <v>-48806.72472243126</v>
      </c>
      <c r="HX49" s="46">
        <f t="shared" si="135"/>
        <v>-31338.218620569402</v>
      </c>
      <c r="HY49" s="46">
        <f t="shared" si="135"/>
        <v>-11310.855846333958</v>
      </c>
      <c r="HZ49" s="46">
        <f t="shared" si="135"/>
        <v>0</v>
      </c>
      <c r="IA49" s="46">
        <f t="shared" si="135"/>
        <v>-11162.762012588473</v>
      </c>
      <c r="IB49" s="46">
        <f t="shared" si="135"/>
        <v>-106613.64297103506</v>
      </c>
      <c r="IC49" s="46">
        <f t="shared" si="135"/>
        <v>-168268.80600600588</v>
      </c>
      <c r="ID49" s="46">
        <f t="shared" si="135"/>
        <v>-50265.708018749996</v>
      </c>
      <c r="IE49" s="46"/>
      <c r="IF49" s="46"/>
      <c r="IG49" s="46"/>
      <c r="IH49" s="46"/>
      <c r="II49" s="46"/>
      <c r="IJ49" s="46"/>
      <c r="IK49" s="46"/>
      <c r="IL49" s="46"/>
      <c r="IM49" s="46"/>
      <c r="IN49" s="46"/>
      <c r="IO49" s="46"/>
      <c r="IP49" s="46"/>
      <c r="IQ49" s="46"/>
      <c r="IR49" s="46"/>
      <c r="IS49" s="46"/>
      <c r="IT49" s="46"/>
    </row>
    <row r="50" spans="1:254" s="44" customFormat="1" ht="12" customHeight="1" x14ac:dyDescent="0.15">
      <c r="A50" s="17" t="s">
        <v>553</v>
      </c>
      <c r="B50" s="45"/>
      <c r="C50" s="54">
        <f>IF(HLOOKUP(C$10,PTA_Look_Up_Table,41,FALSE)&gt;=0.01,HLOOKUP(C$10,PTA_Look_Up_Table,41,FALSE),0)</f>
        <v>18.11392</v>
      </c>
      <c r="D50" s="43">
        <f>IF(HLOOKUP(D$10,PTA_Look_Up_Table,41,FALSE)&gt;=0.01,HLOOKUP(D$10,PTA_Look_Up_Table,41,FALSE),0)</f>
        <v>18.017140000000001</v>
      </c>
      <c r="E50" s="43">
        <f t="shared" ref="E50:BP50" si="136">IF(HLOOKUP(E$10,PTA_Look_Up_Table,41,FALSE)&gt;=0.01,HLOOKUP(E$10,PTA_Look_Up_Table,41,FALSE),0)</f>
        <v>18.016960000000001</v>
      </c>
      <c r="F50" s="43">
        <f t="shared" si="136"/>
        <v>22.625419999999998</v>
      </c>
      <c r="G50" s="43">
        <f t="shared" si="136"/>
        <v>18.11392</v>
      </c>
      <c r="H50" s="43">
        <f t="shared" si="136"/>
        <v>18.11392</v>
      </c>
      <c r="I50" s="43">
        <f t="shared" si="136"/>
        <v>18.015999999999998</v>
      </c>
      <c r="J50" s="43">
        <f t="shared" si="136"/>
        <v>18.015999999999998</v>
      </c>
      <c r="K50" s="43">
        <f t="shared" si="136"/>
        <v>0</v>
      </c>
      <c r="L50" s="43">
        <f t="shared" si="136"/>
        <v>18.11392</v>
      </c>
      <c r="M50" s="43">
        <f t="shared" si="136"/>
        <v>52.250819999999997</v>
      </c>
      <c r="N50" s="43">
        <f t="shared" si="136"/>
        <v>52.250819999999997</v>
      </c>
      <c r="O50" s="43">
        <f t="shared" si="136"/>
        <v>18.04739</v>
      </c>
      <c r="P50" s="43">
        <f t="shared" si="136"/>
        <v>52.250819999999997</v>
      </c>
      <c r="Q50" s="43">
        <f t="shared" si="136"/>
        <v>18.626180000000002</v>
      </c>
      <c r="R50" s="43">
        <f t="shared" si="136"/>
        <v>52.250819999999997</v>
      </c>
      <c r="S50" s="43">
        <f t="shared" si="136"/>
        <v>18.015309999999999</v>
      </c>
      <c r="T50" s="43">
        <f t="shared" si="136"/>
        <v>18.11392</v>
      </c>
      <c r="U50" s="43">
        <f t="shared" si="136"/>
        <v>20.021709999999999</v>
      </c>
      <c r="V50" s="43">
        <f t="shared" si="136"/>
        <v>28.013480000000001</v>
      </c>
      <c r="W50" s="43">
        <f t="shared" si="136"/>
        <v>20.021699999999999</v>
      </c>
      <c r="X50" s="43">
        <f t="shared" si="136"/>
        <v>28.013480000000001</v>
      </c>
      <c r="Y50" s="43">
        <f t="shared" si="136"/>
        <v>25.268429999999999</v>
      </c>
      <c r="Z50" s="43">
        <f t="shared" si="136"/>
        <v>18.047409999999999</v>
      </c>
      <c r="AA50" s="43">
        <f t="shared" si="136"/>
        <v>18.047409999999999</v>
      </c>
      <c r="AB50" s="43">
        <f t="shared" si="136"/>
        <v>18.047409999999999</v>
      </c>
      <c r="AC50" s="43">
        <f t="shared" si="136"/>
        <v>18.047409999999999</v>
      </c>
      <c r="AD50" s="43">
        <f t="shared" si="136"/>
        <v>18.047409999999999</v>
      </c>
      <c r="AE50" s="43">
        <f t="shared" si="136"/>
        <v>18.047409999999999</v>
      </c>
      <c r="AF50" s="43">
        <f t="shared" si="136"/>
        <v>18.047409999999999</v>
      </c>
      <c r="AG50" s="43">
        <f t="shared" si="136"/>
        <v>18.047409999999999</v>
      </c>
      <c r="AH50" s="43">
        <f t="shared" si="136"/>
        <v>18.047409999999999</v>
      </c>
      <c r="AI50" s="43">
        <f t="shared" si="136"/>
        <v>18.047409999999999</v>
      </c>
      <c r="AJ50" s="43">
        <f t="shared" si="136"/>
        <v>18.047409999999999</v>
      </c>
      <c r="AK50" s="43">
        <f t="shared" si="136"/>
        <v>18.047409999999999</v>
      </c>
      <c r="AL50" s="43">
        <f t="shared" si="136"/>
        <v>54.925939999999997</v>
      </c>
      <c r="AM50" s="43">
        <f t="shared" si="136"/>
        <v>166.02289999999999</v>
      </c>
      <c r="AN50" s="43">
        <f t="shared" si="136"/>
        <v>0</v>
      </c>
      <c r="AO50" s="43">
        <f t="shared" si="136"/>
        <v>18.024629999999998</v>
      </c>
      <c r="AP50" s="43">
        <f t="shared" si="136"/>
        <v>23.451070000000001</v>
      </c>
      <c r="AQ50" s="43">
        <f t="shared" si="136"/>
        <v>18.057649999999999</v>
      </c>
      <c r="AR50" s="43">
        <f t="shared" si="136"/>
        <v>23.451070000000001</v>
      </c>
      <c r="AS50" s="43">
        <f t="shared" si="136"/>
        <v>23.450949999999999</v>
      </c>
      <c r="AT50" s="43">
        <f t="shared" si="136"/>
        <v>23.451070000000001</v>
      </c>
      <c r="AU50" s="43">
        <f t="shared" si="136"/>
        <v>18.015280000000001</v>
      </c>
      <c r="AV50" s="43">
        <f t="shared" si="136"/>
        <v>28.41169</v>
      </c>
      <c r="AW50" s="43">
        <f t="shared" si="136"/>
        <v>26.41724</v>
      </c>
      <c r="AX50" s="43">
        <f t="shared" si="136"/>
        <v>27.87997</v>
      </c>
      <c r="AY50" s="43">
        <f t="shared" si="136"/>
        <v>23.450949999999999</v>
      </c>
      <c r="AZ50" s="43">
        <f t="shared" si="136"/>
        <v>23.450949999999999</v>
      </c>
      <c r="BA50" s="43">
        <f t="shared" si="136"/>
        <v>23.450949999999999</v>
      </c>
      <c r="BB50" s="43">
        <f t="shared" si="136"/>
        <v>23.450949999999999</v>
      </c>
      <c r="BC50" s="43">
        <f t="shared" si="136"/>
        <v>23.450949999999999</v>
      </c>
      <c r="BD50" s="43">
        <f t="shared" si="136"/>
        <v>23.450949999999999</v>
      </c>
      <c r="BE50" s="43">
        <f t="shared" si="136"/>
        <v>23.450949999999999</v>
      </c>
      <c r="BF50" s="43">
        <f t="shared" si="136"/>
        <v>23.450949999999999</v>
      </c>
      <c r="BG50" s="43">
        <f t="shared" si="136"/>
        <v>23.450949999999999</v>
      </c>
      <c r="BH50" s="43">
        <f t="shared" si="136"/>
        <v>2.0758459999999999</v>
      </c>
      <c r="BI50" s="43">
        <f t="shared" si="136"/>
        <v>18.015280000000001</v>
      </c>
      <c r="BJ50" s="43">
        <f t="shared" si="136"/>
        <v>16.940270000000002</v>
      </c>
      <c r="BK50" s="43">
        <f t="shared" si="136"/>
        <v>23.380130000000001</v>
      </c>
      <c r="BL50" s="43">
        <f t="shared" si="136"/>
        <v>24.126300000000001</v>
      </c>
      <c r="BM50" s="43">
        <f t="shared" si="136"/>
        <v>17.973710000000001</v>
      </c>
      <c r="BN50" s="43">
        <f t="shared" si="136"/>
        <v>18.031230000000001</v>
      </c>
      <c r="BO50" s="43">
        <f t="shared" si="136"/>
        <v>25.113440000000001</v>
      </c>
      <c r="BP50" s="43">
        <f t="shared" si="136"/>
        <v>0</v>
      </c>
      <c r="BQ50" s="43">
        <f t="shared" ref="BQ50:EB50" si="137">IF(HLOOKUP(BQ$10,PTA_Look_Up_Table,41,FALSE)&gt;=0.01,HLOOKUP(BQ$10,PTA_Look_Up_Table,41,FALSE),0)</f>
        <v>18.03566</v>
      </c>
      <c r="BR50" s="43">
        <f t="shared" si="137"/>
        <v>18.036100000000001</v>
      </c>
      <c r="BS50" s="43">
        <f t="shared" si="137"/>
        <v>25.73855</v>
      </c>
      <c r="BT50" s="43">
        <f t="shared" si="137"/>
        <v>0</v>
      </c>
      <c r="BU50" s="43">
        <f t="shared" si="137"/>
        <v>18.047350000000002</v>
      </c>
      <c r="BV50" s="43">
        <f t="shared" si="137"/>
        <v>26.223140000000001</v>
      </c>
      <c r="BW50" s="43">
        <f t="shared" si="137"/>
        <v>18.02112</v>
      </c>
      <c r="BX50" s="43">
        <f t="shared" si="137"/>
        <v>26.487770000000001</v>
      </c>
      <c r="BY50" s="43">
        <f t="shared" si="137"/>
        <v>18.021979999999999</v>
      </c>
      <c r="BZ50" s="43">
        <f t="shared" si="137"/>
        <v>26.487770000000001</v>
      </c>
      <c r="CA50" s="43">
        <f t="shared" si="137"/>
        <v>26.487760000000002</v>
      </c>
      <c r="CB50" s="43">
        <f t="shared" si="137"/>
        <v>18.019729999999999</v>
      </c>
      <c r="CC50" s="43">
        <f t="shared" si="137"/>
        <v>18.019729999999999</v>
      </c>
      <c r="CD50" s="43">
        <f t="shared" si="137"/>
        <v>18.019729999999999</v>
      </c>
      <c r="CE50" s="43">
        <f t="shared" si="137"/>
        <v>7.7095500000000001</v>
      </c>
      <c r="CF50" s="43">
        <f t="shared" si="137"/>
        <v>18.015999999999998</v>
      </c>
      <c r="CG50" s="43">
        <f t="shared" si="137"/>
        <v>3.1105559999999999</v>
      </c>
      <c r="CH50" s="43">
        <f t="shared" si="137"/>
        <v>18.019580000000001</v>
      </c>
      <c r="CI50" s="43">
        <f t="shared" si="137"/>
        <v>18.019580000000001</v>
      </c>
      <c r="CJ50" s="43">
        <f t="shared" si="137"/>
        <v>18.036439999999999</v>
      </c>
      <c r="CK50" s="43">
        <f t="shared" si="137"/>
        <v>18.016660000000002</v>
      </c>
      <c r="CL50" s="43">
        <f t="shared" si="137"/>
        <v>18.034610000000001</v>
      </c>
      <c r="CM50" s="43">
        <f t="shared" si="137"/>
        <v>18.015999999999998</v>
      </c>
      <c r="CN50" s="43">
        <f t="shared" si="137"/>
        <v>18.016660000000002</v>
      </c>
      <c r="CO50" s="43">
        <f t="shared" si="137"/>
        <v>0</v>
      </c>
      <c r="CP50" s="43">
        <f t="shared" si="137"/>
        <v>18.037579999999998</v>
      </c>
      <c r="CQ50" s="43">
        <f t="shared" si="137"/>
        <v>18.037579999999998</v>
      </c>
      <c r="CR50" s="43">
        <f t="shared" si="137"/>
        <v>18.036100000000001</v>
      </c>
      <c r="CS50" s="43">
        <f t="shared" si="137"/>
        <v>18.031230000000001</v>
      </c>
      <c r="CT50" s="43">
        <f t="shared" si="137"/>
        <v>18.035260000000001</v>
      </c>
      <c r="CU50" s="43">
        <f t="shared" si="137"/>
        <v>18.015650000000001</v>
      </c>
      <c r="CV50" s="43">
        <f t="shared" si="137"/>
        <v>18.035260000000001</v>
      </c>
      <c r="CW50" s="43">
        <f t="shared" si="137"/>
        <v>18.035260000000001</v>
      </c>
      <c r="CX50" s="43">
        <f t="shared" si="137"/>
        <v>18.04401</v>
      </c>
      <c r="CY50" s="43">
        <f t="shared" si="137"/>
        <v>18.11401</v>
      </c>
      <c r="CZ50" s="43">
        <f t="shared" si="137"/>
        <v>0</v>
      </c>
      <c r="DA50" s="43">
        <f t="shared" si="137"/>
        <v>19.84254</v>
      </c>
      <c r="DB50" s="43">
        <f t="shared" si="137"/>
        <v>28.013480000000001</v>
      </c>
      <c r="DC50" s="43">
        <f t="shared" si="137"/>
        <v>27.57883</v>
      </c>
      <c r="DD50" s="43">
        <f t="shared" si="137"/>
        <v>18.015820000000001</v>
      </c>
      <c r="DE50" s="43">
        <f t="shared" si="137"/>
        <v>18.015440000000002</v>
      </c>
      <c r="DF50" s="43">
        <f t="shared" si="137"/>
        <v>83.402540000000002</v>
      </c>
      <c r="DG50" s="43">
        <f t="shared" si="137"/>
        <v>25.137250000000002</v>
      </c>
      <c r="DH50" s="43">
        <f t="shared" si="137"/>
        <v>25.137250000000002</v>
      </c>
      <c r="DI50" s="43">
        <f t="shared" si="137"/>
        <v>28.013480000000001</v>
      </c>
      <c r="DJ50" s="43">
        <f t="shared" si="137"/>
        <v>18.057680000000001</v>
      </c>
      <c r="DK50" s="43">
        <f t="shared" si="137"/>
        <v>26.487770000000001</v>
      </c>
      <c r="DL50" s="43">
        <f t="shared" si="137"/>
        <v>26.487829999999999</v>
      </c>
      <c r="DM50" s="43">
        <f t="shared" si="137"/>
        <v>0</v>
      </c>
      <c r="DN50" s="43">
        <f t="shared" si="137"/>
        <v>26.487829999999999</v>
      </c>
      <c r="DO50" s="43">
        <f t="shared" si="137"/>
        <v>26.487829999999999</v>
      </c>
      <c r="DP50" s="43">
        <f t="shared" si="137"/>
        <v>87.019750000000002</v>
      </c>
      <c r="DQ50" s="43">
        <f t="shared" si="137"/>
        <v>18.116399999999999</v>
      </c>
      <c r="DR50" s="43">
        <f t="shared" si="137"/>
        <v>26.488379999999999</v>
      </c>
      <c r="DS50" s="43">
        <f t="shared" si="137"/>
        <v>18.04401</v>
      </c>
      <c r="DT50" s="43">
        <f t="shared" si="137"/>
        <v>18.116399999999999</v>
      </c>
      <c r="DU50" s="43">
        <f t="shared" si="137"/>
        <v>25.136990000000001</v>
      </c>
      <c r="DV50" s="43">
        <f t="shared" si="137"/>
        <v>25.136990000000001</v>
      </c>
      <c r="DW50" s="43">
        <f t="shared" si="137"/>
        <v>0</v>
      </c>
      <c r="DX50" s="43">
        <f t="shared" si="137"/>
        <v>18.01566</v>
      </c>
      <c r="DY50" s="43">
        <f t="shared" si="137"/>
        <v>0</v>
      </c>
      <c r="DZ50" s="43">
        <f t="shared" si="137"/>
        <v>27.57883</v>
      </c>
      <c r="EA50" s="43">
        <f t="shared" si="137"/>
        <v>18.015280000000001</v>
      </c>
      <c r="EB50" s="43">
        <f t="shared" si="137"/>
        <v>27.57883</v>
      </c>
      <c r="EC50" s="43">
        <f t="shared" ref="EC50:GN50" si="138">IF(HLOOKUP(EC$10,PTA_Look_Up_Table,41,FALSE)&gt;=0.01,HLOOKUP(EC$10,PTA_Look_Up_Table,41,FALSE),0)</f>
        <v>166.126</v>
      </c>
      <c r="ED50" s="43">
        <f t="shared" si="138"/>
        <v>22.090599999999998</v>
      </c>
      <c r="EE50" s="43">
        <f t="shared" si="138"/>
        <v>18.015350000000002</v>
      </c>
      <c r="EF50" s="43">
        <f t="shared" si="138"/>
        <v>18.015350000000002</v>
      </c>
      <c r="EG50" s="43">
        <f t="shared" si="138"/>
        <v>18.015350000000002</v>
      </c>
      <c r="EH50" s="43">
        <f t="shared" si="138"/>
        <v>18.015350000000002</v>
      </c>
      <c r="EI50" s="43">
        <f t="shared" si="138"/>
        <v>18.09244</v>
      </c>
      <c r="EJ50" s="43">
        <f t="shared" si="138"/>
        <v>27.448530000000002</v>
      </c>
      <c r="EK50" s="43">
        <f t="shared" si="138"/>
        <v>18.09244</v>
      </c>
      <c r="EL50" s="43">
        <f t="shared" si="138"/>
        <v>27.448530000000002</v>
      </c>
      <c r="EM50" s="43">
        <f t="shared" si="138"/>
        <v>27.448530000000002</v>
      </c>
      <c r="EN50" s="43">
        <f t="shared" si="138"/>
        <v>18.08972</v>
      </c>
      <c r="EO50" s="43">
        <f t="shared" si="138"/>
        <v>18.057680000000001</v>
      </c>
      <c r="EP50" s="43">
        <f t="shared" si="138"/>
        <v>18.057680000000001</v>
      </c>
      <c r="EQ50" s="43">
        <f t="shared" si="138"/>
        <v>18.11393</v>
      </c>
      <c r="ER50" s="43">
        <f t="shared" si="138"/>
        <v>18.11393</v>
      </c>
      <c r="ES50" s="43">
        <f t="shared" si="138"/>
        <v>27.441330000000001</v>
      </c>
      <c r="ET50" s="43">
        <f t="shared" si="138"/>
        <v>28.013480000000001</v>
      </c>
      <c r="EU50" s="43">
        <f t="shared" si="138"/>
        <v>28.013480000000001</v>
      </c>
      <c r="EV50" s="43">
        <f t="shared" si="138"/>
        <v>18.08972</v>
      </c>
      <c r="EW50" s="43">
        <f t="shared" si="138"/>
        <v>18.015280000000001</v>
      </c>
      <c r="EX50" s="43">
        <f t="shared" si="138"/>
        <v>18.015280000000001</v>
      </c>
      <c r="EY50" s="43">
        <f t="shared" si="138"/>
        <v>18.015280000000001</v>
      </c>
      <c r="EZ50" s="43">
        <f t="shared" si="138"/>
        <v>18.015280000000001</v>
      </c>
      <c r="FA50" s="43">
        <f t="shared" si="138"/>
        <v>18.015280000000001</v>
      </c>
      <c r="FB50" s="43">
        <f t="shared" si="138"/>
        <v>18.015280000000001</v>
      </c>
      <c r="FC50" s="43">
        <f t="shared" si="138"/>
        <v>18.015280000000001</v>
      </c>
      <c r="FD50" s="43">
        <f t="shared" si="138"/>
        <v>18.015280000000001</v>
      </c>
      <c r="FE50" s="43">
        <f t="shared" si="138"/>
        <v>18.015280000000001</v>
      </c>
      <c r="FF50" s="43">
        <f t="shared" si="138"/>
        <v>18.015280000000001</v>
      </c>
      <c r="FG50" s="43">
        <f t="shared" si="138"/>
        <v>18.015280000000001</v>
      </c>
      <c r="FH50" s="43">
        <f t="shared" si="138"/>
        <v>18.015280000000001</v>
      </c>
      <c r="FI50" s="43">
        <f t="shared" si="138"/>
        <v>18.015280000000001</v>
      </c>
      <c r="FJ50" s="43">
        <f t="shared" si="138"/>
        <v>18.015280000000001</v>
      </c>
      <c r="FK50" s="43">
        <f t="shared" si="138"/>
        <v>18.015280000000001</v>
      </c>
      <c r="FL50" s="43">
        <f t="shared" si="138"/>
        <v>18.015280000000001</v>
      </c>
      <c r="FM50" s="43">
        <f t="shared" si="138"/>
        <v>18.015280000000001</v>
      </c>
      <c r="FN50" s="43">
        <f t="shared" si="138"/>
        <v>18.015280000000001</v>
      </c>
      <c r="FO50" s="43">
        <f t="shared" si="138"/>
        <v>18.015280000000001</v>
      </c>
      <c r="FP50" s="43">
        <f t="shared" si="138"/>
        <v>18.015280000000001</v>
      </c>
      <c r="FQ50" s="43">
        <f t="shared" si="138"/>
        <v>18.015280000000001</v>
      </c>
      <c r="FR50" s="43">
        <f t="shared" si="138"/>
        <v>18.015280000000001</v>
      </c>
      <c r="FS50" s="43">
        <f t="shared" si="138"/>
        <v>18.015280000000001</v>
      </c>
      <c r="FT50" s="43">
        <f t="shared" si="138"/>
        <v>18.015280000000001</v>
      </c>
      <c r="FU50" s="43">
        <f t="shared" si="138"/>
        <v>18.015280000000001</v>
      </c>
      <c r="FV50" s="43">
        <f t="shared" si="138"/>
        <v>18.015280000000001</v>
      </c>
      <c r="FW50" s="43">
        <f t="shared" si="138"/>
        <v>18.015280000000001</v>
      </c>
      <c r="FX50" s="43">
        <f t="shared" si="138"/>
        <v>18.015280000000001</v>
      </c>
      <c r="FY50" s="43">
        <f t="shared" si="138"/>
        <v>18.015280000000001</v>
      </c>
      <c r="FZ50" s="43">
        <f t="shared" si="138"/>
        <v>18.015280000000001</v>
      </c>
      <c r="GA50" s="43">
        <f t="shared" si="138"/>
        <v>18.015280000000001</v>
      </c>
      <c r="GB50" s="43">
        <f t="shared" si="138"/>
        <v>18.015280000000001</v>
      </c>
      <c r="GC50" s="43">
        <f t="shared" si="138"/>
        <v>18.015280000000001</v>
      </c>
      <c r="GD50" s="43">
        <f t="shared" si="138"/>
        <v>236.35679999999999</v>
      </c>
      <c r="GE50" s="43">
        <f t="shared" si="138"/>
        <v>236.35679999999999</v>
      </c>
      <c r="GF50" s="43">
        <f t="shared" si="138"/>
        <v>236.35679999999999</v>
      </c>
      <c r="GG50" s="43">
        <f t="shared" si="138"/>
        <v>236.35679999999999</v>
      </c>
      <c r="GH50" s="43">
        <f t="shared" si="138"/>
        <v>236.35679999999999</v>
      </c>
      <c r="GI50" s="43">
        <f t="shared" si="138"/>
        <v>236.35679999999999</v>
      </c>
      <c r="GJ50" s="43">
        <f t="shared" si="138"/>
        <v>42.477939999999997</v>
      </c>
      <c r="GK50" s="43">
        <f t="shared" si="138"/>
        <v>18.11392</v>
      </c>
      <c r="GL50" s="43">
        <f t="shared" si="138"/>
        <v>0</v>
      </c>
      <c r="GM50" s="43">
        <f t="shared" si="138"/>
        <v>52.250819999999997</v>
      </c>
      <c r="GN50" s="43">
        <f t="shared" si="138"/>
        <v>18.017140000000001</v>
      </c>
      <c r="GO50" s="43">
        <f t="shared" ref="GO50:ID50" si="139">IF(HLOOKUP(GO$10,PTA_Look_Up_Table,41,FALSE)&gt;=0.01,HLOOKUP(GO$10,PTA_Look_Up_Table,41,FALSE),0)</f>
        <v>18.039449999999999</v>
      </c>
      <c r="GP50" s="43">
        <f t="shared" si="139"/>
        <v>18.015999999999998</v>
      </c>
      <c r="GQ50" s="43">
        <f t="shared" si="139"/>
        <v>18.11392</v>
      </c>
      <c r="GR50" s="43">
        <f t="shared" si="139"/>
        <v>18.626180000000002</v>
      </c>
      <c r="GS50" s="43">
        <f t="shared" si="139"/>
        <v>24.12548</v>
      </c>
      <c r="GT50" s="43">
        <f t="shared" si="139"/>
        <v>17.967469999999999</v>
      </c>
      <c r="GU50" s="43">
        <f t="shared" si="139"/>
        <v>166.13319999999999</v>
      </c>
      <c r="GV50" s="43">
        <f t="shared" si="139"/>
        <v>25.111519999999999</v>
      </c>
      <c r="GW50" s="43">
        <f t="shared" si="139"/>
        <v>18.023199999999999</v>
      </c>
      <c r="GX50" s="43">
        <f t="shared" si="139"/>
        <v>166.13319999999999</v>
      </c>
      <c r="GY50" s="43">
        <f t="shared" si="139"/>
        <v>25.73629</v>
      </c>
      <c r="GZ50" s="43">
        <f t="shared" si="139"/>
        <v>18.020389999999999</v>
      </c>
      <c r="HA50" s="43">
        <f t="shared" si="139"/>
        <v>166.13319999999999</v>
      </c>
      <c r="HB50" s="43">
        <f t="shared" si="139"/>
        <v>26.22298</v>
      </c>
      <c r="HC50" s="43">
        <f t="shared" si="139"/>
        <v>18.018429999999999</v>
      </c>
      <c r="HD50" s="43">
        <f t="shared" si="139"/>
        <v>166.13319999999999</v>
      </c>
      <c r="HE50" s="43">
        <f t="shared" si="139"/>
        <v>26.487860000000001</v>
      </c>
      <c r="HF50" s="43">
        <f t="shared" si="139"/>
        <v>18.017690000000002</v>
      </c>
      <c r="HG50" s="43">
        <f t="shared" si="139"/>
        <v>166.13319999999999</v>
      </c>
      <c r="HH50" s="43">
        <f t="shared" si="139"/>
        <v>26.487770000000001</v>
      </c>
      <c r="HI50" s="43">
        <f t="shared" si="139"/>
        <v>26.488759999999999</v>
      </c>
      <c r="HJ50" s="43">
        <f t="shared" si="139"/>
        <v>26.487770000000001</v>
      </c>
      <c r="HK50" s="43">
        <f t="shared" si="139"/>
        <v>26.487770000000001</v>
      </c>
      <c r="HL50" s="43">
        <f t="shared" si="139"/>
        <v>166.126</v>
      </c>
      <c r="HM50" s="43">
        <f t="shared" si="139"/>
        <v>18.096689999999999</v>
      </c>
      <c r="HN50" s="43">
        <f t="shared" si="139"/>
        <v>18.096689999999999</v>
      </c>
      <c r="HO50" s="43">
        <f t="shared" si="139"/>
        <v>18.096689999999999</v>
      </c>
      <c r="HP50" s="43">
        <f t="shared" si="139"/>
        <v>166.126</v>
      </c>
      <c r="HQ50" s="43">
        <f t="shared" si="139"/>
        <v>166.126</v>
      </c>
      <c r="HR50" s="43">
        <f t="shared" si="139"/>
        <v>74.499430000000004</v>
      </c>
      <c r="HS50" s="43">
        <f t="shared" si="139"/>
        <v>166.126</v>
      </c>
      <c r="HT50" s="43">
        <f t="shared" si="139"/>
        <v>18.015280000000001</v>
      </c>
      <c r="HU50" s="43">
        <f t="shared" si="139"/>
        <v>18.096689999999999</v>
      </c>
      <c r="HV50" s="43">
        <f t="shared" si="139"/>
        <v>18.015280000000001</v>
      </c>
      <c r="HW50" s="43">
        <f t="shared" si="139"/>
        <v>74.291610000000006</v>
      </c>
      <c r="HX50" s="43">
        <f t="shared" si="139"/>
        <v>166.126</v>
      </c>
      <c r="HY50" s="43">
        <f t="shared" si="139"/>
        <v>22.090599999999998</v>
      </c>
      <c r="HZ50" s="43">
        <f t="shared" si="139"/>
        <v>0</v>
      </c>
      <c r="IA50" s="43">
        <f t="shared" si="139"/>
        <v>18.015820000000001</v>
      </c>
      <c r="IB50" s="43">
        <f t="shared" si="139"/>
        <v>18.09244</v>
      </c>
      <c r="IC50" s="43">
        <f t="shared" si="139"/>
        <v>18.11401</v>
      </c>
      <c r="ID50" s="43">
        <f t="shared" si="139"/>
        <v>18.04401</v>
      </c>
      <c r="IE50" s="43"/>
      <c r="IF50" s="43"/>
      <c r="IG50" s="43"/>
      <c r="IH50" s="43"/>
      <c r="II50" s="43"/>
      <c r="IJ50" s="43"/>
      <c r="IK50" s="43"/>
      <c r="IL50" s="43"/>
      <c r="IM50" s="43"/>
      <c r="IN50" s="43"/>
      <c r="IO50" s="43"/>
      <c r="IP50" s="43"/>
      <c r="IQ50" s="43"/>
      <c r="IR50" s="43"/>
      <c r="IS50" s="43"/>
      <c r="IT50" s="43"/>
    </row>
    <row r="51" spans="1:254" s="44" customFormat="1" ht="12" customHeight="1" x14ac:dyDescent="0.15">
      <c r="A51" s="17" t="s">
        <v>559</v>
      </c>
      <c r="B51" s="16" t="s">
        <v>622</v>
      </c>
      <c r="C51" s="61" t="str">
        <f>IF(C55="Mixed",HLOOKUP(C10,PTA_Look_Up_Table,64,FALSE),IF(C55="CTA_Slurry",HLOOKUP(C10,PTA_Look_Up_Table,45,FALSE),IF(C55="PTA_Slurry",HLOOKUP(C10,PTA_Look_Up_Table,50,FALSE),HLOOKUP(C10,PTA_Look_Up_Table,54,FALSE))))</f>
        <v xml:space="preserve"> 4.249(L)</v>
      </c>
      <c r="D51" s="62" t="str">
        <f>IF(D55="Mixed",HLOOKUP(D10,PTA_Look_Up_Table,64,FALSE),IF(D55="CTA_Slurry",HLOOKUP(D10,PTA_Look_Up_Table,45,FALSE),IF(D55="PTA_Slurry",HLOOKUP(D10,PTA_Look_Up_Table,50,FALSE),HLOOKUP(D10,PTA_Look_Up_Table,54,FALSE))))</f>
        <v>2.113(V)</v>
      </c>
      <c r="E51" s="62" t="str">
        <f t="shared" ref="E51:BP51" si="140">IF(E55="Mixed",HLOOKUP(E10,PTA_Look_Up_Table,64,FALSE),IF(E55="CTA_Slurry",HLOOKUP(E10,PTA_Look_Up_Table,45,FALSE),IF(E55="PTA_Slurry",HLOOKUP(E10,PTA_Look_Up_Table,50,FALSE),HLOOKUP(E10,PTA_Look_Up_Table,54,FALSE))))</f>
        <v xml:space="preserve"> 4.219(L)</v>
      </c>
      <c r="F51" s="62" t="str">
        <f t="shared" si="140"/>
        <v>1.463(V)</v>
      </c>
      <c r="G51" s="62" t="str">
        <f t="shared" si="140"/>
        <v xml:space="preserve"> 4.184(L)</v>
      </c>
      <c r="H51" s="62" t="str">
        <f t="shared" si="140"/>
        <v xml:space="preserve"> 4.184(L)</v>
      </c>
      <c r="I51" s="62" t="str">
        <f t="shared" si="140"/>
        <v xml:space="preserve"> 4.179(L)</v>
      </c>
      <c r="J51" s="62" t="str">
        <f t="shared" si="140"/>
        <v>1.891(V)</v>
      </c>
      <c r="K51" s="62" t="str">
        <f t="shared" si="140"/>
        <v/>
      </c>
      <c r="L51" s="62" t="str">
        <f t="shared" si="140"/>
        <v xml:space="preserve"> 4.184(L)</v>
      </c>
      <c r="M51" s="62">
        <f t="shared" si="140"/>
        <v>2.1480816839821348</v>
      </c>
      <c r="N51" s="62">
        <f t="shared" si="140"/>
        <v>2.1480816800043896</v>
      </c>
      <c r="O51" s="62" t="str">
        <f t="shared" si="140"/>
        <v xml:space="preserve"> 4.185(L)</v>
      </c>
      <c r="P51" s="62">
        <f t="shared" si="140"/>
        <v>2.1480816924706434</v>
      </c>
      <c r="Q51" s="62" t="str">
        <f t="shared" si="140"/>
        <v>1.859(V)</v>
      </c>
      <c r="R51" s="62">
        <f t="shared" si="140"/>
        <v>2.1466841196321682</v>
      </c>
      <c r="S51" s="62" t="str">
        <f t="shared" si="140"/>
        <v xml:space="preserve"> 4.179(L)</v>
      </c>
      <c r="T51" s="62" t="str">
        <f t="shared" si="140"/>
        <v xml:space="preserve"> 4.185(L)</v>
      </c>
      <c r="U51" s="62" t="str">
        <f t="shared" si="140"/>
        <v>1.719(V)</v>
      </c>
      <c r="V51" s="62" t="str">
        <f t="shared" si="140"/>
        <v>1.040(V)</v>
      </c>
      <c r="W51" s="62" t="str">
        <f t="shared" si="140"/>
        <v>1.092(V) 4.170(L)</v>
      </c>
      <c r="X51" s="62" t="str">
        <f t="shared" si="140"/>
        <v>1.054(V)</v>
      </c>
      <c r="Y51" s="62" t="str">
        <f t="shared" si="140"/>
        <v>1.205(V)</v>
      </c>
      <c r="Z51" s="62" t="str">
        <f t="shared" si="140"/>
        <v xml:space="preserve"> 4.184(L)</v>
      </c>
      <c r="AA51" s="62" t="str">
        <f t="shared" si="140"/>
        <v xml:space="preserve"> 4.185(L)</v>
      </c>
      <c r="AB51" s="62" t="str">
        <f t="shared" si="140"/>
        <v xml:space="preserve"> 4.184(L)</v>
      </c>
      <c r="AC51" s="62" t="str">
        <f t="shared" si="140"/>
        <v xml:space="preserve"> 4.162(L)</v>
      </c>
      <c r="AD51" s="62" t="str">
        <f t="shared" si="140"/>
        <v xml:space="preserve"> 4.184(L)</v>
      </c>
      <c r="AE51" s="62" t="str">
        <f t="shared" si="140"/>
        <v xml:space="preserve"> 4.184(L)</v>
      </c>
      <c r="AF51" s="62" t="str">
        <f t="shared" si="140"/>
        <v xml:space="preserve"> 4.184(L)</v>
      </c>
      <c r="AG51" s="62" t="str">
        <f t="shared" si="140"/>
        <v xml:space="preserve"> 4.162(L)</v>
      </c>
      <c r="AH51" s="62" t="str">
        <f t="shared" si="140"/>
        <v xml:space="preserve"> 4.162(L)</v>
      </c>
      <c r="AI51" s="62" t="str">
        <f t="shared" si="140"/>
        <v xml:space="preserve"> 4.162(L)</v>
      </c>
      <c r="AJ51" s="62" t="str">
        <f t="shared" si="140"/>
        <v xml:space="preserve"> 4.162(L)</v>
      </c>
      <c r="AK51" s="62" t="str">
        <f t="shared" si="140"/>
        <v xml:space="preserve"> 4.184(L)</v>
      </c>
      <c r="AL51" s="62" t="str">
        <f t="shared" si="140"/>
        <v xml:space="preserve"> 1.187(L)</v>
      </c>
      <c r="AM51" s="62">
        <f t="shared" si="140"/>
        <v>1.5189710400000001</v>
      </c>
      <c r="AN51" s="62" t="str">
        <f t="shared" si="140"/>
        <v/>
      </c>
      <c r="AO51" s="62" t="str">
        <f t="shared" si="140"/>
        <v>1.057(V) 4.157(L)</v>
      </c>
      <c r="AP51" s="62">
        <f t="shared" si="140"/>
        <v>3.5165400936157543</v>
      </c>
      <c r="AQ51" s="62" t="str">
        <f t="shared" si="140"/>
        <v xml:space="preserve"> 4.207(L)</v>
      </c>
      <c r="AR51" s="62">
        <f t="shared" si="140"/>
        <v>3.5165408759598136</v>
      </c>
      <c r="AS51" s="62">
        <f t="shared" si="140"/>
        <v>3.516554294105005</v>
      </c>
      <c r="AT51" s="62">
        <f t="shared" si="140"/>
        <v>3.516149617517224</v>
      </c>
      <c r="AU51" s="62" t="str">
        <f t="shared" si="140"/>
        <v xml:space="preserve"> 4.155(L)</v>
      </c>
      <c r="AV51" s="62" t="str">
        <f t="shared" si="140"/>
        <v>1.038(V)</v>
      </c>
      <c r="AW51" s="62" t="str">
        <f t="shared" si="140"/>
        <v>1.134(V)</v>
      </c>
      <c r="AX51" s="62" t="str">
        <f t="shared" si="140"/>
        <v>1.061(V)</v>
      </c>
      <c r="AY51" s="62">
        <f t="shared" si="140"/>
        <v>3.5194040679523808</v>
      </c>
      <c r="AZ51" s="62">
        <f t="shared" si="140"/>
        <v>3.5194357788330164</v>
      </c>
      <c r="BA51" s="62">
        <f t="shared" si="140"/>
        <v>3.5503962042430719</v>
      </c>
      <c r="BB51" s="62">
        <f t="shared" si="140"/>
        <v>3.6162675648945339</v>
      </c>
      <c r="BC51" s="62">
        <f t="shared" si="140"/>
        <v>3.739842052471416</v>
      </c>
      <c r="BD51" s="62">
        <f t="shared" si="140"/>
        <v>3.9420186681299287</v>
      </c>
      <c r="BE51" s="62">
        <f t="shared" si="140"/>
        <v>4.1585345754410588</v>
      </c>
      <c r="BF51" s="62">
        <f t="shared" si="140"/>
        <v>4.3158376671243932</v>
      </c>
      <c r="BG51" s="62">
        <f t="shared" si="140"/>
        <v>4.5720968620386166</v>
      </c>
      <c r="BH51" s="62" t="str">
        <f t="shared" si="140"/>
        <v>14.090(V)</v>
      </c>
      <c r="BI51" s="62" t="str">
        <f t="shared" si="140"/>
        <v>5.548(V)</v>
      </c>
      <c r="BJ51" s="62" t="str">
        <f t="shared" si="140"/>
        <v>3.299(V) 5.320(L)</v>
      </c>
      <c r="BK51" s="62">
        <f t="shared" si="140"/>
        <v>4.6046131368088954</v>
      </c>
      <c r="BL51" s="62">
        <f t="shared" si="140"/>
        <v>4.2438617701103922</v>
      </c>
      <c r="BM51" s="62" t="str">
        <f t="shared" si="140"/>
        <v>4.013(V)</v>
      </c>
      <c r="BN51" s="62" t="str">
        <f t="shared" si="140"/>
        <v>4.049(V) 4.943(L)</v>
      </c>
      <c r="BO51" s="62">
        <f t="shared" si="140"/>
        <v>3.868388570029655</v>
      </c>
      <c r="BP51" s="62" t="str">
        <f t="shared" si="140"/>
        <v/>
      </c>
      <c r="BQ51" s="62" t="str">
        <f t="shared" ref="BQ51:EB51" si="141">IF(BQ55="Mixed",HLOOKUP(BQ10,PTA_Look_Up_Table,64,FALSE),IF(BQ55="CTA_Slurry",HLOOKUP(BQ10,PTA_Look_Up_Table,45,FALSE),IF(BQ55="PTA_Slurry",HLOOKUP(BQ10,PTA_Look_Up_Table,50,FALSE),HLOOKUP(BQ10,PTA_Look_Up_Table,54,FALSE))))</f>
        <v>3.242(V) 4.543(L)</v>
      </c>
      <c r="BR51" s="62" t="str">
        <f t="shared" si="141"/>
        <v>3.243(V) 4.560(L)</v>
      </c>
      <c r="BS51" s="62">
        <f t="shared" si="141"/>
        <v>3.640625649526855</v>
      </c>
      <c r="BT51" s="62" t="str">
        <f t="shared" si="141"/>
        <v/>
      </c>
      <c r="BU51" s="62" t="str">
        <f t="shared" si="141"/>
        <v>2.747(V) 4.441(L)</v>
      </c>
      <c r="BV51" s="62">
        <f t="shared" si="141"/>
        <v>3.4896423109255288</v>
      </c>
      <c r="BW51" s="62" t="str">
        <f t="shared" si="141"/>
        <v>2.447(V) 4.356(L)</v>
      </c>
      <c r="BX51" s="62">
        <f t="shared" si="141"/>
        <v>3.4089208369588961</v>
      </c>
      <c r="BY51" s="62" t="str">
        <f t="shared" si="141"/>
        <v>2.309(V) 4.314(L)</v>
      </c>
      <c r="BZ51" s="62">
        <f t="shared" si="141"/>
        <v>3.4131375066109051</v>
      </c>
      <c r="CA51" s="62">
        <f t="shared" si="141"/>
        <v>3.4089195257591114</v>
      </c>
      <c r="CB51" s="62" t="str">
        <f t="shared" si="141"/>
        <v>2.308(V)</v>
      </c>
      <c r="CC51" s="62" t="str">
        <f t="shared" si="141"/>
        <v>2.306(V)</v>
      </c>
      <c r="CD51" s="62" t="str">
        <f t="shared" si="141"/>
        <v xml:space="preserve"> 4.316(L)</v>
      </c>
      <c r="CE51" s="62" t="str">
        <f t="shared" si="141"/>
        <v>4.032(V)</v>
      </c>
      <c r="CF51" s="62" t="str">
        <f t="shared" si="141"/>
        <v>2.447(V)</v>
      </c>
      <c r="CG51" s="62" t="str">
        <f t="shared" si="141"/>
        <v>9.530(V)</v>
      </c>
      <c r="CH51" s="62" t="str">
        <f t="shared" si="141"/>
        <v xml:space="preserve"> 4.360(L)</v>
      </c>
      <c r="CI51" s="62" t="str">
        <f t="shared" si="141"/>
        <v>2.447(V) 4.354(L)</v>
      </c>
      <c r="CJ51" s="62" t="str">
        <f t="shared" si="141"/>
        <v xml:space="preserve"> 4.461(L)</v>
      </c>
      <c r="CK51" s="62" t="str">
        <f t="shared" si="141"/>
        <v>2.749(V)</v>
      </c>
      <c r="CL51" s="62" t="str">
        <f t="shared" si="141"/>
        <v xml:space="preserve"> 4.358(L)</v>
      </c>
      <c r="CM51" s="62" t="str">
        <f t="shared" si="141"/>
        <v>2.447(V)</v>
      </c>
      <c r="CN51" s="62" t="str">
        <f t="shared" si="141"/>
        <v>2.749(V)</v>
      </c>
      <c r="CO51" s="62" t="str">
        <f t="shared" si="141"/>
        <v/>
      </c>
      <c r="CP51" s="62" t="str">
        <f t="shared" si="141"/>
        <v xml:space="preserve"> 4.461(L)</v>
      </c>
      <c r="CQ51" s="62" t="str">
        <f t="shared" si="141"/>
        <v>2.748(V) 4.438(L)</v>
      </c>
      <c r="CR51" s="62" t="str">
        <f t="shared" si="141"/>
        <v xml:space="preserve"> 4.655(L)</v>
      </c>
      <c r="CS51" s="62" t="str">
        <f t="shared" si="141"/>
        <v xml:space="preserve"> 4.998(L)</v>
      </c>
      <c r="CT51" s="62" t="str">
        <f t="shared" si="141"/>
        <v xml:space="preserve"> 4.309(L)</v>
      </c>
      <c r="CU51" s="62" t="str">
        <f t="shared" si="141"/>
        <v>2.299(V)</v>
      </c>
      <c r="CV51" s="62" t="str">
        <f t="shared" si="141"/>
        <v xml:space="preserve"> 4.313(L)</v>
      </c>
      <c r="CW51" s="62" t="str">
        <f t="shared" si="141"/>
        <v xml:space="preserve"> 4.313(L)</v>
      </c>
      <c r="CX51" s="62" t="str">
        <f t="shared" si="141"/>
        <v xml:space="preserve"> 4.297(L)</v>
      </c>
      <c r="CY51" s="62" t="str">
        <f t="shared" si="141"/>
        <v xml:space="preserve"> 4.301(L)</v>
      </c>
      <c r="CZ51" s="62" t="str">
        <f t="shared" si="141"/>
        <v/>
      </c>
      <c r="DA51" s="62" t="str">
        <f t="shared" si="141"/>
        <v>1.755(V)</v>
      </c>
      <c r="DB51" s="62" t="str">
        <f t="shared" si="141"/>
        <v>1.054(V)</v>
      </c>
      <c r="DC51" s="62" t="str">
        <f t="shared" si="141"/>
        <v>1.070(V)</v>
      </c>
      <c r="DD51" s="62" t="str">
        <f t="shared" si="141"/>
        <v>2.021(V)</v>
      </c>
      <c r="DE51" s="62" t="str">
        <f t="shared" si="141"/>
        <v xml:space="preserve"> 4.219(L)</v>
      </c>
      <c r="DF51" s="62">
        <f t="shared" si="141"/>
        <v>1.6074949974912001</v>
      </c>
      <c r="DG51" s="62" t="str">
        <f t="shared" si="141"/>
        <v>1.070(V) 4.189(L)</v>
      </c>
      <c r="DH51" s="62" t="str">
        <f t="shared" si="141"/>
        <v>1.246(V) 4.231(L)</v>
      </c>
      <c r="DI51" s="62" t="str">
        <f t="shared" si="141"/>
        <v>1.054(V)</v>
      </c>
      <c r="DJ51" s="62" t="str">
        <f t="shared" si="141"/>
        <v xml:space="preserve"> 4.212(L)</v>
      </c>
      <c r="DK51" s="62">
        <f t="shared" si="141"/>
        <v>3.4089189088706449</v>
      </c>
      <c r="DL51" s="62">
        <f t="shared" si="141"/>
        <v>3.4092542224930784</v>
      </c>
      <c r="DM51" s="62" t="str">
        <f t="shared" si="141"/>
        <v/>
      </c>
      <c r="DN51" s="62">
        <f t="shared" si="141"/>
        <v>3.4094747890815236</v>
      </c>
      <c r="DO51" s="62">
        <f t="shared" si="141"/>
        <v>3.4093794778412412</v>
      </c>
      <c r="DP51" s="62">
        <f t="shared" si="141"/>
        <v>1.54316181439296</v>
      </c>
      <c r="DQ51" s="62" t="str">
        <f t="shared" si="141"/>
        <v xml:space="preserve"> 4.310(L)</v>
      </c>
      <c r="DR51" s="62">
        <f t="shared" si="141"/>
        <v>3.4094356011882012</v>
      </c>
      <c r="DS51" s="62" t="str">
        <f t="shared" si="141"/>
        <v xml:space="preserve"> 4.298(L)</v>
      </c>
      <c r="DT51" s="62" t="str">
        <f t="shared" si="141"/>
        <v xml:space="preserve"> 4.311(L)</v>
      </c>
      <c r="DU51" s="62" t="str">
        <f t="shared" si="141"/>
        <v>1.246(V)</v>
      </c>
      <c r="DV51" s="62" t="str">
        <f t="shared" si="141"/>
        <v>1.246(V)</v>
      </c>
      <c r="DW51" s="62" t="str">
        <f t="shared" si="141"/>
        <v/>
      </c>
      <c r="DX51" s="62" t="str">
        <f t="shared" si="141"/>
        <v xml:space="preserve"> 4.189(L)</v>
      </c>
      <c r="DY51" s="62" t="str">
        <f t="shared" si="141"/>
        <v/>
      </c>
      <c r="DZ51" s="62" t="str">
        <f t="shared" si="141"/>
        <v>1.073(V)</v>
      </c>
      <c r="EA51" s="62" t="str">
        <f t="shared" si="141"/>
        <v xml:space="preserve"> 4.155(L)</v>
      </c>
      <c r="EB51" s="62" t="str">
        <f t="shared" si="141"/>
        <v>1.070(V)</v>
      </c>
      <c r="EC51" s="62">
        <f t="shared" ref="EC51:GN51" si="142">IF(EC55="Mixed",HLOOKUP(EC10,PTA_Look_Up_Table,64,FALSE),IF(EC55="CTA_Slurry",HLOOKUP(EC10,PTA_Look_Up_Table,45,FALSE),IF(EC55="PTA_Slurry",HLOOKUP(EC10,PTA_Look_Up_Table,50,FALSE),HLOOKUP(EC10,PTA_Look_Up_Table,54,FALSE))))</f>
        <v>1.6596475199999998</v>
      </c>
      <c r="ED51" s="62" t="str">
        <f t="shared" si="142"/>
        <v>1.528(V)</v>
      </c>
      <c r="EE51" s="62" t="str">
        <f t="shared" si="142"/>
        <v xml:space="preserve"> 4.168(L)</v>
      </c>
      <c r="EF51" s="62" t="str">
        <f t="shared" si="142"/>
        <v xml:space="preserve"> 4.193(L)</v>
      </c>
      <c r="EG51" s="62" t="str">
        <f t="shared" si="142"/>
        <v xml:space="preserve"> 4.194(L)</v>
      </c>
      <c r="EH51" s="62" t="str">
        <f t="shared" si="142"/>
        <v xml:space="preserve"> 4.194(L)</v>
      </c>
      <c r="EI51" s="62" t="str">
        <f t="shared" si="142"/>
        <v xml:space="preserve"> 4.184(L)</v>
      </c>
      <c r="EJ51" s="62" t="str">
        <f t="shared" si="142"/>
        <v>1.072(V)</v>
      </c>
      <c r="EK51" s="62" t="str">
        <f t="shared" si="142"/>
        <v xml:space="preserve"> 4.185(L)</v>
      </c>
      <c r="EL51" s="62" t="str">
        <f t="shared" si="142"/>
        <v>1.073(V)</v>
      </c>
      <c r="EM51" s="62" t="str">
        <f t="shared" si="142"/>
        <v>1.073(V)</v>
      </c>
      <c r="EN51" s="62" t="str">
        <f t="shared" si="142"/>
        <v>2.009(V)</v>
      </c>
      <c r="EO51" s="62" t="str">
        <f t="shared" si="142"/>
        <v xml:space="preserve"> 4.206(L)</v>
      </c>
      <c r="EP51" s="62" t="str">
        <f t="shared" si="142"/>
        <v xml:space="preserve"> 4.211(L)</v>
      </c>
      <c r="EQ51" s="62" t="str">
        <f t="shared" si="142"/>
        <v xml:space="preserve"> 4.305(L)</v>
      </c>
      <c r="ER51" s="62" t="str">
        <f t="shared" si="142"/>
        <v xml:space="preserve"> 4.305(L)</v>
      </c>
      <c r="ES51" s="62" t="str">
        <f t="shared" si="142"/>
        <v>1.073(V)</v>
      </c>
      <c r="ET51" s="62" t="str">
        <f t="shared" si="142"/>
        <v>1.042(V)</v>
      </c>
      <c r="EU51" s="62" t="str">
        <f t="shared" si="142"/>
        <v>1.054(V)</v>
      </c>
      <c r="EV51" s="62" t="str">
        <f t="shared" si="142"/>
        <v>2.009(V)</v>
      </c>
      <c r="EW51" s="62" t="str">
        <f t="shared" si="142"/>
        <v xml:space="preserve"> 4.180(L)</v>
      </c>
      <c r="EX51" s="62" t="str">
        <f t="shared" si="142"/>
        <v xml:space="preserve"> 4.287(L)</v>
      </c>
      <c r="EY51" s="62" t="str">
        <f t="shared" si="142"/>
        <v xml:space="preserve"> 4.155(L)</v>
      </c>
      <c r="EZ51" s="62" t="str">
        <f t="shared" si="142"/>
        <v xml:space="preserve"> 4.169(L)</v>
      </c>
      <c r="FA51" s="62" t="str">
        <f t="shared" si="142"/>
        <v xml:space="preserve"> 4.157(L)</v>
      </c>
      <c r="FB51" s="62" t="str">
        <f t="shared" si="142"/>
        <v xml:space="preserve"> 4.169(L)</v>
      </c>
      <c r="FC51" s="62" t="str">
        <f t="shared" si="142"/>
        <v xml:space="preserve"> 4.157(L)</v>
      </c>
      <c r="FD51" s="62" t="str">
        <f t="shared" si="142"/>
        <v xml:space="preserve"> 4.169(L)</v>
      </c>
      <c r="FE51" s="62" t="str">
        <f t="shared" si="142"/>
        <v xml:space="preserve"> 4.157(L)</v>
      </c>
      <c r="FF51" s="62" t="str">
        <f t="shared" si="142"/>
        <v xml:space="preserve"> 4.169(L)</v>
      </c>
      <c r="FG51" s="62" t="str">
        <f t="shared" si="142"/>
        <v xml:space="preserve"> 4.157(L)</v>
      </c>
      <c r="FH51" s="62" t="str">
        <f t="shared" si="142"/>
        <v xml:space="preserve"> 4.169(L)</v>
      </c>
      <c r="FI51" s="62" t="str">
        <f t="shared" si="142"/>
        <v xml:space="preserve"> 4.157(L)</v>
      </c>
      <c r="FJ51" s="62" t="str">
        <f t="shared" si="142"/>
        <v xml:space="preserve"> 4.169(L)</v>
      </c>
      <c r="FK51" s="62" t="str">
        <f t="shared" si="142"/>
        <v xml:space="preserve"> 4.157(L)</v>
      </c>
      <c r="FL51" s="62" t="str">
        <f t="shared" si="142"/>
        <v xml:space="preserve"> 4.169(L)</v>
      </c>
      <c r="FM51" s="62" t="str">
        <f t="shared" si="142"/>
        <v xml:space="preserve"> 4.157(L)</v>
      </c>
      <c r="FN51" s="62" t="str">
        <f t="shared" si="142"/>
        <v xml:space="preserve"> 4.180(L)</v>
      </c>
      <c r="FO51" s="62" t="str">
        <f t="shared" si="142"/>
        <v xml:space="preserve"> 4.181(L)</v>
      </c>
      <c r="FP51" s="62" t="str">
        <f t="shared" si="142"/>
        <v xml:space="preserve"> 4.179(L)</v>
      </c>
      <c r="FQ51" s="62" t="str">
        <f t="shared" si="142"/>
        <v xml:space="preserve"> 4.180(L)</v>
      </c>
      <c r="FR51" s="62" t="str">
        <f t="shared" si="142"/>
        <v xml:space="preserve"> 4.180(L)</v>
      </c>
      <c r="FS51" s="62" t="str">
        <f t="shared" si="142"/>
        <v xml:space="preserve"> 4.181(L)</v>
      </c>
      <c r="FT51" s="62" t="str">
        <f t="shared" si="142"/>
        <v xml:space="preserve"> 4.180(L)</v>
      </c>
      <c r="FU51" s="62" t="str">
        <f t="shared" si="142"/>
        <v xml:space="preserve"> 4.181(L)</v>
      </c>
      <c r="FV51" s="62" t="str">
        <f t="shared" si="142"/>
        <v>2.381(V)</v>
      </c>
      <c r="FW51" s="62" t="str">
        <f t="shared" si="142"/>
        <v>2.381(V)</v>
      </c>
      <c r="FX51" s="62" t="str">
        <f t="shared" si="142"/>
        <v>2.381(V)</v>
      </c>
      <c r="FY51" s="62" t="str">
        <f t="shared" si="142"/>
        <v>2.381(V)</v>
      </c>
      <c r="FZ51" s="62" t="str">
        <f t="shared" si="142"/>
        <v>2.363(V)</v>
      </c>
      <c r="GA51" s="62" t="str">
        <f t="shared" si="142"/>
        <v>2.363(V) 4.336(L)</v>
      </c>
      <c r="GB51" s="62" t="str">
        <f t="shared" si="142"/>
        <v>2.363(V)</v>
      </c>
      <c r="GC51" s="62" t="str">
        <f t="shared" si="142"/>
        <v>2.363(V) 4.336(L)</v>
      </c>
      <c r="GD51" s="62" t="str">
        <f t="shared" si="142"/>
        <v xml:space="preserve"> 2.408(L)</v>
      </c>
      <c r="GE51" s="62" t="str">
        <f t="shared" si="142"/>
        <v xml:space="preserve"> 2.446(L)</v>
      </c>
      <c r="GF51" s="62" t="str">
        <f t="shared" si="142"/>
        <v xml:space="preserve"> 2.446(L)</v>
      </c>
      <c r="GG51" s="62" t="str">
        <f t="shared" si="142"/>
        <v xml:space="preserve"> 2.412(L)</v>
      </c>
      <c r="GH51" s="62" t="str">
        <f t="shared" si="142"/>
        <v xml:space="preserve"> 2.446(L)</v>
      </c>
      <c r="GI51" s="62" t="str">
        <f t="shared" si="142"/>
        <v xml:space="preserve"> 2.405(L)</v>
      </c>
      <c r="GJ51" s="62">
        <f t="shared" si="142"/>
        <v>2.7542510410722696</v>
      </c>
      <c r="GK51" s="62" t="str">
        <f t="shared" si="142"/>
        <v xml:space="preserve"> 4.185(L)</v>
      </c>
      <c r="GL51" s="62" t="str">
        <f t="shared" si="142"/>
        <v/>
      </c>
      <c r="GM51" s="62">
        <f t="shared" si="142"/>
        <v>2.1458140963503705</v>
      </c>
      <c r="GN51" s="62" t="str">
        <f t="shared" si="142"/>
        <v>1.463(V) 4.219(L)</v>
      </c>
      <c r="GO51" s="62" t="str">
        <f t="shared" ref="GO51:ID51" si="143">IF(GO55="Mixed",HLOOKUP(GO10,PTA_Look_Up_Table,64,FALSE),IF(GO55="CTA_Slurry",HLOOKUP(GO10,PTA_Look_Up_Table,45,FALSE),IF(GO55="PTA_Slurry",HLOOKUP(GO10,PTA_Look_Up_Table,50,FALSE),HLOOKUP(GO10,PTA_Look_Up_Table,54,FALSE))))</f>
        <v xml:space="preserve"> 4.185(L)</v>
      </c>
      <c r="GP51" s="62" t="str">
        <f t="shared" si="143"/>
        <v xml:space="preserve"> 4.179(L)</v>
      </c>
      <c r="GQ51" s="62" t="str">
        <f t="shared" si="143"/>
        <v xml:space="preserve"> 4.185(L)</v>
      </c>
      <c r="GR51" s="62" t="str">
        <f t="shared" si="143"/>
        <v>1.205(V) 4.179(L)</v>
      </c>
      <c r="GS51" s="62">
        <f t="shared" si="143"/>
        <v>4.2439384775269229</v>
      </c>
      <c r="GT51" s="62" t="str">
        <f t="shared" si="143"/>
        <v>4.011(V)</v>
      </c>
      <c r="GU51" s="62">
        <f t="shared" si="143"/>
        <v>2.3244667454591998</v>
      </c>
      <c r="GV51" s="62">
        <f t="shared" si="143"/>
        <v>3.8685426625917083</v>
      </c>
      <c r="GW51" s="62" t="str">
        <f t="shared" si="143"/>
        <v>3.242(V)</v>
      </c>
      <c r="GX51" s="62">
        <f t="shared" si="143"/>
        <v>2.1588009644735999</v>
      </c>
      <c r="GY51" s="62">
        <f t="shared" si="143"/>
        <v>3.6407956552225138</v>
      </c>
      <c r="GZ51" s="62" t="str">
        <f t="shared" si="143"/>
        <v>2.747(V)</v>
      </c>
      <c r="HA51" s="62">
        <f t="shared" si="143"/>
        <v>2.0044765213055999</v>
      </c>
      <c r="HB51" s="62">
        <f t="shared" si="143"/>
        <v>3.4896539540087987</v>
      </c>
      <c r="HC51" s="62" t="str">
        <f t="shared" si="143"/>
        <v>2.447(V)</v>
      </c>
      <c r="HD51" s="62">
        <f t="shared" si="143"/>
        <v>1.8763615131264</v>
      </c>
      <c r="HE51" s="62">
        <f t="shared" si="143"/>
        <v>3.4131312860681509</v>
      </c>
      <c r="HF51" s="62" t="str">
        <f t="shared" si="143"/>
        <v>2.309(V)</v>
      </c>
      <c r="HG51" s="62">
        <f t="shared" si="143"/>
        <v>1.8015080270399997</v>
      </c>
      <c r="HH51" s="62">
        <f t="shared" si="143"/>
        <v>3.40891891455145</v>
      </c>
      <c r="HI51" s="62">
        <f t="shared" si="143"/>
        <v>3.4088472531687546</v>
      </c>
      <c r="HJ51" s="62">
        <f t="shared" si="143"/>
        <v>3.4089189101884636</v>
      </c>
      <c r="HK51" s="62">
        <f t="shared" si="143"/>
        <v>3.4089188884379489</v>
      </c>
      <c r="HL51" s="62">
        <f t="shared" si="143"/>
        <v>1.7964380467007999</v>
      </c>
      <c r="HM51" s="62" t="str">
        <f t="shared" si="143"/>
        <v xml:space="preserve"> 4.310(L)</v>
      </c>
      <c r="HN51" s="62" t="str">
        <f t="shared" si="143"/>
        <v xml:space="preserve"> 4.310(L)</v>
      </c>
      <c r="HO51" s="62" t="str">
        <f t="shared" si="143"/>
        <v xml:space="preserve"> 4.310(L)</v>
      </c>
      <c r="HP51" s="62">
        <f t="shared" si="143"/>
        <v>1.7964380467007999</v>
      </c>
      <c r="HQ51" s="62">
        <f t="shared" si="143"/>
        <v>1.7964380467007999</v>
      </c>
      <c r="HR51" s="62">
        <f t="shared" si="143"/>
        <v>1.7964380467007999</v>
      </c>
      <c r="HS51" s="62">
        <f t="shared" si="143"/>
        <v>1.7964380467007999</v>
      </c>
      <c r="HT51" s="62" t="str">
        <f t="shared" si="143"/>
        <v xml:space="preserve"> 4.289(L)</v>
      </c>
      <c r="HU51" s="62" t="str">
        <f t="shared" si="143"/>
        <v xml:space="preserve"> 4.310(L)</v>
      </c>
      <c r="HV51" s="62" t="str">
        <f t="shared" si="143"/>
        <v xml:space="preserve"> 4.289(L)</v>
      </c>
      <c r="HW51" s="62">
        <f t="shared" si="143"/>
        <v>1.7838137393856</v>
      </c>
      <c r="HX51" s="62">
        <f t="shared" si="143"/>
        <v>1.575241632</v>
      </c>
      <c r="HY51" s="62" t="str">
        <f t="shared" si="143"/>
        <v>1.528(V)</v>
      </c>
      <c r="HZ51" s="62" t="str">
        <f t="shared" si="143"/>
        <v/>
      </c>
      <c r="IA51" s="62" t="str">
        <f t="shared" si="143"/>
        <v>2.009(V) 4.219(L)</v>
      </c>
      <c r="IB51" s="62" t="str">
        <f t="shared" si="143"/>
        <v>1.461(V) 4.201(L)</v>
      </c>
      <c r="IC51" s="62" t="str">
        <f t="shared" si="143"/>
        <v xml:space="preserve"> 4.305(L)</v>
      </c>
      <c r="ID51" s="62" t="str">
        <f t="shared" si="143"/>
        <v xml:space="preserve"> 4.298(L)</v>
      </c>
      <c r="IE51" s="62"/>
      <c r="IF51" s="62"/>
      <c r="IG51" s="62"/>
      <c r="IH51" s="62"/>
      <c r="II51" s="62"/>
      <c r="IJ51" s="62"/>
      <c r="IK51" s="62"/>
      <c r="IL51" s="62"/>
      <c r="IM51" s="62"/>
      <c r="IN51" s="62"/>
      <c r="IO51" s="62"/>
      <c r="IP51" s="62"/>
      <c r="IQ51" s="62"/>
      <c r="IR51" s="62"/>
      <c r="IS51" s="62"/>
      <c r="IT51" s="62"/>
    </row>
    <row r="52" spans="1:254" s="44" customFormat="1" ht="12" customHeight="1" x14ac:dyDescent="0.15">
      <c r="A52" s="17" t="s">
        <v>563</v>
      </c>
      <c r="B52" s="16" t="s">
        <v>623</v>
      </c>
      <c r="C52" s="61" t="str">
        <f>IF(C55="Mixed",HLOOKUP(C10,PTA_Look_Up_Table,65,FALSE),IF(C55="CTA_Slurry",HLOOKUP(C10,PTA_Look_Up_Table,46,FALSE),IF(C55="PTA_Slurry",HLOOKUP(C10,PTA_Look_Up_Table,51,FALSE),HLOOKUP(C10,PTA_Look_Up_Table,55,FALSE))))</f>
        <v xml:space="preserve"> 0.661(L)</v>
      </c>
      <c r="D52" s="62" t="str">
        <f>IF(D55="Mixed",HLOOKUP(D10,PTA_Look_Up_Table,65,FALSE),IF(D55="CTA_Slurry",HLOOKUP(D10,PTA_Look_Up_Table,46,FALSE),IF(D55="PTA_Slurry",HLOOKUP(D10,PTA_Look_Up_Table,51,FALSE),HLOOKUP(D10,PTA_Look_Up_Table,55,FALSE))))</f>
        <v>0.026(V)</v>
      </c>
      <c r="E52" s="62" t="str">
        <f t="shared" ref="E52:BP52" si="144">IF(E55="Mixed",HLOOKUP(E10,PTA_Look_Up_Table,65,FALSE),IF(E55="CTA_Slurry",HLOOKUP(E10,PTA_Look_Up_Table,46,FALSE),IF(E55="PTA_Slurry",HLOOKUP(E10,PTA_Look_Up_Table,51,FALSE),HLOOKUP(E10,PTA_Look_Up_Table,55,FALSE))))</f>
        <v xml:space="preserve"> 0.675(L)</v>
      </c>
      <c r="F52" s="62" t="str">
        <f t="shared" si="144"/>
        <v>0.027(V)</v>
      </c>
      <c r="G52" s="62" t="str">
        <f t="shared" si="144"/>
        <v xml:space="preserve"> 0.636(L)</v>
      </c>
      <c r="H52" s="62" t="str">
        <f t="shared" si="144"/>
        <v xml:space="preserve"> 0.636(L)</v>
      </c>
      <c r="I52" s="62" t="str">
        <f t="shared" si="144"/>
        <v xml:space="preserve"> 0.637(L)</v>
      </c>
      <c r="J52" s="62" t="str">
        <f t="shared" si="144"/>
        <v>0.021(V)</v>
      </c>
      <c r="K52" s="62" t="str">
        <f t="shared" si="144"/>
        <v/>
      </c>
      <c r="L52" s="62" t="str">
        <f t="shared" si="144"/>
        <v xml:space="preserve"> 0.636(L)</v>
      </c>
      <c r="M52" s="62">
        <f t="shared" si="144"/>
        <v>0.14973427225247288</v>
      </c>
      <c r="N52" s="62">
        <f t="shared" si="144"/>
        <v>0.14973427224919914</v>
      </c>
      <c r="O52" s="62" t="str">
        <f t="shared" si="144"/>
        <v xml:space="preserve"> 0.636(L)</v>
      </c>
      <c r="P52" s="62">
        <f t="shared" si="144"/>
        <v>0.14973427225945898</v>
      </c>
      <c r="Q52" s="62" t="str">
        <f t="shared" si="144"/>
        <v>0.028(V)</v>
      </c>
      <c r="R52" s="62">
        <f t="shared" si="144"/>
        <v>0.14981020219580624</v>
      </c>
      <c r="S52" s="62" t="str">
        <f t="shared" si="144"/>
        <v xml:space="preserve"> 0.637(L)</v>
      </c>
      <c r="T52" s="62" t="str">
        <f t="shared" si="144"/>
        <v xml:space="preserve"> 0.636(L)</v>
      </c>
      <c r="U52" s="62" t="str">
        <f t="shared" si="144"/>
        <v>0.027(V)</v>
      </c>
      <c r="V52" s="62" t="str">
        <f t="shared" si="144"/>
        <v>0.026(V)</v>
      </c>
      <c r="W52" s="62" t="str">
        <f t="shared" si="144"/>
        <v>0.026(V) 0.631(L)</v>
      </c>
      <c r="X52" s="62" t="str">
        <f t="shared" si="144"/>
        <v>0.026(V)</v>
      </c>
      <c r="Y52" s="62" t="str">
        <f t="shared" si="144"/>
        <v>0.025(V)</v>
      </c>
      <c r="Z52" s="62" t="str">
        <f t="shared" si="144"/>
        <v xml:space="preserve"> 0.636(L)</v>
      </c>
      <c r="AA52" s="62" t="str">
        <f t="shared" si="144"/>
        <v xml:space="preserve"> 0.636(L)</v>
      </c>
      <c r="AB52" s="62" t="str">
        <f t="shared" si="144"/>
        <v xml:space="preserve"> 0.636(L)</v>
      </c>
      <c r="AC52" s="62" t="str">
        <f t="shared" si="144"/>
        <v xml:space="preserve"> 0.621(L)</v>
      </c>
      <c r="AD52" s="62" t="str">
        <f t="shared" si="144"/>
        <v xml:space="preserve"> 0.636(L)</v>
      </c>
      <c r="AE52" s="62" t="str">
        <f t="shared" si="144"/>
        <v xml:space="preserve"> 0.636(L)</v>
      </c>
      <c r="AF52" s="62" t="str">
        <f t="shared" si="144"/>
        <v xml:space="preserve"> 0.636(L)</v>
      </c>
      <c r="AG52" s="62" t="str">
        <f t="shared" si="144"/>
        <v xml:space="preserve"> 0.621(L)</v>
      </c>
      <c r="AH52" s="62" t="str">
        <f t="shared" si="144"/>
        <v xml:space="preserve"> 0.621(L)</v>
      </c>
      <c r="AI52" s="62" t="str">
        <f t="shared" si="144"/>
        <v xml:space="preserve"> 0.621(L)</v>
      </c>
      <c r="AJ52" s="62" t="str">
        <f t="shared" si="144"/>
        <v xml:space="preserve"> 0.621(L)</v>
      </c>
      <c r="AK52" s="62" t="str">
        <f t="shared" si="144"/>
        <v xml:space="preserve"> 0.636(L)</v>
      </c>
      <c r="AL52" s="62" t="str">
        <f t="shared" si="144"/>
        <v xml:space="preserve"> 0.151(L)</v>
      </c>
      <c r="AM52" s="62">
        <f t="shared" si="144"/>
        <v>0.1474684</v>
      </c>
      <c r="AN52" s="62" t="str">
        <f t="shared" si="144"/>
        <v/>
      </c>
      <c r="AO52" s="62" t="str">
        <f t="shared" si="144"/>
        <v>0.026(V) 0.614(L)</v>
      </c>
      <c r="AP52" s="62">
        <f t="shared" si="144"/>
        <v>0.5599199180875245</v>
      </c>
      <c r="AQ52" s="62" t="str">
        <f t="shared" si="144"/>
        <v xml:space="preserve"> 0.657(L)</v>
      </c>
      <c r="AR52" s="62">
        <f t="shared" si="144"/>
        <v>0.55992006404298711</v>
      </c>
      <c r="AS52" s="62">
        <f t="shared" si="144"/>
        <v>0.55992256735353685</v>
      </c>
      <c r="AT52" s="62">
        <f t="shared" si="144"/>
        <v>0.55983791311130104</v>
      </c>
      <c r="AU52" s="62" t="str">
        <f t="shared" si="144"/>
        <v xml:space="preserve"> 0.620(L)</v>
      </c>
      <c r="AV52" s="62" t="str">
        <f t="shared" si="144"/>
        <v>0.030(V)</v>
      </c>
      <c r="AW52" s="62" t="str">
        <f t="shared" si="144"/>
        <v>0.027(V)</v>
      </c>
      <c r="AX52" s="62" t="str">
        <f t="shared" si="144"/>
        <v>0.026(V)</v>
      </c>
      <c r="AY52" s="62">
        <f t="shared" si="144"/>
        <v>0.56050676768069774</v>
      </c>
      <c r="AZ52" s="62">
        <f t="shared" si="144"/>
        <v>0.56051312914411844</v>
      </c>
      <c r="BA52" s="62">
        <f t="shared" si="144"/>
        <v>0.56541187595398124</v>
      </c>
      <c r="BB52" s="62">
        <f t="shared" si="144"/>
        <v>0.56958572734549862</v>
      </c>
      <c r="BC52" s="62">
        <f t="shared" si="144"/>
        <v>0.56635850561635104</v>
      </c>
      <c r="BD52" s="62">
        <f t="shared" si="144"/>
        <v>0.55027920588936252</v>
      </c>
      <c r="BE52" s="62">
        <f t="shared" si="144"/>
        <v>0.52968074009702271</v>
      </c>
      <c r="BF52" s="62">
        <f t="shared" si="144"/>
        <v>0.51528639831592316</v>
      </c>
      <c r="BG52" s="62">
        <f t="shared" si="144"/>
        <v>0.49398284310453905</v>
      </c>
      <c r="BH52" s="62" t="str">
        <f t="shared" si="144"/>
        <v>0.180(V)</v>
      </c>
      <c r="BI52" s="62" t="str">
        <f t="shared" si="144"/>
        <v>0.044(V)</v>
      </c>
      <c r="BJ52" s="62" t="str">
        <f t="shared" si="144"/>
        <v>0.051(V) 0.575(L)</v>
      </c>
      <c r="BK52" s="62">
        <f t="shared" si="144"/>
        <v>0.49284928498904224</v>
      </c>
      <c r="BL52" s="62">
        <f t="shared" si="144"/>
        <v>0.50648705019182827</v>
      </c>
      <c r="BM52" s="62" t="str">
        <f t="shared" si="144"/>
        <v>0.040(V)</v>
      </c>
      <c r="BN52" s="62" t="str">
        <f t="shared" si="144"/>
        <v>0.040(V) 0.498(L)</v>
      </c>
      <c r="BO52" s="62">
        <f t="shared" si="144"/>
        <v>0.51837708067095412</v>
      </c>
      <c r="BP52" s="62" t="str">
        <f t="shared" si="144"/>
        <v/>
      </c>
      <c r="BQ52" s="62" t="str">
        <f t="shared" ref="BQ52:EB52" si="145">IF(BQ55="Mixed",HLOOKUP(BQ10,PTA_Look_Up_Table,65,FALSE),IF(BQ55="CTA_Slurry",HLOOKUP(BQ10,PTA_Look_Up_Table,46,FALSE),IF(BQ55="PTA_Slurry",HLOOKUP(BQ10,PTA_Look_Up_Table,51,FALSE),HLOOKUP(BQ10,PTA_Look_Up_Table,55,FALSE))))</f>
        <v>0.036(V) 0.439(L)</v>
      </c>
      <c r="BR52" s="62" t="str">
        <f t="shared" si="145"/>
        <v>0.036(V) 0.458(L)</v>
      </c>
      <c r="BS52" s="62">
        <f t="shared" si="145"/>
        <v>0.52344040043903028</v>
      </c>
      <c r="BT52" s="62" t="str">
        <f t="shared" si="145"/>
        <v/>
      </c>
      <c r="BU52" s="62" t="str">
        <f t="shared" si="145"/>
        <v>0.033(V) 0.567(L)</v>
      </c>
      <c r="BV52" s="62">
        <f t="shared" si="145"/>
        <v>0.52224596141534274</v>
      </c>
      <c r="BW52" s="62" t="str">
        <f t="shared" si="145"/>
        <v>0.030(V) 0.628(L)</v>
      </c>
      <c r="BX52" s="62">
        <f t="shared" si="145"/>
        <v>0.51959435858769709</v>
      </c>
      <c r="BY52" s="62" t="str">
        <f t="shared" si="145"/>
        <v>0.029(V) 0.647(L)</v>
      </c>
      <c r="BZ52" s="62">
        <f t="shared" si="145"/>
        <v>0.51956546392882419</v>
      </c>
      <c r="CA52" s="62">
        <f t="shared" si="145"/>
        <v>0.51959408798916928</v>
      </c>
      <c r="CB52" s="62" t="str">
        <f t="shared" si="145"/>
        <v>0.029(V)</v>
      </c>
      <c r="CC52" s="62" t="str">
        <f t="shared" si="145"/>
        <v>0.029(V)</v>
      </c>
      <c r="CD52" s="62" t="str">
        <f t="shared" si="145"/>
        <v xml:space="preserve"> 0.683(L)</v>
      </c>
      <c r="CE52" s="62" t="str">
        <f t="shared" si="145"/>
        <v>0.183(V)</v>
      </c>
      <c r="CF52" s="62" t="str">
        <f t="shared" si="145"/>
        <v>0.030(V)</v>
      </c>
      <c r="CG52" s="62" t="str">
        <f t="shared" si="145"/>
        <v>0.230(V)</v>
      </c>
      <c r="CH52" s="62" t="str">
        <f t="shared" si="145"/>
        <v xml:space="preserve"> 0.680(L)</v>
      </c>
      <c r="CI52" s="62" t="str">
        <f t="shared" si="145"/>
        <v>0.030(V) 0.632(L)</v>
      </c>
      <c r="CJ52" s="62" t="str">
        <f t="shared" si="145"/>
        <v xml:space="preserve"> 0.659(L)</v>
      </c>
      <c r="CK52" s="62" t="str">
        <f t="shared" si="145"/>
        <v>0.033(V)</v>
      </c>
      <c r="CL52" s="62" t="str">
        <f t="shared" si="145"/>
        <v xml:space="preserve"> 0.672(L)</v>
      </c>
      <c r="CM52" s="62" t="str">
        <f t="shared" si="145"/>
        <v>0.030(V)</v>
      </c>
      <c r="CN52" s="62" t="str">
        <f t="shared" si="145"/>
        <v>0.033(V)</v>
      </c>
      <c r="CO52" s="62" t="str">
        <f t="shared" si="145"/>
        <v/>
      </c>
      <c r="CP52" s="62" t="str">
        <f t="shared" si="145"/>
        <v xml:space="preserve"> 0.659(L)</v>
      </c>
      <c r="CQ52" s="62" t="str">
        <f t="shared" si="145"/>
        <v>0.033(V) 0.570(L)</v>
      </c>
      <c r="CR52" s="62" t="str">
        <f t="shared" si="145"/>
        <v xml:space="preserve"> 0.634(L)</v>
      </c>
      <c r="CS52" s="62" t="str">
        <f t="shared" si="145"/>
        <v xml:space="preserve"> 0.598(L)</v>
      </c>
      <c r="CT52" s="62" t="str">
        <f t="shared" si="145"/>
        <v xml:space="preserve"> 0.681(L)</v>
      </c>
      <c r="CU52" s="62" t="str">
        <f t="shared" si="145"/>
        <v>0.032(V)</v>
      </c>
      <c r="CV52" s="62" t="str">
        <f t="shared" si="145"/>
        <v xml:space="preserve"> 0.676(L)</v>
      </c>
      <c r="CW52" s="62" t="str">
        <f t="shared" si="145"/>
        <v xml:space="preserve"> 0.676(L)</v>
      </c>
      <c r="CX52" s="62" t="str">
        <f t="shared" si="145"/>
        <v xml:space="preserve"> 0.672(L)</v>
      </c>
      <c r="CY52" s="62" t="str">
        <f t="shared" si="145"/>
        <v xml:space="preserve"> 0.641(L)</v>
      </c>
      <c r="CZ52" s="62" t="str">
        <f t="shared" si="145"/>
        <v/>
      </c>
      <c r="DA52" s="62" t="str">
        <f t="shared" si="145"/>
        <v>0.025(V)</v>
      </c>
      <c r="DB52" s="62" t="str">
        <f t="shared" si="145"/>
        <v>0.026(V)</v>
      </c>
      <c r="DC52" s="62" t="str">
        <f t="shared" si="145"/>
        <v>0.028(V)</v>
      </c>
      <c r="DD52" s="62" t="str">
        <f t="shared" si="145"/>
        <v>0.024(V)</v>
      </c>
      <c r="DE52" s="62" t="str">
        <f t="shared" si="145"/>
        <v xml:space="preserve"> 0.676(L)</v>
      </c>
      <c r="DF52" s="62">
        <f t="shared" si="145"/>
        <v>0.145711972272</v>
      </c>
      <c r="DG52" s="62" t="str">
        <f t="shared" si="145"/>
        <v>0.028(V) 0.645(L)</v>
      </c>
      <c r="DH52" s="62" t="str">
        <f t="shared" si="145"/>
        <v>0.030(V) 0.678(L)</v>
      </c>
      <c r="DI52" s="62" t="str">
        <f t="shared" si="145"/>
        <v>0.026(V)</v>
      </c>
      <c r="DJ52" s="62" t="str">
        <f t="shared" si="145"/>
        <v xml:space="preserve"> 0.658(L)</v>
      </c>
      <c r="DK52" s="62">
        <f t="shared" si="145"/>
        <v>0.51959396067894803</v>
      </c>
      <c r="DL52" s="62">
        <f t="shared" si="145"/>
        <v>0.5195910449564588</v>
      </c>
      <c r="DM52" s="62" t="str">
        <f t="shared" si="145"/>
        <v/>
      </c>
      <c r="DN52" s="62">
        <f t="shared" si="145"/>
        <v>0.51958973337930459</v>
      </c>
      <c r="DO52" s="62">
        <f t="shared" si="145"/>
        <v>0.51959030342656543</v>
      </c>
      <c r="DP52" s="62">
        <f t="shared" si="145"/>
        <v>0.14698842431760001</v>
      </c>
      <c r="DQ52" s="62" t="str">
        <f t="shared" si="145"/>
        <v xml:space="preserve"> 0.648(L)</v>
      </c>
      <c r="DR52" s="62">
        <f t="shared" si="145"/>
        <v>0.5195816455115092</v>
      </c>
      <c r="DS52" s="62" t="str">
        <f t="shared" si="145"/>
        <v xml:space="preserve"> 0.672(L)</v>
      </c>
      <c r="DT52" s="62" t="str">
        <f t="shared" si="145"/>
        <v xml:space="preserve"> 0.648(L)</v>
      </c>
      <c r="DU52" s="62" t="str">
        <f t="shared" si="145"/>
        <v>0.030(V)</v>
      </c>
      <c r="DV52" s="62" t="str">
        <f t="shared" si="145"/>
        <v>0.030(V)</v>
      </c>
      <c r="DW52" s="62" t="str">
        <f t="shared" si="145"/>
        <v/>
      </c>
      <c r="DX52" s="62" t="str">
        <f t="shared" si="145"/>
        <v xml:space="preserve"> 0.645(L)</v>
      </c>
      <c r="DY52" s="62" t="str">
        <f t="shared" si="145"/>
        <v/>
      </c>
      <c r="DZ52" s="62" t="str">
        <f t="shared" si="145"/>
        <v>0.030(V)</v>
      </c>
      <c r="EA52" s="62" t="str">
        <f t="shared" si="145"/>
        <v xml:space="preserve"> 0.620(L)</v>
      </c>
      <c r="EB52" s="62" t="str">
        <f t="shared" si="145"/>
        <v>0.028(V)</v>
      </c>
      <c r="EC52" s="62">
        <f t="shared" ref="EC52:GN52" si="146">IF(EC55="Mixed",HLOOKUP(EC10,PTA_Look_Up_Table,65,FALSE),IF(EC55="CTA_Slurry",HLOOKUP(EC10,PTA_Look_Up_Table,46,FALSE),IF(EC55="PTA_Slurry",HLOOKUP(EC10,PTA_Look_Up_Table,51,FALSE),HLOOKUP(EC10,PTA_Look_Up_Table,55,FALSE))))</f>
        <v>0.14467720000000001</v>
      </c>
      <c r="ED52" s="62" t="str">
        <f t="shared" si="146"/>
        <v>0.027(V)</v>
      </c>
      <c r="EE52" s="62" t="str">
        <f t="shared" si="146"/>
        <v xml:space="preserve"> 0.630(L)</v>
      </c>
      <c r="EF52" s="62" t="str">
        <f t="shared" si="146"/>
        <v xml:space="preserve"> 0.654(L)</v>
      </c>
      <c r="EG52" s="62" t="str">
        <f t="shared" si="146"/>
        <v xml:space="preserve"> 0.653(L)</v>
      </c>
      <c r="EH52" s="62" t="str">
        <f t="shared" si="146"/>
        <v xml:space="preserve"> 0.653(L)</v>
      </c>
      <c r="EI52" s="62" t="str">
        <f t="shared" si="146"/>
        <v xml:space="preserve"> 0.637(L)</v>
      </c>
      <c r="EJ52" s="62" t="str">
        <f t="shared" si="146"/>
        <v>0.026(V)</v>
      </c>
      <c r="EK52" s="62" t="str">
        <f t="shared" si="146"/>
        <v xml:space="preserve"> 0.637(L)</v>
      </c>
      <c r="EL52" s="62" t="str">
        <f t="shared" si="146"/>
        <v>0.026(V)</v>
      </c>
      <c r="EM52" s="62" t="str">
        <f t="shared" si="146"/>
        <v>0.026(V)</v>
      </c>
      <c r="EN52" s="62" t="str">
        <f t="shared" si="146"/>
        <v>0.024(V)</v>
      </c>
      <c r="EO52" s="62" t="str">
        <f t="shared" si="146"/>
        <v xml:space="preserve"> 0.657(L)</v>
      </c>
      <c r="EP52" s="62" t="str">
        <f t="shared" si="146"/>
        <v xml:space="preserve"> 0.658(L)</v>
      </c>
      <c r="EQ52" s="62" t="str">
        <f t="shared" si="146"/>
        <v xml:space="preserve"> 0.650(L)</v>
      </c>
      <c r="ER52" s="62" t="str">
        <f t="shared" si="146"/>
        <v xml:space="preserve"> 0.650(L)</v>
      </c>
      <c r="ES52" s="62" t="str">
        <f t="shared" si="146"/>
        <v>0.026(V)</v>
      </c>
      <c r="ET52" s="62" t="str">
        <f t="shared" si="146"/>
        <v>0.026(V)</v>
      </c>
      <c r="EU52" s="62" t="str">
        <f t="shared" si="146"/>
        <v>0.026(V)</v>
      </c>
      <c r="EV52" s="62" t="str">
        <f t="shared" si="146"/>
        <v>0.024(V)</v>
      </c>
      <c r="EW52" s="62" t="str">
        <f t="shared" si="146"/>
        <v xml:space="preserve"> 0.623(L)</v>
      </c>
      <c r="EX52" s="62" t="str">
        <f t="shared" si="146"/>
        <v xml:space="preserve"> 0.683(L)</v>
      </c>
      <c r="EY52" s="62" t="str">
        <f t="shared" si="146"/>
        <v xml:space="preserve"> 0.620(L)</v>
      </c>
      <c r="EZ52" s="62" t="str">
        <f t="shared" si="146"/>
        <v xml:space="preserve"> 0.632(L)</v>
      </c>
      <c r="FA52" s="62" t="str">
        <f t="shared" si="146"/>
        <v xml:space="preserve"> 0.620(L)</v>
      </c>
      <c r="FB52" s="62" t="str">
        <f t="shared" si="146"/>
        <v xml:space="preserve"> 0.632(L)</v>
      </c>
      <c r="FC52" s="62" t="str">
        <f t="shared" si="146"/>
        <v xml:space="preserve"> 0.620(L)</v>
      </c>
      <c r="FD52" s="62" t="str">
        <f t="shared" si="146"/>
        <v xml:space="preserve"> 0.632(L)</v>
      </c>
      <c r="FE52" s="62" t="str">
        <f t="shared" si="146"/>
        <v xml:space="preserve"> 0.620(L)</v>
      </c>
      <c r="FF52" s="62" t="str">
        <f t="shared" si="146"/>
        <v xml:space="preserve"> 0.632(L)</v>
      </c>
      <c r="FG52" s="62" t="str">
        <f t="shared" si="146"/>
        <v xml:space="preserve"> 0.620(L)</v>
      </c>
      <c r="FH52" s="62" t="str">
        <f t="shared" si="146"/>
        <v xml:space="preserve"> 0.632(L)</v>
      </c>
      <c r="FI52" s="62" t="str">
        <f t="shared" si="146"/>
        <v xml:space="preserve"> 0.620(L)</v>
      </c>
      <c r="FJ52" s="62" t="str">
        <f t="shared" si="146"/>
        <v xml:space="preserve"> 0.632(L)</v>
      </c>
      <c r="FK52" s="62" t="str">
        <f t="shared" si="146"/>
        <v xml:space="preserve"> 0.620(L)</v>
      </c>
      <c r="FL52" s="62" t="str">
        <f t="shared" si="146"/>
        <v xml:space="preserve"> 0.632(L)</v>
      </c>
      <c r="FM52" s="62" t="str">
        <f t="shared" si="146"/>
        <v xml:space="preserve"> 0.620(L)</v>
      </c>
      <c r="FN52" s="62" t="str">
        <f t="shared" si="146"/>
        <v xml:space="preserve"> 0.637(L)</v>
      </c>
      <c r="FO52" s="62" t="str">
        <f t="shared" si="146"/>
        <v xml:space="preserve"> 0.623(L)</v>
      </c>
      <c r="FP52" s="62" t="str">
        <f t="shared" si="146"/>
        <v xml:space="preserve"> 0.637(L)</v>
      </c>
      <c r="FQ52" s="62" t="str">
        <f t="shared" si="146"/>
        <v xml:space="preserve"> 0.623(L)</v>
      </c>
      <c r="FR52" s="62" t="str">
        <f t="shared" si="146"/>
        <v xml:space="preserve"> 0.637(L)</v>
      </c>
      <c r="FS52" s="62" t="str">
        <f t="shared" si="146"/>
        <v xml:space="preserve"> 0.623(L)</v>
      </c>
      <c r="FT52" s="62" t="str">
        <f t="shared" si="146"/>
        <v xml:space="preserve"> 0.637(L)</v>
      </c>
      <c r="FU52" s="62" t="str">
        <f t="shared" si="146"/>
        <v xml:space="preserve"> 0.623(L)</v>
      </c>
      <c r="FV52" s="62" t="str">
        <f t="shared" si="146"/>
        <v>0.030(V)</v>
      </c>
      <c r="FW52" s="62" t="str">
        <f t="shared" si="146"/>
        <v>0.030(V)</v>
      </c>
      <c r="FX52" s="62" t="str">
        <f t="shared" si="146"/>
        <v>0.030(V)</v>
      </c>
      <c r="FY52" s="62" t="str">
        <f t="shared" si="146"/>
        <v>0.030(V)</v>
      </c>
      <c r="FZ52" s="62" t="str">
        <f t="shared" si="146"/>
        <v>0.033(V)</v>
      </c>
      <c r="GA52" s="62" t="str">
        <f t="shared" si="146"/>
        <v>0.033(V) 0.679(L)</v>
      </c>
      <c r="GB52" s="62" t="str">
        <f t="shared" si="146"/>
        <v>0.033(V)</v>
      </c>
      <c r="GC52" s="62" t="str">
        <f t="shared" si="146"/>
        <v>0.033(V) 0.679(L)</v>
      </c>
      <c r="GD52" s="62" t="str">
        <f t="shared" si="146"/>
        <v xml:space="preserve"> 0.089(L)</v>
      </c>
      <c r="GE52" s="62" t="str">
        <f t="shared" si="146"/>
        <v xml:space="preserve"> 0.087(L)</v>
      </c>
      <c r="GF52" s="62" t="str">
        <f t="shared" si="146"/>
        <v xml:space="preserve"> 0.087(L)</v>
      </c>
      <c r="GG52" s="62" t="str">
        <f t="shared" si="146"/>
        <v xml:space="preserve"> 0.089(L)</v>
      </c>
      <c r="GH52" s="62" t="str">
        <f t="shared" si="146"/>
        <v xml:space="preserve"> 0.087(L)</v>
      </c>
      <c r="GI52" s="62" t="str">
        <f t="shared" si="146"/>
        <v xml:space="preserve"> 0.090(L)</v>
      </c>
      <c r="GJ52" s="62">
        <f t="shared" si="146"/>
        <v>0.41735618452815049</v>
      </c>
      <c r="GK52" s="62" t="str">
        <f t="shared" si="146"/>
        <v xml:space="preserve"> 0.636(L)</v>
      </c>
      <c r="GL52" s="62" t="str">
        <f t="shared" si="146"/>
        <v/>
      </c>
      <c r="GM52" s="62">
        <f t="shared" si="146"/>
        <v>0.14985746970007055</v>
      </c>
      <c r="GN52" s="62" t="str">
        <f t="shared" si="146"/>
        <v>0.027(V) 0.675(L)</v>
      </c>
      <c r="GO52" s="62" t="str">
        <f t="shared" ref="GO52:ID52" si="147">IF(GO55="Mixed",HLOOKUP(GO10,PTA_Look_Up_Table,65,FALSE),IF(GO55="CTA_Slurry",HLOOKUP(GO10,PTA_Look_Up_Table,46,FALSE),IF(GO55="PTA_Slurry",HLOOKUP(GO10,PTA_Look_Up_Table,51,FALSE),HLOOKUP(GO10,PTA_Look_Up_Table,55,FALSE))))</f>
        <v xml:space="preserve"> 0.636(L)</v>
      </c>
      <c r="GP52" s="62" t="str">
        <f t="shared" si="147"/>
        <v xml:space="preserve"> 0.637(L)</v>
      </c>
      <c r="GQ52" s="62" t="str">
        <f t="shared" si="147"/>
        <v xml:space="preserve"> 0.636(L)</v>
      </c>
      <c r="GR52" s="62" t="str">
        <f t="shared" si="147"/>
        <v>0.025(V) 0.637(L)</v>
      </c>
      <c r="GS52" s="62">
        <f t="shared" si="147"/>
        <v>0.50649851977659299</v>
      </c>
      <c r="GT52" s="62" t="str">
        <f t="shared" si="147"/>
        <v>0.040(V)</v>
      </c>
      <c r="GU52" s="62">
        <f t="shared" si="147"/>
        <v>0.13148634235200002</v>
      </c>
      <c r="GV52" s="62">
        <f t="shared" si="147"/>
        <v>0.51840520270371615</v>
      </c>
      <c r="GW52" s="62" t="str">
        <f t="shared" si="147"/>
        <v>0.036(V)</v>
      </c>
      <c r="GX52" s="62">
        <f t="shared" si="147"/>
        <v>0.134773361816</v>
      </c>
      <c r="GY52" s="62">
        <f t="shared" si="147"/>
        <v>0.52347432419936568</v>
      </c>
      <c r="GZ52" s="62" t="str">
        <f t="shared" si="147"/>
        <v>0.033(V)</v>
      </c>
      <c r="HA52" s="62">
        <f t="shared" si="147"/>
        <v>0.137835354736</v>
      </c>
      <c r="HB52" s="62">
        <f t="shared" si="147"/>
        <v>0.52224835749222653</v>
      </c>
      <c r="HC52" s="62" t="str">
        <f t="shared" si="147"/>
        <v>0.030(V)</v>
      </c>
      <c r="HD52" s="62">
        <f t="shared" si="147"/>
        <v>0.14037731918400001</v>
      </c>
      <c r="HE52" s="62">
        <f t="shared" si="147"/>
        <v>0.51956417966647206</v>
      </c>
      <c r="HF52" s="62" t="str">
        <f t="shared" si="147"/>
        <v>0.029(V)</v>
      </c>
      <c r="HG52" s="62">
        <f t="shared" si="147"/>
        <v>0.1418625074</v>
      </c>
      <c r="HH52" s="62">
        <f t="shared" si="147"/>
        <v>0.51959396185132301</v>
      </c>
      <c r="HI52" s="62">
        <f t="shared" si="147"/>
        <v>0.51957917267090148</v>
      </c>
      <c r="HJ52" s="62">
        <f t="shared" si="147"/>
        <v>0.51959396095091259</v>
      </c>
      <c r="HK52" s="62">
        <f t="shared" si="147"/>
        <v>0.51959395646215478</v>
      </c>
      <c r="HL52" s="62">
        <f t="shared" si="147"/>
        <v>0.14196310224800002</v>
      </c>
      <c r="HM52" s="62" t="str">
        <f t="shared" si="147"/>
        <v xml:space="preserve"> 0.648(L)</v>
      </c>
      <c r="HN52" s="62" t="str">
        <f t="shared" si="147"/>
        <v xml:space="preserve"> 0.648(L)</v>
      </c>
      <c r="HO52" s="62" t="str">
        <f t="shared" si="147"/>
        <v xml:space="preserve"> 0.648(L)</v>
      </c>
      <c r="HP52" s="62">
        <f t="shared" si="147"/>
        <v>0.14196310224800002</v>
      </c>
      <c r="HQ52" s="62">
        <f t="shared" si="147"/>
        <v>0.14196310224800002</v>
      </c>
      <c r="HR52" s="62">
        <f t="shared" si="147"/>
        <v>0.14196310224800002</v>
      </c>
      <c r="HS52" s="62">
        <f t="shared" si="147"/>
        <v>0.14196310224800002</v>
      </c>
      <c r="HT52" s="62" t="str">
        <f t="shared" si="147"/>
        <v xml:space="preserve"> 0.686(L)</v>
      </c>
      <c r="HU52" s="62" t="str">
        <f t="shared" si="147"/>
        <v xml:space="preserve"> 0.648(L)</v>
      </c>
      <c r="HV52" s="62" t="str">
        <f t="shared" si="147"/>
        <v xml:space="preserve"> 0.686(L)</v>
      </c>
      <c r="HW52" s="62">
        <f t="shared" si="147"/>
        <v>0.14221358453600003</v>
      </c>
      <c r="HX52" s="62">
        <f t="shared" si="147"/>
        <v>0.14635192000000002</v>
      </c>
      <c r="HY52" s="62" t="str">
        <f t="shared" si="147"/>
        <v>0.027(V)</v>
      </c>
      <c r="HZ52" s="62" t="str">
        <f t="shared" si="147"/>
        <v/>
      </c>
      <c r="IA52" s="62" t="str">
        <f t="shared" si="147"/>
        <v>0.024(V) 0.676(L)</v>
      </c>
      <c r="IB52" s="62" t="str">
        <f t="shared" si="147"/>
        <v>0.026(V) 0.668(L)</v>
      </c>
      <c r="IC52" s="62" t="str">
        <f t="shared" si="147"/>
        <v xml:space="preserve"> 0.649(L)</v>
      </c>
      <c r="ID52" s="62" t="str">
        <f t="shared" si="147"/>
        <v xml:space="preserve"> 0.672(L)</v>
      </c>
      <c r="IE52" s="62"/>
      <c r="IF52" s="62"/>
      <c r="IG52" s="62"/>
      <c r="IH52" s="62"/>
      <c r="II52" s="62"/>
      <c r="IJ52" s="62"/>
      <c r="IK52" s="62"/>
      <c r="IL52" s="62"/>
      <c r="IM52" s="62"/>
      <c r="IN52" s="62"/>
      <c r="IO52" s="62"/>
      <c r="IP52" s="62"/>
      <c r="IQ52" s="62"/>
      <c r="IR52" s="62"/>
      <c r="IS52" s="62"/>
      <c r="IT52" s="62"/>
    </row>
    <row r="53" spans="1:254" s="44" customFormat="1" ht="12" customHeight="1" x14ac:dyDescent="0.15">
      <c r="A53" s="17" t="s">
        <v>564</v>
      </c>
      <c r="B53" s="16" t="s">
        <v>625</v>
      </c>
      <c r="C53" s="61" t="str">
        <f>IF(C55="Mixed",HLOOKUP(C10,PTA_Look_Up_Table,66,FALSE),IF(C55="CTA_Slurry",HLOOKUP(C10,PTA_Look_Up_Table,47,FALSE),IF(C55="PTA_Slurry",HLOOKUP(C10,PTA_Look_Up_Table,52,FALSE),"")))</f>
        <v xml:space="preserve"> 0.229(L)</v>
      </c>
      <c r="D53" s="62" t="str">
        <f>IF(D55="Mixed",HLOOKUP(D10,PTA_Look_Up_Table,66,FALSE),IF(D55="CTA_Slurry",HLOOKUP(D10,PTA_Look_Up_Table,47,FALSE),IF(D55="PTA_Slurry",HLOOKUP(D10,PTA_Look_Up_Table,52,FALSE),"")))</f>
        <v>0.013(V)</v>
      </c>
      <c r="E53" s="62" t="str">
        <f t="shared" ref="E53:BP53" si="148">IF(E55="Mixed",HLOOKUP(E10,PTA_Look_Up_Table,66,FALSE),IF(E55="CTA_Slurry",HLOOKUP(E10,PTA_Look_Up_Table,47,FALSE),IF(E55="PTA_Slurry",HLOOKUP(E10,PTA_Look_Up_Table,52,FALSE),"")))</f>
        <v xml:space="preserve"> 0.279(L)</v>
      </c>
      <c r="F53" s="62" t="str">
        <f t="shared" si="148"/>
        <v>0.018(V)</v>
      </c>
      <c r="G53" s="62" t="str">
        <f t="shared" si="148"/>
        <v xml:space="preserve"> 0.511(L)</v>
      </c>
      <c r="H53" s="62" t="str">
        <f t="shared" si="148"/>
        <v xml:space="preserve"> 0.511(L)</v>
      </c>
      <c r="I53" s="62" t="str">
        <f t="shared" si="148"/>
        <v xml:space="preserve"> 0.560(L)</v>
      </c>
      <c r="J53" s="62" t="str">
        <f t="shared" si="148"/>
        <v>0.011(V)</v>
      </c>
      <c r="K53" s="62" t="str">
        <f t="shared" si="148"/>
        <v/>
      </c>
      <c r="L53" s="62" t="str">
        <f t="shared" si="148"/>
        <v xml:space="preserve"> 0.511(L)</v>
      </c>
      <c r="M53" s="62">
        <f t="shared" si="148"/>
        <v>0.79743829052131232</v>
      </c>
      <c r="N53" s="62">
        <f t="shared" si="148"/>
        <v>0.79743830406816629</v>
      </c>
      <c r="O53" s="62" t="str">
        <f t="shared" si="148"/>
        <v xml:space="preserve"> 0.510(L)</v>
      </c>
      <c r="P53" s="62">
        <f t="shared" si="148"/>
        <v>0.79743826161232567</v>
      </c>
      <c r="Q53" s="62" t="str">
        <f t="shared" si="148"/>
        <v>0.015(V)</v>
      </c>
      <c r="R53" s="62">
        <f t="shared" si="148"/>
        <v>0.80120483715715407</v>
      </c>
      <c r="S53" s="62" t="str">
        <f t="shared" si="148"/>
        <v xml:space="preserve"> 0.560(L)</v>
      </c>
      <c r="T53" s="62" t="str">
        <f t="shared" si="148"/>
        <v xml:space="preserve"> 0.512(L)</v>
      </c>
      <c r="U53" s="62" t="str">
        <f t="shared" si="148"/>
        <v>0.016(V)</v>
      </c>
      <c r="V53" s="62" t="str">
        <f t="shared" si="148"/>
        <v>0.018(V)</v>
      </c>
      <c r="W53" s="62" t="str">
        <f t="shared" si="148"/>
        <v>0.018(V) 0.611(L)</v>
      </c>
      <c r="X53" s="62" t="str">
        <f t="shared" si="148"/>
        <v>0.018(V)</v>
      </c>
      <c r="Y53" s="62" t="str">
        <f t="shared" si="148"/>
        <v>0.018(V)</v>
      </c>
      <c r="Z53" s="62" t="str">
        <f t="shared" si="148"/>
        <v xml:space="preserve"> 0.510(L)</v>
      </c>
      <c r="AA53" s="62" t="str">
        <f t="shared" si="148"/>
        <v xml:space="preserve"> 0.510(L)</v>
      </c>
      <c r="AB53" s="62" t="str">
        <f t="shared" si="148"/>
        <v xml:space="preserve"> 0.510(L)</v>
      </c>
      <c r="AC53" s="62" t="str">
        <f t="shared" si="148"/>
        <v xml:space="preserve"> 0.671(L)</v>
      </c>
      <c r="AD53" s="62" t="str">
        <f t="shared" si="148"/>
        <v xml:space="preserve"> 0.510(L)</v>
      </c>
      <c r="AE53" s="62" t="str">
        <f t="shared" si="148"/>
        <v xml:space="preserve"> 0.510(L)</v>
      </c>
      <c r="AF53" s="62" t="str">
        <f t="shared" si="148"/>
        <v xml:space="preserve"> 0.510(L)</v>
      </c>
      <c r="AG53" s="62" t="str">
        <f t="shared" si="148"/>
        <v xml:space="preserve"> 0.671(L)</v>
      </c>
      <c r="AH53" s="62" t="str">
        <f t="shared" si="148"/>
        <v xml:space="preserve"> 0.671(L)</v>
      </c>
      <c r="AI53" s="62" t="str">
        <f t="shared" si="148"/>
        <v xml:space="preserve"> 0.671(L)</v>
      </c>
      <c r="AJ53" s="62" t="str">
        <f t="shared" si="148"/>
        <v xml:space="preserve"> 0.671(L)</v>
      </c>
      <c r="AK53" s="62" t="str">
        <f t="shared" si="148"/>
        <v xml:space="preserve"> 0.510(L)</v>
      </c>
      <c r="AL53" s="62" t="str">
        <f t="shared" si="148"/>
        <v xml:space="preserve"> 0.488(L)</v>
      </c>
      <c r="AM53" s="62" t="str">
        <f t="shared" si="148"/>
        <v/>
      </c>
      <c r="AN53" s="62" t="str">
        <f t="shared" si="148"/>
        <v/>
      </c>
      <c r="AO53" s="62" t="str">
        <f t="shared" si="148"/>
        <v>0.018(V) 0.772(L)</v>
      </c>
      <c r="AP53" s="62">
        <f t="shared" si="148"/>
        <v>0.53845934621602232</v>
      </c>
      <c r="AQ53" s="62" t="str">
        <f t="shared" si="148"/>
        <v xml:space="preserve"> 0.291(L)</v>
      </c>
      <c r="AR53" s="62">
        <f t="shared" si="148"/>
        <v>0.53845891707941129</v>
      </c>
      <c r="AS53" s="62">
        <f t="shared" si="148"/>
        <v>0.53845155693434044</v>
      </c>
      <c r="AT53" s="62">
        <f t="shared" si="148"/>
        <v>0.53968658915279366</v>
      </c>
      <c r="AU53" s="62" t="str">
        <f t="shared" si="148"/>
        <v xml:space="preserve"> 0.740(L)</v>
      </c>
      <c r="AV53" s="62" t="str">
        <f t="shared" si="148"/>
        <v>0.021(V)</v>
      </c>
      <c r="AW53" s="62" t="str">
        <f t="shared" si="148"/>
        <v>0.019(V)</v>
      </c>
      <c r="AX53" s="62" t="str">
        <f t="shared" si="148"/>
        <v>0.018(V)</v>
      </c>
      <c r="AY53" s="62">
        <f t="shared" si="148"/>
        <v>0.52970421037669002</v>
      </c>
      <c r="AZ53" s="62">
        <f t="shared" si="148"/>
        <v>0.52960877019475938</v>
      </c>
      <c r="BA53" s="62">
        <f t="shared" si="148"/>
        <v>0.45364779048330123</v>
      </c>
      <c r="BB53" s="62">
        <f t="shared" si="148"/>
        <v>0.35931324073481441</v>
      </c>
      <c r="BC53" s="62">
        <f t="shared" si="148"/>
        <v>0.27517869523693694</v>
      </c>
      <c r="BD53" s="62">
        <f t="shared" si="148"/>
        <v>0.21396670340967744</v>
      </c>
      <c r="BE53" s="62">
        <f t="shared" si="148"/>
        <v>0.18224456892577251</v>
      </c>
      <c r="BF53" s="62">
        <f t="shared" si="148"/>
        <v>0.16833810399098262</v>
      </c>
      <c r="BG53" s="62">
        <f t="shared" si="148"/>
        <v>0.15345426813135482</v>
      </c>
      <c r="BH53" s="62" t="str">
        <f t="shared" si="148"/>
        <v>0.009(V)</v>
      </c>
      <c r="BI53" s="62" t="str">
        <f t="shared" si="148"/>
        <v>0.022(V)</v>
      </c>
      <c r="BJ53" s="62" t="str">
        <f t="shared" si="148"/>
        <v>0.021(V) 0.094(L)</v>
      </c>
      <c r="BK53" s="62">
        <f t="shared" si="148"/>
        <v>0.15147299540815637</v>
      </c>
      <c r="BL53" s="62">
        <f t="shared" si="148"/>
        <v>0.1789305005485943</v>
      </c>
      <c r="BM53" s="62" t="str">
        <f t="shared" si="148"/>
        <v>0.019(V)</v>
      </c>
      <c r="BN53" s="62" t="str">
        <f t="shared" si="148"/>
        <v>0.019(V) 0.104(L)</v>
      </c>
      <c r="BO53" s="62">
        <f t="shared" si="148"/>
        <v>0.23304157078018783</v>
      </c>
      <c r="BP53" s="62" t="str">
        <f t="shared" si="148"/>
        <v/>
      </c>
      <c r="BQ53" s="62" t="str">
        <f t="shared" ref="BQ53:EB53" si="149">IF(BQ55="Mixed",HLOOKUP(BQ10,PTA_Look_Up_Table,66,FALSE),IF(BQ55="CTA_Slurry",HLOOKUP(BQ10,PTA_Look_Up_Table,47,FALSE),IF(BQ55="PTA_Slurry",HLOOKUP(BQ10,PTA_Look_Up_Table,52,FALSE),"")))</f>
        <v>0.018(V) 0.121(L)</v>
      </c>
      <c r="BR53" s="62" t="str">
        <f t="shared" si="149"/>
        <v>0.018(V) 0.121(L)</v>
      </c>
      <c r="BS53" s="62">
        <f t="shared" si="149"/>
        <v>0.29607544474812342</v>
      </c>
      <c r="BT53" s="62" t="str">
        <f t="shared" si="149"/>
        <v/>
      </c>
      <c r="BU53" s="62" t="str">
        <f t="shared" si="149"/>
        <v>0.016(V) 0.139(L)</v>
      </c>
      <c r="BV53" s="62">
        <f t="shared" si="149"/>
        <v>0.3671647963027887</v>
      </c>
      <c r="BW53" s="62" t="str">
        <f t="shared" si="149"/>
        <v>0.015(V) 0.162(L)</v>
      </c>
      <c r="BX53" s="62">
        <f t="shared" si="149"/>
        <v>0.4243237919742604</v>
      </c>
      <c r="BY53" s="62" t="str">
        <f t="shared" si="149"/>
        <v>0.014(V) 0.179(L)</v>
      </c>
      <c r="BZ53" s="62">
        <f t="shared" si="149"/>
        <v>0.42037706950649378</v>
      </c>
      <c r="CA53" s="62">
        <f t="shared" si="149"/>
        <v>0.42432441011634964</v>
      </c>
      <c r="CB53" s="62" t="str">
        <f t="shared" si="149"/>
        <v>0.014(V)</v>
      </c>
      <c r="CC53" s="62" t="str">
        <f t="shared" si="149"/>
        <v>0.015(V)</v>
      </c>
      <c r="CD53" s="62" t="str">
        <f t="shared" si="149"/>
        <v xml:space="preserve"> 0.179(L)</v>
      </c>
      <c r="CE53" s="62" t="str">
        <f t="shared" si="149"/>
        <v>0.016(V)</v>
      </c>
      <c r="CF53" s="62" t="str">
        <f t="shared" si="149"/>
        <v>0.015(V)</v>
      </c>
      <c r="CG53" s="62" t="str">
        <f t="shared" si="149"/>
        <v>0.013(V)</v>
      </c>
      <c r="CH53" s="62" t="str">
        <f t="shared" si="149"/>
        <v xml:space="preserve"> 0.161(L)</v>
      </c>
      <c r="CI53" s="62" t="str">
        <f t="shared" si="149"/>
        <v>0.015(V) 0.162(L)</v>
      </c>
      <c r="CJ53" s="62" t="str">
        <f t="shared" si="149"/>
        <v xml:space="preserve"> 0.138(L)</v>
      </c>
      <c r="CK53" s="62" t="str">
        <f t="shared" si="149"/>
        <v>0.016(V)</v>
      </c>
      <c r="CL53" s="62" t="str">
        <f t="shared" si="149"/>
        <v xml:space="preserve"> 0.161(L)</v>
      </c>
      <c r="CM53" s="62" t="str">
        <f t="shared" si="149"/>
        <v>0.015(V)</v>
      </c>
      <c r="CN53" s="62" t="str">
        <f t="shared" si="149"/>
        <v>0.016(V)</v>
      </c>
      <c r="CO53" s="62" t="str">
        <f t="shared" si="149"/>
        <v/>
      </c>
      <c r="CP53" s="62" t="str">
        <f t="shared" si="149"/>
        <v xml:space="preserve"> 0.139(L)</v>
      </c>
      <c r="CQ53" s="62" t="str">
        <f t="shared" si="149"/>
        <v>0.016(V) 0.139(L)</v>
      </c>
      <c r="CR53" s="62" t="str">
        <f t="shared" si="149"/>
        <v xml:space="preserve"> 0.119(L)</v>
      </c>
      <c r="CS53" s="62" t="str">
        <f t="shared" si="149"/>
        <v xml:space="preserve"> 0.103(L)</v>
      </c>
      <c r="CT53" s="62" t="str">
        <f t="shared" si="149"/>
        <v xml:space="preserve"> 0.182(L)</v>
      </c>
      <c r="CU53" s="62" t="str">
        <f t="shared" si="149"/>
        <v>0.014(V)</v>
      </c>
      <c r="CV53" s="62" t="str">
        <f t="shared" si="149"/>
        <v xml:space="preserve"> 0.179(L)</v>
      </c>
      <c r="CW53" s="62" t="str">
        <f t="shared" si="149"/>
        <v xml:space="preserve"> 0.179(L)</v>
      </c>
      <c r="CX53" s="62" t="str">
        <f t="shared" si="149"/>
        <v xml:space="preserve"> 0.188(L)</v>
      </c>
      <c r="CY53" s="62" t="str">
        <f t="shared" si="149"/>
        <v xml:space="preserve"> 0.184(L)</v>
      </c>
      <c r="CZ53" s="62" t="str">
        <f t="shared" si="149"/>
        <v/>
      </c>
      <c r="DA53" s="62" t="str">
        <f t="shared" si="149"/>
        <v>0.015(V)</v>
      </c>
      <c r="DB53" s="62" t="str">
        <f t="shared" si="149"/>
        <v>0.018(V)</v>
      </c>
      <c r="DC53" s="62" t="str">
        <f t="shared" si="149"/>
        <v>0.019(V)</v>
      </c>
      <c r="DD53" s="62" t="str">
        <f t="shared" si="149"/>
        <v>0.013(V)</v>
      </c>
      <c r="DE53" s="62" t="str">
        <f t="shared" si="149"/>
        <v xml:space="preserve"> 0.280(L)</v>
      </c>
      <c r="DF53" s="62" t="str">
        <f t="shared" si="149"/>
        <v/>
      </c>
      <c r="DG53" s="62" t="str">
        <f t="shared" si="149"/>
        <v>0.019(V) 0.474(L)</v>
      </c>
      <c r="DH53" s="62" t="str">
        <f t="shared" si="149"/>
        <v>0.021(V) 0.255(L)</v>
      </c>
      <c r="DI53" s="62" t="str">
        <f t="shared" si="149"/>
        <v>0.018(V)</v>
      </c>
      <c r="DJ53" s="62" t="str">
        <f t="shared" si="149"/>
        <v xml:space="preserve"> 0.280(L)</v>
      </c>
      <c r="DK53" s="62">
        <f t="shared" si="149"/>
        <v>0.42432470093792235</v>
      </c>
      <c r="DL53" s="62">
        <f t="shared" si="149"/>
        <v>0.42400495799470317</v>
      </c>
      <c r="DM53" s="62" t="str">
        <f t="shared" si="149"/>
        <v/>
      </c>
      <c r="DN53" s="62">
        <f t="shared" si="149"/>
        <v>0.4237964265063251</v>
      </c>
      <c r="DO53" s="62">
        <f t="shared" si="149"/>
        <v>0.42388650270330058</v>
      </c>
      <c r="DP53" s="62" t="str">
        <f t="shared" si="149"/>
        <v/>
      </c>
      <c r="DQ53" s="62" t="str">
        <f t="shared" si="149"/>
        <v xml:space="preserve"> 0.181(L)</v>
      </c>
      <c r="DR53" s="62">
        <f t="shared" si="149"/>
        <v>0.42381487980372745</v>
      </c>
      <c r="DS53" s="62" t="str">
        <f t="shared" si="149"/>
        <v xml:space="preserve"> 0.188(L)</v>
      </c>
      <c r="DT53" s="62" t="str">
        <f t="shared" si="149"/>
        <v xml:space="preserve"> 0.181(L)</v>
      </c>
      <c r="DU53" s="62" t="str">
        <f t="shared" si="149"/>
        <v>0.021(V)</v>
      </c>
      <c r="DV53" s="62" t="str">
        <f t="shared" si="149"/>
        <v>0.021(V)</v>
      </c>
      <c r="DW53" s="62" t="str">
        <f t="shared" si="149"/>
        <v/>
      </c>
      <c r="DX53" s="62" t="str">
        <f t="shared" si="149"/>
        <v xml:space="preserve"> 0.474(L)</v>
      </c>
      <c r="DY53" s="62" t="str">
        <f t="shared" si="149"/>
        <v/>
      </c>
      <c r="DZ53" s="62" t="str">
        <f t="shared" si="149"/>
        <v>0.021(V)</v>
      </c>
      <c r="EA53" s="62" t="str">
        <f t="shared" si="149"/>
        <v xml:space="preserve"> 0.740(L)</v>
      </c>
      <c r="EB53" s="62" t="str">
        <f t="shared" si="149"/>
        <v>0.019(V)</v>
      </c>
      <c r="EC53" s="62" t="str">
        <f t="shared" ref="EC53:GN53" si="150">IF(EC55="Mixed",HLOOKUP(EC10,PTA_Look_Up_Table,66,FALSE),IF(EC55="CTA_Slurry",HLOOKUP(EC10,PTA_Look_Up_Table,47,FALSE),IF(EC55="PTA_Slurry",HLOOKUP(EC10,PTA_Look_Up_Table,52,FALSE),"")))</f>
        <v/>
      </c>
      <c r="ED53" s="62" t="str">
        <f t="shared" si="150"/>
        <v>0.017(V)</v>
      </c>
      <c r="EE53" s="62" t="str">
        <f t="shared" si="150"/>
        <v xml:space="preserve"> 0.623(L)</v>
      </c>
      <c r="EF53" s="62" t="str">
        <f t="shared" si="150"/>
        <v xml:space="preserve"> 0.427(L)</v>
      </c>
      <c r="EG53" s="62" t="str">
        <f t="shared" si="150"/>
        <v xml:space="preserve"> 0.427(L)</v>
      </c>
      <c r="EH53" s="62" t="str">
        <f t="shared" si="150"/>
        <v xml:space="preserve"> 0.427(L)</v>
      </c>
      <c r="EI53" s="62" t="str">
        <f t="shared" si="150"/>
        <v xml:space="preserve"> 0.332(L)</v>
      </c>
      <c r="EJ53" s="62" t="str">
        <f t="shared" si="150"/>
        <v>0.018(V)</v>
      </c>
      <c r="EK53" s="62" t="str">
        <f t="shared" si="150"/>
        <v xml:space="preserve"> 0.332(L)</v>
      </c>
      <c r="EL53" s="62" t="str">
        <f t="shared" si="150"/>
        <v>0.018(V)</v>
      </c>
      <c r="EM53" s="62" t="str">
        <f t="shared" si="150"/>
        <v>0.018(V)</v>
      </c>
      <c r="EN53" s="62" t="str">
        <f t="shared" si="150"/>
        <v>0.013(V)</v>
      </c>
      <c r="EO53" s="62" t="str">
        <f t="shared" si="150"/>
        <v xml:space="preserve"> 0.292(L)</v>
      </c>
      <c r="EP53" s="62" t="str">
        <f t="shared" si="150"/>
        <v xml:space="preserve"> 0.280(L)</v>
      </c>
      <c r="EQ53" s="62" t="str">
        <f t="shared" si="150"/>
        <v xml:space="preserve"> 0.183(L)</v>
      </c>
      <c r="ER53" s="62" t="str">
        <f t="shared" si="150"/>
        <v xml:space="preserve"> 0.183(L)</v>
      </c>
      <c r="ES53" s="62" t="str">
        <f t="shared" si="150"/>
        <v>0.018(V)</v>
      </c>
      <c r="ET53" s="62" t="str">
        <f t="shared" si="150"/>
        <v>0.018(V)</v>
      </c>
      <c r="EU53" s="62" t="str">
        <f t="shared" si="150"/>
        <v>0.018(V)</v>
      </c>
      <c r="EV53" s="62" t="str">
        <f t="shared" si="150"/>
        <v>0.013(V)</v>
      </c>
      <c r="EW53" s="62" t="str">
        <f t="shared" si="150"/>
        <v xml:space="preserve"> 0.720(L)</v>
      </c>
      <c r="EX53" s="62" t="str">
        <f t="shared" si="150"/>
        <v xml:space="preserve"> 0.197(L)</v>
      </c>
      <c r="EY53" s="62" t="str">
        <f t="shared" si="150"/>
        <v xml:space="preserve"> 0.740(L)</v>
      </c>
      <c r="EZ53" s="62" t="str">
        <f t="shared" si="150"/>
        <v xml:space="preserve"> 0.612(L)</v>
      </c>
      <c r="FA53" s="62" t="str">
        <f t="shared" si="150"/>
        <v xml:space="preserve"> 0.740(L)</v>
      </c>
      <c r="FB53" s="62" t="str">
        <f t="shared" si="150"/>
        <v xml:space="preserve"> 0.611(L)</v>
      </c>
      <c r="FC53" s="62" t="str">
        <f t="shared" si="150"/>
        <v xml:space="preserve"> 0.740(L)</v>
      </c>
      <c r="FD53" s="62" t="str">
        <f t="shared" si="150"/>
        <v xml:space="preserve"> 0.611(L)</v>
      </c>
      <c r="FE53" s="62" t="str">
        <f t="shared" si="150"/>
        <v xml:space="preserve"> 0.740(L)</v>
      </c>
      <c r="FF53" s="62" t="str">
        <f t="shared" si="150"/>
        <v xml:space="preserve"> 0.611(L)</v>
      </c>
      <c r="FG53" s="62" t="str">
        <f t="shared" si="150"/>
        <v xml:space="preserve"> 0.740(L)</v>
      </c>
      <c r="FH53" s="62" t="str">
        <f t="shared" si="150"/>
        <v xml:space="preserve"> 0.611(L)</v>
      </c>
      <c r="FI53" s="62" t="str">
        <f t="shared" si="150"/>
        <v xml:space="preserve"> 0.740(L)</v>
      </c>
      <c r="FJ53" s="62" t="str">
        <f t="shared" si="150"/>
        <v xml:space="preserve"> 0.611(L)</v>
      </c>
      <c r="FK53" s="62" t="str">
        <f t="shared" si="150"/>
        <v xml:space="preserve"> 0.740(L)</v>
      </c>
      <c r="FL53" s="62" t="str">
        <f t="shared" si="150"/>
        <v xml:space="preserve"> 0.612(L)</v>
      </c>
      <c r="FM53" s="62" t="str">
        <f t="shared" si="150"/>
        <v xml:space="preserve"> 0.740(L)</v>
      </c>
      <c r="FN53" s="62" t="str">
        <f t="shared" si="150"/>
        <v xml:space="preserve"> 0.596(L)</v>
      </c>
      <c r="FO53" s="62" t="str">
        <f t="shared" si="150"/>
        <v xml:space="preserve"> 0.720(L)</v>
      </c>
      <c r="FP53" s="62" t="str">
        <f t="shared" si="150"/>
        <v xml:space="preserve"> 0.596(L)</v>
      </c>
      <c r="FQ53" s="62" t="str">
        <f t="shared" si="150"/>
        <v xml:space="preserve"> 0.720(L)</v>
      </c>
      <c r="FR53" s="62" t="str">
        <f t="shared" si="150"/>
        <v xml:space="preserve"> 0.596(L)</v>
      </c>
      <c r="FS53" s="62" t="str">
        <f t="shared" si="150"/>
        <v xml:space="preserve"> 0.720(L)</v>
      </c>
      <c r="FT53" s="62" t="str">
        <f t="shared" si="150"/>
        <v xml:space="preserve"> 0.596(L)</v>
      </c>
      <c r="FU53" s="62" t="str">
        <f t="shared" si="150"/>
        <v xml:space="preserve"> 0.720(L)</v>
      </c>
      <c r="FV53" s="62" t="str">
        <f t="shared" si="150"/>
        <v>0.015(V)</v>
      </c>
      <c r="FW53" s="62" t="str">
        <f t="shared" si="150"/>
        <v>0.015(V)</v>
      </c>
      <c r="FX53" s="62" t="str">
        <f t="shared" si="150"/>
        <v>0.015(V)</v>
      </c>
      <c r="FY53" s="62" t="str">
        <f t="shared" si="150"/>
        <v>0.015(V)</v>
      </c>
      <c r="FZ53" s="62" t="str">
        <f t="shared" si="150"/>
        <v>0.014(V)</v>
      </c>
      <c r="GA53" s="62" t="str">
        <f t="shared" si="150"/>
        <v>0.014(V) 0.171(L)</v>
      </c>
      <c r="GB53" s="62" t="str">
        <f t="shared" si="150"/>
        <v>0.014(V)</v>
      </c>
      <c r="GC53" s="62" t="str">
        <f t="shared" si="150"/>
        <v>0.014(V) 0.171(L)</v>
      </c>
      <c r="GD53" s="62" t="str">
        <f t="shared" si="150"/>
        <v xml:space="preserve"> 0.345(L)</v>
      </c>
      <c r="GE53" s="62" t="str">
        <f t="shared" si="150"/>
        <v xml:space="preserve"> 0.299(L)</v>
      </c>
      <c r="GF53" s="62" t="str">
        <f t="shared" si="150"/>
        <v xml:space="preserve"> 0.299(L)</v>
      </c>
      <c r="GG53" s="62" t="str">
        <f t="shared" si="150"/>
        <v xml:space="preserve"> 0.340(L)</v>
      </c>
      <c r="GH53" s="62" t="str">
        <f t="shared" si="150"/>
        <v xml:space="preserve"> 0.299(L)</v>
      </c>
      <c r="GI53" s="62" t="str">
        <f t="shared" si="150"/>
        <v xml:space="preserve"> 0.349(L)</v>
      </c>
      <c r="GJ53" s="62">
        <f t="shared" si="150"/>
        <v>1.862072834587833</v>
      </c>
      <c r="GK53" s="62" t="str">
        <f t="shared" si="150"/>
        <v xml:space="preserve"> 0.510(L)</v>
      </c>
      <c r="GL53" s="62" t="str">
        <f t="shared" si="150"/>
        <v/>
      </c>
      <c r="GM53" s="62">
        <f t="shared" si="150"/>
        <v>0.80355853728532256</v>
      </c>
      <c r="GN53" s="62" t="str">
        <f t="shared" si="150"/>
        <v>0.018(V) 0.279(L)</v>
      </c>
      <c r="GO53" s="62" t="str">
        <f t="shared" ref="GO53:ID53" si="151">IF(GO55="Mixed",HLOOKUP(GO10,PTA_Look_Up_Table,66,FALSE),IF(GO55="CTA_Slurry",HLOOKUP(GO10,PTA_Look_Up_Table,47,FALSE),IF(GO55="PTA_Slurry",HLOOKUP(GO10,PTA_Look_Up_Table,52,FALSE),"")))</f>
        <v xml:space="preserve"> 0.510(L)</v>
      </c>
      <c r="GP53" s="62" t="str">
        <f t="shared" si="151"/>
        <v xml:space="preserve"> 0.560(L)</v>
      </c>
      <c r="GQ53" s="62" t="str">
        <f t="shared" si="151"/>
        <v xml:space="preserve"> 0.510(L)</v>
      </c>
      <c r="GR53" s="62" t="str">
        <f t="shared" si="151"/>
        <v>0.018(V) 0.560(L)</v>
      </c>
      <c r="GS53" s="62">
        <f t="shared" si="151"/>
        <v>0.17891800408592939</v>
      </c>
      <c r="GT53" s="62" t="str">
        <f t="shared" si="151"/>
        <v>0.019(V)</v>
      </c>
      <c r="GU53" s="62" t="str">
        <f t="shared" si="151"/>
        <v/>
      </c>
      <c r="GV53" s="62">
        <f t="shared" si="151"/>
        <v>0.23300408733982395</v>
      </c>
      <c r="GW53" s="62" t="str">
        <f t="shared" si="151"/>
        <v>0.018(V)</v>
      </c>
      <c r="GX53" s="62" t="str">
        <f t="shared" si="151"/>
        <v/>
      </c>
      <c r="GY53" s="62">
        <f t="shared" si="151"/>
        <v>0.29602015288164329</v>
      </c>
      <c r="GZ53" s="62" t="str">
        <f t="shared" si="151"/>
        <v>0.016(V)</v>
      </c>
      <c r="HA53" s="62" t="str">
        <f t="shared" si="151"/>
        <v/>
      </c>
      <c r="HB53" s="62">
        <f t="shared" si="151"/>
        <v>0.36716003772520822</v>
      </c>
      <c r="HC53" s="62" t="str">
        <f t="shared" si="151"/>
        <v>0.015(V)</v>
      </c>
      <c r="HD53" s="62" t="str">
        <f t="shared" si="151"/>
        <v/>
      </c>
      <c r="HE53" s="62">
        <f t="shared" si="151"/>
        <v>0.42037997637966823</v>
      </c>
      <c r="HF53" s="62" t="str">
        <f t="shared" si="151"/>
        <v>0.014(V)</v>
      </c>
      <c r="HG53" s="62" t="str">
        <f t="shared" si="151"/>
        <v/>
      </c>
      <c r="HH53" s="62">
        <f t="shared" si="151"/>
        <v>0.42432469825980257</v>
      </c>
      <c r="HI53" s="62">
        <f t="shared" si="151"/>
        <v>0.42435848331937509</v>
      </c>
      <c r="HJ53" s="62">
        <f t="shared" si="151"/>
        <v>0.42432470031665886</v>
      </c>
      <c r="HK53" s="62">
        <f t="shared" si="151"/>
        <v>0.42432471057057303</v>
      </c>
      <c r="HL53" s="62" t="str">
        <f t="shared" si="151"/>
        <v/>
      </c>
      <c r="HM53" s="62" t="str">
        <f t="shared" si="151"/>
        <v xml:space="preserve"> 0.181(L)</v>
      </c>
      <c r="HN53" s="62" t="str">
        <f t="shared" si="151"/>
        <v xml:space="preserve"> 0.181(L)</v>
      </c>
      <c r="HO53" s="62" t="str">
        <f t="shared" si="151"/>
        <v xml:space="preserve"> 0.181(L)</v>
      </c>
      <c r="HP53" s="62" t="str">
        <f t="shared" si="151"/>
        <v/>
      </c>
      <c r="HQ53" s="62" t="str">
        <f t="shared" si="151"/>
        <v/>
      </c>
      <c r="HR53" s="62" t="str">
        <f t="shared" si="151"/>
        <v/>
      </c>
      <c r="HS53" s="62" t="str">
        <f t="shared" si="151"/>
        <v/>
      </c>
      <c r="HT53" s="62" t="str">
        <f t="shared" si="151"/>
        <v xml:space="preserve"> 0.193(L)</v>
      </c>
      <c r="HU53" s="62" t="str">
        <f t="shared" si="151"/>
        <v xml:space="preserve"> 0.181(L)</v>
      </c>
      <c r="HV53" s="62" t="str">
        <f t="shared" si="151"/>
        <v xml:space="preserve"> 0.193(L)</v>
      </c>
      <c r="HW53" s="62" t="str">
        <f t="shared" si="151"/>
        <v/>
      </c>
      <c r="HX53" s="62" t="str">
        <f t="shared" si="151"/>
        <v/>
      </c>
      <c r="HY53" s="62" t="str">
        <f t="shared" si="151"/>
        <v>0.017(V)</v>
      </c>
      <c r="HZ53" s="62" t="str">
        <f t="shared" si="151"/>
        <v/>
      </c>
      <c r="IA53" s="62" t="str">
        <f t="shared" si="151"/>
        <v>0.013(V) 0.280(L)</v>
      </c>
      <c r="IB53" s="62" t="str">
        <f t="shared" si="151"/>
        <v>0.017(V) 0.332(L)</v>
      </c>
      <c r="IC53" s="62" t="str">
        <f t="shared" si="151"/>
        <v xml:space="preserve"> 0.183(L)</v>
      </c>
      <c r="ID53" s="62" t="str">
        <f t="shared" si="151"/>
        <v xml:space="preserve"> 0.188(L)</v>
      </c>
      <c r="IE53" s="62"/>
      <c r="IF53" s="62"/>
      <c r="IG53" s="62"/>
      <c r="IH53" s="62"/>
      <c r="II53" s="62"/>
      <c r="IJ53" s="62"/>
      <c r="IK53" s="62"/>
      <c r="IL53" s="62"/>
      <c r="IM53" s="62"/>
      <c r="IN53" s="62"/>
      <c r="IO53" s="62"/>
      <c r="IP53" s="62"/>
      <c r="IQ53" s="62"/>
      <c r="IR53" s="62"/>
      <c r="IS53" s="62"/>
      <c r="IT53" s="62"/>
    </row>
    <row r="54" spans="1:254" s="44" customFormat="1" ht="12" customHeight="1" x14ac:dyDescent="0.15">
      <c r="A54" s="17" t="s">
        <v>567</v>
      </c>
      <c r="B54" s="16" t="s">
        <v>626</v>
      </c>
      <c r="C54" s="56">
        <f>IF(HLOOKUP(C$10,PTA_Look_Up_Table,63,FALSE)&gt;=0.01,HLOOKUP(C$10,PTA_Look_Up_Table,63,FALSE),0)</f>
        <v>54.302860000000003</v>
      </c>
      <c r="D54" s="59">
        <f>IF(HLOOKUP(D$10,PTA_Look_Up_Table,63,FALSE)&gt;=0.01,HLOOKUP(D$10,PTA_Look_Up_Table,63,FALSE),0)</f>
        <v>0</v>
      </c>
      <c r="E54" s="59">
        <f t="shared" ref="E54:BP54" si="152">IF(HLOOKUP(E$10,PTA_Look_Up_Table,63,FALSE)&gt;=0.01,HLOOKUP(E$10,PTA_Look_Up_Table,63,FALSE),0)</f>
        <v>58.211460000000002</v>
      </c>
      <c r="F54" s="59">
        <f t="shared" si="152"/>
        <v>0</v>
      </c>
      <c r="G54" s="59">
        <f t="shared" si="152"/>
        <v>66.833209999999994</v>
      </c>
      <c r="H54" s="59">
        <f t="shared" si="152"/>
        <v>66.833209999999994</v>
      </c>
      <c r="I54" s="59">
        <f t="shared" si="152"/>
        <v>67.88767</v>
      </c>
      <c r="J54" s="59">
        <f t="shared" si="152"/>
        <v>0</v>
      </c>
      <c r="K54" s="59">
        <f t="shared" si="152"/>
        <v>0</v>
      </c>
      <c r="L54" s="59">
        <f t="shared" si="152"/>
        <v>66.833209999999994</v>
      </c>
      <c r="M54" s="59">
        <f t="shared" si="152"/>
        <v>33.814639999999997</v>
      </c>
      <c r="N54" s="59">
        <f t="shared" si="152"/>
        <v>33.814639999999997</v>
      </c>
      <c r="O54" s="59">
        <f t="shared" si="152"/>
        <v>66.815849999999998</v>
      </c>
      <c r="P54" s="59">
        <f t="shared" si="152"/>
        <v>33.814639999999997</v>
      </c>
      <c r="Q54" s="59">
        <f t="shared" si="152"/>
        <v>0</v>
      </c>
      <c r="R54" s="59">
        <f t="shared" si="152"/>
        <v>33.86253</v>
      </c>
      <c r="S54" s="59">
        <f t="shared" si="152"/>
        <v>67.887860000000003</v>
      </c>
      <c r="T54" s="59">
        <f t="shared" si="152"/>
        <v>66.848889999999997</v>
      </c>
      <c r="U54" s="59">
        <f t="shared" si="152"/>
        <v>0</v>
      </c>
      <c r="V54" s="59">
        <f t="shared" si="152"/>
        <v>0</v>
      </c>
      <c r="W54" s="59">
        <f t="shared" si="152"/>
        <v>68.863609999999994</v>
      </c>
      <c r="X54" s="59">
        <f t="shared" si="152"/>
        <v>0</v>
      </c>
      <c r="Y54" s="59">
        <f t="shared" si="152"/>
        <v>0</v>
      </c>
      <c r="Z54" s="59">
        <f t="shared" si="152"/>
        <v>66.805670000000006</v>
      </c>
      <c r="AA54" s="59">
        <f t="shared" si="152"/>
        <v>66.818709999999996</v>
      </c>
      <c r="AB54" s="59">
        <f t="shared" si="152"/>
        <v>66.804490000000001</v>
      </c>
      <c r="AC54" s="59">
        <f t="shared" si="152"/>
        <v>69.840609999999998</v>
      </c>
      <c r="AD54" s="59">
        <f t="shared" si="152"/>
        <v>66.804490000000001</v>
      </c>
      <c r="AE54" s="59">
        <f t="shared" si="152"/>
        <v>66.804490000000001</v>
      </c>
      <c r="AF54" s="59">
        <f t="shared" si="152"/>
        <v>66.804490000000001</v>
      </c>
      <c r="AG54" s="59">
        <f t="shared" si="152"/>
        <v>69.840609999999998</v>
      </c>
      <c r="AH54" s="59">
        <f t="shared" si="152"/>
        <v>69.840609999999998</v>
      </c>
      <c r="AI54" s="59">
        <f t="shared" si="152"/>
        <v>69.840609999999998</v>
      </c>
      <c r="AJ54" s="59">
        <f t="shared" si="152"/>
        <v>69.840609999999998</v>
      </c>
      <c r="AK54" s="59">
        <f t="shared" si="152"/>
        <v>66.804490000000001</v>
      </c>
      <c r="AL54" s="59">
        <f t="shared" si="152"/>
        <v>25.70674</v>
      </c>
      <c r="AM54" s="59">
        <f t="shared" si="152"/>
        <v>37.718339999999998</v>
      </c>
      <c r="AN54" s="59">
        <f t="shared" si="152"/>
        <v>0</v>
      </c>
      <c r="AO54" s="59">
        <f t="shared" si="152"/>
        <v>71.239949999999993</v>
      </c>
      <c r="AP54" s="59">
        <f t="shared" si="152"/>
        <v>59.565040000000003</v>
      </c>
      <c r="AQ54" s="59">
        <f t="shared" si="152"/>
        <v>58.894889999999997</v>
      </c>
      <c r="AR54" s="59">
        <f t="shared" si="152"/>
        <v>59.565040000000003</v>
      </c>
      <c r="AS54" s="59">
        <f t="shared" si="152"/>
        <v>59.565040000000003</v>
      </c>
      <c r="AT54" s="59">
        <f t="shared" si="152"/>
        <v>59.603839999999998</v>
      </c>
      <c r="AU54" s="59">
        <f t="shared" si="152"/>
        <v>70.829390000000004</v>
      </c>
      <c r="AV54" s="59">
        <f t="shared" si="152"/>
        <v>0</v>
      </c>
      <c r="AW54" s="59">
        <f t="shared" si="152"/>
        <v>0</v>
      </c>
      <c r="AX54" s="59">
        <f t="shared" si="152"/>
        <v>0</v>
      </c>
      <c r="AY54" s="59">
        <f t="shared" si="152"/>
        <v>59.283439999999999</v>
      </c>
      <c r="AZ54" s="59">
        <f t="shared" si="152"/>
        <v>59.280320000000003</v>
      </c>
      <c r="BA54" s="59">
        <f t="shared" si="152"/>
        <v>56.395600000000002</v>
      </c>
      <c r="BB54" s="59">
        <f t="shared" si="152"/>
        <v>51.173650000000002</v>
      </c>
      <c r="BC54" s="59">
        <f t="shared" si="152"/>
        <v>43.553159999999998</v>
      </c>
      <c r="BD54" s="59">
        <f t="shared" si="152"/>
        <v>34.323399999999999</v>
      </c>
      <c r="BE54" s="59">
        <f t="shared" si="152"/>
        <v>27.381730000000001</v>
      </c>
      <c r="BF54" s="59">
        <f t="shared" si="152"/>
        <v>23.805800000000001</v>
      </c>
      <c r="BG54" s="59">
        <f t="shared" si="152"/>
        <v>19.51379</v>
      </c>
      <c r="BH54" s="59">
        <f t="shared" si="152"/>
        <v>0</v>
      </c>
      <c r="BI54" s="59">
        <f t="shared" si="152"/>
        <v>0</v>
      </c>
      <c r="BJ54" s="59">
        <f t="shared" si="152"/>
        <v>18.68197</v>
      </c>
      <c r="BK54" s="59">
        <f t="shared" si="152"/>
        <v>19.126609999999999</v>
      </c>
      <c r="BL54" s="59">
        <f t="shared" si="152"/>
        <v>23.958909999999999</v>
      </c>
      <c r="BM54" s="59">
        <f t="shared" si="152"/>
        <v>0</v>
      </c>
      <c r="BN54" s="59">
        <f t="shared" si="152"/>
        <v>23.775829999999999</v>
      </c>
      <c r="BO54" s="59">
        <f t="shared" si="152"/>
        <v>31.83991</v>
      </c>
      <c r="BP54" s="59">
        <f t="shared" si="152"/>
        <v>0</v>
      </c>
      <c r="BQ54" s="59">
        <f t="shared" ref="BQ54:EB54" si="153">IF(HLOOKUP(BQ$10,PTA_Look_Up_Table,63,FALSE)&gt;=0.01,HLOOKUP(BQ$10,PTA_Look_Up_Table,63,FALSE),0)</f>
        <v>31.84103</v>
      </c>
      <c r="BR54" s="59">
        <f t="shared" si="153"/>
        <v>31.84028</v>
      </c>
      <c r="BS54" s="59">
        <f t="shared" si="153"/>
        <v>39.130629999999996</v>
      </c>
      <c r="BT54" s="59">
        <f t="shared" si="153"/>
        <v>0</v>
      </c>
      <c r="BU54" s="59">
        <f t="shared" si="153"/>
        <v>39.130760000000002</v>
      </c>
      <c r="BV54" s="59">
        <f t="shared" si="153"/>
        <v>44.944650000000003</v>
      </c>
      <c r="BW54" s="59">
        <f t="shared" si="153"/>
        <v>44.94462</v>
      </c>
      <c r="BX54" s="59">
        <f t="shared" si="153"/>
        <v>48.491160000000001</v>
      </c>
      <c r="BY54" s="59">
        <f t="shared" si="153"/>
        <v>48.236840000000001</v>
      </c>
      <c r="BZ54" s="59">
        <f t="shared" si="153"/>
        <v>48.447290000000002</v>
      </c>
      <c r="CA54" s="59">
        <f t="shared" si="153"/>
        <v>48.491160000000001</v>
      </c>
      <c r="CB54" s="59">
        <f t="shared" si="153"/>
        <v>0</v>
      </c>
      <c r="CC54" s="59">
        <f t="shared" si="153"/>
        <v>0</v>
      </c>
      <c r="CD54" s="59">
        <f t="shared" si="153"/>
        <v>48.245480000000001</v>
      </c>
      <c r="CE54" s="59">
        <f t="shared" si="153"/>
        <v>0</v>
      </c>
      <c r="CF54" s="59">
        <f t="shared" si="153"/>
        <v>0</v>
      </c>
      <c r="CG54" s="59">
        <f t="shared" si="153"/>
        <v>0</v>
      </c>
      <c r="CH54" s="59">
        <f t="shared" si="153"/>
        <v>44.95337</v>
      </c>
      <c r="CI54" s="59">
        <f t="shared" si="153"/>
        <v>44.946429999999999</v>
      </c>
      <c r="CJ54" s="59">
        <f t="shared" si="153"/>
        <v>39.138759999999998</v>
      </c>
      <c r="CK54" s="59">
        <f t="shared" si="153"/>
        <v>0</v>
      </c>
      <c r="CL54" s="59">
        <f t="shared" si="153"/>
        <v>44.952219999999997</v>
      </c>
      <c r="CM54" s="59">
        <f t="shared" si="153"/>
        <v>0</v>
      </c>
      <c r="CN54" s="59">
        <f t="shared" si="153"/>
        <v>0</v>
      </c>
      <c r="CO54" s="59">
        <f t="shared" si="153"/>
        <v>0</v>
      </c>
      <c r="CP54" s="59">
        <f t="shared" si="153"/>
        <v>39.144640000000003</v>
      </c>
      <c r="CQ54" s="59">
        <f t="shared" si="153"/>
        <v>39.132359999999998</v>
      </c>
      <c r="CR54" s="59">
        <f t="shared" si="153"/>
        <v>31.844609999999999</v>
      </c>
      <c r="CS54" s="59">
        <f t="shared" si="153"/>
        <v>23.776979999999998</v>
      </c>
      <c r="CT54" s="59">
        <f t="shared" si="153"/>
        <v>48.697929999999999</v>
      </c>
      <c r="CU54" s="59">
        <f t="shared" si="153"/>
        <v>0</v>
      </c>
      <c r="CV54" s="59">
        <f t="shared" si="153"/>
        <v>48.254199999999997</v>
      </c>
      <c r="CW54" s="59">
        <f t="shared" si="153"/>
        <v>48.254199999999997</v>
      </c>
      <c r="CX54" s="59">
        <f t="shared" si="153"/>
        <v>49.64425</v>
      </c>
      <c r="CY54" s="59">
        <f t="shared" si="153"/>
        <v>48.87706</v>
      </c>
      <c r="CZ54" s="59">
        <f t="shared" si="153"/>
        <v>0</v>
      </c>
      <c r="DA54" s="59">
        <f t="shared" si="153"/>
        <v>0</v>
      </c>
      <c r="DB54" s="59">
        <f t="shared" si="153"/>
        <v>0</v>
      </c>
      <c r="DC54" s="59">
        <f t="shared" si="153"/>
        <v>0</v>
      </c>
      <c r="DD54" s="59">
        <f t="shared" si="153"/>
        <v>0</v>
      </c>
      <c r="DE54" s="59">
        <f t="shared" si="153"/>
        <v>58.266979999999997</v>
      </c>
      <c r="DF54" s="59">
        <f t="shared" si="153"/>
        <v>56.4818</v>
      </c>
      <c r="DG54" s="59">
        <f t="shared" si="153"/>
        <v>65.943299999999994</v>
      </c>
      <c r="DH54" s="59">
        <f t="shared" si="153"/>
        <v>56.482370000000003</v>
      </c>
      <c r="DI54" s="59">
        <f t="shared" si="153"/>
        <v>0</v>
      </c>
      <c r="DJ54" s="59">
        <f t="shared" si="153"/>
        <v>58.22372</v>
      </c>
      <c r="DK54" s="59">
        <f t="shared" si="153"/>
        <v>48.491309999999999</v>
      </c>
      <c r="DL54" s="59">
        <f t="shared" si="153"/>
        <v>48.470739999999999</v>
      </c>
      <c r="DM54" s="59">
        <f t="shared" si="153"/>
        <v>0</v>
      </c>
      <c r="DN54" s="59">
        <f t="shared" si="153"/>
        <v>48.457389999999997</v>
      </c>
      <c r="DO54" s="59">
        <f t="shared" si="153"/>
        <v>48.463160000000002</v>
      </c>
      <c r="DP54" s="59">
        <f t="shared" si="153"/>
        <v>59.151249999999997</v>
      </c>
      <c r="DQ54" s="59">
        <f t="shared" si="153"/>
        <v>48.4574</v>
      </c>
      <c r="DR54" s="59">
        <f t="shared" si="153"/>
        <v>48.457389999999997</v>
      </c>
      <c r="DS54" s="59">
        <f t="shared" si="153"/>
        <v>49.641219999999997</v>
      </c>
      <c r="DT54" s="59">
        <f t="shared" si="153"/>
        <v>48.454439999999998</v>
      </c>
      <c r="DU54" s="59">
        <f t="shared" si="153"/>
        <v>0</v>
      </c>
      <c r="DV54" s="59">
        <f t="shared" si="153"/>
        <v>0</v>
      </c>
      <c r="DW54" s="59">
        <f t="shared" si="153"/>
        <v>0</v>
      </c>
      <c r="DX54" s="59">
        <f t="shared" si="153"/>
        <v>65.943299999999994</v>
      </c>
      <c r="DY54" s="59">
        <f t="shared" si="153"/>
        <v>0</v>
      </c>
      <c r="DZ54" s="59">
        <f t="shared" si="153"/>
        <v>0</v>
      </c>
      <c r="EA54" s="59">
        <f t="shared" si="153"/>
        <v>70.829390000000004</v>
      </c>
      <c r="EB54" s="59">
        <f t="shared" si="153"/>
        <v>0</v>
      </c>
      <c r="EC54" s="59">
        <f t="shared" ref="EC54:GN54" si="154">IF(HLOOKUP(EC$10,PTA_Look_Up_Table,63,FALSE)&gt;=0.01,HLOOKUP(EC$10,PTA_Look_Up_Table,63,FALSE),0)</f>
        <v>0</v>
      </c>
      <c r="ED54" s="59">
        <f t="shared" si="154"/>
        <v>0</v>
      </c>
      <c r="EE54" s="59">
        <f t="shared" si="154"/>
        <v>69.059449999999998</v>
      </c>
      <c r="EF54" s="59">
        <f t="shared" si="154"/>
        <v>64.612769999999998</v>
      </c>
      <c r="EG54" s="59">
        <f t="shared" si="154"/>
        <v>64.627049999999997</v>
      </c>
      <c r="EH54" s="59">
        <f t="shared" si="154"/>
        <v>64.628630000000001</v>
      </c>
      <c r="EI54" s="59">
        <f t="shared" si="154"/>
        <v>61.032040000000002</v>
      </c>
      <c r="EJ54" s="59">
        <f t="shared" si="154"/>
        <v>0</v>
      </c>
      <c r="EK54" s="59">
        <f t="shared" si="154"/>
        <v>61.04372</v>
      </c>
      <c r="EL54" s="59">
        <f t="shared" si="154"/>
        <v>0</v>
      </c>
      <c r="EM54" s="59">
        <f t="shared" si="154"/>
        <v>0</v>
      </c>
      <c r="EN54" s="59">
        <f t="shared" si="154"/>
        <v>0</v>
      </c>
      <c r="EO54" s="59">
        <f t="shared" si="154"/>
        <v>58.98706</v>
      </c>
      <c r="EP54" s="59">
        <f t="shared" si="154"/>
        <v>58.203069999999997</v>
      </c>
      <c r="EQ54" s="59">
        <f t="shared" si="154"/>
        <v>48.864379999999997</v>
      </c>
      <c r="ER54" s="59">
        <f t="shared" si="154"/>
        <v>48.873579999999997</v>
      </c>
      <c r="ES54" s="59">
        <f t="shared" si="154"/>
        <v>0</v>
      </c>
      <c r="ET54" s="59">
        <f t="shared" si="154"/>
        <v>0</v>
      </c>
      <c r="EU54" s="59">
        <f t="shared" si="154"/>
        <v>0</v>
      </c>
      <c r="EV54" s="59">
        <f t="shared" si="154"/>
        <v>0</v>
      </c>
      <c r="EW54" s="59">
        <f t="shared" si="154"/>
        <v>70.399910000000006</v>
      </c>
      <c r="EX54" s="59">
        <f t="shared" si="154"/>
        <v>50.851959999999998</v>
      </c>
      <c r="EY54" s="59">
        <f t="shared" si="154"/>
        <v>70.829390000000004</v>
      </c>
      <c r="EZ54" s="59">
        <f t="shared" si="154"/>
        <v>68.865300000000005</v>
      </c>
      <c r="FA54" s="59">
        <f t="shared" si="154"/>
        <v>70.829390000000004</v>
      </c>
      <c r="FB54" s="59">
        <f t="shared" si="154"/>
        <v>68.862870000000001</v>
      </c>
      <c r="FC54" s="59">
        <f t="shared" si="154"/>
        <v>70.829390000000004</v>
      </c>
      <c r="FD54" s="59">
        <f t="shared" si="154"/>
        <v>68.862539999999996</v>
      </c>
      <c r="FE54" s="59">
        <f t="shared" si="154"/>
        <v>70.829390000000004</v>
      </c>
      <c r="FF54" s="59">
        <f t="shared" si="154"/>
        <v>68.862279999999998</v>
      </c>
      <c r="FG54" s="59">
        <f t="shared" si="154"/>
        <v>70.829390000000004</v>
      </c>
      <c r="FH54" s="59">
        <f t="shared" si="154"/>
        <v>68.861720000000005</v>
      </c>
      <c r="FI54" s="59">
        <f t="shared" si="154"/>
        <v>70.829390000000004</v>
      </c>
      <c r="FJ54" s="59">
        <f t="shared" si="154"/>
        <v>68.861720000000005</v>
      </c>
      <c r="FK54" s="59">
        <f t="shared" si="154"/>
        <v>70.829390000000004</v>
      </c>
      <c r="FL54" s="59">
        <f t="shared" si="154"/>
        <v>68.865219999999994</v>
      </c>
      <c r="FM54" s="59">
        <f t="shared" si="154"/>
        <v>70.829390000000004</v>
      </c>
      <c r="FN54" s="59">
        <f t="shared" si="154"/>
        <v>68.774709999999999</v>
      </c>
      <c r="FO54" s="59">
        <f t="shared" si="154"/>
        <v>70.399910000000006</v>
      </c>
      <c r="FP54" s="59">
        <f t="shared" si="154"/>
        <v>68.774889999999999</v>
      </c>
      <c r="FQ54" s="59">
        <f t="shared" si="154"/>
        <v>70.399910000000006</v>
      </c>
      <c r="FR54" s="59">
        <f t="shared" si="154"/>
        <v>68.776300000000006</v>
      </c>
      <c r="FS54" s="59">
        <f t="shared" si="154"/>
        <v>70.399910000000006</v>
      </c>
      <c r="FT54" s="59">
        <f t="shared" si="154"/>
        <v>68.774910000000006</v>
      </c>
      <c r="FU54" s="59">
        <f t="shared" si="154"/>
        <v>70.399910000000006</v>
      </c>
      <c r="FV54" s="59">
        <f t="shared" si="154"/>
        <v>0</v>
      </c>
      <c r="FW54" s="59">
        <f t="shared" si="154"/>
        <v>0</v>
      </c>
      <c r="FX54" s="59">
        <f t="shared" si="154"/>
        <v>0</v>
      </c>
      <c r="FY54" s="59">
        <f t="shared" si="154"/>
        <v>0</v>
      </c>
      <c r="FZ54" s="59">
        <f t="shared" si="154"/>
        <v>0</v>
      </c>
      <c r="GA54" s="59">
        <f t="shared" si="154"/>
        <v>46.832810000000002</v>
      </c>
      <c r="GB54" s="59">
        <f t="shared" si="154"/>
        <v>0</v>
      </c>
      <c r="GC54" s="59">
        <f t="shared" si="154"/>
        <v>46.832810000000002</v>
      </c>
      <c r="GD54" s="59">
        <f t="shared" si="154"/>
        <v>16.005749999999999</v>
      </c>
      <c r="GE54" s="59">
        <f t="shared" si="154"/>
        <v>14.54585</v>
      </c>
      <c r="GF54" s="59">
        <f t="shared" si="154"/>
        <v>14.54585</v>
      </c>
      <c r="GG54" s="59">
        <f t="shared" si="154"/>
        <v>15.8718</v>
      </c>
      <c r="GH54" s="59">
        <f t="shared" si="154"/>
        <v>14.54585</v>
      </c>
      <c r="GI54" s="59">
        <f t="shared" si="154"/>
        <v>16.140129999999999</v>
      </c>
      <c r="GJ54" s="59">
        <f t="shared" si="154"/>
        <v>66.818269999999998</v>
      </c>
      <c r="GK54" s="59">
        <f t="shared" si="154"/>
        <v>66.816760000000002</v>
      </c>
      <c r="GL54" s="59">
        <f t="shared" si="154"/>
        <v>0</v>
      </c>
      <c r="GM54" s="59">
        <f t="shared" si="154"/>
        <v>33.89235</v>
      </c>
      <c r="GN54" s="59">
        <f t="shared" si="154"/>
        <v>58.211559999999999</v>
      </c>
      <c r="GO54" s="59">
        <f t="shared" ref="GO54:ID54" si="155">IF(HLOOKUP(GO$10,PTA_Look_Up_Table,63,FALSE)&gt;=0.01,HLOOKUP(GO$10,PTA_Look_Up_Table,63,FALSE),0)</f>
        <v>66.816760000000002</v>
      </c>
      <c r="GP54" s="59">
        <f t="shared" si="155"/>
        <v>67.888019999999997</v>
      </c>
      <c r="GQ54" s="59">
        <f t="shared" si="155"/>
        <v>66.816760000000002</v>
      </c>
      <c r="GR54" s="59">
        <f t="shared" si="155"/>
        <v>67.888000000000005</v>
      </c>
      <c r="GS54" s="59">
        <f t="shared" si="155"/>
        <v>24.274010000000001</v>
      </c>
      <c r="GT54" s="59">
        <f t="shared" si="155"/>
        <v>0</v>
      </c>
      <c r="GU54" s="59">
        <f t="shared" si="155"/>
        <v>41.286000000000001</v>
      </c>
      <c r="GV54" s="59">
        <f t="shared" si="155"/>
        <v>32.384799999999998</v>
      </c>
      <c r="GW54" s="59">
        <f t="shared" si="155"/>
        <v>0</v>
      </c>
      <c r="GX54" s="59">
        <f t="shared" si="155"/>
        <v>44.602409999999999</v>
      </c>
      <c r="GY54" s="59">
        <f t="shared" si="155"/>
        <v>39.565249999999999</v>
      </c>
      <c r="GZ54" s="59">
        <f t="shared" si="155"/>
        <v>0</v>
      </c>
      <c r="HA54" s="59">
        <f t="shared" si="155"/>
        <v>47.744300000000003</v>
      </c>
      <c r="HB54" s="59">
        <f t="shared" si="155"/>
        <v>45.24221</v>
      </c>
      <c r="HC54" s="59">
        <f t="shared" si="155"/>
        <v>0</v>
      </c>
      <c r="HD54" s="59">
        <f t="shared" si="155"/>
        <v>50.389719999999997</v>
      </c>
      <c r="HE54" s="59">
        <f t="shared" si="155"/>
        <v>48.236870000000003</v>
      </c>
      <c r="HF54" s="59">
        <f t="shared" si="155"/>
        <v>0</v>
      </c>
      <c r="HG54" s="59">
        <f t="shared" si="155"/>
        <v>51.950530000000001</v>
      </c>
      <c r="HH54" s="59">
        <f t="shared" si="155"/>
        <v>48.491160000000001</v>
      </c>
      <c r="HI54" s="59">
        <f t="shared" si="155"/>
        <v>48.491160000000001</v>
      </c>
      <c r="HJ54" s="59">
        <f t="shared" si="155"/>
        <v>48.491160000000001</v>
      </c>
      <c r="HK54" s="59">
        <f t="shared" si="155"/>
        <v>48.694159999999997</v>
      </c>
      <c r="HL54" s="59">
        <f t="shared" si="155"/>
        <v>0</v>
      </c>
      <c r="HM54" s="59">
        <f t="shared" si="155"/>
        <v>48.457389999999997</v>
      </c>
      <c r="HN54" s="59">
        <f t="shared" si="155"/>
        <v>48.457389999999997</v>
      </c>
      <c r="HO54" s="59">
        <f t="shared" si="155"/>
        <v>48.457389999999997</v>
      </c>
      <c r="HP54" s="59">
        <f t="shared" si="155"/>
        <v>0</v>
      </c>
      <c r="HQ54" s="59">
        <f t="shared" si="155"/>
        <v>0</v>
      </c>
      <c r="HR54" s="59">
        <f t="shared" si="155"/>
        <v>48.4574</v>
      </c>
      <c r="HS54" s="59">
        <f t="shared" si="155"/>
        <v>0</v>
      </c>
      <c r="HT54" s="59">
        <f t="shared" si="155"/>
        <v>50.319319999999998</v>
      </c>
      <c r="HU54" s="59">
        <f t="shared" si="155"/>
        <v>48.4574</v>
      </c>
      <c r="HV54" s="59">
        <f t="shared" si="155"/>
        <v>50.319319999999998</v>
      </c>
      <c r="HW54" s="59">
        <f t="shared" si="155"/>
        <v>49.009070000000001</v>
      </c>
      <c r="HX54" s="59">
        <f t="shared" si="155"/>
        <v>0</v>
      </c>
      <c r="HY54" s="59">
        <f t="shared" si="155"/>
        <v>0</v>
      </c>
      <c r="HZ54" s="59">
        <f t="shared" si="155"/>
        <v>0</v>
      </c>
      <c r="IA54" s="59">
        <f t="shared" si="155"/>
        <v>58.266979999999997</v>
      </c>
      <c r="IB54" s="59">
        <f t="shared" si="155"/>
        <v>61.045090000000002</v>
      </c>
      <c r="IC54" s="59">
        <f t="shared" si="155"/>
        <v>48.876620000000003</v>
      </c>
      <c r="ID54" s="59">
        <f t="shared" si="155"/>
        <v>49.641219999999997</v>
      </c>
      <c r="IE54" s="59"/>
      <c r="IF54" s="59"/>
      <c r="IG54" s="59"/>
      <c r="IH54" s="59"/>
      <c r="II54" s="59"/>
      <c r="IJ54" s="59"/>
      <c r="IK54" s="59"/>
      <c r="IL54" s="59"/>
      <c r="IM54" s="59"/>
      <c r="IN54" s="59"/>
      <c r="IO54" s="59"/>
      <c r="IP54" s="59"/>
      <c r="IQ54" s="59"/>
      <c r="IR54" s="59"/>
      <c r="IS54" s="59"/>
      <c r="IT54" s="59"/>
    </row>
    <row r="55" spans="1:254" s="67" customFormat="1" ht="12" customHeight="1" thickBot="1" x14ac:dyDescent="0.2">
      <c r="A55" s="63"/>
      <c r="B55" s="64"/>
      <c r="C55" s="65" t="str">
        <f>HLOOKUP(C10,PTA_Look_Up_Table,42,FALSE)</f>
        <v>Mixed</v>
      </c>
      <c r="D55" s="66" t="str">
        <f>HLOOKUP(D10,PTA_Look_Up_Table,42,FALSE)</f>
        <v>Mixed</v>
      </c>
      <c r="E55" s="66" t="str">
        <f t="shared" ref="E55:BP55" si="156">HLOOKUP(E10,PTA_Look_Up_Table,42,FALSE)</f>
        <v>Mixed</v>
      </c>
      <c r="F55" s="66" t="str">
        <f t="shared" si="156"/>
        <v>Mixed</v>
      </c>
      <c r="G55" s="66" t="str">
        <f t="shared" si="156"/>
        <v>Mixed</v>
      </c>
      <c r="H55" s="66" t="str">
        <f t="shared" si="156"/>
        <v>Mixed</v>
      </c>
      <c r="I55" s="66" t="str">
        <f t="shared" si="156"/>
        <v>Mixed</v>
      </c>
      <c r="J55" s="66" t="str">
        <f t="shared" si="156"/>
        <v>Mixed</v>
      </c>
      <c r="K55" s="66" t="str">
        <f t="shared" si="156"/>
        <v>Mixed</v>
      </c>
      <c r="L55" s="66" t="str">
        <f t="shared" si="156"/>
        <v>Mixed</v>
      </c>
      <c r="M55" s="66" t="str">
        <f t="shared" si="156"/>
        <v>CTA_Slurry</v>
      </c>
      <c r="N55" s="66" t="str">
        <f t="shared" si="156"/>
        <v>CTA_Slurry</v>
      </c>
      <c r="O55" s="66" t="str">
        <f t="shared" si="156"/>
        <v>Mixed</v>
      </c>
      <c r="P55" s="66" t="str">
        <f t="shared" si="156"/>
        <v>CTA_Slurry</v>
      </c>
      <c r="Q55" s="66" t="str">
        <f t="shared" si="156"/>
        <v>Mixed</v>
      </c>
      <c r="R55" s="66" t="str">
        <f t="shared" si="156"/>
        <v>CTA_Slurry</v>
      </c>
      <c r="S55" s="66" t="str">
        <f t="shared" si="156"/>
        <v>Mixed</v>
      </c>
      <c r="T55" s="66" t="str">
        <f t="shared" si="156"/>
        <v>Mixed</v>
      </c>
      <c r="U55" s="66" t="str">
        <f t="shared" si="156"/>
        <v>Mixed</v>
      </c>
      <c r="V55" s="66" t="str">
        <f t="shared" si="156"/>
        <v>Mixed</v>
      </c>
      <c r="W55" s="66" t="str">
        <f t="shared" si="156"/>
        <v>Mixed</v>
      </c>
      <c r="X55" s="66" t="str">
        <f t="shared" si="156"/>
        <v>Mixed</v>
      </c>
      <c r="Y55" s="66" t="str">
        <f t="shared" si="156"/>
        <v>Mixed</v>
      </c>
      <c r="Z55" s="66" t="str">
        <f t="shared" si="156"/>
        <v>Mixed</v>
      </c>
      <c r="AA55" s="66" t="str">
        <f t="shared" si="156"/>
        <v>Mixed</v>
      </c>
      <c r="AB55" s="66" t="str">
        <f t="shared" si="156"/>
        <v>Mixed</v>
      </c>
      <c r="AC55" s="66" t="str">
        <f t="shared" si="156"/>
        <v>Mixed</v>
      </c>
      <c r="AD55" s="66" t="str">
        <f t="shared" si="156"/>
        <v>Mixed</v>
      </c>
      <c r="AE55" s="66" t="str">
        <f t="shared" si="156"/>
        <v>Mixed</v>
      </c>
      <c r="AF55" s="66" t="str">
        <f t="shared" si="156"/>
        <v>Mixed</v>
      </c>
      <c r="AG55" s="66" t="str">
        <f t="shared" si="156"/>
        <v>Mixed</v>
      </c>
      <c r="AH55" s="66" t="str">
        <f t="shared" si="156"/>
        <v>Mixed</v>
      </c>
      <c r="AI55" s="66" t="str">
        <f t="shared" si="156"/>
        <v>Mixed</v>
      </c>
      <c r="AJ55" s="66" t="str">
        <f t="shared" si="156"/>
        <v>Mixed</v>
      </c>
      <c r="AK55" s="66" t="str">
        <f t="shared" si="156"/>
        <v>Mixed</v>
      </c>
      <c r="AL55" s="66" t="str">
        <f t="shared" si="156"/>
        <v>Mixed</v>
      </c>
      <c r="AM55" s="66" t="str">
        <f t="shared" si="156"/>
        <v>Solid</v>
      </c>
      <c r="AN55" s="66" t="str">
        <f t="shared" si="156"/>
        <v>Mixed</v>
      </c>
      <c r="AO55" s="66" t="str">
        <f t="shared" si="156"/>
        <v>Mixed</v>
      </c>
      <c r="AP55" s="66" t="str">
        <f t="shared" si="156"/>
        <v>PTA_Slurry</v>
      </c>
      <c r="AQ55" s="66" t="str">
        <f t="shared" si="156"/>
        <v>Mixed</v>
      </c>
      <c r="AR55" s="66" t="str">
        <f t="shared" si="156"/>
        <v>PTA_Slurry</v>
      </c>
      <c r="AS55" s="66" t="str">
        <f t="shared" si="156"/>
        <v>PTA_Slurry</v>
      </c>
      <c r="AT55" s="66" t="str">
        <f t="shared" si="156"/>
        <v>PTA_Slurry</v>
      </c>
      <c r="AU55" s="66" t="str">
        <f t="shared" si="156"/>
        <v>Mixed</v>
      </c>
      <c r="AV55" s="66" t="str">
        <f t="shared" si="156"/>
        <v>Mixed</v>
      </c>
      <c r="AW55" s="66" t="str">
        <f t="shared" si="156"/>
        <v>Mixed</v>
      </c>
      <c r="AX55" s="66" t="str">
        <f t="shared" si="156"/>
        <v>Mixed</v>
      </c>
      <c r="AY55" s="66" t="str">
        <f t="shared" si="156"/>
        <v>PTA_Slurry</v>
      </c>
      <c r="AZ55" s="66" t="str">
        <f t="shared" si="156"/>
        <v>PTA_Slurry</v>
      </c>
      <c r="BA55" s="66" t="str">
        <f t="shared" si="156"/>
        <v>PTA_Slurry</v>
      </c>
      <c r="BB55" s="66" t="str">
        <f t="shared" si="156"/>
        <v>PTA_Slurry</v>
      </c>
      <c r="BC55" s="66" t="str">
        <f t="shared" si="156"/>
        <v>PTA_Slurry</v>
      </c>
      <c r="BD55" s="66" t="str">
        <f t="shared" si="156"/>
        <v>PTA_Slurry</v>
      </c>
      <c r="BE55" s="66" t="str">
        <f t="shared" si="156"/>
        <v>PTA_Slurry</v>
      </c>
      <c r="BF55" s="66" t="str">
        <f t="shared" si="156"/>
        <v>PTA_Slurry</v>
      </c>
      <c r="BG55" s="66" t="str">
        <f t="shared" si="156"/>
        <v>PTA_Slurry</v>
      </c>
      <c r="BH55" s="66" t="str">
        <f t="shared" si="156"/>
        <v>Mixed</v>
      </c>
      <c r="BI55" s="66" t="str">
        <f t="shared" si="156"/>
        <v>Mixed</v>
      </c>
      <c r="BJ55" s="66" t="str">
        <f t="shared" si="156"/>
        <v>Mixed</v>
      </c>
      <c r="BK55" s="66" t="str">
        <f t="shared" si="156"/>
        <v>PTA_Slurry</v>
      </c>
      <c r="BL55" s="66" t="str">
        <f t="shared" si="156"/>
        <v>PTA_Slurry</v>
      </c>
      <c r="BM55" s="66" t="str">
        <f t="shared" si="156"/>
        <v>Mixed</v>
      </c>
      <c r="BN55" s="66" t="str">
        <f t="shared" si="156"/>
        <v>Mixed</v>
      </c>
      <c r="BO55" s="66" t="str">
        <f t="shared" si="156"/>
        <v>PTA_Slurry</v>
      </c>
      <c r="BP55" s="66" t="str">
        <f t="shared" si="156"/>
        <v>Mixed</v>
      </c>
      <c r="BQ55" s="66" t="str">
        <f t="shared" ref="BQ55:EB55" si="157">HLOOKUP(BQ10,PTA_Look_Up_Table,42,FALSE)</f>
        <v>Mixed</v>
      </c>
      <c r="BR55" s="66" t="str">
        <f t="shared" si="157"/>
        <v>Mixed</v>
      </c>
      <c r="BS55" s="66" t="str">
        <f t="shared" si="157"/>
        <v>PTA_Slurry</v>
      </c>
      <c r="BT55" s="66" t="str">
        <f t="shared" si="157"/>
        <v>Mixed</v>
      </c>
      <c r="BU55" s="66" t="str">
        <f t="shared" si="157"/>
        <v>Mixed</v>
      </c>
      <c r="BV55" s="66" t="str">
        <f t="shared" si="157"/>
        <v>PTA_Slurry</v>
      </c>
      <c r="BW55" s="66" t="str">
        <f t="shared" si="157"/>
        <v>Mixed</v>
      </c>
      <c r="BX55" s="66" t="str">
        <f t="shared" si="157"/>
        <v>PTA_Slurry</v>
      </c>
      <c r="BY55" s="66" t="str">
        <f t="shared" si="157"/>
        <v>Mixed</v>
      </c>
      <c r="BZ55" s="66" t="str">
        <f t="shared" si="157"/>
        <v>PTA_Slurry</v>
      </c>
      <c r="CA55" s="66" t="str">
        <f t="shared" si="157"/>
        <v>PTA_Slurry</v>
      </c>
      <c r="CB55" s="66" t="str">
        <f t="shared" si="157"/>
        <v>Mixed</v>
      </c>
      <c r="CC55" s="66" t="str">
        <f t="shared" si="157"/>
        <v>Mixed</v>
      </c>
      <c r="CD55" s="66" t="str">
        <f t="shared" si="157"/>
        <v>Mixed</v>
      </c>
      <c r="CE55" s="66" t="str">
        <f t="shared" si="157"/>
        <v>Mixed</v>
      </c>
      <c r="CF55" s="66" t="str">
        <f t="shared" si="157"/>
        <v>Mixed</v>
      </c>
      <c r="CG55" s="66" t="str">
        <f t="shared" si="157"/>
        <v>Mixed</v>
      </c>
      <c r="CH55" s="66" t="str">
        <f t="shared" si="157"/>
        <v>Mixed</v>
      </c>
      <c r="CI55" s="66" t="str">
        <f t="shared" si="157"/>
        <v>Mixed</v>
      </c>
      <c r="CJ55" s="66" t="str">
        <f t="shared" si="157"/>
        <v>Mixed</v>
      </c>
      <c r="CK55" s="66" t="str">
        <f t="shared" si="157"/>
        <v>Mixed</v>
      </c>
      <c r="CL55" s="66" t="str">
        <f t="shared" si="157"/>
        <v>Mixed</v>
      </c>
      <c r="CM55" s="66" t="str">
        <f t="shared" si="157"/>
        <v>Mixed</v>
      </c>
      <c r="CN55" s="66" t="str">
        <f t="shared" si="157"/>
        <v>Mixed</v>
      </c>
      <c r="CO55" s="66" t="str">
        <f t="shared" si="157"/>
        <v>Mixed</v>
      </c>
      <c r="CP55" s="66" t="str">
        <f t="shared" si="157"/>
        <v>Mixed</v>
      </c>
      <c r="CQ55" s="66" t="str">
        <f t="shared" si="157"/>
        <v>Mixed</v>
      </c>
      <c r="CR55" s="66" t="str">
        <f t="shared" si="157"/>
        <v>Mixed</v>
      </c>
      <c r="CS55" s="66" t="str">
        <f t="shared" si="157"/>
        <v>Mixed</v>
      </c>
      <c r="CT55" s="66" t="str">
        <f t="shared" si="157"/>
        <v>Mixed</v>
      </c>
      <c r="CU55" s="66" t="str">
        <f t="shared" si="157"/>
        <v>Mixed</v>
      </c>
      <c r="CV55" s="66" t="str">
        <f t="shared" si="157"/>
        <v>Mixed</v>
      </c>
      <c r="CW55" s="66" t="str">
        <f t="shared" si="157"/>
        <v>Mixed</v>
      </c>
      <c r="CX55" s="66" t="str">
        <f t="shared" si="157"/>
        <v>Mixed</v>
      </c>
      <c r="CY55" s="66" t="str">
        <f t="shared" si="157"/>
        <v>Mixed</v>
      </c>
      <c r="CZ55" s="66" t="str">
        <f t="shared" si="157"/>
        <v>Mixed</v>
      </c>
      <c r="DA55" s="66" t="str">
        <f t="shared" si="157"/>
        <v>Mixed</v>
      </c>
      <c r="DB55" s="66" t="str">
        <f t="shared" si="157"/>
        <v>Mixed</v>
      </c>
      <c r="DC55" s="66" t="str">
        <f t="shared" si="157"/>
        <v>Mixed</v>
      </c>
      <c r="DD55" s="66" t="str">
        <f t="shared" si="157"/>
        <v>Mixed</v>
      </c>
      <c r="DE55" s="66" t="str">
        <f t="shared" si="157"/>
        <v>Mixed</v>
      </c>
      <c r="DF55" s="66" t="str">
        <f t="shared" si="157"/>
        <v>Solid</v>
      </c>
      <c r="DG55" s="66" t="str">
        <f t="shared" si="157"/>
        <v>Mixed</v>
      </c>
      <c r="DH55" s="66" t="str">
        <f t="shared" si="157"/>
        <v>Mixed</v>
      </c>
      <c r="DI55" s="66" t="str">
        <f t="shared" si="157"/>
        <v>Mixed</v>
      </c>
      <c r="DJ55" s="66" t="str">
        <f t="shared" si="157"/>
        <v>Mixed</v>
      </c>
      <c r="DK55" s="66" t="str">
        <f t="shared" si="157"/>
        <v>PTA_Slurry</v>
      </c>
      <c r="DL55" s="66" t="str">
        <f t="shared" si="157"/>
        <v>PTA_Slurry</v>
      </c>
      <c r="DM55" s="66" t="str">
        <f t="shared" si="157"/>
        <v>Mixed</v>
      </c>
      <c r="DN55" s="66" t="str">
        <f t="shared" si="157"/>
        <v>PTA_Slurry</v>
      </c>
      <c r="DO55" s="66" t="str">
        <f t="shared" si="157"/>
        <v>PTA_Slurry</v>
      </c>
      <c r="DP55" s="66" t="str">
        <f t="shared" si="157"/>
        <v>Solid</v>
      </c>
      <c r="DQ55" s="66" t="str">
        <f t="shared" si="157"/>
        <v>Mixed</v>
      </c>
      <c r="DR55" s="66" t="str">
        <f t="shared" si="157"/>
        <v>PTA_Slurry</v>
      </c>
      <c r="DS55" s="66" t="str">
        <f t="shared" si="157"/>
        <v>Mixed</v>
      </c>
      <c r="DT55" s="66" t="str">
        <f t="shared" si="157"/>
        <v>Mixed</v>
      </c>
      <c r="DU55" s="66" t="str">
        <f t="shared" si="157"/>
        <v>Mixed</v>
      </c>
      <c r="DV55" s="66" t="str">
        <f t="shared" si="157"/>
        <v>Mixed</v>
      </c>
      <c r="DW55" s="66" t="str">
        <f t="shared" si="157"/>
        <v>Mixed</v>
      </c>
      <c r="DX55" s="66" t="str">
        <f t="shared" si="157"/>
        <v>Mixed</v>
      </c>
      <c r="DY55" s="66" t="str">
        <f t="shared" si="157"/>
        <v>Mixed</v>
      </c>
      <c r="DZ55" s="66" t="str">
        <f t="shared" si="157"/>
        <v>Mixed</v>
      </c>
      <c r="EA55" s="66" t="str">
        <f t="shared" si="157"/>
        <v>Mixed</v>
      </c>
      <c r="EB55" s="66" t="str">
        <f t="shared" si="157"/>
        <v>Mixed</v>
      </c>
      <c r="EC55" s="66" t="str">
        <f t="shared" ref="EC55:GN55" si="158">HLOOKUP(EC10,PTA_Look_Up_Table,42,FALSE)</f>
        <v>Solid</v>
      </c>
      <c r="ED55" s="66" t="str">
        <f t="shared" si="158"/>
        <v>Mixed</v>
      </c>
      <c r="EE55" s="66" t="str">
        <f t="shared" si="158"/>
        <v>Mixed</v>
      </c>
      <c r="EF55" s="66" t="str">
        <f t="shared" si="158"/>
        <v>Mixed</v>
      </c>
      <c r="EG55" s="66" t="str">
        <f t="shared" si="158"/>
        <v>Mixed</v>
      </c>
      <c r="EH55" s="66" t="str">
        <f t="shared" si="158"/>
        <v>Mixed</v>
      </c>
      <c r="EI55" s="66" t="str">
        <f t="shared" si="158"/>
        <v>Mixed</v>
      </c>
      <c r="EJ55" s="66" t="str">
        <f t="shared" si="158"/>
        <v>Mixed</v>
      </c>
      <c r="EK55" s="66" t="str">
        <f t="shared" si="158"/>
        <v>Mixed</v>
      </c>
      <c r="EL55" s="66" t="str">
        <f t="shared" si="158"/>
        <v>Mixed</v>
      </c>
      <c r="EM55" s="66" t="str">
        <f t="shared" si="158"/>
        <v>Mixed</v>
      </c>
      <c r="EN55" s="66" t="str">
        <f t="shared" si="158"/>
        <v>Mixed</v>
      </c>
      <c r="EO55" s="66" t="str">
        <f t="shared" si="158"/>
        <v>Mixed</v>
      </c>
      <c r="EP55" s="66" t="str">
        <f t="shared" si="158"/>
        <v>Mixed</v>
      </c>
      <c r="EQ55" s="66" t="str">
        <f t="shared" si="158"/>
        <v>Mixed</v>
      </c>
      <c r="ER55" s="66" t="str">
        <f t="shared" si="158"/>
        <v>Mixed</v>
      </c>
      <c r="ES55" s="66" t="str">
        <f t="shared" si="158"/>
        <v>Mixed</v>
      </c>
      <c r="ET55" s="66" t="str">
        <f t="shared" si="158"/>
        <v>Mixed</v>
      </c>
      <c r="EU55" s="66" t="str">
        <f t="shared" si="158"/>
        <v>Mixed</v>
      </c>
      <c r="EV55" s="66" t="str">
        <f t="shared" si="158"/>
        <v>Mixed</v>
      </c>
      <c r="EW55" s="66" t="str">
        <f t="shared" si="158"/>
        <v>Mixed</v>
      </c>
      <c r="EX55" s="66" t="str">
        <f t="shared" si="158"/>
        <v>Mixed</v>
      </c>
      <c r="EY55" s="66" t="str">
        <f t="shared" si="158"/>
        <v>Mixed</v>
      </c>
      <c r="EZ55" s="66" t="str">
        <f t="shared" si="158"/>
        <v>Mixed</v>
      </c>
      <c r="FA55" s="66" t="str">
        <f t="shared" si="158"/>
        <v>Mixed</v>
      </c>
      <c r="FB55" s="66" t="str">
        <f t="shared" si="158"/>
        <v>Mixed</v>
      </c>
      <c r="FC55" s="66" t="str">
        <f t="shared" si="158"/>
        <v>Mixed</v>
      </c>
      <c r="FD55" s="66" t="str">
        <f t="shared" si="158"/>
        <v>Mixed</v>
      </c>
      <c r="FE55" s="66" t="str">
        <f t="shared" si="158"/>
        <v>Mixed</v>
      </c>
      <c r="FF55" s="66" t="str">
        <f t="shared" si="158"/>
        <v>Mixed</v>
      </c>
      <c r="FG55" s="66" t="str">
        <f t="shared" si="158"/>
        <v>Mixed</v>
      </c>
      <c r="FH55" s="66" t="str">
        <f t="shared" si="158"/>
        <v>Mixed</v>
      </c>
      <c r="FI55" s="66" t="str">
        <f t="shared" si="158"/>
        <v>Mixed</v>
      </c>
      <c r="FJ55" s="66" t="str">
        <f t="shared" si="158"/>
        <v>Mixed</v>
      </c>
      <c r="FK55" s="66" t="str">
        <f t="shared" si="158"/>
        <v>Mixed</v>
      </c>
      <c r="FL55" s="66" t="str">
        <f t="shared" si="158"/>
        <v>Mixed</v>
      </c>
      <c r="FM55" s="66" t="str">
        <f t="shared" si="158"/>
        <v>Mixed</v>
      </c>
      <c r="FN55" s="66" t="str">
        <f t="shared" si="158"/>
        <v>Mixed</v>
      </c>
      <c r="FO55" s="66" t="str">
        <f t="shared" si="158"/>
        <v>Mixed</v>
      </c>
      <c r="FP55" s="66" t="str">
        <f t="shared" si="158"/>
        <v>Mixed</v>
      </c>
      <c r="FQ55" s="66" t="str">
        <f t="shared" si="158"/>
        <v>Mixed</v>
      </c>
      <c r="FR55" s="66" t="str">
        <f t="shared" si="158"/>
        <v>Mixed</v>
      </c>
      <c r="FS55" s="66" t="str">
        <f t="shared" si="158"/>
        <v>Mixed</v>
      </c>
      <c r="FT55" s="66" t="str">
        <f t="shared" si="158"/>
        <v>Mixed</v>
      </c>
      <c r="FU55" s="66" t="str">
        <f t="shared" si="158"/>
        <v>Mixed</v>
      </c>
      <c r="FV55" s="66" t="str">
        <f t="shared" si="158"/>
        <v>Mixed</v>
      </c>
      <c r="FW55" s="66" t="str">
        <f t="shared" si="158"/>
        <v>Mixed</v>
      </c>
      <c r="FX55" s="66" t="str">
        <f t="shared" si="158"/>
        <v>Mixed</v>
      </c>
      <c r="FY55" s="66" t="str">
        <f t="shared" si="158"/>
        <v>Mixed</v>
      </c>
      <c r="FZ55" s="66" t="str">
        <f t="shared" si="158"/>
        <v>Mixed</v>
      </c>
      <c r="GA55" s="66" t="str">
        <f t="shared" si="158"/>
        <v>Mixed</v>
      </c>
      <c r="GB55" s="66" t="str">
        <f t="shared" si="158"/>
        <v>Mixed</v>
      </c>
      <c r="GC55" s="66" t="str">
        <f t="shared" si="158"/>
        <v>Mixed</v>
      </c>
      <c r="GD55" s="66" t="str">
        <f t="shared" si="158"/>
        <v>Mixed</v>
      </c>
      <c r="GE55" s="66" t="str">
        <f t="shared" si="158"/>
        <v>Mixed</v>
      </c>
      <c r="GF55" s="66" t="str">
        <f t="shared" si="158"/>
        <v>Mixed</v>
      </c>
      <c r="GG55" s="66" t="str">
        <f t="shared" si="158"/>
        <v>Mixed</v>
      </c>
      <c r="GH55" s="66" t="str">
        <f t="shared" si="158"/>
        <v>Mixed</v>
      </c>
      <c r="GI55" s="66" t="str">
        <f t="shared" si="158"/>
        <v>Mixed</v>
      </c>
      <c r="GJ55" s="66" t="str">
        <f t="shared" si="158"/>
        <v>PTA_Slurry</v>
      </c>
      <c r="GK55" s="66" t="str">
        <f t="shared" si="158"/>
        <v>Mixed</v>
      </c>
      <c r="GL55" s="66" t="str">
        <f t="shared" si="158"/>
        <v>Mixed</v>
      </c>
      <c r="GM55" s="66" t="str">
        <f t="shared" si="158"/>
        <v>CTA_Slurry</v>
      </c>
      <c r="GN55" s="66" t="str">
        <f t="shared" si="158"/>
        <v>Mixed</v>
      </c>
      <c r="GO55" s="66" t="str">
        <f t="shared" ref="GO55:HV55" si="159">HLOOKUP(GO10,PTA_Look_Up_Table,42,FALSE)</f>
        <v>Mixed</v>
      </c>
      <c r="GP55" s="66" t="str">
        <f t="shared" si="159"/>
        <v>Mixed</v>
      </c>
      <c r="GQ55" s="66" t="str">
        <f t="shared" si="159"/>
        <v>Mixed</v>
      </c>
      <c r="GR55" s="66" t="str">
        <f t="shared" si="159"/>
        <v>Mixed</v>
      </c>
      <c r="GS55" s="66" t="str">
        <f t="shared" si="159"/>
        <v>PTA_Slurry</v>
      </c>
      <c r="GT55" s="66" t="str">
        <f t="shared" si="159"/>
        <v>Mixed</v>
      </c>
      <c r="GU55" s="66" t="str">
        <f t="shared" si="159"/>
        <v>Solid</v>
      </c>
      <c r="GV55" s="66" t="str">
        <f t="shared" si="159"/>
        <v>PTA_Slurry</v>
      </c>
      <c r="GW55" s="66" t="str">
        <f t="shared" si="159"/>
        <v>Mixed</v>
      </c>
      <c r="GX55" s="66" t="str">
        <f t="shared" si="159"/>
        <v>Solid</v>
      </c>
      <c r="GY55" s="66" t="str">
        <f t="shared" si="159"/>
        <v>PTA_Slurry</v>
      </c>
      <c r="GZ55" s="66" t="str">
        <f t="shared" si="159"/>
        <v>Mixed</v>
      </c>
      <c r="HA55" s="66" t="str">
        <f t="shared" si="159"/>
        <v>Solid</v>
      </c>
      <c r="HB55" s="66" t="str">
        <f t="shared" si="159"/>
        <v>PTA_Slurry</v>
      </c>
      <c r="HC55" s="66" t="str">
        <f t="shared" si="159"/>
        <v>Mixed</v>
      </c>
      <c r="HD55" s="66" t="str">
        <f t="shared" si="159"/>
        <v>Solid</v>
      </c>
      <c r="HE55" s="66" t="str">
        <f t="shared" si="159"/>
        <v>PTA_Slurry</v>
      </c>
      <c r="HF55" s="66" t="str">
        <f t="shared" si="159"/>
        <v>Mixed</v>
      </c>
      <c r="HG55" s="66" t="str">
        <f t="shared" si="159"/>
        <v>Solid</v>
      </c>
      <c r="HH55" s="66" t="str">
        <f t="shared" si="159"/>
        <v>PTA_Slurry</v>
      </c>
      <c r="HI55" s="66" t="str">
        <f t="shared" si="159"/>
        <v>PTA_Slurry</v>
      </c>
      <c r="HJ55" s="66" t="str">
        <f t="shared" si="159"/>
        <v>PTA_Slurry</v>
      </c>
      <c r="HK55" s="66" t="str">
        <f t="shared" si="159"/>
        <v>PTA_Slurry</v>
      </c>
      <c r="HL55" s="66" t="str">
        <f t="shared" si="159"/>
        <v>Solid</v>
      </c>
      <c r="HM55" s="66" t="str">
        <f t="shared" si="159"/>
        <v>Mixed</v>
      </c>
      <c r="HN55" s="66" t="str">
        <f t="shared" si="159"/>
        <v>Mixed</v>
      </c>
      <c r="HO55" s="66" t="str">
        <f t="shared" si="159"/>
        <v>Mixed</v>
      </c>
      <c r="HP55" s="66" t="str">
        <f t="shared" si="159"/>
        <v>Solid</v>
      </c>
      <c r="HQ55" s="66" t="str">
        <f t="shared" si="159"/>
        <v>Solid</v>
      </c>
      <c r="HR55" s="66" t="str">
        <f t="shared" si="159"/>
        <v>Solid</v>
      </c>
      <c r="HS55" s="66" t="str">
        <f t="shared" si="159"/>
        <v>Solid</v>
      </c>
      <c r="HT55" s="66" t="str">
        <f t="shared" si="159"/>
        <v>Mixed</v>
      </c>
      <c r="HU55" s="66" t="str">
        <f t="shared" si="159"/>
        <v>Mixed</v>
      </c>
      <c r="HV55" s="66" t="str">
        <f t="shared" si="159"/>
        <v>Mixed</v>
      </c>
      <c r="HW55" s="66" t="str">
        <f t="shared" ref="HW55:IB55" si="160">HLOOKUP(HW10,PTA_Look_Up_Table,42,FALSE)</f>
        <v>Solid</v>
      </c>
      <c r="HX55" s="66" t="str">
        <f t="shared" si="160"/>
        <v>Solid</v>
      </c>
      <c r="HY55" s="66" t="str">
        <f t="shared" si="160"/>
        <v>Mixed</v>
      </c>
      <c r="HZ55" s="66" t="str">
        <f t="shared" si="160"/>
        <v>Mixed</v>
      </c>
      <c r="IA55" s="66" t="str">
        <f t="shared" si="160"/>
        <v>Mixed</v>
      </c>
      <c r="IB55" s="66" t="str">
        <f t="shared" si="160"/>
        <v>Mixed</v>
      </c>
      <c r="IC55" s="66" t="str">
        <f>HLOOKUP(IC10,PTA_Look_Up_Table,42,FALSE)</f>
        <v>Mixed</v>
      </c>
      <c r="ID55" s="66" t="str">
        <f>HLOOKUP(ID10,PTA_Look_Up_Table,42,FALSE)</f>
        <v>Mixed</v>
      </c>
      <c r="IE55" s="66"/>
      <c r="IF55" s="66"/>
      <c r="IG55" s="66"/>
      <c r="IH55" s="66"/>
      <c r="II55" s="66"/>
      <c r="IJ55" s="66"/>
      <c r="IK55" s="66"/>
      <c r="IL55" s="66"/>
      <c r="IM55" s="66"/>
      <c r="IN55" s="66"/>
      <c r="IO55" s="66"/>
      <c r="IP55" s="66"/>
      <c r="IQ55" s="66"/>
      <c r="IR55" s="66"/>
      <c r="IS55" s="66"/>
      <c r="IT55" s="66"/>
    </row>
  </sheetData>
  <mergeCells count="254">
    <mergeCell ref="AV5:AV8"/>
    <mergeCell ref="AW5:AW8"/>
    <mergeCell ref="AX5:AX8"/>
    <mergeCell ref="AN5:AN8"/>
    <mergeCell ref="AY5:AY8"/>
    <mergeCell ref="AZ5:AZ8"/>
    <mergeCell ref="BG5:BG8"/>
    <mergeCell ref="BH5:BH8"/>
    <mergeCell ref="BI5:BI8"/>
    <mergeCell ref="BJ5:BJ8"/>
    <mergeCell ref="BK5:BK8"/>
    <mergeCell ref="BL5:BL8"/>
    <mergeCell ref="BA5:BA8"/>
    <mergeCell ref="BB5:BB8"/>
    <mergeCell ref="BC5:BC8"/>
    <mergeCell ref="BD5:BD8"/>
    <mergeCell ref="BE5:BE8"/>
    <mergeCell ref="BF5:BF8"/>
    <mergeCell ref="BS5:BS8"/>
    <mergeCell ref="BT5:BT8"/>
    <mergeCell ref="BU5:BU8"/>
    <mergeCell ref="BV5:BV8"/>
    <mergeCell ref="BW5:BW8"/>
    <mergeCell ref="BX5:BX8"/>
    <mergeCell ref="BM5:BM8"/>
    <mergeCell ref="BN5:BN8"/>
    <mergeCell ref="BO5:BO8"/>
    <mergeCell ref="BP5:BP8"/>
    <mergeCell ref="BQ5:BQ8"/>
    <mergeCell ref="BR5:BR8"/>
    <mergeCell ref="CE5:CE8"/>
    <mergeCell ref="CF5:CF8"/>
    <mergeCell ref="CG5:CG8"/>
    <mergeCell ref="CH5:CH8"/>
    <mergeCell ref="CI5:CI8"/>
    <mergeCell ref="CJ5:CJ8"/>
    <mergeCell ref="BY5:BY8"/>
    <mergeCell ref="BZ5:BZ8"/>
    <mergeCell ref="CA5:CA8"/>
    <mergeCell ref="CB5:CB8"/>
    <mergeCell ref="CC5:CC8"/>
    <mergeCell ref="CD5:CD8"/>
    <mergeCell ref="CQ5:CQ8"/>
    <mergeCell ref="CR5:CR8"/>
    <mergeCell ref="CS5:CS8"/>
    <mergeCell ref="CT5:CT8"/>
    <mergeCell ref="CU5:CU8"/>
    <mergeCell ref="CV5:CV8"/>
    <mergeCell ref="CK5:CK8"/>
    <mergeCell ref="CL5:CL8"/>
    <mergeCell ref="CM5:CM8"/>
    <mergeCell ref="CN5:CN8"/>
    <mergeCell ref="CO5:CO8"/>
    <mergeCell ref="CP5:CP8"/>
    <mergeCell ref="DQ5:DQ8"/>
    <mergeCell ref="DR5:DR8"/>
    <mergeCell ref="DI5:DI8"/>
    <mergeCell ref="DJ5:DJ8"/>
    <mergeCell ref="DC5:DC8"/>
    <mergeCell ref="DD5:DD8"/>
    <mergeCell ref="DE5:DE8"/>
    <mergeCell ref="DF5:DF8"/>
    <mergeCell ref="CW5:CW8"/>
    <mergeCell ref="CX5:CX8"/>
    <mergeCell ref="CY5:CY8"/>
    <mergeCell ref="CZ5:CZ8"/>
    <mergeCell ref="DA5:DA8"/>
    <mergeCell ref="DB5:DB8"/>
    <mergeCell ref="C5:C8"/>
    <mergeCell ref="D5:D8"/>
    <mergeCell ref="E5:E8"/>
    <mergeCell ref="G5:G8"/>
    <mergeCell ref="F5:F8"/>
    <mergeCell ref="K5:K8"/>
    <mergeCell ref="H5:H8"/>
    <mergeCell ref="I5:I8"/>
    <mergeCell ref="J5:J8"/>
    <mergeCell ref="R5:R8"/>
    <mergeCell ref="S5:S8"/>
    <mergeCell ref="T5:T8"/>
    <mergeCell ref="U5:U8"/>
    <mergeCell ref="V5:V8"/>
    <mergeCell ref="W5:W8"/>
    <mergeCell ref="L5:L8"/>
    <mergeCell ref="M5:M8"/>
    <mergeCell ref="N5:N8"/>
    <mergeCell ref="O5:O8"/>
    <mergeCell ref="P5:P8"/>
    <mergeCell ref="Q5:Q8"/>
    <mergeCell ref="AD5:AD8"/>
    <mergeCell ref="AE5:AE8"/>
    <mergeCell ref="AF5:AF8"/>
    <mergeCell ref="AG5:AG8"/>
    <mergeCell ref="AH5:AH8"/>
    <mergeCell ref="AI5:AI8"/>
    <mergeCell ref="X5:X8"/>
    <mergeCell ref="Y5:Y8"/>
    <mergeCell ref="Z5:Z8"/>
    <mergeCell ref="AA5:AA8"/>
    <mergeCell ref="AB5:AB8"/>
    <mergeCell ref="AC5:AC8"/>
    <mergeCell ref="DZ5:DZ8"/>
    <mergeCell ref="EA5:EA8"/>
    <mergeCell ref="EB5:EB8"/>
    <mergeCell ref="EC5:EC8"/>
    <mergeCell ref="ED5:ED8"/>
    <mergeCell ref="EE5:EE8"/>
    <mergeCell ref="AJ5:AJ8"/>
    <mergeCell ref="AK5:AK8"/>
    <mergeCell ref="AL5:AL8"/>
    <mergeCell ref="DW5:DW8"/>
    <mergeCell ref="DX5:DX8"/>
    <mergeCell ref="DY5:DY8"/>
    <mergeCell ref="DS5:DS8"/>
    <mergeCell ref="DK5:DK8"/>
    <mergeCell ref="DL5:DL8"/>
    <mergeCell ref="DM5:DM8"/>
    <mergeCell ref="DN5:DN8"/>
    <mergeCell ref="DG5:DG8"/>
    <mergeCell ref="DH5:DH8"/>
    <mergeCell ref="DT5:DT8"/>
    <mergeCell ref="DU5:DU8"/>
    <mergeCell ref="DV5:DV8"/>
    <mergeCell ref="DO5:DO8"/>
    <mergeCell ref="DP5:DP8"/>
    <mergeCell ref="EL5:EL8"/>
    <mergeCell ref="EM5:EM8"/>
    <mergeCell ref="EN5:EN8"/>
    <mergeCell ref="EO5:EO8"/>
    <mergeCell ref="EP5:EP8"/>
    <mergeCell ref="EQ5:EQ8"/>
    <mergeCell ref="EF5:EF8"/>
    <mergeCell ref="EG5:EG8"/>
    <mergeCell ref="EH5:EH8"/>
    <mergeCell ref="EI5:EI8"/>
    <mergeCell ref="EJ5:EJ8"/>
    <mergeCell ref="EK5:EK8"/>
    <mergeCell ref="EX5:EX8"/>
    <mergeCell ref="EY5:EY8"/>
    <mergeCell ref="EZ5:EZ8"/>
    <mergeCell ref="FA5:FA8"/>
    <mergeCell ref="FB5:FB8"/>
    <mergeCell ref="FC5:FC8"/>
    <mergeCell ref="ER5:ER8"/>
    <mergeCell ref="ES5:ES8"/>
    <mergeCell ref="ET5:ET8"/>
    <mergeCell ref="EU5:EU8"/>
    <mergeCell ref="EV5:EV8"/>
    <mergeCell ref="EW5:EW8"/>
    <mergeCell ref="FJ5:FJ8"/>
    <mergeCell ref="FK5:FK8"/>
    <mergeCell ref="FL5:FL8"/>
    <mergeCell ref="FM5:FM8"/>
    <mergeCell ref="FN5:FN8"/>
    <mergeCell ref="FO5:FO8"/>
    <mergeCell ref="FD5:FD8"/>
    <mergeCell ref="FE5:FE8"/>
    <mergeCell ref="FF5:FF8"/>
    <mergeCell ref="FG5:FG8"/>
    <mergeCell ref="FH5:FH8"/>
    <mergeCell ref="FI5:FI8"/>
    <mergeCell ref="FV5:FV8"/>
    <mergeCell ref="FW5:FW8"/>
    <mergeCell ref="FX5:FX8"/>
    <mergeCell ref="FY5:FY8"/>
    <mergeCell ref="FZ5:FZ8"/>
    <mergeCell ref="GA5:GA8"/>
    <mergeCell ref="FP5:FP8"/>
    <mergeCell ref="FQ5:FQ8"/>
    <mergeCell ref="FR5:FR8"/>
    <mergeCell ref="FS5:FS8"/>
    <mergeCell ref="FT5:FT8"/>
    <mergeCell ref="FU5:FU8"/>
    <mergeCell ref="GH5:GH8"/>
    <mergeCell ref="GI5:GI8"/>
    <mergeCell ref="GJ5:GJ8"/>
    <mergeCell ref="GK5:GK8"/>
    <mergeCell ref="GL5:GL8"/>
    <mergeCell ref="GM5:GM8"/>
    <mergeCell ref="GB5:GB8"/>
    <mergeCell ref="GC5:GC8"/>
    <mergeCell ref="GD5:GD8"/>
    <mergeCell ref="GE5:GE8"/>
    <mergeCell ref="GF5:GF8"/>
    <mergeCell ref="GG5:GG8"/>
    <mergeCell ref="GT5:GT8"/>
    <mergeCell ref="GU5:GU8"/>
    <mergeCell ref="GV5:GV8"/>
    <mergeCell ref="GW5:GW8"/>
    <mergeCell ref="GX5:GX8"/>
    <mergeCell ref="GY5:GY8"/>
    <mergeCell ref="GN5:GN8"/>
    <mergeCell ref="GO5:GO8"/>
    <mergeCell ref="GP5:GP8"/>
    <mergeCell ref="GQ5:GQ8"/>
    <mergeCell ref="GR5:GR8"/>
    <mergeCell ref="GS5:GS8"/>
    <mergeCell ref="HF5:HF8"/>
    <mergeCell ref="HG5:HG8"/>
    <mergeCell ref="HH5:HH8"/>
    <mergeCell ref="HI5:HI8"/>
    <mergeCell ref="HJ5:HJ8"/>
    <mergeCell ref="HK5:HK8"/>
    <mergeCell ref="GZ5:GZ8"/>
    <mergeCell ref="HA5:HA8"/>
    <mergeCell ref="HB5:HB8"/>
    <mergeCell ref="HC5:HC8"/>
    <mergeCell ref="HD5:HD8"/>
    <mergeCell ref="HE5:HE8"/>
    <mergeCell ref="HR5:HR8"/>
    <mergeCell ref="HS5:HS8"/>
    <mergeCell ref="HT5:HT8"/>
    <mergeCell ref="HU5:HU8"/>
    <mergeCell ref="HV5:HV8"/>
    <mergeCell ref="HW5:HW8"/>
    <mergeCell ref="HL5:HL8"/>
    <mergeCell ref="HM5:HM8"/>
    <mergeCell ref="HN5:HN8"/>
    <mergeCell ref="HO5:HO8"/>
    <mergeCell ref="HP5:HP8"/>
    <mergeCell ref="HQ5:HQ8"/>
    <mergeCell ref="IG5:IG8"/>
    <mergeCell ref="IH5:IH8"/>
    <mergeCell ref="II5:II8"/>
    <mergeCell ref="HX5:HX8"/>
    <mergeCell ref="HY5:HY8"/>
    <mergeCell ref="HZ5:HZ8"/>
    <mergeCell ref="IA5:IA8"/>
    <mergeCell ref="IB5:IB8"/>
    <mergeCell ref="IC5:IC8"/>
    <mergeCell ref="IV5:IV8"/>
    <mergeCell ref="AM5:AM8"/>
    <mergeCell ref="AO5:AO8"/>
    <mergeCell ref="AP5:AP8"/>
    <mergeCell ref="AQ5:AQ8"/>
    <mergeCell ref="AR5:AR8"/>
    <mergeCell ref="AS5:AS8"/>
    <mergeCell ref="AT5:AT8"/>
    <mergeCell ref="AU5:AU8"/>
    <mergeCell ref="IP5:IP8"/>
    <mergeCell ref="IQ5:IQ8"/>
    <mergeCell ref="IR5:IR8"/>
    <mergeCell ref="IS5:IS8"/>
    <mergeCell ref="IT5:IT8"/>
    <mergeCell ref="IU5:IU8"/>
    <mergeCell ref="IJ5:IJ8"/>
    <mergeCell ref="IK5:IK8"/>
    <mergeCell ref="IL5:IL8"/>
    <mergeCell ref="IM5:IM8"/>
    <mergeCell ref="IN5:IN8"/>
    <mergeCell ref="IO5:IO8"/>
    <mergeCell ref="ID5:ID8"/>
    <mergeCell ref="IE5:IE8"/>
    <mergeCell ref="IF5:IF8"/>
  </mergeCells>
  <phoneticPr fontId="14" type="noConversion"/>
  <pageMargins left="0.75" right="0.25" top="0.5" bottom="0.75" header="0.5" footer="0.5"/>
  <pageSetup paperSize="9" scale="75" orientation="landscape" r:id="rId1"/>
  <headerFooter alignWithMargins="0">
    <oddHeader>&amp;C&amp;14PROCESS MATERIAL BALANCE
PTA SECTION&amp;RIDENTIFICATION CODE
02-PA-X-0001-X4</oddHeader>
    <oddFooter>&amp;LDate: &amp;D&amp;RPage: &amp;P/&amp;N&amp;CFile: &amp;F_x000D_
DOW RESTRICTED - For internal use only</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2A8A22-FD5A-474E-A7CC-753F82CC2F9C}">
  <sheetPr codeName="Sheet3111"/>
  <dimension ref="A1:IT266"/>
  <sheetViews>
    <sheetView zoomScale="66" workbookViewId="0">
      <pane xSplit="2" ySplit="5" topLeftCell="C6" activePane="bottomRight" state="frozen"/>
      <selection pane="topRight" activeCell="C1" sqref="C1"/>
      <selection pane="bottomLeft" activeCell="A6" sqref="A6"/>
      <selection pane="bottomRight" activeCell="AN19" sqref="AN19"/>
    </sheetView>
  </sheetViews>
  <sheetFormatPr baseColWidth="10" defaultColWidth="15.6640625" defaultRowHeight="12" customHeight="1" x14ac:dyDescent="0.15"/>
  <cols>
    <col min="1" max="2" width="20.6640625" style="2" customWidth="1"/>
    <col min="3" max="16384" width="15.6640625" style="2"/>
  </cols>
  <sheetData>
    <row r="1" spans="1:254" s="1" customFormat="1" ht="12" customHeight="1" x14ac:dyDescent="0.15">
      <c r="A1" s="10" t="s">
        <v>195</v>
      </c>
      <c r="C1" s="1">
        <v>5</v>
      </c>
      <c r="D1" s="1" t="s">
        <v>211</v>
      </c>
      <c r="E1" s="1">
        <v>37</v>
      </c>
      <c r="F1" s="1">
        <v>69</v>
      </c>
      <c r="G1" s="1">
        <v>83</v>
      </c>
      <c r="H1" s="1">
        <v>85</v>
      </c>
      <c r="I1" s="1">
        <v>86</v>
      </c>
      <c r="J1" s="1">
        <v>87</v>
      </c>
      <c r="K1" s="1">
        <v>88</v>
      </c>
      <c r="L1" s="1" t="s">
        <v>941</v>
      </c>
      <c r="M1" s="1">
        <v>89</v>
      </c>
      <c r="N1" s="1" t="s">
        <v>942</v>
      </c>
      <c r="O1" s="1">
        <v>90</v>
      </c>
      <c r="P1" s="1">
        <v>91</v>
      </c>
      <c r="Q1" s="1" t="s">
        <v>943</v>
      </c>
      <c r="R1" s="1">
        <v>92</v>
      </c>
      <c r="S1" s="1" t="s">
        <v>944</v>
      </c>
      <c r="T1" s="1">
        <v>93</v>
      </c>
      <c r="U1" s="1">
        <v>94</v>
      </c>
      <c r="V1" s="1" t="s">
        <v>945</v>
      </c>
      <c r="W1" s="1">
        <v>95</v>
      </c>
      <c r="X1" s="1" t="s">
        <v>946</v>
      </c>
      <c r="Y1" s="1">
        <v>96</v>
      </c>
      <c r="Z1" s="1" t="s">
        <v>947</v>
      </c>
      <c r="AA1" s="1">
        <v>97</v>
      </c>
      <c r="AB1" s="1">
        <v>98</v>
      </c>
      <c r="AC1" s="1">
        <v>99</v>
      </c>
      <c r="AD1" s="1">
        <v>100</v>
      </c>
      <c r="AE1" s="1" t="s">
        <v>948</v>
      </c>
      <c r="AF1" s="1">
        <v>101</v>
      </c>
      <c r="AG1" s="1">
        <v>102</v>
      </c>
      <c r="AH1" s="1" t="s">
        <v>949</v>
      </c>
      <c r="AI1" s="1">
        <v>103</v>
      </c>
      <c r="AJ1" s="1" t="s">
        <v>950</v>
      </c>
      <c r="AK1" s="1">
        <v>105</v>
      </c>
      <c r="AL1" s="1" t="s">
        <v>951</v>
      </c>
      <c r="AM1" s="1">
        <v>106</v>
      </c>
      <c r="AN1" s="1">
        <v>108</v>
      </c>
      <c r="AO1" s="1" t="s">
        <v>952</v>
      </c>
      <c r="AP1" s="1">
        <v>109</v>
      </c>
      <c r="AQ1" s="1">
        <v>110</v>
      </c>
      <c r="AR1" s="1" t="s">
        <v>953</v>
      </c>
      <c r="AS1" s="1">
        <v>111</v>
      </c>
      <c r="AT1" s="1" t="s">
        <v>954</v>
      </c>
      <c r="AU1" s="1">
        <v>132</v>
      </c>
      <c r="AV1" s="1" t="s">
        <v>955</v>
      </c>
      <c r="AW1" s="1" t="s">
        <v>956</v>
      </c>
      <c r="AX1" s="1" t="s">
        <v>957</v>
      </c>
      <c r="AY1" s="1" t="s">
        <v>958</v>
      </c>
      <c r="AZ1" s="1" t="s">
        <v>959</v>
      </c>
      <c r="BA1" s="1" t="s">
        <v>960</v>
      </c>
      <c r="BB1" s="1" t="s">
        <v>961</v>
      </c>
      <c r="BC1" s="1" t="s">
        <v>962</v>
      </c>
      <c r="BD1" s="1" t="s">
        <v>963</v>
      </c>
      <c r="BE1" s="1" t="s">
        <v>964</v>
      </c>
      <c r="BF1" s="1" t="s">
        <v>965</v>
      </c>
      <c r="BG1" s="1" t="s">
        <v>966</v>
      </c>
      <c r="BH1" s="1" t="s">
        <v>967</v>
      </c>
      <c r="BI1" s="1" t="s">
        <v>968</v>
      </c>
      <c r="BJ1" s="1" t="s">
        <v>969</v>
      </c>
      <c r="BK1" s="1" t="s">
        <v>970</v>
      </c>
      <c r="BL1" s="1" t="s">
        <v>971</v>
      </c>
      <c r="BM1" s="1" t="s">
        <v>972</v>
      </c>
      <c r="BN1" s="1" t="s">
        <v>973</v>
      </c>
      <c r="BO1" s="1" t="s">
        <v>974</v>
      </c>
      <c r="BP1" s="1" t="s">
        <v>975</v>
      </c>
      <c r="BQ1" s="1" t="s">
        <v>976</v>
      </c>
      <c r="BR1" s="1" t="s">
        <v>977</v>
      </c>
      <c r="BS1" s="1" t="s">
        <v>978</v>
      </c>
      <c r="BT1" s="1" t="s">
        <v>979</v>
      </c>
      <c r="BU1" s="1" t="s">
        <v>980</v>
      </c>
      <c r="BV1" s="1" t="s">
        <v>981</v>
      </c>
      <c r="BW1" s="1" t="s">
        <v>982</v>
      </c>
      <c r="BX1" s="1" t="s">
        <v>983</v>
      </c>
      <c r="BY1" s="1" t="s">
        <v>984</v>
      </c>
      <c r="BZ1" s="1" t="s">
        <v>985</v>
      </c>
      <c r="CA1" s="1" t="s">
        <v>986</v>
      </c>
      <c r="CB1" s="1" t="s">
        <v>987</v>
      </c>
      <c r="CC1" s="1" t="s">
        <v>988</v>
      </c>
      <c r="CD1" s="1" t="s">
        <v>989</v>
      </c>
      <c r="CE1" s="1" t="s">
        <v>990</v>
      </c>
      <c r="CF1" s="1" t="s">
        <v>991</v>
      </c>
      <c r="CG1" s="1" t="s">
        <v>921</v>
      </c>
      <c r="CH1" s="1" t="s">
        <v>992</v>
      </c>
      <c r="CI1" s="1" t="s">
        <v>993</v>
      </c>
      <c r="CJ1" s="1" t="s">
        <v>922</v>
      </c>
      <c r="CK1" s="1" t="s">
        <v>923</v>
      </c>
      <c r="CL1" s="1" t="s">
        <v>994</v>
      </c>
      <c r="CM1" s="1" t="s">
        <v>924</v>
      </c>
      <c r="CN1" s="1" t="s">
        <v>995</v>
      </c>
      <c r="CO1" s="1" t="s">
        <v>996</v>
      </c>
    </row>
    <row r="2" spans="1:254" s="1" customFormat="1" ht="12" customHeight="1" x14ac:dyDescent="0.15">
      <c r="A2" s="40" t="s">
        <v>536</v>
      </c>
      <c r="D2" s="1" t="s">
        <v>997</v>
      </c>
      <c r="E2" s="1" t="s">
        <v>997</v>
      </c>
      <c r="F2" s="1" t="s">
        <v>997</v>
      </c>
      <c r="G2" s="1" t="s">
        <v>997</v>
      </c>
      <c r="H2" s="1" t="s">
        <v>997</v>
      </c>
      <c r="I2" s="1" t="s">
        <v>998</v>
      </c>
      <c r="J2" s="1" t="s">
        <v>998</v>
      </c>
      <c r="K2" s="1" t="s">
        <v>997</v>
      </c>
      <c r="L2" s="1" t="s">
        <v>999</v>
      </c>
      <c r="M2" s="1" t="s">
        <v>1000</v>
      </c>
      <c r="N2" s="1" t="s">
        <v>1001</v>
      </c>
      <c r="O2" s="1" t="s">
        <v>925</v>
      </c>
      <c r="P2" s="1" t="s">
        <v>914</v>
      </c>
      <c r="Q2" s="1" t="s">
        <v>1002</v>
      </c>
      <c r="R2" s="1" t="s">
        <v>1003</v>
      </c>
      <c r="T2" s="1" t="s">
        <v>1004</v>
      </c>
      <c r="U2" s="1" t="s">
        <v>1005</v>
      </c>
      <c r="V2" s="1" t="s">
        <v>1006</v>
      </c>
      <c r="W2" s="1" t="s">
        <v>1007</v>
      </c>
      <c r="X2" s="1" t="s">
        <v>1008</v>
      </c>
      <c r="Z2" s="1" t="s">
        <v>915</v>
      </c>
      <c r="AA2" s="1" t="s">
        <v>1009</v>
      </c>
      <c r="AB2" s="1" t="s">
        <v>1010</v>
      </c>
      <c r="AC2" s="1" t="s">
        <v>913</v>
      </c>
      <c r="AD2" s="1" t="s">
        <v>913</v>
      </c>
      <c r="AF2" s="1" t="s">
        <v>1010</v>
      </c>
      <c r="AG2" s="1" t="s">
        <v>999</v>
      </c>
      <c r="AH2" s="1" t="s">
        <v>1011</v>
      </c>
      <c r="AI2" s="1" t="s">
        <v>926</v>
      </c>
      <c r="AJ2" s="1" t="s">
        <v>917</v>
      </c>
      <c r="AK2" s="1" t="s">
        <v>1009</v>
      </c>
      <c r="AL2" s="1" t="s">
        <v>938</v>
      </c>
      <c r="AM2" s="1" t="s">
        <v>912</v>
      </c>
      <c r="AN2" s="1" t="s">
        <v>1012</v>
      </c>
      <c r="AO2" s="1" t="s">
        <v>1013</v>
      </c>
      <c r="AP2" s="1" t="s">
        <v>927</v>
      </c>
      <c r="AQ2" s="1" t="s">
        <v>916</v>
      </c>
      <c r="AS2" s="1" t="s">
        <v>1007</v>
      </c>
      <c r="AV2" s="1" t="s">
        <v>1014</v>
      </c>
      <c r="AW2" s="1" t="s">
        <v>1015</v>
      </c>
      <c r="AX2" s="1" t="s">
        <v>928</v>
      </c>
      <c r="AY2" s="1" t="s">
        <v>1016</v>
      </c>
      <c r="AZ2" s="1" t="s">
        <v>936</v>
      </c>
      <c r="BA2" s="1" t="s">
        <v>929</v>
      </c>
      <c r="BE2" s="1" t="s">
        <v>1017</v>
      </c>
      <c r="BF2" s="1" t="s">
        <v>1018</v>
      </c>
      <c r="BG2" s="1" t="s">
        <v>930</v>
      </c>
      <c r="BH2" s="1" t="s">
        <v>1019</v>
      </c>
      <c r="BI2" s="1" t="s">
        <v>939</v>
      </c>
      <c r="BJ2" s="1" t="s">
        <v>931</v>
      </c>
      <c r="BN2" s="1" t="s">
        <v>1020</v>
      </c>
      <c r="BO2" s="1" t="s">
        <v>1021</v>
      </c>
      <c r="BP2" s="1" t="s">
        <v>932</v>
      </c>
      <c r="BQ2" s="1" t="s">
        <v>1022</v>
      </c>
      <c r="BR2" s="1" t="s">
        <v>937</v>
      </c>
      <c r="BS2" s="1" t="s">
        <v>933</v>
      </c>
      <c r="BW2" s="1" t="s">
        <v>1023</v>
      </c>
      <c r="BX2" s="1" t="s">
        <v>1024</v>
      </c>
      <c r="BY2" s="1" t="s">
        <v>934</v>
      </c>
      <c r="BZ2" s="1" t="s">
        <v>1025</v>
      </c>
      <c r="CA2" s="1" t="s">
        <v>940</v>
      </c>
      <c r="CB2" s="1" t="s">
        <v>935</v>
      </c>
      <c r="CF2" s="1" t="s">
        <v>911</v>
      </c>
      <c r="CG2" s="1" t="s">
        <v>1026</v>
      </c>
      <c r="CH2" s="1" t="s">
        <v>915</v>
      </c>
      <c r="CI2" s="1" t="s">
        <v>1027</v>
      </c>
      <c r="CJ2" s="1" t="s">
        <v>1028</v>
      </c>
      <c r="CK2" s="1" t="s">
        <v>1029</v>
      </c>
      <c r="CL2" s="1" t="s">
        <v>1027</v>
      </c>
      <c r="CM2" s="1" t="s">
        <v>1030</v>
      </c>
      <c r="CN2" s="1" t="s">
        <v>1031</v>
      </c>
      <c r="CO2" s="1" t="s">
        <v>1032</v>
      </c>
    </row>
    <row r="3" spans="1:254" s="1" customFormat="1" ht="12" customHeight="1" x14ac:dyDescent="0.15">
      <c r="A3" s="40" t="s">
        <v>1039</v>
      </c>
      <c r="C3" s="1" t="s">
        <v>1009</v>
      </c>
      <c r="I3" s="1" t="s">
        <v>914</v>
      </c>
      <c r="J3" s="1" t="s">
        <v>1032</v>
      </c>
      <c r="K3" s="1" t="s">
        <v>999</v>
      </c>
      <c r="L3" s="1" t="s">
        <v>1002</v>
      </c>
      <c r="M3" s="1" t="s">
        <v>1026</v>
      </c>
      <c r="N3" s="1" t="s">
        <v>1000</v>
      </c>
      <c r="O3" s="1" t="s">
        <v>998</v>
      </c>
      <c r="P3" s="1" t="s">
        <v>1002</v>
      </c>
      <c r="Q3" s="1" t="s">
        <v>1005</v>
      </c>
      <c r="S3" s="1" t="s">
        <v>1003</v>
      </c>
      <c r="T3" s="1" t="s">
        <v>925</v>
      </c>
      <c r="U3" s="1" t="s">
        <v>1006</v>
      </c>
      <c r="V3" s="1" t="s">
        <v>915</v>
      </c>
      <c r="W3" s="1" t="s">
        <v>1008</v>
      </c>
      <c r="X3" s="1" t="s">
        <v>915</v>
      </c>
      <c r="Y3" s="1" t="s">
        <v>1027</v>
      </c>
      <c r="Z3" s="1" t="s">
        <v>1003</v>
      </c>
      <c r="AA3" s="1" t="s">
        <v>1028</v>
      </c>
      <c r="AB3" s="1" t="s">
        <v>1005</v>
      </c>
      <c r="AC3" s="1" t="s">
        <v>1010</v>
      </c>
      <c r="AD3" s="1" t="s">
        <v>938</v>
      </c>
      <c r="AE3" s="1" t="s">
        <v>917</v>
      </c>
      <c r="AF3" s="1" t="s">
        <v>916</v>
      </c>
      <c r="AG3" s="1" t="s">
        <v>1011</v>
      </c>
      <c r="AH3" s="1" t="s">
        <v>1029</v>
      </c>
      <c r="AI3" s="1" t="s">
        <v>913</v>
      </c>
      <c r="AJ3" s="1" t="s">
        <v>926</v>
      </c>
      <c r="AK3" s="1" t="s">
        <v>938</v>
      </c>
      <c r="AL3" s="1" t="s">
        <v>917</v>
      </c>
      <c r="AM3" s="1" t="s">
        <v>1007</v>
      </c>
      <c r="AN3" s="1" t="s">
        <v>1013</v>
      </c>
      <c r="AO3" s="1" t="s">
        <v>1030</v>
      </c>
      <c r="AP3" s="1" t="s">
        <v>912</v>
      </c>
      <c r="AQ3" s="1" t="s">
        <v>927</v>
      </c>
      <c r="AR3" s="1" t="s">
        <v>916</v>
      </c>
      <c r="AS3" s="1" t="s">
        <v>916</v>
      </c>
      <c r="AT3" s="1" t="s">
        <v>1012</v>
      </c>
      <c r="AU3" s="1" t="s">
        <v>1001</v>
      </c>
      <c r="AV3" s="1" t="s">
        <v>1026</v>
      </c>
      <c r="AW3" s="1" t="s">
        <v>1014</v>
      </c>
      <c r="AX3" s="1" t="s">
        <v>1015</v>
      </c>
      <c r="AY3" s="1" t="s">
        <v>928</v>
      </c>
      <c r="AZ3" s="1" t="s">
        <v>1015</v>
      </c>
      <c r="BA3" s="1" t="s">
        <v>936</v>
      </c>
      <c r="BB3" s="1" t="s">
        <v>929</v>
      </c>
      <c r="BC3" s="1" t="s">
        <v>1016</v>
      </c>
      <c r="BD3" s="1" t="s">
        <v>1016</v>
      </c>
      <c r="BE3" s="1" t="s">
        <v>1029</v>
      </c>
      <c r="BF3" s="1" t="s">
        <v>1017</v>
      </c>
      <c r="BG3" s="1" t="s">
        <v>1018</v>
      </c>
      <c r="BH3" s="1" t="s">
        <v>930</v>
      </c>
      <c r="BI3" s="1" t="s">
        <v>1018</v>
      </c>
      <c r="BJ3" s="1" t="s">
        <v>939</v>
      </c>
      <c r="BK3" s="1" t="s">
        <v>931</v>
      </c>
      <c r="BL3" s="1" t="s">
        <v>1019</v>
      </c>
      <c r="BM3" s="1" t="s">
        <v>1019</v>
      </c>
      <c r="BN3" s="1" t="s">
        <v>1028</v>
      </c>
      <c r="BO3" s="1" t="s">
        <v>1020</v>
      </c>
      <c r="BP3" s="1" t="s">
        <v>1021</v>
      </c>
      <c r="BQ3" s="1" t="s">
        <v>932</v>
      </c>
      <c r="BR3" s="1" t="s">
        <v>1021</v>
      </c>
      <c r="BS3" s="1" t="s">
        <v>937</v>
      </c>
      <c r="BT3" s="1" t="s">
        <v>933</v>
      </c>
      <c r="BU3" s="1" t="s">
        <v>1022</v>
      </c>
      <c r="BV3" s="1" t="s">
        <v>1022</v>
      </c>
      <c r="BW3" s="1" t="s">
        <v>1030</v>
      </c>
      <c r="BX3" s="1" t="s">
        <v>1023</v>
      </c>
      <c r="BY3" s="1" t="s">
        <v>1024</v>
      </c>
      <c r="BZ3" s="1" t="s">
        <v>934</v>
      </c>
      <c r="CA3" s="1" t="s">
        <v>1024</v>
      </c>
      <c r="CB3" s="1" t="s">
        <v>940</v>
      </c>
      <c r="CC3" s="1" t="s">
        <v>935</v>
      </c>
      <c r="CD3" s="1" t="s">
        <v>1025</v>
      </c>
      <c r="CE3" s="1" t="s">
        <v>1025</v>
      </c>
      <c r="CF3" s="1" t="s">
        <v>997</v>
      </c>
      <c r="CG3" s="1" t="s">
        <v>1031</v>
      </c>
      <c r="CH3" s="1" t="s">
        <v>1004</v>
      </c>
      <c r="CI3" s="1" t="s">
        <v>915</v>
      </c>
      <c r="CJ3" s="1" t="s">
        <v>914</v>
      </c>
      <c r="CK3" s="1" t="s">
        <v>913</v>
      </c>
      <c r="CL3" s="1" t="s">
        <v>1004</v>
      </c>
      <c r="CM3" s="1" t="s">
        <v>912</v>
      </c>
      <c r="CN3" s="1" t="s">
        <v>911</v>
      </c>
      <c r="CO3" s="1" t="s">
        <v>911</v>
      </c>
    </row>
    <row r="4" spans="1:254" s="1" customFormat="1" ht="12" customHeight="1" x14ac:dyDescent="0.15">
      <c r="A4" s="40" t="s">
        <v>537</v>
      </c>
      <c r="C4" s="1" t="s">
        <v>137</v>
      </c>
      <c r="D4" s="1" t="s">
        <v>135</v>
      </c>
      <c r="E4" s="1" t="s">
        <v>138</v>
      </c>
      <c r="F4" s="1" t="s">
        <v>137</v>
      </c>
      <c r="G4" s="1" t="s">
        <v>138</v>
      </c>
      <c r="H4" s="1" t="s">
        <v>137</v>
      </c>
      <c r="I4" s="1" t="s">
        <v>138</v>
      </c>
      <c r="J4" s="1" t="s">
        <v>138</v>
      </c>
      <c r="K4" s="1" t="s">
        <v>137</v>
      </c>
      <c r="L4" s="1" t="s">
        <v>137</v>
      </c>
      <c r="M4" s="1" t="s">
        <v>137</v>
      </c>
      <c r="N4" s="1" t="s">
        <v>137</v>
      </c>
      <c r="O4" s="1" t="s">
        <v>138</v>
      </c>
      <c r="P4" s="1" t="s">
        <v>137</v>
      </c>
      <c r="Q4" s="1" t="s">
        <v>137</v>
      </c>
      <c r="R4" s="1" t="s">
        <v>137</v>
      </c>
      <c r="S4" s="1" t="s">
        <v>136</v>
      </c>
      <c r="T4" s="1" t="s">
        <v>137</v>
      </c>
      <c r="U4" s="1" t="s">
        <v>137</v>
      </c>
      <c r="V4" s="1" t="s">
        <v>137</v>
      </c>
      <c r="W4" s="1" t="s">
        <v>137</v>
      </c>
      <c r="X4" s="1" t="s">
        <v>137</v>
      </c>
      <c r="Y4" s="1" t="s">
        <v>135</v>
      </c>
      <c r="Z4" s="1" t="s">
        <v>137</v>
      </c>
      <c r="AA4" s="1" t="s">
        <v>135</v>
      </c>
      <c r="AB4" s="1" t="s">
        <v>137</v>
      </c>
      <c r="AC4" s="1" t="s">
        <v>137</v>
      </c>
      <c r="AD4" s="1" t="s">
        <v>137</v>
      </c>
      <c r="AE4" s="1" t="s">
        <v>136</v>
      </c>
      <c r="AF4" s="1" t="s">
        <v>137</v>
      </c>
      <c r="AG4" s="1" t="s">
        <v>137</v>
      </c>
      <c r="AH4" s="1" t="s">
        <v>135</v>
      </c>
      <c r="AI4" s="1" t="s">
        <v>138</v>
      </c>
      <c r="AJ4" s="1" t="s">
        <v>137</v>
      </c>
      <c r="AK4" s="1" t="s">
        <v>137</v>
      </c>
      <c r="AL4" s="1" t="s">
        <v>137</v>
      </c>
      <c r="AM4" s="1" t="s">
        <v>137</v>
      </c>
      <c r="AN4" s="1" t="s">
        <v>137</v>
      </c>
      <c r="AO4" s="1" t="s">
        <v>137</v>
      </c>
      <c r="AP4" s="1" t="s">
        <v>138</v>
      </c>
      <c r="AQ4" s="1" t="s">
        <v>137</v>
      </c>
      <c r="AR4" s="1" t="s">
        <v>136</v>
      </c>
      <c r="AS4" s="1" t="s">
        <v>137</v>
      </c>
      <c r="AT4" s="1" t="s">
        <v>137</v>
      </c>
      <c r="AU4" s="1" t="s">
        <v>137</v>
      </c>
      <c r="AV4" s="1" t="s">
        <v>137</v>
      </c>
      <c r="AW4" s="1" t="s">
        <v>137</v>
      </c>
      <c r="AX4" s="1" t="s">
        <v>137</v>
      </c>
      <c r="AY4" s="1" t="s">
        <v>135</v>
      </c>
      <c r="AZ4" s="1" t="s">
        <v>137</v>
      </c>
      <c r="BA4" s="1" t="s">
        <v>137</v>
      </c>
      <c r="BB4" s="1" t="s">
        <v>135</v>
      </c>
      <c r="BC4" s="1" t="s">
        <v>137</v>
      </c>
      <c r="BD4" s="1" t="s">
        <v>138</v>
      </c>
      <c r="BE4" s="1" t="s">
        <v>135</v>
      </c>
      <c r="BF4" s="1" t="s">
        <v>135</v>
      </c>
      <c r="BG4" s="1" t="s">
        <v>135</v>
      </c>
      <c r="BH4" s="1" t="s">
        <v>135</v>
      </c>
      <c r="BI4" s="1" t="s">
        <v>135</v>
      </c>
      <c r="BJ4" s="1" t="s">
        <v>137</v>
      </c>
      <c r="BK4" s="1" t="s">
        <v>135</v>
      </c>
      <c r="BL4" s="1" t="s">
        <v>137</v>
      </c>
      <c r="BM4" s="1" t="s">
        <v>138</v>
      </c>
      <c r="BN4" s="1" t="s">
        <v>135</v>
      </c>
      <c r="BO4" s="1" t="s">
        <v>135</v>
      </c>
      <c r="BP4" s="1" t="s">
        <v>135</v>
      </c>
      <c r="BQ4" s="1" t="s">
        <v>135</v>
      </c>
      <c r="BR4" s="1" t="s">
        <v>135</v>
      </c>
      <c r="BS4" s="1" t="s">
        <v>137</v>
      </c>
      <c r="BT4" s="1" t="s">
        <v>135</v>
      </c>
      <c r="BU4" s="1" t="s">
        <v>137</v>
      </c>
      <c r="BV4" s="1" t="s">
        <v>138</v>
      </c>
      <c r="BW4" s="1" t="s">
        <v>137</v>
      </c>
      <c r="BX4" s="1" t="s">
        <v>137</v>
      </c>
      <c r="BY4" s="1" t="s">
        <v>137</v>
      </c>
      <c r="BZ4" s="1" t="s">
        <v>135</v>
      </c>
      <c r="CA4" s="1" t="s">
        <v>137</v>
      </c>
      <c r="CB4" s="1" t="s">
        <v>137</v>
      </c>
      <c r="CC4" s="1" t="s">
        <v>135</v>
      </c>
      <c r="CD4" s="1" t="s">
        <v>137</v>
      </c>
      <c r="CE4" s="1" t="s">
        <v>138</v>
      </c>
      <c r="CF4" s="1" t="s">
        <v>135</v>
      </c>
      <c r="CG4" s="1" t="s">
        <v>137</v>
      </c>
      <c r="CH4" s="1" t="s">
        <v>137</v>
      </c>
      <c r="CI4" s="1" t="s">
        <v>136</v>
      </c>
      <c r="CJ4" s="1" t="s">
        <v>135</v>
      </c>
      <c r="CK4" s="1" t="s">
        <v>135</v>
      </c>
      <c r="CL4" s="1" t="s">
        <v>135</v>
      </c>
      <c r="CM4" s="1" t="s">
        <v>137</v>
      </c>
      <c r="CN4" s="1" t="s">
        <v>137</v>
      </c>
      <c r="CO4" s="1" t="s">
        <v>138</v>
      </c>
    </row>
    <row r="5" spans="1:254" ht="12" customHeight="1" x14ac:dyDescent="0.15">
      <c r="A5" s="41" t="s">
        <v>1038</v>
      </c>
    </row>
    <row r="6" spans="1:254" ht="12" customHeight="1" x14ac:dyDescent="0.15">
      <c r="B6" t="s">
        <v>169</v>
      </c>
      <c r="C6" t="s">
        <v>140</v>
      </c>
      <c r="D6" t="s">
        <v>140</v>
      </c>
      <c r="E6" t="s">
        <v>140</v>
      </c>
      <c r="F6" t="s">
        <v>140</v>
      </c>
      <c r="G6" t="s">
        <v>140</v>
      </c>
      <c r="H6" t="s">
        <v>140</v>
      </c>
      <c r="I6" t="s">
        <v>140</v>
      </c>
      <c r="J6" t="s">
        <v>140</v>
      </c>
      <c r="K6" t="s">
        <v>140</v>
      </c>
      <c r="L6" t="s">
        <v>140</v>
      </c>
      <c r="M6" t="s">
        <v>140</v>
      </c>
      <c r="N6" t="s">
        <v>140</v>
      </c>
      <c r="O6" t="s">
        <v>140</v>
      </c>
      <c r="P6" t="s">
        <v>140</v>
      </c>
      <c r="Q6" t="s">
        <v>140</v>
      </c>
      <c r="R6" t="s">
        <v>140</v>
      </c>
      <c r="S6" t="s">
        <v>140</v>
      </c>
      <c r="T6" t="s">
        <v>140</v>
      </c>
      <c r="U6" t="s">
        <v>140</v>
      </c>
      <c r="V6" t="s">
        <v>140</v>
      </c>
      <c r="W6" t="s">
        <v>140</v>
      </c>
      <c r="X6" t="s">
        <v>140</v>
      </c>
      <c r="Y6" t="s">
        <v>140</v>
      </c>
      <c r="Z6" t="s">
        <v>140</v>
      </c>
      <c r="AA6" t="s">
        <v>140</v>
      </c>
      <c r="AB6" t="s">
        <v>140</v>
      </c>
      <c r="AC6" t="s">
        <v>140</v>
      </c>
      <c r="AD6" t="s">
        <v>140</v>
      </c>
      <c r="AE6" t="s">
        <v>140</v>
      </c>
      <c r="AF6" t="s">
        <v>140</v>
      </c>
      <c r="AG6" t="s">
        <v>140</v>
      </c>
      <c r="AH6" t="s">
        <v>140</v>
      </c>
      <c r="AI6" t="s">
        <v>140</v>
      </c>
      <c r="AJ6" t="s">
        <v>140</v>
      </c>
      <c r="AK6" t="s">
        <v>140</v>
      </c>
      <c r="AL6" t="s">
        <v>140</v>
      </c>
      <c r="AM6" t="s">
        <v>140</v>
      </c>
      <c r="AN6" t="s">
        <v>140</v>
      </c>
      <c r="AO6" t="s">
        <v>140</v>
      </c>
      <c r="AP6" t="s">
        <v>140</v>
      </c>
      <c r="AQ6" t="s">
        <v>140</v>
      </c>
      <c r="AR6" t="s">
        <v>140</v>
      </c>
      <c r="AS6" t="s">
        <v>140</v>
      </c>
      <c r="AT6" t="s">
        <v>140</v>
      </c>
      <c r="AU6" t="s">
        <v>140</v>
      </c>
      <c r="AV6" t="s">
        <v>140</v>
      </c>
      <c r="AW6" t="s">
        <v>140</v>
      </c>
      <c r="AX6" t="s">
        <v>140</v>
      </c>
      <c r="AY6" t="s">
        <v>140</v>
      </c>
      <c r="AZ6" t="s">
        <v>140</v>
      </c>
      <c r="BA6" t="s">
        <v>140</v>
      </c>
      <c r="BB6" t="s">
        <v>140</v>
      </c>
      <c r="BC6" t="s">
        <v>140</v>
      </c>
      <c r="BD6" t="s">
        <v>140</v>
      </c>
      <c r="BE6" t="s">
        <v>140</v>
      </c>
      <c r="BF6" t="s">
        <v>140</v>
      </c>
      <c r="BG6" t="s">
        <v>140</v>
      </c>
      <c r="BH6" t="s">
        <v>140</v>
      </c>
      <c r="BI6" t="s">
        <v>140</v>
      </c>
      <c r="BJ6" t="s">
        <v>140</v>
      </c>
      <c r="BK6" t="s">
        <v>140</v>
      </c>
      <c r="BL6" t="s">
        <v>140</v>
      </c>
      <c r="BM6" t="s">
        <v>140</v>
      </c>
      <c r="BN6" t="s">
        <v>140</v>
      </c>
      <c r="BO6" t="s">
        <v>140</v>
      </c>
      <c r="BP6" t="s">
        <v>140</v>
      </c>
      <c r="BQ6" t="s">
        <v>140</v>
      </c>
      <c r="BR6" t="s">
        <v>140</v>
      </c>
      <c r="BS6" t="s">
        <v>140</v>
      </c>
      <c r="BT6" t="s">
        <v>140</v>
      </c>
      <c r="BU6" t="s">
        <v>140</v>
      </c>
      <c r="BV6" t="s">
        <v>140</v>
      </c>
      <c r="BW6" t="s">
        <v>140</v>
      </c>
      <c r="BX6" t="s">
        <v>140</v>
      </c>
      <c r="BY6" t="s">
        <v>140</v>
      </c>
      <c r="BZ6" t="s">
        <v>140</v>
      </c>
      <c r="CA6" t="s">
        <v>140</v>
      </c>
      <c r="CB6" t="s">
        <v>140</v>
      </c>
      <c r="CC6" t="s">
        <v>140</v>
      </c>
      <c r="CD6" t="s">
        <v>140</v>
      </c>
      <c r="CE6" t="s">
        <v>140</v>
      </c>
      <c r="CF6" t="s">
        <v>140</v>
      </c>
      <c r="CG6" t="s">
        <v>140</v>
      </c>
      <c r="CH6" t="s">
        <v>140</v>
      </c>
      <c r="CI6" t="s">
        <v>140</v>
      </c>
      <c r="CJ6" t="s">
        <v>140</v>
      </c>
      <c r="CK6" t="s">
        <v>140</v>
      </c>
      <c r="CL6" t="s">
        <v>140</v>
      </c>
      <c r="CM6" t="s">
        <v>140</v>
      </c>
      <c r="CN6" t="s">
        <v>140</v>
      </c>
      <c r="CO6" t="s">
        <v>140</v>
      </c>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row>
    <row r="7" spans="1:254" ht="12" customHeight="1" x14ac:dyDescent="0.15">
      <c r="B7" t="s">
        <v>157</v>
      </c>
      <c r="C7" s="42">
        <v>2586.877</v>
      </c>
      <c r="D7" s="42">
        <v>25439.1</v>
      </c>
      <c r="E7" s="42">
        <v>25298.48</v>
      </c>
      <c r="F7" s="42">
        <v>9842.23</v>
      </c>
      <c r="G7" s="42">
        <v>39479.08</v>
      </c>
      <c r="H7" s="42">
        <v>2133.91</v>
      </c>
      <c r="I7" s="42">
        <v>1345.058</v>
      </c>
      <c r="J7" s="42">
        <v>139391</v>
      </c>
      <c r="K7" s="42">
        <v>112670</v>
      </c>
      <c r="L7" s="42">
        <v>96302.05</v>
      </c>
      <c r="M7" s="42">
        <v>75471.67</v>
      </c>
      <c r="N7" s="42">
        <v>75471.67</v>
      </c>
      <c r="O7" s="42">
        <v>140736</v>
      </c>
      <c r="P7" s="42">
        <v>1367.056</v>
      </c>
      <c r="Q7" s="42">
        <v>97669.11</v>
      </c>
      <c r="R7" s="42">
        <v>60.88</v>
      </c>
      <c r="S7" s="42">
        <v>0</v>
      </c>
      <c r="T7" s="42">
        <v>140736</v>
      </c>
      <c r="U7" s="42">
        <v>116213</v>
      </c>
      <c r="V7" s="42">
        <v>116213</v>
      </c>
      <c r="W7" s="42">
        <v>24280.22</v>
      </c>
      <c r="X7" s="42">
        <v>24280.22</v>
      </c>
      <c r="Y7" s="42">
        <v>303.27999999999997</v>
      </c>
      <c r="Z7" s="42">
        <v>60.88</v>
      </c>
      <c r="AA7" s="42">
        <v>21.997330000000002</v>
      </c>
      <c r="AB7" s="42">
        <v>18544.060000000001</v>
      </c>
      <c r="AC7" s="42">
        <v>18973.830000000002</v>
      </c>
      <c r="AD7" s="42">
        <v>8831.5589999999993</v>
      </c>
      <c r="AE7" s="42">
        <v>0</v>
      </c>
      <c r="AF7" s="42">
        <v>429.76740000000001</v>
      </c>
      <c r="AG7" s="42">
        <v>16408.95</v>
      </c>
      <c r="AH7" s="42">
        <v>16408.95</v>
      </c>
      <c r="AI7" s="42">
        <v>11396.44</v>
      </c>
      <c r="AJ7" s="42">
        <v>11396.44</v>
      </c>
      <c r="AK7" s="42">
        <v>2564.88</v>
      </c>
      <c r="AL7" s="42">
        <v>11396.44</v>
      </c>
      <c r="AM7" s="42">
        <v>25566.71</v>
      </c>
      <c r="AN7" s="42">
        <v>23850.44</v>
      </c>
      <c r="AO7" s="42">
        <v>23850.44</v>
      </c>
      <c r="AP7" s="42">
        <v>1716.1769999999999</v>
      </c>
      <c r="AQ7" s="42">
        <v>1716.1769999999999</v>
      </c>
      <c r="AR7" s="42">
        <v>0</v>
      </c>
      <c r="AS7" s="42">
        <v>1286.4090000000001</v>
      </c>
      <c r="AT7" s="42">
        <v>23850.44</v>
      </c>
      <c r="AU7" s="42">
        <v>75471.67</v>
      </c>
      <c r="AV7">
        <v>75471.67</v>
      </c>
      <c r="AW7" s="42">
        <v>740340</v>
      </c>
      <c r="AX7" s="42">
        <v>740340</v>
      </c>
      <c r="AY7" s="42">
        <v>740340</v>
      </c>
      <c r="AZ7" s="42">
        <v>740340</v>
      </c>
      <c r="BA7" s="42">
        <v>740340</v>
      </c>
      <c r="BB7" s="42">
        <v>740340</v>
      </c>
      <c r="BC7" s="42">
        <v>629289</v>
      </c>
      <c r="BD7" s="42">
        <v>111052</v>
      </c>
      <c r="BE7" s="42">
        <v>16408.95</v>
      </c>
      <c r="BF7" s="42">
        <v>124025</v>
      </c>
      <c r="BG7" s="42">
        <v>124025</v>
      </c>
      <c r="BH7" s="42">
        <v>124025</v>
      </c>
      <c r="BI7" s="42">
        <v>124025</v>
      </c>
      <c r="BJ7" s="42">
        <v>124025</v>
      </c>
      <c r="BK7" s="42">
        <v>124025</v>
      </c>
      <c r="BL7" s="42">
        <v>111624</v>
      </c>
      <c r="BM7" s="42">
        <v>12401.16</v>
      </c>
      <c r="BN7" s="42">
        <v>21.997330000000002</v>
      </c>
      <c r="BO7" s="42">
        <v>20554.009999999998</v>
      </c>
      <c r="BP7" s="42">
        <v>20554.009999999998</v>
      </c>
      <c r="BQ7" s="42">
        <v>20554.009999999998</v>
      </c>
      <c r="BR7" s="42">
        <v>20554.009999999998</v>
      </c>
      <c r="BS7" s="42">
        <v>20554.009999999998</v>
      </c>
      <c r="BT7" s="42">
        <v>20554.009999999998</v>
      </c>
      <c r="BU7" s="42">
        <v>18498.580000000002</v>
      </c>
      <c r="BV7" s="42">
        <v>2055.4299999999998</v>
      </c>
      <c r="BW7" s="42">
        <v>23850.44</v>
      </c>
      <c r="BX7" s="42">
        <v>40507.160000000003</v>
      </c>
      <c r="BY7" s="42">
        <v>40507.160000000003</v>
      </c>
      <c r="BZ7" s="42">
        <v>40507.160000000003</v>
      </c>
      <c r="CA7" s="42">
        <v>40507.160000000003</v>
      </c>
      <c r="CB7" s="42">
        <v>40507.160000000003</v>
      </c>
      <c r="CC7" s="42">
        <v>40507.160000000003</v>
      </c>
      <c r="CD7" s="42">
        <v>36456.46</v>
      </c>
      <c r="CE7" s="42">
        <v>4050.6979999999999</v>
      </c>
      <c r="CF7" s="42">
        <v>214863</v>
      </c>
      <c r="CG7" s="42">
        <v>75471.67</v>
      </c>
      <c r="CH7" s="42">
        <v>140433</v>
      </c>
      <c r="CI7" s="42">
        <v>0</v>
      </c>
      <c r="CJ7" s="42">
        <v>21.997330000000002</v>
      </c>
      <c r="CK7" s="42">
        <v>16408.95</v>
      </c>
      <c r="CL7">
        <v>303.27999999999997</v>
      </c>
      <c r="CM7" s="42">
        <v>23850.44</v>
      </c>
      <c r="CN7" s="42">
        <v>75471.67</v>
      </c>
      <c r="CO7" s="42">
        <v>139391</v>
      </c>
      <c r="CP7"/>
      <c r="CQ7"/>
      <c r="CR7"/>
      <c r="CS7"/>
      <c r="CT7" s="42"/>
      <c r="CU7" s="42"/>
      <c r="CV7" s="42"/>
      <c r="CW7"/>
      <c r="CX7" s="42"/>
      <c r="CY7" s="42"/>
      <c r="CZ7" s="42"/>
      <c r="DA7"/>
      <c r="DB7"/>
      <c r="DC7" s="42"/>
      <c r="DD7" s="42"/>
      <c r="DE7" s="42"/>
      <c r="DF7" s="42"/>
      <c r="DG7" s="42"/>
      <c r="DH7" s="42"/>
      <c r="DI7" s="42"/>
      <c r="DJ7" s="42"/>
      <c r="DK7" s="42"/>
      <c r="DL7" s="42"/>
      <c r="DM7" s="42"/>
      <c r="DN7" s="42"/>
      <c r="DO7" s="42"/>
      <c r="DP7" s="42"/>
      <c r="DQ7" s="42"/>
      <c r="DR7" s="42"/>
      <c r="DS7"/>
      <c r="DT7" s="42"/>
      <c r="DU7" s="42"/>
      <c r="DV7"/>
      <c r="DW7" s="42"/>
      <c r="DX7" s="42"/>
      <c r="DY7"/>
      <c r="DZ7" s="42"/>
      <c r="EA7" s="42"/>
      <c r="EB7"/>
      <c r="EC7"/>
      <c r="ED7"/>
      <c r="EE7"/>
      <c r="EF7"/>
      <c r="EG7" s="42"/>
      <c r="EH7" s="42"/>
      <c r="EI7" s="42"/>
      <c r="EJ7" s="42"/>
      <c r="EK7" s="42"/>
      <c r="EL7" s="42"/>
      <c r="EM7" s="42"/>
      <c r="EN7" s="42"/>
      <c r="EO7" s="42"/>
      <c r="EP7" s="42"/>
      <c r="EQ7" s="42"/>
      <c r="ER7" s="42"/>
      <c r="ES7" s="42"/>
      <c r="ET7" s="42"/>
      <c r="EU7" s="42"/>
      <c r="EV7" s="42"/>
      <c r="EW7" s="42"/>
      <c r="EX7" s="42"/>
      <c r="EY7" s="42"/>
      <c r="EZ7" s="42"/>
      <c r="FA7" s="42"/>
      <c r="FB7" s="42"/>
      <c r="FC7" s="42"/>
      <c r="FD7" s="42"/>
      <c r="FE7" s="42"/>
      <c r="FF7" s="42"/>
      <c r="FG7"/>
      <c r="FH7" s="42"/>
      <c r="FI7" s="42"/>
      <c r="FJ7" s="42"/>
      <c r="FK7" s="42"/>
      <c r="FL7" s="42"/>
      <c r="FM7" s="42"/>
      <c r="FN7" s="42"/>
      <c r="FO7" s="42"/>
      <c r="FP7" s="42"/>
      <c r="FQ7" s="42"/>
      <c r="FR7" s="42"/>
      <c r="FS7" s="42"/>
      <c r="FT7" s="42"/>
      <c r="FU7" s="42"/>
      <c r="FV7" s="42"/>
      <c r="FW7" s="42"/>
      <c r="FX7" s="42"/>
      <c r="FY7" s="42"/>
      <c r="FZ7" s="42"/>
      <c r="GA7" s="42"/>
      <c r="GB7" s="42"/>
      <c r="GC7" s="42"/>
      <c r="GD7" s="42"/>
      <c r="GE7" s="42"/>
      <c r="GF7" s="42"/>
      <c r="GG7" s="42"/>
      <c r="GH7" s="42"/>
      <c r="GI7" s="42"/>
      <c r="GJ7" s="3"/>
      <c r="GK7" s="3"/>
      <c r="GL7" s="3"/>
      <c r="GM7" s="3"/>
      <c r="GN7" s="3"/>
      <c r="GP7" s="3"/>
      <c r="GQ7" s="3"/>
      <c r="GS7" s="3"/>
      <c r="GT7" s="3"/>
      <c r="GV7" s="3"/>
      <c r="GW7" s="3"/>
      <c r="GX7" s="3"/>
      <c r="GY7" s="3"/>
      <c r="GZ7" s="3"/>
      <c r="HA7" s="3"/>
      <c r="HB7" s="3"/>
      <c r="HC7" s="3"/>
      <c r="HD7" s="3"/>
      <c r="HE7" s="3"/>
      <c r="HF7" s="3"/>
      <c r="HG7" s="3"/>
      <c r="HH7" s="3"/>
      <c r="HI7" s="3"/>
      <c r="HJ7" s="3"/>
      <c r="HK7" s="3"/>
      <c r="HL7" s="3"/>
      <c r="HM7" s="3"/>
      <c r="HP7" s="3"/>
      <c r="HR7" s="3"/>
      <c r="HS7" s="3"/>
      <c r="HT7" s="3"/>
      <c r="HU7" s="3"/>
      <c r="IH7" s="3"/>
      <c r="II7" s="3"/>
      <c r="IQ7" s="3"/>
      <c r="IR7" s="3"/>
    </row>
    <row r="8" spans="1:254" ht="12" customHeight="1" x14ac:dyDescent="0.15">
      <c r="B8" t="s">
        <v>164</v>
      </c>
      <c r="C8">
        <v>-3.9052210000000001</v>
      </c>
      <c r="D8">
        <v>-55.335439999999998</v>
      </c>
      <c r="E8">
        <v>-48.957900000000002</v>
      </c>
      <c r="F8" s="42">
        <v>-31.347439999999999</v>
      </c>
      <c r="G8">
        <v>-85.116910000000004</v>
      </c>
      <c r="H8" s="42">
        <v>-5.7140019999999998</v>
      </c>
      <c r="I8">
        <v>-1.3882620000000001</v>
      </c>
      <c r="J8" s="42">
        <v>-194.42570000000001</v>
      </c>
      <c r="K8">
        <v>-126.9743</v>
      </c>
      <c r="L8" s="42">
        <v>-109.6073</v>
      </c>
      <c r="M8">
        <v>-146.66120000000001</v>
      </c>
      <c r="N8">
        <v>-148.1157</v>
      </c>
      <c r="O8">
        <v>-195.816</v>
      </c>
      <c r="P8" s="42">
        <v>-1.555931</v>
      </c>
      <c r="Q8">
        <v>-111.16330000000001</v>
      </c>
      <c r="R8">
        <v>-6.8000900000000003E-2</v>
      </c>
      <c r="S8">
        <v>0</v>
      </c>
      <c r="T8">
        <v>-222.52189999999999</v>
      </c>
      <c r="U8">
        <v>-132.26939999999999</v>
      </c>
      <c r="V8" s="42">
        <v>-132.2944</v>
      </c>
      <c r="W8" s="42">
        <v>-90.433809999999994</v>
      </c>
      <c r="X8" s="42">
        <v>-90.44014</v>
      </c>
      <c r="Y8" s="42">
        <v>-0.37537429999999999</v>
      </c>
      <c r="Z8" s="42">
        <v>-6.8000900000000003E-2</v>
      </c>
      <c r="AA8" s="42">
        <v>-6.0153999999999997E-3</v>
      </c>
      <c r="AB8" s="42">
        <v>-21.10615</v>
      </c>
      <c r="AC8">
        <v>-21.73104</v>
      </c>
      <c r="AD8" s="42">
        <v>-13.425990000000001</v>
      </c>
      <c r="AE8" s="42">
        <v>0</v>
      </c>
      <c r="AF8" s="42">
        <v>-0.62489360000000005</v>
      </c>
      <c r="AG8" s="42">
        <v>-17.382069999999999</v>
      </c>
      <c r="AH8" s="42">
        <v>-17.387309999999999</v>
      </c>
      <c r="AI8" s="42">
        <v>-15.908989999999999</v>
      </c>
      <c r="AJ8">
        <v>-17.325199999999999</v>
      </c>
      <c r="AK8">
        <v>-3.8992049999999998</v>
      </c>
      <c r="AL8">
        <v>-17.325199999999999</v>
      </c>
      <c r="AM8">
        <v>-95.14658</v>
      </c>
      <c r="AN8">
        <v>-88.425309999999996</v>
      </c>
      <c r="AO8">
        <v>-88.430999999999997</v>
      </c>
      <c r="AP8">
        <v>-4.5449909999999996</v>
      </c>
      <c r="AQ8">
        <v>-5.331493</v>
      </c>
      <c r="AR8" s="42">
        <v>0</v>
      </c>
      <c r="AS8">
        <v>-4.7124980000000001</v>
      </c>
      <c r="AT8">
        <v>-89.937669999999997</v>
      </c>
      <c r="AU8" s="42">
        <v>-148.1105</v>
      </c>
      <c r="AV8" s="42">
        <v>-146.66120000000001</v>
      </c>
      <c r="AW8" s="42">
        <v>-1438.675</v>
      </c>
      <c r="AX8">
        <v>-1438.675</v>
      </c>
      <c r="AY8" s="42">
        <v>-1424.057</v>
      </c>
      <c r="AZ8" s="42">
        <v>-1438.675</v>
      </c>
      <c r="BA8">
        <v>-1438.663</v>
      </c>
      <c r="BB8" s="42">
        <v>-1424.046</v>
      </c>
      <c r="BC8" s="42">
        <v>-1215.2819999999999</v>
      </c>
      <c r="BD8" s="42">
        <v>-208.7757</v>
      </c>
      <c r="BE8">
        <v>-17.3873</v>
      </c>
      <c r="BF8">
        <v>-131.4196</v>
      </c>
      <c r="BG8" s="42">
        <v>-131.4196</v>
      </c>
      <c r="BH8" s="42">
        <v>-129.55889999999999</v>
      </c>
      <c r="BI8">
        <v>-131.4196</v>
      </c>
      <c r="BJ8">
        <v>-131.41839999999999</v>
      </c>
      <c r="BK8">
        <v>-129.5574</v>
      </c>
      <c r="BL8">
        <v>-114.4969</v>
      </c>
      <c r="BM8">
        <v>-15.06195</v>
      </c>
      <c r="BN8" s="42">
        <v>-6.0153999999999997E-3</v>
      </c>
      <c r="BO8">
        <v>-5.6207159999999998</v>
      </c>
      <c r="BP8">
        <v>-5.6207159999999998</v>
      </c>
      <c r="BQ8">
        <v>-5.4590620000000003</v>
      </c>
      <c r="BR8">
        <v>-5.6207159999999998</v>
      </c>
      <c r="BS8" s="42">
        <v>-5.620457</v>
      </c>
      <c r="BT8">
        <v>-5.4588039999999998</v>
      </c>
      <c r="BU8">
        <v>-4.8259699999999999</v>
      </c>
      <c r="BV8" s="42">
        <v>-0.63309150000000003</v>
      </c>
      <c r="BW8" s="42">
        <v>-88.431010000000001</v>
      </c>
      <c r="BX8">
        <v>-150.18960000000001</v>
      </c>
      <c r="BY8">
        <v>-150.18960000000001</v>
      </c>
      <c r="BZ8" s="42">
        <v>-148.01929999999999</v>
      </c>
      <c r="CA8" s="42">
        <v>-150.18960000000001</v>
      </c>
      <c r="CB8" s="42">
        <v>-150.1891</v>
      </c>
      <c r="CC8">
        <v>-148.0188</v>
      </c>
      <c r="CD8">
        <v>-135.173</v>
      </c>
      <c r="CE8" s="42">
        <v>-12.84628</v>
      </c>
      <c r="CF8">
        <v>-353.44589999999999</v>
      </c>
      <c r="CG8">
        <v>-146.66120000000001</v>
      </c>
      <c r="CH8" s="42">
        <v>-222.11240000000001</v>
      </c>
      <c r="CI8" s="42">
        <v>0</v>
      </c>
      <c r="CJ8" s="42">
        <v>-6.0153999999999997E-3</v>
      </c>
      <c r="CK8">
        <v>-17.387309999999999</v>
      </c>
      <c r="CL8">
        <v>-0.37537480000000001</v>
      </c>
      <c r="CM8">
        <v>-88.430999999999997</v>
      </c>
      <c r="CN8">
        <v>-147.55529999999999</v>
      </c>
      <c r="CO8">
        <v>-193.6953</v>
      </c>
      <c r="CP8"/>
      <c r="CQ8"/>
      <c r="CR8"/>
      <c r="CS8"/>
      <c r="CT8"/>
      <c r="CU8" s="42"/>
      <c r="CV8" s="42"/>
      <c r="CW8"/>
      <c r="CX8"/>
      <c r="CY8" s="42"/>
      <c r="CZ8" s="42"/>
      <c r="DA8"/>
      <c r="DB8" s="42"/>
      <c r="DC8" s="42"/>
      <c r="DD8"/>
      <c r="DE8"/>
      <c r="DF8" s="42"/>
      <c r="DG8" s="42"/>
      <c r="DH8" s="42"/>
      <c r="DI8" s="42"/>
      <c r="DJ8"/>
      <c r="DK8" s="42"/>
      <c r="DL8" s="42"/>
      <c r="DM8"/>
      <c r="DN8"/>
      <c r="DO8"/>
      <c r="DP8"/>
      <c r="DQ8"/>
      <c r="DR8"/>
      <c r="DS8"/>
      <c r="DT8"/>
      <c r="DU8"/>
      <c r="DV8"/>
      <c r="DW8"/>
      <c r="DX8"/>
      <c r="DY8"/>
      <c r="DZ8"/>
      <c r="EA8"/>
      <c r="EB8"/>
      <c r="EC8"/>
      <c r="ED8"/>
      <c r="EE8"/>
      <c r="EF8"/>
      <c r="EG8"/>
      <c r="EH8"/>
      <c r="EI8"/>
      <c r="EJ8"/>
      <c r="EK8"/>
      <c r="EL8" s="42"/>
      <c r="EM8" s="42"/>
      <c r="EN8" s="42"/>
      <c r="EO8" s="42"/>
      <c r="EP8"/>
      <c r="EQ8"/>
      <c r="ER8" s="42"/>
      <c r="ES8" s="42"/>
      <c r="ET8" s="42"/>
      <c r="EU8" s="42"/>
      <c r="EV8" s="42"/>
      <c r="EW8" s="42"/>
      <c r="EX8" s="42"/>
      <c r="EY8"/>
      <c r="EZ8"/>
      <c r="FA8" s="42"/>
      <c r="FB8"/>
      <c r="FC8" s="42"/>
      <c r="FD8" s="42"/>
      <c r="FE8" s="42"/>
      <c r="FF8" s="42"/>
      <c r="FG8" s="42"/>
      <c r="FH8"/>
      <c r="FI8"/>
      <c r="FJ8" s="42"/>
      <c r="FK8" s="42"/>
      <c r="FL8" s="42"/>
      <c r="FM8" s="42"/>
      <c r="FN8" s="42"/>
      <c r="FO8" s="42"/>
      <c r="FP8" s="42"/>
      <c r="FQ8"/>
      <c r="FR8"/>
      <c r="FS8"/>
      <c r="FT8"/>
      <c r="FU8"/>
      <c r="FV8"/>
      <c r="FW8"/>
      <c r="FX8"/>
      <c r="FY8"/>
      <c r="FZ8"/>
      <c r="GA8" s="42"/>
      <c r="GB8"/>
      <c r="GC8"/>
      <c r="GD8"/>
      <c r="GE8"/>
      <c r="GF8"/>
      <c r="GG8"/>
      <c r="GH8"/>
      <c r="GI8"/>
      <c r="GM8" s="3"/>
      <c r="GO8" s="3"/>
      <c r="GS8" s="3"/>
      <c r="GU8" s="3"/>
      <c r="GV8" s="3"/>
      <c r="GX8" s="3"/>
      <c r="GY8" s="3"/>
      <c r="GZ8" s="3"/>
      <c r="HA8" s="3"/>
      <c r="HB8" s="3"/>
      <c r="HC8" s="3"/>
      <c r="HD8" s="3"/>
      <c r="HE8" s="3"/>
      <c r="HF8" s="3"/>
      <c r="HG8" s="3"/>
      <c r="HH8" s="3"/>
      <c r="HI8" s="3"/>
      <c r="HK8" s="3"/>
      <c r="HL8" s="3"/>
      <c r="HM8" s="3"/>
      <c r="HN8" s="3"/>
      <c r="IK8" s="3"/>
      <c r="IL8" s="3"/>
    </row>
    <row r="9" spans="1:254" ht="12" customHeight="1" x14ac:dyDescent="0.15">
      <c r="B9" t="s">
        <v>170</v>
      </c>
      <c r="C9" t="s">
        <v>140</v>
      </c>
      <c r="D9" t="s">
        <v>140</v>
      </c>
      <c r="E9" t="s">
        <v>140</v>
      </c>
      <c r="F9" t="s">
        <v>140</v>
      </c>
      <c r="G9" t="s">
        <v>140</v>
      </c>
      <c r="H9" t="s">
        <v>140</v>
      </c>
      <c r="I9" t="s">
        <v>140</v>
      </c>
      <c r="J9" t="s">
        <v>140</v>
      </c>
      <c r="K9" t="s">
        <v>140</v>
      </c>
      <c r="L9" t="s">
        <v>140</v>
      </c>
      <c r="M9" t="s">
        <v>140</v>
      </c>
      <c r="N9" t="s">
        <v>140</v>
      </c>
      <c r="O9" t="s">
        <v>140</v>
      </c>
      <c r="P9" t="s">
        <v>140</v>
      </c>
      <c r="Q9" t="s">
        <v>140</v>
      </c>
      <c r="R9" t="s">
        <v>140</v>
      </c>
      <c r="S9" t="s">
        <v>140</v>
      </c>
      <c r="T9" t="s">
        <v>140</v>
      </c>
      <c r="U9" t="s">
        <v>140</v>
      </c>
      <c r="V9" t="s">
        <v>140</v>
      </c>
      <c r="W9" t="s">
        <v>140</v>
      </c>
      <c r="X9" t="s">
        <v>140</v>
      </c>
      <c r="Y9" t="s">
        <v>140</v>
      </c>
      <c r="Z9" t="s">
        <v>140</v>
      </c>
      <c r="AA9" t="s">
        <v>140</v>
      </c>
      <c r="AB9" t="s">
        <v>140</v>
      </c>
      <c r="AC9" t="s">
        <v>140</v>
      </c>
      <c r="AD9" t="s">
        <v>140</v>
      </c>
      <c r="AE9" t="s">
        <v>140</v>
      </c>
      <c r="AF9" s="42" t="s">
        <v>140</v>
      </c>
      <c r="AG9" t="s">
        <v>140</v>
      </c>
      <c r="AH9" s="42" t="s">
        <v>140</v>
      </c>
      <c r="AI9" t="s">
        <v>140</v>
      </c>
      <c r="AJ9" s="42" t="s">
        <v>140</v>
      </c>
      <c r="AK9" t="s">
        <v>140</v>
      </c>
      <c r="AL9" t="s">
        <v>140</v>
      </c>
      <c r="AM9" t="s">
        <v>140</v>
      </c>
      <c r="AN9" t="s">
        <v>140</v>
      </c>
      <c r="AO9" s="42" t="s">
        <v>140</v>
      </c>
      <c r="AP9" t="s">
        <v>140</v>
      </c>
      <c r="AQ9" s="42" t="s">
        <v>140</v>
      </c>
      <c r="AR9" t="s">
        <v>140</v>
      </c>
      <c r="AS9" t="s">
        <v>140</v>
      </c>
      <c r="AT9" s="42" t="s">
        <v>140</v>
      </c>
      <c r="AU9" t="s">
        <v>140</v>
      </c>
      <c r="AV9" s="42" t="s">
        <v>140</v>
      </c>
      <c r="AW9" t="s">
        <v>140</v>
      </c>
      <c r="AX9" s="42" t="s">
        <v>140</v>
      </c>
      <c r="AY9" s="42" t="s">
        <v>140</v>
      </c>
      <c r="AZ9" t="s">
        <v>140</v>
      </c>
      <c r="BA9" t="s">
        <v>140</v>
      </c>
      <c r="BB9" t="s">
        <v>140</v>
      </c>
      <c r="BC9" t="s">
        <v>140</v>
      </c>
      <c r="BD9" t="s">
        <v>140</v>
      </c>
      <c r="BE9" t="s">
        <v>140</v>
      </c>
      <c r="BF9" s="42" t="s">
        <v>140</v>
      </c>
      <c r="BG9" s="42" t="s">
        <v>140</v>
      </c>
      <c r="BH9" t="s">
        <v>140</v>
      </c>
      <c r="BI9" t="s">
        <v>140</v>
      </c>
      <c r="BJ9" t="s">
        <v>140</v>
      </c>
      <c r="BK9" t="s">
        <v>140</v>
      </c>
      <c r="BL9" s="42" t="s">
        <v>140</v>
      </c>
      <c r="BM9" t="s">
        <v>140</v>
      </c>
      <c r="BN9" t="s">
        <v>140</v>
      </c>
      <c r="BO9" t="s">
        <v>140</v>
      </c>
      <c r="BP9" s="42" t="s">
        <v>140</v>
      </c>
      <c r="BQ9" s="42" t="s">
        <v>140</v>
      </c>
      <c r="BR9" t="s">
        <v>140</v>
      </c>
      <c r="BS9" t="s">
        <v>140</v>
      </c>
      <c r="BT9" t="s">
        <v>140</v>
      </c>
      <c r="BU9" t="s">
        <v>140</v>
      </c>
      <c r="BV9" t="s">
        <v>140</v>
      </c>
      <c r="BW9" t="s">
        <v>140</v>
      </c>
      <c r="BX9" t="s">
        <v>140</v>
      </c>
      <c r="BY9" t="s">
        <v>140</v>
      </c>
      <c r="BZ9" t="s">
        <v>140</v>
      </c>
      <c r="CA9" t="s">
        <v>140</v>
      </c>
      <c r="CB9" t="s">
        <v>140</v>
      </c>
      <c r="CC9" t="s">
        <v>140</v>
      </c>
      <c r="CD9" t="s">
        <v>140</v>
      </c>
      <c r="CE9" t="s">
        <v>140</v>
      </c>
      <c r="CF9" t="s">
        <v>140</v>
      </c>
      <c r="CG9" t="s">
        <v>140</v>
      </c>
      <c r="CH9" t="s">
        <v>140</v>
      </c>
      <c r="CI9" s="42" t="s">
        <v>140</v>
      </c>
      <c r="CJ9" s="42" t="s">
        <v>140</v>
      </c>
      <c r="CK9" s="42" t="s">
        <v>140</v>
      </c>
      <c r="CL9" s="42" t="s">
        <v>140</v>
      </c>
      <c r="CM9" s="42" t="s">
        <v>140</v>
      </c>
      <c r="CN9" s="42" t="s">
        <v>140</v>
      </c>
      <c r="CO9" s="42" t="s">
        <v>140</v>
      </c>
      <c r="CP9"/>
      <c r="CQ9"/>
      <c r="CR9"/>
      <c r="CS9"/>
      <c r="CT9"/>
      <c r="CU9" s="42"/>
      <c r="CV9"/>
      <c r="CW9"/>
      <c r="CX9"/>
      <c r="CY9"/>
      <c r="CZ9"/>
      <c r="DA9" s="42"/>
      <c r="DB9"/>
      <c r="DC9"/>
      <c r="DD9"/>
      <c r="DE9" s="42"/>
      <c r="DF9"/>
      <c r="DG9"/>
      <c r="DH9"/>
      <c r="DI9"/>
      <c r="DJ9"/>
      <c r="DK9"/>
      <c r="DL9"/>
      <c r="DM9" s="42"/>
      <c r="DN9"/>
      <c r="DO9"/>
      <c r="DP9"/>
      <c r="DQ9"/>
      <c r="DR9"/>
      <c r="DS9"/>
      <c r="DT9"/>
      <c r="DU9"/>
      <c r="DV9"/>
      <c r="DW9"/>
      <c r="DX9"/>
      <c r="DY9"/>
      <c r="DZ9"/>
      <c r="EA9"/>
      <c r="EB9"/>
      <c r="EC9"/>
      <c r="ED9"/>
      <c r="EE9"/>
      <c r="EF9"/>
      <c r="EG9"/>
      <c r="EH9"/>
      <c r="EI9"/>
      <c r="EJ9"/>
      <c r="EK9"/>
      <c r="EL9"/>
      <c r="EM9"/>
      <c r="EN9"/>
      <c r="EO9"/>
      <c r="EP9"/>
      <c r="EQ9"/>
      <c r="ER9"/>
      <c r="ES9"/>
      <c r="ET9" s="42"/>
      <c r="EU9"/>
      <c r="EV9"/>
      <c r="EW9" s="42"/>
      <c r="EX9"/>
      <c r="EY9"/>
      <c r="EZ9" s="42"/>
      <c r="FA9"/>
      <c r="FB9"/>
      <c r="FC9" s="42"/>
      <c r="FD9" s="42"/>
      <c r="FE9" s="42"/>
      <c r="FF9"/>
      <c r="FG9"/>
      <c r="FH9"/>
      <c r="FI9"/>
      <c r="FJ9"/>
      <c r="FK9"/>
      <c r="FL9"/>
      <c r="FM9"/>
      <c r="FN9"/>
      <c r="FO9"/>
      <c r="FP9"/>
      <c r="FQ9"/>
      <c r="FR9" s="42"/>
      <c r="FS9"/>
      <c r="FT9"/>
      <c r="FU9"/>
      <c r="FV9"/>
      <c r="FW9"/>
      <c r="FX9"/>
      <c r="FY9"/>
      <c r="FZ9" s="42"/>
      <c r="GA9" s="42"/>
      <c r="GB9" s="42"/>
      <c r="GC9" s="42"/>
      <c r="GD9"/>
      <c r="GE9" s="42"/>
      <c r="GF9" s="42"/>
      <c r="GG9"/>
      <c r="GH9" s="42"/>
      <c r="GI9"/>
    </row>
    <row r="10" spans="1:254" ht="12" customHeight="1" x14ac:dyDescent="0.15">
      <c r="B10" t="s">
        <v>141</v>
      </c>
      <c r="C10" t="s">
        <v>140</v>
      </c>
      <c r="D10" t="s">
        <v>140</v>
      </c>
      <c r="E10" t="s">
        <v>140</v>
      </c>
      <c r="F10" t="s">
        <v>140</v>
      </c>
      <c r="G10" t="s">
        <v>140</v>
      </c>
      <c r="H10" t="s">
        <v>140</v>
      </c>
      <c r="I10" t="s">
        <v>140</v>
      </c>
      <c r="J10" t="s">
        <v>140</v>
      </c>
      <c r="K10" t="s">
        <v>140</v>
      </c>
      <c r="L10" t="s">
        <v>140</v>
      </c>
      <c r="M10" t="s">
        <v>140</v>
      </c>
      <c r="N10" t="s">
        <v>140</v>
      </c>
      <c r="O10" t="s">
        <v>140</v>
      </c>
      <c r="P10" t="s">
        <v>140</v>
      </c>
      <c r="Q10" t="s">
        <v>140</v>
      </c>
      <c r="R10" t="s">
        <v>140</v>
      </c>
      <c r="S10" t="s">
        <v>140</v>
      </c>
      <c r="T10" t="s">
        <v>140</v>
      </c>
      <c r="U10" t="s">
        <v>140</v>
      </c>
      <c r="V10" t="s">
        <v>140</v>
      </c>
      <c r="W10" t="s">
        <v>140</v>
      </c>
      <c r="X10" t="s">
        <v>140</v>
      </c>
      <c r="Y10" t="s">
        <v>140</v>
      </c>
      <c r="Z10" t="s">
        <v>140</v>
      </c>
      <c r="AA10" t="s">
        <v>140</v>
      </c>
      <c r="AB10" t="s">
        <v>140</v>
      </c>
      <c r="AC10" t="s">
        <v>140</v>
      </c>
      <c r="AD10" t="s">
        <v>140</v>
      </c>
      <c r="AE10" t="s">
        <v>140</v>
      </c>
      <c r="AF10" t="s">
        <v>140</v>
      </c>
      <c r="AG10" t="s">
        <v>140</v>
      </c>
      <c r="AH10" t="s">
        <v>140</v>
      </c>
      <c r="AI10" t="s">
        <v>140</v>
      </c>
      <c r="AJ10" t="s">
        <v>140</v>
      </c>
      <c r="AK10" t="s">
        <v>140</v>
      </c>
      <c r="AL10" t="s">
        <v>140</v>
      </c>
      <c r="AM10" t="s">
        <v>140</v>
      </c>
      <c r="AN10" t="s">
        <v>140</v>
      </c>
      <c r="AO10" t="s">
        <v>140</v>
      </c>
      <c r="AP10" t="s">
        <v>140</v>
      </c>
      <c r="AQ10" t="s">
        <v>140</v>
      </c>
      <c r="AR10" t="s">
        <v>140</v>
      </c>
      <c r="AS10" t="s">
        <v>140</v>
      </c>
      <c r="AT10" t="s">
        <v>140</v>
      </c>
      <c r="AU10" t="s">
        <v>140</v>
      </c>
      <c r="AV10" t="s">
        <v>140</v>
      </c>
      <c r="AW10" t="s">
        <v>140</v>
      </c>
      <c r="AX10" t="s">
        <v>140</v>
      </c>
      <c r="AY10" t="s">
        <v>140</v>
      </c>
      <c r="AZ10" t="s">
        <v>140</v>
      </c>
      <c r="BA10" t="s">
        <v>140</v>
      </c>
      <c r="BB10" t="s">
        <v>140</v>
      </c>
      <c r="BC10" t="s">
        <v>140</v>
      </c>
      <c r="BD10" t="s">
        <v>140</v>
      </c>
      <c r="BE10" t="s">
        <v>140</v>
      </c>
      <c r="BF10" t="s">
        <v>140</v>
      </c>
      <c r="BG10" t="s">
        <v>140</v>
      </c>
      <c r="BH10" t="s">
        <v>140</v>
      </c>
      <c r="BI10" t="s">
        <v>140</v>
      </c>
      <c r="BJ10" t="s">
        <v>140</v>
      </c>
      <c r="BK10" t="s">
        <v>140</v>
      </c>
      <c r="BL10" t="s">
        <v>140</v>
      </c>
      <c r="BM10" t="s">
        <v>140</v>
      </c>
      <c r="BN10" t="s">
        <v>140</v>
      </c>
      <c r="BO10" t="s">
        <v>140</v>
      </c>
      <c r="BP10" t="s">
        <v>140</v>
      </c>
      <c r="BQ10" t="s">
        <v>140</v>
      </c>
      <c r="BR10" t="s">
        <v>140</v>
      </c>
      <c r="BS10" t="s">
        <v>140</v>
      </c>
      <c r="BT10" t="s">
        <v>140</v>
      </c>
      <c r="BU10" t="s">
        <v>140</v>
      </c>
      <c r="BV10" t="s">
        <v>140</v>
      </c>
      <c r="BW10" t="s">
        <v>140</v>
      </c>
      <c r="BX10" t="s">
        <v>140</v>
      </c>
      <c r="BY10" t="s">
        <v>140</v>
      </c>
      <c r="BZ10" t="s">
        <v>140</v>
      </c>
      <c r="CA10" t="s">
        <v>140</v>
      </c>
      <c r="CB10" t="s">
        <v>140</v>
      </c>
      <c r="CC10" t="s">
        <v>140</v>
      </c>
      <c r="CD10" t="s">
        <v>140</v>
      </c>
      <c r="CE10" t="s">
        <v>140</v>
      </c>
      <c r="CF10" t="s">
        <v>140</v>
      </c>
      <c r="CG10" t="s">
        <v>140</v>
      </c>
      <c r="CH10" t="s">
        <v>140</v>
      </c>
      <c r="CI10" s="42" t="s">
        <v>140</v>
      </c>
      <c r="CJ10" s="42" t="s">
        <v>140</v>
      </c>
      <c r="CK10" s="42" t="s">
        <v>140</v>
      </c>
      <c r="CL10" s="42" t="s">
        <v>140</v>
      </c>
      <c r="CM10" s="42" t="s">
        <v>140</v>
      </c>
      <c r="CN10" s="42" t="s">
        <v>140</v>
      </c>
      <c r="CO10" s="42" t="s">
        <v>140</v>
      </c>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s="42"/>
      <c r="FS10"/>
      <c r="FT10"/>
      <c r="FU10"/>
      <c r="FV10"/>
      <c r="FW10"/>
      <c r="FX10"/>
      <c r="FY10"/>
      <c r="FZ10"/>
      <c r="GA10" s="42"/>
      <c r="GB10"/>
      <c r="GC10"/>
      <c r="GD10"/>
      <c r="GE10" s="42"/>
      <c r="GF10"/>
      <c r="GG10"/>
      <c r="GH10"/>
      <c r="GI10"/>
    </row>
    <row r="11" spans="1:254" ht="12" customHeight="1" x14ac:dyDescent="0.15">
      <c r="B11" t="s">
        <v>381</v>
      </c>
      <c r="C11" s="42">
        <v>0</v>
      </c>
      <c r="D11" s="42">
        <v>0</v>
      </c>
      <c r="E11" s="42">
        <v>0</v>
      </c>
      <c r="F11">
        <v>0</v>
      </c>
      <c r="G11">
        <v>0</v>
      </c>
      <c r="H11" s="42">
        <v>0</v>
      </c>
      <c r="I11">
        <v>0</v>
      </c>
      <c r="J11" s="42">
        <v>0</v>
      </c>
      <c r="K11">
        <v>0</v>
      </c>
      <c r="L11" s="42">
        <v>0</v>
      </c>
      <c r="M11">
        <v>0</v>
      </c>
      <c r="N11">
        <v>0</v>
      </c>
      <c r="O11">
        <v>0</v>
      </c>
      <c r="P11" s="42">
        <v>0</v>
      </c>
      <c r="Q11">
        <v>0</v>
      </c>
      <c r="R11">
        <v>0</v>
      </c>
      <c r="S11" t="s">
        <v>140</v>
      </c>
      <c r="T11">
        <v>0</v>
      </c>
      <c r="U11">
        <v>0</v>
      </c>
      <c r="V11">
        <v>0</v>
      </c>
      <c r="W11">
        <v>0</v>
      </c>
      <c r="X11">
        <v>0</v>
      </c>
      <c r="Y11">
        <v>0</v>
      </c>
      <c r="Z11" s="42">
        <v>0</v>
      </c>
      <c r="AA11" s="42">
        <v>0</v>
      </c>
      <c r="AB11" s="42">
        <v>0</v>
      </c>
      <c r="AC11" s="42">
        <v>0</v>
      </c>
      <c r="AD11" s="42">
        <v>0</v>
      </c>
      <c r="AE11" s="42" t="s">
        <v>140</v>
      </c>
      <c r="AF11" s="42">
        <v>0</v>
      </c>
      <c r="AG11" s="42">
        <v>0</v>
      </c>
      <c r="AH11" s="42">
        <v>0</v>
      </c>
      <c r="AI11" s="42">
        <v>0</v>
      </c>
      <c r="AJ11" s="42">
        <v>0</v>
      </c>
      <c r="AK11">
        <v>0</v>
      </c>
      <c r="AL11">
        <v>0</v>
      </c>
      <c r="AM11">
        <v>0</v>
      </c>
      <c r="AN11">
        <v>0</v>
      </c>
      <c r="AO11" s="42">
        <v>0</v>
      </c>
      <c r="AP11" s="42">
        <v>0</v>
      </c>
      <c r="AQ11" s="42">
        <v>0</v>
      </c>
      <c r="AR11" s="42" t="s">
        <v>140</v>
      </c>
      <c r="AS11" s="42">
        <v>0</v>
      </c>
      <c r="AT11" s="42">
        <v>0</v>
      </c>
      <c r="AU11" s="42">
        <v>0</v>
      </c>
      <c r="AV11" s="42">
        <v>0</v>
      </c>
      <c r="AW11" s="42">
        <v>0</v>
      </c>
      <c r="AX11" s="42">
        <v>0</v>
      </c>
      <c r="AY11" s="42">
        <v>0</v>
      </c>
      <c r="AZ11" s="42">
        <v>0</v>
      </c>
      <c r="BA11" s="42">
        <v>0</v>
      </c>
      <c r="BB11" s="42">
        <v>0</v>
      </c>
      <c r="BC11" s="42">
        <v>0</v>
      </c>
      <c r="BD11" s="42">
        <v>0</v>
      </c>
      <c r="BE11" s="42">
        <v>0</v>
      </c>
      <c r="BF11" s="42">
        <v>0</v>
      </c>
      <c r="BG11" s="42">
        <v>0</v>
      </c>
      <c r="BH11" s="42">
        <v>0</v>
      </c>
      <c r="BI11" s="42">
        <v>0</v>
      </c>
      <c r="BJ11">
        <v>0</v>
      </c>
      <c r="BK11">
        <v>0</v>
      </c>
      <c r="BL11" s="42">
        <v>0</v>
      </c>
      <c r="BM11" s="42">
        <v>0</v>
      </c>
      <c r="BN11">
        <v>0</v>
      </c>
      <c r="BO11">
        <v>0</v>
      </c>
      <c r="BP11" s="42">
        <v>0</v>
      </c>
      <c r="BQ11" s="42">
        <v>0</v>
      </c>
      <c r="BR11" s="42">
        <v>0</v>
      </c>
      <c r="BS11" s="42">
        <v>0</v>
      </c>
      <c r="BT11" s="42">
        <v>0</v>
      </c>
      <c r="BU11" s="42">
        <v>0</v>
      </c>
      <c r="BV11">
        <v>0</v>
      </c>
      <c r="BW11" s="42">
        <v>0</v>
      </c>
      <c r="BX11" s="42">
        <v>0</v>
      </c>
      <c r="BY11" s="42">
        <v>0</v>
      </c>
      <c r="BZ11" s="42">
        <v>0</v>
      </c>
      <c r="CA11" s="42">
        <v>0</v>
      </c>
      <c r="CB11" s="42">
        <v>0</v>
      </c>
      <c r="CC11" s="42">
        <v>0</v>
      </c>
      <c r="CD11" s="42">
        <v>0</v>
      </c>
      <c r="CE11" s="42">
        <v>0</v>
      </c>
      <c r="CF11" s="42">
        <v>0</v>
      </c>
      <c r="CG11" s="42">
        <v>0</v>
      </c>
      <c r="CH11" s="42">
        <v>0</v>
      </c>
      <c r="CI11" s="42" t="s">
        <v>140</v>
      </c>
      <c r="CJ11" s="42">
        <v>0</v>
      </c>
      <c r="CK11" s="42">
        <v>0</v>
      </c>
      <c r="CL11" s="42">
        <v>0</v>
      </c>
      <c r="CM11" s="42">
        <v>0</v>
      </c>
      <c r="CN11" s="42">
        <v>0</v>
      </c>
      <c r="CO11" s="42">
        <v>0</v>
      </c>
      <c r="CP11" s="42"/>
      <c r="CQ11" s="42"/>
      <c r="CR11" s="42"/>
      <c r="CS11" s="42"/>
      <c r="CT11" s="42"/>
      <c r="CU11" s="42"/>
      <c r="CV11" s="42"/>
      <c r="CW11" s="42"/>
      <c r="CX11" s="42"/>
      <c r="CY11" s="42"/>
      <c r="CZ11" s="42"/>
      <c r="DA11" s="42"/>
      <c r="DB11" s="42"/>
      <c r="DC11" s="42"/>
      <c r="DD11" s="42"/>
      <c r="DE11" s="42"/>
      <c r="DF11"/>
      <c r="DG11"/>
      <c r="DH11"/>
      <c r="DI11"/>
      <c r="DJ11"/>
      <c r="DK11"/>
      <c r="DL11"/>
      <c r="DM11" s="42"/>
      <c r="DN11"/>
      <c r="DO11" s="42"/>
      <c r="DP11" s="42"/>
      <c r="DQ11" s="42"/>
      <c r="DR11" s="42"/>
      <c r="DS11" s="42"/>
      <c r="DT11" s="42"/>
      <c r="DU11" s="42"/>
      <c r="DV11" s="42"/>
      <c r="DW11" s="42"/>
      <c r="DX11" s="42"/>
      <c r="DY11" s="42"/>
      <c r="DZ11" s="42"/>
      <c r="EA11"/>
      <c r="EB11"/>
      <c r="EC11"/>
      <c r="ED11"/>
      <c r="EE11" s="42"/>
      <c r="EF11" s="42"/>
      <c r="EG11" s="42"/>
      <c r="EH11"/>
      <c r="EI11" s="42"/>
      <c r="EJ11"/>
      <c r="EK11" s="42"/>
      <c r="EL11" s="42"/>
      <c r="EM11"/>
      <c r="EN11" s="42"/>
      <c r="EO11" s="42"/>
      <c r="EP11" s="42"/>
      <c r="EQ11" s="42"/>
      <c r="ER11"/>
      <c r="ES11"/>
      <c r="ET11" s="42"/>
      <c r="EU11"/>
      <c r="EV11"/>
      <c r="EW11" s="42"/>
      <c r="EX11" s="42"/>
      <c r="EY11"/>
      <c r="EZ11" s="42"/>
      <c r="FA11"/>
      <c r="FB11"/>
      <c r="FC11" s="42"/>
      <c r="FD11" s="42"/>
      <c r="FE11" s="42"/>
      <c r="FF11" s="42"/>
      <c r="FG11" s="42"/>
      <c r="FH11"/>
      <c r="FI11"/>
      <c r="FJ11"/>
      <c r="FK11"/>
      <c r="FL11"/>
      <c r="FM11"/>
      <c r="FN11"/>
      <c r="FO11" s="42"/>
      <c r="FP11"/>
      <c r="FQ11"/>
      <c r="FR11" s="42"/>
      <c r="FS11"/>
      <c r="FT11" s="42"/>
      <c r="FU11"/>
      <c r="FV11"/>
      <c r="FW11" s="42"/>
      <c r="FX11"/>
      <c r="FY11" s="42"/>
      <c r="FZ11" s="42"/>
      <c r="GA11" s="42"/>
      <c r="GB11" s="42"/>
      <c r="GC11" s="42"/>
      <c r="GD11" s="42"/>
      <c r="GE11" s="42"/>
      <c r="GF11" s="42"/>
      <c r="GG11"/>
      <c r="GH11" s="42"/>
      <c r="GI11"/>
      <c r="GJ11" s="3"/>
      <c r="GL11" s="3"/>
      <c r="GN11" s="3"/>
      <c r="GO11" s="3"/>
      <c r="GR11" s="3"/>
      <c r="GS11" s="3"/>
      <c r="GT11" s="3"/>
      <c r="GU11" s="3"/>
      <c r="GW11" s="3"/>
      <c r="GX11" s="3"/>
      <c r="GZ11" s="3"/>
      <c r="HA11" s="3"/>
      <c r="HC11" s="3"/>
      <c r="HD11" s="3"/>
      <c r="HE11" s="3"/>
      <c r="HF11" s="3"/>
      <c r="HG11" s="3"/>
      <c r="HH11" s="3"/>
      <c r="HI11" s="3"/>
      <c r="HJ11" s="3"/>
      <c r="HK11" s="3"/>
      <c r="HM11" s="3"/>
      <c r="HN11" s="3"/>
      <c r="HO11" s="3"/>
      <c r="HP11" s="3"/>
      <c r="HT11" s="3"/>
      <c r="HV11" s="3"/>
      <c r="HY11" s="3"/>
      <c r="IA11" s="3"/>
      <c r="IB11" s="3"/>
      <c r="IC11" s="3"/>
      <c r="IJ11" s="3"/>
      <c r="IK11" s="3"/>
      <c r="IL11" s="3"/>
      <c r="IM11" s="3"/>
      <c r="IN11" s="3"/>
      <c r="IO11" s="3"/>
      <c r="IP11" s="3"/>
      <c r="IQ11" s="3"/>
      <c r="IR11" s="3"/>
      <c r="IS11" s="3"/>
    </row>
    <row r="12" spans="1:254" ht="12" customHeight="1" x14ac:dyDescent="0.15">
      <c r="B12" t="s">
        <v>382</v>
      </c>
      <c r="C12">
        <v>0</v>
      </c>
      <c r="D12">
        <v>0</v>
      </c>
      <c r="E12">
        <v>0</v>
      </c>
      <c r="F12">
        <v>0</v>
      </c>
      <c r="G12">
        <v>0</v>
      </c>
      <c r="H12" s="42">
        <v>0</v>
      </c>
      <c r="I12">
        <v>0</v>
      </c>
      <c r="J12">
        <v>0</v>
      </c>
      <c r="K12">
        <v>0</v>
      </c>
      <c r="L12" s="42">
        <v>0</v>
      </c>
      <c r="M12">
        <v>0</v>
      </c>
      <c r="N12">
        <v>0</v>
      </c>
      <c r="O12">
        <v>0</v>
      </c>
      <c r="P12" s="42">
        <v>0</v>
      </c>
      <c r="Q12">
        <v>0</v>
      </c>
      <c r="R12">
        <v>0</v>
      </c>
      <c r="S12" t="s">
        <v>140</v>
      </c>
      <c r="T12">
        <v>0</v>
      </c>
      <c r="U12">
        <v>0</v>
      </c>
      <c r="V12">
        <v>0</v>
      </c>
      <c r="W12">
        <v>0</v>
      </c>
      <c r="X12">
        <v>0</v>
      </c>
      <c r="Y12">
        <v>0</v>
      </c>
      <c r="Z12">
        <v>0</v>
      </c>
      <c r="AA12">
        <v>0</v>
      </c>
      <c r="AB12" s="42">
        <v>0</v>
      </c>
      <c r="AC12">
        <v>0</v>
      </c>
      <c r="AD12">
        <v>0</v>
      </c>
      <c r="AE12" t="s">
        <v>140</v>
      </c>
      <c r="AF12">
        <v>0</v>
      </c>
      <c r="AG12" s="42">
        <v>0</v>
      </c>
      <c r="AH12" s="42">
        <v>0</v>
      </c>
      <c r="AI12">
        <v>0</v>
      </c>
      <c r="AJ12">
        <v>0</v>
      </c>
      <c r="AK12">
        <v>0</v>
      </c>
      <c r="AL12">
        <v>0</v>
      </c>
      <c r="AM12">
        <v>0</v>
      </c>
      <c r="AN12">
        <v>0</v>
      </c>
      <c r="AO12">
        <v>0</v>
      </c>
      <c r="AP12">
        <v>0</v>
      </c>
      <c r="AQ12">
        <v>0</v>
      </c>
      <c r="AR12" s="42" t="s">
        <v>140</v>
      </c>
      <c r="AS12">
        <v>0</v>
      </c>
      <c r="AT12">
        <v>0</v>
      </c>
      <c r="AU12">
        <v>0</v>
      </c>
      <c r="AV12">
        <v>0</v>
      </c>
      <c r="AW12">
        <v>0</v>
      </c>
      <c r="AX12">
        <v>0</v>
      </c>
      <c r="AY12">
        <v>0</v>
      </c>
      <c r="AZ12">
        <v>0</v>
      </c>
      <c r="BA12">
        <v>0</v>
      </c>
      <c r="BB12">
        <v>0</v>
      </c>
      <c r="BC12">
        <v>0</v>
      </c>
      <c r="BD12">
        <v>0</v>
      </c>
      <c r="BE12">
        <v>0</v>
      </c>
      <c r="BF12">
        <v>0</v>
      </c>
      <c r="BG12">
        <v>0</v>
      </c>
      <c r="BH12">
        <v>0</v>
      </c>
      <c r="BI12">
        <v>0</v>
      </c>
      <c r="BJ12">
        <v>0</v>
      </c>
      <c r="BK12" s="42">
        <v>0</v>
      </c>
      <c r="BL12">
        <v>0</v>
      </c>
      <c r="BM12">
        <v>0</v>
      </c>
      <c r="BN12">
        <v>0</v>
      </c>
      <c r="BO12">
        <v>0</v>
      </c>
      <c r="BP12">
        <v>0</v>
      </c>
      <c r="BQ12">
        <v>0</v>
      </c>
      <c r="BR12">
        <v>0</v>
      </c>
      <c r="BS12">
        <v>0</v>
      </c>
      <c r="BT12">
        <v>0</v>
      </c>
      <c r="BU12">
        <v>0</v>
      </c>
      <c r="BV12">
        <v>0</v>
      </c>
      <c r="BW12">
        <v>0</v>
      </c>
      <c r="BX12" s="42">
        <v>0</v>
      </c>
      <c r="BY12">
        <v>0</v>
      </c>
      <c r="BZ12">
        <v>0</v>
      </c>
      <c r="CA12">
        <v>0</v>
      </c>
      <c r="CB12">
        <v>0</v>
      </c>
      <c r="CC12">
        <v>0</v>
      </c>
      <c r="CD12">
        <v>0</v>
      </c>
      <c r="CE12">
        <v>0</v>
      </c>
      <c r="CF12" s="42">
        <v>0</v>
      </c>
      <c r="CG12">
        <v>0</v>
      </c>
      <c r="CH12" s="42">
        <v>0</v>
      </c>
      <c r="CI12" s="42" t="s">
        <v>140</v>
      </c>
      <c r="CJ12" s="42">
        <v>0</v>
      </c>
      <c r="CK12" s="42">
        <v>0</v>
      </c>
      <c r="CL12" s="42">
        <v>0</v>
      </c>
      <c r="CM12" s="42">
        <v>0</v>
      </c>
      <c r="CN12" s="42">
        <v>0</v>
      </c>
      <c r="CO12" s="42">
        <v>0</v>
      </c>
      <c r="CP12"/>
      <c r="CQ12"/>
      <c r="CR12"/>
      <c r="CS12"/>
      <c r="CT12"/>
      <c r="CU12" s="42"/>
      <c r="CV12"/>
      <c r="CW12"/>
      <c r="CX12"/>
      <c r="CY12"/>
      <c r="CZ12"/>
      <c r="DA12" s="42"/>
      <c r="DB12" s="42"/>
      <c r="DC12" s="42"/>
      <c r="DD12" s="42"/>
      <c r="DE12" s="42"/>
      <c r="DF12"/>
      <c r="DG12" s="42"/>
      <c r="DH12" s="42"/>
      <c r="DI12" s="42"/>
      <c r="DJ12"/>
      <c r="DK12"/>
      <c r="DL12"/>
      <c r="DM12"/>
      <c r="DN12"/>
      <c r="DO12"/>
      <c r="DP12"/>
      <c r="DQ12"/>
      <c r="DR12"/>
      <c r="DS12" s="42"/>
      <c r="DT12" s="42"/>
      <c r="DU12" s="42"/>
      <c r="DV12" s="42"/>
      <c r="DW12" s="42"/>
      <c r="DX12" s="42"/>
      <c r="DY12" s="42"/>
      <c r="DZ12" s="4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s="42"/>
      <c r="FM12" s="42"/>
      <c r="FN12"/>
      <c r="FO12"/>
      <c r="FP12" s="42"/>
      <c r="FQ12"/>
      <c r="FR12" s="42"/>
      <c r="FS12" s="42"/>
      <c r="FT12"/>
      <c r="FU12"/>
      <c r="FV12"/>
      <c r="FW12"/>
      <c r="FX12" s="42"/>
      <c r="FY12"/>
      <c r="FZ12" s="42"/>
      <c r="GA12" s="42"/>
      <c r="GB12" s="42"/>
      <c r="GC12"/>
      <c r="GD12"/>
      <c r="GE12" s="42"/>
      <c r="GF12"/>
      <c r="GG12" s="42"/>
      <c r="GH12" s="42"/>
      <c r="GI12" s="42"/>
      <c r="GM12" s="3"/>
      <c r="GO12" s="3"/>
      <c r="GS12" s="3"/>
      <c r="GT12" s="3"/>
      <c r="HY12" s="3"/>
      <c r="IA12" s="3"/>
      <c r="IB12" s="3"/>
      <c r="IC12" s="3"/>
      <c r="IK12" s="3"/>
      <c r="IL12" s="3"/>
      <c r="IO12" s="3"/>
      <c r="IP12" s="3"/>
    </row>
    <row r="13" spans="1:254" ht="12" customHeight="1" x14ac:dyDescent="0.15">
      <c r="B13" t="s">
        <v>385</v>
      </c>
      <c r="C13" s="42">
        <v>115.1999</v>
      </c>
      <c r="D13" s="42">
        <v>4263.18</v>
      </c>
      <c r="E13" s="42">
        <v>3464.62</v>
      </c>
      <c r="F13">
        <v>6797.28</v>
      </c>
      <c r="G13">
        <v>11481.25</v>
      </c>
      <c r="H13" s="42">
        <v>928.49</v>
      </c>
      <c r="I13" s="42">
        <v>32.117820000000002</v>
      </c>
      <c r="J13" s="42">
        <v>26525.49</v>
      </c>
      <c r="K13" s="42">
        <v>2609.08</v>
      </c>
      <c r="L13" s="42">
        <v>2262.5349999999999</v>
      </c>
      <c r="M13">
        <v>3018.4070000000002</v>
      </c>
      <c r="N13" s="42">
        <v>3018.4070000000002</v>
      </c>
      <c r="O13">
        <v>26557.68</v>
      </c>
      <c r="P13">
        <v>32.117820000000002</v>
      </c>
      <c r="Q13">
        <v>2294.6529999999998</v>
      </c>
      <c r="R13">
        <v>0</v>
      </c>
      <c r="S13" t="s">
        <v>140</v>
      </c>
      <c r="T13">
        <v>26557.68</v>
      </c>
      <c r="U13">
        <v>2730.33</v>
      </c>
      <c r="V13" s="42">
        <v>2730.33</v>
      </c>
      <c r="W13" s="42">
        <v>23827.35</v>
      </c>
      <c r="X13" s="42">
        <v>23827.35</v>
      </c>
      <c r="Y13" s="42">
        <v>0</v>
      </c>
      <c r="Z13" s="42">
        <v>0</v>
      </c>
      <c r="AA13" s="42">
        <v>4.9583299999999998E-9</v>
      </c>
      <c r="AB13" s="42">
        <v>435.6771</v>
      </c>
      <c r="AC13">
        <v>459.97770000000003</v>
      </c>
      <c r="AD13" s="42">
        <v>396.66269999999997</v>
      </c>
      <c r="AE13" s="42" t="s">
        <v>140</v>
      </c>
      <c r="AF13" s="42">
        <v>24.300609999999999</v>
      </c>
      <c r="AG13" s="42">
        <v>344.77690000000001</v>
      </c>
      <c r="AH13" s="42">
        <v>344.77690000000001</v>
      </c>
      <c r="AI13" s="42">
        <v>511.86349999999999</v>
      </c>
      <c r="AJ13" s="42">
        <v>511.86349999999999</v>
      </c>
      <c r="AK13">
        <v>115.1999</v>
      </c>
      <c r="AL13" s="42">
        <v>511.86349999999999</v>
      </c>
      <c r="AM13" s="42">
        <v>25056.33</v>
      </c>
      <c r="AN13">
        <v>23803.040000000001</v>
      </c>
      <c r="AO13" s="42">
        <v>23803.040000000001</v>
      </c>
      <c r="AP13" s="42">
        <v>1253.2190000000001</v>
      </c>
      <c r="AQ13">
        <v>1253.2190000000001</v>
      </c>
      <c r="AR13" s="42" t="s">
        <v>140</v>
      </c>
      <c r="AS13" s="42">
        <v>1228.9179999999999</v>
      </c>
      <c r="AT13" s="42">
        <v>23803.040000000001</v>
      </c>
      <c r="AU13" s="42">
        <v>3018.4070000000002</v>
      </c>
      <c r="AV13">
        <v>3018.4070000000002</v>
      </c>
      <c r="AW13" s="42">
        <v>29609.1</v>
      </c>
      <c r="AX13">
        <v>29609.1</v>
      </c>
      <c r="AY13" s="42">
        <v>29609.1</v>
      </c>
      <c r="AZ13">
        <v>29609.1</v>
      </c>
      <c r="BA13" s="42">
        <v>29609.1</v>
      </c>
      <c r="BB13" s="42">
        <v>29609.1</v>
      </c>
      <c r="BC13" s="42">
        <v>21225.99</v>
      </c>
      <c r="BD13" s="42">
        <v>8383.1180000000004</v>
      </c>
      <c r="BE13" s="42">
        <v>344.77690000000001</v>
      </c>
      <c r="BF13">
        <v>2605.951</v>
      </c>
      <c r="BG13" s="42">
        <v>2605.951</v>
      </c>
      <c r="BH13" s="42">
        <v>2605.951</v>
      </c>
      <c r="BI13" s="42">
        <v>2605.951</v>
      </c>
      <c r="BJ13">
        <v>2605.951</v>
      </c>
      <c r="BK13">
        <v>2605.951</v>
      </c>
      <c r="BL13" s="42">
        <v>1353.2080000000001</v>
      </c>
      <c r="BM13" s="42">
        <v>1252.7429999999999</v>
      </c>
      <c r="BN13" s="42">
        <v>4.9583299999999998E-9</v>
      </c>
      <c r="BO13" s="42">
        <v>4.6330000000000004E-6</v>
      </c>
      <c r="BP13" s="42">
        <v>4.6330000000000004E-6</v>
      </c>
      <c r="BQ13" s="42">
        <v>4.6330000000000004E-6</v>
      </c>
      <c r="BR13" s="42">
        <v>4.6330000000000004E-6</v>
      </c>
      <c r="BS13" s="42">
        <v>4.6330000000000004E-6</v>
      </c>
      <c r="BT13" s="42">
        <v>4.6330000000000004E-6</v>
      </c>
      <c r="BU13" s="42">
        <v>8.5023100000000004E-7</v>
      </c>
      <c r="BV13" s="42">
        <v>3.78277E-6</v>
      </c>
      <c r="BW13" s="42">
        <v>23803.040000000001</v>
      </c>
      <c r="BX13" s="42">
        <v>40426.639999999999</v>
      </c>
      <c r="BY13" s="42">
        <v>40426.639999999999</v>
      </c>
      <c r="BZ13" s="42">
        <v>40426.639999999999</v>
      </c>
      <c r="CA13" s="42">
        <v>40426.639999999999</v>
      </c>
      <c r="CB13" s="42">
        <v>40426.639999999999</v>
      </c>
      <c r="CC13" s="42">
        <v>40426.639999999999</v>
      </c>
      <c r="CD13" s="42">
        <v>36385.26</v>
      </c>
      <c r="CE13" s="42">
        <v>4041.3789999999999</v>
      </c>
      <c r="CF13" s="42">
        <v>29543.9</v>
      </c>
      <c r="CG13" s="42">
        <v>3018.4070000000002</v>
      </c>
      <c r="CH13" s="42">
        <v>26557.68</v>
      </c>
      <c r="CI13" s="42" t="s">
        <v>140</v>
      </c>
      <c r="CJ13" s="42">
        <v>4.9583299999999998E-9</v>
      </c>
      <c r="CK13" s="42">
        <v>344.77690000000001</v>
      </c>
      <c r="CL13" s="42">
        <v>0</v>
      </c>
      <c r="CM13" s="42">
        <v>23803.040000000001</v>
      </c>
      <c r="CN13" s="42">
        <v>3018.4070000000002</v>
      </c>
      <c r="CO13" s="42">
        <v>26525.49</v>
      </c>
      <c r="CP13" s="42"/>
      <c r="CQ13" s="42"/>
      <c r="CR13" s="42"/>
      <c r="CS13" s="42"/>
      <c r="CT13" s="42"/>
      <c r="CU13" s="42"/>
      <c r="CV13" s="42"/>
      <c r="CW13" s="42"/>
      <c r="CX13" s="42"/>
      <c r="CY13" s="42"/>
      <c r="CZ13" s="42"/>
      <c r="DA13" s="42"/>
      <c r="DB13" s="42"/>
      <c r="DC13" s="42"/>
      <c r="DD13" s="42"/>
      <c r="DE13" s="42"/>
      <c r="DF13"/>
      <c r="DG13"/>
      <c r="DH13"/>
      <c r="DI13"/>
      <c r="DJ13"/>
      <c r="DK13"/>
      <c r="DL13"/>
      <c r="DM13" s="42"/>
      <c r="DN13" s="42"/>
      <c r="DO13" s="42"/>
      <c r="DP13" s="42"/>
      <c r="DQ13" s="42"/>
      <c r="DR13" s="42"/>
      <c r="DS13"/>
      <c r="DT13" s="42"/>
      <c r="DU13" s="42"/>
      <c r="DV13" s="42"/>
      <c r="DW13" s="42"/>
      <c r="DX13" s="42"/>
      <c r="DY13" s="42"/>
      <c r="DZ13" s="42"/>
      <c r="EA13"/>
      <c r="EB13" s="42"/>
      <c r="EC13" s="42"/>
      <c r="ED13" s="42"/>
      <c r="EE13" s="42"/>
      <c r="EF13" s="42"/>
      <c r="EG13"/>
      <c r="EH13"/>
      <c r="EI13" s="42"/>
      <c r="EJ13" s="42"/>
      <c r="EK13" s="42"/>
      <c r="EL13" s="42"/>
      <c r="EM13"/>
      <c r="EN13" s="42"/>
      <c r="EO13"/>
      <c r="EP13"/>
      <c r="EQ13" s="42"/>
      <c r="ER13"/>
      <c r="ES13"/>
      <c r="ET13" s="42"/>
      <c r="EU13"/>
      <c r="EV13"/>
      <c r="EW13" s="42"/>
      <c r="EX13" s="42"/>
      <c r="EY13"/>
      <c r="EZ13" s="42"/>
      <c r="FA13" s="42"/>
      <c r="FB13" s="42"/>
      <c r="FC13" s="42"/>
      <c r="FD13" s="42"/>
      <c r="FE13" s="42"/>
      <c r="FF13" s="42"/>
      <c r="FG13" s="42"/>
      <c r="FH13"/>
      <c r="FI13"/>
      <c r="FJ13"/>
      <c r="FK13"/>
      <c r="FL13"/>
      <c r="FM13"/>
      <c r="FN13"/>
      <c r="FO13" s="42"/>
      <c r="FP13"/>
      <c r="FQ13"/>
      <c r="FR13" s="42"/>
      <c r="FS13"/>
      <c r="FT13" s="42"/>
      <c r="FU13" s="42"/>
      <c r="FV13"/>
      <c r="FW13" s="42"/>
      <c r="FX13"/>
      <c r="FY13" s="42"/>
      <c r="FZ13" s="42"/>
      <c r="GA13" s="42"/>
      <c r="GB13" s="42"/>
      <c r="GC13" s="42"/>
      <c r="GD13" s="42"/>
      <c r="GE13" s="42"/>
      <c r="GF13" s="42"/>
      <c r="GG13"/>
      <c r="GH13" s="42"/>
      <c r="GI13"/>
      <c r="GJ13" s="3"/>
      <c r="GL13" s="3"/>
      <c r="GN13" s="3"/>
      <c r="GO13" s="3"/>
      <c r="GP13" s="3"/>
      <c r="GQ13" s="3"/>
      <c r="GR13" s="3"/>
      <c r="GS13" s="3"/>
      <c r="GT13" s="3"/>
      <c r="GU13" s="3"/>
      <c r="GW13" s="3"/>
      <c r="GX13" s="3"/>
      <c r="GY13" s="3"/>
      <c r="GZ13" s="3"/>
      <c r="HA13" s="3"/>
      <c r="HB13" s="3"/>
      <c r="HC13" s="3"/>
      <c r="HD13" s="3"/>
      <c r="HE13" s="3"/>
      <c r="HF13" s="3"/>
      <c r="HG13" s="3"/>
      <c r="HH13" s="3"/>
      <c r="HI13" s="3"/>
      <c r="HJ13" s="3"/>
      <c r="HK13" s="3"/>
      <c r="HM13" s="3"/>
      <c r="HN13" s="3"/>
      <c r="HO13" s="3"/>
      <c r="HP13" s="3"/>
      <c r="HQ13" s="3"/>
      <c r="HR13" s="3"/>
      <c r="HT13" s="3"/>
      <c r="HV13" s="3"/>
      <c r="HY13" s="3"/>
      <c r="HZ13" s="3"/>
      <c r="IA13" s="3"/>
      <c r="ID13" s="3"/>
      <c r="IE13" s="3"/>
      <c r="IG13" s="3"/>
      <c r="IH13" s="3"/>
      <c r="II13" s="3"/>
      <c r="IJ13" s="3"/>
      <c r="IK13" s="3"/>
      <c r="IL13" s="3"/>
      <c r="IM13" s="3"/>
      <c r="IO13" s="3"/>
      <c r="IP13" s="3"/>
      <c r="IQ13" s="3"/>
      <c r="IR13" s="3"/>
      <c r="IS13" s="3"/>
    </row>
    <row r="14" spans="1:254" ht="12" customHeight="1" x14ac:dyDescent="0.15">
      <c r="B14" t="s">
        <v>386</v>
      </c>
      <c r="C14" s="42">
        <v>0</v>
      </c>
      <c r="D14" s="42">
        <v>12.45</v>
      </c>
      <c r="E14">
        <v>28.42</v>
      </c>
      <c r="F14" s="42">
        <v>0.53</v>
      </c>
      <c r="G14" s="42">
        <v>24.05</v>
      </c>
      <c r="H14" s="42">
        <v>2.12</v>
      </c>
      <c r="I14" s="42">
        <v>0</v>
      </c>
      <c r="J14">
        <v>67.569999999999993</v>
      </c>
      <c r="K14" s="42">
        <v>0</v>
      </c>
      <c r="L14" s="42">
        <v>0</v>
      </c>
      <c r="M14" s="42">
        <v>0</v>
      </c>
      <c r="N14" s="42">
        <v>0</v>
      </c>
      <c r="O14" s="42">
        <v>67.569999999999993</v>
      </c>
      <c r="P14" s="42">
        <v>0</v>
      </c>
      <c r="Q14" s="42">
        <v>0</v>
      </c>
      <c r="R14" s="42">
        <v>0</v>
      </c>
      <c r="S14" s="42" t="s">
        <v>140</v>
      </c>
      <c r="T14" s="42">
        <v>67.569999999999993</v>
      </c>
      <c r="U14" s="42">
        <v>0</v>
      </c>
      <c r="V14" s="42">
        <v>0</v>
      </c>
      <c r="W14">
        <v>0</v>
      </c>
      <c r="X14">
        <v>0</v>
      </c>
      <c r="Y14">
        <v>67.569999999999993</v>
      </c>
      <c r="Z14">
        <v>0</v>
      </c>
      <c r="AA14">
        <v>0</v>
      </c>
      <c r="AB14">
        <v>0</v>
      </c>
      <c r="AC14">
        <v>0</v>
      </c>
      <c r="AD14">
        <v>0</v>
      </c>
      <c r="AE14" t="s">
        <v>140</v>
      </c>
      <c r="AF14">
        <v>0</v>
      </c>
      <c r="AG14">
        <v>0</v>
      </c>
      <c r="AH14">
        <v>0</v>
      </c>
      <c r="AI14">
        <v>0</v>
      </c>
      <c r="AJ14" s="42">
        <v>0</v>
      </c>
      <c r="AK14" s="42">
        <v>0</v>
      </c>
      <c r="AL14">
        <v>0</v>
      </c>
      <c r="AM14" s="42">
        <v>0</v>
      </c>
      <c r="AN14">
        <v>0</v>
      </c>
      <c r="AO14" s="42">
        <v>0</v>
      </c>
      <c r="AP14" s="42">
        <v>0</v>
      </c>
      <c r="AQ14" s="42">
        <v>0</v>
      </c>
      <c r="AR14" t="s">
        <v>140</v>
      </c>
      <c r="AS14">
        <v>0</v>
      </c>
      <c r="AT14">
        <v>0</v>
      </c>
      <c r="AU14">
        <v>0</v>
      </c>
      <c r="AV14">
        <v>0</v>
      </c>
      <c r="AW14">
        <v>0</v>
      </c>
      <c r="AX14">
        <v>0</v>
      </c>
      <c r="AY14">
        <v>0</v>
      </c>
      <c r="AZ14">
        <v>0</v>
      </c>
      <c r="BA14">
        <v>0</v>
      </c>
      <c r="BB14">
        <v>0</v>
      </c>
      <c r="BC14">
        <v>0</v>
      </c>
      <c r="BD14">
        <v>0</v>
      </c>
      <c r="BE14">
        <v>0</v>
      </c>
      <c r="BF14">
        <v>0</v>
      </c>
      <c r="BG14">
        <v>0</v>
      </c>
      <c r="BH14" s="42">
        <v>0</v>
      </c>
      <c r="BI14" s="42">
        <v>0</v>
      </c>
      <c r="BJ14">
        <v>0</v>
      </c>
      <c r="BK14" s="42">
        <v>0</v>
      </c>
      <c r="BL14">
        <v>0</v>
      </c>
      <c r="BM14" s="42">
        <v>0</v>
      </c>
      <c r="BN14" s="42">
        <v>0</v>
      </c>
      <c r="BO14" s="42">
        <v>0</v>
      </c>
      <c r="BP14" s="42">
        <v>0</v>
      </c>
      <c r="BQ14">
        <v>0</v>
      </c>
      <c r="BR14">
        <v>0</v>
      </c>
      <c r="BS14">
        <v>0</v>
      </c>
      <c r="BT14">
        <v>0</v>
      </c>
      <c r="BU14">
        <v>0</v>
      </c>
      <c r="BV14">
        <v>0</v>
      </c>
      <c r="BW14">
        <v>0</v>
      </c>
      <c r="BX14" s="42">
        <v>0</v>
      </c>
      <c r="BY14">
        <v>0</v>
      </c>
      <c r="BZ14">
        <v>0</v>
      </c>
      <c r="CA14">
        <v>0</v>
      </c>
      <c r="CB14">
        <v>0</v>
      </c>
      <c r="CC14">
        <v>0</v>
      </c>
      <c r="CD14">
        <v>0</v>
      </c>
      <c r="CE14">
        <v>0</v>
      </c>
      <c r="CF14" s="42">
        <v>67.569999999999993</v>
      </c>
      <c r="CG14">
        <v>0</v>
      </c>
      <c r="CH14" s="42">
        <v>0</v>
      </c>
      <c r="CI14" t="s">
        <v>140</v>
      </c>
      <c r="CJ14">
        <v>0</v>
      </c>
      <c r="CK14">
        <v>0</v>
      </c>
      <c r="CL14">
        <v>67.569999999999993</v>
      </c>
      <c r="CM14">
        <v>0</v>
      </c>
      <c r="CN14" s="42">
        <v>0</v>
      </c>
      <c r="CO14">
        <v>67.569999999999993</v>
      </c>
      <c r="CP14"/>
      <c r="CQ14"/>
      <c r="CR14" s="42"/>
      <c r="CS14" s="42"/>
      <c r="CT14"/>
      <c r="CU14" s="42"/>
      <c r="CV14"/>
      <c r="CW14" s="42"/>
      <c r="CX14"/>
      <c r="CY14" s="42"/>
      <c r="CZ14" s="42"/>
      <c r="DA14" s="42"/>
      <c r="DB14"/>
      <c r="DC14" s="42"/>
      <c r="DD14" s="42"/>
      <c r="DE14"/>
      <c r="DF14"/>
      <c r="DG14" s="42"/>
      <c r="DH14" s="42"/>
      <c r="DI14" s="42"/>
      <c r="DJ14" s="42"/>
      <c r="DK14" s="42"/>
      <c r="DL14"/>
      <c r="DM14" s="42"/>
      <c r="DN14" s="42"/>
      <c r="DO14" s="42"/>
      <c r="DP14" s="42"/>
      <c r="DQ14" s="42"/>
      <c r="DR14" s="42"/>
      <c r="DS14" s="42"/>
      <c r="DT14" s="42"/>
      <c r="DU14" s="42"/>
      <c r="DV14"/>
      <c r="DW14" s="42"/>
      <c r="DX14" s="42"/>
      <c r="DY14"/>
      <c r="DZ14"/>
      <c r="EA14" s="42"/>
      <c r="EB14" s="42"/>
      <c r="EC14" s="42"/>
      <c r="ED14" s="42"/>
      <c r="EE14" s="42"/>
      <c r="EF14" s="42"/>
      <c r="EG14" s="42"/>
      <c r="EH14" s="42"/>
      <c r="EI14" s="42"/>
      <c r="EJ14" s="42"/>
      <c r="EK14" s="42"/>
      <c r="EL14" s="42"/>
      <c r="EM14" s="42"/>
      <c r="EN14" s="42"/>
      <c r="EO14" s="42"/>
      <c r="EP14" s="42"/>
      <c r="EQ14" s="42"/>
      <c r="ER14" s="42"/>
      <c r="ES14" s="42"/>
      <c r="ET14" s="42"/>
      <c r="EU14"/>
      <c r="EV14"/>
      <c r="EW14"/>
      <c r="EX14"/>
      <c r="EY14"/>
      <c r="EZ14"/>
      <c r="FA14"/>
      <c r="FB14"/>
      <c r="FC14"/>
      <c r="FD14"/>
      <c r="FE14"/>
      <c r="FF14"/>
      <c r="FG14"/>
      <c r="FH14"/>
      <c r="FI14"/>
      <c r="FJ14"/>
      <c r="FK14"/>
      <c r="FL14" s="42"/>
      <c r="FM14" s="42"/>
      <c r="FN14"/>
      <c r="FO14"/>
      <c r="FP14" s="42"/>
      <c r="FQ14"/>
      <c r="FR14"/>
      <c r="FS14" s="42"/>
      <c r="FT14"/>
      <c r="FU14"/>
      <c r="FV14"/>
      <c r="FW14"/>
      <c r="FX14" s="42"/>
      <c r="FY14"/>
      <c r="FZ14" s="42"/>
      <c r="GA14"/>
      <c r="GB14" s="42"/>
      <c r="GC14"/>
      <c r="GD14"/>
      <c r="GE14"/>
      <c r="GF14"/>
      <c r="GG14" s="42"/>
      <c r="GH14" s="42"/>
      <c r="GI14" s="42"/>
      <c r="HH14" s="3"/>
      <c r="HJ14" s="3"/>
      <c r="HN14" s="3"/>
      <c r="HP14" s="3"/>
      <c r="HR14" s="3"/>
      <c r="HT14" s="3"/>
      <c r="HU14" s="3"/>
      <c r="HV14" s="3"/>
      <c r="HW14" s="3"/>
      <c r="HX14" s="3"/>
      <c r="HY14" s="3"/>
      <c r="HZ14" s="3"/>
      <c r="IA14" s="3"/>
      <c r="IB14" s="3"/>
      <c r="IC14" s="3"/>
      <c r="ID14" s="3"/>
      <c r="IH14" s="3"/>
      <c r="II14" s="3"/>
      <c r="IJ14" s="3"/>
      <c r="IK14" s="3"/>
      <c r="IL14" s="3"/>
      <c r="IM14" s="3"/>
      <c r="IQ14" s="3"/>
      <c r="IR14" s="3"/>
      <c r="IS14" s="3"/>
      <c r="IT14" s="3"/>
    </row>
    <row r="15" spans="1:254" ht="12" customHeight="1" x14ac:dyDescent="0.15">
      <c r="B15" t="s">
        <v>153</v>
      </c>
      <c r="C15">
        <v>0</v>
      </c>
      <c r="D15">
        <v>2.33</v>
      </c>
      <c r="E15">
        <v>7.76</v>
      </c>
      <c r="F15" s="42">
        <v>0.09</v>
      </c>
      <c r="G15">
        <v>3.14</v>
      </c>
      <c r="H15">
        <v>0.27</v>
      </c>
      <c r="I15">
        <v>0</v>
      </c>
      <c r="J15">
        <v>13.59</v>
      </c>
      <c r="K15">
        <v>0</v>
      </c>
      <c r="L15" s="42">
        <v>0</v>
      </c>
      <c r="M15">
        <v>0</v>
      </c>
      <c r="N15">
        <v>0</v>
      </c>
      <c r="O15">
        <v>13.59</v>
      </c>
      <c r="P15" s="42">
        <v>0</v>
      </c>
      <c r="Q15">
        <v>0</v>
      </c>
      <c r="R15">
        <v>0</v>
      </c>
      <c r="S15" t="s">
        <v>140</v>
      </c>
      <c r="T15">
        <v>13.59</v>
      </c>
      <c r="U15">
        <v>0</v>
      </c>
      <c r="V15">
        <v>0</v>
      </c>
      <c r="W15">
        <v>0</v>
      </c>
      <c r="X15">
        <v>0</v>
      </c>
      <c r="Y15">
        <v>13.59</v>
      </c>
      <c r="Z15">
        <v>0</v>
      </c>
      <c r="AA15">
        <v>0</v>
      </c>
      <c r="AB15" s="42">
        <v>0</v>
      </c>
      <c r="AC15">
        <v>0</v>
      </c>
      <c r="AD15" s="42">
        <v>0</v>
      </c>
      <c r="AE15" t="s">
        <v>140</v>
      </c>
      <c r="AF15" s="42">
        <v>0</v>
      </c>
      <c r="AG15" s="42">
        <v>0</v>
      </c>
      <c r="AH15" s="42">
        <v>0</v>
      </c>
      <c r="AI15">
        <v>0</v>
      </c>
      <c r="AJ15">
        <v>0</v>
      </c>
      <c r="AK15">
        <v>0</v>
      </c>
      <c r="AL15">
        <v>0</v>
      </c>
      <c r="AM15">
        <v>0</v>
      </c>
      <c r="AN15">
        <v>0</v>
      </c>
      <c r="AO15">
        <v>0</v>
      </c>
      <c r="AP15">
        <v>0</v>
      </c>
      <c r="AQ15" s="42">
        <v>0</v>
      </c>
      <c r="AR15" t="s">
        <v>140</v>
      </c>
      <c r="AS15" s="42">
        <v>0</v>
      </c>
      <c r="AT15" s="42">
        <v>0</v>
      </c>
      <c r="AU15" s="42">
        <v>0</v>
      </c>
      <c r="AV15" s="42">
        <v>0</v>
      </c>
      <c r="AW15" s="42">
        <v>0</v>
      </c>
      <c r="AX15" s="42">
        <v>0</v>
      </c>
      <c r="AY15" s="42">
        <v>0</v>
      </c>
      <c r="AZ15">
        <v>0</v>
      </c>
      <c r="BA15" s="42">
        <v>0</v>
      </c>
      <c r="BB15" s="42">
        <v>0</v>
      </c>
      <c r="BC15" s="42">
        <v>0</v>
      </c>
      <c r="BD15" s="42">
        <v>0</v>
      </c>
      <c r="BE15">
        <v>0</v>
      </c>
      <c r="BF15" s="42">
        <v>0</v>
      </c>
      <c r="BG15">
        <v>0</v>
      </c>
      <c r="BH15">
        <v>0</v>
      </c>
      <c r="BI15" s="42">
        <v>0</v>
      </c>
      <c r="BJ15">
        <v>0</v>
      </c>
      <c r="BK15">
        <v>0</v>
      </c>
      <c r="BL15" s="42">
        <v>0</v>
      </c>
      <c r="BM15">
        <v>0</v>
      </c>
      <c r="BN15">
        <v>0</v>
      </c>
      <c r="BO15">
        <v>0</v>
      </c>
      <c r="BP15" s="42">
        <v>0</v>
      </c>
      <c r="BQ15" s="42">
        <v>0</v>
      </c>
      <c r="BR15" s="42">
        <v>0</v>
      </c>
      <c r="BS15" s="42">
        <v>0</v>
      </c>
      <c r="BT15">
        <v>0</v>
      </c>
      <c r="BU15">
        <v>0</v>
      </c>
      <c r="BV15" s="42">
        <v>0</v>
      </c>
      <c r="BW15" s="42">
        <v>0</v>
      </c>
      <c r="BX15">
        <v>0</v>
      </c>
      <c r="BY15">
        <v>0</v>
      </c>
      <c r="BZ15">
        <v>0</v>
      </c>
      <c r="CA15">
        <v>0</v>
      </c>
      <c r="CB15">
        <v>0</v>
      </c>
      <c r="CC15">
        <v>0</v>
      </c>
      <c r="CD15">
        <v>0</v>
      </c>
      <c r="CE15">
        <v>0</v>
      </c>
      <c r="CF15">
        <v>13.59</v>
      </c>
      <c r="CG15">
        <v>0</v>
      </c>
      <c r="CH15">
        <v>0</v>
      </c>
      <c r="CI15" s="42" t="s">
        <v>140</v>
      </c>
      <c r="CJ15">
        <v>0</v>
      </c>
      <c r="CK15">
        <v>0</v>
      </c>
      <c r="CL15">
        <v>13.59</v>
      </c>
      <c r="CM15" s="42">
        <v>0</v>
      </c>
      <c r="CN15">
        <v>0</v>
      </c>
      <c r="CO15">
        <v>13.59</v>
      </c>
      <c r="CP15" s="42"/>
      <c r="CQ15"/>
      <c r="CR15"/>
      <c r="CS15"/>
      <c r="CT15" s="42"/>
      <c r="CU15"/>
      <c r="CV15" s="42"/>
      <c r="CW15" s="42"/>
      <c r="CX15" s="42"/>
      <c r="CY15" s="42"/>
      <c r="CZ15" s="42"/>
      <c r="DA15" s="42"/>
      <c r="DB15" s="42"/>
      <c r="DC15" s="42"/>
      <c r="DD15"/>
      <c r="DE15" s="42"/>
      <c r="DF15"/>
      <c r="DG15" s="42"/>
      <c r="DH15" s="42"/>
      <c r="DI15" s="42"/>
      <c r="DJ15"/>
      <c r="DK15"/>
      <c r="DL15" s="42"/>
      <c r="DM15" s="42"/>
      <c r="DN15" s="42"/>
      <c r="DO15"/>
      <c r="DP15"/>
      <c r="DQ15"/>
      <c r="DR15" s="42"/>
      <c r="DS15" s="42"/>
      <c r="DT15" s="42"/>
      <c r="DU15" s="42"/>
      <c r="DV15" s="42"/>
      <c r="DW15" s="42"/>
      <c r="DX15" s="42"/>
      <c r="DY15" s="42"/>
      <c r="DZ15" s="42"/>
      <c r="EA15" s="42"/>
      <c r="EB15"/>
      <c r="EC15" s="42"/>
      <c r="ED15"/>
      <c r="EE15"/>
      <c r="EF15" s="42"/>
      <c r="EG15" s="42"/>
      <c r="EH15" s="42"/>
      <c r="EI15" s="42"/>
      <c r="EJ15"/>
      <c r="EK15"/>
      <c r="EL15" s="42"/>
      <c r="EM15"/>
      <c r="EN15" s="42"/>
      <c r="EO15"/>
      <c r="EP15" s="42"/>
      <c r="EQ15" s="42"/>
      <c r="ER15"/>
      <c r="ES15"/>
      <c r="ET15" s="42"/>
      <c r="EU15"/>
      <c r="EV15" s="42"/>
      <c r="EW15" s="42"/>
      <c r="EX15"/>
      <c r="EY15"/>
      <c r="EZ15"/>
      <c r="FA15"/>
      <c r="FB15"/>
      <c r="FC15" s="42"/>
      <c r="FD15"/>
      <c r="FE15"/>
      <c r="FF15"/>
      <c r="FG15"/>
      <c r="FH15"/>
      <c r="FI15"/>
      <c r="FJ15"/>
      <c r="FK15"/>
      <c r="FL15"/>
      <c r="FM15"/>
      <c r="FN15"/>
      <c r="FO15"/>
      <c r="FP15"/>
      <c r="FQ15"/>
      <c r="FR15" s="42"/>
      <c r="FS15"/>
      <c r="FT15"/>
      <c r="FU15" s="42"/>
      <c r="FV15"/>
      <c r="FW15"/>
      <c r="FX15"/>
      <c r="FY15"/>
      <c r="FZ15"/>
      <c r="GA15" s="42"/>
      <c r="GB15"/>
      <c r="GC15" s="42"/>
      <c r="GD15" s="42"/>
      <c r="GE15"/>
      <c r="GF15"/>
      <c r="GG15"/>
      <c r="GH15"/>
      <c r="GI15"/>
      <c r="HA15" s="3"/>
      <c r="HC15" s="3"/>
      <c r="HG15" s="3"/>
      <c r="HI15" s="3"/>
      <c r="HM15" s="3"/>
      <c r="HN15" s="3"/>
      <c r="HR15" s="3"/>
      <c r="HU15" s="3"/>
      <c r="IB15" s="3"/>
      <c r="IC15" s="3"/>
      <c r="IE15" s="3"/>
      <c r="IF15" s="3"/>
      <c r="IK15" s="3"/>
      <c r="IL15" s="3"/>
      <c r="IM15" s="3"/>
      <c r="IN15" s="3"/>
      <c r="IO15" s="3"/>
    </row>
    <row r="16" spans="1:254" ht="12" customHeight="1" x14ac:dyDescent="0.15">
      <c r="B16" t="s">
        <v>796</v>
      </c>
      <c r="C16">
        <v>0</v>
      </c>
      <c r="D16">
        <v>0.57999999999999996</v>
      </c>
      <c r="E16">
        <v>0.75</v>
      </c>
      <c r="F16">
        <v>0.36</v>
      </c>
      <c r="G16">
        <v>4.16</v>
      </c>
      <c r="H16">
        <v>0.37</v>
      </c>
      <c r="I16">
        <v>0</v>
      </c>
      <c r="J16">
        <v>6.22</v>
      </c>
      <c r="K16">
        <v>0</v>
      </c>
      <c r="L16" s="42">
        <v>0</v>
      </c>
      <c r="M16">
        <v>0</v>
      </c>
      <c r="N16">
        <v>0</v>
      </c>
      <c r="O16">
        <v>6.22</v>
      </c>
      <c r="P16" s="42">
        <v>0</v>
      </c>
      <c r="Q16">
        <v>0</v>
      </c>
      <c r="R16">
        <v>0</v>
      </c>
      <c r="S16" t="s">
        <v>140</v>
      </c>
      <c r="T16">
        <v>6.22</v>
      </c>
      <c r="U16">
        <v>0</v>
      </c>
      <c r="V16">
        <v>0</v>
      </c>
      <c r="W16">
        <v>0</v>
      </c>
      <c r="X16">
        <v>0</v>
      </c>
      <c r="Y16">
        <v>6.22</v>
      </c>
      <c r="Z16">
        <v>0</v>
      </c>
      <c r="AA16">
        <v>0</v>
      </c>
      <c r="AB16" s="42">
        <v>0</v>
      </c>
      <c r="AC16">
        <v>0</v>
      </c>
      <c r="AD16">
        <v>0</v>
      </c>
      <c r="AE16" t="s">
        <v>140</v>
      </c>
      <c r="AF16">
        <v>0</v>
      </c>
      <c r="AG16" s="42">
        <v>0</v>
      </c>
      <c r="AH16" s="42">
        <v>0</v>
      </c>
      <c r="AI16">
        <v>0</v>
      </c>
      <c r="AJ16">
        <v>0</v>
      </c>
      <c r="AK16">
        <v>0</v>
      </c>
      <c r="AL16">
        <v>0</v>
      </c>
      <c r="AM16">
        <v>0</v>
      </c>
      <c r="AN16">
        <v>0</v>
      </c>
      <c r="AO16">
        <v>0</v>
      </c>
      <c r="AP16">
        <v>0</v>
      </c>
      <c r="AQ16">
        <v>0</v>
      </c>
      <c r="AR16" t="s">
        <v>140</v>
      </c>
      <c r="AS16">
        <v>0</v>
      </c>
      <c r="AT16">
        <v>0</v>
      </c>
      <c r="AU16">
        <v>0</v>
      </c>
      <c r="AV16">
        <v>0</v>
      </c>
      <c r="AW16">
        <v>0</v>
      </c>
      <c r="AX16">
        <v>0</v>
      </c>
      <c r="AY16">
        <v>0</v>
      </c>
      <c r="AZ16">
        <v>0</v>
      </c>
      <c r="BA16">
        <v>0</v>
      </c>
      <c r="BB16">
        <v>0</v>
      </c>
      <c r="BC16">
        <v>0</v>
      </c>
      <c r="BD16">
        <v>0</v>
      </c>
      <c r="BE16">
        <v>0</v>
      </c>
      <c r="BF16">
        <v>0</v>
      </c>
      <c r="BG16">
        <v>0</v>
      </c>
      <c r="BH16">
        <v>0</v>
      </c>
      <c r="BI16">
        <v>0</v>
      </c>
      <c r="BJ16">
        <v>0</v>
      </c>
      <c r="BK16" s="42">
        <v>0</v>
      </c>
      <c r="BL16">
        <v>0</v>
      </c>
      <c r="BM16">
        <v>0</v>
      </c>
      <c r="BN16">
        <v>0</v>
      </c>
      <c r="BO16">
        <v>0</v>
      </c>
      <c r="BP16">
        <v>0</v>
      </c>
      <c r="BQ16">
        <v>0</v>
      </c>
      <c r="BR16">
        <v>0</v>
      </c>
      <c r="BS16">
        <v>0</v>
      </c>
      <c r="BT16">
        <v>0</v>
      </c>
      <c r="BU16">
        <v>0</v>
      </c>
      <c r="BV16">
        <v>0</v>
      </c>
      <c r="BW16">
        <v>0</v>
      </c>
      <c r="BX16" s="42">
        <v>0</v>
      </c>
      <c r="BY16">
        <v>0</v>
      </c>
      <c r="BZ16">
        <v>0</v>
      </c>
      <c r="CA16">
        <v>0</v>
      </c>
      <c r="CB16">
        <v>0</v>
      </c>
      <c r="CC16">
        <v>0</v>
      </c>
      <c r="CD16">
        <v>0</v>
      </c>
      <c r="CE16">
        <v>0</v>
      </c>
      <c r="CF16" s="42">
        <v>6.22</v>
      </c>
      <c r="CG16">
        <v>0</v>
      </c>
      <c r="CH16" s="42">
        <v>0</v>
      </c>
      <c r="CI16" t="s">
        <v>140</v>
      </c>
      <c r="CJ16">
        <v>0</v>
      </c>
      <c r="CK16">
        <v>0</v>
      </c>
      <c r="CL16">
        <v>6.22</v>
      </c>
      <c r="CM16">
        <v>0</v>
      </c>
      <c r="CN16">
        <v>0</v>
      </c>
      <c r="CO16">
        <v>6.22</v>
      </c>
      <c r="CP16"/>
      <c r="CQ16"/>
      <c r="CR16" s="42"/>
      <c r="CS16" s="42"/>
      <c r="CT16"/>
      <c r="CU16" s="42"/>
      <c r="CV16"/>
      <c r="CW16" s="42"/>
      <c r="CX16"/>
      <c r="CY16" s="42"/>
      <c r="CZ16"/>
      <c r="DA16"/>
      <c r="DB16" s="42"/>
      <c r="DC16" s="42"/>
      <c r="DD16" s="42"/>
      <c r="DE16" s="42"/>
      <c r="DF16"/>
      <c r="DG16" s="42"/>
      <c r="DH16" s="42"/>
      <c r="DI16" s="42"/>
      <c r="DJ16" s="42"/>
      <c r="DK16" s="42"/>
      <c r="DL16"/>
      <c r="DM16" s="42"/>
      <c r="DN16" s="42"/>
      <c r="DO16" s="42"/>
      <c r="DP16" s="42"/>
      <c r="DQ16" s="42"/>
      <c r="DR16" s="42"/>
      <c r="DS16" s="42"/>
      <c r="DT16" s="42"/>
      <c r="DU16"/>
      <c r="DV16"/>
      <c r="DW16"/>
      <c r="DX16"/>
      <c r="DY16"/>
      <c r="DZ16"/>
      <c r="EA16"/>
      <c r="EB16"/>
      <c r="EC16"/>
      <c r="ED16"/>
      <c r="EE16"/>
      <c r="EF16"/>
      <c r="EG16"/>
      <c r="EH16"/>
      <c r="EI16"/>
      <c r="EJ16" s="42"/>
      <c r="EK16"/>
      <c r="EL16" s="42"/>
      <c r="EM16"/>
      <c r="EN16" s="42"/>
      <c r="EO16"/>
      <c r="EP16"/>
      <c r="EQ16" s="42"/>
      <c r="ER16" s="42"/>
      <c r="ES16" s="42"/>
      <c r="ET16" s="42"/>
      <c r="EU16"/>
      <c r="EV16" s="42"/>
      <c r="EW16"/>
      <c r="EX16"/>
      <c r="EY16"/>
      <c r="EZ16"/>
      <c r="FA16"/>
      <c r="FB16"/>
      <c r="FC16"/>
      <c r="FD16"/>
      <c r="FE16"/>
      <c r="FF16"/>
      <c r="FG16"/>
      <c r="FH16"/>
      <c r="FI16"/>
      <c r="FJ16"/>
      <c r="FK16"/>
      <c r="FL16" s="42"/>
      <c r="FM16" s="42"/>
      <c r="FN16"/>
      <c r="FO16"/>
      <c r="FP16" s="42"/>
      <c r="FQ16"/>
      <c r="FR16"/>
      <c r="FS16" s="42"/>
      <c r="FT16"/>
      <c r="FU16"/>
      <c r="FV16"/>
      <c r="FW16"/>
      <c r="FX16" s="42"/>
      <c r="FY16"/>
      <c r="FZ16"/>
      <c r="GA16"/>
      <c r="GB16"/>
      <c r="GC16"/>
      <c r="GD16"/>
      <c r="GE16"/>
      <c r="GF16"/>
      <c r="GG16" s="42"/>
      <c r="GH16"/>
      <c r="GI16" s="42"/>
      <c r="HH16" s="3"/>
      <c r="HJ16" s="3"/>
      <c r="HN16" s="3"/>
      <c r="HP16" s="3"/>
      <c r="HV16" s="3"/>
      <c r="HW16" s="3"/>
      <c r="HX16" s="3"/>
      <c r="HY16" s="3"/>
      <c r="HZ16" s="3"/>
      <c r="IA16" s="3"/>
      <c r="IC16" s="3"/>
      <c r="ID16" s="3"/>
      <c r="IH16" s="3"/>
      <c r="II16" s="3"/>
      <c r="IQ16" s="3"/>
      <c r="IR16" s="3"/>
      <c r="IS16" s="3"/>
      <c r="IT16" s="3"/>
    </row>
    <row r="17" spans="2:254" ht="12" customHeight="1" x14ac:dyDescent="0.15">
      <c r="B17" t="s">
        <v>797</v>
      </c>
      <c r="C17" s="42">
        <v>3.0256899999999999E-8</v>
      </c>
      <c r="D17">
        <v>3.93</v>
      </c>
      <c r="E17">
        <v>3.79</v>
      </c>
      <c r="F17" s="42">
        <v>186.11</v>
      </c>
      <c r="G17" s="42">
        <v>20.34</v>
      </c>
      <c r="H17">
        <v>1.73</v>
      </c>
      <c r="I17" s="42">
        <v>0</v>
      </c>
      <c r="J17" s="42">
        <v>215.9</v>
      </c>
      <c r="K17" s="42">
        <v>1.0469000000000001E-6</v>
      </c>
      <c r="L17" s="42">
        <v>0</v>
      </c>
      <c r="M17">
        <v>0</v>
      </c>
      <c r="N17" s="42">
        <v>0</v>
      </c>
      <c r="O17" s="42">
        <v>215.9</v>
      </c>
      <c r="P17" s="42">
        <v>0</v>
      </c>
      <c r="Q17" s="42">
        <v>0</v>
      </c>
      <c r="R17" s="42">
        <v>0</v>
      </c>
      <c r="S17" s="42" t="s">
        <v>140</v>
      </c>
      <c r="T17" s="42">
        <v>215.9</v>
      </c>
      <c r="U17" s="42">
        <v>0</v>
      </c>
      <c r="V17" s="42">
        <v>0</v>
      </c>
      <c r="W17">
        <v>0</v>
      </c>
      <c r="X17">
        <v>0</v>
      </c>
      <c r="Y17">
        <v>215.9</v>
      </c>
      <c r="Z17" s="42">
        <v>0</v>
      </c>
      <c r="AA17" s="42">
        <v>0</v>
      </c>
      <c r="AB17" s="42">
        <v>0</v>
      </c>
      <c r="AC17" s="42">
        <v>1.1959500000000001E-7</v>
      </c>
      <c r="AD17" s="42">
        <v>1.04185E-7</v>
      </c>
      <c r="AE17" t="s">
        <v>140</v>
      </c>
      <c r="AF17" s="42">
        <v>1.1959500000000001E-7</v>
      </c>
      <c r="AG17" s="42">
        <v>8.93404E-8</v>
      </c>
      <c r="AH17" s="42">
        <v>8.93404E-8</v>
      </c>
      <c r="AI17" s="42">
        <v>1.34439E-7</v>
      </c>
      <c r="AJ17" s="42">
        <v>1.34439E-7</v>
      </c>
      <c r="AK17" s="42">
        <v>3.0256899999999999E-8</v>
      </c>
      <c r="AL17" s="42">
        <v>1.34439E-7</v>
      </c>
      <c r="AM17" s="42">
        <v>1.9367999999999998E-6</v>
      </c>
      <c r="AN17" s="42">
        <v>2.26922E-7</v>
      </c>
      <c r="AO17" s="42">
        <v>2.26922E-7</v>
      </c>
      <c r="AP17" s="42">
        <v>1.2524099999999999E-6</v>
      </c>
      <c r="AQ17" s="42">
        <v>1.2524099999999999E-6</v>
      </c>
      <c r="AR17" t="s">
        <v>140</v>
      </c>
      <c r="AS17" s="42">
        <v>1.13281E-6</v>
      </c>
      <c r="AT17" s="42">
        <v>2.26922E-7</v>
      </c>
      <c r="AU17" s="42">
        <v>0</v>
      </c>
      <c r="AV17" s="42">
        <v>0</v>
      </c>
      <c r="AW17" s="42">
        <v>0</v>
      </c>
      <c r="AX17" s="42">
        <v>0</v>
      </c>
      <c r="AY17" s="42">
        <v>0</v>
      </c>
      <c r="AZ17">
        <v>0</v>
      </c>
      <c r="BA17" s="42">
        <v>0</v>
      </c>
      <c r="BB17" s="42">
        <v>0</v>
      </c>
      <c r="BC17" s="42">
        <v>0</v>
      </c>
      <c r="BD17" s="42">
        <v>0</v>
      </c>
      <c r="BE17" s="42">
        <v>8.93404E-8</v>
      </c>
      <c r="BF17" s="42">
        <v>6.7526799999999998E-7</v>
      </c>
      <c r="BG17" s="42">
        <v>6.7526799999999998E-7</v>
      </c>
      <c r="BH17" s="42">
        <v>6.7526799999999998E-7</v>
      </c>
      <c r="BI17" s="42">
        <v>6.7526799999999998E-7</v>
      </c>
      <c r="BJ17" s="42">
        <v>6.7526799999999998E-7</v>
      </c>
      <c r="BK17" s="42">
        <v>6.7526799999999998E-7</v>
      </c>
      <c r="BL17" s="42">
        <v>4.43787E-7</v>
      </c>
      <c r="BM17" s="42">
        <v>2.3148100000000001E-7</v>
      </c>
      <c r="BN17" s="42">
        <v>0</v>
      </c>
      <c r="BO17" s="42">
        <v>0</v>
      </c>
      <c r="BP17" s="42">
        <v>0</v>
      </c>
      <c r="BQ17" s="42">
        <v>0</v>
      </c>
      <c r="BR17" s="42">
        <v>0</v>
      </c>
      <c r="BS17" s="42">
        <v>0</v>
      </c>
      <c r="BT17" s="42">
        <v>0</v>
      </c>
      <c r="BU17" s="42">
        <v>0</v>
      </c>
      <c r="BV17" s="42">
        <v>0</v>
      </c>
      <c r="BW17" s="42">
        <v>2.26922E-7</v>
      </c>
      <c r="BX17" s="42">
        <v>3.8539900000000002E-7</v>
      </c>
      <c r="BY17" s="42">
        <v>3.8539900000000002E-7</v>
      </c>
      <c r="BZ17" s="42">
        <v>3.8539900000000002E-7</v>
      </c>
      <c r="CA17" s="42">
        <v>3.8539900000000002E-7</v>
      </c>
      <c r="CB17" s="42">
        <v>3.8539900000000002E-7</v>
      </c>
      <c r="CC17" s="42">
        <v>3.8539900000000002E-7</v>
      </c>
      <c r="CD17" s="42">
        <v>2.12664E-7</v>
      </c>
      <c r="CE17" s="42">
        <v>1.7273499999999999E-7</v>
      </c>
      <c r="CF17" s="42">
        <v>215.9</v>
      </c>
      <c r="CG17" s="42">
        <v>0</v>
      </c>
      <c r="CH17" s="42">
        <v>0</v>
      </c>
      <c r="CI17" s="42" t="s">
        <v>140</v>
      </c>
      <c r="CJ17" s="42">
        <v>0</v>
      </c>
      <c r="CK17" s="42">
        <v>8.93404E-8</v>
      </c>
      <c r="CL17" s="42">
        <v>215.9</v>
      </c>
      <c r="CM17" s="42">
        <v>2.26922E-7</v>
      </c>
      <c r="CN17" s="42">
        <v>0</v>
      </c>
      <c r="CO17" s="42">
        <v>215.9</v>
      </c>
      <c r="CP17" s="42"/>
      <c r="CQ17" s="42"/>
      <c r="CR17" s="42"/>
      <c r="CS17" s="42"/>
      <c r="CT17" s="42"/>
      <c r="CU17" s="42"/>
      <c r="CV17" s="42"/>
      <c r="CW17" s="42"/>
      <c r="CX17" s="42"/>
      <c r="CY17" s="42"/>
      <c r="CZ17" s="42"/>
      <c r="DA17" s="42"/>
      <c r="DB17" s="42"/>
      <c r="DC17" s="42"/>
      <c r="DD17"/>
      <c r="DE17" s="42"/>
      <c r="DF17" s="42"/>
      <c r="DG17" s="42"/>
      <c r="DH17" s="42"/>
      <c r="DI17" s="42"/>
      <c r="DJ17"/>
      <c r="DK17"/>
      <c r="DL17" s="42"/>
      <c r="DM17" s="42"/>
      <c r="DN17" s="42"/>
      <c r="DO17" s="42"/>
      <c r="DP17" s="42"/>
      <c r="DQ17" s="42"/>
      <c r="DR17" s="42"/>
      <c r="DS17" s="42"/>
      <c r="DT17" s="42"/>
      <c r="DU17" s="42"/>
      <c r="DV17" s="42"/>
      <c r="DW17" s="42"/>
      <c r="DX17" s="42"/>
      <c r="DY17" s="42"/>
      <c r="DZ17" s="42"/>
      <c r="EA17" s="42"/>
      <c r="EB17"/>
      <c r="EC17" s="42"/>
      <c r="ED17"/>
      <c r="EE17"/>
      <c r="EF17" s="42"/>
      <c r="EG17" s="42"/>
      <c r="EH17" s="42"/>
      <c r="EI17" s="42"/>
      <c r="EJ17"/>
      <c r="EK17"/>
      <c r="EL17" s="42"/>
      <c r="EM17" s="42"/>
      <c r="EN17" s="42"/>
      <c r="EO17" s="42"/>
      <c r="EP17" s="42"/>
      <c r="EQ17" s="42"/>
      <c r="ER17"/>
      <c r="ES17"/>
      <c r="ET17" s="42"/>
      <c r="EU17"/>
      <c r="EV17" s="42"/>
      <c r="EW17" s="42"/>
      <c r="EX17" s="42"/>
      <c r="EY17" s="42"/>
      <c r="EZ17"/>
      <c r="FA17"/>
      <c r="FB17"/>
      <c r="FC17" s="42"/>
      <c r="FD17"/>
      <c r="FE17"/>
      <c r="FF17"/>
      <c r="FG17"/>
      <c r="FH17"/>
      <c r="FI17"/>
      <c r="FJ17"/>
      <c r="FK17"/>
      <c r="FL17"/>
      <c r="FM17"/>
      <c r="FN17"/>
      <c r="FO17"/>
      <c r="FP17"/>
      <c r="FQ17"/>
      <c r="FR17"/>
      <c r="FS17"/>
      <c r="FT17"/>
      <c r="FU17" s="42"/>
      <c r="FV17"/>
      <c r="FW17"/>
      <c r="FX17" s="42"/>
      <c r="FY17"/>
      <c r="FZ17"/>
      <c r="GA17" s="42"/>
      <c r="GB17"/>
      <c r="GC17"/>
      <c r="GD17" s="42"/>
      <c r="GE17"/>
      <c r="GF17"/>
      <c r="GG17" s="42"/>
      <c r="GH17"/>
      <c r="GI17"/>
      <c r="GL17" s="3"/>
      <c r="GN17" s="3"/>
      <c r="GO17" s="3"/>
      <c r="GQ17" s="3"/>
      <c r="GR17" s="3"/>
      <c r="GT17" s="3"/>
      <c r="GU17" s="3"/>
      <c r="GW17" s="3"/>
      <c r="GX17" s="3"/>
      <c r="GY17" s="3"/>
      <c r="GZ17" s="3"/>
      <c r="HA17" s="3"/>
      <c r="HB17" s="3"/>
      <c r="HC17" s="3"/>
      <c r="HD17" s="3"/>
      <c r="HE17" s="3"/>
      <c r="HG17" s="3"/>
      <c r="HH17" s="3"/>
      <c r="HI17" s="3"/>
      <c r="HM17" s="3"/>
      <c r="HN17" s="3"/>
      <c r="HR17" s="3"/>
      <c r="HU17" s="3"/>
      <c r="IE17" s="3"/>
      <c r="IF17" s="3"/>
      <c r="IK17" s="3"/>
      <c r="IL17" s="3"/>
      <c r="IN17" s="3"/>
      <c r="IO17" s="3"/>
    </row>
    <row r="18" spans="2:254" ht="12" customHeight="1" x14ac:dyDescent="0.15">
      <c r="B18" t="s">
        <v>387</v>
      </c>
      <c r="C18">
        <v>16.76107</v>
      </c>
      <c r="D18">
        <v>3.35</v>
      </c>
      <c r="E18">
        <v>2.77</v>
      </c>
      <c r="F18" s="42">
        <v>0.06</v>
      </c>
      <c r="G18" s="42">
        <v>9.5299999999999994</v>
      </c>
      <c r="H18" s="42">
        <v>0.78</v>
      </c>
      <c r="I18" s="42">
        <v>83.471360000000004</v>
      </c>
      <c r="J18" s="42">
        <v>8408.777</v>
      </c>
      <c r="K18">
        <v>8392.2870000000003</v>
      </c>
      <c r="L18">
        <v>7037.3559999999998</v>
      </c>
      <c r="M18">
        <v>0</v>
      </c>
      <c r="N18" s="42">
        <v>0</v>
      </c>
      <c r="O18" s="42">
        <v>8492.4719999999998</v>
      </c>
      <c r="P18" s="42">
        <v>99.898769999999999</v>
      </c>
      <c r="Q18" s="42">
        <v>7137.2550000000001</v>
      </c>
      <c r="R18" s="42">
        <v>0</v>
      </c>
      <c r="S18" s="42" t="s">
        <v>140</v>
      </c>
      <c r="T18" s="42">
        <v>8492.4719999999998</v>
      </c>
      <c r="U18" s="42">
        <v>8492.3780000000006</v>
      </c>
      <c r="V18" s="42">
        <v>8492.3780000000006</v>
      </c>
      <c r="W18">
        <v>9.4281699999999996E-2</v>
      </c>
      <c r="X18">
        <v>9.4281699999999996E-2</v>
      </c>
      <c r="Y18">
        <v>0</v>
      </c>
      <c r="Z18">
        <v>0</v>
      </c>
      <c r="AA18">
        <v>16.427420000000001</v>
      </c>
      <c r="AB18" s="42">
        <v>1355.123</v>
      </c>
      <c r="AC18" s="42">
        <v>1355.2180000000001</v>
      </c>
      <c r="AD18">
        <v>1.1488609999999999</v>
      </c>
      <c r="AE18" s="42" t="s">
        <v>140</v>
      </c>
      <c r="AF18" s="42">
        <v>9.4281699999999996E-2</v>
      </c>
      <c r="AG18" s="42">
        <v>1354.884</v>
      </c>
      <c r="AH18" s="42">
        <v>1354.884</v>
      </c>
      <c r="AI18">
        <v>1.4825090000000001</v>
      </c>
      <c r="AJ18" s="42">
        <v>1.4825090000000001</v>
      </c>
      <c r="AK18">
        <v>0.33365309999999998</v>
      </c>
      <c r="AL18">
        <v>1.4825090000000001</v>
      </c>
      <c r="AM18">
        <v>9.4388E-2</v>
      </c>
      <c r="AN18">
        <v>0</v>
      </c>
      <c r="AO18" s="42">
        <v>0</v>
      </c>
      <c r="AP18" s="42">
        <v>9.4388E-2</v>
      </c>
      <c r="AQ18">
        <v>9.4388E-2</v>
      </c>
      <c r="AR18" s="42" t="s">
        <v>140</v>
      </c>
      <c r="AS18" s="42">
        <v>1.06227E-4</v>
      </c>
      <c r="AT18" s="42">
        <v>0</v>
      </c>
      <c r="AU18">
        <v>0</v>
      </c>
      <c r="AV18">
        <v>0</v>
      </c>
      <c r="AW18" s="42">
        <v>0</v>
      </c>
      <c r="AX18">
        <v>0</v>
      </c>
      <c r="AY18">
        <v>0</v>
      </c>
      <c r="AZ18">
        <v>0</v>
      </c>
      <c r="BA18" s="42">
        <v>0</v>
      </c>
      <c r="BB18" s="42">
        <v>0</v>
      </c>
      <c r="BC18">
        <v>0</v>
      </c>
      <c r="BD18">
        <v>0</v>
      </c>
      <c r="BE18" s="42">
        <v>1354.884</v>
      </c>
      <c r="BF18" s="42">
        <v>10240.709999999999</v>
      </c>
      <c r="BG18" s="42">
        <v>10240.709999999999</v>
      </c>
      <c r="BH18" s="42">
        <v>10240.709999999999</v>
      </c>
      <c r="BI18" s="42">
        <v>10240.709999999999</v>
      </c>
      <c r="BJ18">
        <v>10240.709999999999</v>
      </c>
      <c r="BK18" s="42">
        <v>10240.709999999999</v>
      </c>
      <c r="BL18" s="42">
        <v>9728.7440000000006</v>
      </c>
      <c r="BM18">
        <v>511.9692</v>
      </c>
      <c r="BN18">
        <v>16.427420000000001</v>
      </c>
      <c r="BO18">
        <v>15349.56</v>
      </c>
      <c r="BP18">
        <v>15349.56</v>
      </c>
      <c r="BQ18">
        <v>15349.56</v>
      </c>
      <c r="BR18">
        <v>15349.56</v>
      </c>
      <c r="BS18">
        <v>15349.56</v>
      </c>
      <c r="BT18">
        <v>15349.56</v>
      </c>
      <c r="BU18">
        <v>14026.92</v>
      </c>
      <c r="BV18">
        <v>1322.6369999999999</v>
      </c>
      <c r="BW18">
        <v>0</v>
      </c>
      <c r="BX18" s="42">
        <v>0</v>
      </c>
      <c r="BY18">
        <v>0</v>
      </c>
      <c r="BZ18">
        <v>0</v>
      </c>
      <c r="CA18">
        <v>0</v>
      </c>
      <c r="CB18">
        <v>0</v>
      </c>
      <c r="CC18">
        <v>0</v>
      </c>
      <c r="CD18">
        <v>0</v>
      </c>
      <c r="CE18">
        <v>0</v>
      </c>
      <c r="CF18" s="42">
        <v>8408.777</v>
      </c>
      <c r="CG18">
        <v>0</v>
      </c>
      <c r="CH18" s="42">
        <v>8492.4719999999998</v>
      </c>
      <c r="CI18" t="s">
        <v>140</v>
      </c>
      <c r="CJ18">
        <v>16.427420000000001</v>
      </c>
      <c r="CK18">
        <v>1354.884</v>
      </c>
      <c r="CL18">
        <v>0</v>
      </c>
      <c r="CM18">
        <v>0</v>
      </c>
      <c r="CN18">
        <v>0</v>
      </c>
      <c r="CO18">
        <v>8408.777</v>
      </c>
      <c r="CP18"/>
      <c r="CQ18"/>
      <c r="CR18" s="42"/>
      <c r="CS18" s="42"/>
      <c r="CT18"/>
      <c r="CU18" s="42"/>
      <c r="CV18"/>
      <c r="CW18" s="42"/>
      <c r="CX18"/>
      <c r="CY18" s="42"/>
      <c r="CZ18"/>
      <c r="DA18"/>
      <c r="DB18" s="42"/>
      <c r="DC18" s="42"/>
      <c r="DD18" s="42"/>
      <c r="DE18" s="42"/>
      <c r="DF18" s="42"/>
      <c r="DG18" s="42"/>
      <c r="DH18" s="42"/>
      <c r="DI18" s="42"/>
      <c r="DJ18" s="42"/>
      <c r="DK18" s="42"/>
      <c r="DL18"/>
      <c r="DM18" s="42"/>
      <c r="DN18" s="42"/>
      <c r="DO18" s="42"/>
      <c r="DP18" s="42"/>
      <c r="DQ18" s="42"/>
      <c r="DR18" s="42"/>
      <c r="DS18" s="42"/>
      <c r="DT18" s="42"/>
      <c r="DU18"/>
      <c r="DV18"/>
      <c r="DW18"/>
      <c r="DX18"/>
      <c r="DY18"/>
      <c r="DZ18"/>
      <c r="EA18"/>
      <c r="EB18"/>
      <c r="EC18"/>
      <c r="ED18"/>
      <c r="EE18"/>
      <c r="EF18"/>
      <c r="EG18"/>
      <c r="EH18"/>
      <c r="EI18"/>
      <c r="EJ18" s="42"/>
      <c r="EK18"/>
      <c r="EL18" s="42"/>
      <c r="EM18"/>
      <c r="EN18" s="42"/>
      <c r="EO18"/>
      <c r="EP18" s="42"/>
      <c r="EQ18" s="42"/>
      <c r="ER18" s="42"/>
      <c r="ES18" s="42"/>
      <c r="ET18" s="42"/>
      <c r="EU18"/>
      <c r="EV18" s="42"/>
      <c r="EW18" s="42"/>
      <c r="EX18"/>
      <c r="EY18"/>
      <c r="EZ18" s="42"/>
      <c r="FA18"/>
      <c r="FB18"/>
      <c r="FC18"/>
      <c r="FD18" s="42"/>
      <c r="FE18" s="42"/>
      <c r="FF18" s="42"/>
      <c r="FG18" s="42"/>
      <c r="FH18"/>
      <c r="FI18"/>
      <c r="FJ18"/>
      <c r="FK18"/>
      <c r="FL18" s="42"/>
      <c r="FM18" s="42"/>
      <c r="FN18"/>
      <c r="FO18"/>
      <c r="FP18" s="42"/>
      <c r="FQ18"/>
      <c r="FR18"/>
      <c r="FS18" s="42"/>
      <c r="FT18"/>
      <c r="FU18"/>
      <c r="FV18"/>
      <c r="FW18"/>
      <c r="FX18" s="42"/>
      <c r="FY18"/>
      <c r="FZ18"/>
      <c r="GA18"/>
      <c r="GB18"/>
      <c r="GC18"/>
      <c r="GD18"/>
      <c r="GE18"/>
      <c r="GF18" s="42"/>
      <c r="GG18" s="42"/>
      <c r="GH18"/>
      <c r="GI18" s="42"/>
      <c r="HH18" s="3"/>
      <c r="HJ18" s="3"/>
      <c r="HN18" s="3"/>
      <c r="HP18" s="3"/>
      <c r="HV18" s="3"/>
      <c r="HW18" s="3"/>
      <c r="HX18" s="3"/>
      <c r="HY18" s="3"/>
      <c r="HZ18" s="3"/>
      <c r="IA18" s="3"/>
      <c r="IC18" s="3"/>
      <c r="ID18" s="3"/>
      <c r="IH18" s="3"/>
      <c r="II18" s="3"/>
      <c r="IQ18" s="3"/>
      <c r="IR18" s="3"/>
      <c r="IS18" s="3"/>
      <c r="IT18" s="3"/>
    </row>
    <row r="19" spans="2:254" ht="12" customHeight="1" x14ac:dyDescent="0.15">
      <c r="B19" t="s">
        <v>389</v>
      </c>
      <c r="C19" s="42">
        <v>9.0462399999999998E-2</v>
      </c>
      <c r="D19" s="42">
        <v>20794.810000000001</v>
      </c>
      <c r="E19" s="42">
        <v>21500.54</v>
      </c>
      <c r="F19" s="42">
        <v>2779.58</v>
      </c>
      <c r="G19" s="42">
        <v>26308.639999999999</v>
      </c>
      <c r="H19" s="42">
        <v>1060.0899999999999</v>
      </c>
      <c r="I19" s="42">
        <v>4.0144320000000002</v>
      </c>
      <c r="J19" s="42">
        <v>393.42469999999997</v>
      </c>
      <c r="K19">
        <v>345.82470000000001</v>
      </c>
      <c r="L19">
        <v>289.16860000000003</v>
      </c>
      <c r="M19">
        <v>72396.06</v>
      </c>
      <c r="N19" s="42">
        <v>72396.06</v>
      </c>
      <c r="O19" s="42">
        <v>397.4425</v>
      </c>
      <c r="P19" s="42">
        <v>4.1048920000000004</v>
      </c>
      <c r="Q19" s="42">
        <v>293.27350000000001</v>
      </c>
      <c r="R19" s="42">
        <v>0</v>
      </c>
      <c r="S19" s="42" t="s">
        <v>140</v>
      </c>
      <c r="T19" s="42">
        <v>397.4425</v>
      </c>
      <c r="U19" s="42">
        <v>348.95620000000002</v>
      </c>
      <c r="V19" s="42">
        <v>348.95620000000002</v>
      </c>
      <c r="W19">
        <v>48.4863</v>
      </c>
      <c r="X19">
        <v>48.4863</v>
      </c>
      <c r="Y19">
        <v>0</v>
      </c>
      <c r="Z19" s="42">
        <v>0</v>
      </c>
      <c r="AA19" s="42">
        <v>9.0460700000000005E-2</v>
      </c>
      <c r="AB19" s="42">
        <v>55.682729999999999</v>
      </c>
      <c r="AC19" s="42">
        <v>56.76202</v>
      </c>
      <c r="AD19" s="42">
        <v>5.92592E-6</v>
      </c>
      <c r="AE19" s="42" t="s">
        <v>140</v>
      </c>
      <c r="AF19" s="42">
        <v>1.079296</v>
      </c>
      <c r="AG19">
        <v>56.76202</v>
      </c>
      <c r="AH19" s="42">
        <v>56.76202</v>
      </c>
      <c r="AI19" s="42">
        <v>7.6471300000000004E-6</v>
      </c>
      <c r="AJ19" s="42">
        <v>7.6471300000000004E-6</v>
      </c>
      <c r="AK19" s="42">
        <v>1.7210600000000001E-6</v>
      </c>
      <c r="AL19" s="42">
        <v>7.6471300000000004E-6</v>
      </c>
      <c r="AM19">
        <v>50.399929999999998</v>
      </c>
      <c r="AN19">
        <v>47.406970000000001</v>
      </c>
      <c r="AO19" s="42">
        <v>47.406970000000001</v>
      </c>
      <c r="AP19" s="42">
        <v>2.9929359999999998</v>
      </c>
      <c r="AQ19" s="42">
        <v>2.9929359999999998</v>
      </c>
      <c r="AR19" s="42" t="s">
        <v>140</v>
      </c>
      <c r="AS19" s="42">
        <v>1.91364</v>
      </c>
      <c r="AT19" s="42">
        <v>47.406970000000001</v>
      </c>
      <c r="AU19" s="42">
        <v>72396.06</v>
      </c>
      <c r="AV19">
        <v>72396.06</v>
      </c>
      <c r="AW19" s="42">
        <v>710170</v>
      </c>
      <c r="AX19" s="42">
        <v>710170</v>
      </c>
      <c r="AY19" s="42">
        <v>710170</v>
      </c>
      <c r="AZ19" s="42">
        <v>710170</v>
      </c>
      <c r="BA19" s="42">
        <v>710170</v>
      </c>
      <c r="BB19" s="42">
        <v>710170</v>
      </c>
      <c r="BC19" s="42">
        <v>607502</v>
      </c>
      <c r="BD19" s="42">
        <v>102668</v>
      </c>
      <c r="BE19" s="42">
        <v>56.76202</v>
      </c>
      <c r="BF19" s="42">
        <v>429.0283</v>
      </c>
      <c r="BG19" s="42">
        <v>429.0283</v>
      </c>
      <c r="BH19" s="42">
        <v>429.0283</v>
      </c>
      <c r="BI19">
        <v>429.0283</v>
      </c>
      <c r="BJ19" s="42">
        <v>429.0283</v>
      </c>
      <c r="BK19" s="42">
        <v>429.0283</v>
      </c>
      <c r="BL19" s="42">
        <v>414.39330000000001</v>
      </c>
      <c r="BM19">
        <v>14.6349</v>
      </c>
      <c r="BN19">
        <v>9.0460700000000005E-2</v>
      </c>
      <c r="BO19">
        <v>84.525270000000006</v>
      </c>
      <c r="BP19" s="42">
        <v>84.525270000000006</v>
      </c>
      <c r="BQ19" s="42">
        <v>84.525270000000006</v>
      </c>
      <c r="BR19">
        <v>84.525270000000006</v>
      </c>
      <c r="BS19" s="42">
        <v>84.525270000000006</v>
      </c>
      <c r="BT19" s="42">
        <v>84.525270000000006</v>
      </c>
      <c r="BU19" s="42">
        <v>68.656589999999994</v>
      </c>
      <c r="BV19" s="42">
        <v>15.868679999999999</v>
      </c>
      <c r="BW19" s="42">
        <v>47.406970000000001</v>
      </c>
      <c r="BX19" s="42">
        <v>80.515119999999996</v>
      </c>
      <c r="BY19" s="42">
        <v>80.515119999999996</v>
      </c>
      <c r="BZ19" s="42">
        <v>80.515119999999996</v>
      </c>
      <c r="CA19" s="42">
        <v>80.515119999999996</v>
      </c>
      <c r="CB19">
        <v>80.515119999999996</v>
      </c>
      <c r="CC19" s="42">
        <v>80.515119999999996</v>
      </c>
      <c r="CD19" s="42">
        <v>71.195480000000003</v>
      </c>
      <c r="CE19" s="42">
        <v>9.3196379999999994</v>
      </c>
      <c r="CF19" s="42">
        <v>72789.48</v>
      </c>
      <c r="CG19" s="42">
        <v>72396.06</v>
      </c>
      <c r="CH19" s="42">
        <v>397.4425</v>
      </c>
      <c r="CI19" s="42" t="s">
        <v>140</v>
      </c>
      <c r="CJ19" s="42">
        <v>9.0460700000000005E-2</v>
      </c>
      <c r="CK19" s="42">
        <v>56.76202</v>
      </c>
      <c r="CL19" s="42">
        <v>0</v>
      </c>
      <c r="CM19" s="42">
        <v>47.406970000000001</v>
      </c>
      <c r="CN19" s="42">
        <v>72396.06</v>
      </c>
      <c r="CO19" s="42">
        <v>393.42469999999997</v>
      </c>
      <c r="CP19" s="42"/>
      <c r="CQ19"/>
      <c r="CR19"/>
      <c r="CS19"/>
      <c r="CT19" s="42"/>
      <c r="CU19" s="42"/>
      <c r="CV19"/>
      <c r="CW19"/>
      <c r="CX19"/>
      <c r="CY19"/>
      <c r="CZ19" s="42"/>
      <c r="DA19"/>
      <c r="DB19"/>
      <c r="DC19" s="42"/>
      <c r="DD19" s="42"/>
      <c r="DE19" s="42"/>
      <c r="DF19" s="42"/>
      <c r="DG19" s="42"/>
      <c r="DH19" s="42"/>
      <c r="DI19" s="42"/>
      <c r="DJ19" s="42"/>
      <c r="DK19" s="42"/>
      <c r="DL19" s="42"/>
      <c r="DM19" s="42"/>
      <c r="DN19" s="42"/>
      <c r="DO19" s="42"/>
      <c r="DP19"/>
      <c r="DQ19" s="42"/>
      <c r="DR19" s="42"/>
      <c r="DS19"/>
      <c r="DT19" s="42"/>
      <c r="DU19" s="42"/>
      <c r="DV19"/>
      <c r="DW19"/>
      <c r="DX19"/>
      <c r="DY19"/>
      <c r="DZ19" s="42"/>
      <c r="EA19" s="42"/>
      <c r="EB19"/>
      <c r="EC19"/>
      <c r="ED19"/>
      <c r="EE19"/>
      <c r="EF19"/>
      <c r="EG19" s="42"/>
      <c r="EH19" s="42"/>
      <c r="EI19" s="42"/>
      <c r="EJ19" s="42"/>
      <c r="EK19"/>
      <c r="EL19"/>
      <c r="EM19" s="42"/>
      <c r="EN19" s="42"/>
      <c r="EO19" s="42"/>
      <c r="EP19" s="42"/>
      <c r="EQ19" s="42"/>
      <c r="ER19" s="42"/>
      <c r="ES19" s="42"/>
      <c r="ET19" s="42"/>
      <c r="EU19" s="42"/>
      <c r="EV19" s="42"/>
      <c r="EW19" s="42"/>
      <c r="EX19" s="42"/>
      <c r="EY19" s="42"/>
      <c r="EZ19" s="42"/>
      <c r="FA19" s="42"/>
      <c r="FB19" s="42"/>
      <c r="FC19" s="42"/>
      <c r="FD19" s="42"/>
      <c r="FE19" s="42"/>
      <c r="FF19" s="42"/>
      <c r="FG19" s="42"/>
      <c r="FH19" s="42"/>
      <c r="FI19" s="42"/>
      <c r="FJ19" s="42"/>
      <c r="FK19" s="42"/>
      <c r="FL19" s="42"/>
      <c r="FM19" s="42"/>
      <c r="FN19" s="42"/>
      <c r="FO19" s="42"/>
      <c r="FP19" s="42"/>
      <c r="FQ19" s="42"/>
      <c r="FR19" s="42"/>
      <c r="FS19" s="42"/>
      <c r="FT19" s="42"/>
      <c r="FU19" s="42"/>
      <c r="FV19" s="42"/>
      <c r="FW19" s="42"/>
      <c r="FX19" s="42"/>
      <c r="FY19" s="42"/>
      <c r="FZ19" s="42"/>
      <c r="GA19" s="42"/>
      <c r="GB19"/>
      <c r="GC19"/>
      <c r="GD19"/>
      <c r="GE19" s="42"/>
      <c r="GF19" s="42"/>
      <c r="GG19" s="42"/>
      <c r="GH19"/>
      <c r="GI19" s="42"/>
      <c r="GK19" s="3"/>
      <c r="GM19" s="3"/>
      <c r="GQ19" s="3"/>
      <c r="GS19" s="3"/>
      <c r="GW19" s="3"/>
      <c r="GX19" s="3"/>
      <c r="GY19" s="3"/>
      <c r="HC19" s="3"/>
      <c r="HE19" s="3"/>
      <c r="HI19" s="3"/>
      <c r="HJ19" s="3"/>
      <c r="HP19" s="3"/>
      <c r="HR19" s="3"/>
      <c r="IH19" s="3"/>
      <c r="II19" s="3"/>
      <c r="IQ19" s="3"/>
      <c r="IR19" s="3"/>
    </row>
    <row r="20" spans="2:254" ht="12" customHeight="1" x14ac:dyDescent="0.15">
      <c r="B20" t="s">
        <v>390</v>
      </c>
      <c r="C20" s="42">
        <v>2440.2890000000002</v>
      </c>
      <c r="D20" s="42">
        <v>324.94</v>
      </c>
      <c r="E20" s="42">
        <v>266.2</v>
      </c>
      <c r="F20" s="42">
        <v>70.37</v>
      </c>
      <c r="G20" s="42">
        <v>1627.96</v>
      </c>
      <c r="H20" s="42">
        <v>140.06</v>
      </c>
      <c r="I20" s="42">
        <v>201.05189999999999</v>
      </c>
      <c r="J20" s="42">
        <v>17161.79</v>
      </c>
      <c r="K20">
        <v>14732.26</v>
      </c>
      <c r="L20">
        <v>14163.07</v>
      </c>
      <c r="M20">
        <v>0</v>
      </c>
      <c r="N20" s="42">
        <v>0</v>
      </c>
      <c r="O20" s="42">
        <v>17364.03</v>
      </c>
      <c r="P20" s="42">
        <v>201.05189999999999</v>
      </c>
      <c r="Q20" s="42">
        <v>14364.12</v>
      </c>
      <c r="R20" s="42">
        <v>0</v>
      </c>
      <c r="S20" s="42" t="s">
        <v>140</v>
      </c>
      <c r="T20" s="42">
        <v>17364.03</v>
      </c>
      <c r="U20" s="42">
        <v>17091.39</v>
      </c>
      <c r="V20" s="42">
        <v>17091.39</v>
      </c>
      <c r="W20">
        <v>272.64409999999998</v>
      </c>
      <c r="X20">
        <v>272.64409999999998</v>
      </c>
      <c r="Y20">
        <v>0</v>
      </c>
      <c r="Z20">
        <v>0</v>
      </c>
      <c r="AA20" s="42">
        <v>1.4331000000000001E-6</v>
      </c>
      <c r="AB20" s="42">
        <v>2727.2620000000002</v>
      </c>
      <c r="AC20" s="42">
        <v>2999.9059999999999</v>
      </c>
      <c r="AD20" s="42">
        <v>8402.5589999999993</v>
      </c>
      <c r="AE20" s="42" t="s">
        <v>140</v>
      </c>
      <c r="AF20" s="42">
        <v>272.64420000000001</v>
      </c>
      <c r="AG20" s="42">
        <v>559.61350000000004</v>
      </c>
      <c r="AH20" s="42">
        <v>559.61350000000004</v>
      </c>
      <c r="AI20">
        <v>10842.85</v>
      </c>
      <c r="AJ20" s="42">
        <v>10842.85</v>
      </c>
      <c r="AK20">
        <v>2440.2890000000002</v>
      </c>
      <c r="AL20">
        <v>10842.85</v>
      </c>
      <c r="AM20">
        <v>325.19</v>
      </c>
      <c r="AN20">
        <v>0</v>
      </c>
      <c r="AO20" s="42">
        <v>0</v>
      </c>
      <c r="AP20" s="42">
        <v>325.17599999999999</v>
      </c>
      <c r="AQ20" s="42">
        <v>325.17599999999999</v>
      </c>
      <c r="AR20" s="42" t="s">
        <v>140</v>
      </c>
      <c r="AS20" s="42">
        <v>52.531799999999997</v>
      </c>
      <c r="AT20" s="42">
        <v>0</v>
      </c>
      <c r="AU20" s="42">
        <v>0</v>
      </c>
      <c r="AV20">
        <v>0</v>
      </c>
      <c r="AW20" s="42">
        <v>0</v>
      </c>
      <c r="AX20" s="42">
        <v>0</v>
      </c>
      <c r="AY20" s="42">
        <v>0</v>
      </c>
      <c r="AZ20" s="42">
        <v>0</v>
      </c>
      <c r="BA20" s="42">
        <v>0</v>
      </c>
      <c r="BB20" s="42">
        <v>0</v>
      </c>
      <c r="BC20" s="42">
        <v>0</v>
      </c>
      <c r="BD20" s="42">
        <v>0</v>
      </c>
      <c r="BE20" s="42">
        <v>559.61350000000004</v>
      </c>
      <c r="BF20" s="42">
        <v>4229.7650000000003</v>
      </c>
      <c r="BG20" s="42">
        <v>4229.7650000000003</v>
      </c>
      <c r="BH20" s="42">
        <v>4229.7650000000003</v>
      </c>
      <c r="BI20" s="42">
        <v>4229.7650000000003</v>
      </c>
      <c r="BJ20">
        <v>4229.7650000000003</v>
      </c>
      <c r="BK20">
        <v>4229.7650000000003</v>
      </c>
      <c r="BL20" s="42">
        <v>2723.2750000000001</v>
      </c>
      <c r="BM20" s="42">
        <v>1506.49</v>
      </c>
      <c r="BN20" s="42">
        <v>1.4331000000000001E-6</v>
      </c>
      <c r="BO20" s="42">
        <v>1.3390699999999999E-3</v>
      </c>
      <c r="BP20" s="42">
        <v>1.3390699999999999E-3</v>
      </c>
      <c r="BQ20" s="42">
        <v>1.3390699999999999E-3</v>
      </c>
      <c r="BR20" s="42">
        <v>1.3390699999999999E-3</v>
      </c>
      <c r="BS20" s="42">
        <v>1.3390699999999999E-3</v>
      </c>
      <c r="BT20" s="42">
        <v>1.3390699999999999E-3</v>
      </c>
      <c r="BU20" s="42">
        <v>5.4018999999999996E-4</v>
      </c>
      <c r="BV20" s="42">
        <v>7.9887800000000004E-4</v>
      </c>
      <c r="BW20" s="42">
        <v>0</v>
      </c>
      <c r="BX20" s="42">
        <v>0</v>
      </c>
      <c r="BY20" s="42">
        <v>0</v>
      </c>
      <c r="BZ20" s="42">
        <v>0</v>
      </c>
      <c r="CA20" s="42">
        <v>0</v>
      </c>
      <c r="CB20" s="42">
        <v>0</v>
      </c>
      <c r="CC20" s="42">
        <v>0</v>
      </c>
      <c r="CD20" s="42">
        <v>0</v>
      </c>
      <c r="CE20" s="42">
        <v>0</v>
      </c>
      <c r="CF20" s="42">
        <v>17161.79</v>
      </c>
      <c r="CG20" s="42">
        <v>0</v>
      </c>
      <c r="CH20" s="42">
        <v>17364.03</v>
      </c>
      <c r="CI20" s="42" t="s">
        <v>140</v>
      </c>
      <c r="CJ20" s="42">
        <v>1.4331000000000001E-6</v>
      </c>
      <c r="CK20" s="42">
        <v>559.61350000000004</v>
      </c>
      <c r="CL20" s="42">
        <v>0</v>
      </c>
      <c r="CM20" s="42">
        <v>0</v>
      </c>
      <c r="CN20" s="42">
        <v>0</v>
      </c>
      <c r="CO20" s="42">
        <v>17161.79</v>
      </c>
      <c r="CP20" s="42"/>
      <c r="CQ20" s="42"/>
      <c r="CR20" s="42"/>
      <c r="CS20" s="42"/>
      <c r="CT20" s="42"/>
      <c r="CU20" s="42"/>
      <c r="CV20" s="42"/>
      <c r="CW20" s="42"/>
      <c r="CX20" s="42"/>
      <c r="CY20" s="42"/>
      <c r="CZ20" s="42"/>
      <c r="DA20"/>
      <c r="DB20" s="42"/>
      <c r="DC20" s="42"/>
      <c r="DD20" s="42"/>
      <c r="DE20" s="42"/>
      <c r="DF20" s="42"/>
      <c r="DG20" s="42"/>
      <c r="DH20" s="42"/>
      <c r="DI20"/>
      <c r="DJ20"/>
      <c r="DK20"/>
      <c r="DL20"/>
      <c r="DM20" s="42"/>
      <c r="DN20"/>
      <c r="DO20"/>
      <c r="DP20"/>
      <c r="DQ20"/>
      <c r="DR20"/>
      <c r="DS20"/>
      <c r="DT20"/>
      <c r="DU20"/>
      <c r="DV20"/>
      <c r="DW20"/>
      <c r="DX20"/>
      <c r="DY20"/>
      <c r="DZ20"/>
      <c r="EA20"/>
      <c r="EB20"/>
      <c r="EC20"/>
      <c r="ED20"/>
      <c r="EE20"/>
      <c r="EF20" s="42"/>
      <c r="EG20" s="42"/>
      <c r="EH20" s="42"/>
      <c r="EI20" s="42"/>
      <c r="EJ20" s="42"/>
      <c r="EK20" s="42"/>
      <c r="EL20" s="42"/>
      <c r="EM20" s="42"/>
      <c r="EN20" s="42"/>
      <c r="EO20" s="42"/>
      <c r="EP20" s="42"/>
      <c r="EQ20" s="42"/>
      <c r="ER20" s="42"/>
      <c r="ES20" s="42"/>
      <c r="ET20" s="42"/>
      <c r="EU20"/>
      <c r="EV20" s="42"/>
      <c r="EW20" s="42"/>
      <c r="EX20" s="42"/>
      <c r="EY20"/>
      <c r="EZ20" s="42"/>
      <c r="FA20"/>
      <c r="FB20"/>
      <c r="FC20"/>
      <c r="FD20" s="42"/>
      <c r="FE20" s="42"/>
      <c r="FF20" s="42"/>
      <c r="FG20" s="42"/>
      <c r="FH20"/>
      <c r="FI20"/>
      <c r="FJ20"/>
      <c r="FK20"/>
      <c r="FL20"/>
      <c r="FM20"/>
      <c r="FN20"/>
      <c r="FO20"/>
      <c r="FP20"/>
      <c r="FQ20"/>
      <c r="FR20"/>
      <c r="FS20"/>
      <c r="FT20"/>
      <c r="FU20"/>
      <c r="FV20"/>
      <c r="FW20"/>
      <c r="FX20" s="42"/>
      <c r="FY20"/>
      <c r="FZ20"/>
      <c r="GA20"/>
      <c r="GB20"/>
      <c r="GC20"/>
      <c r="GD20"/>
      <c r="GE20"/>
      <c r="GF20" s="42"/>
      <c r="GG20" s="42"/>
      <c r="GH20" s="42"/>
      <c r="GI20"/>
      <c r="GN20" s="3"/>
      <c r="GP20" s="3"/>
      <c r="GQ20" s="3"/>
      <c r="GR20" s="3"/>
      <c r="GS20" s="3"/>
      <c r="GT20" s="3"/>
      <c r="GU20" s="3"/>
      <c r="GV20" s="3"/>
      <c r="GW20" s="3"/>
      <c r="GX20" s="3"/>
      <c r="GY20" s="3"/>
      <c r="GZ20" s="3"/>
      <c r="HA20" s="3"/>
      <c r="HB20" s="3"/>
      <c r="HC20" s="3"/>
      <c r="HD20" s="3"/>
      <c r="HE20" s="3"/>
      <c r="HF20" s="3"/>
      <c r="HG20" s="3"/>
      <c r="HH20" s="3"/>
      <c r="HJ20" s="3"/>
      <c r="HK20" s="3"/>
      <c r="HN20" s="3"/>
      <c r="HO20" s="3"/>
      <c r="HP20" s="3"/>
      <c r="HQ20" s="3"/>
      <c r="HR20" s="3"/>
      <c r="HT20" s="3"/>
      <c r="HV20" s="3"/>
      <c r="HX20" s="3"/>
      <c r="HY20" s="3"/>
      <c r="IA20" s="3"/>
      <c r="IH20" s="3"/>
      <c r="II20" s="3"/>
      <c r="IP20" s="3"/>
      <c r="IQ20" s="3"/>
      <c r="IR20" s="3"/>
    </row>
    <row r="21" spans="2:254" ht="12" customHeight="1" x14ac:dyDescent="0.15">
      <c r="B21" t="s">
        <v>148</v>
      </c>
      <c r="C21" s="42">
        <v>0</v>
      </c>
      <c r="D21">
        <v>33.53</v>
      </c>
      <c r="E21">
        <v>23.63</v>
      </c>
      <c r="F21" s="42">
        <v>0.03</v>
      </c>
      <c r="G21" s="42">
        <v>0.01</v>
      </c>
      <c r="H21" s="42">
        <v>0</v>
      </c>
      <c r="I21" s="42">
        <v>0</v>
      </c>
      <c r="J21" s="42">
        <v>0</v>
      </c>
      <c r="K21">
        <v>0</v>
      </c>
      <c r="L21">
        <v>0</v>
      </c>
      <c r="M21">
        <v>57.2</v>
      </c>
      <c r="N21" s="42">
        <v>57.2</v>
      </c>
      <c r="O21" s="42">
        <v>0</v>
      </c>
      <c r="P21" s="42">
        <v>0</v>
      </c>
      <c r="Q21" s="42">
        <v>0</v>
      </c>
      <c r="R21" s="42">
        <v>0</v>
      </c>
      <c r="S21" s="42" t="s">
        <v>140</v>
      </c>
      <c r="T21" s="42">
        <v>0</v>
      </c>
      <c r="U21" s="42">
        <v>0</v>
      </c>
      <c r="V21" s="42">
        <v>0</v>
      </c>
      <c r="W21">
        <v>0</v>
      </c>
      <c r="X21">
        <v>0</v>
      </c>
      <c r="Y21">
        <v>0</v>
      </c>
      <c r="Z21" s="42">
        <v>0</v>
      </c>
      <c r="AA21" s="42">
        <v>0</v>
      </c>
      <c r="AB21" s="42">
        <v>0</v>
      </c>
      <c r="AC21" s="42">
        <v>0</v>
      </c>
      <c r="AD21" s="42">
        <v>0</v>
      </c>
      <c r="AE21" s="42" t="s">
        <v>140</v>
      </c>
      <c r="AF21" s="42">
        <v>0</v>
      </c>
      <c r="AG21" s="42">
        <v>0</v>
      </c>
      <c r="AH21" s="42">
        <v>0</v>
      </c>
      <c r="AI21" s="42">
        <v>0</v>
      </c>
      <c r="AJ21">
        <v>0</v>
      </c>
      <c r="AK21">
        <v>0</v>
      </c>
      <c r="AL21">
        <v>0</v>
      </c>
      <c r="AM21">
        <v>0</v>
      </c>
      <c r="AN21">
        <v>0</v>
      </c>
      <c r="AO21" s="42">
        <v>0</v>
      </c>
      <c r="AP21" s="42">
        <v>0</v>
      </c>
      <c r="AQ21" s="42">
        <v>0</v>
      </c>
      <c r="AR21" s="42" t="s">
        <v>140</v>
      </c>
      <c r="AS21" s="42">
        <v>0</v>
      </c>
      <c r="AT21" s="42">
        <v>0</v>
      </c>
      <c r="AU21" s="42">
        <v>57.2</v>
      </c>
      <c r="AV21" s="42">
        <v>57.2</v>
      </c>
      <c r="AW21" s="42">
        <v>561.10410000000002</v>
      </c>
      <c r="AX21" s="42">
        <v>561.10410000000002</v>
      </c>
      <c r="AY21" s="42">
        <v>561.10410000000002</v>
      </c>
      <c r="AZ21" s="42">
        <v>561.10410000000002</v>
      </c>
      <c r="BA21" s="42">
        <v>561.10410000000002</v>
      </c>
      <c r="BB21" s="42">
        <v>561.10410000000002</v>
      </c>
      <c r="BC21" s="42">
        <v>560.4624</v>
      </c>
      <c r="BD21" s="42">
        <v>0.64171489999999998</v>
      </c>
      <c r="BE21" s="42">
        <v>0</v>
      </c>
      <c r="BF21" s="42">
        <v>0</v>
      </c>
      <c r="BG21" s="42">
        <v>0</v>
      </c>
      <c r="BH21" s="42">
        <v>0</v>
      </c>
      <c r="BI21">
        <v>0</v>
      </c>
      <c r="BJ21">
        <v>0</v>
      </c>
      <c r="BK21" s="42">
        <v>0</v>
      </c>
      <c r="BL21" s="42">
        <v>0</v>
      </c>
      <c r="BM21" s="42">
        <v>0</v>
      </c>
      <c r="BN21" s="42">
        <v>0</v>
      </c>
      <c r="BO21" s="42">
        <v>0</v>
      </c>
      <c r="BP21" s="42">
        <v>0</v>
      </c>
      <c r="BQ21" s="42">
        <v>0</v>
      </c>
      <c r="BR21" s="42">
        <v>0</v>
      </c>
      <c r="BS21" s="42">
        <v>0</v>
      </c>
      <c r="BT21" s="42">
        <v>0</v>
      </c>
      <c r="BU21" s="42">
        <v>0</v>
      </c>
      <c r="BV21">
        <v>0</v>
      </c>
      <c r="BW21" s="42">
        <v>0</v>
      </c>
      <c r="BX21" s="42">
        <v>0</v>
      </c>
      <c r="BY21" s="42">
        <v>0</v>
      </c>
      <c r="BZ21" s="42">
        <v>0</v>
      </c>
      <c r="CA21" s="42">
        <v>0</v>
      </c>
      <c r="CB21" s="42">
        <v>0</v>
      </c>
      <c r="CC21" s="42">
        <v>0</v>
      </c>
      <c r="CD21" s="42">
        <v>0</v>
      </c>
      <c r="CE21" s="42">
        <v>0</v>
      </c>
      <c r="CF21" s="42">
        <v>57.2</v>
      </c>
      <c r="CG21" s="42">
        <v>57.2</v>
      </c>
      <c r="CH21" s="42">
        <v>0</v>
      </c>
      <c r="CI21" s="42" t="s">
        <v>140</v>
      </c>
      <c r="CJ21" s="42">
        <v>0</v>
      </c>
      <c r="CK21" s="42">
        <v>0</v>
      </c>
      <c r="CL21" s="42">
        <v>0</v>
      </c>
      <c r="CM21" s="42">
        <v>0</v>
      </c>
      <c r="CN21" s="42">
        <v>57.2</v>
      </c>
      <c r="CO21" s="42">
        <v>0</v>
      </c>
      <c r="CP21" s="42"/>
      <c r="CQ21" s="42"/>
      <c r="CR21" s="42"/>
      <c r="CS21"/>
      <c r="CT21" s="42"/>
      <c r="CU21" s="42"/>
      <c r="CV21"/>
      <c r="CW21"/>
      <c r="CX21" s="42"/>
      <c r="CY21" s="42"/>
      <c r="CZ21" s="42"/>
      <c r="DA21" s="42"/>
      <c r="DB21"/>
      <c r="DC21" s="42"/>
      <c r="DD21" s="42"/>
      <c r="DE21" s="42"/>
      <c r="DF21" s="42"/>
      <c r="DG21" s="42"/>
      <c r="DH21" s="42"/>
      <c r="DI21" s="42"/>
      <c r="DJ21" s="42"/>
      <c r="DK21" s="42"/>
      <c r="DL21"/>
      <c r="DM21" s="42"/>
      <c r="DN21" s="42"/>
      <c r="DO21" s="42"/>
      <c r="DP21" s="42"/>
      <c r="DQ21" s="42"/>
      <c r="DR21" s="42"/>
      <c r="DS21" s="42"/>
      <c r="DT21" s="42"/>
      <c r="DU21" s="42"/>
      <c r="DV21" s="42"/>
      <c r="DW21" s="42"/>
      <c r="DX21" s="42"/>
      <c r="DY21" s="42"/>
      <c r="DZ21" s="42"/>
      <c r="EA21" s="42"/>
      <c r="EB21"/>
      <c r="EC21"/>
      <c r="ED21" s="42"/>
      <c r="EE21" s="42"/>
      <c r="EF21"/>
      <c r="EG21" s="42"/>
      <c r="EH21" s="42"/>
      <c r="EI21" s="42"/>
      <c r="EJ21" s="42"/>
      <c r="EK21"/>
      <c r="EL21" s="42"/>
      <c r="EM21" s="42"/>
      <c r="EN21" s="42"/>
      <c r="EO21" s="42"/>
      <c r="EP21" s="42"/>
      <c r="EQ21" s="42"/>
      <c r="ER21" s="42"/>
      <c r="ES21" s="42"/>
      <c r="ET21" s="42"/>
      <c r="EU21"/>
      <c r="EV21"/>
      <c r="EW21" s="42"/>
      <c r="EX21"/>
      <c r="EY21"/>
      <c r="EZ21"/>
      <c r="FA21"/>
      <c r="FB21"/>
      <c r="FC21"/>
      <c r="FD21"/>
      <c r="FE21" s="42"/>
      <c r="FF21" s="42"/>
      <c r="FG21" s="42"/>
      <c r="FH21"/>
      <c r="FI21"/>
      <c r="FJ21"/>
      <c r="FK21"/>
      <c r="FL21"/>
      <c r="FM21"/>
      <c r="FN21"/>
      <c r="FO21" s="42"/>
      <c r="FP21" s="42"/>
      <c r="FQ21" s="42"/>
      <c r="FR21" s="42"/>
      <c r="FS21"/>
      <c r="FT21" s="42"/>
      <c r="FU21" s="42"/>
      <c r="FV21" s="42"/>
      <c r="FW21" s="42"/>
      <c r="FX21" s="42"/>
      <c r="FY21" s="42"/>
      <c r="FZ21"/>
      <c r="GA21" s="42"/>
      <c r="GB21"/>
      <c r="GC21" s="42"/>
      <c r="GD21"/>
      <c r="GE21" s="42"/>
      <c r="GF21" s="42"/>
      <c r="GG21" s="42"/>
      <c r="GH21" s="42"/>
      <c r="GI21" s="42"/>
      <c r="GJ21" s="3"/>
      <c r="GK21" s="3"/>
      <c r="GM21" s="3"/>
      <c r="GN21" s="3"/>
      <c r="GO21" s="3"/>
      <c r="GP21" s="3"/>
      <c r="GQ21" s="3"/>
      <c r="GR21" s="3"/>
      <c r="GS21" s="3"/>
      <c r="GT21" s="3"/>
      <c r="GU21" s="3"/>
      <c r="GV21" s="3"/>
      <c r="GW21" s="3"/>
      <c r="GX21" s="3"/>
      <c r="GY21" s="3"/>
      <c r="GZ21" s="3"/>
      <c r="HA21" s="3"/>
      <c r="HB21" s="3"/>
      <c r="HC21" s="3"/>
      <c r="HD21" s="3"/>
      <c r="HE21" s="3"/>
      <c r="HG21" s="3"/>
      <c r="HH21" s="3"/>
      <c r="HO21" s="3"/>
      <c r="HP21" s="3"/>
      <c r="HQ21" s="3"/>
      <c r="HR21" s="3"/>
      <c r="HY21" s="3"/>
      <c r="HZ21" s="3"/>
      <c r="IA21" s="3"/>
      <c r="IB21" s="3"/>
      <c r="IC21" s="3"/>
      <c r="ID21" s="3"/>
      <c r="IE21" s="3"/>
      <c r="IF21" s="3"/>
      <c r="IG21" s="3"/>
      <c r="IH21" s="3"/>
      <c r="II21" s="3"/>
      <c r="IJ21" s="3"/>
      <c r="IK21" s="3"/>
      <c r="IL21" s="3"/>
      <c r="IO21" s="3"/>
      <c r="IP21" s="3"/>
      <c r="IQ21" s="3"/>
      <c r="IR21" s="3"/>
      <c r="IS21" s="3"/>
    </row>
    <row r="22" spans="2:254" ht="12" customHeight="1" x14ac:dyDescent="0.15">
      <c r="B22" t="s">
        <v>798</v>
      </c>
      <c r="C22" s="42">
        <v>0</v>
      </c>
      <c r="D22">
        <v>0</v>
      </c>
      <c r="E22">
        <v>0</v>
      </c>
      <c r="F22" s="42">
        <v>0</v>
      </c>
      <c r="G22" s="42">
        <v>0</v>
      </c>
      <c r="H22" s="42">
        <v>0</v>
      </c>
      <c r="I22" s="42">
        <v>0</v>
      </c>
      <c r="J22" s="42">
        <v>0</v>
      </c>
      <c r="K22">
        <v>0</v>
      </c>
      <c r="L22">
        <v>0</v>
      </c>
      <c r="M22">
        <v>0</v>
      </c>
      <c r="N22" s="42">
        <v>0</v>
      </c>
      <c r="O22" s="42">
        <v>0</v>
      </c>
      <c r="P22" s="42">
        <v>0</v>
      </c>
      <c r="Q22" s="42">
        <v>0</v>
      </c>
      <c r="R22" s="42">
        <v>0</v>
      </c>
      <c r="S22" s="42" t="s">
        <v>140</v>
      </c>
      <c r="T22" s="42">
        <v>0</v>
      </c>
      <c r="U22" s="42">
        <v>0</v>
      </c>
      <c r="V22" s="42">
        <v>0</v>
      </c>
      <c r="W22">
        <v>0</v>
      </c>
      <c r="X22">
        <v>0</v>
      </c>
      <c r="Y22">
        <v>0</v>
      </c>
      <c r="Z22" s="42">
        <v>0</v>
      </c>
      <c r="AA22" s="42">
        <v>0</v>
      </c>
      <c r="AB22" s="42">
        <v>0</v>
      </c>
      <c r="AC22" s="42">
        <v>0</v>
      </c>
      <c r="AD22" s="42">
        <v>0</v>
      </c>
      <c r="AE22" s="42" t="s">
        <v>140</v>
      </c>
      <c r="AF22" s="42">
        <v>0</v>
      </c>
      <c r="AG22">
        <v>0</v>
      </c>
      <c r="AH22" s="42">
        <v>0</v>
      </c>
      <c r="AI22">
        <v>0</v>
      </c>
      <c r="AJ22">
        <v>0</v>
      </c>
      <c r="AK22">
        <v>0</v>
      </c>
      <c r="AL22" s="42">
        <v>0</v>
      </c>
      <c r="AM22" s="42">
        <v>0</v>
      </c>
      <c r="AN22">
        <v>0</v>
      </c>
      <c r="AO22" s="42">
        <v>0</v>
      </c>
      <c r="AP22" s="42">
        <v>0</v>
      </c>
      <c r="AQ22" s="42">
        <v>0</v>
      </c>
      <c r="AR22" s="42" t="s">
        <v>140</v>
      </c>
      <c r="AS22" s="42">
        <v>0</v>
      </c>
      <c r="AT22" s="42">
        <v>0</v>
      </c>
      <c r="AU22" s="42">
        <v>0</v>
      </c>
      <c r="AV22" s="42">
        <v>0</v>
      </c>
      <c r="AW22" s="42">
        <v>0</v>
      </c>
      <c r="AX22" s="42">
        <v>0</v>
      </c>
      <c r="AY22" s="42">
        <v>0</v>
      </c>
      <c r="AZ22" s="42">
        <v>0</v>
      </c>
      <c r="BA22" s="42">
        <v>0</v>
      </c>
      <c r="BB22" s="42">
        <v>0</v>
      </c>
      <c r="BC22" s="42">
        <v>0</v>
      </c>
      <c r="BD22" s="42">
        <v>0</v>
      </c>
      <c r="BE22" s="42">
        <v>0</v>
      </c>
      <c r="BF22" s="42">
        <v>0</v>
      </c>
      <c r="BG22" s="42">
        <v>0</v>
      </c>
      <c r="BH22" s="42">
        <v>0</v>
      </c>
      <c r="BI22">
        <v>0</v>
      </c>
      <c r="BJ22">
        <v>0</v>
      </c>
      <c r="BK22" s="42">
        <v>0</v>
      </c>
      <c r="BL22" s="42">
        <v>0</v>
      </c>
      <c r="BM22" s="42">
        <v>0</v>
      </c>
      <c r="BN22" s="42">
        <v>0</v>
      </c>
      <c r="BO22" s="42">
        <v>0</v>
      </c>
      <c r="BP22" s="42">
        <v>0</v>
      </c>
      <c r="BQ22" s="42">
        <v>0</v>
      </c>
      <c r="BR22" s="42">
        <v>0</v>
      </c>
      <c r="BS22" s="42">
        <v>0</v>
      </c>
      <c r="BT22">
        <v>0</v>
      </c>
      <c r="BU22" s="42">
        <v>0</v>
      </c>
      <c r="BV22">
        <v>0</v>
      </c>
      <c r="BW22" s="42">
        <v>0</v>
      </c>
      <c r="BX22" s="42">
        <v>0</v>
      </c>
      <c r="BY22" s="42">
        <v>0</v>
      </c>
      <c r="BZ22" s="42">
        <v>0</v>
      </c>
      <c r="CA22" s="42">
        <v>0</v>
      </c>
      <c r="CB22" s="42">
        <v>0</v>
      </c>
      <c r="CC22" s="42">
        <v>0</v>
      </c>
      <c r="CD22" s="42">
        <v>0</v>
      </c>
      <c r="CE22" s="42">
        <v>0</v>
      </c>
      <c r="CF22" s="42">
        <v>0</v>
      </c>
      <c r="CG22" s="42">
        <v>0</v>
      </c>
      <c r="CH22" s="42">
        <v>0</v>
      </c>
      <c r="CI22" s="42" t="s">
        <v>140</v>
      </c>
      <c r="CJ22" s="42">
        <v>0</v>
      </c>
      <c r="CK22" s="42">
        <v>0</v>
      </c>
      <c r="CL22" s="42">
        <v>0</v>
      </c>
      <c r="CM22" s="42">
        <v>0</v>
      </c>
      <c r="CN22" s="42">
        <v>0</v>
      </c>
      <c r="CO22" s="42">
        <v>0</v>
      </c>
      <c r="CP22" s="42"/>
      <c r="CQ22" s="42"/>
      <c r="CR22" s="42"/>
      <c r="CS22"/>
      <c r="CT22" s="42"/>
      <c r="CU22" s="42"/>
      <c r="CV22"/>
      <c r="CW22" s="42"/>
      <c r="CX22" s="42"/>
      <c r="CY22" s="42"/>
      <c r="CZ22" s="42"/>
      <c r="DA22"/>
      <c r="DB22"/>
      <c r="DC22" s="42"/>
      <c r="DD22" s="42"/>
      <c r="DE22" s="42"/>
      <c r="DF22" s="42"/>
      <c r="DG22" s="42"/>
      <c r="DH22" s="42"/>
      <c r="DI22"/>
      <c r="DJ22"/>
      <c r="DK22"/>
      <c r="DL22"/>
      <c r="DM22" s="42"/>
      <c r="DN22"/>
      <c r="DO22"/>
      <c r="DP22"/>
      <c r="DQ22"/>
      <c r="DR22"/>
      <c r="DS22"/>
      <c r="DT22"/>
      <c r="DU22"/>
      <c r="DV22"/>
      <c r="DW22"/>
      <c r="DX22"/>
      <c r="DY22"/>
      <c r="DZ22"/>
      <c r="EA22"/>
      <c r="EB22"/>
      <c r="EC22"/>
      <c r="ED22"/>
      <c r="EE22"/>
      <c r="EF22" s="42"/>
      <c r="EG22" s="42"/>
      <c r="EH22" s="42"/>
      <c r="EI22" s="42"/>
      <c r="EJ22" s="42"/>
      <c r="EK22"/>
      <c r="EL22"/>
      <c r="EM22" s="42"/>
      <c r="EN22" s="42"/>
      <c r="EO22" s="42"/>
      <c r="EP22" s="42"/>
      <c r="EQ22" s="42"/>
      <c r="ER22" s="42"/>
      <c r="ES22" s="42"/>
      <c r="ET22" s="42"/>
      <c r="EU22"/>
      <c r="EV22"/>
      <c r="EW22" s="42"/>
      <c r="EX22" s="42"/>
      <c r="EY22"/>
      <c r="EZ22"/>
      <c r="FA22"/>
      <c r="FB22"/>
      <c r="FC22"/>
      <c r="FD22"/>
      <c r="FE22" s="42"/>
      <c r="FF22" s="42"/>
      <c r="FG22" s="42"/>
      <c r="FH22"/>
      <c r="FI22"/>
      <c r="FJ22"/>
      <c r="FK22"/>
      <c r="FL22"/>
      <c r="FM22"/>
      <c r="FN22"/>
      <c r="FO22"/>
      <c r="FP22"/>
      <c r="FQ22"/>
      <c r="FR22"/>
      <c r="FS22"/>
      <c r="FT22"/>
      <c r="FU22"/>
      <c r="FV22"/>
      <c r="FW22"/>
      <c r="FX22" s="42"/>
      <c r="FY22"/>
      <c r="FZ22"/>
      <c r="GA22"/>
      <c r="GB22"/>
      <c r="GC22"/>
      <c r="GD22"/>
      <c r="GE22"/>
      <c r="GF22" s="42"/>
      <c r="GG22" s="42"/>
      <c r="GH22"/>
      <c r="GI22"/>
      <c r="GK22" s="3"/>
      <c r="GM22" s="3"/>
      <c r="GN22" s="3"/>
      <c r="GO22" s="3"/>
      <c r="GP22" s="3"/>
      <c r="GQ22" s="3"/>
      <c r="GR22" s="3"/>
      <c r="GS22" s="3"/>
      <c r="GT22" s="3"/>
      <c r="GU22" s="3"/>
      <c r="GV22" s="3"/>
      <c r="GW22" s="3"/>
      <c r="GX22" s="3"/>
      <c r="GY22" s="3"/>
      <c r="GZ22" s="3"/>
      <c r="HA22" s="3"/>
      <c r="HB22" s="3"/>
      <c r="HC22" s="3"/>
      <c r="HD22" s="3"/>
      <c r="HE22" s="3"/>
      <c r="HG22" s="3"/>
      <c r="HH22" s="3"/>
      <c r="HO22" s="3"/>
      <c r="HP22" s="3"/>
      <c r="HQ22" s="3"/>
      <c r="HR22" s="3"/>
      <c r="HT22" s="3"/>
      <c r="HV22" s="3"/>
      <c r="IH22" s="3"/>
      <c r="II22" s="3"/>
      <c r="IP22" s="3"/>
      <c r="IQ22" s="3"/>
      <c r="IR22" s="3"/>
    </row>
    <row r="23" spans="2:254" ht="12" customHeight="1" x14ac:dyDescent="0.15">
      <c r="B23" t="s">
        <v>151</v>
      </c>
      <c r="C23" s="42">
        <v>0</v>
      </c>
      <c r="D23">
        <v>0</v>
      </c>
      <c r="E23">
        <v>0</v>
      </c>
      <c r="F23" s="42">
        <v>0</v>
      </c>
      <c r="G23" s="42">
        <v>0</v>
      </c>
      <c r="H23" s="42">
        <v>0</v>
      </c>
      <c r="I23" s="42">
        <v>0</v>
      </c>
      <c r="J23" s="42">
        <v>0</v>
      </c>
      <c r="K23">
        <v>0</v>
      </c>
      <c r="L23">
        <v>0</v>
      </c>
      <c r="M23">
        <v>0</v>
      </c>
      <c r="N23" s="42">
        <v>0</v>
      </c>
      <c r="O23" s="42">
        <v>0</v>
      </c>
      <c r="P23" s="42">
        <v>0</v>
      </c>
      <c r="Q23" s="42">
        <v>0</v>
      </c>
      <c r="R23" s="42">
        <v>0</v>
      </c>
      <c r="S23" s="42" t="s">
        <v>140</v>
      </c>
      <c r="T23" s="42">
        <v>0</v>
      </c>
      <c r="U23" s="42">
        <v>0</v>
      </c>
      <c r="V23" s="42">
        <v>0</v>
      </c>
      <c r="W23">
        <v>0</v>
      </c>
      <c r="X23">
        <v>0</v>
      </c>
      <c r="Y23">
        <v>0</v>
      </c>
      <c r="Z23" s="42">
        <v>0</v>
      </c>
      <c r="AA23" s="42">
        <v>0</v>
      </c>
      <c r="AB23" s="42">
        <v>0</v>
      </c>
      <c r="AC23" s="42">
        <v>0</v>
      </c>
      <c r="AD23" s="42">
        <v>0</v>
      </c>
      <c r="AE23" t="s">
        <v>140</v>
      </c>
      <c r="AF23" s="42">
        <v>0</v>
      </c>
      <c r="AG23">
        <v>0</v>
      </c>
      <c r="AH23" s="42">
        <v>0</v>
      </c>
      <c r="AI23">
        <v>0</v>
      </c>
      <c r="AJ23">
        <v>0</v>
      </c>
      <c r="AK23">
        <v>0</v>
      </c>
      <c r="AL23" s="42">
        <v>0</v>
      </c>
      <c r="AM23" s="42">
        <v>0</v>
      </c>
      <c r="AN23">
        <v>0</v>
      </c>
      <c r="AO23" s="42">
        <v>0</v>
      </c>
      <c r="AP23" s="42">
        <v>0</v>
      </c>
      <c r="AQ23" s="42">
        <v>0</v>
      </c>
      <c r="AR23" s="42" t="s">
        <v>140</v>
      </c>
      <c r="AS23" s="42">
        <v>0</v>
      </c>
      <c r="AT23" s="42">
        <v>0</v>
      </c>
      <c r="AU23" s="42">
        <v>0</v>
      </c>
      <c r="AV23" s="42">
        <v>0</v>
      </c>
      <c r="AW23" s="42">
        <v>0</v>
      </c>
      <c r="AX23" s="42">
        <v>0</v>
      </c>
      <c r="AY23" s="42">
        <v>0</v>
      </c>
      <c r="AZ23" s="42">
        <v>0</v>
      </c>
      <c r="BA23" s="42">
        <v>0</v>
      </c>
      <c r="BB23" s="42">
        <v>0</v>
      </c>
      <c r="BC23" s="42">
        <v>0</v>
      </c>
      <c r="BD23" s="42">
        <v>0</v>
      </c>
      <c r="BE23" s="42">
        <v>0</v>
      </c>
      <c r="BF23" s="42">
        <v>0</v>
      </c>
      <c r="BG23" s="42">
        <v>0</v>
      </c>
      <c r="BH23" s="42">
        <v>0</v>
      </c>
      <c r="BI23">
        <v>0</v>
      </c>
      <c r="BJ23" s="42">
        <v>0</v>
      </c>
      <c r="BK23" s="42">
        <v>0</v>
      </c>
      <c r="BL23" s="42">
        <v>0</v>
      </c>
      <c r="BM23" s="42">
        <v>0</v>
      </c>
      <c r="BN23" s="42">
        <v>0</v>
      </c>
      <c r="BO23" s="42">
        <v>0</v>
      </c>
      <c r="BP23" s="42">
        <v>0</v>
      </c>
      <c r="BQ23" s="42">
        <v>0</v>
      </c>
      <c r="BR23" s="42">
        <v>0</v>
      </c>
      <c r="BS23" s="42">
        <v>0</v>
      </c>
      <c r="BT23">
        <v>0</v>
      </c>
      <c r="BU23" s="42">
        <v>0</v>
      </c>
      <c r="BV23" s="42">
        <v>0</v>
      </c>
      <c r="BW23" s="42">
        <v>0</v>
      </c>
      <c r="BX23" s="42">
        <v>0</v>
      </c>
      <c r="BY23" s="42">
        <v>0</v>
      </c>
      <c r="BZ23" s="42">
        <v>0</v>
      </c>
      <c r="CA23" s="42">
        <v>0</v>
      </c>
      <c r="CB23" s="42">
        <v>0</v>
      </c>
      <c r="CC23" s="42">
        <v>0</v>
      </c>
      <c r="CD23" s="42">
        <v>0</v>
      </c>
      <c r="CE23" s="42">
        <v>0</v>
      </c>
      <c r="CF23" s="42">
        <v>0</v>
      </c>
      <c r="CG23" s="42">
        <v>0</v>
      </c>
      <c r="CH23" s="42">
        <v>0</v>
      </c>
      <c r="CI23" s="42" t="s">
        <v>140</v>
      </c>
      <c r="CJ23" s="42">
        <v>0</v>
      </c>
      <c r="CK23" s="42">
        <v>0</v>
      </c>
      <c r="CL23" s="42">
        <v>0</v>
      </c>
      <c r="CM23" s="42">
        <v>0</v>
      </c>
      <c r="CN23" s="42">
        <v>0</v>
      </c>
      <c r="CO23" s="42">
        <v>0</v>
      </c>
      <c r="CP23" s="42"/>
      <c r="CQ23" s="42"/>
      <c r="CR23" s="42"/>
      <c r="CS23"/>
      <c r="CT23" s="42"/>
      <c r="CU23" s="42"/>
      <c r="CV23" s="42"/>
      <c r="CW23" s="42"/>
      <c r="CX23" s="42"/>
      <c r="CY23" s="42"/>
      <c r="CZ23"/>
      <c r="DA23"/>
      <c r="DB23"/>
      <c r="DC23"/>
      <c r="DD23" s="42"/>
      <c r="DE23" s="42"/>
      <c r="DF23" s="42"/>
      <c r="DG23" s="42"/>
      <c r="DH23" s="42"/>
      <c r="DI23"/>
      <c r="DJ23"/>
      <c r="DK23"/>
      <c r="DL23"/>
      <c r="DM23" s="42"/>
      <c r="DN23"/>
      <c r="DO23"/>
      <c r="DP23"/>
      <c r="DQ23"/>
      <c r="DR23"/>
      <c r="DS23"/>
      <c r="DT23"/>
      <c r="DU23"/>
      <c r="DV23"/>
      <c r="DW23"/>
      <c r="DX23"/>
      <c r="DY23"/>
      <c r="DZ23"/>
      <c r="EA23"/>
      <c r="EB23"/>
      <c r="EC23"/>
      <c r="ED23"/>
      <c r="EE23"/>
      <c r="EF23" s="42"/>
      <c r="EG23" s="42"/>
      <c r="EH23" s="42"/>
      <c r="EI23" s="42"/>
      <c r="EJ23" s="42"/>
      <c r="EK23" s="42"/>
      <c r="EL23" s="42"/>
      <c r="EM23" s="42"/>
      <c r="EN23" s="42"/>
      <c r="EO23" s="42"/>
      <c r="EP23" s="42"/>
      <c r="EQ23" s="42"/>
      <c r="ER23" s="42"/>
      <c r="ES23" s="42"/>
      <c r="ET23" s="42"/>
      <c r="EU23"/>
      <c r="EV23" s="42"/>
      <c r="EW23" s="42"/>
      <c r="EX23" s="42"/>
      <c r="EY23"/>
      <c r="EZ23"/>
      <c r="FA23"/>
      <c r="FB23"/>
      <c r="FC23"/>
      <c r="FD23"/>
      <c r="FE23" s="42"/>
      <c r="FF23" s="42"/>
      <c r="FG23" s="42"/>
      <c r="FH23"/>
      <c r="FI23"/>
      <c r="FJ23"/>
      <c r="FK23"/>
      <c r="FL23"/>
      <c r="FM23"/>
      <c r="FN23"/>
      <c r="FO23"/>
      <c r="FP23"/>
      <c r="FQ23"/>
      <c r="FR23"/>
      <c r="FS23"/>
      <c r="FT23"/>
      <c r="FU23"/>
      <c r="FV23"/>
      <c r="FW23"/>
      <c r="FX23" s="42"/>
      <c r="FY23"/>
      <c r="FZ23"/>
      <c r="GA23"/>
      <c r="GB23"/>
      <c r="GC23"/>
      <c r="GD23"/>
      <c r="GE23"/>
      <c r="GF23" s="42"/>
      <c r="GG23" s="42"/>
      <c r="GH23"/>
      <c r="GI23"/>
      <c r="GK23" s="3"/>
      <c r="GL23" s="3"/>
      <c r="GM23" s="3"/>
      <c r="GN23" s="3"/>
      <c r="GO23" s="3"/>
      <c r="GP23" s="3"/>
      <c r="GQ23" s="3"/>
      <c r="GR23" s="3"/>
      <c r="GS23" s="3"/>
      <c r="GT23" s="3"/>
      <c r="GU23" s="3"/>
      <c r="GV23" s="3"/>
      <c r="GW23" s="3"/>
      <c r="GX23" s="3"/>
      <c r="GY23" s="3"/>
      <c r="GZ23" s="3"/>
      <c r="HA23" s="3"/>
      <c r="HB23" s="3"/>
      <c r="HC23" s="3"/>
      <c r="HD23" s="3"/>
      <c r="HE23" s="3"/>
      <c r="HF23" s="3"/>
      <c r="HG23" s="3"/>
      <c r="HH23" s="3"/>
      <c r="HO23" s="3"/>
      <c r="HP23" s="3"/>
      <c r="HQ23" s="3"/>
      <c r="HR23" s="3"/>
      <c r="HT23" s="3"/>
      <c r="HV23" s="3"/>
      <c r="IA23" s="3"/>
      <c r="IH23" s="3"/>
      <c r="II23" s="3"/>
      <c r="IP23" s="3"/>
      <c r="IQ23" s="3"/>
      <c r="IR23" s="3"/>
    </row>
    <row r="24" spans="2:254" ht="12" customHeight="1" x14ac:dyDescent="0.15">
      <c r="B24" t="s">
        <v>628</v>
      </c>
      <c r="C24" s="42">
        <v>14.53675</v>
      </c>
      <c r="D24">
        <v>0</v>
      </c>
      <c r="E24">
        <v>0</v>
      </c>
      <c r="F24" s="42">
        <v>7.82</v>
      </c>
      <c r="G24">
        <v>0</v>
      </c>
      <c r="H24" s="42">
        <v>0</v>
      </c>
      <c r="I24" s="42">
        <v>1024.403</v>
      </c>
      <c r="J24" s="42">
        <v>86598.2</v>
      </c>
      <c r="K24">
        <v>86590.38</v>
      </c>
      <c r="L24">
        <v>72549.919999999998</v>
      </c>
      <c r="M24">
        <v>0</v>
      </c>
      <c r="N24" s="42">
        <v>0</v>
      </c>
      <c r="O24" s="42">
        <v>87620.89</v>
      </c>
      <c r="P24" s="42">
        <v>1029.8820000000001</v>
      </c>
      <c r="Q24" s="42">
        <v>73579.8</v>
      </c>
      <c r="R24" s="42">
        <v>60.88</v>
      </c>
      <c r="S24" s="42" t="s">
        <v>140</v>
      </c>
      <c r="T24" s="42">
        <v>87620.89</v>
      </c>
      <c r="U24" s="42">
        <v>87550.12</v>
      </c>
      <c r="V24" s="42">
        <v>87550.12</v>
      </c>
      <c r="W24">
        <v>131.6491</v>
      </c>
      <c r="X24">
        <v>131.6491</v>
      </c>
      <c r="Y24">
        <v>0</v>
      </c>
      <c r="Z24" s="42">
        <v>60.88</v>
      </c>
      <c r="AA24" s="42">
        <v>5.4794530000000004</v>
      </c>
      <c r="AB24" s="42">
        <v>13970.32</v>
      </c>
      <c r="AC24">
        <v>14101.97</v>
      </c>
      <c r="AD24" s="42">
        <v>31.189260000000001</v>
      </c>
      <c r="AE24" t="s">
        <v>140</v>
      </c>
      <c r="AF24">
        <v>131.649</v>
      </c>
      <c r="AG24">
        <v>14092.91</v>
      </c>
      <c r="AH24">
        <v>14092.91</v>
      </c>
      <c r="AI24">
        <v>40.243989999999997</v>
      </c>
      <c r="AJ24">
        <v>40.243989999999997</v>
      </c>
      <c r="AK24">
        <v>9.057302</v>
      </c>
      <c r="AL24" s="42">
        <v>40.243989999999997</v>
      </c>
      <c r="AM24" s="42">
        <v>134.69540000000001</v>
      </c>
      <c r="AN24">
        <v>0</v>
      </c>
      <c r="AO24" s="42">
        <v>0</v>
      </c>
      <c r="AP24" s="42">
        <v>134.69489999999999</v>
      </c>
      <c r="AQ24" s="42">
        <v>134.69489999999999</v>
      </c>
      <c r="AR24" s="42" t="s">
        <v>140</v>
      </c>
      <c r="AS24" s="42">
        <v>3.0458340000000002</v>
      </c>
      <c r="AT24" s="42">
        <v>0</v>
      </c>
      <c r="AU24" s="42">
        <v>0</v>
      </c>
      <c r="AV24" s="42">
        <v>0</v>
      </c>
      <c r="AW24">
        <v>0</v>
      </c>
      <c r="AX24" s="42">
        <v>0</v>
      </c>
      <c r="AY24" s="42">
        <v>0</v>
      </c>
      <c r="AZ24" s="42">
        <v>0</v>
      </c>
      <c r="BA24" s="42">
        <v>0</v>
      </c>
      <c r="BB24" s="42">
        <v>0</v>
      </c>
      <c r="BC24" s="42">
        <v>0</v>
      </c>
      <c r="BD24" s="42">
        <v>0</v>
      </c>
      <c r="BE24" s="42">
        <v>14092.91</v>
      </c>
      <c r="BF24" s="42">
        <v>106519</v>
      </c>
      <c r="BG24" s="42">
        <v>106519</v>
      </c>
      <c r="BH24" s="42">
        <v>106519</v>
      </c>
      <c r="BI24" s="42">
        <v>106519</v>
      </c>
      <c r="BJ24" s="42">
        <v>106519</v>
      </c>
      <c r="BK24" s="42">
        <v>106519</v>
      </c>
      <c r="BL24" s="42">
        <v>97404.1</v>
      </c>
      <c r="BM24" s="42">
        <v>9115.3189999999995</v>
      </c>
      <c r="BN24" s="42">
        <v>5.4794530000000004</v>
      </c>
      <c r="BO24" s="42">
        <v>5119.9269999999997</v>
      </c>
      <c r="BP24">
        <v>5119.9269999999997</v>
      </c>
      <c r="BQ24" s="42">
        <v>5119.9269999999997</v>
      </c>
      <c r="BR24">
        <v>5119.9269999999997</v>
      </c>
      <c r="BS24">
        <v>5119.9269999999997</v>
      </c>
      <c r="BT24">
        <v>5119.9269999999997</v>
      </c>
      <c r="BU24">
        <v>4403.0029999999997</v>
      </c>
      <c r="BV24">
        <v>716.9239</v>
      </c>
      <c r="BW24">
        <v>0</v>
      </c>
      <c r="BX24">
        <v>0</v>
      </c>
      <c r="BY24">
        <v>0</v>
      </c>
      <c r="BZ24" s="42">
        <v>0</v>
      </c>
      <c r="CA24" s="42">
        <v>0</v>
      </c>
      <c r="CB24" s="42">
        <v>0</v>
      </c>
      <c r="CC24" s="42">
        <v>0</v>
      </c>
      <c r="CD24" s="42">
        <v>0</v>
      </c>
      <c r="CE24" s="42">
        <v>0</v>
      </c>
      <c r="CF24" s="42">
        <v>86598.2</v>
      </c>
      <c r="CG24" s="42">
        <v>0</v>
      </c>
      <c r="CH24" s="42">
        <v>87620.89</v>
      </c>
      <c r="CI24" s="42" t="s">
        <v>140</v>
      </c>
      <c r="CJ24" s="42">
        <v>5.4794530000000004</v>
      </c>
      <c r="CK24" s="42">
        <v>14092.91</v>
      </c>
      <c r="CL24" s="42">
        <v>0</v>
      </c>
      <c r="CM24" s="42">
        <v>0</v>
      </c>
      <c r="CN24" s="42">
        <v>0</v>
      </c>
      <c r="CO24" s="42">
        <v>86598.2</v>
      </c>
      <c r="CP24"/>
      <c r="CQ24"/>
      <c r="CR24"/>
      <c r="CS24"/>
      <c r="CT24"/>
      <c r="CU24"/>
      <c r="CV24"/>
      <c r="CW24"/>
      <c r="CX24"/>
      <c r="CY24"/>
      <c r="CZ24"/>
      <c r="DA24"/>
      <c r="DB24"/>
      <c r="DC24"/>
      <c r="DD24"/>
      <c r="DE24"/>
      <c r="DF24"/>
      <c r="DG24"/>
      <c r="DH24" s="42"/>
      <c r="DI24"/>
      <c r="DJ24"/>
      <c r="DK24"/>
      <c r="DL24"/>
      <c r="DM24"/>
      <c r="DN24"/>
      <c r="DO24"/>
      <c r="DP24" s="42"/>
      <c r="DQ24"/>
      <c r="DR24"/>
      <c r="DS24"/>
      <c r="DT24"/>
      <c r="DU24" s="42"/>
      <c r="DV24"/>
      <c r="DW24"/>
      <c r="DX24"/>
      <c r="DY24"/>
      <c r="DZ24"/>
      <c r="EA24"/>
      <c r="EB24"/>
      <c r="EC24"/>
      <c r="ED24"/>
      <c r="EE24"/>
      <c r="EF24"/>
      <c r="EG24"/>
      <c r="EH24"/>
      <c r="EI24"/>
      <c r="EJ24"/>
      <c r="EK24"/>
      <c r="EL24"/>
      <c r="EM24" s="42"/>
      <c r="EN24" s="42"/>
      <c r="EO24" s="42"/>
      <c r="EP24"/>
      <c r="EQ24" s="42"/>
      <c r="ER24" s="42"/>
      <c r="ES24"/>
      <c r="ET24"/>
      <c r="EU24" s="42"/>
      <c r="EV24"/>
      <c r="EW24"/>
      <c r="EX24" s="42"/>
      <c r="EY24"/>
      <c r="EZ24"/>
      <c r="FA24" s="42"/>
      <c r="FB24"/>
      <c r="FC24" s="42"/>
      <c r="FD24"/>
      <c r="FE24"/>
      <c r="FF24"/>
      <c r="FG24"/>
      <c r="FH24"/>
      <c r="FI24"/>
      <c r="FJ24"/>
      <c r="FK24"/>
      <c r="FL24"/>
      <c r="FM24"/>
      <c r="FN24"/>
      <c r="FO24"/>
      <c r="FP24"/>
      <c r="FQ24"/>
      <c r="FR24"/>
      <c r="FS24"/>
      <c r="FT24"/>
      <c r="FU24"/>
      <c r="FV24"/>
      <c r="FW24"/>
      <c r="FX24"/>
      <c r="FY24"/>
      <c r="FZ24"/>
      <c r="GA24"/>
      <c r="GB24"/>
      <c r="GC24"/>
      <c r="GD24"/>
      <c r="GE24"/>
      <c r="GF24"/>
      <c r="GG24"/>
      <c r="GH24"/>
      <c r="GI24"/>
      <c r="GK24" s="3"/>
      <c r="GL24" s="3"/>
      <c r="GM24" s="3"/>
      <c r="GN24" s="3"/>
      <c r="GO24" s="3"/>
      <c r="GQ24" s="3"/>
      <c r="GR24" s="3"/>
      <c r="GS24" s="3"/>
      <c r="GT24" s="3"/>
      <c r="GU24" s="3"/>
      <c r="GW24" s="3"/>
      <c r="GX24" s="3"/>
      <c r="GY24" s="3"/>
      <c r="HA24" s="3"/>
      <c r="HB24" s="3"/>
    </row>
    <row r="25" spans="2:254" ht="12" customHeight="1" x14ac:dyDescent="0.15">
      <c r="B25" t="s">
        <v>158</v>
      </c>
      <c r="C25" s="42">
        <v>2.8362120000000002</v>
      </c>
      <c r="D25">
        <v>50.878369999999997</v>
      </c>
      <c r="E25">
        <v>3856.873</v>
      </c>
      <c r="F25">
        <v>10.17559</v>
      </c>
      <c r="G25" s="42">
        <v>19229.939999999999</v>
      </c>
      <c r="H25" s="42">
        <v>2.210931</v>
      </c>
      <c r="I25">
        <v>415.90210000000002</v>
      </c>
      <c r="J25">
        <v>71787.759999999995</v>
      </c>
      <c r="K25">
        <v>131.76439999999999</v>
      </c>
      <c r="L25">
        <v>111.4387</v>
      </c>
      <c r="M25">
        <v>81.391769999999994</v>
      </c>
      <c r="N25">
        <v>77.243099999999998</v>
      </c>
      <c r="O25">
        <v>72211.86</v>
      </c>
      <c r="P25">
        <v>1.5819270000000001</v>
      </c>
      <c r="Q25">
        <v>113.0206</v>
      </c>
      <c r="R25">
        <v>7.01624E-2</v>
      </c>
      <c r="S25" t="s">
        <v>140</v>
      </c>
      <c r="T25">
        <v>156.60230000000001</v>
      </c>
      <c r="U25">
        <v>134.4794</v>
      </c>
      <c r="V25" s="42">
        <v>134.4408</v>
      </c>
      <c r="W25">
        <v>24.655850000000001</v>
      </c>
      <c r="X25" s="42">
        <v>24.653739999999999</v>
      </c>
      <c r="Y25">
        <v>135.2073</v>
      </c>
      <c r="Z25" s="42">
        <v>7.0171800000000006E-2</v>
      </c>
      <c r="AA25" s="42">
        <v>2.9315399999999998E-2</v>
      </c>
      <c r="AB25" s="42">
        <v>21.45879</v>
      </c>
      <c r="AC25" s="42">
        <v>21.93957</v>
      </c>
      <c r="AD25" s="42">
        <v>9.6676339999999996</v>
      </c>
      <c r="AE25" s="42" t="s">
        <v>140</v>
      </c>
      <c r="AF25" s="42">
        <v>0.47837780000000002</v>
      </c>
      <c r="AG25" s="42">
        <v>20.43317</v>
      </c>
      <c r="AH25" s="42">
        <v>20.420770000000001</v>
      </c>
      <c r="AI25" s="42">
        <v>4443.0439999999999</v>
      </c>
      <c r="AJ25">
        <v>12.47533</v>
      </c>
      <c r="AK25">
        <v>2.8076940000000001</v>
      </c>
      <c r="AL25">
        <v>12.47533</v>
      </c>
      <c r="AM25">
        <v>25.96463</v>
      </c>
      <c r="AN25">
        <v>25.131340000000002</v>
      </c>
      <c r="AO25">
        <v>25.12867</v>
      </c>
      <c r="AP25" s="42">
        <v>2178.4769999999999</v>
      </c>
      <c r="AQ25">
        <v>1.777012</v>
      </c>
      <c r="AR25" t="s">
        <v>140</v>
      </c>
      <c r="AS25" s="42">
        <v>1.307032</v>
      </c>
      <c r="AT25" s="42">
        <v>24.117930000000001</v>
      </c>
      <c r="AU25" s="42">
        <v>77.252229999999997</v>
      </c>
      <c r="AV25">
        <v>81.391769999999994</v>
      </c>
      <c r="AW25" s="42">
        <v>798.41359999999997</v>
      </c>
      <c r="AX25">
        <v>798.41359999999997</v>
      </c>
      <c r="AY25" s="42">
        <v>33293.339999999997</v>
      </c>
      <c r="AZ25" s="42">
        <v>798.41359999999997</v>
      </c>
      <c r="BA25" s="42">
        <v>798.43399999999997</v>
      </c>
      <c r="BB25" s="42">
        <v>18506.169999999998</v>
      </c>
      <c r="BC25" s="42">
        <v>678.49590000000001</v>
      </c>
      <c r="BD25" s="42">
        <v>32614.880000000001</v>
      </c>
      <c r="BE25">
        <v>20.420770000000001</v>
      </c>
      <c r="BF25">
        <v>154.3477</v>
      </c>
      <c r="BG25">
        <v>154.3477</v>
      </c>
      <c r="BH25">
        <v>4547.3509999999997</v>
      </c>
      <c r="BI25">
        <v>154.3477</v>
      </c>
      <c r="BJ25">
        <v>154.35050000000001</v>
      </c>
      <c r="BK25">
        <v>2864.8130000000001</v>
      </c>
      <c r="BL25">
        <v>141.14429999999999</v>
      </c>
      <c r="BM25">
        <v>4406.3059999999996</v>
      </c>
      <c r="BN25">
        <v>2.9315399999999998E-2</v>
      </c>
      <c r="BO25">
        <v>27.391960000000001</v>
      </c>
      <c r="BP25">
        <v>27.391960000000001</v>
      </c>
      <c r="BQ25">
        <v>541.7165</v>
      </c>
      <c r="BR25">
        <v>27.391960000000001</v>
      </c>
      <c r="BS25" s="42">
        <v>27.380130000000001</v>
      </c>
      <c r="BT25">
        <v>274.74419999999998</v>
      </c>
      <c r="BU25" s="42">
        <v>24.65118</v>
      </c>
      <c r="BV25">
        <v>517.06759999999997</v>
      </c>
      <c r="BW25" s="42">
        <v>25.12867</v>
      </c>
      <c r="BX25" s="42">
        <v>42.678069999999998</v>
      </c>
      <c r="BY25">
        <v>42.678069999999998</v>
      </c>
      <c r="BZ25" s="42">
        <v>5820.01</v>
      </c>
      <c r="CA25" s="42">
        <v>42.678069999999998</v>
      </c>
      <c r="CB25" s="42">
        <v>42.678280000000001</v>
      </c>
      <c r="CC25">
        <v>4279.1099999999997</v>
      </c>
      <c r="CD25">
        <v>38.410159999999998</v>
      </c>
      <c r="CE25">
        <v>5781.59</v>
      </c>
      <c r="CF25">
        <v>23049.25</v>
      </c>
      <c r="CG25">
        <v>81.391769999999994</v>
      </c>
      <c r="CH25">
        <v>156.1576</v>
      </c>
      <c r="CI25" t="s">
        <v>140</v>
      </c>
      <c r="CJ25">
        <v>2.9315399999999998E-2</v>
      </c>
      <c r="CK25">
        <v>20.420770000000001</v>
      </c>
      <c r="CL25">
        <v>135.20590000000001</v>
      </c>
      <c r="CM25">
        <v>25.12867</v>
      </c>
      <c r="CN25">
        <v>78.847999999999999</v>
      </c>
      <c r="CO25">
        <v>52008.25</v>
      </c>
      <c r="CP25"/>
      <c r="CQ25"/>
      <c r="CR25"/>
      <c r="CS25" s="42"/>
      <c r="CT25" s="42"/>
      <c r="CU25"/>
      <c r="CV25"/>
      <c r="CW25"/>
      <c r="CX25"/>
      <c r="CY25" s="42"/>
      <c r="CZ25"/>
      <c r="DA25"/>
      <c r="DB25"/>
      <c r="DC25"/>
      <c r="DD25"/>
      <c r="DE25"/>
      <c r="DF25"/>
      <c r="DG25"/>
      <c r="DH25"/>
      <c r="DI25"/>
      <c r="DJ25"/>
      <c r="DK25"/>
      <c r="DL25"/>
      <c r="DM25"/>
      <c r="DN25"/>
      <c r="DO25"/>
      <c r="DP25"/>
      <c r="DQ25" s="42"/>
      <c r="DR25"/>
      <c r="DS25"/>
      <c r="DT25"/>
      <c r="DU25"/>
      <c r="DV25"/>
      <c r="DW25"/>
      <c r="DX25"/>
      <c r="DY25"/>
      <c r="DZ25"/>
      <c r="EA25"/>
      <c r="EB25"/>
      <c r="EC25"/>
      <c r="ED25"/>
      <c r="EE25"/>
      <c r="EF25"/>
      <c r="EG25" s="42"/>
      <c r="EH25" s="42"/>
      <c r="EI25" s="42"/>
      <c r="EJ25" s="42"/>
      <c r="EK25" s="42"/>
      <c r="EL25" s="42"/>
      <c r="EM25"/>
      <c r="EN25"/>
      <c r="EO25"/>
      <c r="EP25"/>
      <c r="EQ25"/>
      <c r="ER25"/>
      <c r="ES25"/>
      <c r="ET25"/>
      <c r="EU25"/>
      <c r="EV25"/>
      <c r="EW25"/>
      <c r="EX25"/>
      <c r="EY25"/>
      <c r="EZ25"/>
      <c r="FA25"/>
      <c r="FB25"/>
      <c r="FC25"/>
      <c r="FD25"/>
      <c r="FE25"/>
      <c r="FF25"/>
      <c r="FG25" s="42"/>
      <c r="FH25"/>
      <c r="FI25"/>
      <c r="FJ25"/>
      <c r="FK25"/>
      <c r="FL25"/>
      <c r="FM25"/>
      <c r="FN25"/>
      <c r="FO25"/>
      <c r="FP25"/>
      <c r="FQ25"/>
      <c r="FR25"/>
      <c r="FS25"/>
      <c r="FT25"/>
      <c r="FU25"/>
      <c r="FV25" s="42"/>
      <c r="FW25" s="42"/>
      <c r="FX25" s="42"/>
      <c r="FY25" s="42"/>
      <c r="FZ25" s="42"/>
      <c r="GA25" s="42"/>
      <c r="GB25" s="42"/>
      <c r="GC25" s="42"/>
      <c r="GD25" s="42"/>
      <c r="GE25" s="42"/>
      <c r="GF25" s="42"/>
      <c r="GG25" s="42"/>
      <c r="GH25" s="42"/>
      <c r="GI25" s="42"/>
      <c r="GJ25" s="3"/>
      <c r="GK25" s="3"/>
      <c r="GL25" s="3"/>
      <c r="GM25" s="3"/>
      <c r="GN25" s="3"/>
    </row>
    <row r="26" spans="2:254" ht="12" customHeight="1" x14ac:dyDescent="0.15">
      <c r="B26" t="s">
        <v>171</v>
      </c>
      <c r="C26">
        <v>0</v>
      </c>
      <c r="D26" s="42">
        <v>1.76451E-3</v>
      </c>
      <c r="E26">
        <v>1</v>
      </c>
      <c r="F26">
        <v>0</v>
      </c>
      <c r="G26" s="42">
        <v>1</v>
      </c>
      <c r="H26" s="42">
        <v>0</v>
      </c>
      <c r="I26">
        <v>1</v>
      </c>
      <c r="J26" s="42">
        <v>1</v>
      </c>
      <c r="K26">
        <v>0</v>
      </c>
      <c r="L26" s="42">
        <v>0</v>
      </c>
      <c r="M26" s="42">
        <v>0</v>
      </c>
      <c r="N26" s="42">
        <v>0</v>
      </c>
      <c r="O26" s="42">
        <v>1</v>
      </c>
      <c r="P26" s="42">
        <v>0</v>
      </c>
      <c r="Q26">
        <v>0</v>
      </c>
      <c r="R26">
        <v>0</v>
      </c>
      <c r="S26" t="s">
        <v>140</v>
      </c>
      <c r="T26">
        <v>0</v>
      </c>
      <c r="U26">
        <v>0</v>
      </c>
      <c r="V26" s="42">
        <v>0</v>
      </c>
      <c r="W26">
        <v>0</v>
      </c>
      <c r="X26" s="42">
        <v>0</v>
      </c>
      <c r="Y26">
        <v>0.53722490000000001</v>
      </c>
      <c r="Z26" s="42">
        <v>0</v>
      </c>
      <c r="AA26" s="42">
        <v>2.4503800000000002E-6</v>
      </c>
      <c r="AB26" s="42">
        <v>0</v>
      </c>
      <c r="AC26">
        <v>0</v>
      </c>
      <c r="AD26" s="42">
        <v>0</v>
      </c>
      <c r="AE26" s="42" t="s">
        <v>140</v>
      </c>
      <c r="AF26" s="42">
        <v>0</v>
      </c>
      <c r="AG26" s="42">
        <v>0</v>
      </c>
      <c r="AH26" s="42">
        <v>0</v>
      </c>
      <c r="AI26" s="42">
        <v>1</v>
      </c>
      <c r="AJ26" s="42">
        <v>0</v>
      </c>
      <c r="AK26" s="42">
        <v>0</v>
      </c>
      <c r="AL26">
        <v>0</v>
      </c>
      <c r="AM26">
        <v>0</v>
      </c>
      <c r="AN26">
        <v>0</v>
      </c>
      <c r="AO26">
        <v>0</v>
      </c>
      <c r="AP26">
        <v>1</v>
      </c>
      <c r="AQ26">
        <v>0</v>
      </c>
      <c r="AR26" t="s">
        <v>140</v>
      </c>
      <c r="AS26">
        <v>0</v>
      </c>
      <c r="AT26">
        <v>0</v>
      </c>
      <c r="AU26" s="42">
        <v>0</v>
      </c>
      <c r="AV26">
        <v>0</v>
      </c>
      <c r="AW26">
        <v>0</v>
      </c>
      <c r="AX26">
        <v>0</v>
      </c>
      <c r="AY26" s="42">
        <v>0.15000040000000001</v>
      </c>
      <c r="AZ26">
        <v>0</v>
      </c>
      <c r="BA26">
        <v>0</v>
      </c>
      <c r="BB26" s="42">
        <v>0.1034238</v>
      </c>
      <c r="BC26" s="42">
        <v>0</v>
      </c>
      <c r="BD26" s="42">
        <v>1</v>
      </c>
      <c r="BE26">
        <v>0</v>
      </c>
      <c r="BF26">
        <v>0</v>
      </c>
      <c r="BG26">
        <v>0</v>
      </c>
      <c r="BH26" s="42">
        <v>9.9986599999999995E-2</v>
      </c>
      <c r="BI26" s="42">
        <v>0</v>
      </c>
      <c r="BJ26">
        <v>0</v>
      </c>
      <c r="BK26" s="42">
        <v>7.2101700000000005E-2</v>
      </c>
      <c r="BL26">
        <v>0</v>
      </c>
      <c r="BM26" s="42">
        <v>1</v>
      </c>
      <c r="BN26" s="42">
        <v>2.4503800000000002E-6</v>
      </c>
      <c r="BO26" s="42">
        <v>2.4503800000000002E-6</v>
      </c>
      <c r="BP26" s="42">
        <v>2.4503800000000002E-6</v>
      </c>
      <c r="BQ26">
        <v>0.10000100000000001</v>
      </c>
      <c r="BR26" s="42">
        <v>2.4503800000000002E-6</v>
      </c>
      <c r="BS26" s="42">
        <v>0</v>
      </c>
      <c r="BT26">
        <v>5.6332899999999998E-2</v>
      </c>
      <c r="BU26">
        <v>0</v>
      </c>
      <c r="BV26">
        <v>1</v>
      </c>
      <c r="BW26" s="42">
        <v>0</v>
      </c>
      <c r="BX26">
        <v>0</v>
      </c>
      <c r="BY26">
        <v>0</v>
      </c>
      <c r="BZ26" s="42">
        <v>9.9999699999999997E-2</v>
      </c>
      <c r="CA26" s="42">
        <v>0</v>
      </c>
      <c r="CB26" s="42">
        <v>0</v>
      </c>
      <c r="CC26">
        <v>8.9172399999999999E-2</v>
      </c>
      <c r="CD26">
        <v>0</v>
      </c>
      <c r="CE26">
        <v>1</v>
      </c>
      <c r="CF26" s="42">
        <v>0.24158209999999999</v>
      </c>
      <c r="CG26">
        <v>0</v>
      </c>
      <c r="CH26" s="42">
        <v>0</v>
      </c>
      <c r="CI26" t="s">
        <v>140</v>
      </c>
      <c r="CJ26" s="42">
        <v>2.4503800000000002E-6</v>
      </c>
      <c r="CK26">
        <v>0</v>
      </c>
      <c r="CL26">
        <v>0.53721929999999996</v>
      </c>
      <c r="CM26">
        <v>0</v>
      </c>
      <c r="CN26" s="42">
        <v>0</v>
      </c>
      <c r="CO26" s="42">
        <v>1</v>
      </c>
      <c r="CP26"/>
      <c r="CQ26"/>
      <c r="CR26" s="42"/>
      <c r="CS26" s="42"/>
      <c r="CT26"/>
      <c r="CU26"/>
      <c r="CV26"/>
      <c r="CW26"/>
      <c r="CX26"/>
      <c r="CY26" s="42"/>
      <c r="CZ26"/>
      <c r="DA26" s="42"/>
      <c r="DB26"/>
      <c r="DC26"/>
      <c r="DD26"/>
      <c r="DE26"/>
      <c r="DF26" s="42"/>
      <c r="DG26"/>
      <c r="DH26" s="42"/>
      <c r="DI26" s="42"/>
      <c r="DJ26"/>
      <c r="DK26"/>
      <c r="DL26"/>
      <c r="DM26"/>
      <c r="DN26"/>
      <c r="DO26" s="42"/>
      <c r="DP26" s="42"/>
      <c r="DQ26" s="42"/>
      <c r="DR26"/>
      <c r="DS26"/>
      <c r="DT26"/>
      <c r="DU26"/>
      <c r="DV26"/>
      <c r="DW26"/>
      <c r="DX26"/>
      <c r="DY26"/>
      <c r="DZ26"/>
      <c r="EA26"/>
      <c r="EB26"/>
      <c r="EC26"/>
      <c r="ED26"/>
      <c r="EE26"/>
      <c r="EF26"/>
      <c r="EG26"/>
      <c r="EH26"/>
      <c r="EI26"/>
      <c r="EJ26"/>
      <c r="EK26"/>
      <c r="EL26" s="42"/>
      <c r="EM26"/>
      <c r="EN26"/>
      <c r="EO26" s="42"/>
      <c r="EP26"/>
      <c r="EQ26"/>
      <c r="ER26" s="42"/>
      <c r="ES26"/>
      <c r="ET26"/>
      <c r="EU26" s="42"/>
      <c r="EV26"/>
      <c r="EW26"/>
      <c r="EX26" s="42"/>
      <c r="EY26"/>
      <c r="EZ26"/>
      <c r="FA26" s="42"/>
      <c r="FB26"/>
      <c r="FC26" s="42"/>
      <c r="FD26" s="42"/>
      <c r="FE26"/>
      <c r="FF26"/>
      <c r="FG26"/>
      <c r="FH26"/>
      <c r="FI26"/>
      <c r="FJ26"/>
      <c r="FK26"/>
      <c r="FL26" s="42"/>
      <c r="FM26" s="42"/>
      <c r="FN26"/>
      <c r="FO26"/>
      <c r="FP26" s="42"/>
      <c r="FQ26"/>
      <c r="FR26"/>
      <c r="FS26"/>
      <c r="FT26"/>
      <c r="FU26"/>
      <c r="FV26"/>
      <c r="FW26"/>
      <c r="FX26" s="42"/>
      <c r="FY26"/>
      <c r="FZ26"/>
      <c r="GA26"/>
      <c r="GB26" s="42"/>
      <c r="GC26"/>
      <c r="GD26"/>
      <c r="GE26"/>
      <c r="GF26"/>
      <c r="GG26"/>
      <c r="GH26" s="42"/>
      <c r="GI26" s="42"/>
    </row>
    <row r="27" spans="2:254" ht="12" customHeight="1" x14ac:dyDescent="0.15">
      <c r="B27" t="s">
        <v>172</v>
      </c>
      <c r="C27" s="42">
        <v>0</v>
      </c>
      <c r="D27">
        <v>0</v>
      </c>
      <c r="E27">
        <v>0</v>
      </c>
      <c r="F27">
        <v>0</v>
      </c>
      <c r="G27">
        <v>0</v>
      </c>
      <c r="H27">
        <v>0</v>
      </c>
      <c r="I27">
        <v>0</v>
      </c>
      <c r="J27">
        <v>0</v>
      </c>
      <c r="K27">
        <v>0</v>
      </c>
      <c r="L27" s="42">
        <v>0</v>
      </c>
      <c r="M27">
        <v>0</v>
      </c>
      <c r="N27">
        <v>0</v>
      </c>
      <c r="O27">
        <v>0</v>
      </c>
      <c r="P27" s="42">
        <v>0</v>
      </c>
      <c r="Q27">
        <v>0</v>
      </c>
      <c r="R27">
        <v>0</v>
      </c>
      <c r="S27" s="42" t="s">
        <v>140</v>
      </c>
      <c r="T27">
        <v>0</v>
      </c>
      <c r="U27">
        <v>0</v>
      </c>
      <c r="V27">
        <v>0</v>
      </c>
      <c r="W27">
        <v>0</v>
      </c>
      <c r="X27">
        <v>0</v>
      </c>
      <c r="Y27">
        <v>0</v>
      </c>
      <c r="Z27" s="42">
        <v>0</v>
      </c>
      <c r="AA27">
        <v>0</v>
      </c>
      <c r="AB27" s="42">
        <v>0</v>
      </c>
      <c r="AC27">
        <v>0</v>
      </c>
      <c r="AD27">
        <v>0</v>
      </c>
      <c r="AE27" t="s">
        <v>140</v>
      </c>
      <c r="AF27">
        <v>0</v>
      </c>
      <c r="AG27" s="42">
        <v>0</v>
      </c>
      <c r="AH27" s="42">
        <v>0</v>
      </c>
      <c r="AI27">
        <v>0</v>
      </c>
      <c r="AJ27">
        <v>0</v>
      </c>
      <c r="AK27">
        <v>0</v>
      </c>
      <c r="AL27">
        <v>0</v>
      </c>
      <c r="AM27">
        <v>0</v>
      </c>
      <c r="AN27">
        <v>0</v>
      </c>
      <c r="AO27">
        <v>0</v>
      </c>
      <c r="AP27" s="42">
        <v>0</v>
      </c>
      <c r="AQ27">
        <v>0</v>
      </c>
      <c r="AR27" t="s">
        <v>140</v>
      </c>
      <c r="AS27" s="42">
        <v>0</v>
      </c>
      <c r="AT27" s="42">
        <v>0</v>
      </c>
      <c r="AU27">
        <v>0</v>
      </c>
      <c r="AV27">
        <v>0</v>
      </c>
      <c r="AW27">
        <v>0</v>
      </c>
      <c r="AX27">
        <v>0</v>
      </c>
      <c r="AY27">
        <v>0</v>
      </c>
      <c r="AZ27">
        <v>0</v>
      </c>
      <c r="BA27" s="42">
        <v>0</v>
      </c>
      <c r="BB27">
        <v>0</v>
      </c>
      <c r="BC27" s="42">
        <v>0</v>
      </c>
      <c r="BD27" s="42">
        <v>0</v>
      </c>
      <c r="BE27">
        <v>0</v>
      </c>
      <c r="BF27">
        <v>0</v>
      </c>
      <c r="BG27">
        <v>0</v>
      </c>
      <c r="BH27">
        <v>0</v>
      </c>
      <c r="BI27">
        <v>0</v>
      </c>
      <c r="BJ27">
        <v>0</v>
      </c>
      <c r="BK27">
        <v>0</v>
      </c>
      <c r="BL27">
        <v>0</v>
      </c>
      <c r="BM27">
        <v>0</v>
      </c>
      <c r="BN27">
        <v>0</v>
      </c>
      <c r="BO27">
        <v>0</v>
      </c>
      <c r="BP27">
        <v>0</v>
      </c>
      <c r="BQ27">
        <v>0</v>
      </c>
      <c r="BR27">
        <v>0</v>
      </c>
      <c r="BS27">
        <v>0</v>
      </c>
      <c r="BT27">
        <v>0</v>
      </c>
      <c r="BU27">
        <v>0</v>
      </c>
      <c r="BV27">
        <v>0</v>
      </c>
      <c r="BW27">
        <v>0</v>
      </c>
      <c r="BX27">
        <v>0</v>
      </c>
      <c r="BY27">
        <v>0</v>
      </c>
      <c r="BZ27">
        <v>0</v>
      </c>
      <c r="CA27">
        <v>0</v>
      </c>
      <c r="CB27">
        <v>0</v>
      </c>
      <c r="CC27">
        <v>0</v>
      </c>
      <c r="CD27">
        <v>0</v>
      </c>
      <c r="CE27" s="42">
        <v>0</v>
      </c>
      <c r="CF27">
        <v>0</v>
      </c>
      <c r="CG27" s="42">
        <v>0</v>
      </c>
      <c r="CH27">
        <v>0</v>
      </c>
      <c r="CI27" t="s">
        <v>140</v>
      </c>
      <c r="CJ27">
        <v>0</v>
      </c>
      <c r="CK27">
        <v>0</v>
      </c>
      <c r="CL27">
        <v>0</v>
      </c>
      <c r="CM27">
        <v>0</v>
      </c>
      <c r="CN27">
        <v>0</v>
      </c>
      <c r="CO27">
        <v>0</v>
      </c>
      <c r="CP27"/>
      <c r="CQ27"/>
      <c r="CR27"/>
      <c r="CS27" s="42"/>
      <c r="CT27"/>
      <c r="CU27"/>
      <c r="CV27"/>
      <c r="CW27"/>
      <c r="CX27"/>
      <c r="CY27" s="42"/>
      <c r="CZ27"/>
      <c r="DA27"/>
      <c r="DB27"/>
      <c r="DC27"/>
      <c r="DD27"/>
      <c r="DE27"/>
      <c r="DF27"/>
      <c r="DG27"/>
      <c r="DH27"/>
      <c r="DI27"/>
      <c r="DJ27"/>
      <c r="DK27"/>
      <c r="DL27"/>
      <c r="DM27"/>
      <c r="DN27"/>
      <c r="DO27"/>
      <c r="DP27"/>
      <c r="DQ27" s="42"/>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s="42"/>
      <c r="FE27" s="42"/>
      <c r="FF27" s="42"/>
      <c r="FG27" s="42"/>
      <c r="FH27"/>
      <c r="FI27"/>
      <c r="FJ27" s="42"/>
      <c r="FK27" s="42"/>
      <c r="FL27" s="42"/>
      <c r="FM27" s="42"/>
      <c r="FN27" s="42"/>
      <c r="FO27" s="42"/>
      <c r="FP27" s="42"/>
      <c r="FQ27"/>
      <c r="FR27"/>
      <c r="FS27"/>
      <c r="FT27"/>
      <c r="FU27"/>
      <c r="FV27"/>
      <c r="FW27"/>
      <c r="FX27"/>
      <c r="FY27"/>
      <c r="FZ27"/>
      <c r="GA27"/>
      <c r="GB27"/>
      <c r="GC27" s="42"/>
      <c r="GD27" s="42"/>
      <c r="GE27"/>
      <c r="GF27"/>
      <c r="GG27"/>
      <c r="GH27" s="42"/>
      <c r="GI27" s="42"/>
      <c r="GM27" s="3"/>
      <c r="GO27" s="3"/>
      <c r="GP27" s="3"/>
      <c r="GR27" s="3"/>
      <c r="GS27" s="3"/>
      <c r="GU27" s="3"/>
      <c r="GV27" s="3"/>
      <c r="GX27" s="3"/>
      <c r="GY27" s="3"/>
      <c r="GZ27" s="3"/>
      <c r="HA27" s="3"/>
      <c r="HB27" s="3"/>
      <c r="HC27" s="3"/>
      <c r="HD27" s="3"/>
      <c r="HE27" s="3"/>
      <c r="HF27" s="3"/>
      <c r="HG27" s="3"/>
      <c r="HH27" s="3"/>
      <c r="HI27" s="3"/>
      <c r="HK27" s="3"/>
      <c r="HL27" s="3"/>
      <c r="HM27" s="3"/>
      <c r="HN27" s="3"/>
    </row>
    <row r="28" spans="2:254" ht="12" customHeight="1" x14ac:dyDescent="0.15">
      <c r="B28" t="s">
        <v>165</v>
      </c>
      <c r="C28">
        <v>912.08889999999997</v>
      </c>
      <c r="D28">
        <v>499.99829999999997</v>
      </c>
      <c r="E28">
        <v>6.559323</v>
      </c>
      <c r="F28">
        <v>967.23929999999996</v>
      </c>
      <c r="G28" s="42">
        <v>2.0530010000000001</v>
      </c>
      <c r="H28">
        <v>965.1635</v>
      </c>
      <c r="I28">
        <v>3.2340740000000001</v>
      </c>
      <c r="J28">
        <v>1.9417089999999999</v>
      </c>
      <c r="K28" s="42">
        <v>855.08529999999996</v>
      </c>
      <c r="L28" s="42">
        <v>864.17089999999996</v>
      </c>
      <c r="M28">
        <v>927.26400000000001</v>
      </c>
      <c r="N28" s="42">
        <v>977.06679999999994</v>
      </c>
      <c r="O28">
        <v>1.9489289999999999</v>
      </c>
      <c r="P28">
        <v>864.17089999999996</v>
      </c>
      <c r="Q28">
        <v>864.17089999999996</v>
      </c>
      <c r="R28">
        <v>867.70100000000002</v>
      </c>
      <c r="S28" t="s">
        <v>140</v>
      </c>
      <c r="T28">
        <v>898.68299999999999</v>
      </c>
      <c r="U28">
        <v>864.17089999999996</v>
      </c>
      <c r="V28">
        <v>864.41869999999994</v>
      </c>
      <c r="W28">
        <v>984.76499999999999</v>
      </c>
      <c r="X28">
        <v>984.84950000000003</v>
      </c>
      <c r="Y28">
        <v>2.2430729999999999</v>
      </c>
      <c r="Z28">
        <v>867.58389999999997</v>
      </c>
      <c r="AA28">
        <v>750.36649999999997</v>
      </c>
      <c r="AB28">
        <v>864.17089999999996</v>
      </c>
      <c r="AC28">
        <v>864.82240000000002</v>
      </c>
      <c r="AD28" s="42">
        <v>913.5181</v>
      </c>
      <c r="AE28" t="s">
        <v>140</v>
      </c>
      <c r="AF28" s="42">
        <v>898.38480000000004</v>
      </c>
      <c r="AG28">
        <v>803.05439999999999</v>
      </c>
      <c r="AH28" s="42">
        <v>803.54219999999998</v>
      </c>
      <c r="AI28" s="42">
        <v>2.565007</v>
      </c>
      <c r="AJ28" s="42">
        <v>913.51819999999998</v>
      </c>
      <c r="AK28">
        <v>913.51819999999998</v>
      </c>
      <c r="AL28" s="42">
        <v>913.51819999999998</v>
      </c>
      <c r="AM28" s="42">
        <v>984.67460000000005</v>
      </c>
      <c r="AN28">
        <v>949.03189999999995</v>
      </c>
      <c r="AO28" s="42">
        <v>949.13260000000002</v>
      </c>
      <c r="AP28">
        <v>0.78778740000000003</v>
      </c>
      <c r="AQ28">
        <v>965.76520000000005</v>
      </c>
      <c r="AR28" t="s">
        <v>140</v>
      </c>
      <c r="AS28">
        <v>984.22199999999998</v>
      </c>
      <c r="AT28">
        <v>988.90920000000006</v>
      </c>
      <c r="AU28">
        <v>976.95129999999995</v>
      </c>
      <c r="AV28">
        <v>927.26400000000001</v>
      </c>
      <c r="AW28">
        <v>927.26400000000001</v>
      </c>
      <c r="AX28">
        <v>927.26400000000001</v>
      </c>
      <c r="AY28">
        <v>22.236889999999999</v>
      </c>
      <c r="AZ28">
        <v>927.26400000000001</v>
      </c>
      <c r="BA28">
        <v>927.24019999999996</v>
      </c>
      <c r="BB28">
        <v>40.005040000000001</v>
      </c>
      <c r="BC28">
        <v>927.47609999999997</v>
      </c>
      <c r="BD28">
        <v>3.4049320000000001</v>
      </c>
      <c r="BE28" s="42">
        <v>803.54219999999998</v>
      </c>
      <c r="BF28">
        <v>803.54219999999998</v>
      </c>
      <c r="BG28" s="42">
        <v>803.54219999999998</v>
      </c>
      <c r="BH28">
        <v>27.274090000000001</v>
      </c>
      <c r="BI28">
        <v>803.54219999999998</v>
      </c>
      <c r="BJ28" s="42">
        <v>803.52729999999997</v>
      </c>
      <c r="BK28" s="42">
        <v>43.292490000000001</v>
      </c>
      <c r="BL28">
        <v>790.84799999999996</v>
      </c>
      <c r="BM28" s="42">
        <v>2.8144110000000002</v>
      </c>
      <c r="BN28">
        <v>750.36649999999997</v>
      </c>
      <c r="BO28">
        <v>750.36649999999997</v>
      </c>
      <c r="BP28">
        <v>750.36649999999997</v>
      </c>
      <c r="BQ28">
        <v>37.94238</v>
      </c>
      <c r="BR28">
        <v>750.36649999999997</v>
      </c>
      <c r="BS28">
        <v>750.69060000000002</v>
      </c>
      <c r="BT28">
        <v>74.811440000000005</v>
      </c>
      <c r="BU28">
        <v>750.41359999999997</v>
      </c>
      <c r="BV28">
        <v>3.9751660000000002</v>
      </c>
      <c r="BW28">
        <v>949.13260000000002</v>
      </c>
      <c r="BX28" s="42">
        <v>949.13260000000002</v>
      </c>
      <c r="BY28" s="42">
        <v>949.13260000000002</v>
      </c>
      <c r="BZ28" s="42">
        <v>6.9599799999999998</v>
      </c>
      <c r="CA28" s="42">
        <v>949.13260000000002</v>
      </c>
      <c r="CB28" s="42">
        <v>949.12810000000002</v>
      </c>
      <c r="CC28" s="42">
        <v>9.4662570000000006</v>
      </c>
      <c r="CD28">
        <v>949.13580000000002</v>
      </c>
      <c r="CE28">
        <v>0.70062009999999997</v>
      </c>
      <c r="CF28" s="42">
        <v>9.3218920000000001</v>
      </c>
      <c r="CG28">
        <v>927.26400000000001</v>
      </c>
      <c r="CH28" s="42">
        <v>899.3</v>
      </c>
      <c r="CI28" s="42" t="s">
        <v>140</v>
      </c>
      <c r="CJ28" s="42">
        <v>750.36649999999997</v>
      </c>
      <c r="CK28" s="42">
        <v>803.54219999999998</v>
      </c>
      <c r="CL28" s="42">
        <v>2.2430970000000001</v>
      </c>
      <c r="CM28" s="42">
        <v>949.13260000000002</v>
      </c>
      <c r="CN28" s="42">
        <v>957.17920000000004</v>
      </c>
      <c r="CO28">
        <v>2.6801699999999999</v>
      </c>
      <c r="CP28" s="42"/>
      <c r="CQ28" s="42"/>
      <c r="CR28" s="42"/>
      <c r="CS28" s="42"/>
      <c r="CT28"/>
      <c r="CU28"/>
      <c r="CV28"/>
      <c r="CW28"/>
      <c r="CX28"/>
      <c r="CY28" s="42"/>
      <c r="CZ28"/>
      <c r="DA28" s="42"/>
      <c r="DB28"/>
      <c r="DC28"/>
      <c r="DD28"/>
      <c r="DE28"/>
      <c r="DF28" s="42"/>
      <c r="DG28"/>
      <c r="DH28" s="42"/>
      <c r="DI28" s="42"/>
      <c r="DJ28" s="42"/>
      <c r="DK28"/>
      <c r="DL28"/>
      <c r="DM28"/>
      <c r="DN28"/>
      <c r="DO28"/>
      <c r="DP28"/>
      <c r="DQ28" s="42"/>
      <c r="DR28" s="42"/>
      <c r="DS28"/>
      <c r="DT28"/>
      <c r="DU28"/>
      <c r="DV28"/>
      <c r="DW28"/>
      <c r="DX28"/>
      <c r="DY28"/>
      <c r="DZ28"/>
      <c r="EA28"/>
      <c r="EB28"/>
      <c r="EC28" s="42"/>
      <c r="ED28" s="42"/>
      <c r="EE28"/>
      <c r="EF28"/>
      <c r="EG28"/>
      <c r="EH28"/>
      <c r="EI28" s="42"/>
      <c r="EJ28" s="42"/>
      <c r="EK28"/>
      <c r="EL28"/>
      <c r="EM28"/>
      <c r="EN28"/>
      <c r="EO28"/>
      <c r="EP28"/>
      <c r="EQ28"/>
      <c r="ER28"/>
      <c r="ES28"/>
      <c r="ET28"/>
      <c r="EU28"/>
      <c r="EV28"/>
      <c r="EW28"/>
      <c r="EX28"/>
      <c r="EY28"/>
      <c r="EZ28"/>
      <c r="FA28" s="42"/>
      <c r="FB28" s="42"/>
      <c r="FC28"/>
      <c r="FD28" s="42"/>
      <c r="FE28"/>
      <c r="FF28"/>
      <c r="FG28"/>
      <c r="FH28"/>
      <c r="FI28"/>
      <c r="FJ28"/>
      <c r="FK28"/>
      <c r="FL28" s="42"/>
      <c r="FM28" s="42"/>
      <c r="FN28"/>
      <c r="FO28"/>
      <c r="FP28" s="42"/>
      <c r="FQ28"/>
      <c r="FR28"/>
      <c r="FS28"/>
      <c r="FT28" s="42"/>
      <c r="FU28" s="42"/>
      <c r="FV28"/>
      <c r="FW28" s="42"/>
      <c r="FX28" s="42"/>
      <c r="FY28"/>
      <c r="FZ28"/>
      <c r="GA28" s="42"/>
      <c r="GB28" s="42"/>
      <c r="GC28" s="42"/>
      <c r="GD28"/>
      <c r="GE28"/>
      <c r="GF28" s="42"/>
      <c r="GG28"/>
      <c r="GH28" s="42"/>
      <c r="GI28" s="42"/>
      <c r="GL28" s="3"/>
      <c r="GN28" s="3"/>
      <c r="HQ28" s="3"/>
      <c r="HR28" s="3"/>
      <c r="HT28" s="3"/>
      <c r="HU28" s="3"/>
      <c r="HV28" s="3"/>
      <c r="HW28" s="3"/>
      <c r="HY28" s="3"/>
      <c r="HZ28" s="3"/>
      <c r="IA28" s="3"/>
      <c r="IB28" s="3"/>
      <c r="IM28" s="3"/>
      <c r="IN28" s="3"/>
      <c r="IO28" s="3"/>
      <c r="IR28" s="3"/>
      <c r="IS28" s="3"/>
    </row>
    <row r="29" spans="2:254" ht="12" customHeight="1" x14ac:dyDescent="0.15">
      <c r="B29" t="s">
        <v>159</v>
      </c>
      <c r="C29" s="42">
        <v>45.707090000000001</v>
      </c>
      <c r="D29">
        <v>111.1</v>
      </c>
      <c r="E29">
        <v>160.4</v>
      </c>
      <c r="F29">
        <v>44.6</v>
      </c>
      <c r="G29" s="42">
        <v>118.2</v>
      </c>
      <c r="H29" s="42">
        <v>50</v>
      </c>
      <c r="I29">
        <v>109.4054</v>
      </c>
      <c r="J29">
        <v>90.572559999999996</v>
      </c>
      <c r="K29">
        <v>53.022599999999997</v>
      </c>
      <c r="L29" s="42">
        <v>45.235280000000003</v>
      </c>
      <c r="M29">
        <v>126.1482</v>
      </c>
      <c r="N29">
        <v>90</v>
      </c>
      <c r="O29" s="42">
        <v>90.701939999999993</v>
      </c>
      <c r="P29">
        <v>45.235280000000003</v>
      </c>
      <c r="Q29">
        <v>45.235280000000003</v>
      </c>
      <c r="R29">
        <v>25</v>
      </c>
      <c r="S29" t="s">
        <v>140</v>
      </c>
      <c r="T29" s="42">
        <v>45</v>
      </c>
      <c r="U29">
        <v>45.235280000000003</v>
      </c>
      <c r="V29">
        <v>45</v>
      </c>
      <c r="W29">
        <v>45.150060000000003</v>
      </c>
      <c r="X29">
        <v>45</v>
      </c>
      <c r="Y29">
        <v>45.00029</v>
      </c>
      <c r="Z29" s="42">
        <v>25.114380000000001</v>
      </c>
      <c r="AA29" s="42">
        <v>138.24549999999999</v>
      </c>
      <c r="AB29" s="42">
        <v>45.235280000000003</v>
      </c>
      <c r="AC29" s="42">
        <v>45.357509999999998</v>
      </c>
      <c r="AD29" s="42">
        <v>44.999969999999998</v>
      </c>
      <c r="AE29" s="42" t="s">
        <v>140</v>
      </c>
      <c r="AF29" s="42">
        <v>45</v>
      </c>
      <c r="AG29" s="42">
        <v>96.239829999999998</v>
      </c>
      <c r="AH29" s="42">
        <v>95.813810000000004</v>
      </c>
      <c r="AI29" s="42">
        <v>59.262500000000003</v>
      </c>
      <c r="AJ29" s="42">
        <v>45</v>
      </c>
      <c r="AK29" s="42">
        <v>44.999969999999998</v>
      </c>
      <c r="AL29">
        <v>44.999969999999998</v>
      </c>
      <c r="AM29">
        <v>45.255459999999999</v>
      </c>
      <c r="AN29">
        <v>104.97280000000001</v>
      </c>
      <c r="AO29">
        <v>104.8279</v>
      </c>
      <c r="AP29" s="42">
        <v>98.848460000000003</v>
      </c>
      <c r="AQ29">
        <v>45</v>
      </c>
      <c r="AR29" t="s">
        <v>140</v>
      </c>
      <c r="AS29">
        <v>45</v>
      </c>
      <c r="AT29">
        <v>40</v>
      </c>
      <c r="AU29">
        <v>90.087000000000003</v>
      </c>
      <c r="AV29">
        <v>126.1482</v>
      </c>
      <c r="AW29">
        <v>126.1482</v>
      </c>
      <c r="AX29">
        <v>126.1482</v>
      </c>
      <c r="AY29">
        <v>127.053</v>
      </c>
      <c r="AZ29">
        <v>126.1482</v>
      </c>
      <c r="BA29">
        <v>126.1648</v>
      </c>
      <c r="BB29">
        <v>136.67529999999999</v>
      </c>
      <c r="BC29">
        <v>127.053</v>
      </c>
      <c r="BD29">
        <v>127.053</v>
      </c>
      <c r="BE29">
        <v>95.813810000000004</v>
      </c>
      <c r="BF29">
        <v>95.813810000000004</v>
      </c>
      <c r="BG29">
        <v>95.813810000000004</v>
      </c>
      <c r="BH29">
        <v>103.16119999999999</v>
      </c>
      <c r="BI29">
        <v>95.813810000000004</v>
      </c>
      <c r="BJ29">
        <v>95.826809999999995</v>
      </c>
      <c r="BK29">
        <v>108.283</v>
      </c>
      <c r="BL29">
        <v>103.1613</v>
      </c>
      <c r="BM29">
        <v>103.1613</v>
      </c>
      <c r="BN29" s="42">
        <v>138.24549999999999</v>
      </c>
      <c r="BO29" s="42">
        <v>138.24549999999999</v>
      </c>
      <c r="BP29" s="42">
        <v>138.24549999999999</v>
      </c>
      <c r="BQ29" s="42">
        <v>138.52850000000001</v>
      </c>
      <c r="BR29" s="42">
        <v>138.24549999999999</v>
      </c>
      <c r="BS29" s="42">
        <v>138.2646</v>
      </c>
      <c r="BT29" s="42">
        <v>144.96340000000001</v>
      </c>
      <c r="BU29" s="42">
        <v>138.52850000000001</v>
      </c>
      <c r="BV29">
        <v>138.52850000000001</v>
      </c>
      <c r="BW29" s="42">
        <v>104.8279</v>
      </c>
      <c r="BX29" s="42">
        <v>104.8279</v>
      </c>
      <c r="BY29" s="42">
        <v>104.8279</v>
      </c>
      <c r="BZ29">
        <v>104.8279</v>
      </c>
      <c r="CA29">
        <v>104.8279</v>
      </c>
      <c r="CB29">
        <v>104.8344</v>
      </c>
      <c r="CC29" s="42">
        <v>110.9996</v>
      </c>
      <c r="CD29">
        <v>104.8279</v>
      </c>
      <c r="CE29">
        <v>104.8279</v>
      </c>
      <c r="CF29">
        <v>104.767</v>
      </c>
      <c r="CG29" s="42">
        <v>126.1482</v>
      </c>
      <c r="CH29">
        <v>45</v>
      </c>
      <c r="CI29" s="42" t="s">
        <v>140</v>
      </c>
      <c r="CJ29">
        <v>138.24549999999999</v>
      </c>
      <c r="CK29" s="42">
        <v>95.813810000000004</v>
      </c>
      <c r="CL29">
        <v>45</v>
      </c>
      <c r="CM29">
        <v>104.8279</v>
      </c>
      <c r="CN29">
        <v>104.767</v>
      </c>
      <c r="CO29" s="42">
        <v>104.767</v>
      </c>
      <c r="CP29"/>
      <c r="CQ29" s="42"/>
      <c r="CR29" s="42"/>
      <c r="CS29" s="42"/>
      <c r="CT29"/>
      <c r="CU29" s="42"/>
      <c r="CV29"/>
      <c r="CW29" s="42"/>
      <c r="CX29"/>
      <c r="CY29"/>
      <c r="CZ29"/>
      <c r="DA29"/>
      <c r="DB29"/>
      <c r="DC29"/>
      <c r="DD29"/>
      <c r="DE29"/>
      <c r="DF29"/>
      <c r="DG29"/>
      <c r="DH29" s="42"/>
      <c r="DI29"/>
      <c r="DJ29" s="42"/>
      <c r="DK29" s="42"/>
      <c r="DL29"/>
      <c r="DM29" s="42"/>
      <c r="DN29" s="42"/>
      <c r="DO29" s="42"/>
      <c r="DP29" s="42"/>
      <c r="DQ29" s="42"/>
      <c r="DR29" s="42"/>
      <c r="DS29" s="42"/>
      <c r="DT29" s="42"/>
      <c r="DU29" s="42"/>
      <c r="DV29"/>
      <c r="DW29"/>
      <c r="DX29"/>
      <c r="DY29"/>
      <c r="DZ29"/>
      <c r="EA29" s="42"/>
      <c r="EB29" s="42"/>
      <c r="EC29" s="42"/>
      <c r="ED29" s="42"/>
      <c r="EE29" s="42"/>
      <c r="EF29"/>
      <c r="EG29"/>
      <c r="EH29"/>
      <c r="EI29" s="42"/>
      <c r="EJ29" s="42"/>
      <c r="EK29" s="42"/>
      <c r="EL29" s="42"/>
      <c r="EM29"/>
      <c r="EN29"/>
      <c r="EO29" s="42"/>
      <c r="EP29" s="42"/>
      <c r="EQ29" s="42"/>
      <c r="ER29" s="42"/>
      <c r="ES29" s="42"/>
      <c r="ET29" s="42"/>
      <c r="EU29"/>
      <c r="EV29"/>
      <c r="EW29"/>
      <c r="EX29"/>
      <c r="EY29"/>
      <c r="EZ29"/>
      <c r="FA29" s="42"/>
      <c r="FB29" s="42"/>
      <c r="FC29"/>
      <c r="FD29"/>
      <c r="FE29"/>
      <c r="FF29"/>
      <c r="FG29"/>
      <c r="FH29"/>
      <c r="FI29"/>
      <c r="FJ29"/>
      <c r="FK29"/>
      <c r="FL29"/>
      <c r="FM29"/>
      <c r="FN29"/>
      <c r="FO29"/>
      <c r="FP29"/>
      <c r="FQ29"/>
      <c r="FR29"/>
      <c r="FS29"/>
      <c r="FT29"/>
      <c r="FU29"/>
      <c r="FV29"/>
      <c r="FW29"/>
      <c r="FX29"/>
      <c r="FY29"/>
      <c r="FZ29"/>
      <c r="GA29"/>
      <c r="GB29"/>
      <c r="GC29" s="42"/>
      <c r="GD29"/>
      <c r="GE29" s="42"/>
      <c r="GF29"/>
      <c r="GG29" s="42"/>
      <c r="GH29"/>
      <c r="GI29" s="42"/>
      <c r="GK29" s="3"/>
      <c r="GM29" s="3"/>
      <c r="GO29" s="3"/>
      <c r="GP29" s="3"/>
      <c r="GQ29" s="3"/>
      <c r="GS29" s="3"/>
      <c r="GT29" s="3"/>
      <c r="GU29" s="3"/>
      <c r="GV29" s="3"/>
      <c r="HN29" s="3"/>
      <c r="HO29" s="3"/>
      <c r="HP29" s="3"/>
      <c r="HR29" s="3"/>
      <c r="HU29" s="3"/>
      <c r="HV29" s="3"/>
      <c r="HW29" s="3"/>
      <c r="HX29" s="3"/>
      <c r="HZ29" s="3"/>
      <c r="IA29" s="3"/>
      <c r="IB29" s="3"/>
      <c r="IC29" s="3"/>
      <c r="IH29" s="3"/>
      <c r="II29" s="3"/>
      <c r="IL29" s="3"/>
      <c r="IM29" s="3"/>
      <c r="IR29" s="3"/>
      <c r="IS29" s="3"/>
      <c r="IT29" s="3"/>
    </row>
    <row r="30" spans="2:254" ht="12" customHeight="1" x14ac:dyDescent="0.15">
      <c r="B30" t="s">
        <v>160</v>
      </c>
      <c r="C30">
        <v>1.03</v>
      </c>
      <c r="D30">
        <v>1.5</v>
      </c>
      <c r="E30">
        <v>4.1399999999999997</v>
      </c>
      <c r="F30">
        <v>5</v>
      </c>
      <c r="G30">
        <v>1.6</v>
      </c>
      <c r="H30">
        <v>17.8</v>
      </c>
      <c r="I30">
        <v>1.05</v>
      </c>
      <c r="J30">
        <v>1.05</v>
      </c>
      <c r="K30">
        <v>6.7</v>
      </c>
      <c r="L30">
        <v>6.7</v>
      </c>
      <c r="M30">
        <v>1.6</v>
      </c>
      <c r="N30">
        <v>1.6</v>
      </c>
      <c r="O30">
        <v>1.05</v>
      </c>
      <c r="P30">
        <v>6.7</v>
      </c>
      <c r="Q30">
        <v>6.7</v>
      </c>
      <c r="R30">
        <v>4</v>
      </c>
      <c r="S30" t="s">
        <v>140</v>
      </c>
      <c r="T30">
        <v>1.03</v>
      </c>
      <c r="U30">
        <v>6.7</v>
      </c>
      <c r="V30">
        <v>1.03</v>
      </c>
      <c r="W30">
        <v>6.9</v>
      </c>
      <c r="X30">
        <v>1.03</v>
      </c>
      <c r="Y30">
        <v>1.03</v>
      </c>
      <c r="Z30">
        <v>1.03</v>
      </c>
      <c r="AA30">
        <v>1.2</v>
      </c>
      <c r="AB30">
        <v>6.7</v>
      </c>
      <c r="AC30">
        <v>1.03</v>
      </c>
      <c r="AD30">
        <v>1.03</v>
      </c>
      <c r="AE30" t="s">
        <v>140</v>
      </c>
      <c r="AF30">
        <v>1.03</v>
      </c>
      <c r="AG30">
        <v>6.8</v>
      </c>
      <c r="AH30">
        <v>1.2</v>
      </c>
      <c r="AI30">
        <v>1.05</v>
      </c>
      <c r="AJ30">
        <v>1.03</v>
      </c>
      <c r="AK30">
        <v>1.03</v>
      </c>
      <c r="AL30">
        <v>1.03</v>
      </c>
      <c r="AM30">
        <v>1.03</v>
      </c>
      <c r="AN30">
        <v>6.4</v>
      </c>
      <c r="AO30">
        <v>1.2</v>
      </c>
      <c r="AP30">
        <v>1.05</v>
      </c>
      <c r="AQ30">
        <v>1.03</v>
      </c>
      <c r="AR30" t="s">
        <v>140</v>
      </c>
      <c r="AS30">
        <v>1.03</v>
      </c>
      <c r="AT30">
        <v>5.9</v>
      </c>
      <c r="AU30">
        <v>3.5</v>
      </c>
      <c r="AV30">
        <v>1.6</v>
      </c>
      <c r="AW30">
        <v>1.6</v>
      </c>
      <c r="AX30">
        <v>1.6</v>
      </c>
      <c r="AY30">
        <v>1.6</v>
      </c>
      <c r="AZ30">
        <v>1.6</v>
      </c>
      <c r="BA30">
        <v>2.1274150000000001</v>
      </c>
      <c r="BB30">
        <v>2.1274150000000001</v>
      </c>
      <c r="BC30">
        <v>1.6</v>
      </c>
      <c r="BD30">
        <v>1.6</v>
      </c>
      <c r="BE30">
        <v>1.2</v>
      </c>
      <c r="BF30">
        <v>1.2</v>
      </c>
      <c r="BG30">
        <v>1.2</v>
      </c>
      <c r="BH30">
        <v>1.2</v>
      </c>
      <c r="BI30">
        <v>1.2</v>
      </c>
      <c r="BJ30">
        <v>1.4605779999999999</v>
      </c>
      <c r="BK30">
        <v>1.4605779999999999</v>
      </c>
      <c r="BL30">
        <v>1.2</v>
      </c>
      <c r="BM30">
        <v>1.2</v>
      </c>
      <c r="BN30">
        <v>1.2</v>
      </c>
      <c r="BO30">
        <v>1.2</v>
      </c>
      <c r="BP30">
        <v>1.2</v>
      </c>
      <c r="BQ30">
        <v>1.2</v>
      </c>
      <c r="BR30">
        <v>1.2</v>
      </c>
      <c r="BS30">
        <v>1.4214850000000001</v>
      </c>
      <c r="BT30">
        <v>1.4214850000000001</v>
      </c>
      <c r="BU30">
        <v>1.2</v>
      </c>
      <c r="BV30">
        <v>1.2</v>
      </c>
      <c r="BW30">
        <v>1.2</v>
      </c>
      <c r="BX30">
        <v>1.2</v>
      </c>
      <c r="BY30">
        <v>1.2</v>
      </c>
      <c r="BZ30">
        <v>1.2</v>
      </c>
      <c r="CA30">
        <v>1.2</v>
      </c>
      <c r="CB30">
        <v>1.480165</v>
      </c>
      <c r="CC30">
        <v>1.480165</v>
      </c>
      <c r="CD30">
        <v>1.2</v>
      </c>
      <c r="CE30">
        <v>1.2</v>
      </c>
      <c r="CF30">
        <v>1.5</v>
      </c>
      <c r="CG30">
        <v>1.6</v>
      </c>
      <c r="CH30">
        <v>1.03</v>
      </c>
      <c r="CI30" t="s">
        <v>140</v>
      </c>
      <c r="CJ30">
        <v>1.2</v>
      </c>
      <c r="CK30">
        <v>1.2</v>
      </c>
      <c r="CL30">
        <v>1.03</v>
      </c>
      <c r="CM30">
        <v>1.2</v>
      </c>
      <c r="CN30">
        <v>1.5</v>
      </c>
      <c r="CO30">
        <v>1.5</v>
      </c>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row>
    <row r="31" spans="2:254" ht="12" customHeight="1" x14ac:dyDescent="0.15">
      <c r="B31" t="s">
        <v>166</v>
      </c>
      <c r="C31">
        <v>65.291210000000007</v>
      </c>
      <c r="D31">
        <v>43.244300000000003</v>
      </c>
      <c r="E31">
        <v>45.537739999999999</v>
      </c>
      <c r="F31">
        <v>22.86506</v>
      </c>
      <c r="G31">
        <v>35.91778</v>
      </c>
      <c r="H31">
        <v>29.955390000000001</v>
      </c>
      <c r="I31">
        <v>94.931169999999995</v>
      </c>
      <c r="J31">
        <v>54.76979</v>
      </c>
      <c r="K31">
        <v>95.97551</v>
      </c>
      <c r="L31">
        <v>95.118160000000003</v>
      </c>
      <c r="M31">
        <v>54.946010000000001</v>
      </c>
      <c r="N31">
        <v>54.946010000000001</v>
      </c>
      <c r="O31">
        <v>54.991889999999998</v>
      </c>
      <c r="P31">
        <v>95.118160000000003</v>
      </c>
      <c r="Q31">
        <v>95.118160000000003</v>
      </c>
      <c r="R31">
        <v>116.1601</v>
      </c>
      <c r="S31" t="s">
        <v>140</v>
      </c>
      <c r="T31">
        <v>54.991889999999998</v>
      </c>
      <c r="U31">
        <v>95.118160000000003</v>
      </c>
      <c r="V31">
        <v>95.118160000000003</v>
      </c>
      <c r="W31">
        <v>18.279979999999998</v>
      </c>
      <c r="X31">
        <v>18.279979999999998</v>
      </c>
      <c r="Y31">
        <v>31.214210000000001</v>
      </c>
      <c r="Z31">
        <v>116.1601</v>
      </c>
      <c r="AA31">
        <v>108.14319999999999</v>
      </c>
      <c r="AB31">
        <v>95.118160000000003</v>
      </c>
      <c r="AC31">
        <v>94.331599999999995</v>
      </c>
      <c r="AD31">
        <v>65.070099999999996</v>
      </c>
      <c r="AE31" t="s">
        <v>140</v>
      </c>
      <c r="AF31">
        <v>69.524540000000002</v>
      </c>
      <c r="AG31">
        <v>101.4637</v>
      </c>
      <c r="AH31">
        <v>101.4637</v>
      </c>
      <c r="AI31">
        <v>65.070080000000004</v>
      </c>
      <c r="AJ31">
        <v>65.070080000000004</v>
      </c>
      <c r="AK31" s="42">
        <v>65.070080000000004</v>
      </c>
      <c r="AL31">
        <v>65.070080000000004</v>
      </c>
      <c r="AM31">
        <v>18.298179999999999</v>
      </c>
      <c r="AN31">
        <v>18.040379999999999</v>
      </c>
      <c r="AO31">
        <v>18.040379999999999</v>
      </c>
      <c r="AP31">
        <v>22.832419999999999</v>
      </c>
      <c r="AQ31">
        <v>22.832419999999999</v>
      </c>
      <c r="AR31" t="s">
        <v>140</v>
      </c>
      <c r="AS31">
        <v>18.648340000000001</v>
      </c>
      <c r="AT31">
        <v>18.040379999999999</v>
      </c>
      <c r="AU31">
        <v>54.946010000000001</v>
      </c>
      <c r="AV31">
        <v>54.946010000000001</v>
      </c>
      <c r="AW31">
        <v>54.946010000000001</v>
      </c>
      <c r="AX31">
        <v>54.946010000000001</v>
      </c>
      <c r="AY31">
        <v>54.946010000000001</v>
      </c>
      <c r="AZ31">
        <v>54.946010000000001</v>
      </c>
      <c r="BA31">
        <v>54.946010000000001</v>
      </c>
      <c r="BB31">
        <v>54.946010000000001</v>
      </c>
      <c r="BC31">
        <v>55.69426</v>
      </c>
      <c r="BD31">
        <v>51.058860000000003</v>
      </c>
      <c r="BE31">
        <v>101.4637</v>
      </c>
      <c r="BF31">
        <v>101.4637</v>
      </c>
      <c r="BG31">
        <v>101.4637</v>
      </c>
      <c r="BH31">
        <v>101.4637</v>
      </c>
      <c r="BI31">
        <v>101.4637</v>
      </c>
      <c r="BJ31">
        <v>101.4637</v>
      </c>
      <c r="BK31">
        <v>101.4637</v>
      </c>
      <c r="BL31">
        <v>106.4152</v>
      </c>
      <c r="BM31">
        <v>71.512690000000006</v>
      </c>
      <c r="BN31" s="42">
        <v>108.14319999999999</v>
      </c>
      <c r="BO31">
        <v>108.14319999999999</v>
      </c>
      <c r="BP31">
        <v>108.14319999999999</v>
      </c>
      <c r="BQ31">
        <v>108.14319999999999</v>
      </c>
      <c r="BR31">
        <v>108.14319999999999</v>
      </c>
      <c r="BS31">
        <v>108.14319999999999</v>
      </c>
      <c r="BT31" s="42">
        <v>108.14319999999999</v>
      </c>
      <c r="BU31">
        <v>108.0722</v>
      </c>
      <c r="BV31">
        <v>108.78660000000001</v>
      </c>
      <c r="BW31">
        <v>18.040379999999999</v>
      </c>
      <c r="BX31">
        <v>18.040379999999999</v>
      </c>
      <c r="BY31" s="42">
        <v>18.040379999999999</v>
      </c>
      <c r="BZ31" s="42">
        <v>18.040379999999999</v>
      </c>
      <c r="CA31" s="42">
        <v>18.040379999999999</v>
      </c>
      <c r="CB31">
        <v>18.040379999999999</v>
      </c>
      <c r="CC31">
        <v>18.040379999999999</v>
      </c>
      <c r="CD31" s="42">
        <v>18.039940000000001</v>
      </c>
      <c r="CE31">
        <v>18.044339999999998</v>
      </c>
      <c r="CF31">
        <v>54.831560000000003</v>
      </c>
      <c r="CG31" s="42">
        <v>54.946010000000001</v>
      </c>
      <c r="CH31">
        <v>55.082509999999999</v>
      </c>
      <c r="CI31" t="s">
        <v>140</v>
      </c>
      <c r="CJ31">
        <v>108.14319999999999</v>
      </c>
      <c r="CK31">
        <v>101.4637</v>
      </c>
      <c r="CL31">
        <v>31.214210000000001</v>
      </c>
      <c r="CM31">
        <v>18.040379999999999</v>
      </c>
      <c r="CN31">
        <v>54.946010000000001</v>
      </c>
      <c r="CO31">
        <v>54.76979</v>
      </c>
      <c r="CP31"/>
      <c r="CQ31"/>
      <c r="CR31"/>
      <c r="CS31"/>
      <c r="CT31"/>
      <c r="CU31"/>
      <c r="CV31"/>
      <c r="CW31"/>
      <c r="CX31"/>
      <c r="CY31"/>
      <c r="CZ31"/>
      <c r="DA31"/>
      <c r="DB31"/>
      <c r="DC31"/>
      <c r="DD31"/>
      <c r="DE31"/>
      <c r="DF31"/>
      <c r="DG31"/>
      <c r="DH31"/>
      <c r="DI31"/>
      <c r="DJ31"/>
      <c r="DK31"/>
      <c r="DL31"/>
      <c r="DM31"/>
      <c r="DN31"/>
      <c r="DO31"/>
      <c r="DP31"/>
      <c r="DQ31"/>
      <c r="DR31"/>
      <c r="DS31"/>
      <c r="DT31" s="42"/>
      <c r="DU31" s="42"/>
      <c r="DV31"/>
      <c r="DW31"/>
      <c r="DX31"/>
      <c r="DY31"/>
      <c r="DZ31" s="42"/>
      <c r="EA31" s="42"/>
      <c r="EB31"/>
      <c r="EC31"/>
      <c r="ED31"/>
      <c r="EE31"/>
      <c r="EF31"/>
      <c r="EG31"/>
      <c r="EH31"/>
      <c r="EI31"/>
      <c r="EJ31"/>
      <c r="EK31"/>
      <c r="EL31"/>
      <c r="EM31"/>
      <c r="EN31"/>
      <c r="EO31"/>
      <c r="EP31"/>
      <c r="EQ31"/>
      <c r="ER31"/>
      <c r="ES31"/>
      <c r="ET31"/>
      <c r="EU31"/>
      <c r="EV31"/>
      <c r="EW31"/>
      <c r="EX31"/>
      <c r="EY31"/>
      <c r="EZ31"/>
      <c r="FA31"/>
      <c r="FB31"/>
      <c r="FC31"/>
      <c r="FD31"/>
      <c r="FE31"/>
      <c r="FF31"/>
      <c r="FG31"/>
      <c r="FH31"/>
      <c r="FI31" s="42"/>
      <c r="FJ31" s="42"/>
      <c r="FK31"/>
      <c r="FL31"/>
      <c r="FM31"/>
      <c r="FN31"/>
      <c r="FO31"/>
      <c r="FP31"/>
      <c r="FQ31"/>
      <c r="FR31"/>
      <c r="FS31"/>
      <c r="FT31"/>
      <c r="FU31"/>
      <c r="FV31"/>
      <c r="FW31"/>
      <c r="FX31" s="42"/>
      <c r="FY31"/>
      <c r="FZ31"/>
      <c r="GA31"/>
      <c r="GB31"/>
      <c r="GC31"/>
      <c r="GD31"/>
      <c r="GE31"/>
      <c r="GF31"/>
      <c r="GG31" s="42"/>
      <c r="GH31"/>
      <c r="GI31"/>
    </row>
    <row r="32" spans="2:254" ht="12" customHeight="1" x14ac:dyDescent="0.15">
      <c r="B32" t="s">
        <v>139</v>
      </c>
      <c r="C32" t="s">
        <v>140</v>
      </c>
      <c r="D32" t="s">
        <v>140</v>
      </c>
      <c r="E32" t="s">
        <v>140</v>
      </c>
      <c r="F32" t="s">
        <v>140</v>
      </c>
      <c r="G32" t="s">
        <v>140</v>
      </c>
      <c r="H32" t="s">
        <v>140</v>
      </c>
      <c r="I32" t="s">
        <v>140</v>
      </c>
      <c r="J32" t="s">
        <v>140</v>
      </c>
      <c r="K32" t="s">
        <v>140</v>
      </c>
      <c r="L32" t="s">
        <v>140</v>
      </c>
      <c r="M32" t="s">
        <v>140</v>
      </c>
      <c r="N32" t="s">
        <v>140</v>
      </c>
      <c r="O32" t="s">
        <v>140</v>
      </c>
      <c r="P32" t="s">
        <v>140</v>
      </c>
      <c r="Q32" t="s">
        <v>140</v>
      </c>
      <c r="R32" t="s">
        <v>140</v>
      </c>
      <c r="S32" t="s">
        <v>140</v>
      </c>
      <c r="T32" t="s">
        <v>140</v>
      </c>
      <c r="U32" t="s">
        <v>140</v>
      </c>
      <c r="V32" t="s">
        <v>140</v>
      </c>
      <c r="W32" t="s">
        <v>140</v>
      </c>
      <c r="X32" t="s">
        <v>140</v>
      </c>
      <c r="Y32" t="s">
        <v>140</v>
      </c>
      <c r="Z32" t="s">
        <v>140</v>
      </c>
      <c r="AA32" t="s">
        <v>140</v>
      </c>
      <c r="AB32" t="s">
        <v>140</v>
      </c>
      <c r="AC32" t="s">
        <v>140</v>
      </c>
      <c r="AD32" t="s">
        <v>140</v>
      </c>
      <c r="AE32" t="s">
        <v>140</v>
      </c>
      <c r="AF32" t="s">
        <v>140</v>
      </c>
      <c r="AG32" t="s">
        <v>140</v>
      </c>
      <c r="AH32" t="s">
        <v>140</v>
      </c>
      <c r="AI32" t="s">
        <v>140</v>
      </c>
      <c r="AJ32" t="s">
        <v>140</v>
      </c>
      <c r="AK32" t="s">
        <v>140</v>
      </c>
      <c r="AL32" t="s">
        <v>140</v>
      </c>
      <c r="AM32" t="s">
        <v>140</v>
      </c>
      <c r="AN32" t="s">
        <v>140</v>
      </c>
      <c r="AO32" t="s">
        <v>140</v>
      </c>
      <c r="AP32" t="s">
        <v>140</v>
      </c>
      <c r="AQ32" t="s">
        <v>140</v>
      </c>
      <c r="AR32" t="s">
        <v>140</v>
      </c>
      <c r="AS32" t="s">
        <v>140</v>
      </c>
      <c r="AT32" t="s">
        <v>140</v>
      </c>
      <c r="AU32" t="s">
        <v>140</v>
      </c>
      <c r="AV32" t="s">
        <v>140</v>
      </c>
      <c r="AW32" t="s">
        <v>140</v>
      </c>
      <c r="AX32" t="s">
        <v>140</v>
      </c>
      <c r="AY32" t="s">
        <v>140</v>
      </c>
      <c r="AZ32" t="s">
        <v>140</v>
      </c>
      <c r="BA32" t="s">
        <v>140</v>
      </c>
      <c r="BB32" t="s">
        <v>140</v>
      </c>
      <c r="BC32" t="s">
        <v>140</v>
      </c>
      <c r="BD32" t="s">
        <v>140</v>
      </c>
      <c r="BE32" t="s">
        <v>140</v>
      </c>
      <c r="BF32" t="s">
        <v>140</v>
      </c>
      <c r="BG32" t="s">
        <v>140</v>
      </c>
      <c r="BH32" t="s">
        <v>140</v>
      </c>
      <c r="BI32" t="s">
        <v>140</v>
      </c>
      <c r="BJ32" t="s">
        <v>140</v>
      </c>
      <c r="BK32" t="s">
        <v>140</v>
      </c>
      <c r="BL32" t="s">
        <v>140</v>
      </c>
      <c r="BM32" t="s">
        <v>140</v>
      </c>
      <c r="BN32" t="s">
        <v>140</v>
      </c>
      <c r="BO32" t="s">
        <v>140</v>
      </c>
      <c r="BP32" t="s">
        <v>140</v>
      </c>
      <c r="BQ32" t="s">
        <v>140</v>
      </c>
      <c r="BR32" t="s">
        <v>140</v>
      </c>
      <c r="BS32" t="s">
        <v>140</v>
      </c>
      <c r="BT32" t="s">
        <v>140</v>
      </c>
      <c r="BU32" t="s">
        <v>140</v>
      </c>
      <c r="BV32" s="42" t="s">
        <v>140</v>
      </c>
      <c r="BW32" t="s">
        <v>140</v>
      </c>
      <c r="BX32" t="s">
        <v>140</v>
      </c>
      <c r="BY32" t="s">
        <v>140</v>
      </c>
      <c r="BZ32" t="s">
        <v>140</v>
      </c>
      <c r="CA32" t="s">
        <v>140</v>
      </c>
      <c r="CB32" t="s">
        <v>140</v>
      </c>
      <c r="CC32" t="s">
        <v>140</v>
      </c>
      <c r="CD32" t="s">
        <v>140</v>
      </c>
      <c r="CE32" t="s">
        <v>140</v>
      </c>
      <c r="CF32" t="s">
        <v>140</v>
      </c>
      <c r="CG32" t="s">
        <v>140</v>
      </c>
      <c r="CH32" t="s">
        <v>140</v>
      </c>
      <c r="CI32" t="s">
        <v>140</v>
      </c>
      <c r="CJ32" t="s">
        <v>140</v>
      </c>
      <c r="CK32" t="s">
        <v>140</v>
      </c>
      <c r="CL32" t="s">
        <v>140</v>
      </c>
      <c r="CM32" t="s">
        <v>140</v>
      </c>
      <c r="CN32" t="s">
        <v>140</v>
      </c>
      <c r="CO32" t="s">
        <v>140</v>
      </c>
      <c r="CP32"/>
      <c r="CQ32"/>
      <c r="CR32"/>
      <c r="CS32"/>
      <c r="CT32"/>
      <c r="CU32"/>
      <c r="CV32"/>
      <c r="CW32"/>
      <c r="CX32"/>
      <c r="CY32"/>
      <c r="CZ32"/>
      <c r="DA32"/>
      <c r="DB32"/>
      <c r="DC32"/>
      <c r="DD32"/>
      <c r="DE32"/>
      <c r="DF32"/>
      <c r="DG32"/>
      <c r="DH32"/>
      <c r="DI32"/>
      <c r="DJ32"/>
      <c r="DK32" s="42"/>
      <c r="DL32" s="4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s="42"/>
      <c r="GB32"/>
      <c r="GC32"/>
      <c r="GD32"/>
      <c r="GE32"/>
      <c r="GF32"/>
      <c r="GG32"/>
      <c r="GH32"/>
      <c r="GI32"/>
    </row>
    <row r="33" spans="2:253" ht="12" customHeight="1" x14ac:dyDescent="0.15">
      <c r="B33" t="s">
        <v>141</v>
      </c>
      <c r="C33" t="s">
        <v>140</v>
      </c>
      <c r="D33" t="s">
        <v>140</v>
      </c>
      <c r="E33" t="s">
        <v>140</v>
      </c>
      <c r="F33" t="s">
        <v>140</v>
      </c>
      <c r="G33" t="s">
        <v>140</v>
      </c>
      <c r="H33" t="s">
        <v>140</v>
      </c>
      <c r="I33" t="s">
        <v>140</v>
      </c>
      <c r="J33" t="s">
        <v>140</v>
      </c>
      <c r="K33" t="s">
        <v>140</v>
      </c>
      <c r="L33" t="s">
        <v>140</v>
      </c>
      <c r="M33" t="s">
        <v>140</v>
      </c>
      <c r="N33" t="s">
        <v>140</v>
      </c>
      <c r="O33" t="s">
        <v>140</v>
      </c>
      <c r="P33" t="s">
        <v>140</v>
      </c>
      <c r="Q33" t="s">
        <v>140</v>
      </c>
      <c r="R33" t="s">
        <v>140</v>
      </c>
      <c r="S33" t="s">
        <v>140</v>
      </c>
      <c r="T33" t="s">
        <v>140</v>
      </c>
      <c r="U33" t="s">
        <v>140</v>
      </c>
      <c r="V33" t="s">
        <v>140</v>
      </c>
      <c r="W33" t="s">
        <v>140</v>
      </c>
      <c r="X33" t="s">
        <v>140</v>
      </c>
      <c r="Y33" t="s">
        <v>140</v>
      </c>
      <c r="Z33" t="s">
        <v>140</v>
      </c>
      <c r="AA33" t="s">
        <v>140</v>
      </c>
      <c r="AB33" t="s">
        <v>140</v>
      </c>
      <c r="AC33" t="s">
        <v>140</v>
      </c>
      <c r="AD33" t="s">
        <v>140</v>
      </c>
      <c r="AE33" t="s">
        <v>140</v>
      </c>
      <c r="AF33" t="s">
        <v>140</v>
      </c>
      <c r="AG33" t="s">
        <v>140</v>
      </c>
      <c r="AH33" t="s">
        <v>140</v>
      </c>
      <c r="AI33" t="s">
        <v>140</v>
      </c>
      <c r="AJ33" t="s">
        <v>140</v>
      </c>
      <c r="AK33" t="s">
        <v>140</v>
      </c>
      <c r="AL33" t="s">
        <v>140</v>
      </c>
      <c r="AM33" t="s">
        <v>140</v>
      </c>
      <c r="AN33" t="s">
        <v>140</v>
      </c>
      <c r="AO33" t="s">
        <v>140</v>
      </c>
      <c r="AP33" t="s">
        <v>140</v>
      </c>
      <c r="AQ33" t="s">
        <v>140</v>
      </c>
      <c r="AR33" t="s">
        <v>140</v>
      </c>
      <c r="AS33" t="s">
        <v>140</v>
      </c>
      <c r="AT33" t="s">
        <v>140</v>
      </c>
      <c r="AU33" t="s">
        <v>140</v>
      </c>
      <c r="AV33" t="s">
        <v>140</v>
      </c>
      <c r="AW33" t="s">
        <v>140</v>
      </c>
      <c r="AX33" t="s">
        <v>140</v>
      </c>
      <c r="AY33" t="s">
        <v>140</v>
      </c>
      <c r="AZ33" t="s">
        <v>140</v>
      </c>
      <c r="BA33" t="s">
        <v>140</v>
      </c>
      <c r="BB33" t="s">
        <v>140</v>
      </c>
      <c r="BC33" t="s">
        <v>140</v>
      </c>
      <c r="BD33" t="s">
        <v>140</v>
      </c>
      <c r="BE33" t="s">
        <v>140</v>
      </c>
      <c r="BF33" t="s">
        <v>140</v>
      </c>
      <c r="BG33" t="s">
        <v>140</v>
      </c>
      <c r="BH33" t="s">
        <v>140</v>
      </c>
      <c r="BI33" t="s">
        <v>140</v>
      </c>
      <c r="BJ33" t="s">
        <v>140</v>
      </c>
      <c r="BK33" t="s">
        <v>140</v>
      </c>
      <c r="BL33" t="s">
        <v>140</v>
      </c>
      <c r="BM33" t="s">
        <v>140</v>
      </c>
      <c r="BN33" t="s">
        <v>140</v>
      </c>
      <c r="BO33" t="s">
        <v>140</v>
      </c>
      <c r="BP33" t="s">
        <v>140</v>
      </c>
      <c r="BQ33" t="s">
        <v>140</v>
      </c>
      <c r="BR33" t="s">
        <v>140</v>
      </c>
      <c r="BS33" t="s">
        <v>140</v>
      </c>
      <c r="BT33" t="s">
        <v>140</v>
      </c>
      <c r="BU33" t="s">
        <v>140</v>
      </c>
      <c r="BV33" t="s">
        <v>140</v>
      </c>
      <c r="BW33" t="s">
        <v>140</v>
      </c>
      <c r="BX33" t="s">
        <v>140</v>
      </c>
      <c r="BY33" t="s">
        <v>140</v>
      </c>
      <c r="BZ33" t="s">
        <v>140</v>
      </c>
      <c r="CA33" t="s">
        <v>140</v>
      </c>
      <c r="CB33" t="s">
        <v>140</v>
      </c>
      <c r="CC33" t="s">
        <v>140</v>
      </c>
      <c r="CD33" t="s">
        <v>140</v>
      </c>
      <c r="CE33" t="s">
        <v>140</v>
      </c>
      <c r="CF33" t="s">
        <v>140</v>
      </c>
      <c r="CG33" t="s">
        <v>140</v>
      </c>
      <c r="CH33" t="s">
        <v>140</v>
      </c>
      <c r="CI33" t="s">
        <v>140</v>
      </c>
      <c r="CJ33" t="s">
        <v>140</v>
      </c>
      <c r="CK33" t="s">
        <v>140</v>
      </c>
      <c r="CL33" t="s">
        <v>140</v>
      </c>
      <c r="CM33" t="s">
        <v>140</v>
      </c>
      <c r="CN33" t="s">
        <v>140</v>
      </c>
      <c r="CO33" t="s">
        <v>140</v>
      </c>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row>
    <row r="34" spans="2:253" ht="12" customHeight="1" x14ac:dyDescent="0.15">
      <c r="B34" t="s">
        <v>381</v>
      </c>
      <c r="C34">
        <v>0</v>
      </c>
      <c r="D34">
        <v>0</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0</v>
      </c>
      <c r="BJ34">
        <v>0</v>
      </c>
      <c r="BK34">
        <v>0</v>
      </c>
      <c r="BL34">
        <v>0</v>
      </c>
      <c r="BM34">
        <v>0</v>
      </c>
      <c r="BN34">
        <v>0</v>
      </c>
      <c r="BO34">
        <v>0</v>
      </c>
      <c r="BP34">
        <v>0</v>
      </c>
      <c r="BQ34">
        <v>0</v>
      </c>
      <c r="BR34">
        <v>0</v>
      </c>
      <c r="BS34">
        <v>0</v>
      </c>
      <c r="BT34">
        <v>0</v>
      </c>
      <c r="BU34">
        <v>0</v>
      </c>
      <c r="BV34">
        <v>0</v>
      </c>
      <c r="BW34">
        <v>0</v>
      </c>
      <c r="BX34">
        <v>0</v>
      </c>
      <c r="BY34">
        <v>0</v>
      </c>
      <c r="BZ34">
        <v>0</v>
      </c>
      <c r="CA34">
        <v>0</v>
      </c>
      <c r="CB34">
        <v>0</v>
      </c>
      <c r="CC34">
        <v>0</v>
      </c>
      <c r="CD34">
        <v>0</v>
      </c>
      <c r="CE34">
        <v>0</v>
      </c>
      <c r="CF34">
        <v>0</v>
      </c>
      <c r="CG34">
        <v>0</v>
      </c>
      <c r="CH34">
        <v>0</v>
      </c>
      <c r="CI34">
        <v>0</v>
      </c>
      <c r="CJ34">
        <v>0</v>
      </c>
      <c r="CK34">
        <v>0</v>
      </c>
      <c r="CL34">
        <v>0</v>
      </c>
      <c r="CM34">
        <v>0</v>
      </c>
      <c r="CN34">
        <v>0</v>
      </c>
      <c r="CO34">
        <v>0</v>
      </c>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row>
    <row r="35" spans="2:253" ht="12" customHeight="1" x14ac:dyDescent="0.15">
      <c r="B35" t="s">
        <v>382</v>
      </c>
      <c r="C35">
        <v>0</v>
      </c>
      <c r="D35">
        <v>0</v>
      </c>
      <c r="E35">
        <v>0</v>
      </c>
      <c r="F35">
        <v>0</v>
      </c>
      <c r="G35">
        <v>0</v>
      </c>
      <c r="H35" s="42">
        <v>0</v>
      </c>
      <c r="I35">
        <v>0</v>
      </c>
      <c r="J35" s="42">
        <v>0</v>
      </c>
      <c r="K35">
        <v>0</v>
      </c>
      <c r="L35">
        <v>0</v>
      </c>
      <c r="M35">
        <v>0</v>
      </c>
      <c r="N35">
        <v>0</v>
      </c>
      <c r="O35">
        <v>0</v>
      </c>
      <c r="P35">
        <v>0</v>
      </c>
      <c r="Q35">
        <v>0</v>
      </c>
      <c r="R35">
        <v>0</v>
      </c>
      <c r="S35">
        <v>0</v>
      </c>
      <c r="T35">
        <v>0</v>
      </c>
      <c r="U35">
        <v>0</v>
      </c>
      <c r="V35">
        <v>0</v>
      </c>
      <c r="W35">
        <v>0</v>
      </c>
      <c r="X35">
        <v>0</v>
      </c>
      <c r="Y35">
        <v>0</v>
      </c>
      <c r="Z35" s="42">
        <v>0</v>
      </c>
      <c r="AA35" s="42">
        <v>0</v>
      </c>
      <c r="AB35" s="42">
        <v>0</v>
      </c>
      <c r="AC35" s="42">
        <v>0</v>
      </c>
      <c r="AD35" s="42">
        <v>0</v>
      </c>
      <c r="AE35" s="42">
        <v>0</v>
      </c>
      <c r="AF35" s="42">
        <v>0</v>
      </c>
      <c r="AG35" s="42">
        <v>0</v>
      </c>
      <c r="AH35" s="42">
        <v>0</v>
      </c>
      <c r="AI35" s="42">
        <v>0</v>
      </c>
      <c r="AJ35" s="42">
        <v>0</v>
      </c>
      <c r="AK35">
        <v>0</v>
      </c>
      <c r="AL35">
        <v>0</v>
      </c>
      <c r="AM35">
        <v>0</v>
      </c>
      <c r="AN35">
        <v>0</v>
      </c>
      <c r="AO35" s="42">
        <v>0</v>
      </c>
      <c r="AP35">
        <v>0</v>
      </c>
      <c r="AQ35" s="42">
        <v>0</v>
      </c>
      <c r="AR35" s="42">
        <v>0</v>
      </c>
      <c r="AS35">
        <v>0</v>
      </c>
      <c r="AT35" s="42">
        <v>0</v>
      </c>
      <c r="AU35">
        <v>0</v>
      </c>
      <c r="AV35" s="42">
        <v>0</v>
      </c>
      <c r="AW35" s="42">
        <v>0</v>
      </c>
      <c r="AX35" s="42">
        <v>0</v>
      </c>
      <c r="AY35" s="42">
        <v>0</v>
      </c>
      <c r="AZ35" s="42">
        <v>0</v>
      </c>
      <c r="BA35" s="42">
        <v>0</v>
      </c>
      <c r="BB35" s="42">
        <v>0</v>
      </c>
      <c r="BC35" s="42">
        <v>0</v>
      </c>
      <c r="BD35" s="42">
        <v>0</v>
      </c>
      <c r="BE35">
        <v>0</v>
      </c>
      <c r="BF35" s="42">
        <v>0</v>
      </c>
      <c r="BG35" s="42">
        <v>0</v>
      </c>
      <c r="BH35">
        <v>0</v>
      </c>
      <c r="BI35">
        <v>0</v>
      </c>
      <c r="BJ35">
        <v>0</v>
      </c>
      <c r="BK35">
        <v>0</v>
      </c>
      <c r="BL35" s="42">
        <v>0</v>
      </c>
      <c r="BM35">
        <v>0</v>
      </c>
      <c r="BN35">
        <v>0</v>
      </c>
      <c r="BO35">
        <v>0</v>
      </c>
      <c r="BP35" s="42">
        <v>0</v>
      </c>
      <c r="BQ35" s="42">
        <v>0</v>
      </c>
      <c r="BR35">
        <v>0</v>
      </c>
      <c r="BS35">
        <v>0</v>
      </c>
      <c r="BT35">
        <v>0</v>
      </c>
      <c r="BU35" s="42">
        <v>0</v>
      </c>
      <c r="BV35">
        <v>0</v>
      </c>
      <c r="BW35" s="42">
        <v>0</v>
      </c>
      <c r="BX35" s="42">
        <v>0</v>
      </c>
      <c r="BY35" s="42">
        <v>0</v>
      </c>
      <c r="BZ35" s="42">
        <v>0</v>
      </c>
      <c r="CA35" s="42">
        <v>0</v>
      </c>
      <c r="CB35" s="42">
        <v>0</v>
      </c>
      <c r="CC35">
        <v>0</v>
      </c>
      <c r="CD35">
        <v>0</v>
      </c>
      <c r="CE35">
        <v>0</v>
      </c>
      <c r="CF35">
        <v>0</v>
      </c>
      <c r="CG35">
        <v>0</v>
      </c>
      <c r="CH35">
        <v>0</v>
      </c>
      <c r="CI35" s="42">
        <v>0</v>
      </c>
      <c r="CJ35" s="42">
        <v>0</v>
      </c>
      <c r="CK35" s="42">
        <v>0</v>
      </c>
      <c r="CL35" s="42">
        <v>0</v>
      </c>
      <c r="CM35" s="42">
        <v>0</v>
      </c>
      <c r="CN35" s="42">
        <v>0</v>
      </c>
      <c r="CO35" s="42">
        <v>0</v>
      </c>
      <c r="CP35"/>
      <c r="CQ35"/>
      <c r="CR35"/>
      <c r="CS35"/>
      <c r="CT35" s="42"/>
      <c r="CU35" s="42"/>
      <c r="CV35" s="42"/>
      <c r="CW35" s="42"/>
      <c r="CX35" s="42"/>
      <c r="CY35" s="42"/>
      <c r="CZ35"/>
      <c r="DA35" s="42"/>
      <c r="DB35"/>
      <c r="DC35"/>
      <c r="DD35"/>
      <c r="DE35" s="42"/>
      <c r="DF35"/>
      <c r="DG35"/>
      <c r="DH35"/>
      <c r="DI35"/>
      <c r="DJ35"/>
      <c r="DK35"/>
      <c r="DL35"/>
      <c r="DM35" s="42"/>
      <c r="DN35"/>
      <c r="DO35"/>
      <c r="DP35"/>
      <c r="DQ35"/>
      <c r="DR35"/>
      <c r="DS35"/>
      <c r="DT35"/>
      <c r="DU35"/>
      <c r="DV35"/>
      <c r="DW35"/>
      <c r="DX35"/>
      <c r="DY35"/>
      <c r="DZ35"/>
      <c r="EA35"/>
      <c r="EB35"/>
      <c r="EC35"/>
      <c r="ED35"/>
      <c r="EE35"/>
      <c r="EF35"/>
      <c r="EG35" s="42"/>
      <c r="EH35"/>
      <c r="EI35" s="42"/>
      <c r="EJ35"/>
      <c r="EK35" s="42"/>
      <c r="EL35" s="42"/>
      <c r="EM35"/>
      <c r="EN35"/>
      <c r="EO35"/>
      <c r="EP35"/>
      <c r="EQ35"/>
      <c r="ER35"/>
      <c r="ES35"/>
      <c r="ET35" s="42"/>
      <c r="EU35"/>
      <c r="EV35"/>
      <c r="EW35" s="42"/>
      <c r="EX35"/>
      <c r="EY35"/>
      <c r="EZ35" s="42"/>
      <c r="FA35"/>
      <c r="FB35"/>
      <c r="FC35" s="42"/>
      <c r="FD35" s="42"/>
      <c r="FE35" s="42"/>
      <c r="FF35"/>
      <c r="FG35"/>
      <c r="FH35"/>
      <c r="FI35"/>
      <c r="FJ35"/>
      <c r="FK35"/>
      <c r="FL35"/>
      <c r="FM35"/>
      <c r="FN35"/>
      <c r="FO35"/>
      <c r="FP35"/>
      <c r="FQ35"/>
      <c r="FR35" s="42"/>
      <c r="FS35"/>
      <c r="FT35"/>
      <c r="FU35"/>
      <c r="FV35"/>
      <c r="FW35"/>
      <c r="FX35"/>
      <c r="FY35"/>
      <c r="FZ35" s="42"/>
      <c r="GA35" s="42"/>
      <c r="GB35" s="42"/>
      <c r="GC35" s="42"/>
      <c r="GD35"/>
      <c r="GE35" s="42"/>
      <c r="GF35" s="42"/>
      <c r="GG35"/>
      <c r="GH35" s="42"/>
      <c r="GI35"/>
    </row>
    <row r="36" spans="2:253" ht="12" customHeight="1" x14ac:dyDescent="0.15">
      <c r="B36" t="s">
        <v>385</v>
      </c>
      <c r="C36">
        <v>115.1999</v>
      </c>
      <c r="D36" s="42">
        <v>4263.18</v>
      </c>
      <c r="E36" s="42">
        <v>3464.62</v>
      </c>
      <c r="F36">
        <v>6797.28</v>
      </c>
      <c r="G36">
        <v>11481.25</v>
      </c>
      <c r="H36" s="42">
        <v>928.49</v>
      </c>
      <c r="I36">
        <v>32.117820000000002</v>
      </c>
      <c r="J36">
        <v>26525.49</v>
      </c>
      <c r="K36">
        <v>2609.08</v>
      </c>
      <c r="L36" s="42">
        <v>2262.5349999999999</v>
      </c>
      <c r="M36">
        <v>3018.4070000000002</v>
      </c>
      <c r="N36">
        <v>3018.4070000000002</v>
      </c>
      <c r="O36">
        <v>26557.68</v>
      </c>
      <c r="P36" s="42">
        <v>32.117820000000002</v>
      </c>
      <c r="Q36">
        <v>2294.6529999999998</v>
      </c>
      <c r="R36">
        <v>0</v>
      </c>
      <c r="S36">
        <v>0</v>
      </c>
      <c r="T36">
        <v>26557.68</v>
      </c>
      <c r="U36">
        <v>2730.33</v>
      </c>
      <c r="V36">
        <v>2730.33</v>
      </c>
      <c r="W36">
        <v>23827.35</v>
      </c>
      <c r="X36">
        <v>23827.35</v>
      </c>
      <c r="Y36">
        <v>0</v>
      </c>
      <c r="Z36">
        <v>0</v>
      </c>
      <c r="AA36" s="42">
        <v>4.9583299999999998E-9</v>
      </c>
      <c r="AB36" s="42">
        <v>435.6771</v>
      </c>
      <c r="AC36">
        <v>459.97770000000003</v>
      </c>
      <c r="AD36">
        <v>396.66269999999997</v>
      </c>
      <c r="AE36">
        <v>0</v>
      </c>
      <c r="AF36">
        <v>24.300609999999999</v>
      </c>
      <c r="AG36" s="42">
        <v>344.77690000000001</v>
      </c>
      <c r="AH36" s="42">
        <v>344.77690000000001</v>
      </c>
      <c r="AI36">
        <v>511.86349999999999</v>
      </c>
      <c r="AJ36">
        <v>511.86349999999999</v>
      </c>
      <c r="AK36">
        <v>115.1999</v>
      </c>
      <c r="AL36">
        <v>511.86349999999999</v>
      </c>
      <c r="AM36">
        <v>25056.33</v>
      </c>
      <c r="AN36">
        <v>23803.040000000001</v>
      </c>
      <c r="AO36">
        <v>23803.040000000001</v>
      </c>
      <c r="AP36">
        <v>1253.2190000000001</v>
      </c>
      <c r="AQ36">
        <v>1253.2190000000001</v>
      </c>
      <c r="AR36" s="42">
        <v>0</v>
      </c>
      <c r="AS36">
        <v>1228.9179999999999</v>
      </c>
      <c r="AT36">
        <v>23803.040000000001</v>
      </c>
      <c r="AU36">
        <v>3018.4070000000002</v>
      </c>
      <c r="AV36">
        <v>3018.4070000000002</v>
      </c>
      <c r="AW36">
        <v>29609.1</v>
      </c>
      <c r="AX36">
        <v>29609.1</v>
      </c>
      <c r="AY36">
        <v>29609.1</v>
      </c>
      <c r="AZ36">
        <v>29609.1</v>
      </c>
      <c r="BA36">
        <v>29609.1</v>
      </c>
      <c r="BB36">
        <v>29609.1</v>
      </c>
      <c r="BC36">
        <v>21225.99</v>
      </c>
      <c r="BD36">
        <v>8383.1180000000004</v>
      </c>
      <c r="BE36">
        <v>344.77690000000001</v>
      </c>
      <c r="BF36">
        <v>2605.951</v>
      </c>
      <c r="BG36">
        <v>2605.951</v>
      </c>
      <c r="BH36">
        <v>2605.951</v>
      </c>
      <c r="BI36">
        <v>2605.951</v>
      </c>
      <c r="BJ36" s="42">
        <v>2605.951</v>
      </c>
      <c r="BK36">
        <v>2605.951</v>
      </c>
      <c r="BL36">
        <v>1353.2080000000001</v>
      </c>
      <c r="BM36">
        <v>1252.7429999999999</v>
      </c>
      <c r="BN36" s="42">
        <v>4.9583299999999998E-9</v>
      </c>
      <c r="BO36" s="42">
        <v>4.6330000000000004E-6</v>
      </c>
      <c r="BP36" s="42">
        <v>4.6330000000000004E-6</v>
      </c>
      <c r="BQ36" s="42">
        <v>4.6330000000000004E-6</v>
      </c>
      <c r="BR36" s="42">
        <v>4.6330000000000004E-6</v>
      </c>
      <c r="BS36" s="42">
        <v>4.6330000000000004E-6</v>
      </c>
      <c r="BT36" s="42">
        <v>4.6330000000000004E-6</v>
      </c>
      <c r="BU36" s="42">
        <v>8.5023100000000004E-7</v>
      </c>
      <c r="BV36" s="42">
        <v>3.78277E-6</v>
      </c>
      <c r="BW36" s="42">
        <v>23803.040000000001</v>
      </c>
      <c r="BX36" s="42">
        <v>40426.639999999999</v>
      </c>
      <c r="BY36" s="42">
        <v>40426.639999999999</v>
      </c>
      <c r="BZ36" s="42">
        <v>40426.639999999999</v>
      </c>
      <c r="CA36" s="42">
        <v>40426.639999999999</v>
      </c>
      <c r="CB36" s="42">
        <v>40426.639999999999</v>
      </c>
      <c r="CC36" s="42">
        <v>40426.639999999999</v>
      </c>
      <c r="CD36" s="42">
        <v>36385.26</v>
      </c>
      <c r="CE36" s="42">
        <v>4041.3789999999999</v>
      </c>
      <c r="CF36" s="42">
        <v>29543.9</v>
      </c>
      <c r="CG36" s="42">
        <v>3018.4070000000002</v>
      </c>
      <c r="CH36" s="42">
        <v>26557.68</v>
      </c>
      <c r="CI36" s="42">
        <v>0</v>
      </c>
      <c r="CJ36" s="42">
        <v>4.9583299999999998E-9</v>
      </c>
      <c r="CK36" s="42">
        <v>344.77690000000001</v>
      </c>
      <c r="CL36" s="42">
        <v>0</v>
      </c>
      <c r="CM36" s="42">
        <v>23803.040000000001</v>
      </c>
      <c r="CN36" s="42">
        <v>3018.4070000000002</v>
      </c>
      <c r="CO36" s="42">
        <v>26525.49</v>
      </c>
      <c r="CP36" s="42"/>
      <c r="CQ36" s="42"/>
      <c r="CR36"/>
      <c r="CS36" s="42"/>
      <c r="CT36" s="42"/>
      <c r="CU36" s="42"/>
      <c r="CV36" s="42"/>
      <c r="CW36" s="42"/>
      <c r="CX36" s="42"/>
      <c r="CY36" s="42"/>
      <c r="CZ36" s="42"/>
      <c r="DA36" s="42"/>
      <c r="DB36" s="42"/>
      <c r="DC36" s="42"/>
      <c r="DD36" s="42"/>
      <c r="DE36" s="42"/>
      <c r="DF36"/>
      <c r="DG36"/>
      <c r="DH36"/>
      <c r="DI36"/>
      <c r="DJ36"/>
      <c r="DK36"/>
      <c r="DL36"/>
      <c r="DM36" s="42"/>
      <c r="DN36"/>
      <c r="DO36" s="42"/>
      <c r="DP36" s="42"/>
      <c r="DQ36" s="42"/>
      <c r="DR36" s="42"/>
      <c r="DS36" s="42"/>
      <c r="DT36" s="42"/>
      <c r="DU36" s="42"/>
      <c r="DV36" s="42"/>
      <c r="DW36" s="42"/>
      <c r="DX36" s="42"/>
      <c r="DY36" s="42"/>
      <c r="DZ36" s="42"/>
      <c r="EA36"/>
      <c r="EB36"/>
      <c r="EC36"/>
      <c r="ED36"/>
      <c r="EE36" s="42"/>
      <c r="EF36" s="42"/>
      <c r="EG36" s="42"/>
      <c r="EH36" s="42"/>
      <c r="EI36" s="42"/>
      <c r="EJ36"/>
      <c r="EK36" s="42"/>
      <c r="EL36" s="42"/>
      <c r="EM36"/>
      <c r="EN36"/>
      <c r="EO36" s="42"/>
      <c r="EP36" s="42"/>
      <c r="EQ36"/>
      <c r="ER36"/>
      <c r="ES36"/>
      <c r="ET36"/>
      <c r="EU36"/>
      <c r="EV36"/>
      <c r="EW36" s="42"/>
      <c r="EX36" s="42"/>
      <c r="EY36"/>
      <c r="EZ36"/>
      <c r="FA36"/>
      <c r="FB36"/>
      <c r="FC36"/>
      <c r="FD36"/>
      <c r="FE36"/>
      <c r="FF36"/>
      <c r="FG36"/>
      <c r="FH36"/>
      <c r="FI36"/>
      <c r="FJ36"/>
      <c r="FK36"/>
      <c r="FL36"/>
      <c r="FM36" s="42"/>
      <c r="FN36"/>
      <c r="FO36"/>
      <c r="FP36"/>
      <c r="FQ36"/>
      <c r="FR36" s="42"/>
      <c r="FS36"/>
      <c r="FT36"/>
      <c r="FU36"/>
      <c r="FV36"/>
      <c r="FW36"/>
      <c r="FX36"/>
      <c r="FY36"/>
      <c r="FZ36" s="42"/>
      <c r="GA36" s="42"/>
      <c r="GB36" s="42"/>
      <c r="GC36"/>
      <c r="GD36" s="42"/>
      <c r="GE36" s="42"/>
      <c r="GF36" s="42"/>
      <c r="GG36"/>
      <c r="GH36" s="42"/>
      <c r="GI36"/>
      <c r="GJ36" s="3"/>
      <c r="GL36" s="3"/>
      <c r="GN36" s="3"/>
      <c r="GO36" s="3"/>
      <c r="GR36" s="3"/>
      <c r="GS36" s="3"/>
      <c r="GT36" s="3"/>
      <c r="GU36" s="3"/>
      <c r="GW36" s="3"/>
      <c r="GX36" s="3"/>
      <c r="GZ36" s="3"/>
      <c r="HA36" s="3"/>
      <c r="HC36" s="3"/>
      <c r="HD36" s="3"/>
      <c r="HE36" s="3"/>
      <c r="HF36" s="3"/>
      <c r="HG36" s="3"/>
      <c r="HH36" s="3"/>
      <c r="HI36" s="3"/>
      <c r="HJ36" s="3"/>
      <c r="HK36" s="3"/>
      <c r="HM36" s="3"/>
      <c r="HN36" s="3"/>
      <c r="HO36" s="3"/>
      <c r="HP36" s="3"/>
      <c r="HT36" s="3"/>
      <c r="HV36" s="3"/>
      <c r="HY36" s="3"/>
      <c r="IA36" s="3"/>
      <c r="IB36" s="3"/>
      <c r="IC36" s="3"/>
      <c r="IJ36" s="3"/>
      <c r="IK36" s="3"/>
      <c r="IL36" s="3"/>
      <c r="IM36" s="3"/>
      <c r="IN36" s="3"/>
      <c r="IO36" s="3"/>
      <c r="IP36" s="3"/>
      <c r="IQ36" s="3"/>
      <c r="IR36" s="3"/>
      <c r="IS36" s="3"/>
    </row>
    <row r="37" spans="2:253" ht="12" customHeight="1" x14ac:dyDescent="0.15">
      <c r="B37" t="s">
        <v>386</v>
      </c>
      <c r="C37" s="42">
        <v>0</v>
      </c>
      <c r="D37" s="42">
        <v>12.45</v>
      </c>
      <c r="E37">
        <v>28.42</v>
      </c>
      <c r="F37">
        <v>0.53</v>
      </c>
      <c r="G37" s="42">
        <v>24.05</v>
      </c>
      <c r="H37" s="42">
        <v>2.12</v>
      </c>
      <c r="I37" s="42">
        <v>0</v>
      </c>
      <c r="J37" s="42">
        <v>67.569999999999993</v>
      </c>
      <c r="K37" s="42">
        <v>0</v>
      </c>
      <c r="L37" s="42">
        <v>0</v>
      </c>
      <c r="M37" s="42">
        <v>0</v>
      </c>
      <c r="N37" s="42">
        <v>0</v>
      </c>
      <c r="O37">
        <v>67.569999999999993</v>
      </c>
      <c r="P37" s="42">
        <v>0</v>
      </c>
      <c r="Q37">
        <v>0</v>
      </c>
      <c r="R37">
        <v>0</v>
      </c>
      <c r="S37">
        <v>0</v>
      </c>
      <c r="T37">
        <v>67.569999999999993</v>
      </c>
      <c r="U37">
        <v>0</v>
      </c>
      <c r="V37" s="42">
        <v>0</v>
      </c>
      <c r="W37" s="42">
        <v>0</v>
      </c>
      <c r="X37" s="42">
        <v>0</v>
      </c>
      <c r="Y37" s="42">
        <v>67.569999999999993</v>
      </c>
      <c r="Z37" s="42">
        <v>0</v>
      </c>
      <c r="AA37">
        <v>0</v>
      </c>
      <c r="AB37" s="42">
        <v>0</v>
      </c>
      <c r="AC37">
        <v>0</v>
      </c>
      <c r="AD37" s="42">
        <v>0</v>
      </c>
      <c r="AE37" s="42">
        <v>0</v>
      </c>
      <c r="AF37" s="42">
        <v>0</v>
      </c>
      <c r="AG37" s="42">
        <v>0</v>
      </c>
      <c r="AH37" s="42">
        <v>0</v>
      </c>
      <c r="AI37" s="42">
        <v>0</v>
      </c>
      <c r="AJ37" s="42">
        <v>0</v>
      </c>
      <c r="AK37">
        <v>0</v>
      </c>
      <c r="AL37">
        <v>0</v>
      </c>
      <c r="AM37">
        <v>0</v>
      </c>
      <c r="AN37">
        <v>0</v>
      </c>
      <c r="AO37" s="42">
        <v>0</v>
      </c>
      <c r="AP37" s="42">
        <v>0</v>
      </c>
      <c r="AQ37">
        <v>0</v>
      </c>
      <c r="AR37" s="42">
        <v>0</v>
      </c>
      <c r="AS37" s="42">
        <v>0</v>
      </c>
      <c r="AT37" s="42">
        <v>0</v>
      </c>
      <c r="AU37" s="42">
        <v>0</v>
      </c>
      <c r="AV37">
        <v>0</v>
      </c>
      <c r="AW37" s="42">
        <v>0</v>
      </c>
      <c r="AX37">
        <v>0</v>
      </c>
      <c r="AY37" s="42">
        <v>0</v>
      </c>
      <c r="AZ37">
        <v>0</v>
      </c>
      <c r="BA37" s="42">
        <v>0</v>
      </c>
      <c r="BB37" s="42">
        <v>0</v>
      </c>
      <c r="BC37" s="42">
        <v>0</v>
      </c>
      <c r="BD37" s="42">
        <v>0</v>
      </c>
      <c r="BE37" s="42">
        <v>0</v>
      </c>
      <c r="BF37">
        <v>0</v>
      </c>
      <c r="BG37" s="42">
        <v>0</v>
      </c>
      <c r="BH37" s="42">
        <v>0</v>
      </c>
      <c r="BI37" s="42">
        <v>0</v>
      </c>
      <c r="BJ37">
        <v>0</v>
      </c>
      <c r="BK37">
        <v>0</v>
      </c>
      <c r="BL37" s="42">
        <v>0</v>
      </c>
      <c r="BM37" s="42">
        <v>0</v>
      </c>
      <c r="BN37">
        <v>0</v>
      </c>
      <c r="BO37" s="42">
        <v>0</v>
      </c>
      <c r="BP37" s="42">
        <v>0</v>
      </c>
      <c r="BQ37">
        <v>0</v>
      </c>
      <c r="BR37" s="42">
        <v>0</v>
      </c>
      <c r="BS37" s="42">
        <v>0</v>
      </c>
      <c r="BT37">
        <v>0</v>
      </c>
      <c r="BU37">
        <v>0</v>
      </c>
      <c r="BV37">
        <v>0</v>
      </c>
      <c r="BW37" s="42">
        <v>0</v>
      </c>
      <c r="BX37">
        <v>0</v>
      </c>
      <c r="BY37">
        <v>0</v>
      </c>
      <c r="BZ37" s="42">
        <v>0</v>
      </c>
      <c r="CA37" s="42">
        <v>0</v>
      </c>
      <c r="CB37" s="42">
        <v>0</v>
      </c>
      <c r="CC37" s="42">
        <v>0</v>
      </c>
      <c r="CD37">
        <v>0</v>
      </c>
      <c r="CE37" s="42">
        <v>0</v>
      </c>
      <c r="CF37">
        <v>67.569999999999993</v>
      </c>
      <c r="CG37">
        <v>0</v>
      </c>
      <c r="CH37">
        <v>0</v>
      </c>
      <c r="CI37">
        <v>0</v>
      </c>
      <c r="CJ37" s="42">
        <v>0</v>
      </c>
      <c r="CK37" s="42">
        <v>0</v>
      </c>
      <c r="CL37" s="42">
        <v>67.569999999999993</v>
      </c>
      <c r="CM37" s="42">
        <v>0</v>
      </c>
      <c r="CN37" s="42">
        <v>0</v>
      </c>
      <c r="CO37" s="42">
        <v>67.569999999999993</v>
      </c>
      <c r="CP37"/>
      <c r="CQ37"/>
      <c r="CR37" s="42"/>
      <c r="CS37" s="42"/>
      <c r="CT37" s="42"/>
      <c r="CU37" s="42"/>
      <c r="CV37"/>
      <c r="CW37" s="42"/>
      <c r="CX37" s="42"/>
      <c r="CY37" s="42"/>
      <c r="CZ37"/>
      <c r="DA37" s="42"/>
      <c r="DB37" s="42"/>
      <c r="DC37" s="42"/>
      <c r="DD37" s="42"/>
      <c r="DE37" s="42"/>
      <c r="DF37"/>
      <c r="DG37"/>
      <c r="DH37"/>
      <c r="DI37"/>
      <c r="DJ37"/>
      <c r="DK37"/>
      <c r="DL37"/>
      <c r="DM37" s="42"/>
      <c r="DN37" s="42"/>
      <c r="DO37" s="42"/>
      <c r="DP37" s="42"/>
      <c r="DQ37" s="42"/>
      <c r="DR37"/>
      <c r="DS37" s="42"/>
      <c r="DT37" s="42"/>
      <c r="DU37" s="42"/>
      <c r="DV37" s="42"/>
      <c r="DW37" s="42"/>
      <c r="DX37" s="42"/>
      <c r="DY37" s="42"/>
      <c r="DZ37" s="42"/>
      <c r="EA37"/>
      <c r="EB37"/>
      <c r="EC37"/>
      <c r="ED37"/>
      <c r="EE37" s="42"/>
      <c r="EF37" s="42"/>
      <c r="EG37" s="42"/>
      <c r="EH37" s="42"/>
      <c r="EI37" s="42"/>
      <c r="EJ37"/>
      <c r="EK37"/>
      <c r="EL37" s="42"/>
      <c r="EM37"/>
      <c r="EN37" s="42"/>
      <c r="EO37"/>
      <c r="EP37"/>
      <c r="EQ37" s="42"/>
      <c r="ER37"/>
      <c r="ES37"/>
      <c r="ET37" s="42"/>
      <c r="EU37"/>
      <c r="EV37"/>
      <c r="EW37" s="42"/>
      <c r="EX37"/>
      <c r="EY37"/>
      <c r="EZ37" s="42"/>
      <c r="FA37"/>
      <c r="FB37"/>
      <c r="FC37" s="42"/>
      <c r="FD37" s="42"/>
      <c r="FE37" s="42"/>
      <c r="FF37" s="42"/>
      <c r="FG37" s="42"/>
      <c r="FH37"/>
      <c r="FI37"/>
      <c r="FJ37"/>
      <c r="FK37"/>
      <c r="FL37"/>
      <c r="FM37"/>
      <c r="FN37"/>
      <c r="FO37" s="42"/>
      <c r="FP37"/>
      <c r="FQ37"/>
      <c r="FR37"/>
      <c r="FS37"/>
      <c r="FT37" s="42"/>
      <c r="FU37"/>
      <c r="FV37"/>
      <c r="FW37" s="42"/>
      <c r="FX37"/>
      <c r="FY37" s="42"/>
      <c r="FZ37" s="42"/>
      <c r="GA37" s="42"/>
      <c r="GB37" s="42"/>
      <c r="GC37"/>
      <c r="GD37"/>
      <c r="GE37" s="42"/>
      <c r="GF37" s="42"/>
      <c r="GG37" s="42"/>
      <c r="GH37" s="42"/>
      <c r="GI37" s="42"/>
      <c r="GM37" s="3"/>
      <c r="GO37" s="3"/>
      <c r="GS37" s="3"/>
      <c r="GT37" s="3"/>
      <c r="HW37" s="3"/>
      <c r="HX37" s="3"/>
      <c r="HY37" s="3"/>
      <c r="IA37" s="3"/>
      <c r="IB37" s="3"/>
      <c r="IC37" s="3"/>
      <c r="IJ37" s="3"/>
      <c r="IK37" s="3"/>
      <c r="IL37" s="3"/>
      <c r="IO37" s="3"/>
      <c r="IP37" s="3"/>
      <c r="IR37" s="3"/>
      <c r="IS37" s="3"/>
    </row>
    <row r="38" spans="2:253" ht="12" customHeight="1" x14ac:dyDescent="0.15">
      <c r="B38" t="s">
        <v>153</v>
      </c>
      <c r="C38">
        <v>0</v>
      </c>
      <c r="D38" s="42">
        <v>2.33</v>
      </c>
      <c r="E38" s="42">
        <v>7.76</v>
      </c>
      <c r="F38" s="42">
        <v>0.09</v>
      </c>
      <c r="G38">
        <v>3.14</v>
      </c>
      <c r="H38" s="42">
        <v>0.27</v>
      </c>
      <c r="I38" s="42">
        <v>0</v>
      </c>
      <c r="J38" s="42">
        <v>13.59</v>
      </c>
      <c r="K38" s="42">
        <v>0</v>
      </c>
      <c r="L38" s="42">
        <v>0</v>
      </c>
      <c r="M38" s="42">
        <v>0</v>
      </c>
      <c r="N38" s="42">
        <v>0</v>
      </c>
      <c r="O38" s="42">
        <v>13.59</v>
      </c>
      <c r="P38" s="42">
        <v>0</v>
      </c>
      <c r="Q38" s="42">
        <v>0</v>
      </c>
      <c r="R38" s="42">
        <v>0</v>
      </c>
      <c r="S38" s="42">
        <v>0</v>
      </c>
      <c r="T38" s="42">
        <v>13.59</v>
      </c>
      <c r="U38" s="42">
        <v>0</v>
      </c>
      <c r="V38" s="42">
        <v>0</v>
      </c>
      <c r="W38">
        <v>0</v>
      </c>
      <c r="X38">
        <v>0</v>
      </c>
      <c r="Y38">
        <v>13.59</v>
      </c>
      <c r="Z38">
        <v>0</v>
      </c>
      <c r="AA38">
        <v>0</v>
      </c>
      <c r="AB38" s="42">
        <v>0</v>
      </c>
      <c r="AC38">
        <v>0</v>
      </c>
      <c r="AD38">
        <v>0</v>
      </c>
      <c r="AE38">
        <v>0</v>
      </c>
      <c r="AF38">
        <v>0</v>
      </c>
      <c r="AG38" s="42">
        <v>0</v>
      </c>
      <c r="AH38" s="42">
        <v>0</v>
      </c>
      <c r="AI38">
        <v>0</v>
      </c>
      <c r="AJ38" s="42">
        <v>0</v>
      </c>
      <c r="AK38" s="42">
        <v>0</v>
      </c>
      <c r="AL38" s="42">
        <v>0</v>
      </c>
      <c r="AM38" s="42">
        <v>0</v>
      </c>
      <c r="AN38">
        <v>0</v>
      </c>
      <c r="AO38" s="42">
        <v>0</v>
      </c>
      <c r="AP38" s="42">
        <v>0</v>
      </c>
      <c r="AQ38" s="42">
        <v>0</v>
      </c>
      <c r="AR38">
        <v>0</v>
      </c>
      <c r="AS38">
        <v>0</v>
      </c>
      <c r="AT38">
        <v>0</v>
      </c>
      <c r="AU38">
        <v>0</v>
      </c>
      <c r="AV38">
        <v>0</v>
      </c>
      <c r="AW38">
        <v>0</v>
      </c>
      <c r="AX38">
        <v>0</v>
      </c>
      <c r="AY38">
        <v>0</v>
      </c>
      <c r="AZ38">
        <v>0</v>
      </c>
      <c r="BA38">
        <v>0</v>
      </c>
      <c r="BB38">
        <v>0</v>
      </c>
      <c r="BC38">
        <v>0</v>
      </c>
      <c r="BD38">
        <v>0</v>
      </c>
      <c r="BE38">
        <v>0</v>
      </c>
      <c r="BF38">
        <v>0</v>
      </c>
      <c r="BG38">
        <v>0</v>
      </c>
      <c r="BH38" s="42">
        <v>0</v>
      </c>
      <c r="BI38" s="42">
        <v>0</v>
      </c>
      <c r="BJ38">
        <v>0</v>
      </c>
      <c r="BK38" s="42">
        <v>0</v>
      </c>
      <c r="BL38" s="42">
        <v>0</v>
      </c>
      <c r="BM38" s="42">
        <v>0</v>
      </c>
      <c r="BN38" s="42">
        <v>0</v>
      </c>
      <c r="BO38" s="42">
        <v>0</v>
      </c>
      <c r="BP38" s="42">
        <v>0</v>
      </c>
      <c r="BQ38" s="42">
        <v>0</v>
      </c>
      <c r="BR38" s="42">
        <v>0</v>
      </c>
      <c r="BS38" s="42">
        <v>0</v>
      </c>
      <c r="BT38" s="42">
        <v>0</v>
      </c>
      <c r="BU38" s="42">
        <v>0</v>
      </c>
      <c r="BV38">
        <v>0</v>
      </c>
      <c r="BW38" s="42">
        <v>0</v>
      </c>
      <c r="BX38" s="42">
        <v>0</v>
      </c>
      <c r="BY38" s="42">
        <v>0</v>
      </c>
      <c r="BZ38" s="42">
        <v>0</v>
      </c>
      <c r="CA38" s="42">
        <v>0</v>
      </c>
      <c r="CB38" s="42">
        <v>0</v>
      </c>
      <c r="CC38" s="42">
        <v>0</v>
      </c>
      <c r="CD38" s="42">
        <v>0</v>
      </c>
      <c r="CE38" s="42">
        <v>0</v>
      </c>
      <c r="CF38" s="42">
        <v>13.59</v>
      </c>
      <c r="CG38" s="42">
        <v>0</v>
      </c>
      <c r="CH38" s="42">
        <v>0</v>
      </c>
      <c r="CI38" s="42">
        <v>0</v>
      </c>
      <c r="CJ38" s="42">
        <v>0</v>
      </c>
      <c r="CK38" s="42">
        <v>0</v>
      </c>
      <c r="CL38" s="42">
        <v>13.59</v>
      </c>
      <c r="CM38" s="42">
        <v>0</v>
      </c>
      <c r="CN38" s="42">
        <v>0</v>
      </c>
      <c r="CO38" s="42">
        <v>13.59</v>
      </c>
      <c r="CP38" s="42"/>
      <c r="CQ38" s="42"/>
      <c r="CR38" s="42"/>
      <c r="CS38" s="42"/>
      <c r="CT38" s="42"/>
      <c r="CU38" s="42"/>
      <c r="CV38" s="42"/>
      <c r="CW38" s="42"/>
      <c r="CX38" s="42"/>
      <c r="CY38" s="42"/>
      <c r="CZ38" s="42"/>
      <c r="DA38" s="42"/>
      <c r="DB38" s="42"/>
      <c r="DC38" s="42"/>
      <c r="DD38" s="42"/>
      <c r="DE38" s="42"/>
      <c r="DF38"/>
      <c r="DG38" s="42"/>
      <c r="DH38" s="42"/>
      <c r="DI38"/>
      <c r="DJ38"/>
      <c r="DK38"/>
      <c r="DL38"/>
      <c r="DM38" s="42"/>
      <c r="DN38"/>
      <c r="DO38" s="42"/>
      <c r="DP38" s="42"/>
      <c r="DQ38" s="42"/>
      <c r="DR38" s="42"/>
      <c r="DS38"/>
      <c r="DT38" s="42"/>
      <c r="DU38" s="42"/>
      <c r="DV38" s="42"/>
      <c r="DW38" s="42"/>
      <c r="DX38" s="42"/>
      <c r="DY38" s="42"/>
      <c r="DZ38" s="42"/>
      <c r="EA38"/>
      <c r="EB38" s="42"/>
      <c r="EC38" s="42"/>
      <c r="ED38" s="42"/>
      <c r="EE38" s="42"/>
      <c r="EF38" s="42"/>
      <c r="EG38" s="42"/>
      <c r="EH38" s="42"/>
      <c r="EI38" s="42"/>
      <c r="EJ38" s="42"/>
      <c r="EK38" s="42"/>
      <c r="EL38" s="42"/>
      <c r="EM38"/>
      <c r="EN38"/>
      <c r="EO38"/>
      <c r="EP38"/>
      <c r="EQ38"/>
      <c r="ER38"/>
      <c r="ES38"/>
      <c r="ET38"/>
      <c r="EU38"/>
      <c r="EV38"/>
      <c r="EW38" s="42"/>
      <c r="EX38" s="42"/>
      <c r="EY38"/>
      <c r="EZ38"/>
      <c r="FA38" s="42"/>
      <c r="FB38" s="42"/>
      <c r="FC38"/>
      <c r="FD38"/>
      <c r="FE38"/>
      <c r="FF38"/>
      <c r="FG38"/>
      <c r="FH38"/>
      <c r="FI38"/>
      <c r="FJ38"/>
      <c r="FK38"/>
      <c r="FL38"/>
      <c r="FM38"/>
      <c r="FN38"/>
      <c r="FO38"/>
      <c r="FP38"/>
      <c r="FQ38"/>
      <c r="FR38"/>
      <c r="FS38"/>
      <c r="FT38"/>
      <c r="FU38"/>
      <c r="FV38"/>
      <c r="FW38"/>
      <c r="FX38"/>
      <c r="FY38"/>
      <c r="FZ38"/>
      <c r="GA38"/>
      <c r="GB38"/>
      <c r="GC38"/>
      <c r="GD38"/>
      <c r="GE38"/>
      <c r="GF38" s="42"/>
      <c r="GG38" s="42"/>
      <c r="GH38" s="42"/>
      <c r="GI38"/>
      <c r="GJ38" s="3"/>
      <c r="GL38" s="3"/>
      <c r="GN38" s="3"/>
      <c r="GO38" s="3"/>
      <c r="GP38" s="3"/>
      <c r="GQ38" s="3"/>
      <c r="GR38" s="3"/>
      <c r="GS38" s="3"/>
      <c r="GT38" s="3"/>
      <c r="GU38" s="3"/>
      <c r="GW38" s="3"/>
      <c r="GX38" s="3"/>
      <c r="GY38" s="3"/>
      <c r="GZ38" s="3"/>
      <c r="HA38" s="3"/>
      <c r="HB38" s="3"/>
      <c r="HC38" s="3"/>
      <c r="HD38" s="3"/>
      <c r="HE38" s="3"/>
      <c r="HF38" s="3"/>
      <c r="HG38" s="3"/>
      <c r="HH38" s="3"/>
      <c r="HI38" s="3"/>
      <c r="HJ38" s="3"/>
      <c r="HK38" s="3"/>
      <c r="HM38" s="3"/>
      <c r="HN38" s="3"/>
      <c r="HO38" s="3"/>
      <c r="HP38" s="3"/>
      <c r="HQ38" s="3"/>
      <c r="HR38" s="3"/>
      <c r="HT38" s="3"/>
      <c r="HV38" s="3"/>
      <c r="HY38" s="3"/>
      <c r="HZ38" s="3"/>
      <c r="IA38" s="3"/>
      <c r="ID38" s="3"/>
      <c r="IE38" s="3"/>
      <c r="IG38" s="3"/>
      <c r="IH38" s="3"/>
      <c r="II38" s="3"/>
      <c r="IJ38" s="3"/>
      <c r="IK38" s="3"/>
      <c r="IL38" s="3"/>
      <c r="IM38" s="3"/>
      <c r="IO38" s="3"/>
      <c r="IP38" s="3"/>
      <c r="IQ38" s="3"/>
      <c r="IR38" s="3"/>
      <c r="IS38" s="3"/>
    </row>
    <row r="39" spans="2:253" ht="12" customHeight="1" x14ac:dyDescent="0.15">
      <c r="B39" t="s">
        <v>796</v>
      </c>
      <c r="C39">
        <v>0</v>
      </c>
      <c r="D39">
        <v>0.57999999999999996</v>
      </c>
      <c r="E39">
        <v>0.75</v>
      </c>
      <c r="F39">
        <v>0.36</v>
      </c>
      <c r="G39">
        <v>4.16</v>
      </c>
      <c r="H39">
        <v>0.37</v>
      </c>
      <c r="I39">
        <v>0</v>
      </c>
      <c r="J39">
        <v>6.22</v>
      </c>
      <c r="K39">
        <v>0</v>
      </c>
      <c r="L39">
        <v>0</v>
      </c>
      <c r="M39">
        <v>0</v>
      </c>
      <c r="N39">
        <v>0</v>
      </c>
      <c r="O39">
        <v>6.22</v>
      </c>
      <c r="P39">
        <v>0</v>
      </c>
      <c r="Q39">
        <v>0</v>
      </c>
      <c r="R39">
        <v>0</v>
      </c>
      <c r="S39">
        <v>0</v>
      </c>
      <c r="T39">
        <v>6.22</v>
      </c>
      <c r="U39">
        <v>0</v>
      </c>
      <c r="V39">
        <v>0</v>
      </c>
      <c r="W39">
        <v>0</v>
      </c>
      <c r="X39">
        <v>0</v>
      </c>
      <c r="Y39">
        <v>6.22</v>
      </c>
      <c r="Z39">
        <v>0</v>
      </c>
      <c r="AA39">
        <v>0</v>
      </c>
      <c r="AB39">
        <v>0</v>
      </c>
      <c r="AC39">
        <v>0</v>
      </c>
      <c r="AD39">
        <v>0</v>
      </c>
      <c r="AE39">
        <v>0</v>
      </c>
      <c r="AF39">
        <v>0</v>
      </c>
      <c r="AG39">
        <v>0</v>
      </c>
      <c r="AH39">
        <v>0</v>
      </c>
      <c r="AI39">
        <v>0</v>
      </c>
      <c r="AJ39">
        <v>0</v>
      </c>
      <c r="AK39">
        <v>0</v>
      </c>
      <c r="AL39">
        <v>0</v>
      </c>
      <c r="AM39">
        <v>0</v>
      </c>
      <c r="AN39">
        <v>0</v>
      </c>
      <c r="AO39">
        <v>0</v>
      </c>
      <c r="AP39" s="42">
        <v>0</v>
      </c>
      <c r="AQ39" s="42">
        <v>0</v>
      </c>
      <c r="AR39">
        <v>0</v>
      </c>
      <c r="AS39">
        <v>0</v>
      </c>
      <c r="AT39">
        <v>0</v>
      </c>
      <c r="AU39">
        <v>0</v>
      </c>
      <c r="AV39">
        <v>0</v>
      </c>
      <c r="AW39">
        <v>0</v>
      </c>
      <c r="AX39">
        <v>0</v>
      </c>
      <c r="AY39">
        <v>0</v>
      </c>
      <c r="AZ39">
        <v>0</v>
      </c>
      <c r="BA39">
        <v>0</v>
      </c>
      <c r="BB39">
        <v>0</v>
      </c>
      <c r="BC39">
        <v>0</v>
      </c>
      <c r="BD39">
        <v>0</v>
      </c>
      <c r="BE39">
        <v>0</v>
      </c>
      <c r="BF39">
        <v>0</v>
      </c>
      <c r="BG39">
        <v>0</v>
      </c>
      <c r="BH39">
        <v>0</v>
      </c>
      <c r="BI39">
        <v>0</v>
      </c>
      <c r="BJ39">
        <v>0</v>
      </c>
      <c r="BK39">
        <v>0</v>
      </c>
      <c r="BL39">
        <v>0</v>
      </c>
      <c r="BM39">
        <v>0</v>
      </c>
      <c r="BN39">
        <v>0</v>
      </c>
      <c r="BO39">
        <v>0</v>
      </c>
      <c r="BP39" s="42">
        <v>0</v>
      </c>
      <c r="BQ39" s="42">
        <v>0</v>
      </c>
      <c r="BR39" s="42">
        <v>0</v>
      </c>
      <c r="BS39" s="42">
        <v>0</v>
      </c>
      <c r="BT39">
        <v>0</v>
      </c>
      <c r="BU39">
        <v>0</v>
      </c>
      <c r="BV39">
        <v>0</v>
      </c>
      <c r="BW39" s="42">
        <v>0</v>
      </c>
      <c r="BX39">
        <v>0</v>
      </c>
      <c r="BY39">
        <v>0</v>
      </c>
      <c r="BZ39">
        <v>0</v>
      </c>
      <c r="CA39">
        <v>0</v>
      </c>
      <c r="CB39">
        <v>0</v>
      </c>
      <c r="CC39">
        <v>0</v>
      </c>
      <c r="CD39">
        <v>0</v>
      </c>
      <c r="CE39">
        <v>0</v>
      </c>
      <c r="CF39">
        <v>6.22</v>
      </c>
      <c r="CG39">
        <v>0</v>
      </c>
      <c r="CH39">
        <v>0</v>
      </c>
      <c r="CI39" s="42">
        <v>0</v>
      </c>
      <c r="CJ39">
        <v>0</v>
      </c>
      <c r="CK39">
        <v>0</v>
      </c>
      <c r="CL39">
        <v>6.22</v>
      </c>
      <c r="CM39" s="42">
        <v>0</v>
      </c>
      <c r="CN39">
        <v>0</v>
      </c>
      <c r="CO39">
        <v>6.22</v>
      </c>
      <c r="CP39" s="42"/>
      <c r="CQ39"/>
      <c r="CR39"/>
      <c r="CS39"/>
      <c r="CT39"/>
      <c r="CU39"/>
      <c r="CV39" s="42"/>
      <c r="CW39" s="42"/>
      <c r="CX39" s="42"/>
      <c r="CY39" s="42"/>
      <c r="CZ39" s="42"/>
      <c r="DA39"/>
      <c r="DB39"/>
      <c r="DC39" s="42"/>
      <c r="DD39" s="42"/>
      <c r="DE39"/>
      <c r="DF39"/>
      <c r="DG39"/>
      <c r="DH39" s="42"/>
      <c r="DI39"/>
      <c r="DJ39" s="42"/>
      <c r="DK39"/>
      <c r="DL39"/>
      <c r="DM39"/>
      <c r="DN39"/>
      <c r="DO39"/>
      <c r="DP39"/>
      <c r="DQ39"/>
      <c r="DR39"/>
      <c r="DS39"/>
      <c r="DT39"/>
      <c r="DU39"/>
      <c r="DV39"/>
      <c r="DW39"/>
      <c r="DX39"/>
      <c r="DY39"/>
      <c r="DZ39"/>
      <c r="EA39"/>
      <c r="EB39"/>
      <c r="EC39"/>
      <c r="ED39"/>
      <c r="EE39"/>
      <c r="EF39"/>
      <c r="EG39" s="42"/>
      <c r="EH39" s="42"/>
      <c r="EI39" s="42"/>
      <c r="EJ39" s="42"/>
      <c r="EK39" s="42"/>
      <c r="EL39"/>
      <c r="EM39" s="42"/>
      <c r="EN39" s="42"/>
      <c r="EO39" s="42"/>
      <c r="EP39" s="42"/>
      <c r="EQ39" s="42"/>
      <c r="ER39" s="42"/>
      <c r="ES39"/>
      <c r="ET39"/>
      <c r="EU39"/>
      <c r="EV39"/>
      <c r="EW39"/>
      <c r="EX39"/>
      <c r="EY39"/>
      <c r="EZ39"/>
      <c r="FA39"/>
      <c r="FB39"/>
      <c r="FC39" s="42"/>
      <c r="FD39"/>
      <c r="FE39"/>
      <c r="FF39"/>
      <c r="FG39"/>
      <c r="FH39"/>
      <c r="FI39"/>
      <c r="FJ39"/>
      <c r="FK39"/>
      <c r="FL39"/>
      <c r="FM39"/>
      <c r="FN39"/>
      <c r="FO39"/>
      <c r="FP39"/>
      <c r="FQ39"/>
      <c r="FR39" s="42"/>
      <c r="FS39"/>
      <c r="FT39"/>
      <c r="FU39" s="42"/>
      <c r="FV39"/>
      <c r="FW39"/>
      <c r="FX39"/>
      <c r="FY39"/>
      <c r="FZ39"/>
      <c r="GA39" s="42"/>
      <c r="GB39"/>
      <c r="GC39" s="42"/>
      <c r="GD39" s="42"/>
      <c r="GE39"/>
      <c r="GF39"/>
      <c r="GG39"/>
      <c r="GH39"/>
      <c r="GI39"/>
      <c r="IQ39" s="3"/>
      <c r="IR39" s="3"/>
    </row>
    <row r="40" spans="2:253" ht="12" customHeight="1" x14ac:dyDescent="0.15">
      <c r="B40" t="s">
        <v>797</v>
      </c>
      <c r="C40" s="42">
        <v>3.0256899999999999E-8</v>
      </c>
      <c r="D40">
        <v>3.93</v>
      </c>
      <c r="E40">
        <v>3.79</v>
      </c>
      <c r="F40" s="42">
        <v>186.11</v>
      </c>
      <c r="G40">
        <v>20.34</v>
      </c>
      <c r="H40">
        <v>1.73</v>
      </c>
      <c r="I40">
        <v>0</v>
      </c>
      <c r="J40">
        <v>215.9</v>
      </c>
      <c r="K40" s="42">
        <v>1.0469000000000001E-6</v>
      </c>
      <c r="L40" s="42">
        <v>0</v>
      </c>
      <c r="M40">
        <v>0</v>
      </c>
      <c r="N40">
        <v>0</v>
      </c>
      <c r="O40">
        <v>215.9</v>
      </c>
      <c r="P40" s="42">
        <v>0</v>
      </c>
      <c r="Q40">
        <v>0</v>
      </c>
      <c r="R40">
        <v>0</v>
      </c>
      <c r="S40">
        <v>0</v>
      </c>
      <c r="T40">
        <v>215.9</v>
      </c>
      <c r="U40">
        <v>0</v>
      </c>
      <c r="V40">
        <v>0</v>
      </c>
      <c r="W40">
        <v>0</v>
      </c>
      <c r="X40">
        <v>0</v>
      </c>
      <c r="Y40">
        <v>215.9</v>
      </c>
      <c r="Z40">
        <v>0</v>
      </c>
      <c r="AA40">
        <v>0</v>
      </c>
      <c r="AB40" s="42">
        <v>0</v>
      </c>
      <c r="AC40" s="42">
        <v>1.1959500000000001E-7</v>
      </c>
      <c r="AD40" s="42">
        <v>1.04185E-7</v>
      </c>
      <c r="AE40">
        <v>0</v>
      </c>
      <c r="AF40" s="42">
        <v>1.1959500000000001E-7</v>
      </c>
      <c r="AG40" s="42">
        <v>8.93404E-8</v>
      </c>
      <c r="AH40" s="42">
        <v>8.93404E-8</v>
      </c>
      <c r="AI40" s="42">
        <v>1.34439E-7</v>
      </c>
      <c r="AJ40" s="42">
        <v>1.34439E-7</v>
      </c>
      <c r="AK40" s="42">
        <v>3.0256899999999999E-8</v>
      </c>
      <c r="AL40" s="42">
        <v>1.34439E-7</v>
      </c>
      <c r="AM40" s="42">
        <v>1.9367999999999998E-6</v>
      </c>
      <c r="AN40" s="42">
        <v>2.26922E-7</v>
      </c>
      <c r="AO40" s="42">
        <v>2.26922E-7</v>
      </c>
      <c r="AP40" s="42">
        <v>1.2524099999999999E-6</v>
      </c>
      <c r="AQ40" s="42">
        <v>1.2524099999999999E-6</v>
      </c>
      <c r="AR40">
        <v>0</v>
      </c>
      <c r="AS40" s="42">
        <v>1.13281E-6</v>
      </c>
      <c r="AT40" s="42">
        <v>2.26922E-7</v>
      </c>
      <c r="AU40">
        <v>0</v>
      </c>
      <c r="AV40" s="42">
        <v>0</v>
      </c>
      <c r="AW40" s="42">
        <v>0</v>
      </c>
      <c r="AX40">
        <v>0</v>
      </c>
      <c r="AY40">
        <v>0</v>
      </c>
      <c r="AZ40">
        <v>0</v>
      </c>
      <c r="BA40">
        <v>0</v>
      </c>
      <c r="BB40">
        <v>0</v>
      </c>
      <c r="BC40">
        <v>0</v>
      </c>
      <c r="BD40">
        <v>0</v>
      </c>
      <c r="BE40" s="42">
        <v>8.93404E-8</v>
      </c>
      <c r="BF40" s="42">
        <v>6.7526799999999998E-7</v>
      </c>
      <c r="BG40" s="42">
        <v>6.7526799999999998E-7</v>
      </c>
      <c r="BH40" s="42">
        <v>6.7526799999999998E-7</v>
      </c>
      <c r="BI40" s="42">
        <v>6.7526799999999998E-7</v>
      </c>
      <c r="BJ40" s="42">
        <v>6.7526799999999998E-7</v>
      </c>
      <c r="BK40" s="42">
        <v>6.7526799999999998E-7</v>
      </c>
      <c r="BL40" s="42">
        <v>4.43787E-7</v>
      </c>
      <c r="BM40" s="42">
        <v>2.3148100000000001E-7</v>
      </c>
      <c r="BN40">
        <v>0</v>
      </c>
      <c r="BO40">
        <v>0</v>
      </c>
      <c r="BP40">
        <v>0</v>
      </c>
      <c r="BQ40">
        <v>0</v>
      </c>
      <c r="BR40">
        <v>0</v>
      </c>
      <c r="BS40">
        <v>0</v>
      </c>
      <c r="BT40">
        <v>0</v>
      </c>
      <c r="BU40">
        <v>0</v>
      </c>
      <c r="BV40">
        <v>0</v>
      </c>
      <c r="BW40" s="42">
        <v>2.26922E-7</v>
      </c>
      <c r="BX40" s="42">
        <v>3.8539900000000002E-7</v>
      </c>
      <c r="BY40" s="42">
        <v>3.8539900000000002E-7</v>
      </c>
      <c r="BZ40" s="42">
        <v>3.8539900000000002E-7</v>
      </c>
      <c r="CA40" s="42">
        <v>3.8539900000000002E-7</v>
      </c>
      <c r="CB40" s="42">
        <v>3.8539900000000002E-7</v>
      </c>
      <c r="CC40" s="42">
        <v>3.8539900000000002E-7</v>
      </c>
      <c r="CD40" s="42">
        <v>2.12664E-7</v>
      </c>
      <c r="CE40" s="42">
        <v>1.7273499999999999E-7</v>
      </c>
      <c r="CF40">
        <v>215.9</v>
      </c>
      <c r="CG40">
        <v>0</v>
      </c>
      <c r="CH40">
        <v>0</v>
      </c>
      <c r="CI40">
        <v>0</v>
      </c>
      <c r="CJ40">
        <v>0</v>
      </c>
      <c r="CK40" s="42">
        <v>8.93404E-8</v>
      </c>
      <c r="CL40">
        <v>215.9</v>
      </c>
      <c r="CM40" s="42">
        <v>2.26922E-7</v>
      </c>
      <c r="CN40">
        <v>0</v>
      </c>
      <c r="CO40">
        <v>215.9</v>
      </c>
      <c r="CP40"/>
      <c r="CQ40"/>
      <c r="CR40"/>
      <c r="CS40"/>
      <c r="CT40" s="42"/>
      <c r="CU40"/>
      <c r="CV40" s="42"/>
      <c r="CW40"/>
      <c r="CX40"/>
      <c r="CY40" s="42"/>
      <c r="CZ40" s="42"/>
      <c r="DA40" s="42"/>
      <c r="DB40" s="42"/>
      <c r="DC40" s="42"/>
      <c r="DD40"/>
      <c r="DE40"/>
      <c r="DF40"/>
      <c r="DG40" s="42"/>
      <c r="DH40" s="42"/>
      <c r="DI40" s="42"/>
      <c r="DJ40"/>
      <c r="DK40"/>
      <c r="DL40" s="42"/>
      <c r="DM40"/>
      <c r="DN40" s="42"/>
      <c r="DO40"/>
      <c r="DP40"/>
      <c r="DQ40"/>
      <c r="DR40" s="42"/>
      <c r="DS40" s="42"/>
      <c r="DT40" s="42"/>
      <c r="DU40" s="42"/>
      <c r="DV40" s="42"/>
      <c r="DW40" s="42"/>
      <c r="DX40" s="42"/>
      <c r="DY40" s="42"/>
      <c r="DZ40" s="42"/>
      <c r="EA40" s="42"/>
      <c r="EB40" s="42"/>
      <c r="EC40" s="42"/>
      <c r="ED40"/>
      <c r="EE40" s="42"/>
      <c r="EF40" s="42"/>
      <c r="EG40" s="42"/>
      <c r="EH40" s="42"/>
      <c r="EI40" s="42"/>
      <c r="EJ40"/>
      <c r="EK40"/>
      <c r="EL40" s="42"/>
      <c r="EM40"/>
      <c r="EN40" s="42"/>
      <c r="EO40"/>
      <c r="EP40" s="42"/>
      <c r="EQ40"/>
      <c r="ER40"/>
      <c r="ES40"/>
      <c r="ET40" s="42"/>
      <c r="EU40"/>
      <c r="EV40" s="42"/>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s="42"/>
      <c r="GH40"/>
      <c r="GI40"/>
      <c r="HA40" s="3"/>
      <c r="HC40" s="3"/>
      <c r="HG40" s="3"/>
      <c r="HI40" s="3"/>
      <c r="HM40" s="3"/>
      <c r="HN40" s="3"/>
      <c r="HR40" s="3"/>
      <c r="HU40" s="3"/>
      <c r="IB40" s="3"/>
      <c r="IC40" s="3"/>
      <c r="IE40" s="3"/>
      <c r="IF40" s="3"/>
      <c r="IK40" s="3"/>
      <c r="IL40" s="3"/>
      <c r="IM40" s="3"/>
      <c r="IN40" s="3"/>
      <c r="IO40" s="3"/>
    </row>
    <row r="41" spans="2:253" ht="12" customHeight="1" x14ac:dyDescent="0.15">
      <c r="B41" t="s">
        <v>387</v>
      </c>
      <c r="C41">
        <v>16.76107</v>
      </c>
      <c r="D41">
        <v>3.35</v>
      </c>
      <c r="E41">
        <v>2.77</v>
      </c>
      <c r="F41">
        <v>0.06</v>
      </c>
      <c r="G41">
        <v>9.5299999999999994</v>
      </c>
      <c r="H41">
        <v>0.78</v>
      </c>
      <c r="I41">
        <v>83.471360000000004</v>
      </c>
      <c r="J41">
        <v>8408.777</v>
      </c>
      <c r="K41">
        <v>8392.2870000000003</v>
      </c>
      <c r="L41" s="42">
        <v>7037.3559999999998</v>
      </c>
      <c r="M41">
        <v>0</v>
      </c>
      <c r="N41">
        <v>0</v>
      </c>
      <c r="O41">
        <v>8492.4719999999998</v>
      </c>
      <c r="P41" s="42">
        <v>99.898769999999999</v>
      </c>
      <c r="Q41">
        <v>7137.2550000000001</v>
      </c>
      <c r="R41">
        <v>0</v>
      </c>
      <c r="S41">
        <v>0</v>
      </c>
      <c r="T41">
        <v>8492.4719999999998</v>
      </c>
      <c r="U41">
        <v>8492.3780000000006</v>
      </c>
      <c r="V41">
        <v>8492.3780000000006</v>
      </c>
      <c r="W41">
        <v>9.4281699999999996E-2</v>
      </c>
      <c r="X41">
        <v>9.4281699999999996E-2</v>
      </c>
      <c r="Y41">
        <v>0</v>
      </c>
      <c r="Z41">
        <v>0</v>
      </c>
      <c r="AA41">
        <v>16.427420000000001</v>
      </c>
      <c r="AB41" s="42">
        <v>1355.123</v>
      </c>
      <c r="AC41">
        <v>1355.2180000000001</v>
      </c>
      <c r="AD41" s="42">
        <v>1.1488609999999999</v>
      </c>
      <c r="AE41">
        <v>0</v>
      </c>
      <c r="AF41" s="42">
        <v>9.4281699999999996E-2</v>
      </c>
      <c r="AG41" s="42">
        <v>1354.884</v>
      </c>
      <c r="AH41" s="42">
        <v>1354.884</v>
      </c>
      <c r="AI41">
        <v>1.4825090000000001</v>
      </c>
      <c r="AJ41">
        <v>1.4825090000000001</v>
      </c>
      <c r="AK41">
        <v>0.33365309999999998</v>
      </c>
      <c r="AL41">
        <v>1.4825090000000001</v>
      </c>
      <c r="AM41">
        <v>9.4388E-2</v>
      </c>
      <c r="AN41" s="42">
        <v>5.3396999999999997E-35</v>
      </c>
      <c r="AO41" s="42">
        <v>5.3396999999999997E-35</v>
      </c>
      <c r="AP41">
        <v>9.4388E-2</v>
      </c>
      <c r="AQ41" s="42">
        <v>9.4388E-2</v>
      </c>
      <c r="AR41">
        <v>0</v>
      </c>
      <c r="AS41" s="42">
        <v>1.06227E-4</v>
      </c>
      <c r="AT41" s="42">
        <v>5.3396999999999997E-35</v>
      </c>
      <c r="AU41" s="42">
        <v>0</v>
      </c>
      <c r="AV41" s="42">
        <v>0</v>
      </c>
      <c r="AW41">
        <v>0</v>
      </c>
      <c r="AX41" s="42">
        <v>0</v>
      </c>
      <c r="AY41" s="42">
        <v>0</v>
      </c>
      <c r="AZ41">
        <v>0</v>
      </c>
      <c r="BA41" s="42">
        <v>0</v>
      </c>
      <c r="BB41" s="42">
        <v>0</v>
      </c>
      <c r="BC41" s="42">
        <v>0</v>
      </c>
      <c r="BD41" s="42">
        <v>0</v>
      </c>
      <c r="BE41">
        <v>1354.884</v>
      </c>
      <c r="BF41" s="42">
        <v>10240.709999999999</v>
      </c>
      <c r="BG41">
        <v>10240.709999999999</v>
      </c>
      <c r="BH41">
        <v>10240.709999999999</v>
      </c>
      <c r="BI41" s="42">
        <v>10240.709999999999</v>
      </c>
      <c r="BJ41">
        <v>10240.709999999999</v>
      </c>
      <c r="BK41">
        <v>10240.709999999999</v>
      </c>
      <c r="BL41" s="42">
        <v>9728.7440000000006</v>
      </c>
      <c r="BM41">
        <v>511.9692</v>
      </c>
      <c r="BN41">
        <v>16.427420000000001</v>
      </c>
      <c r="BO41">
        <v>15349.56</v>
      </c>
      <c r="BP41">
        <v>15349.56</v>
      </c>
      <c r="BQ41">
        <v>15349.56</v>
      </c>
      <c r="BR41" s="42">
        <v>15349.56</v>
      </c>
      <c r="BS41" s="42">
        <v>15349.56</v>
      </c>
      <c r="BT41">
        <v>15349.56</v>
      </c>
      <c r="BU41">
        <v>14026.92</v>
      </c>
      <c r="BV41" s="42">
        <v>1322.6369999999999</v>
      </c>
      <c r="BW41" s="42">
        <v>5.3396999999999997E-35</v>
      </c>
      <c r="BX41" s="42">
        <v>9.0688999999999997E-35</v>
      </c>
      <c r="BY41" s="42">
        <v>9.0688999999999997E-35</v>
      </c>
      <c r="BZ41" s="42">
        <v>9.0688999999999997E-35</v>
      </c>
      <c r="CA41" s="42">
        <v>9.0688999999999997E-35</v>
      </c>
      <c r="CB41" s="42">
        <v>9.0688999999999997E-35</v>
      </c>
      <c r="CC41" s="42">
        <v>9.0688999999999997E-35</v>
      </c>
      <c r="CD41">
        <v>0</v>
      </c>
      <c r="CE41">
        <v>0</v>
      </c>
      <c r="CF41">
        <v>8408.777</v>
      </c>
      <c r="CG41">
        <v>0</v>
      </c>
      <c r="CH41">
        <v>8492.4719999999998</v>
      </c>
      <c r="CI41">
        <v>0</v>
      </c>
      <c r="CJ41">
        <v>16.427420000000001</v>
      </c>
      <c r="CK41">
        <v>1354.884</v>
      </c>
      <c r="CL41">
        <v>0</v>
      </c>
      <c r="CM41" s="42">
        <v>5.3396999999999997E-35</v>
      </c>
      <c r="CN41">
        <v>0</v>
      </c>
      <c r="CO41">
        <v>8408.777</v>
      </c>
      <c r="CP41" s="42"/>
      <c r="CQ41"/>
      <c r="CR41"/>
      <c r="CS41"/>
      <c r="CT41"/>
      <c r="CU41"/>
      <c r="CV41" s="42"/>
      <c r="CW41" s="42"/>
      <c r="CX41" s="42"/>
      <c r="CY41" s="42"/>
      <c r="CZ41"/>
      <c r="DA41"/>
      <c r="DB41" s="42"/>
      <c r="DC41" s="42"/>
      <c r="DD41" s="42"/>
      <c r="DE41" s="42"/>
      <c r="DF41"/>
      <c r="DG41"/>
      <c r="DH41" s="42"/>
      <c r="DI41"/>
      <c r="DJ41"/>
      <c r="DK41"/>
      <c r="DL41"/>
      <c r="DM41" s="42"/>
      <c r="DN41"/>
      <c r="DO41"/>
      <c r="DP41"/>
      <c r="DQ41"/>
      <c r="DR41"/>
      <c r="DS41"/>
      <c r="DT41"/>
      <c r="DU41"/>
      <c r="DV41"/>
      <c r="DW41"/>
      <c r="DX41"/>
      <c r="DY41"/>
      <c r="DZ41"/>
      <c r="EA41"/>
      <c r="EB41"/>
      <c r="EC41"/>
      <c r="ED41"/>
      <c r="EE41"/>
      <c r="EF41"/>
      <c r="EG41"/>
      <c r="EH41"/>
      <c r="EI41"/>
      <c r="EJ41"/>
      <c r="EK41"/>
      <c r="EL41" s="42"/>
      <c r="EM41"/>
      <c r="EN41" s="42"/>
      <c r="EO41"/>
      <c r="EP41"/>
      <c r="EQ41" s="42"/>
      <c r="ER41" s="42"/>
      <c r="ES41"/>
      <c r="ET41" s="42"/>
      <c r="EU41"/>
      <c r="EV41" s="42"/>
      <c r="EW41" s="42"/>
      <c r="EX41"/>
      <c r="EY41"/>
      <c r="EZ41"/>
      <c r="FA41"/>
      <c r="FB41"/>
      <c r="FC41" s="42"/>
      <c r="FD41"/>
      <c r="FE41"/>
      <c r="FF41"/>
      <c r="FG41"/>
      <c r="FH41"/>
      <c r="FI41"/>
      <c r="FJ41"/>
      <c r="FK41"/>
      <c r="FL41"/>
      <c r="FM41"/>
      <c r="FN41"/>
      <c r="FO41"/>
      <c r="FP41"/>
      <c r="FQ41"/>
      <c r="FR41"/>
      <c r="FS41"/>
      <c r="FT41"/>
      <c r="FU41" s="42"/>
      <c r="FV41"/>
      <c r="FW41"/>
      <c r="FX41"/>
      <c r="FY41"/>
      <c r="FZ41"/>
      <c r="GA41" s="42"/>
      <c r="GB41"/>
      <c r="GC41"/>
      <c r="GD41" s="42"/>
      <c r="GE41"/>
      <c r="GF41"/>
      <c r="GG41"/>
      <c r="GH41"/>
      <c r="GI41"/>
      <c r="HY41" s="3"/>
      <c r="IA41" s="3"/>
      <c r="IQ41" s="3"/>
      <c r="IR41" s="3"/>
    </row>
    <row r="42" spans="2:253" ht="12" customHeight="1" x14ac:dyDescent="0.15">
      <c r="B42" t="s">
        <v>389</v>
      </c>
      <c r="C42">
        <v>9.0462399999999998E-2</v>
      </c>
      <c r="D42">
        <v>20794.810000000001</v>
      </c>
      <c r="E42">
        <v>21500.54</v>
      </c>
      <c r="F42" s="42">
        <v>2779.58</v>
      </c>
      <c r="G42">
        <v>26308.639999999999</v>
      </c>
      <c r="H42" s="42">
        <v>1060.0899999999999</v>
      </c>
      <c r="I42">
        <v>4.0144320000000002</v>
      </c>
      <c r="J42" s="42">
        <v>393.42469999999997</v>
      </c>
      <c r="K42">
        <v>345.82470000000001</v>
      </c>
      <c r="L42" s="42">
        <v>289.16860000000003</v>
      </c>
      <c r="M42">
        <v>72396.06</v>
      </c>
      <c r="N42">
        <v>72396.06</v>
      </c>
      <c r="O42">
        <v>397.4425</v>
      </c>
      <c r="P42">
        <v>4.1048920000000004</v>
      </c>
      <c r="Q42">
        <v>293.27350000000001</v>
      </c>
      <c r="R42">
        <v>0</v>
      </c>
      <c r="S42">
        <v>0</v>
      </c>
      <c r="T42">
        <v>397.4425</v>
      </c>
      <c r="U42">
        <v>348.95620000000002</v>
      </c>
      <c r="V42">
        <v>348.95620000000002</v>
      </c>
      <c r="W42">
        <v>48.4863</v>
      </c>
      <c r="X42">
        <v>48.4863</v>
      </c>
      <c r="Y42">
        <v>0</v>
      </c>
      <c r="Z42">
        <v>0</v>
      </c>
      <c r="AA42">
        <v>9.0460700000000005E-2</v>
      </c>
      <c r="AB42" s="42">
        <v>55.682729999999999</v>
      </c>
      <c r="AC42">
        <v>56.76202</v>
      </c>
      <c r="AD42" s="42">
        <v>5.92592E-6</v>
      </c>
      <c r="AE42">
        <v>0</v>
      </c>
      <c r="AF42">
        <v>1.079296</v>
      </c>
      <c r="AG42" s="42">
        <v>56.76202</v>
      </c>
      <c r="AH42" s="42">
        <v>56.76202</v>
      </c>
      <c r="AI42" s="42">
        <v>7.6471300000000004E-6</v>
      </c>
      <c r="AJ42" s="42">
        <v>7.6471300000000004E-6</v>
      </c>
      <c r="AK42" s="42">
        <v>1.7210600000000001E-6</v>
      </c>
      <c r="AL42" s="42">
        <v>7.6471300000000004E-6</v>
      </c>
      <c r="AM42">
        <v>50.399929999999998</v>
      </c>
      <c r="AN42">
        <v>47.406970000000001</v>
      </c>
      <c r="AO42">
        <v>47.406970000000001</v>
      </c>
      <c r="AP42">
        <v>2.9929359999999998</v>
      </c>
      <c r="AQ42">
        <v>2.9929359999999998</v>
      </c>
      <c r="AR42" s="42">
        <v>0</v>
      </c>
      <c r="AS42">
        <v>1.91364</v>
      </c>
      <c r="AT42">
        <v>47.406970000000001</v>
      </c>
      <c r="AU42">
        <v>72396.06</v>
      </c>
      <c r="AV42" s="42">
        <v>72396.06</v>
      </c>
      <c r="AW42" s="42">
        <v>710170</v>
      </c>
      <c r="AX42" s="42">
        <v>710170</v>
      </c>
      <c r="AY42" s="42">
        <v>710170</v>
      </c>
      <c r="AZ42" s="42">
        <v>710170</v>
      </c>
      <c r="BA42" s="42">
        <v>710170</v>
      </c>
      <c r="BB42" s="42">
        <v>710170</v>
      </c>
      <c r="BC42" s="42">
        <v>607502</v>
      </c>
      <c r="BD42" s="42">
        <v>102668</v>
      </c>
      <c r="BE42">
        <v>56.76202</v>
      </c>
      <c r="BF42">
        <v>429.0283</v>
      </c>
      <c r="BG42">
        <v>429.0283</v>
      </c>
      <c r="BH42">
        <v>429.0283</v>
      </c>
      <c r="BI42">
        <v>429.0283</v>
      </c>
      <c r="BJ42">
        <v>429.0283</v>
      </c>
      <c r="BK42">
        <v>429.0283</v>
      </c>
      <c r="BL42" s="42">
        <v>414.39330000000001</v>
      </c>
      <c r="BM42" s="42">
        <v>14.6349</v>
      </c>
      <c r="BN42" s="42">
        <v>9.0460700000000005E-2</v>
      </c>
      <c r="BO42" s="42">
        <v>84.525270000000006</v>
      </c>
      <c r="BP42" s="42">
        <v>84.525270000000006</v>
      </c>
      <c r="BQ42" s="42">
        <v>84.525270000000006</v>
      </c>
      <c r="BR42" s="42">
        <v>84.525270000000006</v>
      </c>
      <c r="BS42">
        <v>84.525270000000006</v>
      </c>
      <c r="BT42">
        <v>84.525270000000006</v>
      </c>
      <c r="BU42" s="42">
        <v>68.656589999999994</v>
      </c>
      <c r="BV42">
        <v>15.868679999999999</v>
      </c>
      <c r="BW42">
        <v>47.406970000000001</v>
      </c>
      <c r="BX42" s="42">
        <v>80.515119999999996</v>
      </c>
      <c r="BY42" s="42">
        <v>80.515119999999996</v>
      </c>
      <c r="BZ42" s="42">
        <v>80.515119999999996</v>
      </c>
      <c r="CA42" s="42">
        <v>80.515119999999996</v>
      </c>
      <c r="CB42">
        <v>80.515119999999996</v>
      </c>
      <c r="CC42" s="42">
        <v>80.515119999999996</v>
      </c>
      <c r="CD42" s="42">
        <v>71.195480000000003</v>
      </c>
      <c r="CE42" s="42">
        <v>9.3196379999999994</v>
      </c>
      <c r="CF42" s="42">
        <v>72789.48</v>
      </c>
      <c r="CG42" s="42">
        <v>72396.06</v>
      </c>
      <c r="CH42" s="42">
        <v>397.4425</v>
      </c>
      <c r="CI42" s="42">
        <v>0</v>
      </c>
      <c r="CJ42" s="42">
        <v>9.0460700000000005E-2</v>
      </c>
      <c r="CK42" s="42">
        <v>56.76202</v>
      </c>
      <c r="CL42" s="42">
        <v>0</v>
      </c>
      <c r="CM42" s="42">
        <v>47.406970000000001</v>
      </c>
      <c r="CN42" s="42">
        <v>72396.06</v>
      </c>
      <c r="CO42" s="42">
        <v>393.42469999999997</v>
      </c>
      <c r="CP42" s="42"/>
      <c r="CQ42" s="42"/>
      <c r="CR42" s="42"/>
      <c r="CS42" s="42"/>
      <c r="CT42" s="42"/>
      <c r="CU42" s="42"/>
      <c r="CV42" s="42"/>
      <c r="CW42" s="42"/>
      <c r="CX42" s="42"/>
      <c r="CY42" s="42"/>
      <c r="CZ42" s="42"/>
      <c r="DA42" s="42"/>
      <c r="DB42" s="42"/>
      <c r="DC42" s="42"/>
      <c r="DD42"/>
      <c r="DE42"/>
      <c r="DF42" s="42"/>
      <c r="DG42" s="42"/>
      <c r="DH42"/>
      <c r="DI42" s="42"/>
      <c r="DJ42"/>
      <c r="DK42"/>
      <c r="DL42" s="42"/>
      <c r="DM42" s="42"/>
      <c r="DN42" s="42"/>
      <c r="DO42" s="42"/>
      <c r="DP42" s="42"/>
      <c r="DQ42" s="42"/>
      <c r="DR42" s="42"/>
      <c r="DS42" s="42"/>
      <c r="DT42" s="42"/>
      <c r="DU42" s="42"/>
      <c r="DV42" s="42"/>
      <c r="DW42" s="42"/>
      <c r="DX42" s="42"/>
      <c r="DY42" s="42"/>
      <c r="DZ42" s="42"/>
      <c r="EA42" s="42"/>
      <c r="EB42" s="42"/>
      <c r="EC42" s="42"/>
      <c r="ED42"/>
      <c r="EE42" s="42"/>
      <c r="EF42" s="42"/>
      <c r="EG42" s="42"/>
      <c r="EH42" s="42"/>
      <c r="EI42" s="42"/>
      <c r="EJ42"/>
      <c r="EK42"/>
      <c r="EL42" s="42"/>
      <c r="EM42"/>
      <c r="EN42" s="42"/>
      <c r="EO42" s="42"/>
      <c r="EP42" s="42"/>
      <c r="EQ42"/>
      <c r="ER42"/>
      <c r="ES42"/>
      <c r="ET42" s="42"/>
      <c r="EU42"/>
      <c r="EV42" s="42"/>
      <c r="EW42" s="42"/>
      <c r="EX42" s="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s="42"/>
      <c r="GH42"/>
      <c r="GI42"/>
      <c r="GL42" s="3"/>
      <c r="GN42" s="3"/>
      <c r="GO42" s="3"/>
      <c r="GQ42" s="3"/>
      <c r="GR42" s="3"/>
      <c r="GT42" s="3"/>
      <c r="GU42" s="3"/>
      <c r="GW42" s="3"/>
      <c r="GX42" s="3"/>
      <c r="GY42" s="3"/>
      <c r="GZ42" s="3"/>
      <c r="HA42" s="3"/>
      <c r="HB42" s="3"/>
      <c r="HC42" s="3"/>
      <c r="HD42" s="3"/>
      <c r="HE42" s="3"/>
      <c r="HG42" s="3"/>
      <c r="HH42" s="3"/>
      <c r="HI42" s="3"/>
      <c r="HM42" s="3"/>
      <c r="HN42" s="3"/>
      <c r="HR42" s="3"/>
      <c r="HU42" s="3"/>
      <c r="IE42" s="3"/>
      <c r="IF42" s="3"/>
      <c r="IK42" s="3"/>
      <c r="IL42" s="3"/>
      <c r="IN42" s="3"/>
      <c r="IO42" s="3"/>
    </row>
    <row r="43" spans="2:253" ht="12" customHeight="1" x14ac:dyDescent="0.15">
      <c r="B43" t="s">
        <v>390</v>
      </c>
      <c r="C43" s="42">
        <v>2440.2890000000002</v>
      </c>
      <c r="D43" s="42">
        <v>324.94</v>
      </c>
      <c r="E43" s="42">
        <v>266.2</v>
      </c>
      <c r="F43" s="42">
        <v>70.37</v>
      </c>
      <c r="G43" s="42">
        <v>1627.96</v>
      </c>
      <c r="H43" s="42">
        <v>140.06</v>
      </c>
      <c r="I43" s="42">
        <v>201.05189999999999</v>
      </c>
      <c r="J43" s="42">
        <v>17161.79</v>
      </c>
      <c r="K43">
        <v>14732.26</v>
      </c>
      <c r="L43">
        <v>14163.07</v>
      </c>
      <c r="M43">
        <v>0</v>
      </c>
      <c r="N43" s="42">
        <v>0</v>
      </c>
      <c r="O43" s="42">
        <v>17364.03</v>
      </c>
      <c r="P43" s="42">
        <v>201.05189999999999</v>
      </c>
      <c r="Q43" s="42">
        <v>14364.12</v>
      </c>
      <c r="R43" s="42">
        <v>0</v>
      </c>
      <c r="S43" s="42">
        <v>0</v>
      </c>
      <c r="T43" s="42">
        <v>17364.03</v>
      </c>
      <c r="U43" s="42">
        <v>17091.39</v>
      </c>
      <c r="V43" s="42">
        <v>17091.39</v>
      </c>
      <c r="W43">
        <v>272.64409999999998</v>
      </c>
      <c r="X43">
        <v>272.64409999999998</v>
      </c>
      <c r="Y43">
        <v>0</v>
      </c>
      <c r="Z43" s="42">
        <v>0</v>
      </c>
      <c r="AA43" s="42">
        <v>1.4331000000000001E-6</v>
      </c>
      <c r="AB43" s="42">
        <v>2727.2620000000002</v>
      </c>
      <c r="AC43">
        <v>2999.9059999999999</v>
      </c>
      <c r="AD43" s="42">
        <v>8402.5589999999993</v>
      </c>
      <c r="AE43">
        <v>0</v>
      </c>
      <c r="AF43">
        <v>272.64420000000001</v>
      </c>
      <c r="AG43">
        <v>559.61350000000004</v>
      </c>
      <c r="AH43">
        <v>559.61350000000004</v>
      </c>
      <c r="AI43" s="42">
        <v>10842.85</v>
      </c>
      <c r="AJ43">
        <v>10842.85</v>
      </c>
      <c r="AK43">
        <v>2440.2890000000002</v>
      </c>
      <c r="AL43" s="42">
        <v>10842.85</v>
      </c>
      <c r="AM43">
        <v>325.19</v>
      </c>
      <c r="AN43" s="42">
        <v>3.3988999999999999E-14</v>
      </c>
      <c r="AO43" s="42">
        <v>3.3988999999999999E-14</v>
      </c>
      <c r="AP43">
        <v>325.17599999999999</v>
      </c>
      <c r="AQ43">
        <v>325.17599999999999</v>
      </c>
      <c r="AR43" s="42">
        <v>0</v>
      </c>
      <c r="AS43">
        <v>52.531799999999997</v>
      </c>
      <c r="AT43" s="42">
        <v>3.3988999999999999E-14</v>
      </c>
      <c r="AU43">
        <v>0</v>
      </c>
      <c r="AV43">
        <v>0</v>
      </c>
      <c r="AW43">
        <v>0</v>
      </c>
      <c r="AX43">
        <v>0</v>
      </c>
      <c r="AY43" s="42">
        <v>0</v>
      </c>
      <c r="AZ43">
        <v>0</v>
      </c>
      <c r="BA43">
        <v>0</v>
      </c>
      <c r="BB43">
        <v>0</v>
      </c>
      <c r="BC43">
        <v>0</v>
      </c>
      <c r="BD43">
        <v>0</v>
      </c>
      <c r="BE43">
        <v>559.61350000000004</v>
      </c>
      <c r="BF43">
        <v>4229.7650000000003</v>
      </c>
      <c r="BG43">
        <v>4229.7650000000003</v>
      </c>
      <c r="BH43">
        <v>4229.7650000000003</v>
      </c>
      <c r="BI43">
        <v>4229.7650000000003</v>
      </c>
      <c r="BJ43">
        <v>4229.7650000000003</v>
      </c>
      <c r="BK43">
        <v>4229.7650000000003</v>
      </c>
      <c r="BL43">
        <v>2723.2750000000001</v>
      </c>
      <c r="BM43">
        <v>1506.49</v>
      </c>
      <c r="BN43" s="42">
        <v>1.4331000000000001E-6</v>
      </c>
      <c r="BO43" s="42">
        <v>1.3390699999999999E-3</v>
      </c>
      <c r="BP43" s="42">
        <v>1.3390699999999999E-3</v>
      </c>
      <c r="BQ43" s="42">
        <v>1.3390699999999999E-3</v>
      </c>
      <c r="BR43" s="42">
        <v>1.3390699999999999E-3</v>
      </c>
      <c r="BS43" s="42">
        <v>1.3390699999999999E-3</v>
      </c>
      <c r="BT43" s="42">
        <v>1.3390699999999999E-3</v>
      </c>
      <c r="BU43" s="42">
        <v>5.4018999999999996E-4</v>
      </c>
      <c r="BV43" s="42">
        <v>7.9887800000000004E-4</v>
      </c>
      <c r="BW43" s="42">
        <v>3.3988999999999999E-14</v>
      </c>
      <c r="BX43" s="42">
        <v>5.7725999999999998E-14</v>
      </c>
      <c r="BY43" s="42">
        <v>5.7725999999999998E-14</v>
      </c>
      <c r="BZ43" s="42">
        <v>5.7725999999999998E-14</v>
      </c>
      <c r="CA43" s="42">
        <v>5.7725999999999998E-14</v>
      </c>
      <c r="CB43" s="42">
        <v>5.7725999999999998E-14</v>
      </c>
      <c r="CC43" s="42">
        <v>5.7725999999999998E-14</v>
      </c>
      <c r="CD43" s="42">
        <v>0</v>
      </c>
      <c r="CE43" s="42">
        <v>0</v>
      </c>
      <c r="CF43" s="42">
        <v>17161.79</v>
      </c>
      <c r="CG43" s="42">
        <v>0</v>
      </c>
      <c r="CH43">
        <v>17364.03</v>
      </c>
      <c r="CI43">
        <v>0</v>
      </c>
      <c r="CJ43" s="42">
        <v>1.4331000000000001E-6</v>
      </c>
      <c r="CK43">
        <v>559.61350000000004</v>
      </c>
      <c r="CL43">
        <v>0</v>
      </c>
      <c r="CM43" s="42">
        <v>3.3988999999999999E-14</v>
      </c>
      <c r="CN43" s="42">
        <v>0</v>
      </c>
      <c r="CO43">
        <v>17161.79</v>
      </c>
      <c r="CP43"/>
      <c r="CQ43"/>
      <c r="CR43"/>
      <c r="CS43"/>
      <c r="CT43" s="42"/>
      <c r="CU43" s="42"/>
      <c r="CV43"/>
      <c r="CW43" s="42"/>
      <c r="CX43"/>
      <c r="CY43" s="42"/>
      <c r="CZ43"/>
      <c r="DA43"/>
      <c r="DB43" s="42"/>
      <c r="DC43" s="42"/>
      <c r="DD43" s="42"/>
      <c r="DE43" s="42"/>
      <c r="DF43" s="42"/>
      <c r="DG43" s="42"/>
      <c r="DH43" s="42"/>
      <c r="DI43"/>
      <c r="DJ43"/>
      <c r="DK43"/>
      <c r="DL43"/>
      <c r="DM43"/>
      <c r="DN43"/>
      <c r="DO43" s="42"/>
      <c r="DP43"/>
      <c r="DQ43" s="42"/>
      <c r="DR43" s="42"/>
      <c r="DS43"/>
      <c r="DT43" s="42"/>
      <c r="DU43" s="42"/>
      <c r="DV43"/>
      <c r="DW43"/>
      <c r="DX43"/>
      <c r="DY43"/>
      <c r="DZ43" s="42"/>
      <c r="EA43" s="42"/>
      <c r="EB43"/>
      <c r="EC43"/>
      <c r="ED43"/>
      <c r="EE43"/>
      <c r="EF43"/>
      <c r="EG43"/>
      <c r="EH43"/>
      <c r="EI43"/>
      <c r="EJ43"/>
      <c r="EK43"/>
      <c r="EL43" s="42"/>
      <c r="EM43" s="42"/>
      <c r="EN43" s="42"/>
      <c r="EO43"/>
      <c r="EP43"/>
      <c r="EQ43" s="42"/>
      <c r="ER43" s="42"/>
      <c r="ES43"/>
      <c r="ET43" s="42"/>
      <c r="EU43"/>
      <c r="EV43" s="42"/>
      <c r="EW43"/>
      <c r="EX43"/>
      <c r="EY43" s="42"/>
      <c r="EZ43"/>
      <c r="FA43"/>
      <c r="FB43"/>
      <c r="FC43"/>
      <c r="FD43"/>
      <c r="FE43"/>
      <c r="FF43"/>
      <c r="FG43"/>
      <c r="FH43"/>
      <c r="FI43"/>
      <c r="FJ43"/>
      <c r="FK43"/>
      <c r="FL43"/>
      <c r="FM43"/>
      <c r="FN43"/>
      <c r="FO43"/>
      <c r="FP43"/>
      <c r="FQ43"/>
      <c r="FR43"/>
      <c r="FS43"/>
      <c r="FT43"/>
      <c r="FU43"/>
      <c r="FV43"/>
      <c r="FW43"/>
      <c r="FX43" s="42"/>
      <c r="FY43"/>
      <c r="FZ43"/>
      <c r="GA43"/>
      <c r="GB43"/>
      <c r="GC43"/>
      <c r="GD43"/>
      <c r="GE43"/>
      <c r="GF43"/>
      <c r="GG43" s="42"/>
      <c r="GH43"/>
      <c r="GI43"/>
      <c r="HY43" s="3"/>
      <c r="IA43" s="3"/>
      <c r="IQ43" s="3"/>
      <c r="IR43" s="3"/>
    </row>
    <row r="44" spans="2:253" ht="12" customHeight="1" x14ac:dyDescent="0.15">
      <c r="B44" t="s">
        <v>148</v>
      </c>
      <c r="C44">
        <v>0</v>
      </c>
      <c r="D44">
        <v>33.53</v>
      </c>
      <c r="E44">
        <v>23.63</v>
      </c>
      <c r="F44" s="42">
        <v>0.03</v>
      </c>
      <c r="G44" s="42">
        <v>0.01</v>
      </c>
      <c r="H44" s="42">
        <v>0</v>
      </c>
      <c r="I44" s="42">
        <v>0</v>
      </c>
      <c r="J44" s="42">
        <v>0</v>
      </c>
      <c r="K44">
        <v>0</v>
      </c>
      <c r="L44">
        <v>0</v>
      </c>
      <c r="M44">
        <v>57.2</v>
      </c>
      <c r="N44" s="42">
        <v>57.2</v>
      </c>
      <c r="O44" s="42">
        <v>0</v>
      </c>
      <c r="P44" s="42">
        <v>0</v>
      </c>
      <c r="Q44" s="42">
        <v>0</v>
      </c>
      <c r="R44" s="42">
        <v>0</v>
      </c>
      <c r="S44" s="42">
        <v>0</v>
      </c>
      <c r="T44" s="42">
        <v>0</v>
      </c>
      <c r="U44" s="42">
        <v>0</v>
      </c>
      <c r="V44" s="42">
        <v>0</v>
      </c>
      <c r="W44">
        <v>0</v>
      </c>
      <c r="X44">
        <v>0</v>
      </c>
      <c r="Y44">
        <v>0</v>
      </c>
      <c r="Z44">
        <v>0</v>
      </c>
      <c r="AA44">
        <v>0</v>
      </c>
      <c r="AB44" s="42">
        <v>0</v>
      </c>
      <c r="AC44" s="42">
        <v>0</v>
      </c>
      <c r="AD44">
        <v>0</v>
      </c>
      <c r="AE44" s="42">
        <v>0</v>
      </c>
      <c r="AF44" s="42">
        <v>0</v>
      </c>
      <c r="AG44" s="42">
        <v>0</v>
      </c>
      <c r="AH44" s="42">
        <v>0</v>
      </c>
      <c r="AI44">
        <v>0</v>
      </c>
      <c r="AJ44" s="42">
        <v>0</v>
      </c>
      <c r="AK44">
        <v>0</v>
      </c>
      <c r="AL44">
        <v>0</v>
      </c>
      <c r="AM44">
        <v>0</v>
      </c>
      <c r="AN44">
        <v>0</v>
      </c>
      <c r="AO44" s="42">
        <v>0</v>
      </c>
      <c r="AP44" s="42">
        <v>0</v>
      </c>
      <c r="AQ44" s="42">
        <v>0</v>
      </c>
      <c r="AR44" s="42">
        <v>0</v>
      </c>
      <c r="AS44" s="42">
        <v>0</v>
      </c>
      <c r="AT44" s="42">
        <v>0</v>
      </c>
      <c r="AU44">
        <v>57.2</v>
      </c>
      <c r="AV44">
        <v>57.2</v>
      </c>
      <c r="AW44" s="42">
        <v>561.10410000000002</v>
      </c>
      <c r="AX44" s="42">
        <v>561.10410000000002</v>
      </c>
      <c r="AY44" s="42">
        <v>561.10410000000002</v>
      </c>
      <c r="AZ44" s="42">
        <v>561.10410000000002</v>
      </c>
      <c r="BA44" s="42">
        <v>561.10410000000002</v>
      </c>
      <c r="BB44" s="42">
        <v>561.10410000000002</v>
      </c>
      <c r="BC44" s="42">
        <v>560.4624</v>
      </c>
      <c r="BD44" s="42">
        <v>0.64171489999999998</v>
      </c>
      <c r="BE44" s="42">
        <v>0</v>
      </c>
      <c r="BF44" s="42">
        <v>0</v>
      </c>
      <c r="BG44" s="42">
        <v>0</v>
      </c>
      <c r="BH44" s="42">
        <v>0</v>
      </c>
      <c r="BI44" s="42">
        <v>0</v>
      </c>
      <c r="BJ44" s="42">
        <v>0</v>
      </c>
      <c r="BK44" s="42">
        <v>0</v>
      </c>
      <c r="BL44" s="42">
        <v>0</v>
      </c>
      <c r="BM44">
        <v>0</v>
      </c>
      <c r="BN44">
        <v>0</v>
      </c>
      <c r="BO44">
        <v>0</v>
      </c>
      <c r="BP44">
        <v>0</v>
      </c>
      <c r="BQ44">
        <v>0</v>
      </c>
      <c r="BR44">
        <v>0</v>
      </c>
      <c r="BS44" s="42">
        <v>0</v>
      </c>
      <c r="BT44" s="42">
        <v>0</v>
      </c>
      <c r="BU44" s="42">
        <v>0</v>
      </c>
      <c r="BV44" s="42">
        <v>0</v>
      </c>
      <c r="BW44">
        <v>0</v>
      </c>
      <c r="BX44" s="42">
        <v>0</v>
      </c>
      <c r="BY44">
        <v>0</v>
      </c>
      <c r="BZ44" s="42">
        <v>0</v>
      </c>
      <c r="CA44">
        <v>0</v>
      </c>
      <c r="CB44">
        <v>0</v>
      </c>
      <c r="CC44">
        <v>0</v>
      </c>
      <c r="CD44">
        <v>0</v>
      </c>
      <c r="CE44">
        <v>0</v>
      </c>
      <c r="CF44">
        <v>57.2</v>
      </c>
      <c r="CG44">
        <v>57.2</v>
      </c>
      <c r="CH44">
        <v>0</v>
      </c>
      <c r="CI44">
        <v>0</v>
      </c>
      <c r="CJ44">
        <v>0</v>
      </c>
      <c r="CK44">
        <v>0</v>
      </c>
      <c r="CL44">
        <v>0</v>
      </c>
      <c r="CM44">
        <v>0</v>
      </c>
      <c r="CN44">
        <v>57.2</v>
      </c>
      <c r="CO44" s="42">
        <v>0</v>
      </c>
      <c r="CP44"/>
      <c r="CQ44"/>
      <c r="CR44"/>
      <c r="CS44"/>
      <c r="CT44"/>
      <c r="CU44"/>
      <c r="CV44"/>
      <c r="CW44"/>
      <c r="CX44"/>
      <c r="CY44"/>
      <c r="CZ44" s="42"/>
      <c r="DA44"/>
      <c r="DB44"/>
      <c r="DC44" s="42"/>
      <c r="DD44" s="42"/>
      <c r="DE44" s="42"/>
      <c r="DF44" s="42"/>
      <c r="DG44" s="42"/>
      <c r="DH44" s="42"/>
      <c r="DI44" s="42"/>
      <c r="DJ44" s="42"/>
      <c r="DK44" s="42"/>
      <c r="DL44" s="42"/>
      <c r="DM44" s="42"/>
      <c r="DN44" s="42"/>
      <c r="DO44" s="42"/>
      <c r="DP44"/>
      <c r="DQ44"/>
      <c r="DR44"/>
      <c r="DS44"/>
      <c r="DT44"/>
      <c r="DU44"/>
      <c r="DV44"/>
      <c r="DW44"/>
      <c r="DX44"/>
      <c r="DY44"/>
      <c r="DZ44"/>
      <c r="EA44"/>
      <c r="EB44"/>
      <c r="EC44"/>
      <c r="ED44"/>
      <c r="EE44"/>
      <c r="EF44"/>
      <c r="EG44" s="42"/>
      <c r="EH44" s="42"/>
      <c r="EI44" s="42"/>
      <c r="EJ44" s="42"/>
      <c r="EK44"/>
      <c r="EL44"/>
      <c r="EM44" s="42"/>
      <c r="EN44" s="42"/>
      <c r="EO44" s="42"/>
      <c r="EP44" s="42"/>
      <c r="EQ44" s="42"/>
      <c r="ER44" s="42"/>
      <c r="ES44" s="42"/>
      <c r="ET44" s="42"/>
      <c r="EU44" s="42"/>
      <c r="EV44" s="42"/>
      <c r="EW44" s="42"/>
      <c r="EX44" s="42"/>
      <c r="EY44" s="42"/>
      <c r="EZ44" s="42"/>
      <c r="FA44" s="42"/>
      <c r="FB44" s="42"/>
      <c r="FC44" s="42"/>
      <c r="FD44" s="42"/>
      <c r="FE44" s="42"/>
      <c r="FF44" s="42"/>
      <c r="FG44" s="42"/>
      <c r="FH44" s="42"/>
      <c r="FI44" s="42"/>
      <c r="FJ44" s="42"/>
      <c r="FK44" s="42"/>
      <c r="FL44" s="42"/>
      <c r="FM44" s="42"/>
      <c r="FN44" s="42"/>
      <c r="FO44" s="42"/>
      <c r="FP44" s="42"/>
      <c r="FQ44" s="42"/>
      <c r="FR44" s="42"/>
      <c r="FS44" s="42"/>
      <c r="FT44" s="42"/>
      <c r="FU44" s="42"/>
      <c r="FV44"/>
      <c r="FW44"/>
      <c r="FX44" s="42"/>
      <c r="FY44" s="42"/>
      <c r="FZ44" s="42"/>
      <c r="GA44"/>
      <c r="GB44"/>
      <c r="GC44"/>
      <c r="GD44"/>
      <c r="GE44"/>
      <c r="GF44" s="42"/>
      <c r="GG44" s="42"/>
      <c r="GH44"/>
      <c r="GI44"/>
      <c r="GK44" s="3"/>
      <c r="GM44" s="3"/>
      <c r="GQ44" s="3"/>
      <c r="GS44" s="3"/>
      <c r="GW44" s="3"/>
      <c r="GX44" s="3"/>
      <c r="GY44" s="3"/>
      <c r="HC44" s="3"/>
      <c r="HE44" s="3"/>
      <c r="HI44" s="3"/>
      <c r="HJ44" s="3"/>
      <c r="HP44" s="3"/>
      <c r="HR44" s="3"/>
      <c r="IH44" s="3"/>
      <c r="II44" s="3"/>
      <c r="IQ44" s="3"/>
      <c r="IR44" s="3"/>
    </row>
    <row r="45" spans="2:253" ht="12" customHeight="1" x14ac:dyDescent="0.15">
      <c r="B45" t="s">
        <v>798</v>
      </c>
      <c r="C45">
        <v>0</v>
      </c>
      <c r="D45" s="42">
        <v>0</v>
      </c>
      <c r="E45" s="42">
        <v>0</v>
      </c>
      <c r="F45" s="42">
        <v>0</v>
      </c>
      <c r="G45" s="42">
        <v>0</v>
      </c>
      <c r="H45" s="42">
        <v>0</v>
      </c>
      <c r="I45">
        <v>0</v>
      </c>
      <c r="J45" s="42">
        <v>0</v>
      </c>
      <c r="K45">
        <v>0</v>
      </c>
      <c r="L45">
        <v>0</v>
      </c>
      <c r="M45">
        <v>0</v>
      </c>
      <c r="N45">
        <v>0</v>
      </c>
      <c r="O45">
        <v>0</v>
      </c>
      <c r="P45">
        <v>0</v>
      </c>
      <c r="Q45">
        <v>0</v>
      </c>
      <c r="R45">
        <v>0</v>
      </c>
      <c r="S45">
        <v>0</v>
      </c>
      <c r="T45">
        <v>0</v>
      </c>
      <c r="U45">
        <v>0</v>
      </c>
      <c r="V45">
        <v>0</v>
      </c>
      <c r="W45">
        <v>0</v>
      </c>
      <c r="X45">
        <v>0</v>
      </c>
      <c r="Y45">
        <v>0</v>
      </c>
      <c r="Z45" s="42">
        <v>0</v>
      </c>
      <c r="AA45" s="42">
        <v>0</v>
      </c>
      <c r="AB45" s="42">
        <v>0</v>
      </c>
      <c r="AC45" s="42">
        <v>0</v>
      </c>
      <c r="AD45" s="42">
        <v>0</v>
      </c>
      <c r="AE45" s="42">
        <v>0</v>
      </c>
      <c r="AF45" s="42">
        <v>0</v>
      </c>
      <c r="AG45" s="42">
        <v>0</v>
      </c>
      <c r="AH45" s="42">
        <v>0</v>
      </c>
      <c r="AI45" s="42">
        <v>0</v>
      </c>
      <c r="AJ45">
        <v>0</v>
      </c>
      <c r="AK45">
        <v>0</v>
      </c>
      <c r="AL45">
        <v>0</v>
      </c>
      <c r="AM45">
        <v>0</v>
      </c>
      <c r="AN45">
        <v>0</v>
      </c>
      <c r="AO45" s="42">
        <v>0</v>
      </c>
      <c r="AP45" s="42">
        <v>0</v>
      </c>
      <c r="AQ45" s="42">
        <v>0</v>
      </c>
      <c r="AR45" s="42">
        <v>0</v>
      </c>
      <c r="AS45" s="42">
        <v>0</v>
      </c>
      <c r="AT45" s="42">
        <v>0</v>
      </c>
      <c r="AU45" s="42">
        <v>0</v>
      </c>
      <c r="AV45">
        <v>0</v>
      </c>
      <c r="AW45" s="42">
        <v>0</v>
      </c>
      <c r="AX45" s="42">
        <v>0</v>
      </c>
      <c r="AY45" s="42">
        <v>0</v>
      </c>
      <c r="AZ45" s="42">
        <v>0</v>
      </c>
      <c r="BA45" s="42">
        <v>0</v>
      </c>
      <c r="BB45" s="42">
        <v>0</v>
      </c>
      <c r="BC45" s="42">
        <v>0</v>
      </c>
      <c r="BD45" s="42">
        <v>0</v>
      </c>
      <c r="BE45" s="42">
        <v>0</v>
      </c>
      <c r="BF45" s="42">
        <v>0</v>
      </c>
      <c r="BG45" s="42">
        <v>0</v>
      </c>
      <c r="BH45" s="42">
        <v>0</v>
      </c>
      <c r="BI45" s="42">
        <v>0</v>
      </c>
      <c r="BJ45">
        <v>0</v>
      </c>
      <c r="BK45">
        <v>0</v>
      </c>
      <c r="BL45">
        <v>0</v>
      </c>
      <c r="BM45" s="42">
        <v>0</v>
      </c>
      <c r="BN45" s="42">
        <v>0</v>
      </c>
      <c r="BO45" s="42">
        <v>0</v>
      </c>
      <c r="BP45" s="42">
        <v>0</v>
      </c>
      <c r="BQ45" s="42">
        <v>0</v>
      </c>
      <c r="BR45" s="42">
        <v>0</v>
      </c>
      <c r="BS45" s="42">
        <v>0</v>
      </c>
      <c r="BT45" s="42">
        <v>0</v>
      </c>
      <c r="BU45" s="42">
        <v>0</v>
      </c>
      <c r="BV45" s="42">
        <v>0</v>
      </c>
      <c r="BW45" s="42">
        <v>0</v>
      </c>
      <c r="BX45" s="42">
        <v>0</v>
      </c>
      <c r="BY45" s="42">
        <v>0</v>
      </c>
      <c r="BZ45" s="42">
        <v>0</v>
      </c>
      <c r="CA45" s="42">
        <v>0</v>
      </c>
      <c r="CB45" s="42">
        <v>0</v>
      </c>
      <c r="CC45" s="42">
        <v>0</v>
      </c>
      <c r="CD45" s="42">
        <v>0</v>
      </c>
      <c r="CE45" s="42">
        <v>0</v>
      </c>
      <c r="CF45" s="42">
        <v>0</v>
      </c>
      <c r="CG45" s="42">
        <v>0</v>
      </c>
      <c r="CH45" s="42">
        <v>0</v>
      </c>
      <c r="CI45" s="42">
        <v>0</v>
      </c>
      <c r="CJ45" s="42">
        <v>0</v>
      </c>
      <c r="CK45" s="42">
        <v>0</v>
      </c>
      <c r="CL45" s="42">
        <v>0</v>
      </c>
      <c r="CM45" s="42">
        <v>0</v>
      </c>
      <c r="CN45" s="42">
        <v>0</v>
      </c>
      <c r="CO45" s="42">
        <v>0</v>
      </c>
      <c r="CP45" s="42"/>
      <c r="CQ45" s="42"/>
      <c r="CR45" s="42"/>
      <c r="CS45" s="42"/>
      <c r="CT45" s="42"/>
      <c r="CU45" s="42"/>
      <c r="CV45" s="42"/>
      <c r="CW45" s="42"/>
      <c r="CX45" s="42"/>
      <c r="CY45" s="42"/>
      <c r="CZ45" s="42"/>
      <c r="DA45"/>
      <c r="DB45" s="42"/>
      <c r="DC45" s="42"/>
      <c r="DD45" s="42"/>
      <c r="DE45"/>
      <c r="DF45" s="42"/>
      <c r="DG45" s="42"/>
      <c r="DH45" s="42"/>
      <c r="DI45"/>
      <c r="DJ45"/>
      <c r="DK45"/>
      <c r="DL45"/>
      <c r="DM45"/>
      <c r="DN45"/>
      <c r="DO45"/>
      <c r="DP45"/>
      <c r="DQ45"/>
      <c r="DR45"/>
      <c r="DS45"/>
      <c r="DT45"/>
      <c r="DU45"/>
      <c r="DV45"/>
      <c r="DW45"/>
      <c r="DX45"/>
      <c r="DY45"/>
      <c r="DZ45"/>
      <c r="EA45"/>
      <c r="EB45"/>
      <c r="EC45"/>
      <c r="ED45"/>
      <c r="EE45"/>
      <c r="EF45" s="42"/>
      <c r="EG45" s="42"/>
      <c r="EH45" s="42"/>
      <c r="EI45" s="42"/>
      <c r="EJ45" s="42"/>
      <c r="EK45" s="42"/>
      <c r="EL45" s="42"/>
      <c r="EM45" s="42"/>
      <c r="EN45" s="42"/>
      <c r="EO45" s="42"/>
      <c r="EP45" s="42"/>
      <c r="EQ45" s="42"/>
      <c r="ER45" s="42"/>
      <c r="ES45" s="42"/>
      <c r="ET45" s="42"/>
      <c r="EU45"/>
      <c r="EV45" s="42"/>
      <c r="EW45" s="42"/>
      <c r="EX45" s="42"/>
      <c r="EY45"/>
      <c r="EZ45"/>
      <c r="FA45"/>
      <c r="FB45"/>
      <c r="FC45"/>
      <c r="FD45"/>
      <c r="FE45" s="42"/>
      <c r="FF45" s="42"/>
      <c r="FG45" s="42"/>
      <c r="FH45"/>
      <c r="FI45"/>
      <c r="FJ45"/>
      <c r="FK45"/>
      <c r="FL45"/>
      <c r="FM45"/>
      <c r="FN45"/>
      <c r="FO45" s="42"/>
      <c r="FP45" s="42"/>
      <c r="FQ45" s="42"/>
      <c r="FR45" s="42"/>
      <c r="FS45"/>
      <c r="FT45" s="42"/>
      <c r="FU45" s="42"/>
      <c r="FV45" s="42"/>
      <c r="FW45" s="42"/>
      <c r="FX45" s="42"/>
      <c r="FY45" s="42"/>
      <c r="FZ45"/>
      <c r="GA45" s="42"/>
      <c r="GB45"/>
      <c r="GC45"/>
      <c r="GD45"/>
      <c r="GE45" s="42"/>
      <c r="GF45" s="42"/>
      <c r="GG45" s="42"/>
      <c r="GH45" s="42"/>
      <c r="GI45" s="42"/>
      <c r="GN45" s="3"/>
      <c r="GP45" s="3"/>
      <c r="GQ45" s="3"/>
      <c r="GR45" s="3"/>
      <c r="GS45" s="3"/>
      <c r="GT45" s="3"/>
      <c r="GU45" s="3"/>
      <c r="GV45" s="3"/>
      <c r="GW45" s="3"/>
      <c r="GX45" s="3"/>
      <c r="GY45" s="3"/>
      <c r="GZ45" s="3"/>
      <c r="HA45" s="3"/>
      <c r="HB45" s="3"/>
      <c r="HC45" s="3"/>
      <c r="HD45" s="3"/>
      <c r="HE45" s="3"/>
      <c r="HF45" s="3"/>
      <c r="HG45" s="3"/>
      <c r="HH45" s="3"/>
      <c r="HJ45" s="3"/>
      <c r="HK45" s="3"/>
      <c r="HN45" s="3"/>
      <c r="HO45" s="3"/>
      <c r="HP45" s="3"/>
      <c r="HQ45" s="3"/>
      <c r="HR45" s="3"/>
      <c r="HT45" s="3"/>
      <c r="HV45" s="3"/>
      <c r="HX45" s="3"/>
      <c r="HY45" s="3"/>
      <c r="IA45" s="3"/>
      <c r="IH45" s="3"/>
      <c r="II45" s="3"/>
      <c r="IP45" s="3"/>
      <c r="IQ45" s="3"/>
      <c r="IR45" s="3"/>
    </row>
    <row r="46" spans="2:253" ht="12" customHeight="1" x14ac:dyDescent="0.15">
      <c r="B46" t="s">
        <v>151</v>
      </c>
      <c r="C46" s="42">
        <v>0</v>
      </c>
      <c r="D46">
        <v>0</v>
      </c>
      <c r="E46">
        <v>0</v>
      </c>
      <c r="F46" s="42">
        <v>0</v>
      </c>
      <c r="G46" s="42">
        <v>0</v>
      </c>
      <c r="H46" s="42">
        <v>0</v>
      </c>
      <c r="I46" s="42">
        <v>0</v>
      </c>
      <c r="J46" s="42">
        <v>0</v>
      </c>
      <c r="K46">
        <v>0</v>
      </c>
      <c r="L46" s="42">
        <v>0</v>
      </c>
      <c r="M46">
        <v>0</v>
      </c>
      <c r="N46" s="42">
        <v>0</v>
      </c>
      <c r="O46" s="42">
        <v>0</v>
      </c>
      <c r="P46" s="42">
        <v>0</v>
      </c>
      <c r="Q46" s="42">
        <v>0</v>
      </c>
      <c r="R46" s="42">
        <v>0</v>
      </c>
      <c r="S46" s="42">
        <v>0</v>
      </c>
      <c r="T46" s="42">
        <v>0</v>
      </c>
      <c r="U46" s="42">
        <v>0</v>
      </c>
      <c r="V46" s="42">
        <v>0</v>
      </c>
      <c r="W46">
        <v>0</v>
      </c>
      <c r="X46">
        <v>0</v>
      </c>
      <c r="Y46">
        <v>0</v>
      </c>
      <c r="Z46" s="42">
        <v>0</v>
      </c>
      <c r="AA46" s="42">
        <v>0</v>
      </c>
      <c r="AB46" s="42">
        <v>0</v>
      </c>
      <c r="AC46" s="42">
        <v>0</v>
      </c>
      <c r="AD46" s="42">
        <v>0</v>
      </c>
      <c r="AE46" s="42">
        <v>0</v>
      </c>
      <c r="AF46" s="42">
        <v>0</v>
      </c>
      <c r="AG46" s="42">
        <v>0</v>
      </c>
      <c r="AH46" s="42">
        <v>0</v>
      </c>
      <c r="AI46">
        <v>0</v>
      </c>
      <c r="AJ46">
        <v>0</v>
      </c>
      <c r="AK46">
        <v>0</v>
      </c>
      <c r="AL46">
        <v>0</v>
      </c>
      <c r="AM46">
        <v>0</v>
      </c>
      <c r="AN46">
        <v>0</v>
      </c>
      <c r="AO46" s="42">
        <v>0</v>
      </c>
      <c r="AP46" s="42">
        <v>0</v>
      </c>
      <c r="AQ46" s="42">
        <v>0</v>
      </c>
      <c r="AR46" s="42">
        <v>0</v>
      </c>
      <c r="AS46" s="42">
        <v>0</v>
      </c>
      <c r="AT46" s="42">
        <v>0</v>
      </c>
      <c r="AU46" s="42">
        <v>0</v>
      </c>
      <c r="AV46">
        <v>0</v>
      </c>
      <c r="AW46" s="42">
        <v>0</v>
      </c>
      <c r="AX46" s="42">
        <v>0</v>
      </c>
      <c r="AY46" s="42">
        <v>0</v>
      </c>
      <c r="AZ46">
        <v>0</v>
      </c>
      <c r="BA46" s="42">
        <v>0</v>
      </c>
      <c r="BB46" s="42">
        <v>0</v>
      </c>
      <c r="BC46" s="42">
        <v>0</v>
      </c>
      <c r="BD46">
        <v>0</v>
      </c>
      <c r="BE46" s="42">
        <v>0</v>
      </c>
      <c r="BF46" s="42">
        <v>0</v>
      </c>
      <c r="BG46" s="42">
        <v>0</v>
      </c>
      <c r="BH46" s="42">
        <v>0</v>
      </c>
      <c r="BI46" s="42">
        <v>0</v>
      </c>
      <c r="BJ46">
        <v>0</v>
      </c>
      <c r="BK46" s="42">
        <v>0</v>
      </c>
      <c r="BL46" s="42">
        <v>0</v>
      </c>
      <c r="BM46" s="42">
        <v>0</v>
      </c>
      <c r="BN46" s="42">
        <v>0</v>
      </c>
      <c r="BO46" s="42">
        <v>0</v>
      </c>
      <c r="BP46" s="42">
        <v>0</v>
      </c>
      <c r="BQ46" s="42">
        <v>0</v>
      </c>
      <c r="BR46" s="42">
        <v>0</v>
      </c>
      <c r="BS46" s="42">
        <v>0</v>
      </c>
      <c r="BT46" s="42">
        <v>0</v>
      </c>
      <c r="BU46" s="42">
        <v>0</v>
      </c>
      <c r="BV46">
        <v>0</v>
      </c>
      <c r="BW46" s="42">
        <v>0</v>
      </c>
      <c r="BX46" s="42">
        <v>0</v>
      </c>
      <c r="BY46" s="42">
        <v>0</v>
      </c>
      <c r="BZ46" s="42">
        <v>0</v>
      </c>
      <c r="CA46" s="42">
        <v>0</v>
      </c>
      <c r="CB46" s="42">
        <v>0</v>
      </c>
      <c r="CC46" s="42">
        <v>0</v>
      </c>
      <c r="CD46" s="42">
        <v>0</v>
      </c>
      <c r="CE46" s="42">
        <v>0</v>
      </c>
      <c r="CF46" s="42">
        <v>0</v>
      </c>
      <c r="CG46" s="42">
        <v>0</v>
      </c>
      <c r="CH46" s="42">
        <v>0</v>
      </c>
      <c r="CI46" s="42">
        <v>0</v>
      </c>
      <c r="CJ46" s="42">
        <v>0</v>
      </c>
      <c r="CK46" s="42">
        <v>0</v>
      </c>
      <c r="CL46" s="42">
        <v>0</v>
      </c>
      <c r="CM46" s="42">
        <v>0</v>
      </c>
      <c r="CN46" s="42">
        <v>0</v>
      </c>
      <c r="CO46" s="42">
        <v>0</v>
      </c>
      <c r="CP46" s="42"/>
      <c r="CQ46" s="42"/>
      <c r="CR46" s="42"/>
      <c r="CS46" s="42"/>
      <c r="CT46"/>
      <c r="CU46" s="42"/>
      <c r="CV46"/>
      <c r="CW46"/>
      <c r="CX46" s="42"/>
      <c r="CY46" s="42"/>
      <c r="CZ46" s="42"/>
      <c r="DA46" s="42"/>
      <c r="DB46"/>
      <c r="DC46" s="42"/>
      <c r="DD46" s="42"/>
      <c r="DE46" s="42"/>
      <c r="DF46" s="42"/>
      <c r="DG46" s="42"/>
      <c r="DH46" s="42"/>
      <c r="DI46" s="42"/>
      <c r="DJ46" s="42"/>
      <c r="DK46" s="42"/>
      <c r="DL46"/>
      <c r="DM46" s="42"/>
      <c r="DN46" s="42"/>
      <c r="DO46" s="42"/>
      <c r="DP46" s="42"/>
      <c r="DQ46" s="42"/>
      <c r="DR46" s="42"/>
      <c r="DS46" s="42"/>
      <c r="DT46" s="42"/>
      <c r="DU46" s="42"/>
      <c r="DV46" s="42"/>
      <c r="DW46" s="42"/>
      <c r="DX46" s="42"/>
      <c r="DY46" s="42"/>
      <c r="DZ46" s="42"/>
      <c r="EA46" s="42"/>
      <c r="EB46"/>
      <c r="EC46"/>
      <c r="ED46" s="42"/>
      <c r="EE46" s="42"/>
      <c r="EF46"/>
      <c r="EG46" s="42"/>
      <c r="EH46" s="42"/>
      <c r="EI46" s="42"/>
      <c r="EJ46" s="42"/>
      <c r="EK46"/>
      <c r="EL46"/>
      <c r="EM46" s="42"/>
      <c r="EN46" s="42"/>
      <c r="EO46" s="42"/>
      <c r="EP46" s="42"/>
      <c r="EQ46" s="42"/>
      <c r="ER46" s="42"/>
      <c r="ES46" s="42"/>
      <c r="ET46" s="42"/>
      <c r="EU46"/>
      <c r="EV46"/>
      <c r="EW46" s="42"/>
      <c r="EX46"/>
      <c r="EY46"/>
      <c r="EZ46"/>
      <c r="FA46"/>
      <c r="FB46"/>
      <c r="FC46"/>
      <c r="FD46"/>
      <c r="FE46" s="42"/>
      <c r="FF46" s="42"/>
      <c r="FG46" s="42"/>
      <c r="FH46"/>
      <c r="FI46"/>
      <c r="FJ46"/>
      <c r="FK46"/>
      <c r="FL46"/>
      <c r="FM46"/>
      <c r="FN46"/>
      <c r="FO46"/>
      <c r="FP46"/>
      <c r="FQ46"/>
      <c r="FR46"/>
      <c r="FS46"/>
      <c r="FT46"/>
      <c r="FU46"/>
      <c r="FV46"/>
      <c r="FW46"/>
      <c r="FX46" s="42"/>
      <c r="FY46"/>
      <c r="FZ46"/>
      <c r="GA46"/>
      <c r="GB46"/>
      <c r="GC46" s="42"/>
      <c r="GD46"/>
      <c r="GE46" s="42"/>
      <c r="GF46" s="42"/>
      <c r="GG46" s="42"/>
      <c r="GH46" s="42"/>
      <c r="GI46" s="42"/>
      <c r="GJ46" s="3"/>
      <c r="GK46" s="3"/>
      <c r="GM46" s="3"/>
      <c r="GN46" s="3"/>
      <c r="GO46" s="3"/>
      <c r="GP46" s="3"/>
      <c r="GQ46" s="3"/>
      <c r="GR46" s="3"/>
      <c r="GS46" s="3"/>
      <c r="GT46" s="3"/>
      <c r="GU46" s="3"/>
      <c r="GV46" s="3"/>
      <c r="GW46" s="3"/>
      <c r="GX46" s="3"/>
      <c r="GY46" s="3"/>
      <c r="GZ46" s="3"/>
      <c r="HA46" s="3"/>
      <c r="HB46" s="3"/>
      <c r="HC46" s="3"/>
      <c r="HD46" s="3"/>
      <c r="HE46" s="3"/>
      <c r="HG46" s="3"/>
      <c r="HH46" s="3"/>
      <c r="HO46" s="3"/>
      <c r="HP46" s="3"/>
      <c r="HQ46" s="3"/>
      <c r="HR46" s="3"/>
      <c r="HY46" s="3"/>
      <c r="HZ46" s="3"/>
      <c r="IA46" s="3"/>
      <c r="IB46" s="3"/>
      <c r="IC46" s="3"/>
      <c r="ID46" s="3"/>
      <c r="IE46" s="3"/>
      <c r="IF46" s="3"/>
      <c r="IG46" s="3"/>
      <c r="IH46" s="3"/>
      <c r="II46" s="3"/>
      <c r="IJ46" s="3"/>
      <c r="IK46" s="3"/>
      <c r="IL46" s="3"/>
      <c r="IO46" s="3"/>
      <c r="IP46" s="3"/>
      <c r="IQ46" s="3"/>
      <c r="IR46" s="3"/>
      <c r="IS46" s="3"/>
    </row>
    <row r="47" spans="2:253" ht="12" customHeight="1" x14ac:dyDescent="0.15">
      <c r="B47" t="s">
        <v>628</v>
      </c>
      <c r="C47" s="42">
        <v>14.53675</v>
      </c>
      <c r="D47">
        <v>0</v>
      </c>
      <c r="E47">
        <v>0</v>
      </c>
      <c r="F47" s="42">
        <v>7.82</v>
      </c>
      <c r="G47" s="42">
        <v>0</v>
      </c>
      <c r="H47" s="42">
        <v>0</v>
      </c>
      <c r="I47" s="42">
        <v>1024.403</v>
      </c>
      <c r="J47" s="42">
        <v>86598.2</v>
      </c>
      <c r="K47">
        <v>86590.38</v>
      </c>
      <c r="L47">
        <v>72549.919999999998</v>
      </c>
      <c r="M47">
        <v>0</v>
      </c>
      <c r="N47" s="42">
        <v>0</v>
      </c>
      <c r="O47" s="42">
        <v>87620.89</v>
      </c>
      <c r="P47" s="42">
        <v>1029.8820000000001</v>
      </c>
      <c r="Q47" s="42">
        <v>73579.8</v>
      </c>
      <c r="R47" s="42">
        <v>60.88</v>
      </c>
      <c r="S47" s="42">
        <v>0</v>
      </c>
      <c r="T47" s="42">
        <v>87620.89</v>
      </c>
      <c r="U47" s="42">
        <v>87550.12</v>
      </c>
      <c r="V47" s="42">
        <v>87550.12</v>
      </c>
      <c r="W47">
        <v>131.6491</v>
      </c>
      <c r="X47">
        <v>131.6491</v>
      </c>
      <c r="Y47">
        <v>0</v>
      </c>
      <c r="Z47" s="42">
        <v>60.88</v>
      </c>
      <c r="AA47" s="42">
        <v>5.4794530000000004</v>
      </c>
      <c r="AB47" s="42">
        <v>13970.32</v>
      </c>
      <c r="AC47" s="42">
        <v>14101.97</v>
      </c>
      <c r="AD47" s="42">
        <v>31.189260000000001</v>
      </c>
      <c r="AE47" s="42">
        <v>0</v>
      </c>
      <c r="AF47" s="42">
        <v>131.649</v>
      </c>
      <c r="AG47">
        <v>14092.91</v>
      </c>
      <c r="AH47" s="42">
        <v>14092.91</v>
      </c>
      <c r="AI47">
        <v>40.243989999999997</v>
      </c>
      <c r="AJ47">
        <v>40.243989999999997</v>
      </c>
      <c r="AK47">
        <v>9.057302</v>
      </c>
      <c r="AL47" s="42">
        <v>40.243989999999997</v>
      </c>
      <c r="AM47" s="42">
        <v>134.69540000000001</v>
      </c>
      <c r="AN47" s="42">
        <v>1.7949000000000001E-20</v>
      </c>
      <c r="AO47" s="42">
        <v>1.7949000000000001E-20</v>
      </c>
      <c r="AP47" s="42">
        <v>134.69489999999999</v>
      </c>
      <c r="AQ47" s="42">
        <v>134.69489999999999</v>
      </c>
      <c r="AR47" s="42">
        <v>0</v>
      </c>
      <c r="AS47" s="42">
        <v>3.0458340000000002</v>
      </c>
      <c r="AT47" s="42">
        <v>1.7949000000000001E-20</v>
      </c>
      <c r="AU47" s="42">
        <v>0</v>
      </c>
      <c r="AV47" s="42">
        <v>0</v>
      </c>
      <c r="AW47" s="42">
        <v>0</v>
      </c>
      <c r="AX47" s="42">
        <v>0</v>
      </c>
      <c r="AY47" s="42">
        <v>0</v>
      </c>
      <c r="AZ47" s="42">
        <v>0</v>
      </c>
      <c r="BA47" s="42">
        <v>0</v>
      </c>
      <c r="BB47" s="42">
        <v>0</v>
      </c>
      <c r="BC47" s="42">
        <v>0</v>
      </c>
      <c r="BD47" s="42">
        <v>0</v>
      </c>
      <c r="BE47" s="42">
        <v>14092.91</v>
      </c>
      <c r="BF47" s="42">
        <v>106519</v>
      </c>
      <c r="BG47" s="42">
        <v>106519</v>
      </c>
      <c r="BH47" s="42">
        <v>106519</v>
      </c>
      <c r="BI47" s="42">
        <v>106519</v>
      </c>
      <c r="BJ47" s="42">
        <v>106519</v>
      </c>
      <c r="BK47" s="42">
        <v>106519</v>
      </c>
      <c r="BL47" s="42">
        <v>97404.1</v>
      </c>
      <c r="BM47" s="42">
        <v>9115.3189999999995</v>
      </c>
      <c r="BN47" s="42">
        <v>5.4794530000000004</v>
      </c>
      <c r="BO47" s="42">
        <v>5119.9269999999997</v>
      </c>
      <c r="BP47" s="42">
        <v>5119.9269999999997</v>
      </c>
      <c r="BQ47" s="42">
        <v>5119.9269999999997</v>
      </c>
      <c r="BR47" s="42">
        <v>5119.9269999999997</v>
      </c>
      <c r="BS47" s="42">
        <v>5119.9269999999997</v>
      </c>
      <c r="BT47" s="42">
        <v>5119.9269999999997</v>
      </c>
      <c r="BU47" s="42">
        <v>4403.0029999999997</v>
      </c>
      <c r="BV47">
        <v>716.9239</v>
      </c>
      <c r="BW47" s="42">
        <v>1.7949000000000001E-20</v>
      </c>
      <c r="BX47" s="42">
        <v>3.0484E-20</v>
      </c>
      <c r="BY47" s="42">
        <v>3.0484E-20</v>
      </c>
      <c r="BZ47" s="42">
        <v>3.0484E-20</v>
      </c>
      <c r="CA47" s="42">
        <v>3.0484E-20</v>
      </c>
      <c r="CB47" s="42">
        <v>3.0484E-20</v>
      </c>
      <c r="CC47" s="42">
        <v>3.0484E-20</v>
      </c>
      <c r="CD47" s="42">
        <v>0</v>
      </c>
      <c r="CE47" s="42">
        <v>0</v>
      </c>
      <c r="CF47" s="42">
        <v>86598.2</v>
      </c>
      <c r="CG47" s="42">
        <v>0</v>
      </c>
      <c r="CH47" s="42">
        <v>87620.89</v>
      </c>
      <c r="CI47" s="42">
        <v>0</v>
      </c>
      <c r="CJ47" s="42">
        <v>5.4794530000000004</v>
      </c>
      <c r="CK47" s="42">
        <v>14092.91</v>
      </c>
      <c r="CL47" s="42">
        <v>0</v>
      </c>
      <c r="CM47" s="42">
        <v>1.7949000000000001E-20</v>
      </c>
      <c r="CN47" s="42">
        <v>0</v>
      </c>
      <c r="CO47" s="42">
        <v>86598.2</v>
      </c>
      <c r="CP47" s="42"/>
      <c r="CQ47" s="42"/>
      <c r="CR47" s="42"/>
      <c r="CS47" s="42"/>
      <c r="CT47" s="42"/>
      <c r="CU47" s="42"/>
      <c r="CV47"/>
      <c r="CW47" s="42"/>
      <c r="CX47" s="42"/>
      <c r="CY47" s="42"/>
      <c r="CZ47" s="42"/>
      <c r="DA47"/>
      <c r="DB47"/>
      <c r="DC47" s="42"/>
      <c r="DD47" s="42"/>
      <c r="DE47" s="42"/>
      <c r="DF47" s="42"/>
      <c r="DG47" s="42"/>
      <c r="DH47" s="42"/>
      <c r="DI47"/>
      <c r="DJ47"/>
      <c r="DK47"/>
      <c r="DL47"/>
      <c r="DM47" s="42"/>
      <c r="DN47"/>
      <c r="DO47"/>
      <c r="DP47"/>
      <c r="DQ47"/>
      <c r="DR47"/>
      <c r="DS47"/>
      <c r="DT47"/>
      <c r="DU47"/>
      <c r="DV47"/>
      <c r="DW47"/>
      <c r="DX47"/>
      <c r="DY47"/>
      <c r="DZ47"/>
      <c r="EA47"/>
      <c r="EB47"/>
      <c r="EC47"/>
      <c r="ED47"/>
      <c r="EE47"/>
      <c r="EF47" s="42"/>
      <c r="EG47" s="42"/>
      <c r="EH47" s="42"/>
      <c r="EI47" s="42"/>
      <c r="EJ47" s="42"/>
      <c r="EK47"/>
      <c r="EL47"/>
      <c r="EM47" s="42"/>
      <c r="EN47" s="42"/>
      <c r="EO47" s="42"/>
      <c r="EP47" s="42"/>
      <c r="EQ47" s="42"/>
      <c r="ER47" s="42"/>
      <c r="ES47" s="42"/>
      <c r="ET47" s="42"/>
      <c r="EU47"/>
      <c r="EV47"/>
      <c r="EW47" s="42"/>
      <c r="EX47" s="42"/>
      <c r="EY47"/>
      <c r="EZ47"/>
      <c r="FA47"/>
      <c r="FB47"/>
      <c r="FC47"/>
      <c r="FD47"/>
      <c r="FE47" s="42"/>
      <c r="FF47" s="42"/>
      <c r="FG47" s="42"/>
      <c r="FH47"/>
      <c r="FI47"/>
      <c r="FJ47"/>
      <c r="FK47"/>
      <c r="FL47"/>
      <c r="FM47"/>
      <c r="FN47"/>
      <c r="FO47"/>
      <c r="FP47"/>
      <c r="FQ47"/>
      <c r="FR47"/>
      <c r="FS47"/>
      <c r="FT47"/>
      <c r="FU47"/>
      <c r="FV47"/>
      <c r="FW47"/>
      <c r="FX47" s="42"/>
      <c r="FY47"/>
      <c r="FZ47"/>
      <c r="GA47"/>
      <c r="GB47"/>
      <c r="GC47"/>
      <c r="GD47"/>
      <c r="GE47"/>
      <c r="GF47" s="42"/>
      <c r="GG47" s="42"/>
      <c r="GH47"/>
      <c r="GI47"/>
      <c r="GK47" s="3"/>
      <c r="GM47" s="3"/>
      <c r="GN47" s="3"/>
      <c r="GO47" s="3"/>
      <c r="GP47" s="3"/>
      <c r="GQ47" s="3"/>
      <c r="GR47" s="3"/>
      <c r="GS47" s="3"/>
      <c r="GT47" s="3"/>
      <c r="GU47" s="3"/>
      <c r="GV47" s="3"/>
      <c r="GW47" s="3"/>
      <c r="GX47" s="3"/>
      <c r="GY47" s="3"/>
      <c r="GZ47" s="3"/>
      <c r="HA47" s="3"/>
      <c r="HB47" s="3"/>
      <c r="HC47" s="3"/>
      <c r="HD47" s="3"/>
      <c r="HE47" s="3"/>
      <c r="HG47" s="3"/>
      <c r="HH47" s="3"/>
      <c r="HO47" s="3"/>
      <c r="HP47" s="3"/>
      <c r="HQ47" s="3"/>
      <c r="HR47" s="3"/>
      <c r="HT47" s="3"/>
      <c r="HV47" s="3"/>
      <c r="IH47" s="3"/>
      <c r="II47" s="3"/>
      <c r="IP47" s="3"/>
      <c r="IQ47" s="3"/>
      <c r="IR47" s="3"/>
    </row>
    <row r="48" spans="2:253" ht="12" customHeight="1" x14ac:dyDescent="0.15">
      <c r="B48" t="s">
        <v>539</v>
      </c>
      <c r="C48" s="42">
        <v>39.620609999999999</v>
      </c>
      <c r="D48">
        <v>588.26480000000004</v>
      </c>
      <c r="E48">
        <v>555.54970000000003</v>
      </c>
      <c r="F48" s="42">
        <v>430.44839999999999</v>
      </c>
      <c r="G48">
        <v>1099.1510000000001</v>
      </c>
      <c r="H48" s="42">
        <v>71.236260000000001</v>
      </c>
      <c r="I48" s="42">
        <v>14.16877</v>
      </c>
      <c r="J48" s="42">
        <v>2545.0340000000001</v>
      </c>
      <c r="K48">
        <v>1173.943</v>
      </c>
      <c r="L48">
        <v>1012.447</v>
      </c>
      <c r="M48">
        <v>1373.56</v>
      </c>
      <c r="N48" s="42">
        <v>1373.56</v>
      </c>
      <c r="O48" s="42">
        <v>2559.21</v>
      </c>
      <c r="P48" s="42">
        <v>14.37218</v>
      </c>
      <c r="Q48" s="42">
        <v>1026.819</v>
      </c>
      <c r="R48" s="42">
        <v>0.52410429999999997</v>
      </c>
      <c r="S48" s="42">
        <v>0</v>
      </c>
      <c r="T48" s="42">
        <v>2559.21</v>
      </c>
      <c r="U48" s="42">
        <v>1221.777</v>
      </c>
      <c r="V48" s="42">
        <v>1221.777</v>
      </c>
      <c r="W48">
        <v>1328.241</v>
      </c>
      <c r="X48">
        <v>1328.241</v>
      </c>
      <c r="Y48">
        <v>9.7160860000000007</v>
      </c>
      <c r="Z48" s="42">
        <v>0.52410429999999997</v>
      </c>
      <c r="AA48" s="42">
        <v>0.20340920000000001</v>
      </c>
      <c r="AB48" s="42">
        <v>194.95820000000001</v>
      </c>
      <c r="AC48">
        <v>201.1397</v>
      </c>
      <c r="AD48" s="42">
        <v>135.72380000000001</v>
      </c>
      <c r="AE48">
        <v>0</v>
      </c>
      <c r="AF48">
        <v>6.1815199999999999</v>
      </c>
      <c r="AG48">
        <v>161.72239999999999</v>
      </c>
      <c r="AH48">
        <v>161.72239999999999</v>
      </c>
      <c r="AI48">
        <v>175.14099999999999</v>
      </c>
      <c r="AJ48">
        <v>175.14099999999999</v>
      </c>
      <c r="AK48">
        <v>39.417200000000001</v>
      </c>
      <c r="AL48" s="42">
        <v>175.14099999999999</v>
      </c>
      <c r="AM48" s="42">
        <v>1397.2270000000001</v>
      </c>
      <c r="AN48">
        <v>1322.059</v>
      </c>
      <c r="AO48" s="42">
        <v>1322.059</v>
      </c>
      <c r="AP48" s="42">
        <v>75.164050000000003</v>
      </c>
      <c r="AQ48" s="42">
        <v>75.164050000000003</v>
      </c>
      <c r="AR48" s="42">
        <v>0</v>
      </c>
      <c r="AS48" s="42">
        <v>68.982529999999997</v>
      </c>
      <c r="AT48" s="42">
        <v>1322.059</v>
      </c>
      <c r="AU48" s="42">
        <v>1373.56</v>
      </c>
      <c r="AV48" s="42">
        <v>1373.56</v>
      </c>
      <c r="AW48">
        <v>13473.96</v>
      </c>
      <c r="AX48" s="42">
        <v>13473.96</v>
      </c>
      <c r="AY48" s="42">
        <v>13473.96</v>
      </c>
      <c r="AZ48" s="42">
        <v>13473.96</v>
      </c>
      <c r="BA48" s="42">
        <v>13473.96</v>
      </c>
      <c r="BB48" s="42">
        <v>13473.96</v>
      </c>
      <c r="BC48" s="42">
        <v>11298.99</v>
      </c>
      <c r="BD48" s="42">
        <v>2174.9699999999998</v>
      </c>
      <c r="BE48" s="42">
        <v>161.72239999999999</v>
      </c>
      <c r="BF48" s="42">
        <v>1222.3579999999999</v>
      </c>
      <c r="BG48" s="42">
        <v>1222.3579999999999</v>
      </c>
      <c r="BH48">
        <v>1222.3579999999999</v>
      </c>
      <c r="BI48">
        <v>1222.3579999999999</v>
      </c>
      <c r="BJ48" s="42">
        <v>1222.3579999999999</v>
      </c>
      <c r="BK48" s="42">
        <v>1222.3579999999999</v>
      </c>
      <c r="BL48" s="42">
        <v>1048.9459999999999</v>
      </c>
      <c r="BM48" s="42">
        <v>173.41200000000001</v>
      </c>
      <c r="BN48" s="42">
        <v>0.20340920000000001</v>
      </c>
      <c r="BO48" s="42">
        <v>190.06280000000001</v>
      </c>
      <c r="BP48" s="42">
        <v>190.06280000000001</v>
      </c>
      <c r="BQ48" s="42">
        <v>190.06280000000001</v>
      </c>
      <c r="BR48" s="42">
        <v>190.06280000000001</v>
      </c>
      <c r="BS48" s="42">
        <v>190.06280000000001</v>
      </c>
      <c r="BT48" s="42">
        <v>190.06280000000001</v>
      </c>
      <c r="BU48" s="42">
        <v>171.1687</v>
      </c>
      <c r="BV48" s="42">
        <v>18.89415</v>
      </c>
      <c r="BW48" s="42">
        <v>1322.059</v>
      </c>
      <c r="BX48" s="42">
        <v>2245.36</v>
      </c>
      <c r="BY48" s="42">
        <v>2245.36</v>
      </c>
      <c r="BZ48" s="42">
        <v>2245.36</v>
      </c>
      <c r="CA48" s="42">
        <v>2245.36</v>
      </c>
      <c r="CB48" s="42">
        <v>2245.36</v>
      </c>
      <c r="CC48" s="42">
        <v>2245.36</v>
      </c>
      <c r="CD48" s="42">
        <v>2020.874</v>
      </c>
      <c r="CE48" s="42">
        <v>224.48580000000001</v>
      </c>
      <c r="CF48" s="42">
        <v>3918.5940000000001</v>
      </c>
      <c r="CG48" s="42">
        <v>1373.56</v>
      </c>
      <c r="CH48" s="42">
        <v>2549.4940000000001</v>
      </c>
      <c r="CI48" s="42">
        <v>0</v>
      </c>
      <c r="CJ48" s="42">
        <v>0.20340920000000001</v>
      </c>
      <c r="CK48" s="42">
        <v>161.72239999999999</v>
      </c>
      <c r="CL48" s="42">
        <v>9.7160860000000007</v>
      </c>
      <c r="CM48" s="42">
        <v>1322.059</v>
      </c>
      <c r="CN48" s="42">
        <v>1373.56</v>
      </c>
      <c r="CO48" s="42">
        <v>2545.0340000000001</v>
      </c>
      <c r="CP48" s="42"/>
      <c r="CQ48" s="42"/>
      <c r="CR48" s="42"/>
      <c r="CS48" s="42"/>
      <c r="CT48" s="42"/>
      <c r="CU48" s="42"/>
      <c r="CV48" s="42"/>
      <c r="CW48" s="42"/>
      <c r="CX48" s="42"/>
      <c r="CY48" s="42"/>
      <c r="CZ48" s="42"/>
      <c r="DA48"/>
      <c r="DB48"/>
      <c r="DC48" s="42"/>
      <c r="DD48" s="42"/>
      <c r="DE48"/>
      <c r="DF48"/>
      <c r="DG48"/>
      <c r="DH48" s="42"/>
      <c r="DI48"/>
      <c r="DJ48"/>
      <c r="DK48"/>
      <c r="DL48"/>
      <c r="DM48"/>
      <c r="DN48"/>
      <c r="DO48"/>
      <c r="DP48" s="42"/>
      <c r="DQ48"/>
      <c r="DR48"/>
      <c r="DS48"/>
      <c r="DT48"/>
      <c r="DU48" s="42"/>
      <c r="DV48"/>
      <c r="DW48"/>
      <c r="DX48"/>
      <c r="DY48"/>
      <c r="DZ48"/>
      <c r="EA48"/>
      <c r="EB48"/>
      <c r="EC48"/>
      <c r="ED48"/>
      <c r="EE48"/>
      <c r="EF48" s="42"/>
      <c r="EG48" s="42"/>
      <c r="EH48" s="42"/>
      <c r="EI48" s="42"/>
      <c r="EJ48" s="42"/>
      <c r="EK48"/>
      <c r="EL48"/>
      <c r="EM48" s="42"/>
      <c r="EN48" s="42"/>
      <c r="EO48" s="42"/>
      <c r="EP48" s="42"/>
      <c r="EQ48" s="42"/>
      <c r="ER48" s="42"/>
      <c r="ES48"/>
      <c r="ET48"/>
      <c r="EU48"/>
      <c r="EV48" s="42"/>
      <c r="EW48" s="42"/>
      <c r="EX48" s="42"/>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K48" s="3"/>
      <c r="GL48" s="3"/>
      <c r="GM48" s="3"/>
      <c r="GN48" s="3"/>
      <c r="GO48" s="3"/>
      <c r="GP48" s="3"/>
      <c r="GQ48" s="3"/>
      <c r="GR48" s="3"/>
      <c r="GS48" s="3"/>
      <c r="GT48" s="3"/>
      <c r="GU48" s="3"/>
      <c r="GV48" s="3"/>
      <c r="GW48" s="3"/>
      <c r="GX48" s="3"/>
      <c r="GY48" s="3"/>
      <c r="GZ48" s="3"/>
      <c r="HA48" s="3"/>
      <c r="HB48" s="3"/>
      <c r="HC48" s="3"/>
      <c r="HD48" s="3"/>
      <c r="HE48" s="3"/>
      <c r="HF48" s="3"/>
      <c r="HG48" s="3"/>
      <c r="HH48" s="3"/>
      <c r="HO48" s="3"/>
      <c r="HP48" s="3"/>
      <c r="HQ48" s="3"/>
      <c r="HR48" s="3"/>
      <c r="HT48" s="3"/>
      <c r="HV48" s="3"/>
      <c r="IA48" s="3"/>
      <c r="IH48" s="3"/>
      <c r="II48" s="3"/>
      <c r="IP48" s="3"/>
      <c r="IQ48" s="3"/>
      <c r="IR48" s="3"/>
    </row>
    <row r="49" spans="2:254" ht="12" customHeight="1" x14ac:dyDescent="0.15">
      <c r="B49" t="s">
        <v>157</v>
      </c>
      <c r="C49" s="42">
        <v>2586.877</v>
      </c>
      <c r="D49">
        <v>25439.1</v>
      </c>
      <c r="E49">
        <v>25298.48</v>
      </c>
      <c r="F49">
        <v>9842.23</v>
      </c>
      <c r="G49" s="42">
        <v>39479.08</v>
      </c>
      <c r="H49" s="42">
        <v>2133.91</v>
      </c>
      <c r="I49" s="42">
        <v>1345.058</v>
      </c>
      <c r="J49" s="42">
        <v>139391</v>
      </c>
      <c r="K49" s="42">
        <v>112670</v>
      </c>
      <c r="L49" s="42">
        <v>96302.05</v>
      </c>
      <c r="M49" s="42">
        <v>75471.67</v>
      </c>
      <c r="N49">
        <v>75471.67</v>
      </c>
      <c r="O49" s="42">
        <v>140736</v>
      </c>
      <c r="P49">
        <v>1367.056</v>
      </c>
      <c r="Q49">
        <v>97669.11</v>
      </c>
      <c r="R49">
        <v>60.88</v>
      </c>
      <c r="S49">
        <v>0</v>
      </c>
      <c r="T49" s="42">
        <v>140736</v>
      </c>
      <c r="U49" s="42">
        <v>116213</v>
      </c>
      <c r="V49" s="42">
        <v>116213</v>
      </c>
      <c r="W49">
        <v>24280.22</v>
      </c>
      <c r="X49" s="42">
        <v>24280.22</v>
      </c>
      <c r="Y49">
        <v>303.27999999999997</v>
      </c>
      <c r="Z49" s="42">
        <v>60.88</v>
      </c>
      <c r="AA49" s="42">
        <v>21.997330000000002</v>
      </c>
      <c r="AB49" s="42">
        <v>18544.060000000001</v>
      </c>
      <c r="AC49" s="42">
        <v>18973.830000000002</v>
      </c>
      <c r="AD49" s="42">
        <v>8831.5589999999993</v>
      </c>
      <c r="AE49" s="42">
        <v>0</v>
      </c>
      <c r="AF49" s="42">
        <v>429.76740000000001</v>
      </c>
      <c r="AG49" s="42">
        <v>16408.95</v>
      </c>
      <c r="AH49" s="42">
        <v>16408.95</v>
      </c>
      <c r="AI49" s="42">
        <v>11396.44</v>
      </c>
      <c r="AJ49">
        <v>11396.44</v>
      </c>
      <c r="AK49">
        <v>2564.88</v>
      </c>
      <c r="AL49" s="42">
        <v>11396.44</v>
      </c>
      <c r="AM49" s="42">
        <v>25566.71</v>
      </c>
      <c r="AN49">
        <v>23850.44</v>
      </c>
      <c r="AO49" s="42">
        <v>23850.44</v>
      </c>
      <c r="AP49" s="42">
        <v>1716.1769999999999</v>
      </c>
      <c r="AQ49" s="42">
        <v>1716.1769999999999</v>
      </c>
      <c r="AR49" s="42">
        <v>0</v>
      </c>
      <c r="AS49" s="42">
        <v>1286.4090000000001</v>
      </c>
      <c r="AT49" s="42">
        <v>23850.44</v>
      </c>
      <c r="AU49" s="42">
        <v>75471.67</v>
      </c>
      <c r="AV49">
        <v>75471.67</v>
      </c>
      <c r="AW49" s="42">
        <v>740340</v>
      </c>
      <c r="AX49" s="42">
        <v>740340</v>
      </c>
      <c r="AY49" s="42">
        <v>740340</v>
      </c>
      <c r="AZ49" s="42">
        <v>740340</v>
      </c>
      <c r="BA49" s="42">
        <v>740340</v>
      </c>
      <c r="BB49" s="42">
        <v>740340</v>
      </c>
      <c r="BC49" s="42">
        <v>629289</v>
      </c>
      <c r="BD49" s="42">
        <v>111052</v>
      </c>
      <c r="BE49" s="42">
        <v>16408.95</v>
      </c>
      <c r="BF49" s="42">
        <v>124025</v>
      </c>
      <c r="BG49" s="42">
        <v>124025</v>
      </c>
      <c r="BH49" s="42">
        <v>124025</v>
      </c>
      <c r="BI49" s="42">
        <v>124025</v>
      </c>
      <c r="BJ49" s="42">
        <v>124025</v>
      </c>
      <c r="BK49" s="42">
        <v>124025</v>
      </c>
      <c r="BL49" s="42">
        <v>111624</v>
      </c>
      <c r="BM49" s="42">
        <v>12401.16</v>
      </c>
      <c r="BN49" s="42">
        <v>21.997330000000002</v>
      </c>
      <c r="BO49" s="42">
        <v>20554.009999999998</v>
      </c>
      <c r="BP49" s="42">
        <v>20554.009999999998</v>
      </c>
      <c r="BQ49" s="42">
        <v>20554.009999999998</v>
      </c>
      <c r="BR49">
        <v>20554.009999999998</v>
      </c>
      <c r="BS49" s="42">
        <v>20554.009999999998</v>
      </c>
      <c r="BT49" s="42">
        <v>20554.009999999998</v>
      </c>
      <c r="BU49" s="42">
        <v>18498.580000000002</v>
      </c>
      <c r="BV49">
        <v>2055.4299999999998</v>
      </c>
      <c r="BW49" s="42">
        <v>23850.44</v>
      </c>
      <c r="BX49" s="42">
        <v>40507.160000000003</v>
      </c>
      <c r="BY49">
        <v>40507.160000000003</v>
      </c>
      <c r="BZ49" s="42">
        <v>40507.160000000003</v>
      </c>
      <c r="CA49" s="42">
        <v>40507.160000000003</v>
      </c>
      <c r="CB49" s="42">
        <v>40507.160000000003</v>
      </c>
      <c r="CC49" s="42">
        <v>40507.160000000003</v>
      </c>
      <c r="CD49" s="42">
        <v>36456.46</v>
      </c>
      <c r="CE49" s="42">
        <v>4050.6979999999999</v>
      </c>
      <c r="CF49" s="42">
        <v>214863</v>
      </c>
      <c r="CG49" s="42">
        <v>75471.67</v>
      </c>
      <c r="CH49" s="42">
        <v>140433</v>
      </c>
      <c r="CI49" s="42">
        <v>0</v>
      </c>
      <c r="CJ49" s="42">
        <v>21.997330000000002</v>
      </c>
      <c r="CK49" s="42">
        <v>16408.95</v>
      </c>
      <c r="CL49" s="42">
        <v>303.27999999999997</v>
      </c>
      <c r="CM49" s="42">
        <v>23850.44</v>
      </c>
      <c r="CN49" s="42">
        <v>75471.67</v>
      </c>
      <c r="CO49" s="42">
        <v>139391</v>
      </c>
      <c r="CP49"/>
      <c r="CQ49"/>
      <c r="CR49"/>
      <c r="CS49"/>
      <c r="CT49" s="42"/>
      <c r="CU49"/>
      <c r="CV49"/>
      <c r="CW49"/>
      <c r="CX49"/>
      <c r="CY49" s="42"/>
      <c r="CZ49"/>
      <c r="DA49"/>
      <c r="DB49"/>
      <c r="DC49"/>
      <c r="DD49"/>
      <c r="DE49"/>
      <c r="DF49"/>
      <c r="DG49"/>
      <c r="DH49"/>
      <c r="DI49"/>
      <c r="DJ49"/>
      <c r="DK49"/>
      <c r="DL49"/>
      <c r="DM49"/>
      <c r="DN49"/>
      <c r="DO49"/>
      <c r="DP49"/>
      <c r="DQ49"/>
      <c r="DR49"/>
      <c r="DS49"/>
      <c r="DT49"/>
      <c r="DU49"/>
      <c r="DV49"/>
      <c r="DW49"/>
      <c r="DX49"/>
      <c r="DY49"/>
      <c r="DZ49"/>
      <c r="EA49"/>
      <c r="EB49"/>
      <c r="EC49"/>
      <c r="ED49"/>
      <c r="EE49"/>
      <c r="EF49"/>
      <c r="EG49" s="42"/>
      <c r="EH49" s="42"/>
      <c r="EI49" s="42"/>
      <c r="EJ49" s="42"/>
      <c r="EK49" s="42"/>
      <c r="EL49" s="42"/>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K49" s="3"/>
      <c r="GL49" s="3"/>
      <c r="GM49" s="3"/>
      <c r="GN49" s="3"/>
      <c r="GO49" s="3"/>
      <c r="GQ49" s="3"/>
      <c r="GR49" s="3"/>
      <c r="GS49" s="3"/>
      <c r="GT49" s="3"/>
      <c r="GU49" s="3"/>
      <c r="GW49" s="3"/>
      <c r="GX49" s="3"/>
      <c r="GY49" s="3"/>
      <c r="HA49" s="3"/>
      <c r="HB49" s="3"/>
    </row>
    <row r="50" spans="2:254" ht="12" customHeight="1" x14ac:dyDescent="0.15">
      <c r="B50" t="s">
        <v>158</v>
      </c>
      <c r="C50">
        <v>2.8362120000000002</v>
      </c>
      <c r="D50">
        <v>50.878369999999997</v>
      </c>
      <c r="E50">
        <v>3856.873</v>
      </c>
      <c r="F50">
        <v>10.17559</v>
      </c>
      <c r="G50" s="42">
        <v>19229.939999999999</v>
      </c>
      <c r="H50" s="42">
        <v>2.210931</v>
      </c>
      <c r="I50">
        <v>415.90210000000002</v>
      </c>
      <c r="J50" s="42">
        <v>71787.759999999995</v>
      </c>
      <c r="K50">
        <v>131.76669999999999</v>
      </c>
      <c r="L50">
        <v>111.4387</v>
      </c>
      <c r="M50">
        <v>81.391769999999994</v>
      </c>
      <c r="N50">
        <v>77.243099999999998</v>
      </c>
      <c r="O50">
        <v>72211.86</v>
      </c>
      <c r="P50">
        <v>1.5819270000000001</v>
      </c>
      <c r="Q50">
        <v>113.0206</v>
      </c>
      <c r="R50">
        <v>7.01624E-2</v>
      </c>
      <c r="S50">
        <v>0</v>
      </c>
      <c r="T50">
        <v>156.60230000000001</v>
      </c>
      <c r="U50">
        <v>134.4794</v>
      </c>
      <c r="V50" s="42">
        <v>134.4408</v>
      </c>
      <c r="W50">
        <v>24.655850000000001</v>
      </c>
      <c r="X50" s="42">
        <v>24.653739999999999</v>
      </c>
      <c r="Y50">
        <v>135.2073</v>
      </c>
      <c r="Z50" s="42">
        <v>7.0171800000000006E-2</v>
      </c>
      <c r="AA50">
        <v>2.9316600000000002E-2</v>
      </c>
      <c r="AB50" s="42">
        <v>21.45879</v>
      </c>
      <c r="AC50">
        <v>21.93957</v>
      </c>
      <c r="AD50" s="42">
        <v>9.6676330000000004</v>
      </c>
      <c r="AE50" s="42">
        <v>0</v>
      </c>
      <c r="AF50" s="42">
        <v>0.47837780000000002</v>
      </c>
      <c r="AG50" s="42">
        <v>20.43317</v>
      </c>
      <c r="AH50" s="42">
        <v>20.440519999999999</v>
      </c>
      <c r="AI50" s="42">
        <v>4443.0439999999999</v>
      </c>
      <c r="AJ50">
        <v>12.47533</v>
      </c>
      <c r="AK50">
        <v>2.8076940000000001</v>
      </c>
      <c r="AL50">
        <v>12.47533</v>
      </c>
      <c r="AM50">
        <v>25.96463</v>
      </c>
      <c r="AN50">
        <v>25.131340000000002</v>
      </c>
      <c r="AO50">
        <v>25.12867</v>
      </c>
      <c r="AP50">
        <v>2178.4769999999999</v>
      </c>
      <c r="AQ50">
        <v>1.777012</v>
      </c>
      <c r="AR50">
        <v>0</v>
      </c>
      <c r="AS50">
        <v>1.307032</v>
      </c>
      <c r="AT50">
        <v>24.117930000000001</v>
      </c>
      <c r="AU50" s="42">
        <v>77.252229999999997</v>
      </c>
      <c r="AV50">
        <v>81.391769999999994</v>
      </c>
      <c r="AW50">
        <v>798.41359999999997</v>
      </c>
      <c r="AX50">
        <v>798.41359999999997</v>
      </c>
      <c r="AY50" s="42">
        <v>33293.339999999997</v>
      </c>
      <c r="AZ50">
        <v>798.41359999999997</v>
      </c>
      <c r="BA50">
        <v>798.43399999999997</v>
      </c>
      <c r="BB50" s="42">
        <v>18506.169999999998</v>
      </c>
      <c r="BC50" s="42">
        <v>678.49590000000001</v>
      </c>
      <c r="BD50" s="42">
        <v>32614.880000000001</v>
      </c>
      <c r="BE50">
        <v>20.449349999999999</v>
      </c>
      <c r="BF50">
        <v>154.56370000000001</v>
      </c>
      <c r="BG50">
        <v>154.56370000000001</v>
      </c>
      <c r="BH50">
        <v>4547.3509999999997</v>
      </c>
      <c r="BI50">
        <v>154.56370000000001</v>
      </c>
      <c r="BJ50">
        <v>154.35050000000001</v>
      </c>
      <c r="BK50">
        <v>2864.8130000000001</v>
      </c>
      <c r="BL50">
        <v>141.14429999999999</v>
      </c>
      <c r="BM50">
        <v>4406.3059999999996</v>
      </c>
      <c r="BN50">
        <v>2.9330700000000001E-2</v>
      </c>
      <c r="BO50">
        <v>27.406289999999998</v>
      </c>
      <c r="BP50">
        <v>27.406289999999998</v>
      </c>
      <c r="BQ50">
        <v>541.7165</v>
      </c>
      <c r="BR50">
        <v>27.406289999999998</v>
      </c>
      <c r="BS50" s="42">
        <v>27.380130000000001</v>
      </c>
      <c r="BT50">
        <v>274.74419999999998</v>
      </c>
      <c r="BU50">
        <v>24.65118</v>
      </c>
      <c r="BV50">
        <v>517.06759999999997</v>
      </c>
      <c r="BW50" s="42">
        <v>25.12867</v>
      </c>
      <c r="BX50">
        <v>42.678069999999998</v>
      </c>
      <c r="BY50">
        <v>42.678069999999998</v>
      </c>
      <c r="BZ50" s="42">
        <v>5820.01</v>
      </c>
      <c r="CA50" s="42">
        <v>42.678069999999998</v>
      </c>
      <c r="CB50" s="42">
        <v>42.678280000000001</v>
      </c>
      <c r="CC50">
        <v>4279.1099999999997</v>
      </c>
      <c r="CD50">
        <v>38.410159999999998</v>
      </c>
      <c r="CE50">
        <v>5781.59</v>
      </c>
      <c r="CF50">
        <v>23049.25</v>
      </c>
      <c r="CG50">
        <v>81.391769999999994</v>
      </c>
      <c r="CH50">
        <v>156.1576</v>
      </c>
      <c r="CI50">
        <v>0</v>
      </c>
      <c r="CJ50">
        <v>2.9316600000000002E-2</v>
      </c>
      <c r="CK50">
        <v>20.440519999999999</v>
      </c>
      <c r="CL50">
        <v>135.20590000000001</v>
      </c>
      <c r="CM50">
        <v>25.12867</v>
      </c>
      <c r="CN50">
        <v>78.847999999999999</v>
      </c>
      <c r="CO50">
        <v>52008.25</v>
      </c>
      <c r="CP50"/>
      <c r="CQ50"/>
      <c r="CR50"/>
      <c r="CS50"/>
      <c r="CT50"/>
      <c r="CU50"/>
      <c r="CV50"/>
      <c r="CW50"/>
      <c r="CX50"/>
      <c r="CY50" s="42"/>
      <c r="CZ50"/>
      <c r="DA50"/>
      <c r="DB50"/>
      <c r="DC50"/>
      <c r="DD50"/>
      <c r="DE50"/>
      <c r="DF50"/>
      <c r="DG50"/>
      <c r="DH50" s="42"/>
      <c r="DI50"/>
      <c r="DJ50"/>
      <c r="DK50"/>
      <c r="DL50"/>
      <c r="DM50"/>
      <c r="DN50"/>
      <c r="DO50"/>
      <c r="DP50"/>
      <c r="DQ50"/>
      <c r="DR50"/>
      <c r="DS50"/>
      <c r="DT50"/>
      <c r="DU50"/>
      <c r="DV50"/>
      <c r="DW50"/>
      <c r="DX50"/>
      <c r="DY50"/>
      <c r="DZ50"/>
      <c r="EA50"/>
      <c r="EB50"/>
      <c r="EC50"/>
      <c r="ED50"/>
      <c r="EE50"/>
      <c r="EF50"/>
      <c r="EG50"/>
      <c r="EH50"/>
      <c r="EI50"/>
      <c r="EJ50"/>
      <c r="EK50"/>
      <c r="EL50" s="42"/>
      <c r="EM50"/>
      <c r="EN50"/>
      <c r="EO50"/>
      <c r="EP50"/>
      <c r="EQ50"/>
      <c r="ER50"/>
      <c r="ES50"/>
      <c r="ET50"/>
      <c r="EU50"/>
      <c r="EV50"/>
      <c r="EW50"/>
      <c r="EX50" s="42"/>
      <c r="EY50"/>
      <c r="EZ50"/>
      <c r="FA50" s="42"/>
      <c r="FB50"/>
      <c r="FC50"/>
      <c r="FD50"/>
      <c r="FE50"/>
      <c r="FF50"/>
      <c r="FG50"/>
      <c r="FH50"/>
      <c r="FI50"/>
      <c r="FJ50"/>
      <c r="FK50"/>
      <c r="FL50"/>
      <c r="FM50"/>
      <c r="FN50"/>
      <c r="FO50"/>
      <c r="FP50"/>
      <c r="FQ50"/>
      <c r="FR50"/>
      <c r="FS50"/>
      <c r="FT50"/>
      <c r="FU50"/>
      <c r="FV50" s="42"/>
      <c r="FW50" s="42"/>
      <c r="FX50" s="42"/>
      <c r="FY50" s="42"/>
      <c r="FZ50" s="42"/>
      <c r="GA50" s="42"/>
      <c r="GB50" s="42"/>
      <c r="GC50" s="42"/>
      <c r="GD50" s="42"/>
      <c r="GE50" s="42"/>
      <c r="GF50" s="42"/>
      <c r="GG50" s="42"/>
      <c r="GH50" s="42"/>
      <c r="GI50" s="42"/>
      <c r="GJ50" s="3"/>
      <c r="GK50" s="3"/>
      <c r="GL50" s="3"/>
      <c r="GM50" s="3"/>
      <c r="GN50" s="3"/>
    </row>
    <row r="51" spans="2:254" ht="12" customHeight="1" x14ac:dyDescent="0.15">
      <c r="B51" t="s">
        <v>159</v>
      </c>
      <c r="C51" s="42">
        <v>45.707090000000001</v>
      </c>
      <c r="D51" s="42">
        <v>111.1</v>
      </c>
      <c r="E51" s="42">
        <v>160.4</v>
      </c>
      <c r="F51" s="42">
        <v>44.6</v>
      </c>
      <c r="G51" s="42">
        <v>118.2</v>
      </c>
      <c r="H51" s="42">
        <v>50</v>
      </c>
      <c r="I51" s="42">
        <v>109.4054</v>
      </c>
      <c r="J51" s="42">
        <v>90.572559999999996</v>
      </c>
      <c r="K51" s="42">
        <v>53.022599999999997</v>
      </c>
      <c r="L51" s="42">
        <v>45.235280000000003</v>
      </c>
      <c r="M51" s="42">
        <v>126.1482</v>
      </c>
      <c r="N51" s="42">
        <v>90</v>
      </c>
      <c r="O51" s="42">
        <v>90.701939999999993</v>
      </c>
      <c r="P51" s="42">
        <v>45.235280000000003</v>
      </c>
      <c r="Q51" s="42">
        <v>45.235280000000003</v>
      </c>
      <c r="R51" s="42">
        <v>25</v>
      </c>
      <c r="S51" s="42" t="s">
        <v>140</v>
      </c>
      <c r="T51" s="42">
        <v>45</v>
      </c>
      <c r="U51" s="42">
        <v>45.235280000000003</v>
      </c>
      <c r="V51" s="42">
        <v>45</v>
      </c>
      <c r="W51" s="42">
        <v>45.150060000000003</v>
      </c>
      <c r="X51" s="42">
        <v>45</v>
      </c>
      <c r="Y51" s="42">
        <v>45.00029</v>
      </c>
      <c r="Z51" s="42">
        <v>25.114380000000001</v>
      </c>
      <c r="AA51" s="42">
        <v>138.24549999999999</v>
      </c>
      <c r="AB51" s="42">
        <v>45.235280000000003</v>
      </c>
      <c r="AC51" s="42">
        <v>45.357509999999998</v>
      </c>
      <c r="AD51" s="42">
        <v>44.999969999999998</v>
      </c>
      <c r="AE51" s="42" t="s">
        <v>140</v>
      </c>
      <c r="AF51" s="42">
        <v>45</v>
      </c>
      <c r="AG51" s="42">
        <v>96.239829999999998</v>
      </c>
      <c r="AH51" s="42">
        <v>95.813810000000004</v>
      </c>
      <c r="AI51" s="42">
        <v>59.262500000000003</v>
      </c>
      <c r="AJ51" s="42">
        <v>45</v>
      </c>
      <c r="AK51" s="42">
        <v>44.999969999999998</v>
      </c>
      <c r="AL51" s="42">
        <v>44.999969999999998</v>
      </c>
      <c r="AM51" s="42">
        <v>45.255459999999999</v>
      </c>
      <c r="AN51" s="42">
        <v>104.97280000000001</v>
      </c>
      <c r="AO51" s="42">
        <v>104.8279</v>
      </c>
      <c r="AP51" s="42">
        <v>98.848460000000003</v>
      </c>
      <c r="AQ51" s="42">
        <v>45</v>
      </c>
      <c r="AR51" s="42" t="s">
        <v>140</v>
      </c>
      <c r="AS51">
        <v>45</v>
      </c>
      <c r="AT51" s="42">
        <v>40</v>
      </c>
      <c r="AU51" s="42">
        <v>90.087000000000003</v>
      </c>
      <c r="AV51">
        <v>126.1482</v>
      </c>
      <c r="AW51">
        <v>126.1482</v>
      </c>
      <c r="AX51">
        <v>126.1482</v>
      </c>
      <c r="AY51" s="42">
        <v>127.053</v>
      </c>
      <c r="AZ51">
        <v>126.1482</v>
      </c>
      <c r="BA51">
        <v>126.1648</v>
      </c>
      <c r="BB51" s="42">
        <v>136.67529999999999</v>
      </c>
      <c r="BC51" s="42">
        <v>127.053</v>
      </c>
      <c r="BD51" s="42">
        <v>127.053</v>
      </c>
      <c r="BE51" s="42">
        <v>95.813810000000004</v>
      </c>
      <c r="BF51">
        <v>95.813810000000004</v>
      </c>
      <c r="BG51" s="42">
        <v>95.813810000000004</v>
      </c>
      <c r="BH51" s="42">
        <v>103.16119999999999</v>
      </c>
      <c r="BI51" s="42">
        <v>95.813810000000004</v>
      </c>
      <c r="BJ51">
        <v>95.826809999999995</v>
      </c>
      <c r="BK51" s="42">
        <v>108.283</v>
      </c>
      <c r="BL51">
        <v>103.1613</v>
      </c>
      <c r="BM51" s="42">
        <v>103.1613</v>
      </c>
      <c r="BN51" s="42">
        <v>138.24549999999999</v>
      </c>
      <c r="BO51" s="42">
        <v>138.24549999999999</v>
      </c>
      <c r="BP51" s="42">
        <v>138.24549999999999</v>
      </c>
      <c r="BQ51">
        <v>138.52850000000001</v>
      </c>
      <c r="BR51" s="42">
        <v>138.24549999999999</v>
      </c>
      <c r="BS51" s="42">
        <v>138.2646</v>
      </c>
      <c r="BT51" s="42">
        <v>144.96340000000001</v>
      </c>
      <c r="BU51">
        <v>138.52850000000001</v>
      </c>
      <c r="BV51">
        <v>138.52850000000001</v>
      </c>
      <c r="BW51" s="42">
        <v>104.8278</v>
      </c>
      <c r="BX51" s="42">
        <v>104.8278</v>
      </c>
      <c r="BY51">
        <v>104.8278</v>
      </c>
      <c r="BZ51" s="42">
        <v>104.8279</v>
      </c>
      <c r="CA51" s="42">
        <v>104.8278</v>
      </c>
      <c r="CB51" s="42">
        <v>104.8344</v>
      </c>
      <c r="CC51" s="42">
        <v>110.9996</v>
      </c>
      <c r="CD51" s="42">
        <v>104.8279</v>
      </c>
      <c r="CE51" s="42">
        <v>104.8279</v>
      </c>
      <c r="CF51" s="42">
        <v>104.767</v>
      </c>
      <c r="CG51" s="42">
        <v>126.1482</v>
      </c>
      <c r="CH51" s="42">
        <v>45</v>
      </c>
      <c r="CI51" s="42" t="s">
        <v>140</v>
      </c>
      <c r="CJ51" s="42">
        <v>138.24549999999999</v>
      </c>
      <c r="CK51" s="42">
        <v>95.813810000000004</v>
      </c>
      <c r="CL51">
        <v>45</v>
      </c>
      <c r="CM51" s="42">
        <v>104.8279</v>
      </c>
      <c r="CN51" s="42">
        <v>104.767</v>
      </c>
      <c r="CO51" s="42">
        <v>104.767</v>
      </c>
      <c r="CP51"/>
      <c r="CQ51"/>
      <c r="CR51"/>
      <c r="CS51"/>
      <c r="CT51" s="42"/>
      <c r="CU51" s="42"/>
      <c r="CV51" s="42"/>
      <c r="CW51"/>
      <c r="CX51"/>
      <c r="CY51" s="42"/>
      <c r="CZ51"/>
      <c r="DA51"/>
      <c r="DB51"/>
      <c r="DC51"/>
      <c r="DD51"/>
      <c r="DE51"/>
      <c r="DF51" s="42"/>
      <c r="DG51" s="42"/>
      <c r="DH51"/>
      <c r="DI51"/>
      <c r="DJ51"/>
      <c r="DK51"/>
      <c r="DL51"/>
      <c r="DM51"/>
      <c r="DN51" s="42"/>
      <c r="DO51" s="42"/>
      <c r="DP51" s="42"/>
      <c r="DQ51" s="42"/>
      <c r="DR51" s="42"/>
      <c r="DS51"/>
      <c r="DT51" s="42"/>
      <c r="DU51" s="42"/>
      <c r="DV51"/>
      <c r="DW51" s="42"/>
      <c r="DX51" s="42"/>
      <c r="DY51"/>
      <c r="DZ51" s="42"/>
      <c r="EA51" s="42"/>
      <c r="EB51"/>
      <c r="EC51"/>
      <c r="ED51"/>
      <c r="EE51"/>
      <c r="EF51"/>
      <c r="EG51" s="42"/>
      <c r="EH51" s="42"/>
      <c r="EI51" s="42"/>
      <c r="EJ51" s="42"/>
      <c r="EK51" s="42"/>
      <c r="EL51" s="42"/>
      <c r="EM51" s="42"/>
      <c r="EN51"/>
      <c r="EO51"/>
      <c r="EP51" s="42"/>
      <c r="EQ51"/>
      <c r="ER51"/>
      <c r="ES51" s="42"/>
      <c r="ET51"/>
      <c r="EU51"/>
      <c r="EV51" s="42"/>
      <c r="EW51"/>
      <c r="EX51"/>
      <c r="EY51" s="42"/>
      <c r="EZ51"/>
      <c r="FA51"/>
      <c r="FB51" s="42"/>
      <c r="FC51"/>
      <c r="FD51"/>
      <c r="FE51"/>
      <c r="FF51"/>
      <c r="FG51"/>
      <c r="FH51" s="42"/>
      <c r="FI51" s="42"/>
      <c r="FJ51" s="42"/>
      <c r="FK51"/>
      <c r="FL51"/>
      <c r="FM51"/>
      <c r="FN51"/>
      <c r="FO51"/>
      <c r="FP51"/>
      <c r="FQ51"/>
      <c r="FR51"/>
      <c r="FS51"/>
      <c r="FT51"/>
      <c r="FU51"/>
      <c r="FV51"/>
      <c r="FW51"/>
      <c r="FX51" s="42"/>
      <c r="FY51"/>
      <c r="FZ51"/>
      <c r="GA51"/>
      <c r="GB51"/>
      <c r="GC51"/>
      <c r="GD51"/>
      <c r="GE51"/>
      <c r="GF51"/>
      <c r="GG51" s="42"/>
      <c r="GH51"/>
      <c r="GI51"/>
    </row>
    <row r="52" spans="2:254" ht="12" customHeight="1" x14ac:dyDescent="0.15">
      <c r="B52" t="s">
        <v>160</v>
      </c>
      <c r="C52">
        <v>1.03</v>
      </c>
      <c r="D52">
        <v>1.5</v>
      </c>
      <c r="E52">
        <v>4.1399999999999997</v>
      </c>
      <c r="F52" s="42">
        <v>5</v>
      </c>
      <c r="G52">
        <v>1.6</v>
      </c>
      <c r="H52" s="42">
        <v>17.8</v>
      </c>
      <c r="I52">
        <v>1.05</v>
      </c>
      <c r="J52" s="42">
        <v>1.05</v>
      </c>
      <c r="K52">
        <v>6.7</v>
      </c>
      <c r="L52" s="42">
        <v>6.7</v>
      </c>
      <c r="M52" s="42">
        <v>1.6</v>
      </c>
      <c r="N52" s="42">
        <v>1.6</v>
      </c>
      <c r="O52" s="42">
        <v>1.05</v>
      </c>
      <c r="P52" s="42">
        <v>6.7</v>
      </c>
      <c r="Q52">
        <v>6.7</v>
      </c>
      <c r="R52">
        <v>4</v>
      </c>
      <c r="S52">
        <v>1.03</v>
      </c>
      <c r="T52">
        <v>1.03</v>
      </c>
      <c r="U52">
        <v>6.7</v>
      </c>
      <c r="V52" s="42">
        <v>1.03</v>
      </c>
      <c r="W52">
        <v>6.9</v>
      </c>
      <c r="X52" s="42">
        <v>1.03</v>
      </c>
      <c r="Y52">
        <v>1.03</v>
      </c>
      <c r="Z52" s="42">
        <v>1.03</v>
      </c>
      <c r="AA52">
        <v>1.2</v>
      </c>
      <c r="AB52" s="42">
        <v>6.7</v>
      </c>
      <c r="AC52">
        <v>1.03</v>
      </c>
      <c r="AD52" s="42">
        <v>1.03</v>
      </c>
      <c r="AE52" s="42">
        <v>1.03</v>
      </c>
      <c r="AF52" s="42">
        <v>1.03</v>
      </c>
      <c r="AG52" s="42">
        <v>6.8</v>
      </c>
      <c r="AH52" s="42">
        <v>1.2</v>
      </c>
      <c r="AI52" s="42">
        <v>1.05</v>
      </c>
      <c r="AJ52" s="42">
        <v>1.03</v>
      </c>
      <c r="AK52" s="42">
        <v>1.03</v>
      </c>
      <c r="AL52">
        <v>1.03</v>
      </c>
      <c r="AM52">
        <v>1.03</v>
      </c>
      <c r="AN52">
        <v>6.4</v>
      </c>
      <c r="AO52">
        <v>1.2</v>
      </c>
      <c r="AP52">
        <v>1.05</v>
      </c>
      <c r="AQ52">
        <v>1.03</v>
      </c>
      <c r="AR52">
        <v>1.03</v>
      </c>
      <c r="AS52">
        <v>1.03</v>
      </c>
      <c r="AT52">
        <v>5.9</v>
      </c>
      <c r="AU52" s="42">
        <v>3.5</v>
      </c>
      <c r="AV52">
        <v>1.6</v>
      </c>
      <c r="AW52">
        <v>1.6</v>
      </c>
      <c r="AX52">
        <v>1.6</v>
      </c>
      <c r="AY52" s="42">
        <v>1.6</v>
      </c>
      <c r="AZ52">
        <v>1.6</v>
      </c>
      <c r="BA52">
        <v>2.1274150000000001</v>
      </c>
      <c r="BB52" s="42">
        <v>2.1274150000000001</v>
      </c>
      <c r="BC52" s="42">
        <v>1.6</v>
      </c>
      <c r="BD52" s="42">
        <v>1.6</v>
      </c>
      <c r="BE52">
        <v>1.2</v>
      </c>
      <c r="BF52">
        <v>1.2</v>
      </c>
      <c r="BG52">
        <v>1.2</v>
      </c>
      <c r="BH52" s="42">
        <v>1.2</v>
      </c>
      <c r="BI52" s="42">
        <v>1.2</v>
      </c>
      <c r="BJ52">
        <v>1.4605779999999999</v>
      </c>
      <c r="BK52">
        <v>1.4605779999999999</v>
      </c>
      <c r="BL52">
        <v>1.2</v>
      </c>
      <c r="BM52">
        <v>1.2</v>
      </c>
      <c r="BN52">
        <v>1.2</v>
      </c>
      <c r="BO52">
        <v>1.2</v>
      </c>
      <c r="BP52" s="42">
        <v>1.2</v>
      </c>
      <c r="BQ52">
        <v>1.2</v>
      </c>
      <c r="BR52">
        <v>1.2</v>
      </c>
      <c r="BS52" s="42">
        <v>1.4214850000000001</v>
      </c>
      <c r="BT52">
        <v>1.4214850000000001</v>
      </c>
      <c r="BU52">
        <v>1.2</v>
      </c>
      <c r="BV52">
        <v>1.2</v>
      </c>
      <c r="BW52" s="42">
        <v>1.2</v>
      </c>
      <c r="BX52">
        <v>1.2</v>
      </c>
      <c r="BY52">
        <v>1.2</v>
      </c>
      <c r="BZ52" s="42">
        <v>1.2</v>
      </c>
      <c r="CA52" s="42">
        <v>1.2</v>
      </c>
      <c r="CB52" s="42">
        <v>1.480165</v>
      </c>
      <c r="CC52">
        <v>1.480165</v>
      </c>
      <c r="CD52">
        <v>1.2</v>
      </c>
      <c r="CE52" s="42">
        <v>1.2</v>
      </c>
      <c r="CF52">
        <v>1.5</v>
      </c>
      <c r="CG52" s="42">
        <v>1.6</v>
      </c>
      <c r="CH52">
        <v>1.03</v>
      </c>
      <c r="CI52">
        <v>1.03</v>
      </c>
      <c r="CJ52">
        <v>1.2</v>
      </c>
      <c r="CK52">
        <v>1.2</v>
      </c>
      <c r="CL52">
        <v>1.03</v>
      </c>
      <c r="CM52" s="42">
        <v>1.2</v>
      </c>
      <c r="CN52" s="42">
        <v>1.5</v>
      </c>
      <c r="CO52" s="42">
        <v>1.5</v>
      </c>
      <c r="CP52"/>
      <c r="CQ52"/>
      <c r="CR52"/>
      <c r="CS52"/>
      <c r="CT52"/>
      <c r="CU52"/>
      <c r="CV52"/>
      <c r="CW52"/>
      <c r="CX52"/>
      <c r="CY52" s="42"/>
      <c r="CZ52"/>
      <c r="DA52"/>
      <c r="DB52"/>
      <c r="DC52"/>
      <c r="DD52"/>
      <c r="DE52"/>
      <c r="DF52"/>
      <c r="DG52"/>
      <c r="DH52" s="42"/>
      <c r="DI52"/>
      <c r="DJ52"/>
      <c r="DK52"/>
      <c r="DL52"/>
      <c r="DM52"/>
      <c r="DN52"/>
      <c r="DO52" s="42"/>
      <c r="DP52" s="42"/>
      <c r="DQ52"/>
      <c r="DR52"/>
      <c r="DS52"/>
      <c r="DT52"/>
      <c r="DU52"/>
      <c r="DV52"/>
      <c r="DW52"/>
      <c r="DX52"/>
      <c r="DY52"/>
      <c r="DZ52"/>
      <c r="EA52"/>
      <c r="EB52"/>
      <c r="EC52"/>
      <c r="ED52"/>
      <c r="EE52"/>
      <c r="EF52"/>
      <c r="EG52"/>
      <c r="EH52"/>
      <c r="EI52"/>
      <c r="EJ52"/>
      <c r="EK52"/>
      <c r="EL52" s="42"/>
      <c r="EM52"/>
      <c r="EN52"/>
      <c r="EO52" s="42"/>
      <c r="EP52"/>
      <c r="EQ52"/>
      <c r="ER52" s="42"/>
      <c r="ES52"/>
      <c r="ET52"/>
      <c r="EU52" s="42"/>
      <c r="EV52"/>
      <c r="EW52"/>
      <c r="EX52" s="42"/>
      <c r="EY52"/>
      <c r="EZ52"/>
      <c r="FA52" s="42"/>
      <c r="FB52"/>
      <c r="FC52" s="42"/>
      <c r="FD52"/>
      <c r="FE52"/>
      <c r="FF52"/>
      <c r="FG52"/>
      <c r="FH52"/>
      <c r="FI52"/>
      <c r="FJ52"/>
      <c r="FK52"/>
      <c r="FL52"/>
      <c r="FM52"/>
      <c r="FN52"/>
      <c r="FO52"/>
      <c r="FP52"/>
      <c r="FQ52"/>
      <c r="FR52"/>
      <c r="FS52"/>
      <c r="FT52"/>
      <c r="FU52"/>
      <c r="FV52"/>
      <c r="FW52"/>
      <c r="FX52"/>
      <c r="FY52"/>
      <c r="FZ52"/>
      <c r="GA52"/>
      <c r="GB52"/>
      <c r="GC52"/>
      <c r="GD52"/>
      <c r="GE52"/>
      <c r="GF52"/>
      <c r="GG52"/>
      <c r="GH52"/>
      <c r="GI52"/>
      <c r="GV52" s="3"/>
      <c r="GX52" s="3"/>
      <c r="GY52" s="3"/>
      <c r="HA52" s="3"/>
      <c r="HB52" s="3"/>
      <c r="HD52" s="3"/>
      <c r="HE52" s="3"/>
      <c r="HG52" s="3"/>
      <c r="HH52" s="3"/>
      <c r="HI52" s="3"/>
      <c r="HK52" s="3"/>
      <c r="HL52" s="3"/>
    </row>
    <row r="53" spans="2:254" ht="12" customHeight="1" x14ac:dyDescent="0.15">
      <c r="B53" t="s">
        <v>161</v>
      </c>
      <c r="C53">
        <v>0</v>
      </c>
      <c r="D53" s="42">
        <v>2.1418399999999999E-3</v>
      </c>
      <c r="E53">
        <v>1</v>
      </c>
      <c r="F53">
        <v>0</v>
      </c>
      <c r="G53">
        <v>1</v>
      </c>
      <c r="H53">
        <v>0</v>
      </c>
      <c r="I53">
        <v>1</v>
      </c>
      <c r="J53">
        <v>1</v>
      </c>
      <c r="K53">
        <v>0</v>
      </c>
      <c r="L53">
        <v>0</v>
      </c>
      <c r="M53">
        <v>0</v>
      </c>
      <c r="N53">
        <v>0</v>
      </c>
      <c r="O53">
        <v>1</v>
      </c>
      <c r="P53">
        <v>0</v>
      </c>
      <c r="Q53">
        <v>0</v>
      </c>
      <c r="R53">
        <v>0</v>
      </c>
      <c r="S53" t="s">
        <v>140</v>
      </c>
      <c r="T53">
        <v>0</v>
      </c>
      <c r="U53">
        <v>0</v>
      </c>
      <c r="V53">
        <v>0</v>
      </c>
      <c r="W53">
        <v>0</v>
      </c>
      <c r="X53">
        <v>0</v>
      </c>
      <c r="Y53">
        <v>0.54919629999999997</v>
      </c>
      <c r="Z53">
        <v>0</v>
      </c>
      <c r="AA53" s="42">
        <v>2.6446000000000001E-6</v>
      </c>
      <c r="AB53">
        <v>0</v>
      </c>
      <c r="AC53">
        <v>0</v>
      </c>
      <c r="AD53">
        <v>0</v>
      </c>
      <c r="AE53" t="s">
        <v>140</v>
      </c>
      <c r="AF53">
        <v>0</v>
      </c>
      <c r="AG53">
        <v>0</v>
      </c>
      <c r="AH53" s="42">
        <v>4.9057999999999997E-6</v>
      </c>
      <c r="AI53">
        <v>1</v>
      </c>
      <c r="AJ53">
        <v>0</v>
      </c>
      <c r="AK53">
        <v>0</v>
      </c>
      <c r="AL53">
        <v>0</v>
      </c>
      <c r="AM53">
        <v>0</v>
      </c>
      <c r="AN53">
        <v>0</v>
      </c>
      <c r="AO53" s="42">
        <v>0</v>
      </c>
      <c r="AP53" s="42">
        <v>1</v>
      </c>
      <c r="AQ53" s="42">
        <v>0</v>
      </c>
      <c r="AR53" s="42" t="s">
        <v>140</v>
      </c>
      <c r="AS53" s="42">
        <v>0</v>
      </c>
      <c r="AT53" s="42">
        <v>0</v>
      </c>
      <c r="AU53">
        <v>0</v>
      </c>
      <c r="AV53">
        <v>0</v>
      </c>
      <c r="AW53">
        <v>0</v>
      </c>
      <c r="AX53" s="42">
        <v>0</v>
      </c>
      <c r="AY53" s="42">
        <v>0.16142010000000001</v>
      </c>
      <c r="AZ53" s="42">
        <v>0</v>
      </c>
      <c r="BA53" s="42">
        <v>0</v>
      </c>
      <c r="BB53" s="42">
        <v>0.11241180000000001</v>
      </c>
      <c r="BC53" s="42">
        <v>0</v>
      </c>
      <c r="BD53" s="42">
        <v>1</v>
      </c>
      <c r="BE53" s="42">
        <v>7.0997599999999999E-6</v>
      </c>
      <c r="BF53" s="42">
        <v>7.0997599999999999E-6</v>
      </c>
      <c r="BG53" s="42">
        <v>7.0997599999999999E-6</v>
      </c>
      <c r="BH53">
        <v>0.14186360000000001</v>
      </c>
      <c r="BI53" s="42">
        <v>7.0997599999999999E-6</v>
      </c>
      <c r="BJ53" s="42">
        <v>0</v>
      </c>
      <c r="BK53" s="42">
        <v>0.1053823</v>
      </c>
      <c r="BL53" s="42">
        <v>0</v>
      </c>
      <c r="BM53" s="42">
        <v>1</v>
      </c>
      <c r="BN53" s="42">
        <v>5.2053799999999996E-6</v>
      </c>
      <c r="BO53" s="42">
        <v>5.2053799999999996E-6</v>
      </c>
      <c r="BP53" s="42">
        <v>5.2053799999999996E-6</v>
      </c>
      <c r="BQ53" s="42">
        <v>9.9409499999999998E-2</v>
      </c>
      <c r="BR53" s="42">
        <v>5.2053799999999996E-6</v>
      </c>
      <c r="BS53" s="42">
        <v>0</v>
      </c>
      <c r="BT53" s="42">
        <v>5.60014E-2</v>
      </c>
      <c r="BU53" s="42">
        <v>0</v>
      </c>
      <c r="BV53" s="42">
        <v>1</v>
      </c>
      <c r="BW53">
        <v>0</v>
      </c>
      <c r="BX53" s="42">
        <v>0</v>
      </c>
      <c r="BY53">
        <v>0</v>
      </c>
      <c r="BZ53" s="42">
        <v>9.9977800000000006E-2</v>
      </c>
      <c r="CA53">
        <v>0</v>
      </c>
      <c r="CB53">
        <v>0</v>
      </c>
      <c r="CC53">
        <v>8.9151900000000006E-2</v>
      </c>
      <c r="CD53">
        <v>0</v>
      </c>
      <c r="CE53" s="42">
        <v>1</v>
      </c>
      <c r="CF53">
        <v>0.29417450000000001</v>
      </c>
      <c r="CG53" s="42">
        <v>0</v>
      </c>
      <c r="CH53">
        <v>0</v>
      </c>
      <c r="CI53" t="s">
        <v>140</v>
      </c>
      <c r="CJ53" s="42">
        <v>2.6446000000000001E-6</v>
      </c>
      <c r="CK53" s="42">
        <v>4.9057999999999997E-6</v>
      </c>
      <c r="CL53">
        <v>0.54919079999999998</v>
      </c>
      <c r="CM53" s="42">
        <v>0</v>
      </c>
      <c r="CN53">
        <v>0</v>
      </c>
      <c r="CO53" s="42">
        <v>1</v>
      </c>
      <c r="CP53"/>
      <c r="CQ53"/>
      <c r="CR53"/>
      <c r="CS53"/>
      <c r="CT53"/>
      <c r="CU53"/>
      <c r="CV53"/>
      <c r="CW53"/>
      <c r="CX53"/>
      <c r="CY53"/>
      <c r="CZ53" s="42"/>
      <c r="DA53"/>
      <c r="DB53"/>
      <c r="DC53" s="42"/>
      <c r="DD53" s="42"/>
      <c r="DE53" s="42"/>
      <c r="DF53" s="42"/>
      <c r="DG53"/>
      <c r="DH53" s="42"/>
      <c r="DI53" s="42"/>
      <c r="DJ53" s="42"/>
      <c r="DK53" s="42"/>
      <c r="DL53" s="42"/>
      <c r="DM53" s="42"/>
      <c r="DN53" s="42"/>
      <c r="DO53" s="42"/>
      <c r="DP53"/>
      <c r="DQ53"/>
      <c r="DR53"/>
      <c r="DS53"/>
      <c r="DT53"/>
      <c r="DU53"/>
      <c r="DV53"/>
      <c r="DW53"/>
      <c r="DX53"/>
      <c r="DY53"/>
      <c r="DZ53"/>
      <c r="EA53"/>
      <c r="EB53"/>
      <c r="EC53"/>
      <c r="ED53"/>
      <c r="EE53"/>
      <c r="EF53"/>
      <c r="EG53" s="42"/>
      <c r="EH53" s="42"/>
      <c r="EI53" s="42"/>
      <c r="EJ53" s="42"/>
      <c r="EK53"/>
      <c r="EL53"/>
      <c r="EM53" s="42"/>
      <c r="EN53" s="42"/>
      <c r="EO53" s="42"/>
      <c r="EP53" s="42"/>
      <c r="EQ53" s="42"/>
      <c r="ER53" s="42"/>
      <c r="ES53" s="42"/>
      <c r="ET53" s="42"/>
      <c r="EU53" s="42"/>
      <c r="EV53" s="42"/>
      <c r="EW53" s="42"/>
      <c r="EX53" s="42"/>
      <c r="EY53" s="42"/>
      <c r="EZ53" s="42"/>
      <c r="FA53" s="42"/>
      <c r="FB53" s="42"/>
      <c r="FC53" s="42"/>
      <c r="FD53" s="42"/>
      <c r="FE53" s="42"/>
      <c r="FF53" s="42"/>
      <c r="FG53"/>
      <c r="FH53" s="42"/>
      <c r="FI53" s="42"/>
      <c r="FJ53" s="42"/>
      <c r="FK53" s="42"/>
      <c r="FL53" s="42"/>
      <c r="FM53" s="42"/>
      <c r="FN53" s="42"/>
      <c r="FO53" s="42"/>
      <c r="FP53" s="42"/>
      <c r="FQ53" s="42"/>
      <c r="FR53" s="42"/>
      <c r="FS53" s="42"/>
      <c r="FT53" s="42"/>
      <c r="FU53" s="42"/>
      <c r="FV53" s="42"/>
      <c r="FW53" s="42"/>
      <c r="FX53" s="42"/>
      <c r="FY53" s="42"/>
      <c r="FZ53" s="42"/>
      <c r="GA53" s="42"/>
      <c r="GB53" s="42"/>
      <c r="GC53" s="42"/>
      <c r="GD53" s="42"/>
      <c r="GE53" s="42"/>
      <c r="GF53" s="42"/>
      <c r="GG53" s="42"/>
      <c r="GH53" s="42"/>
      <c r="GI53" s="42"/>
      <c r="GJ53" s="3"/>
      <c r="GK53" s="3"/>
      <c r="GL53" s="3"/>
      <c r="GM53" s="3"/>
      <c r="GN53" s="3"/>
      <c r="GP53" s="3"/>
      <c r="GQ53" s="3"/>
      <c r="GS53" s="3"/>
      <c r="GT53" s="3"/>
      <c r="GV53" s="3"/>
      <c r="GW53" s="3"/>
      <c r="GX53" s="3"/>
      <c r="GY53" s="3"/>
      <c r="GZ53" s="3"/>
      <c r="HA53" s="3"/>
      <c r="HB53" s="3"/>
      <c r="HC53" s="3"/>
      <c r="HD53" s="3"/>
      <c r="HE53" s="3"/>
      <c r="HF53" s="3"/>
      <c r="HG53" s="3"/>
      <c r="HH53" s="3"/>
      <c r="HI53" s="3"/>
      <c r="HJ53" s="3"/>
      <c r="HK53" s="3"/>
      <c r="HL53" s="3"/>
      <c r="HM53" s="3"/>
      <c r="HP53" s="3"/>
      <c r="HR53" s="3"/>
      <c r="HS53" s="3"/>
      <c r="HT53" s="3"/>
      <c r="HU53" s="3"/>
      <c r="IH53" s="3"/>
      <c r="II53" s="3"/>
      <c r="IQ53" s="3"/>
      <c r="IR53" s="3"/>
    </row>
    <row r="54" spans="2:254" ht="12" customHeight="1" x14ac:dyDescent="0.15">
      <c r="B54" t="s">
        <v>162</v>
      </c>
      <c r="C54" s="42">
        <v>1</v>
      </c>
      <c r="D54">
        <v>0.99785820000000003</v>
      </c>
      <c r="E54">
        <v>0</v>
      </c>
      <c r="F54">
        <v>1</v>
      </c>
      <c r="G54">
        <v>0</v>
      </c>
      <c r="H54">
        <v>1</v>
      </c>
      <c r="I54">
        <v>0</v>
      </c>
      <c r="J54" s="42">
        <v>0</v>
      </c>
      <c r="K54">
        <v>1</v>
      </c>
      <c r="L54" s="42">
        <v>1</v>
      </c>
      <c r="M54" s="42">
        <v>1</v>
      </c>
      <c r="N54">
        <v>1</v>
      </c>
      <c r="O54">
        <v>0</v>
      </c>
      <c r="P54" s="42">
        <v>1</v>
      </c>
      <c r="Q54">
        <v>1</v>
      </c>
      <c r="R54">
        <v>1</v>
      </c>
      <c r="S54" t="s">
        <v>140</v>
      </c>
      <c r="T54">
        <v>1</v>
      </c>
      <c r="U54">
        <v>1</v>
      </c>
      <c r="V54">
        <v>1</v>
      </c>
      <c r="W54">
        <v>1</v>
      </c>
      <c r="X54">
        <v>1</v>
      </c>
      <c r="Y54">
        <v>0.45080369999999997</v>
      </c>
      <c r="Z54">
        <v>1</v>
      </c>
      <c r="AA54">
        <v>0.99999740000000004</v>
      </c>
      <c r="AB54" s="42">
        <v>1</v>
      </c>
      <c r="AC54">
        <v>1</v>
      </c>
      <c r="AD54">
        <v>1</v>
      </c>
      <c r="AE54" t="s">
        <v>140</v>
      </c>
      <c r="AF54">
        <v>1</v>
      </c>
      <c r="AG54" s="42">
        <v>1</v>
      </c>
      <c r="AH54" s="42">
        <v>0.99999510000000003</v>
      </c>
      <c r="AI54">
        <v>0</v>
      </c>
      <c r="AJ54">
        <v>1</v>
      </c>
      <c r="AK54">
        <v>1</v>
      </c>
      <c r="AL54">
        <v>1</v>
      </c>
      <c r="AM54">
        <v>1</v>
      </c>
      <c r="AN54">
        <v>1</v>
      </c>
      <c r="AO54">
        <v>1</v>
      </c>
      <c r="AP54">
        <v>0</v>
      </c>
      <c r="AQ54">
        <v>1</v>
      </c>
      <c r="AR54" t="s">
        <v>140</v>
      </c>
      <c r="AS54">
        <v>1</v>
      </c>
      <c r="AT54">
        <v>1</v>
      </c>
      <c r="AU54">
        <v>1</v>
      </c>
      <c r="AV54">
        <v>1</v>
      </c>
      <c r="AW54">
        <v>1</v>
      </c>
      <c r="AX54">
        <v>1</v>
      </c>
      <c r="AY54">
        <v>0.83857990000000004</v>
      </c>
      <c r="AZ54">
        <v>1</v>
      </c>
      <c r="BA54">
        <v>1</v>
      </c>
      <c r="BB54">
        <v>0.88758820000000005</v>
      </c>
      <c r="BC54">
        <v>1</v>
      </c>
      <c r="BD54">
        <v>0</v>
      </c>
      <c r="BE54">
        <v>0.99999289999999996</v>
      </c>
      <c r="BF54">
        <v>0.99999289999999996</v>
      </c>
      <c r="BG54">
        <v>0.99999289999999996</v>
      </c>
      <c r="BH54">
        <v>0.85813640000000002</v>
      </c>
      <c r="BI54">
        <v>0.99999289999999996</v>
      </c>
      <c r="BJ54">
        <v>1</v>
      </c>
      <c r="BK54">
        <v>0.89461769999999996</v>
      </c>
      <c r="BL54">
        <v>1</v>
      </c>
      <c r="BM54">
        <v>0</v>
      </c>
      <c r="BN54">
        <v>0.99999479999999996</v>
      </c>
      <c r="BO54">
        <v>0.99999479999999996</v>
      </c>
      <c r="BP54">
        <v>0.99999479999999996</v>
      </c>
      <c r="BQ54">
        <v>0.90059040000000001</v>
      </c>
      <c r="BR54">
        <v>0.99999479999999996</v>
      </c>
      <c r="BS54">
        <v>1</v>
      </c>
      <c r="BT54">
        <v>0.94399849999999996</v>
      </c>
      <c r="BU54">
        <v>1</v>
      </c>
      <c r="BV54">
        <v>0</v>
      </c>
      <c r="BW54">
        <v>1</v>
      </c>
      <c r="BX54">
        <v>1</v>
      </c>
      <c r="BY54">
        <v>1</v>
      </c>
      <c r="BZ54">
        <v>0.90002219999999999</v>
      </c>
      <c r="CA54">
        <v>1</v>
      </c>
      <c r="CB54">
        <v>1</v>
      </c>
      <c r="CC54">
        <v>0.91084810000000005</v>
      </c>
      <c r="CD54">
        <v>1</v>
      </c>
      <c r="CE54" s="42">
        <v>0</v>
      </c>
      <c r="CF54">
        <v>0.70582549999999999</v>
      </c>
      <c r="CG54">
        <v>1</v>
      </c>
      <c r="CH54">
        <v>1</v>
      </c>
      <c r="CI54" t="s">
        <v>140</v>
      </c>
      <c r="CJ54">
        <v>0.99999740000000004</v>
      </c>
      <c r="CK54">
        <v>0.99999510000000003</v>
      </c>
      <c r="CL54">
        <v>0.45080920000000002</v>
      </c>
      <c r="CM54">
        <v>1</v>
      </c>
      <c r="CN54">
        <v>1</v>
      </c>
      <c r="CO54">
        <v>0</v>
      </c>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s="42"/>
      <c r="FE54" s="42"/>
      <c r="FF54" s="42"/>
      <c r="FG54" s="42"/>
      <c r="FH54"/>
      <c r="FI54"/>
      <c r="FJ54" s="42"/>
      <c r="FK54" s="42"/>
      <c r="FL54" s="42"/>
      <c r="FM54" s="42"/>
      <c r="FN54" s="42"/>
      <c r="FO54" s="42"/>
      <c r="FP54" s="42"/>
      <c r="FQ54"/>
      <c r="FR54"/>
      <c r="FS54"/>
      <c r="FT54"/>
      <c r="FU54"/>
      <c r="FV54"/>
      <c r="FW54"/>
      <c r="FX54"/>
      <c r="FY54"/>
      <c r="FZ54"/>
      <c r="GA54"/>
      <c r="GB54"/>
      <c r="GC54"/>
      <c r="GD54"/>
      <c r="GE54"/>
      <c r="GF54"/>
      <c r="GG54"/>
      <c r="GH54"/>
      <c r="GI54"/>
      <c r="GM54" s="3"/>
      <c r="GO54" s="3"/>
      <c r="GP54" s="3"/>
      <c r="GR54" s="3"/>
      <c r="GS54" s="3"/>
      <c r="GU54" s="3"/>
      <c r="GV54" s="3"/>
      <c r="GX54" s="3"/>
      <c r="GY54" s="3"/>
      <c r="GZ54" s="3"/>
      <c r="HA54" s="3"/>
      <c r="HB54" s="3"/>
      <c r="HC54" s="3"/>
      <c r="HD54" s="3"/>
      <c r="HE54" s="3"/>
      <c r="HF54" s="3"/>
      <c r="HG54" s="3"/>
      <c r="HH54" s="3"/>
      <c r="HI54" s="3"/>
      <c r="HK54" s="3"/>
      <c r="HL54" s="3"/>
      <c r="HM54" s="3"/>
      <c r="HN54" s="3"/>
    </row>
    <row r="55" spans="2:254" ht="12" customHeight="1" x14ac:dyDescent="0.15">
      <c r="B55" t="s">
        <v>163</v>
      </c>
      <c r="C55" s="42">
        <v>0</v>
      </c>
      <c r="D55">
        <v>0</v>
      </c>
      <c r="E55">
        <v>0</v>
      </c>
      <c r="F55">
        <v>0</v>
      </c>
      <c r="G55">
        <v>0</v>
      </c>
      <c r="H55">
        <v>0</v>
      </c>
      <c r="I55">
        <v>0</v>
      </c>
      <c r="J55">
        <v>0</v>
      </c>
      <c r="K55">
        <v>0</v>
      </c>
      <c r="L55">
        <v>0</v>
      </c>
      <c r="M55">
        <v>0</v>
      </c>
      <c r="N55">
        <v>0</v>
      </c>
      <c r="O55">
        <v>0</v>
      </c>
      <c r="P55">
        <v>0</v>
      </c>
      <c r="Q55">
        <v>0</v>
      </c>
      <c r="R55">
        <v>0</v>
      </c>
      <c r="S55" s="42" t="s">
        <v>140</v>
      </c>
      <c r="T55">
        <v>0</v>
      </c>
      <c r="U55">
        <v>0</v>
      </c>
      <c r="V55">
        <v>0</v>
      </c>
      <c r="W55">
        <v>0</v>
      </c>
      <c r="X55">
        <v>0</v>
      </c>
      <c r="Y55">
        <v>0</v>
      </c>
      <c r="Z55" s="42">
        <v>0</v>
      </c>
      <c r="AA55">
        <v>0</v>
      </c>
      <c r="AB55">
        <v>0</v>
      </c>
      <c r="AC55">
        <v>0</v>
      </c>
      <c r="AD55">
        <v>0</v>
      </c>
      <c r="AE55" t="s">
        <v>140</v>
      </c>
      <c r="AF55">
        <v>0</v>
      </c>
      <c r="AG55">
        <v>0</v>
      </c>
      <c r="AH55">
        <v>0</v>
      </c>
      <c r="AI55">
        <v>0</v>
      </c>
      <c r="AJ55">
        <v>0</v>
      </c>
      <c r="AK55">
        <v>0</v>
      </c>
      <c r="AL55">
        <v>0</v>
      </c>
      <c r="AM55">
        <v>0</v>
      </c>
      <c r="AN55">
        <v>0</v>
      </c>
      <c r="AO55">
        <v>0</v>
      </c>
      <c r="AP55" s="42">
        <v>0</v>
      </c>
      <c r="AQ55">
        <v>0</v>
      </c>
      <c r="AR55" t="s">
        <v>140</v>
      </c>
      <c r="AS55" s="42">
        <v>0</v>
      </c>
      <c r="AT55">
        <v>0</v>
      </c>
      <c r="AU55">
        <v>0</v>
      </c>
      <c r="AV55">
        <v>0</v>
      </c>
      <c r="AW55">
        <v>0</v>
      </c>
      <c r="AX55">
        <v>0</v>
      </c>
      <c r="AY55">
        <v>0</v>
      </c>
      <c r="AZ55">
        <v>0</v>
      </c>
      <c r="BA55" s="42">
        <v>0</v>
      </c>
      <c r="BB55">
        <v>0</v>
      </c>
      <c r="BC55" s="42">
        <v>0</v>
      </c>
      <c r="BD55" s="42">
        <v>0</v>
      </c>
      <c r="BE55">
        <v>0</v>
      </c>
      <c r="BF55">
        <v>0</v>
      </c>
      <c r="BG55">
        <v>0</v>
      </c>
      <c r="BH55">
        <v>0</v>
      </c>
      <c r="BI55">
        <v>0</v>
      </c>
      <c r="BJ55">
        <v>0</v>
      </c>
      <c r="BK55">
        <v>0</v>
      </c>
      <c r="BL55">
        <v>0</v>
      </c>
      <c r="BM55">
        <v>0</v>
      </c>
      <c r="BN55">
        <v>0</v>
      </c>
      <c r="BO55">
        <v>0</v>
      </c>
      <c r="BP55">
        <v>0</v>
      </c>
      <c r="BQ55">
        <v>0</v>
      </c>
      <c r="BR55">
        <v>0</v>
      </c>
      <c r="BS55">
        <v>0</v>
      </c>
      <c r="BT55">
        <v>0</v>
      </c>
      <c r="BU55">
        <v>0</v>
      </c>
      <c r="BV55">
        <v>0</v>
      </c>
      <c r="BW55">
        <v>0</v>
      </c>
      <c r="BX55">
        <v>0</v>
      </c>
      <c r="BY55">
        <v>0</v>
      </c>
      <c r="BZ55">
        <v>0</v>
      </c>
      <c r="CA55">
        <v>0</v>
      </c>
      <c r="CB55">
        <v>0</v>
      </c>
      <c r="CC55">
        <v>0</v>
      </c>
      <c r="CD55">
        <v>0</v>
      </c>
      <c r="CE55">
        <v>0</v>
      </c>
      <c r="CF55">
        <v>0</v>
      </c>
      <c r="CG55">
        <v>0</v>
      </c>
      <c r="CH55">
        <v>0</v>
      </c>
      <c r="CI55" t="s">
        <v>140</v>
      </c>
      <c r="CJ55">
        <v>0</v>
      </c>
      <c r="CK55">
        <v>0</v>
      </c>
      <c r="CL55">
        <v>0</v>
      </c>
      <c r="CM55">
        <v>0</v>
      </c>
      <c r="CN55">
        <v>0</v>
      </c>
      <c r="CO55">
        <v>0</v>
      </c>
      <c r="CP55"/>
      <c r="CQ55"/>
      <c r="CR55"/>
      <c r="CS55" s="42"/>
      <c r="CT55"/>
      <c r="CU55"/>
      <c r="CV55"/>
      <c r="CW55"/>
      <c r="CX55"/>
      <c r="CY55" s="42"/>
      <c r="CZ55"/>
      <c r="DA55"/>
      <c r="DB55"/>
      <c r="DC55"/>
      <c r="DD55"/>
      <c r="DE55"/>
      <c r="DF55"/>
      <c r="DG55"/>
      <c r="DH55"/>
      <c r="DI55"/>
      <c r="DJ55"/>
      <c r="DK55"/>
      <c r="DL55"/>
      <c r="DM55"/>
      <c r="DN55"/>
      <c r="DO55"/>
      <c r="DP55"/>
      <c r="DQ55" s="42"/>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s="42"/>
      <c r="FH55"/>
      <c r="FI55"/>
      <c r="FJ55"/>
      <c r="FK55"/>
      <c r="FL55"/>
      <c r="FM55"/>
      <c r="FN55"/>
      <c r="FO55"/>
      <c r="FP55"/>
      <c r="FQ55"/>
      <c r="FR55"/>
      <c r="FS55"/>
      <c r="FT55"/>
      <c r="FU55"/>
      <c r="FV55"/>
      <c r="FW55"/>
      <c r="FX55"/>
      <c r="FY55"/>
      <c r="FZ55"/>
      <c r="GA55"/>
      <c r="GB55"/>
      <c r="GC55" s="42"/>
      <c r="GD55" s="42"/>
      <c r="GE55"/>
      <c r="GF55"/>
      <c r="GG55"/>
      <c r="GH55" s="42"/>
      <c r="GI55" s="42"/>
    </row>
    <row r="56" spans="2:254" ht="12" customHeight="1" x14ac:dyDescent="0.15">
      <c r="B56" t="s">
        <v>540</v>
      </c>
      <c r="C56" s="42">
        <v>-98.563980000000001</v>
      </c>
      <c r="D56" s="42">
        <v>-94.064170000000004</v>
      </c>
      <c r="E56">
        <v>-88.123869999999997</v>
      </c>
      <c r="F56" s="42">
        <v>-72.824020000000004</v>
      </c>
      <c r="G56">
        <v>-77.437640000000002</v>
      </c>
      <c r="H56">
        <v>-80.210830000000001</v>
      </c>
      <c r="I56">
        <v>-97.978989999999996</v>
      </c>
      <c r="J56">
        <v>-76.393039999999999</v>
      </c>
      <c r="K56">
        <v>-108.15900000000001</v>
      </c>
      <c r="L56">
        <v>-108.25830000000001</v>
      </c>
      <c r="M56">
        <v>-106.773</v>
      </c>
      <c r="N56">
        <v>-107.8318</v>
      </c>
      <c r="O56">
        <v>-76.513149999999996</v>
      </c>
      <c r="P56">
        <v>-108.25830000000001</v>
      </c>
      <c r="Q56">
        <v>-108.25830000000001</v>
      </c>
      <c r="R56">
        <v>-129.745</v>
      </c>
      <c r="S56" t="s">
        <v>140</v>
      </c>
      <c r="T56">
        <v>-86.948220000000006</v>
      </c>
      <c r="U56">
        <v>-108.25830000000001</v>
      </c>
      <c r="V56">
        <v>-108.2788</v>
      </c>
      <c r="W56">
        <v>-68.084419999999994</v>
      </c>
      <c r="X56">
        <v>-68.089190000000002</v>
      </c>
      <c r="Y56">
        <v>-38.633749999999999</v>
      </c>
      <c r="Z56">
        <v>-129.745</v>
      </c>
      <c r="AA56">
        <v>-29.57253</v>
      </c>
      <c r="AB56">
        <v>-108.25830000000001</v>
      </c>
      <c r="AC56">
        <v>-108.038</v>
      </c>
      <c r="AD56" s="42">
        <v>-98.920019999999994</v>
      </c>
      <c r="AE56" t="s">
        <v>140</v>
      </c>
      <c r="AF56" s="42">
        <v>-101.0891</v>
      </c>
      <c r="AG56">
        <v>-107.47929999999999</v>
      </c>
      <c r="AH56" s="42">
        <v>-107.5117</v>
      </c>
      <c r="AI56">
        <v>-90.834000000000003</v>
      </c>
      <c r="AJ56" s="42">
        <v>-98.92</v>
      </c>
      <c r="AK56">
        <v>-98.920010000000005</v>
      </c>
      <c r="AL56">
        <v>-98.920010000000005</v>
      </c>
      <c r="AM56">
        <v>-68.095740000000006</v>
      </c>
      <c r="AN56">
        <v>-66.883589999999998</v>
      </c>
      <c r="AO56">
        <v>-66.887900000000002</v>
      </c>
      <c r="AP56">
        <v>-60.466749999999998</v>
      </c>
      <c r="AQ56">
        <v>-70.930400000000006</v>
      </c>
      <c r="AR56" t="s">
        <v>140</v>
      </c>
      <c r="AS56">
        <v>-68.313389999999998</v>
      </c>
      <c r="AT56">
        <v>-68.027519999999996</v>
      </c>
      <c r="AU56">
        <v>-107.82810000000001</v>
      </c>
      <c r="AV56">
        <v>-106.773</v>
      </c>
      <c r="AW56">
        <v>-106.773</v>
      </c>
      <c r="AX56">
        <v>-106.773</v>
      </c>
      <c r="AY56">
        <v>-105.68810000000001</v>
      </c>
      <c r="AZ56">
        <v>-106.773</v>
      </c>
      <c r="BA56">
        <v>-106.77209999999999</v>
      </c>
      <c r="BB56">
        <v>-105.6872</v>
      </c>
      <c r="BC56">
        <v>-107.5552</v>
      </c>
      <c r="BD56">
        <v>-95.988780000000006</v>
      </c>
      <c r="BE56">
        <v>-107.5117</v>
      </c>
      <c r="BF56">
        <v>-107.5117</v>
      </c>
      <c r="BG56">
        <v>-107.5117</v>
      </c>
      <c r="BH56">
        <v>-105.9894</v>
      </c>
      <c r="BI56">
        <v>-107.5117</v>
      </c>
      <c r="BJ56">
        <v>-107.5106</v>
      </c>
      <c r="BK56">
        <v>-105.98820000000001</v>
      </c>
      <c r="BL56">
        <v>-109.1527</v>
      </c>
      <c r="BM56">
        <v>-86.85521</v>
      </c>
      <c r="BN56">
        <v>-29.572510000000001</v>
      </c>
      <c r="BO56">
        <v>-29.572510000000001</v>
      </c>
      <c r="BP56">
        <v>-29.572510000000001</v>
      </c>
      <c r="BQ56">
        <v>-28.722000000000001</v>
      </c>
      <c r="BR56">
        <v>-29.572510000000001</v>
      </c>
      <c r="BS56">
        <v>-29.571149999999999</v>
      </c>
      <c r="BT56">
        <v>-28.72064</v>
      </c>
      <c r="BU56">
        <v>-28.193829999999998</v>
      </c>
      <c r="BV56">
        <v>-33.506790000000002</v>
      </c>
      <c r="BW56">
        <v>-66.887900000000002</v>
      </c>
      <c r="BX56">
        <v>-66.887900000000002</v>
      </c>
      <c r="BY56">
        <v>-66.887900000000002</v>
      </c>
      <c r="BZ56">
        <v>-65.921350000000004</v>
      </c>
      <c r="CA56">
        <v>-66.887900000000002</v>
      </c>
      <c r="CB56">
        <v>-66.887690000000006</v>
      </c>
      <c r="CC56">
        <v>-65.921139999999994</v>
      </c>
      <c r="CD56">
        <v>-66.887429999999995</v>
      </c>
      <c r="CE56">
        <v>-57.224539999999998</v>
      </c>
      <c r="CF56">
        <v>-90.195819999999998</v>
      </c>
      <c r="CG56">
        <v>-106.773</v>
      </c>
      <c r="CH56">
        <v>-87.118960000000001</v>
      </c>
      <c r="CI56" t="s">
        <v>140</v>
      </c>
      <c r="CJ56">
        <v>-29.57253</v>
      </c>
      <c r="CK56">
        <v>-107.5117</v>
      </c>
      <c r="CL56">
        <v>-38.633800000000001</v>
      </c>
      <c r="CM56">
        <v>-66.887900000000002</v>
      </c>
      <c r="CN56">
        <v>-107.4239</v>
      </c>
      <c r="CO56">
        <v>-76.106080000000006</v>
      </c>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s="42"/>
      <c r="FE56"/>
      <c r="FF56"/>
      <c r="FG56"/>
      <c r="FH56"/>
      <c r="FI56"/>
      <c r="FJ56"/>
      <c r="FK56"/>
      <c r="FL56"/>
      <c r="FM56"/>
      <c r="FN56"/>
      <c r="FO56"/>
      <c r="FP56"/>
      <c r="FQ56"/>
      <c r="FR56"/>
      <c r="FS56"/>
      <c r="FT56"/>
      <c r="FU56"/>
      <c r="FV56"/>
      <c r="FW56"/>
      <c r="FX56"/>
      <c r="FY56"/>
      <c r="FZ56"/>
      <c r="GA56"/>
      <c r="GB56"/>
      <c r="GC56"/>
      <c r="GD56"/>
      <c r="GE56"/>
      <c r="GF56"/>
      <c r="GG56"/>
      <c r="GH56"/>
      <c r="GI56"/>
    </row>
    <row r="57" spans="2:254" ht="12" customHeight="1" x14ac:dyDescent="0.15">
      <c r="B57" t="s">
        <v>541</v>
      </c>
      <c r="C57">
        <v>-1509.606</v>
      </c>
      <c r="D57">
        <v>-2175.181</v>
      </c>
      <c r="E57">
        <v>-1935.183</v>
      </c>
      <c r="F57">
        <v>-3184.9470000000001</v>
      </c>
      <c r="G57" s="42">
        <v>-2155.9690000000001</v>
      </c>
      <c r="H57">
        <v>-2677.6759999999999</v>
      </c>
      <c r="I57">
        <v>-1032.106</v>
      </c>
      <c r="J57">
        <v>-1394.8030000000001</v>
      </c>
      <c r="K57">
        <v>-1126.943</v>
      </c>
      <c r="L57">
        <v>-1138.146</v>
      </c>
      <c r="M57">
        <v>-1943.2339999999999</v>
      </c>
      <c r="N57">
        <v>-1962.5050000000001</v>
      </c>
      <c r="O57">
        <v>-1391.3530000000001</v>
      </c>
      <c r="P57">
        <v>-1138.146</v>
      </c>
      <c r="Q57">
        <v>-1138.146</v>
      </c>
      <c r="R57">
        <v>-1116.95</v>
      </c>
      <c r="S57" t="s">
        <v>140</v>
      </c>
      <c r="T57">
        <v>-1581.11</v>
      </c>
      <c r="U57">
        <v>-1138.146</v>
      </c>
      <c r="V57">
        <v>-1138.3610000000001</v>
      </c>
      <c r="W57">
        <v>-3724.5340000000001</v>
      </c>
      <c r="X57">
        <v>-3724.7950000000001</v>
      </c>
      <c r="Y57">
        <v>-1237.6969999999999</v>
      </c>
      <c r="Z57">
        <v>-1116.95</v>
      </c>
      <c r="AA57">
        <v>-273.45710000000003</v>
      </c>
      <c r="AB57">
        <v>-1138.146</v>
      </c>
      <c r="AC57">
        <v>-1145.3</v>
      </c>
      <c r="AD57" s="42">
        <v>-1520.2070000000001</v>
      </c>
      <c r="AE57" t="s">
        <v>140</v>
      </c>
      <c r="AF57" s="42">
        <v>-1454.0070000000001</v>
      </c>
      <c r="AG57">
        <v>-1059.289</v>
      </c>
      <c r="AH57" s="42">
        <v>-1059.6079999999999</v>
      </c>
      <c r="AI57">
        <v>-1395.941</v>
      </c>
      <c r="AJ57" s="42">
        <v>-1520.2070000000001</v>
      </c>
      <c r="AK57">
        <v>-1520.2070000000001</v>
      </c>
      <c r="AL57" s="42">
        <v>-1520.2070000000001</v>
      </c>
      <c r="AM57" s="42">
        <v>-3721.4490000000001</v>
      </c>
      <c r="AN57">
        <v>-3707.4380000000001</v>
      </c>
      <c r="AO57" s="42">
        <v>-3707.6770000000001</v>
      </c>
      <c r="AP57">
        <v>-2648.2849999999999</v>
      </c>
      <c r="AQ57">
        <v>-3106.5659999999998</v>
      </c>
      <c r="AR57" t="s">
        <v>140</v>
      </c>
      <c r="AS57">
        <v>-3663.2429999999999</v>
      </c>
      <c r="AT57">
        <v>-3770.8470000000002</v>
      </c>
      <c r="AU57">
        <v>-1962.4369999999999</v>
      </c>
      <c r="AV57">
        <v>-1943.2339999999999</v>
      </c>
      <c r="AW57">
        <v>-1943.2339999999999</v>
      </c>
      <c r="AX57">
        <v>-1943.2339999999999</v>
      </c>
      <c r="AY57">
        <v>-1923.49</v>
      </c>
      <c r="AZ57">
        <v>-1943.2339999999999</v>
      </c>
      <c r="BA57">
        <v>-1943.2180000000001</v>
      </c>
      <c r="BB57">
        <v>-1923.4739999999999</v>
      </c>
      <c r="BC57">
        <v>-1931.171</v>
      </c>
      <c r="BD57">
        <v>-1879.963</v>
      </c>
      <c r="BE57">
        <v>-1059.6079999999999</v>
      </c>
      <c r="BF57">
        <v>-1059.6079999999999</v>
      </c>
      <c r="BG57">
        <v>-1059.6079999999999</v>
      </c>
      <c r="BH57">
        <v>-1044.605</v>
      </c>
      <c r="BI57">
        <v>-1059.6079999999999</v>
      </c>
      <c r="BJ57" s="42">
        <v>-1059.598</v>
      </c>
      <c r="BK57" s="42">
        <v>-1044.5930000000001</v>
      </c>
      <c r="BL57">
        <v>-1025.7249999999999</v>
      </c>
      <c r="BM57" s="42">
        <v>-1214.5429999999999</v>
      </c>
      <c r="BN57" s="42">
        <v>-273.45690000000002</v>
      </c>
      <c r="BO57">
        <v>-273.45690000000002</v>
      </c>
      <c r="BP57">
        <v>-273.45690000000002</v>
      </c>
      <c r="BQ57">
        <v>-265.59219999999999</v>
      </c>
      <c r="BR57">
        <v>-273.45690000000002</v>
      </c>
      <c r="BS57">
        <v>-273.4443</v>
      </c>
      <c r="BT57" s="42">
        <v>-265.57960000000003</v>
      </c>
      <c r="BU57" s="42">
        <v>-260.87950000000001</v>
      </c>
      <c r="BV57">
        <v>-308.00479999999999</v>
      </c>
      <c r="BW57">
        <v>-3707.6770000000001</v>
      </c>
      <c r="BX57" s="42">
        <v>-3707.6770000000001</v>
      </c>
      <c r="BY57" s="42">
        <v>-3707.6770000000001</v>
      </c>
      <c r="BZ57" s="42">
        <v>-3654.1</v>
      </c>
      <c r="CA57" s="42">
        <v>-3707.6770000000001</v>
      </c>
      <c r="CB57" s="42">
        <v>-3707.665</v>
      </c>
      <c r="CC57" s="42">
        <v>-3654.0880000000002</v>
      </c>
      <c r="CD57" s="42">
        <v>-3707.741</v>
      </c>
      <c r="CE57">
        <v>-3171.3290000000002</v>
      </c>
      <c r="CF57" s="42">
        <v>-1644.962</v>
      </c>
      <c r="CG57" s="42">
        <v>-1943.2339999999999</v>
      </c>
      <c r="CH57">
        <v>-1581.6079999999999</v>
      </c>
      <c r="CI57" s="42" t="s">
        <v>140</v>
      </c>
      <c r="CJ57" s="42">
        <v>-273.45710000000003</v>
      </c>
      <c r="CK57" s="42">
        <v>-1059.6079999999999</v>
      </c>
      <c r="CL57" s="42">
        <v>-1237.6990000000001</v>
      </c>
      <c r="CM57" s="42">
        <v>-3707.6770000000001</v>
      </c>
      <c r="CN57" s="42">
        <v>-1955.0809999999999</v>
      </c>
      <c r="CO57">
        <v>-1389.5630000000001</v>
      </c>
      <c r="CP57" s="42"/>
      <c r="CQ57" s="42"/>
      <c r="CR57" s="42"/>
      <c r="CS57" s="42"/>
      <c r="CT57"/>
      <c r="CU57"/>
      <c r="CV57"/>
      <c r="CW57"/>
      <c r="CX57"/>
      <c r="CY57" s="42"/>
      <c r="CZ57"/>
      <c r="DA57"/>
      <c r="DB57"/>
      <c r="DC57"/>
      <c r="DD57"/>
      <c r="DE57"/>
      <c r="DF57" s="42"/>
      <c r="DG57"/>
      <c r="DH57" s="42"/>
      <c r="DI57" s="42"/>
      <c r="DJ57" s="42"/>
      <c r="DK57"/>
      <c r="DL57"/>
      <c r="DM57"/>
      <c r="DN57"/>
      <c r="DO57"/>
      <c r="DP57"/>
      <c r="DQ57" s="42"/>
      <c r="DR57" s="42"/>
      <c r="DS57"/>
      <c r="DT57"/>
      <c r="DU57"/>
      <c r="DV57"/>
      <c r="DW57"/>
      <c r="DX57"/>
      <c r="DY57"/>
      <c r="DZ57"/>
      <c r="EA57"/>
      <c r="EB57"/>
      <c r="EC57" s="42"/>
      <c r="ED57" s="42"/>
      <c r="EE57"/>
      <c r="EF57"/>
      <c r="EG57"/>
      <c r="EH57"/>
      <c r="EI57" s="42"/>
      <c r="EJ57" s="42"/>
      <c r="EK57"/>
      <c r="EL57"/>
      <c r="EM57"/>
      <c r="EN57"/>
      <c r="EO57"/>
      <c r="EP57"/>
      <c r="EQ57"/>
      <c r="ER57"/>
      <c r="ES57"/>
      <c r="ET57"/>
      <c r="EU57"/>
      <c r="EV57"/>
      <c r="EW57"/>
      <c r="EX57"/>
      <c r="EY57"/>
      <c r="EZ57"/>
      <c r="FA57" s="42"/>
      <c r="FB57" s="42"/>
      <c r="FC57"/>
      <c r="FD57" s="42"/>
      <c r="FE57"/>
      <c r="FF57"/>
      <c r="FG57"/>
      <c r="FH57"/>
      <c r="FI57"/>
      <c r="FJ57"/>
      <c r="FK57"/>
      <c r="FL57" s="42"/>
      <c r="FM57" s="42"/>
      <c r="FN57"/>
      <c r="FO57"/>
      <c r="FP57"/>
      <c r="FQ57"/>
      <c r="FR57"/>
      <c r="FS57"/>
      <c r="FT57" s="42"/>
      <c r="FU57" s="42"/>
      <c r="FV57"/>
      <c r="FW57" s="42"/>
      <c r="FX57" s="42"/>
      <c r="FY57"/>
      <c r="FZ57"/>
      <c r="GA57" s="42"/>
      <c r="GB57"/>
      <c r="GC57" s="42"/>
      <c r="GD57"/>
      <c r="GE57"/>
      <c r="GF57" s="42"/>
      <c r="GG57"/>
      <c r="GH57" s="42"/>
      <c r="GI57" s="42"/>
      <c r="GL57" s="3"/>
      <c r="GN57" s="3"/>
      <c r="HQ57" s="3"/>
      <c r="HR57" s="3"/>
      <c r="HT57" s="3"/>
      <c r="HU57" s="3"/>
      <c r="HV57" s="3"/>
      <c r="HW57" s="3"/>
      <c r="HY57" s="3"/>
      <c r="HZ57" s="3"/>
      <c r="IA57" s="3"/>
      <c r="IB57" s="3"/>
      <c r="IM57" s="3"/>
      <c r="IN57" s="3"/>
      <c r="IO57" s="3"/>
      <c r="IR57" s="3"/>
      <c r="IS57" s="3"/>
    </row>
    <row r="58" spans="2:254" ht="12" customHeight="1" x14ac:dyDescent="0.15">
      <c r="B58" t="s">
        <v>164</v>
      </c>
      <c r="C58">
        <v>-3.9052210000000001</v>
      </c>
      <c r="D58">
        <v>-55.335439999999998</v>
      </c>
      <c r="E58">
        <v>-48.957900000000002</v>
      </c>
      <c r="F58">
        <v>-31.347439999999999</v>
      </c>
      <c r="G58">
        <v>-85.116910000000004</v>
      </c>
      <c r="H58">
        <v>-5.7140019999999998</v>
      </c>
      <c r="I58">
        <v>-1.3882620000000001</v>
      </c>
      <c r="J58">
        <v>-194.42570000000001</v>
      </c>
      <c r="K58">
        <v>-126.9743</v>
      </c>
      <c r="L58">
        <v>-109.6073</v>
      </c>
      <c r="M58">
        <v>-146.66120000000001</v>
      </c>
      <c r="N58">
        <v>-148.1157</v>
      </c>
      <c r="O58">
        <v>-195.816</v>
      </c>
      <c r="P58">
        <v>-1.555931</v>
      </c>
      <c r="Q58">
        <v>-111.16330000000001</v>
      </c>
      <c r="R58">
        <v>-6.8000900000000003E-2</v>
      </c>
      <c r="S58" t="s">
        <v>140</v>
      </c>
      <c r="T58">
        <v>-222.52189999999999</v>
      </c>
      <c r="U58">
        <v>-132.26939999999999</v>
      </c>
      <c r="V58">
        <v>-132.2944</v>
      </c>
      <c r="W58">
        <v>-90.433809999999994</v>
      </c>
      <c r="X58">
        <v>-90.44014</v>
      </c>
      <c r="Y58">
        <v>-0.37537429999999999</v>
      </c>
      <c r="Z58">
        <v>-6.8000900000000003E-2</v>
      </c>
      <c r="AA58" s="42">
        <v>-6.0153999999999997E-3</v>
      </c>
      <c r="AB58">
        <v>-21.10615</v>
      </c>
      <c r="AC58">
        <v>-21.73104</v>
      </c>
      <c r="AD58">
        <v>-13.425990000000001</v>
      </c>
      <c r="AE58" t="s">
        <v>140</v>
      </c>
      <c r="AF58">
        <v>-0.62489360000000005</v>
      </c>
      <c r="AG58">
        <v>-17.382069999999999</v>
      </c>
      <c r="AH58">
        <v>-17.387309999999999</v>
      </c>
      <c r="AI58">
        <v>-15.908989999999999</v>
      </c>
      <c r="AJ58">
        <v>-17.325199999999999</v>
      </c>
      <c r="AK58">
        <v>-3.8992049999999998</v>
      </c>
      <c r="AL58" s="42">
        <v>-17.325199999999999</v>
      </c>
      <c r="AM58" s="42">
        <v>-95.14658</v>
      </c>
      <c r="AN58">
        <v>-88.425309999999996</v>
      </c>
      <c r="AO58">
        <v>-88.430999999999997</v>
      </c>
      <c r="AP58">
        <v>-4.5449909999999996</v>
      </c>
      <c r="AQ58">
        <v>-5.331493</v>
      </c>
      <c r="AR58" t="s">
        <v>140</v>
      </c>
      <c r="AS58">
        <v>-4.7124980000000001</v>
      </c>
      <c r="AT58">
        <v>-89.937669999999997</v>
      </c>
      <c r="AU58">
        <v>-148.1105</v>
      </c>
      <c r="AV58">
        <v>-146.66120000000001</v>
      </c>
      <c r="AW58">
        <v>-1438.675</v>
      </c>
      <c r="AX58">
        <v>-1438.675</v>
      </c>
      <c r="AY58">
        <v>-1424.057</v>
      </c>
      <c r="AZ58">
        <v>-1438.675</v>
      </c>
      <c r="BA58">
        <v>-1438.663</v>
      </c>
      <c r="BB58">
        <v>-1424.046</v>
      </c>
      <c r="BC58">
        <v>-1215.2819999999999</v>
      </c>
      <c r="BD58">
        <v>-208.7757</v>
      </c>
      <c r="BE58">
        <v>-17.3873</v>
      </c>
      <c r="BF58">
        <v>-131.4196</v>
      </c>
      <c r="BG58">
        <v>-131.4196</v>
      </c>
      <c r="BH58">
        <v>-129.55889999999999</v>
      </c>
      <c r="BI58">
        <v>-131.4196</v>
      </c>
      <c r="BJ58">
        <v>-131.41839999999999</v>
      </c>
      <c r="BK58">
        <v>-129.5574</v>
      </c>
      <c r="BL58">
        <v>-114.4969</v>
      </c>
      <c r="BM58">
        <v>-15.06195</v>
      </c>
      <c r="BN58" s="42">
        <v>-6.0153999999999997E-3</v>
      </c>
      <c r="BO58" s="42">
        <v>-5.6207159999999998</v>
      </c>
      <c r="BP58" s="42">
        <v>-5.6207159999999998</v>
      </c>
      <c r="BQ58" s="42">
        <v>-5.4590620000000003</v>
      </c>
      <c r="BR58" s="42">
        <v>-5.6207159999999998</v>
      </c>
      <c r="BS58" s="42">
        <v>-5.620457</v>
      </c>
      <c r="BT58" s="42">
        <v>-5.4588039999999998</v>
      </c>
      <c r="BU58" s="42">
        <v>-4.8259699999999999</v>
      </c>
      <c r="BV58">
        <v>-0.63309150000000003</v>
      </c>
      <c r="BW58" s="42">
        <v>-88.431010000000001</v>
      </c>
      <c r="BX58" s="42">
        <v>-150.18960000000001</v>
      </c>
      <c r="BY58" s="42">
        <v>-150.18960000000001</v>
      </c>
      <c r="BZ58">
        <v>-148.01929999999999</v>
      </c>
      <c r="CA58">
        <v>-150.18960000000001</v>
      </c>
      <c r="CB58">
        <v>-150.1891</v>
      </c>
      <c r="CC58" s="42">
        <v>-148.0188</v>
      </c>
      <c r="CD58">
        <v>-135.173</v>
      </c>
      <c r="CE58">
        <v>-12.84628</v>
      </c>
      <c r="CF58">
        <v>-353.44589999999999</v>
      </c>
      <c r="CG58" s="42">
        <v>-146.66120000000001</v>
      </c>
      <c r="CH58">
        <v>-222.11240000000001</v>
      </c>
      <c r="CI58" s="42" t="s">
        <v>140</v>
      </c>
      <c r="CJ58" s="42">
        <v>-6.0153999999999997E-3</v>
      </c>
      <c r="CK58" s="42">
        <v>-17.387309999999999</v>
      </c>
      <c r="CL58">
        <v>-0.37537480000000001</v>
      </c>
      <c r="CM58">
        <v>-88.430999999999997</v>
      </c>
      <c r="CN58">
        <v>-147.55529999999999</v>
      </c>
      <c r="CO58" s="42">
        <v>-193.6953</v>
      </c>
      <c r="CP58"/>
      <c r="CQ58" s="42"/>
      <c r="CR58"/>
      <c r="CS58"/>
      <c r="CT58"/>
      <c r="CU58"/>
      <c r="CV58"/>
      <c r="CW58"/>
      <c r="CX58" s="42"/>
      <c r="CY58"/>
      <c r="CZ58"/>
      <c r="DA58" s="42"/>
      <c r="DB58" s="42"/>
      <c r="DC58"/>
      <c r="DD58"/>
      <c r="DE58"/>
      <c r="DF58" s="42"/>
      <c r="DG58"/>
      <c r="DH58" s="42"/>
      <c r="DI58"/>
      <c r="DJ58"/>
      <c r="DK58"/>
      <c r="DL58"/>
      <c r="DM58" s="42"/>
      <c r="DN58"/>
      <c r="DO58" s="42"/>
      <c r="DP58" s="42"/>
      <c r="DQ58"/>
      <c r="DR58"/>
      <c r="DS58"/>
      <c r="DT58"/>
      <c r="DU58"/>
      <c r="DV58"/>
      <c r="DW58"/>
      <c r="DX58"/>
      <c r="DY58"/>
      <c r="DZ58"/>
      <c r="EA58"/>
      <c r="EB58"/>
      <c r="EC58"/>
      <c r="ED58"/>
      <c r="EE58"/>
      <c r="EF58"/>
      <c r="EG58"/>
      <c r="EH58"/>
      <c r="EI58"/>
      <c r="EJ58"/>
      <c r="EK58"/>
      <c r="EL58"/>
      <c r="EM58"/>
      <c r="EN58" s="42"/>
      <c r="EO58"/>
      <c r="EP58" s="42"/>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HN58" s="3"/>
      <c r="HO58" s="3"/>
    </row>
    <row r="59" spans="2:254" ht="12" customHeight="1" x14ac:dyDescent="0.15">
      <c r="B59" t="s">
        <v>542</v>
      </c>
      <c r="C59" s="42">
        <v>-79.990110000000001</v>
      </c>
      <c r="D59">
        <v>-53.793460000000003</v>
      </c>
      <c r="E59">
        <v>-35.88402</v>
      </c>
      <c r="F59">
        <v>-41.354129999999998</v>
      </c>
      <c r="G59" s="42">
        <v>-26.431930000000001</v>
      </c>
      <c r="H59" s="42">
        <v>-46.699629999999999</v>
      </c>
      <c r="I59">
        <v>-95.329759999999993</v>
      </c>
      <c r="J59">
        <v>-49.932470000000002</v>
      </c>
      <c r="K59">
        <v>-126.5534</v>
      </c>
      <c r="L59" s="42">
        <v>-126.336</v>
      </c>
      <c r="M59">
        <v>-62.686070000000001</v>
      </c>
      <c r="N59">
        <v>-65.420900000000003</v>
      </c>
      <c r="O59" s="42">
        <v>-50.180430000000001</v>
      </c>
      <c r="P59">
        <v>-126.336</v>
      </c>
      <c r="Q59">
        <v>-126.336</v>
      </c>
      <c r="R59">
        <v>-165.52160000000001</v>
      </c>
      <c r="S59" t="s">
        <v>140</v>
      </c>
      <c r="T59" s="42">
        <v>-79.852080000000001</v>
      </c>
      <c r="U59">
        <v>-126.336</v>
      </c>
      <c r="V59">
        <v>-126.35339999999999</v>
      </c>
      <c r="W59">
        <v>-38.022379999999998</v>
      </c>
      <c r="X59">
        <v>-38.02919</v>
      </c>
      <c r="Y59">
        <v>-31.988610000000001</v>
      </c>
      <c r="Z59" s="42">
        <v>-165.48939999999999</v>
      </c>
      <c r="AA59" s="42">
        <v>-103.4512</v>
      </c>
      <c r="AB59" s="42">
        <v>-126.336</v>
      </c>
      <c r="AC59" s="42">
        <v>-125.1229</v>
      </c>
      <c r="AD59" s="42">
        <v>-79.927080000000004</v>
      </c>
      <c r="AE59" s="42" t="s">
        <v>140</v>
      </c>
      <c r="AF59" s="42">
        <v>-89.303889999999996</v>
      </c>
      <c r="AG59" s="42">
        <v>-128.78700000000001</v>
      </c>
      <c r="AH59" s="42">
        <v>-128.8289</v>
      </c>
      <c r="AI59" s="42">
        <v>-55.535139999999998</v>
      </c>
      <c r="AJ59" s="42">
        <v>-79.927049999999994</v>
      </c>
      <c r="AK59" s="42">
        <v>-79.927049999999994</v>
      </c>
      <c r="AL59">
        <v>-79.927049999999994</v>
      </c>
      <c r="AM59">
        <v>-38.026699999999998</v>
      </c>
      <c r="AN59">
        <v>-34.775590000000001</v>
      </c>
      <c r="AO59">
        <v>-34.780740000000002</v>
      </c>
      <c r="AP59" s="42">
        <v>-13.46687</v>
      </c>
      <c r="AQ59">
        <v>-42.325229999999998</v>
      </c>
      <c r="AR59" t="s">
        <v>140</v>
      </c>
      <c r="AS59">
        <v>-38.277380000000001</v>
      </c>
      <c r="AT59">
        <v>-38.101219999999998</v>
      </c>
      <c r="AU59">
        <v>-65.417670000000001</v>
      </c>
      <c r="AV59">
        <v>-62.686070000000001</v>
      </c>
      <c r="AW59">
        <v>-62.686070000000001</v>
      </c>
      <c r="AX59">
        <v>-62.686070000000001</v>
      </c>
      <c r="AY59">
        <v>-59.973640000000003</v>
      </c>
      <c r="AZ59">
        <v>-62.686070000000001</v>
      </c>
      <c r="BA59">
        <v>-62.685760000000002</v>
      </c>
      <c r="BB59">
        <v>-60.044550000000001</v>
      </c>
      <c r="BC59">
        <v>-63.262230000000002</v>
      </c>
      <c r="BD59">
        <v>-42.88935</v>
      </c>
      <c r="BE59">
        <v>-128.8288</v>
      </c>
      <c r="BF59">
        <v>-128.8288</v>
      </c>
      <c r="BG59">
        <v>-128.8288</v>
      </c>
      <c r="BH59">
        <v>-124.7381</v>
      </c>
      <c r="BI59">
        <v>-128.8288</v>
      </c>
      <c r="BJ59">
        <v>-128.82810000000001</v>
      </c>
      <c r="BK59">
        <v>-124.7808</v>
      </c>
      <c r="BL59">
        <v>-133.8331</v>
      </c>
      <c r="BM59">
        <v>-69.723079999999996</v>
      </c>
      <c r="BN59" s="42">
        <v>-103.4511</v>
      </c>
      <c r="BO59" s="42">
        <v>-103.4511</v>
      </c>
      <c r="BP59" s="42">
        <v>-103.4511</v>
      </c>
      <c r="BQ59" s="42">
        <v>-101.3845</v>
      </c>
      <c r="BR59" s="42">
        <v>-103.4511</v>
      </c>
      <c r="BS59" s="42">
        <v>-103.44970000000001</v>
      </c>
      <c r="BT59" s="42">
        <v>-101.4104</v>
      </c>
      <c r="BU59" s="42">
        <v>-102.90219999999999</v>
      </c>
      <c r="BV59">
        <v>-87.635800000000003</v>
      </c>
      <c r="BW59" s="42">
        <v>-34.780740000000002</v>
      </c>
      <c r="BX59" s="42">
        <v>-34.780740000000002</v>
      </c>
      <c r="BY59" s="42">
        <v>-34.780740000000002</v>
      </c>
      <c r="BZ59">
        <v>-32.223590000000002</v>
      </c>
      <c r="CA59">
        <v>-34.780740000000002</v>
      </c>
      <c r="CB59">
        <v>-34.780529999999999</v>
      </c>
      <c r="CC59" s="42">
        <v>-32.26173</v>
      </c>
      <c r="CD59">
        <v>-34.780529999999999</v>
      </c>
      <c r="CE59">
        <v>-9.2054469999999995</v>
      </c>
      <c r="CF59">
        <v>-62.500450000000001</v>
      </c>
      <c r="CG59" s="42">
        <v>-62.686070000000001</v>
      </c>
      <c r="CH59">
        <v>-80.037989999999994</v>
      </c>
      <c r="CI59" s="42" t="s">
        <v>140</v>
      </c>
      <c r="CJ59">
        <v>-103.4512</v>
      </c>
      <c r="CK59" s="42">
        <v>-128.8289</v>
      </c>
      <c r="CL59">
        <v>-31.988779999999998</v>
      </c>
      <c r="CM59">
        <v>-34.780740000000002</v>
      </c>
      <c r="CN59">
        <v>-64.332989999999995</v>
      </c>
      <c r="CO59" s="42">
        <v>-49.850940000000001</v>
      </c>
      <c r="CP59"/>
      <c r="CQ59" s="42"/>
      <c r="CR59"/>
      <c r="CS59"/>
      <c r="CT59" s="42"/>
      <c r="CU59" s="42"/>
      <c r="CV59"/>
      <c r="CW59" s="42"/>
      <c r="CX59" s="42"/>
      <c r="CY59"/>
      <c r="CZ59"/>
      <c r="DA59"/>
      <c r="DB59"/>
      <c r="DC59"/>
      <c r="DD59" s="42"/>
      <c r="DE59" s="42"/>
      <c r="DF59"/>
      <c r="DG59"/>
      <c r="DH59"/>
      <c r="DI59" s="42"/>
      <c r="DJ59" s="42"/>
      <c r="DK59" s="42"/>
      <c r="DL59"/>
      <c r="DM59" s="42"/>
      <c r="DN59" s="42"/>
      <c r="DO59"/>
      <c r="DP59"/>
      <c r="DQ59" s="42"/>
      <c r="DR59" s="42"/>
      <c r="DS59"/>
      <c r="DT59"/>
      <c r="DU59"/>
      <c r="DV59"/>
      <c r="DW59"/>
      <c r="DX59"/>
      <c r="DY59"/>
      <c r="DZ59"/>
      <c r="EA59"/>
      <c r="EB59" s="42"/>
      <c r="EC59" s="42"/>
      <c r="ED59" s="42"/>
      <c r="EE59"/>
      <c r="EF59"/>
      <c r="EG59"/>
      <c r="EH59"/>
      <c r="EI59" s="42"/>
      <c r="EJ59" s="42"/>
      <c r="EK59" s="42"/>
      <c r="EL59" s="42"/>
      <c r="EM59"/>
      <c r="EN59"/>
      <c r="EO59" s="42"/>
      <c r="EP59" s="42"/>
      <c r="EQ59" s="42"/>
      <c r="ER59" s="42"/>
      <c r="ES59" s="42"/>
      <c r="ET59" s="42"/>
      <c r="EU59"/>
      <c r="EV59"/>
      <c r="EW59"/>
      <c r="EX59"/>
      <c r="EY59"/>
      <c r="EZ59"/>
      <c r="FA59" s="42"/>
      <c r="FB59" s="42"/>
      <c r="FC59"/>
      <c r="FD59"/>
      <c r="FE59"/>
      <c r="FF59"/>
      <c r="FG59"/>
      <c r="FH59"/>
      <c r="FI59"/>
      <c r="FJ59"/>
      <c r="FK59"/>
      <c r="FL59"/>
      <c r="FM59"/>
      <c r="FN59"/>
      <c r="FO59"/>
      <c r="FP59"/>
      <c r="FQ59"/>
      <c r="FR59"/>
      <c r="FS59"/>
      <c r="FT59"/>
      <c r="FU59"/>
      <c r="FV59"/>
      <c r="FW59"/>
      <c r="FX59"/>
      <c r="FY59"/>
      <c r="FZ59"/>
      <c r="GA59"/>
      <c r="GB59"/>
      <c r="GC59" s="42"/>
      <c r="GD59"/>
      <c r="GE59" s="42"/>
      <c r="GF59"/>
      <c r="GG59" s="42"/>
      <c r="GH59"/>
      <c r="GI59" s="42"/>
      <c r="GK59" s="3"/>
      <c r="GM59" s="3"/>
      <c r="GO59" s="3"/>
      <c r="GP59" s="3"/>
      <c r="GQ59" s="3"/>
      <c r="GS59" s="3"/>
      <c r="GT59" s="3"/>
      <c r="GU59" s="3"/>
      <c r="GV59" s="3"/>
      <c r="HN59" s="3"/>
      <c r="HO59" s="3"/>
      <c r="HV59" s="3"/>
      <c r="HW59" s="3"/>
      <c r="HX59" s="3"/>
      <c r="IH59" s="3"/>
      <c r="II59" s="3"/>
      <c r="IS59" s="3"/>
      <c r="IT59" s="3"/>
    </row>
    <row r="60" spans="2:254" ht="12" customHeight="1" x14ac:dyDescent="0.15">
      <c r="B60" t="s">
        <v>543</v>
      </c>
      <c r="C60">
        <v>-1.225128</v>
      </c>
      <c r="D60" s="42">
        <v>-1.2439439999999999</v>
      </c>
      <c r="E60">
        <v>-0.78800619999999999</v>
      </c>
      <c r="F60">
        <v>-1.8086169999999999</v>
      </c>
      <c r="G60">
        <v>-0.73590089999999997</v>
      </c>
      <c r="H60" s="42">
        <v>-1.5589729999999999</v>
      </c>
      <c r="I60">
        <v>-1.0041990000000001</v>
      </c>
      <c r="J60" s="42">
        <v>-0.91167909999999996</v>
      </c>
      <c r="K60">
        <v>-1.3186009999999999</v>
      </c>
      <c r="L60" s="42">
        <v>-1.3282</v>
      </c>
      <c r="M60">
        <v>-1.1408670000000001</v>
      </c>
      <c r="N60">
        <v>-1.1906399999999999</v>
      </c>
      <c r="O60">
        <v>-0.91250600000000004</v>
      </c>
      <c r="P60">
        <v>-1.3282</v>
      </c>
      <c r="Q60">
        <v>-1.3282</v>
      </c>
      <c r="R60">
        <v>-1.424944</v>
      </c>
      <c r="S60" t="s">
        <v>140</v>
      </c>
      <c r="T60">
        <v>-1.45207</v>
      </c>
      <c r="U60">
        <v>-1.3282</v>
      </c>
      <c r="V60" s="42">
        <v>-1.328384</v>
      </c>
      <c r="W60" s="42">
        <v>-2.0800010000000002</v>
      </c>
      <c r="X60" s="42">
        <v>-2.0803729999999998</v>
      </c>
      <c r="Y60">
        <v>-1.0248090000000001</v>
      </c>
      <c r="Z60" s="42">
        <v>-1.4246669999999999</v>
      </c>
      <c r="AA60">
        <v>-0.95661249999999998</v>
      </c>
      <c r="AB60" s="42">
        <v>-1.3282</v>
      </c>
      <c r="AC60">
        <v>-1.3264149999999999</v>
      </c>
      <c r="AD60" s="42">
        <v>-1.2283230000000001</v>
      </c>
      <c r="AE60" s="42" t="s">
        <v>140</v>
      </c>
      <c r="AF60" s="42">
        <v>-1.284494</v>
      </c>
      <c r="AG60" s="42">
        <v>-1.2692920000000001</v>
      </c>
      <c r="AH60" s="42">
        <v>-1.2697050000000001</v>
      </c>
      <c r="AI60" s="42">
        <v>-0.85346659999999996</v>
      </c>
      <c r="AJ60">
        <v>-1.2283230000000001</v>
      </c>
      <c r="AK60">
        <v>-1.2283230000000001</v>
      </c>
      <c r="AL60">
        <v>-1.2283230000000001</v>
      </c>
      <c r="AM60">
        <v>-2.0781689999999999</v>
      </c>
      <c r="AN60">
        <v>-1.9276530000000001</v>
      </c>
      <c r="AO60">
        <v>-1.9279379999999999</v>
      </c>
      <c r="AP60">
        <v>-0.58981349999999999</v>
      </c>
      <c r="AQ60">
        <v>-1.853734</v>
      </c>
      <c r="AR60" s="42" t="s">
        <v>140</v>
      </c>
      <c r="AS60">
        <v>-2.0525890000000002</v>
      </c>
      <c r="AT60">
        <v>-2.1119970000000001</v>
      </c>
      <c r="AU60" s="42">
        <v>-1.1905809999999999</v>
      </c>
      <c r="AV60">
        <v>-1.1408670000000001</v>
      </c>
      <c r="AW60">
        <v>-1.1408670000000001</v>
      </c>
      <c r="AX60">
        <v>-1.1408670000000001</v>
      </c>
      <c r="AY60" s="42">
        <v>-1.0915010000000001</v>
      </c>
      <c r="AZ60" s="42">
        <v>-1.1408670000000001</v>
      </c>
      <c r="BA60">
        <v>-1.1408609999999999</v>
      </c>
      <c r="BB60" s="42">
        <v>-1.092792</v>
      </c>
      <c r="BC60" s="42">
        <v>-1.1358839999999999</v>
      </c>
      <c r="BD60" s="42">
        <v>-0.83999829999999998</v>
      </c>
      <c r="BE60">
        <v>-1.2697039999999999</v>
      </c>
      <c r="BF60">
        <v>-1.2697039999999999</v>
      </c>
      <c r="BG60">
        <v>-1.2697039999999999</v>
      </c>
      <c r="BH60">
        <v>-1.229387</v>
      </c>
      <c r="BI60">
        <v>-1.2697039999999999</v>
      </c>
      <c r="BJ60">
        <v>-1.2696970000000001</v>
      </c>
      <c r="BK60">
        <v>-1.229808</v>
      </c>
      <c r="BL60">
        <v>-1.2576499999999999</v>
      </c>
      <c r="BM60">
        <v>-0.97497489999999998</v>
      </c>
      <c r="BN60">
        <v>-0.95661200000000002</v>
      </c>
      <c r="BO60">
        <v>-0.95661200000000002</v>
      </c>
      <c r="BP60">
        <v>-0.95661200000000002</v>
      </c>
      <c r="BQ60">
        <v>-0.93750230000000001</v>
      </c>
      <c r="BR60">
        <v>-0.95661200000000002</v>
      </c>
      <c r="BS60" s="42">
        <v>-0.95659859999999997</v>
      </c>
      <c r="BT60">
        <v>-0.93774159999999995</v>
      </c>
      <c r="BU60">
        <v>-0.95216089999999998</v>
      </c>
      <c r="BV60" s="42">
        <v>-0.80557540000000005</v>
      </c>
      <c r="BW60" s="42">
        <v>-1.9279379999999999</v>
      </c>
      <c r="BX60">
        <v>-1.9279379999999999</v>
      </c>
      <c r="BY60">
        <v>-1.9279379999999999</v>
      </c>
      <c r="BZ60" s="42">
        <v>-1.786192</v>
      </c>
      <c r="CA60" s="42">
        <v>-1.9279379999999999</v>
      </c>
      <c r="CB60" s="42">
        <v>-1.927926</v>
      </c>
      <c r="CC60">
        <v>-1.7883070000000001</v>
      </c>
      <c r="CD60">
        <v>-1.9279740000000001</v>
      </c>
      <c r="CE60">
        <v>-0.51015699999999997</v>
      </c>
      <c r="CF60">
        <v>-1.1398630000000001</v>
      </c>
      <c r="CG60">
        <v>-1.1408670000000001</v>
      </c>
      <c r="CH60">
        <v>-1.4530559999999999</v>
      </c>
      <c r="CI60" t="s">
        <v>140</v>
      </c>
      <c r="CJ60">
        <v>-0.95661249999999998</v>
      </c>
      <c r="CK60">
        <v>-1.2697050000000001</v>
      </c>
      <c r="CL60">
        <v>-1.0248139999999999</v>
      </c>
      <c r="CM60">
        <v>-1.9279379999999999</v>
      </c>
      <c r="CN60">
        <v>-1.1708400000000001</v>
      </c>
      <c r="CO60">
        <v>-0.91019050000000001</v>
      </c>
      <c r="CP60"/>
      <c r="CQ60"/>
      <c r="CR60"/>
      <c r="CS60"/>
      <c r="CT60"/>
      <c r="CU60"/>
      <c r="CV60"/>
      <c r="CW60"/>
      <c r="CX60"/>
      <c r="CY60" s="42"/>
      <c r="CZ60"/>
      <c r="DA60"/>
      <c r="DB60"/>
      <c r="DC60"/>
      <c r="DD60"/>
      <c r="DE60"/>
      <c r="DF60"/>
      <c r="DG60"/>
      <c r="DH60" s="42"/>
      <c r="DI60"/>
      <c r="DJ60"/>
      <c r="DK60" s="42"/>
      <c r="DL60" s="42"/>
      <c r="DM60"/>
      <c r="DN60"/>
      <c r="DO60"/>
      <c r="DP60"/>
      <c r="DQ60"/>
      <c r="DR60"/>
      <c r="DS60"/>
      <c r="DT60"/>
      <c r="DU60"/>
      <c r="DV60"/>
      <c r="DW60"/>
      <c r="DX60"/>
      <c r="DY60"/>
      <c r="DZ60"/>
      <c r="EA60"/>
      <c r="EB60"/>
      <c r="EC60"/>
      <c r="ED60"/>
      <c r="EE60"/>
      <c r="EF60"/>
      <c r="EG60"/>
      <c r="EH60"/>
      <c r="EI60"/>
      <c r="EJ60"/>
      <c r="EK60"/>
      <c r="EL60" s="42"/>
      <c r="EM60"/>
      <c r="EN60"/>
      <c r="EO60" s="42"/>
      <c r="EP60"/>
      <c r="EQ60"/>
      <c r="ER60"/>
      <c r="ES60"/>
      <c r="ET60"/>
      <c r="EU60" s="42"/>
      <c r="EV60"/>
      <c r="EW60"/>
      <c r="EX60" s="42"/>
      <c r="EY60"/>
      <c r="EZ60"/>
      <c r="FA60" s="42"/>
      <c r="FB60"/>
      <c r="FC60" s="42"/>
      <c r="FD60"/>
      <c r="FE60"/>
      <c r="FF60"/>
      <c r="FG60"/>
      <c r="FH60"/>
      <c r="FI60"/>
      <c r="FJ60"/>
      <c r="FK60"/>
      <c r="FL60"/>
      <c r="FM60"/>
      <c r="FN60"/>
      <c r="FO60"/>
      <c r="FP60"/>
      <c r="FQ60"/>
      <c r="FR60"/>
      <c r="FS60"/>
      <c r="FT60"/>
      <c r="FU60"/>
      <c r="FV60"/>
      <c r="FW60"/>
      <c r="FX60"/>
      <c r="FY60"/>
      <c r="FZ60"/>
      <c r="GA60" s="42"/>
      <c r="GB60"/>
      <c r="GC60"/>
      <c r="GD60"/>
      <c r="GE60"/>
      <c r="GF60"/>
      <c r="GG60"/>
      <c r="GH60"/>
      <c r="GI60"/>
    </row>
    <row r="61" spans="2:254" ht="12" customHeight="1" x14ac:dyDescent="0.15">
      <c r="B61" t="s">
        <v>544</v>
      </c>
      <c r="C61" s="42">
        <v>1.3969499999999999E-2</v>
      </c>
      <c r="D61" s="42">
        <v>1.1562100000000001E-2</v>
      </c>
      <c r="E61" s="42">
        <v>1.4404199999999999E-4</v>
      </c>
      <c r="F61" s="42">
        <v>4.2301999999999999E-2</v>
      </c>
      <c r="G61" s="42">
        <v>5.7158299999999998E-5</v>
      </c>
      <c r="H61" s="42">
        <v>3.2219999999999999E-2</v>
      </c>
      <c r="I61" s="42">
        <v>3.4067599999999999E-5</v>
      </c>
      <c r="J61" s="42">
        <v>3.5452199999999999E-5</v>
      </c>
      <c r="K61" s="42">
        <v>8.9092500000000005E-3</v>
      </c>
      <c r="L61" s="42">
        <v>9.0852399999999996E-3</v>
      </c>
      <c r="M61" s="42">
        <v>1.6875899999999999E-2</v>
      </c>
      <c r="N61" s="42">
        <v>1.7782300000000001E-2</v>
      </c>
      <c r="O61" s="42">
        <v>3.54403E-5</v>
      </c>
      <c r="P61" s="42">
        <v>9.0852399999999996E-3</v>
      </c>
      <c r="Q61" s="42">
        <v>9.0852399999999996E-3</v>
      </c>
      <c r="R61" s="42">
        <v>7.46987E-3</v>
      </c>
      <c r="S61" t="s">
        <v>140</v>
      </c>
      <c r="T61">
        <v>1.6342099999999998E-2</v>
      </c>
      <c r="U61" s="42">
        <v>9.0852399999999996E-3</v>
      </c>
      <c r="V61" s="42">
        <v>9.0878399999999998E-3</v>
      </c>
      <c r="W61">
        <v>5.3871200000000001E-2</v>
      </c>
      <c r="X61">
        <v>5.3875800000000001E-2</v>
      </c>
      <c r="Y61" s="42">
        <v>7.1860599999999994E-5</v>
      </c>
      <c r="Z61" s="42">
        <v>7.4688699999999998E-3</v>
      </c>
      <c r="AA61" s="42">
        <v>6.9383600000000002E-3</v>
      </c>
      <c r="AB61" s="42">
        <v>9.0852399999999996E-3</v>
      </c>
      <c r="AC61" s="42">
        <v>9.1678999999999997E-3</v>
      </c>
      <c r="AD61">
        <v>1.40389E-2</v>
      </c>
      <c r="AE61" t="s">
        <v>140</v>
      </c>
      <c r="AF61">
        <v>1.2921800000000001E-2</v>
      </c>
      <c r="AG61" s="42">
        <v>7.9147000000000002E-3</v>
      </c>
      <c r="AH61" s="42">
        <v>7.9118599999999997E-3</v>
      </c>
      <c r="AI61" s="42">
        <v>3.9419199999999997E-5</v>
      </c>
      <c r="AJ61">
        <v>1.40389E-2</v>
      </c>
      <c r="AK61">
        <v>1.40389E-2</v>
      </c>
      <c r="AL61">
        <v>1.40389E-2</v>
      </c>
      <c r="AM61">
        <v>5.3812699999999998E-2</v>
      </c>
      <c r="AN61">
        <v>5.2605899999999997E-2</v>
      </c>
      <c r="AO61">
        <v>5.2611499999999999E-2</v>
      </c>
      <c r="AP61" s="42">
        <v>3.4502999999999998E-5</v>
      </c>
      <c r="AQ61">
        <v>4.2297899999999999E-2</v>
      </c>
      <c r="AR61" t="s">
        <v>140</v>
      </c>
      <c r="AS61">
        <v>5.2777999999999999E-2</v>
      </c>
      <c r="AT61">
        <v>5.4816400000000001E-2</v>
      </c>
      <c r="AU61">
        <v>1.7780199999999999E-2</v>
      </c>
      <c r="AV61">
        <v>1.6875899999999999E-2</v>
      </c>
      <c r="AW61">
        <v>1.6875899999999999E-2</v>
      </c>
      <c r="AX61">
        <v>1.6875899999999999E-2</v>
      </c>
      <c r="AY61" s="42">
        <v>4.0470399999999998E-4</v>
      </c>
      <c r="AZ61">
        <v>1.6875899999999999E-2</v>
      </c>
      <c r="BA61">
        <v>1.6875399999999999E-2</v>
      </c>
      <c r="BB61" s="42">
        <v>7.2807899999999997E-4</v>
      </c>
      <c r="BC61">
        <v>1.6652900000000002E-2</v>
      </c>
      <c r="BD61" s="42">
        <v>6.6686400000000006E-5</v>
      </c>
      <c r="BE61" s="42">
        <v>7.9084399999999992E-3</v>
      </c>
      <c r="BF61" s="42">
        <v>7.9084399999999992E-3</v>
      </c>
      <c r="BG61" s="42">
        <v>7.9084399999999992E-3</v>
      </c>
      <c r="BH61" s="42">
        <v>2.6880699999999998E-4</v>
      </c>
      <c r="BI61" s="42">
        <v>7.9084399999999992E-3</v>
      </c>
      <c r="BJ61" s="42">
        <v>7.9193600000000003E-3</v>
      </c>
      <c r="BK61" s="42">
        <v>4.2667999999999997E-4</v>
      </c>
      <c r="BL61" s="42">
        <v>7.4317200000000002E-3</v>
      </c>
      <c r="BM61" s="42">
        <v>3.9355399999999999E-5</v>
      </c>
      <c r="BN61" s="42">
        <v>6.9350100000000001E-3</v>
      </c>
      <c r="BO61" s="42">
        <v>6.9350100000000001E-3</v>
      </c>
      <c r="BP61" s="42">
        <v>6.9350100000000001E-3</v>
      </c>
      <c r="BQ61" s="42">
        <v>3.5085299999999998E-4</v>
      </c>
      <c r="BR61" s="42">
        <v>6.9350100000000001E-3</v>
      </c>
      <c r="BS61" s="42">
        <v>6.9416299999999998E-3</v>
      </c>
      <c r="BT61" s="42">
        <v>6.9178100000000004E-4</v>
      </c>
      <c r="BU61" s="42">
        <v>6.9436300000000001E-3</v>
      </c>
      <c r="BV61" s="42">
        <v>3.6541000000000001E-5</v>
      </c>
      <c r="BW61">
        <v>5.2611499999999999E-2</v>
      </c>
      <c r="BX61">
        <v>5.2611499999999999E-2</v>
      </c>
      <c r="BY61">
        <v>5.2611499999999999E-2</v>
      </c>
      <c r="BZ61" s="42">
        <v>3.858E-4</v>
      </c>
      <c r="CA61">
        <v>5.2611499999999999E-2</v>
      </c>
      <c r="CB61">
        <v>5.26113E-2</v>
      </c>
      <c r="CC61" s="42">
        <v>5.2472599999999999E-4</v>
      </c>
      <c r="CD61">
        <v>5.2613E-2</v>
      </c>
      <c r="CE61" s="42">
        <v>3.8827700000000001E-5</v>
      </c>
      <c r="CF61" s="42">
        <v>1.7001000000000001E-4</v>
      </c>
      <c r="CG61">
        <v>1.6875899999999999E-2</v>
      </c>
      <c r="CH61">
        <v>1.6326400000000001E-2</v>
      </c>
      <c r="CI61" t="s">
        <v>140</v>
      </c>
      <c r="CJ61" s="42">
        <v>6.9383600000000002E-3</v>
      </c>
      <c r="CK61" s="42">
        <v>7.9118599999999997E-3</v>
      </c>
      <c r="CL61" s="42">
        <v>7.1861399999999996E-5</v>
      </c>
      <c r="CM61">
        <v>5.2611499999999999E-2</v>
      </c>
      <c r="CN61">
        <v>1.74203E-2</v>
      </c>
      <c r="CO61" s="42">
        <v>4.8935199999999999E-5</v>
      </c>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row>
    <row r="62" spans="2:254" ht="12" customHeight="1" x14ac:dyDescent="0.15">
      <c r="B62" t="s">
        <v>165</v>
      </c>
      <c r="C62">
        <v>912.08889999999997</v>
      </c>
      <c r="D62">
        <v>499.99829999999997</v>
      </c>
      <c r="E62" s="42">
        <v>6.559323</v>
      </c>
      <c r="F62" s="42">
        <v>967.23929999999996</v>
      </c>
      <c r="G62" s="42">
        <v>2.0530010000000001</v>
      </c>
      <c r="H62">
        <v>965.1635</v>
      </c>
      <c r="I62">
        <v>3.2340740000000001</v>
      </c>
      <c r="J62">
        <v>1.9417089999999999</v>
      </c>
      <c r="K62">
        <v>855.0702</v>
      </c>
      <c r="L62" s="42">
        <v>864.17089999999996</v>
      </c>
      <c r="M62">
        <v>927.26400000000001</v>
      </c>
      <c r="N62">
        <v>977.06679999999994</v>
      </c>
      <c r="O62">
        <v>1.9489289999999999</v>
      </c>
      <c r="P62" s="42">
        <v>864.17089999999996</v>
      </c>
      <c r="Q62">
        <v>864.17089999999996</v>
      </c>
      <c r="R62">
        <v>867.70100000000002</v>
      </c>
      <c r="S62" t="s">
        <v>140</v>
      </c>
      <c r="T62">
        <v>898.68299999999999</v>
      </c>
      <c r="U62">
        <v>864.17089999999996</v>
      </c>
      <c r="V62" s="42">
        <v>864.41869999999994</v>
      </c>
      <c r="W62">
        <v>984.76499999999999</v>
      </c>
      <c r="X62" s="42">
        <v>984.84950000000003</v>
      </c>
      <c r="Y62" s="42">
        <v>2.2430729999999999</v>
      </c>
      <c r="Z62">
        <v>867.58389999999997</v>
      </c>
      <c r="AA62">
        <v>750.33669999999995</v>
      </c>
      <c r="AB62" s="42">
        <v>864.17089999999996</v>
      </c>
      <c r="AC62">
        <v>864.82240000000002</v>
      </c>
      <c r="AD62">
        <v>913.51819999999998</v>
      </c>
      <c r="AE62" t="s">
        <v>140</v>
      </c>
      <c r="AF62">
        <v>898.38480000000004</v>
      </c>
      <c r="AG62" s="42">
        <v>803.05439999999999</v>
      </c>
      <c r="AH62" s="42">
        <v>802.76570000000004</v>
      </c>
      <c r="AI62">
        <v>2.565007</v>
      </c>
      <c r="AJ62">
        <v>913.51819999999998</v>
      </c>
      <c r="AK62">
        <v>913.51819999999998</v>
      </c>
      <c r="AL62">
        <v>913.51819999999998</v>
      </c>
      <c r="AM62">
        <v>984.67460000000005</v>
      </c>
      <c r="AN62">
        <v>949.03189999999995</v>
      </c>
      <c r="AO62">
        <v>949.13260000000002</v>
      </c>
      <c r="AP62">
        <v>0.78778740000000003</v>
      </c>
      <c r="AQ62">
        <v>965.76520000000005</v>
      </c>
      <c r="AR62" t="s">
        <v>140</v>
      </c>
      <c r="AS62">
        <v>984.22199999999998</v>
      </c>
      <c r="AT62">
        <v>988.90920000000006</v>
      </c>
      <c r="AU62" s="42">
        <v>976.95129999999995</v>
      </c>
      <c r="AV62" s="42">
        <v>927.26400000000001</v>
      </c>
      <c r="AW62" s="42">
        <v>927.26400000000001</v>
      </c>
      <c r="AX62">
        <v>927.26400000000001</v>
      </c>
      <c r="AY62">
        <v>22.236889999999999</v>
      </c>
      <c r="AZ62">
        <v>927.26400000000001</v>
      </c>
      <c r="BA62">
        <v>927.24019999999996</v>
      </c>
      <c r="BB62">
        <v>40.005040000000001</v>
      </c>
      <c r="BC62">
        <v>927.47609999999997</v>
      </c>
      <c r="BD62">
        <v>3.4049320000000001</v>
      </c>
      <c r="BE62">
        <v>802.41899999999998</v>
      </c>
      <c r="BF62">
        <v>802.41899999999998</v>
      </c>
      <c r="BG62" s="42">
        <v>802.41899999999998</v>
      </c>
      <c r="BH62" s="42">
        <v>27.274090000000001</v>
      </c>
      <c r="BI62">
        <v>802.41899999999998</v>
      </c>
      <c r="BJ62">
        <v>803.52729999999997</v>
      </c>
      <c r="BK62">
        <v>43.292490000000001</v>
      </c>
      <c r="BL62">
        <v>790.84799999999996</v>
      </c>
      <c r="BM62">
        <v>2.8144110000000002</v>
      </c>
      <c r="BN62">
        <v>749.9742</v>
      </c>
      <c r="BO62">
        <v>749.9742</v>
      </c>
      <c r="BP62">
        <v>749.9742</v>
      </c>
      <c r="BQ62">
        <v>37.94238</v>
      </c>
      <c r="BR62">
        <v>749.9742</v>
      </c>
      <c r="BS62">
        <v>750.69060000000002</v>
      </c>
      <c r="BT62">
        <v>74.811440000000005</v>
      </c>
      <c r="BU62">
        <v>750.41359999999997</v>
      </c>
      <c r="BV62">
        <v>3.9751660000000002</v>
      </c>
      <c r="BW62">
        <v>949.13260000000002</v>
      </c>
      <c r="BX62">
        <v>949.13260000000002</v>
      </c>
      <c r="BY62">
        <v>949.13260000000002</v>
      </c>
      <c r="BZ62" s="42">
        <v>6.9599799999999998</v>
      </c>
      <c r="CA62" s="42">
        <v>949.13260000000002</v>
      </c>
      <c r="CB62" s="42">
        <v>949.12810000000002</v>
      </c>
      <c r="CC62">
        <v>9.4662570000000006</v>
      </c>
      <c r="CD62">
        <v>949.13580000000002</v>
      </c>
      <c r="CE62" s="42">
        <v>0.70062009999999997</v>
      </c>
      <c r="CF62">
        <v>9.3218920000000001</v>
      </c>
      <c r="CG62">
        <v>927.26400000000001</v>
      </c>
      <c r="CH62" s="42">
        <v>899.3</v>
      </c>
      <c r="CI62" s="42" t="s">
        <v>140</v>
      </c>
      <c r="CJ62" s="42">
        <v>750.33669999999995</v>
      </c>
      <c r="CK62">
        <v>802.76570000000004</v>
      </c>
      <c r="CL62">
        <v>2.2430970000000001</v>
      </c>
      <c r="CM62">
        <v>949.13260000000002</v>
      </c>
      <c r="CN62">
        <v>957.17920000000004</v>
      </c>
      <c r="CO62">
        <v>2.6801699999999999</v>
      </c>
      <c r="CP62"/>
      <c r="CQ62"/>
      <c r="CR62"/>
      <c r="CS62"/>
      <c r="CT62"/>
      <c r="CU62" s="42"/>
      <c r="CV62" s="42"/>
      <c r="CW62"/>
      <c r="CX62"/>
      <c r="CY62" s="42"/>
      <c r="CZ62" s="42"/>
      <c r="DA62"/>
      <c r="DB62" s="42"/>
      <c r="DC62" s="42"/>
      <c r="DD62"/>
      <c r="DE62"/>
      <c r="DF62" s="42"/>
      <c r="DG62" s="42"/>
      <c r="DH62"/>
      <c r="DI62" s="42"/>
      <c r="DJ62"/>
      <c r="DK62"/>
      <c r="DL62"/>
      <c r="DM62"/>
      <c r="DN62"/>
      <c r="DO62"/>
      <c r="DP62"/>
      <c r="DQ62"/>
      <c r="DR62"/>
      <c r="DS62"/>
      <c r="DT62"/>
      <c r="DU62"/>
      <c r="DV62"/>
      <c r="DW62"/>
      <c r="DX62"/>
      <c r="DY62"/>
      <c r="DZ62"/>
      <c r="EA62"/>
      <c r="EB62"/>
      <c r="EC62"/>
      <c r="ED62"/>
      <c r="EE62"/>
      <c r="EF62"/>
      <c r="EG62"/>
      <c r="EH62"/>
      <c r="EI62"/>
      <c r="EJ62"/>
      <c r="EK62"/>
      <c r="EL62" s="42"/>
      <c r="EM62" s="42"/>
      <c r="EN62" s="42"/>
      <c r="EO62" s="42"/>
      <c r="EP62"/>
      <c r="EQ62"/>
      <c r="ER62" s="42"/>
      <c r="ES62" s="42"/>
      <c r="ET62" s="42"/>
      <c r="EU62" s="42"/>
      <c r="EV62" s="42"/>
      <c r="EW62" s="42"/>
      <c r="EX62"/>
      <c r="EY62"/>
      <c r="EZ62"/>
      <c r="FA62"/>
      <c r="FB62"/>
      <c r="FC62"/>
      <c r="FD62" s="42"/>
      <c r="FE62" s="42"/>
      <c r="FF62" s="42"/>
      <c r="FG62" s="42"/>
      <c r="FH62"/>
      <c r="FI62"/>
      <c r="FJ62" s="42"/>
      <c r="FK62" s="42"/>
      <c r="FL62" s="42"/>
      <c r="FM62" s="42"/>
      <c r="FN62" s="42"/>
      <c r="FO62" s="42"/>
      <c r="FP62" s="42"/>
      <c r="FQ62"/>
      <c r="FR62"/>
      <c r="FS62"/>
      <c r="FT62"/>
      <c r="FU62"/>
      <c r="FV62"/>
      <c r="FW62"/>
      <c r="FX62"/>
      <c r="FY62"/>
      <c r="FZ62"/>
      <c r="GA62"/>
      <c r="GB62"/>
      <c r="GC62"/>
      <c r="GD62"/>
      <c r="GE62"/>
      <c r="GF62"/>
      <c r="GG62"/>
      <c r="GH62"/>
      <c r="GI62"/>
      <c r="GM62" s="3"/>
      <c r="GO62" s="3"/>
      <c r="GS62" s="3"/>
      <c r="GU62" s="3"/>
      <c r="GV62" s="3"/>
      <c r="GX62" s="3"/>
      <c r="GY62" s="3"/>
      <c r="GZ62" s="3"/>
      <c r="HA62" s="3"/>
      <c r="HB62" s="3"/>
      <c r="HC62" s="3"/>
      <c r="HD62" s="3"/>
      <c r="HE62" s="3"/>
      <c r="HF62" s="3"/>
      <c r="HG62" s="3"/>
      <c r="HH62" s="3"/>
      <c r="HI62" s="3"/>
      <c r="HK62" s="3"/>
      <c r="HL62" s="3"/>
      <c r="HM62" s="3"/>
      <c r="HN62" s="3"/>
      <c r="IK62" s="3"/>
      <c r="IL62" s="3"/>
    </row>
    <row r="63" spans="2:254" ht="12" customHeight="1" x14ac:dyDescent="0.15">
      <c r="B63" t="s">
        <v>166</v>
      </c>
      <c r="C63" s="42">
        <v>65.291210000000007</v>
      </c>
      <c r="D63" s="42">
        <v>43.244300000000003</v>
      </c>
      <c r="E63" s="42">
        <v>45.537739999999999</v>
      </c>
      <c r="F63" s="42">
        <v>22.86506</v>
      </c>
      <c r="G63" s="42">
        <v>35.91778</v>
      </c>
      <c r="H63" s="42">
        <v>29.955390000000001</v>
      </c>
      <c r="I63" s="42">
        <v>94.931169999999995</v>
      </c>
      <c r="J63">
        <v>54.76979</v>
      </c>
      <c r="K63" s="42">
        <v>95.97551</v>
      </c>
      <c r="L63" s="42">
        <v>95.118160000000003</v>
      </c>
      <c r="M63" s="42">
        <v>54.946010000000001</v>
      </c>
      <c r="N63" s="42">
        <v>54.946010000000001</v>
      </c>
      <c r="O63" s="42">
        <v>54.991889999999998</v>
      </c>
      <c r="P63" s="42">
        <v>95.118160000000003</v>
      </c>
      <c r="Q63" s="42">
        <v>95.118160000000003</v>
      </c>
      <c r="R63" s="42">
        <v>116.1601</v>
      </c>
      <c r="S63" s="42" t="s">
        <v>140</v>
      </c>
      <c r="T63" s="42">
        <v>54.991889999999998</v>
      </c>
      <c r="U63" s="42">
        <v>95.118160000000003</v>
      </c>
      <c r="V63" s="42">
        <v>95.118160000000003</v>
      </c>
      <c r="W63" s="42">
        <v>18.279979999999998</v>
      </c>
      <c r="X63" s="42">
        <v>18.279979999999998</v>
      </c>
      <c r="Y63" s="42">
        <v>31.214210000000001</v>
      </c>
      <c r="Z63" s="42">
        <v>116.1601</v>
      </c>
      <c r="AA63" s="42">
        <v>108.14319999999999</v>
      </c>
      <c r="AB63" s="42">
        <v>95.118160000000003</v>
      </c>
      <c r="AC63">
        <v>94.331599999999995</v>
      </c>
      <c r="AD63" s="42">
        <v>65.070099999999996</v>
      </c>
      <c r="AE63" s="42" t="s">
        <v>140</v>
      </c>
      <c r="AF63" s="42">
        <v>69.524540000000002</v>
      </c>
      <c r="AG63" s="42">
        <v>101.4637</v>
      </c>
      <c r="AH63" s="42">
        <v>101.4637</v>
      </c>
      <c r="AI63" s="42">
        <v>65.070080000000004</v>
      </c>
      <c r="AJ63" s="42">
        <v>65.070080000000004</v>
      </c>
      <c r="AK63" s="42">
        <v>65.070080000000004</v>
      </c>
      <c r="AL63" s="42">
        <v>65.070080000000004</v>
      </c>
      <c r="AM63" s="42">
        <v>18.298179999999999</v>
      </c>
      <c r="AN63" s="42">
        <v>18.040379999999999</v>
      </c>
      <c r="AO63" s="42">
        <v>18.040379999999999</v>
      </c>
      <c r="AP63" s="42">
        <v>22.832419999999999</v>
      </c>
      <c r="AQ63" s="42">
        <v>22.832419999999999</v>
      </c>
      <c r="AR63" s="42" t="s">
        <v>140</v>
      </c>
      <c r="AS63" s="42">
        <v>18.648340000000001</v>
      </c>
      <c r="AT63" s="42">
        <v>18.040379999999999</v>
      </c>
      <c r="AU63">
        <v>54.946010000000001</v>
      </c>
      <c r="AV63" s="42">
        <v>54.946010000000001</v>
      </c>
      <c r="AW63" s="42">
        <v>54.946010000000001</v>
      </c>
      <c r="AX63" s="42">
        <v>54.946010000000001</v>
      </c>
      <c r="AY63" s="42">
        <v>54.946010000000001</v>
      </c>
      <c r="AZ63" s="42">
        <v>54.946010000000001</v>
      </c>
      <c r="BA63">
        <v>54.946010000000001</v>
      </c>
      <c r="BB63" s="42">
        <v>54.946010000000001</v>
      </c>
      <c r="BC63" s="42">
        <v>55.69426</v>
      </c>
      <c r="BD63" s="42">
        <v>51.058860000000003</v>
      </c>
      <c r="BE63" s="42">
        <v>101.4637</v>
      </c>
      <c r="BF63" s="42">
        <v>101.4637</v>
      </c>
      <c r="BG63" s="42">
        <v>101.4637</v>
      </c>
      <c r="BH63" s="42">
        <v>101.4637</v>
      </c>
      <c r="BI63" s="42">
        <v>101.4637</v>
      </c>
      <c r="BJ63">
        <v>101.4637</v>
      </c>
      <c r="BK63" s="42">
        <v>101.4637</v>
      </c>
      <c r="BL63" s="42">
        <v>106.4152</v>
      </c>
      <c r="BM63" s="42">
        <v>71.512690000000006</v>
      </c>
      <c r="BN63" s="42">
        <v>108.14319999999999</v>
      </c>
      <c r="BO63" s="42">
        <v>108.14319999999999</v>
      </c>
      <c r="BP63" s="42">
        <v>108.14319999999999</v>
      </c>
      <c r="BQ63" s="42">
        <v>108.14319999999999</v>
      </c>
      <c r="BR63" s="42">
        <v>108.14319999999999</v>
      </c>
      <c r="BS63" s="42">
        <v>108.14319999999999</v>
      </c>
      <c r="BT63">
        <v>108.14319999999999</v>
      </c>
      <c r="BU63">
        <v>108.0722</v>
      </c>
      <c r="BV63" s="42">
        <v>108.78660000000001</v>
      </c>
      <c r="BW63">
        <v>18.040379999999999</v>
      </c>
      <c r="BX63">
        <v>18.040379999999999</v>
      </c>
      <c r="BY63">
        <v>18.040379999999999</v>
      </c>
      <c r="BZ63">
        <v>18.040379999999999</v>
      </c>
      <c r="CA63">
        <v>18.040379999999999</v>
      </c>
      <c r="CB63">
        <v>18.040379999999999</v>
      </c>
      <c r="CC63">
        <v>18.040379999999999</v>
      </c>
      <c r="CD63">
        <v>18.039940000000001</v>
      </c>
      <c r="CE63">
        <v>18.044339999999998</v>
      </c>
      <c r="CF63" s="42">
        <v>54.831560000000003</v>
      </c>
      <c r="CG63" s="42">
        <v>54.946010000000001</v>
      </c>
      <c r="CH63" s="42">
        <v>55.082509999999999</v>
      </c>
      <c r="CI63" s="42" t="s">
        <v>140</v>
      </c>
      <c r="CJ63" s="42">
        <v>108.14319999999999</v>
      </c>
      <c r="CK63" s="42">
        <v>101.4637</v>
      </c>
      <c r="CL63" s="42">
        <v>31.214210000000001</v>
      </c>
      <c r="CM63" s="42">
        <v>18.040379999999999</v>
      </c>
      <c r="CN63" s="42">
        <v>54.946010000000001</v>
      </c>
      <c r="CO63" s="42">
        <v>54.76979</v>
      </c>
      <c r="CP63" s="42"/>
      <c r="CQ63"/>
      <c r="CR63" s="42"/>
      <c r="CS63" s="42"/>
      <c r="CT63"/>
      <c r="CU63" s="42"/>
      <c r="CV63"/>
      <c r="CW63"/>
      <c r="CX63"/>
      <c r="CY63" s="42"/>
      <c r="CZ63" s="42"/>
      <c r="DA63" s="42"/>
      <c r="DB63" s="42"/>
      <c r="DC63" s="42"/>
      <c r="DD63" s="42"/>
      <c r="DE63" s="42"/>
      <c r="DF63"/>
      <c r="DG63"/>
      <c r="DH63"/>
      <c r="DI63"/>
      <c r="DJ63" s="42"/>
      <c r="DK63" s="42"/>
      <c r="DL63" s="42"/>
      <c r="DM63" s="42"/>
      <c r="DN63"/>
      <c r="DO63" s="42"/>
      <c r="DP63" s="42"/>
      <c r="DQ63"/>
      <c r="DR63"/>
      <c r="DS63" s="42"/>
      <c r="DT63" s="42"/>
      <c r="DU63" s="42"/>
      <c r="DV63" s="42"/>
      <c r="DW63" s="42"/>
      <c r="DX63" s="42"/>
      <c r="DY63"/>
      <c r="DZ63"/>
      <c r="EA63"/>
      <c r="EB63" s="42"/>
      <c r="EC63" s="42"/>
      <c r="ED63"/>
      <c r="EE63" s="42"/>
      <c r="EF63" s="42"/>
      <c r="EG63" s="42"/>
      <c r="EH63" s="42"/>
      <c r="EI63" s="42"/>
      <c r="EJ63" s="42"/>
      <c r="EK63" s="42"/>
      <c r="EL63" s="42"/>
      <c r="EM63"/>
      <c r="EN63" s="42"/>
      <c r="EO63" s="42"/>
      <c r="EP63"/>
      <c r="EQ63" s="42"/>
      <c r="ER63" s="42"/>
      <c r="ES63"/>
      <c r="ET63" s="42"/>
      <c r="EU63"/>
      <c r="EV63"/>
      <c r="EW63" s="42"/>
      <c r="EX63"/>
      <c r="EY63"/>
      <c r="EZ63" s="42"/>
      <c r="FA63"/>
      <c r="FB63"/>
      <c r="FC63"/>
      <c r="FD63" s="42"/>
      <c r="FE63" s="42"/>
      <c r="FF63"/>
      <c r="FG63"/>
      <c r="FH63"/>
      <c r="FI63"/>
      <c r="FJ63"/>
      <c r="FK63"/>
      <c r="FL63"/>
      <c r="FM63"/>
      <c r="FN63"/>
      <c r="FO63"/>
      <c r="FP63"/>
      <c r="FQ63"/>
      <c r="FR63" s="42"/>
      <c r="FS63"/>
      <c r="FT63"/>
      <c r="FU63" s="42"/>
      <c r="FV63"/>
      <c r="FW63"/>
      <c r="FX63"/>
      <c r="FY63"/>
      <c r="FZ63" s="42"/>
      <c r="GA63" s="42"/>
      <c r="GB63"/>
      <c r="GC63" s="42"/>
      <c r="GD63" s="42"/>
      <c r="GE63" s="42"/>
      <c r="GF63" s="42"/>
      <c r="GG63"/>
      <c r="GH63"/>
      <c r="GI63"/>
    </row>
    <row r="64" spans="2:254" ht="12" customHeight="1" x14ac:dyDescent="0.15">
      <c r="B64" t="s">
        <v>545</v>
      </c>
      <c r="C64">
        <v>2.7811530000000002</v>
      </c>
      <c r="D64">
        <v>24.646049999999999</v>
      </c>
      <c r="E64">
        <v>24.489799999999999</v>
      </c>
      <c r="F64">
        <v>9.7987020000000005</v>
      </c>
      <c r="G64">
        <v>38.59845</v>
      </c>
      <c r="H64">
        <v>2.1065849999999999</v>
      </c>
      <c r="I64">
        <v>1.529372</v>
      </c>
      <c r="J64">
        <v>155.3699</v>
      </c>
      <c r="K64">
        <v>128.28440000000001</v>
      </c>
      <c r="L64">
        <v>109.5269</v>
      </c>
      <c r="M64">
        <v>72.554130000000001</v>
      </c>
      <c r="N64">
        <v>72.554130000000001</v>
      </c>
      <c r="O64">
        <v>156.8989</v>
      </c>
      <c r="P64">
        <v>1.554789</v>
      </c>
      <c r="Q64">
        <v>111.0817</v>
      </c>
      <c r="R64">
        <v>7.0130899999999996E-2</v>
      </c>
      <c r="S64">
        <v>0</v>
      </c>
      <c r="T64">
        <v>156.8989</v>
      </c>
      <c r="U64">
        <v>132.17240000000001</v>
      </c>
      <c r="V64">
        <v>132.17240000000001</v>
      </c>
      <c r="W64">
        <v>24.365349999999999</v>
      </c>
      <c r="X64">
        <v>24.365349999999999</v>
      </c>
      <c r="Y64">
        <v>0.4312743</v>
      </c>
      <c r="Z64">
        <v>7.0130899999999996E-2</v>
      </c>
      <c r="AA64">
        <v>2.5416999999999999E-2</v>
      </c>
      <c r="AB64">
        <v>21.09066</v>
      </c>
      <c r="AC64">
        <v>21.561589999999999</v>
      </c>
      <c r="AD64">
        <v>9.4887259999999998</v>
      </c>
      <c r="AE64">
        <v>0</v>
      </c>
      <c r="AF64">
        <v>0.47092919999999999</v>
      </c>
      <c r="AG64">
        <v>18.805859999999999</v>
      </c>
      <c r="AH64">
        <v>18.805859999999999</v>
      </c>
      <c r="AI64">
        <v>12.24446</v>
      </c>
      <c r="AJ64">
        <v>12.24446</v>
      </c>
      <c r="AK64">
        <v>2.7557360000000002</v>
      </c>
      <c r="AL64">
        <v>12.24446</v>
      </c>
      <c r="AM64">
        <v>25.658660000000001</v>
      </c>
      <c r="AN64">
        <v>23.894410000000001</v>
      </c>
      <c r="AO64">
        <v>23.894410000000001</v>
      </c>
      <c r="AP64">
        <v>1.7641659999999999</v>
      </c>
      <c r="AQ64">
        <v>1.7641659999999999</v>
      </c>
      <c r="AR64">
        <v>0</v>
      </c>
      <c r="AS64">
        <v>1.2932360000000001</v>
      </c>
      <c r="AT64">
        <v>23.894410000000001</v>
      </c>
      <c r="AU64">
        <v>72.554130000000001</v>
      </c>
      <c r="AV64">
        <v>72.554130000000001</v>
      </c>
      <c r="AW64">
        <v>711.72059999999999</v>
      </c>
      <c r="AX64">
        <v>711.72059999999999</v>
      </c>
      <c r="AY64">
        <v>711.72059999999999</v>
      </c>
      <c r="AZ64">
        <v>711.72059999999999</v>
      </c>
      <c r="BA64">
        <v>711.72059999999999</v>
      </c>
      <c r="BB64">
        <v>711.72059999999999</v>
      </c>
      <c r="BC64">
        <v>604.79229999999995</v>
      </c>
      <c r="BD64">
        <v>106.92829999999999</v>
      </c>
      <c r="BE64">
        <v>18.805859999999999</v>
      </c>
      <c r="BF64">
        <v>142.14160000000001</v>
      </c>
      <c r="BG64">
        <v>142.14160000000001</v>
      </c>
      <c r="BH64">
        <v>142.14160000000001</v>
      </c>
      <c r="BI64">
        <v>142.14160000000001</v>
      </c>
      <c r="BJ64">
        <v>142.14160000000001</v>
      </c>
      <c r="BK64">
        <v>142.14160000000001</v>
      </c>
      <c r="BL64">
        <v>128.15600000000001</v>
      </c>
      <c r="BM64">
        <v>13.98563</v>
      </c>
      <c r="BN64">
        <v>2.5416999999999999E-2</v>
      </c>
      <c r="BO64">
        <v>23.749359999999999</v>
      </c>
      <c r="BP64">
        <v>23.749359999999999</v>
      </c>
      <c r="BQ64">
        <v>23.749359999999999</v>
      </c>
      <c r="BR64">
        <v>23.749359999999999</v>
      </c>
      <c r="BS64">
        <v>23.749359999999999</v>
      </c>
      <c r="BT64">
        <v>23.749359999999999</v>
      </c>
      <c r="BU64">
        <v>21.377040000000001</v>
      </c>
      <c r="BV64">
        <v>2.372322</v>
      </c>
      <c r="BW64">
        <v>23.894410000000001</v>
      </c>
      <c r="BX64">
        <v>40.58182</v>
      </c>
      <c r="BY64">
        <v>40.58182</v>
      </c>
      <c r="BZ64">
        <v>40.58182</v>
      </c>
      <c r="CA64">
        <v>40.58182</v>
      </c>
      <c r="CB64">
        <v>40.58182</v>
      </c>
      <c r="CC64">
        <v>40.58182</v>
      </c>
      <c r="CD64">
        <v>36.523710000000001</v>
      </c>
      <c r="CE64">
        <v>4.0581110000000002</v>
      </c>
      <c r="CF64">
        <v>227.92400000000001</v>
      </c>
      <c r="CG64">
        <v>72.554130000000001</v>
      </c>
      <c r="CH64">
        <v>156.4676</v>
      </c>
      <c r="CI64">
        <v>0</v>
      </c>
      <c r="CJ64">
        <v>2.5416999999999999E-2</v>
      </c>
      <c r="CK64">
        <v>18.805859999999999</v>
      </c>
      <c r="CL64">
        <v>0.4312743</v>
      </c>
      <c r="CM64">
        <v>23.894410000000001</v>
      </c>
      <c r="CN64">
        <v>72.554130000000001</v>
      </c>
      <c r="CO64">
        <v>155.3699</v>
      </c>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s="42"/>
      <c r="EO64"/>
      <c r="EP64"/>
      <c r="EQ64"/>
      <c r="ER64" s="42"/>
      <c r="ES64"/>
      <c r="ET64" s="42"/>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row>
    <row r="65" spans="2:251" ht="12" customHeight="1" x14ac:dyDescent="0.15">
      <c r="B65" t="s">
        <v>167</v>
      </c>
      <c r="C65" t="s">
        <v>140</v>
      </c>
      <c r="D65" s="42" t="s">
        <v>140</v>
      </c>
      <c r="E65" t="s">
        <v>140</v>
      </c>
      <c r="F65" s="42" t="s">
        <v>140</v>
      </c>
      <c r="G65" t="s">
        <v>140</v>
      </c>
      <c r="H65" t="s">
        <v>140</v>
      </c>
      <c r="I65" t="s">
        <v>140</v>
      </c>
      <c r="J65" s="42" t="s">
        <v>140</v>
      </c>
      <c r="K65" t="s">
        <v>140</v>
      </c>
      <c r="L65" t="s">
        <v>140</v>
      </c>
      <c r="M65" t="s">
        <v>140</v>
      </c>
      <c r="N65" t="s">
        <v>140</v>
      </c>
      <c r="O65" t="s">
        <v>140</v>
      </c>
      <c r="P65" t="s">
        <v>140</v>
      </c>
      <c r="Q65" s="42" t="s">
        <v>140</v>
      </c>
      <c r="R65" t="s">
        <v>140</v>
      </c>
      <c r="S65" t="s">
        <v>140</v>
      </c>
      <c r="T65" t="s">
        <v>140</v>
      </c>
      <c r="U65" s="42" t="s">
        <v>140</v>
      </c>
      <c r="V65" s="42" t="s">
        <v>140</v>
      </c>
      <c r="W65" s="42" t="s">
        <v>140</v>
      </c>
      <c r="X65" s="42" t="s">
        <v>140</v>
      </c>
      <c r="Y65" s="42" t="s">
        <v>140</v>
      </c>
      <c r="Z65" t="s">
        <v>140</v>
      </c>
      <c r="AA65" t="s">
        <v>140</v>
      </c>
      <c r="AB65" t="s">
        <v>140</v>
      </c>
      <c r="AC65" t="s">
        <v>140</v>
      </c>
      <c r="AD65" t="s">
        <v>140</v>
      </c>
      <c r="AE65" t="s">
        <v>140</v>
      </c>
      <c r="AF65" t="s">
        <v>140</v>
      </c>
      <c r="AG65" t="s">
        <v>140</v>
      </c>
      <c r="AH65" t="s">
        <v>140</v>
      </c>
      <c r="AI65" t="s">
        <v>140</v>
      </c>
      <c r="AJ65" t="s">
        <v>140</v>
      </c>
      <c r="AK65" t="s">
        <v>140</v>
      </c>
      <c r="AL65" s="42" t="s">
        <v>140</v>
      </c>
      <c r="AM65" s="42" t="s">
        <v>140</v>
      </c>
      <c r="AN65" t="s">
        <v>140</v>
      </c>
      <c r="AO65" t="s">
        <v>140</v>
      </c>
      <c r="AP65" t="s">
        <v>140</v>
      </c>
      <c r="AQ65" t="s">
        <v>140</v>
      </c>
      <c r="AR65" t="s">
        <v>140</v>
      </c>
      <c r="AS65" t="s">
        <v>140</v>
      </c>
      <c r="AT65" t="s">
        <v>140</v>
      </c>
      <c r="AU65" s="42" t="s">
        <v>140</v>
      </c>
      <c r="AV65" s="42" t="s">
        <v>140</v>
      </c>
      <c r="AW65" s="42" t="s">
        <v>140</v>
      </c>
      <c r="AX65" s="42" t="s">
        <v>140</v>
      </c>
      <c r="AY65" t="s">
        <v>140</v>
      </c>
      <c r="AZ65" t="s">
        <v>140</v>
      </c>
      <c r="BA65" t="s">
        <v>140</v>
      </c>
      <c r="BB65" t="s">
        <v>140</v>
      </c>
      <c r="BC65" t="s">
        <v>140</v>
      </c>
      <c r="BD65" t="s">
        <v>140</v>
      </c>
      <c r="BE65" t="s">
        <v>140</v>
      </c>
      <c r="BF65" t="s">
        <v>140</v>
      </c>
      <c r="BG65" s="42" t="s">
        <v>140</v>
      </c>
      <c r="BH65" s="42" t="s">
        <v>140</v>
      </c>
      <c r="BI65" s="42" t="s">
        <v>140</v>
      </c>
      <c r="BJ65" s="42" t="s">
        <v>140</v>
      </c>
      <c r="BK65" t="s">
        <v>140</v>
      </c>
      <c r="BL65" s="42" t="s">
        <v>140</v>
      </c>
      <c r="BM65" s="42" t="s">
        <v>140</v>
      </c>
      <c r="BN65" s="42" t="s">
        <v>140</v>
      </c>
      <c r="BO65" s="42" t="s">
        <v>140</v>
      </c>
      <c r="BP65" s="42" t="s">
        <v>140</v>
      </c>
      <c r="BQ65" s="42" t="s">
        <v>140</v>
      </c>
      <c r="BR65" s="42" t="s">
        <v>140</v>
      </c>
      <c r="BS65" s="42" t="s">
        <v>140</v>
      </c>
      <c r="BT65" s="42" t="s">
        <v>140</v>
      </c>
      <c r="BU65" s="42" t="s">
        <v>140</v>
      </c>
      <c r="BV65" t="s">
        <v>140</v>
      </c>
      <c r="BW65" s="42" t="s">
        <v>140</v>
      </c>
      <c r="BX65" s="42" t="s">
        <v>140</v>
      </c>
      <c r="BY65" s="42" t="s">
        <v>140</v>
      </c>
      <c r="BZ65" s="42" t="s">
        <v>140</v>
      </c>
      <c r="CA65" s="42" t="s">
        <v>140</v>
      </c>
      <c r="CB65" s="42" t="s">
        <v>140</v>
      </c>
      <c r="CC65" s="42" t="s">
        <v>140</v>
      </c>
      <c r="CD65" s="42" t="s">
        <v>140</v>
      </c>
      <c r="CE65" s="42" t="s">
        <v>140</v>
      </c>
      <c r="CF65" s="42" t="s">
        <v>140</v>
      </c>
      <c r="CG65" s="42" t="s">
        <v>140</v>
      </c>
      <c r="CH65" s="42" t="s">
        <v>140</v>
      </c>
      <c r="CI65" s="42" t="s">
        <v>140</v>
      </c>
      <c r="CJ65" s="42" t="s">
        <v>140</v>
      </c>
      <c r="CK65" s="42" t="s">
        <v>140</v>
      </c>
      <c r="CL65" s="42" t="s">
        <v>140</v>
      </c>
      <c r="CM65" s="42" t="s">
        <v>140</v>
      </c>
      <c r="CN65" s="42" t="s">
        <v>140</v>
      </c>
      <c r="CO65" s="42" t="s">
        <v>140</v>
      </c>
      <c r="CP65" s="42"/>
      <c r="CQ65" s="42"/>
      <c r="CR65"/>
      <c r="CS65" s="42"/>
      <c r="CT65" s="42"/>
      <c r="CU65" s="42"/>
      <c r="CV65" s="42"/>
      <c r="CW65" s="42"/>
      <c r="CX65" s="42"/>
      <c r="CY65" s="42"/>
      <c r="CZ65" s="42"/>
      <c r="DA65" s="42"/>
      <c r="DB65" s="42"/>
      <c r="DC65" s="42"/>
      <c r="DD65" s="42"/>
      <c r="DE65" s="42"/>
      <c r="DF65" s="42"/>
      <c r="DG65" s="42"/>
      <c r="DH65" s="42"/>
      <c r="DI65" s="42"/>
      <c r="DJ65"/>
      <c r="DK65"/>
      <c r="DL65" s="42"/>
      <c r="DM65" s="42"/>
      <c r="DN65" s="42"/>
      <c r="DO65" s="42"/>
      <c r="DP65" s="42"/>
      <c r="DQ65" s="42"/>
      <c r="DR65" s="42"/>
      <c r="DS65" s="42"/>
      <c r="DT65" s="42"/>
      <c r="DU65" s="42"/>
      <c r="DV65" s="42"/>
      <c r="DW65" s="42"/>
      <c r="DX65" s="42"/>
      <c r="DY65"/>
      <c r="DZ65" s="42"/>
      <c r="EA65" s="42"/>
      <c r="EB65" s="42"/>
      <c r="EC65"/>
      <c r="ED65" s="42"/>
      <c r="EE65" s="42"/>
      <c r="EF65" s="42"/>
      <c r="EG65" s="42"/>
      <c r="EH65" s="42"/>
      <c r="EI65"/>
      <c r="EJ65" s="42"/>
      <c r="EK65" s="42"/>
      <c r="EL65" s="42"/>
      <c r="EM65" s="42"/>
      <c r="EN65" s="42"/>
      <c r="EO65" s="42"/>
      <c r="EP65" s="42"/>
      <c r="EQ65" s="42"/>
      <c r="ER65" s="42"/>
      <c r="ES65" s="42"/>
      <c r="ET65" s="42"/>
      <c r="EU65" s="42"/>
      <c r="EV65" s="42"/>
      <c r="EW65" s="42"/>
      <c r="EX65" s="42"/>
      <c r="EY65"/>
      <c r="EZ65"/>
      <c r="FA65"/>
      <c r="FB65"/>
      <c r="FC65"/>
      <c r="FD65"/>
      <c r="FE65"/>
      <c r="FF65"/>
      <c r="FG65"/>
      <c r="FH65"/>
      <c r="FI65"/>
      <c r="FJ65"/>
      <c r="FK65"/>
      <c r="FL65"/>
      <c r="FM65"/>
      <c r="FN65" s="42"/>
      <c r="FO65" s="42"/>
      <c r="FP65" s="42"/>
      <c r="FQ65" s="42"/>
      <c r="FR65" s="42"/>
      <c r="FS65" s="42"/>
      <c r="FT65" s="42"/>
      <c r="FU65" s="42"/>
      <c r="FV65" s="42"/>
      <c r="FW65" s="42"/>
      <c r="FX65" s="42"/>
      <c r="FY65" s="42"/>
      <c r="FZ65" s="42"/>
      <c r="GA65" s="42"/>
      <c r="GB65" s="42"/>
      <c r="GC65" s="42"/>
      <c r="GD65" s="42"/>
      <c r="GE65" s="42"/>
      <c r="GF65" s="42"/>
      <c r="GG65" s="42"/>
      <c r="GH65" s="42"/>
      <c r="GI65" s="42"/>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J65" s="3"/>
      <c r="HK65" s="3"/>
      <c r="HN65" s="3"/>
      <c r="HO65" s="3"/>
      <c r="HP65" s="3"/>
      <c r="HR65" s="3"/>
      <c r="HT65" s="3"/>
      <c r="HV65" s="3"/>
      <c r="HW65" s="3"/>
      <c r="HY65" s="3"/>
      <c r="IA65" s="3"/>
      <c r="IB65" s="3"/>
      <c r="IC65" s="3"/>
      <c r="IE65" s="3"/>
      <c r="IF65" s="3"/>
      <c r="IJ65" s="3"/>
      <c r="IK65" s="3"/>
      <c r="IL65" s="3"/>
      <c r="IM65" s="3"/>
      <c r="IN65" s="3"/>
      <c r="IO65" s="3"/>
      <c r="IP65" s="3"/>
      <c r="IQ65" s="3"/>
    </row>
    <row r="66" spans="2:251" ht="12" customHeight="1" x14ac:dyDescent="0.15">
      <c r="B66" t="s">
        <v>620</v>
      </c>
      <c r="C66" t="s">
        <v>140</v>
      </c>
      <c r="D66">
        <v>3.4582670000000002</v>
      </c>
      <c r="E66">
        <v>4.0568840000000002</v>
      </c>
      <c r="F66" t="s">
        <v>140</v>
      </c>
      <c r="G66">
        <v>3.7401170000000001</v>
      </c>
      <c r="H66" s="42" t="s">
        <v>140</v>
      </c>
      <c r="I66">
        <v>1.62253</v>
      </c>
      <c r="J66" s="42">
        <v>1.6607259999999999</v>
      </c>
      <c r="K66" t="s">
        <v>140</v>
      </c>
      <c r="L66" t="s">
        <v>140</v>
      </c>
      <c r="M66" t="s">
        <v>140</v>
      </c>
      <c r="N66" t="s">
        <v>140</v>
      </c>
      <c r="O66">
        <v>1.6598919999999999</v>
      </c>
      <c r="P66" t="s">
        <v>140</v>
      </c>
      <c r="Q66" t="s">
        <v>140</v>
      </c>
      <c r="R66" t="s">
        <v>140</v>
      </c>
      <c r="S66" t="s">
        <v>140</v>
      </c>
      <c r="T66" t="s">
        <v>140</v>
      </c>
      <c r="U66" t="s">
        <v>140</v>
      </c>
      <c r="V66" s="42" t="s">
        <v>140</v>
      </c>
      <c r="W66" t="s">
        <v>140</v>
      </c>
      <c r="X66" s="42" t="s">
        <v>140</v>
      </c>
      <c r="Y66">
        <v>1.4310179999999999</v>
      </c>
      <c r="Z66" s="42" t="s">
        <v>140</v>
      </c>
      <c r="AA66">
        <v>1.6968669999999999</v>
      </c>
      <c r="AB66" s="42" t="s">
        <v>140</v>
      </c>
      <c r="AC66" t="s">
        <v>140</v>
      </c>
      <c r="AD66" s="42" t="s">
        <v>140</v>
      </c>
      <c r="AE66" s="42" t="s">
        <v>140</v>
      </c>
      <c r="AF66" s="42" t="s">
        <v>140</v>
      </c>
      <c r="AG66" s="42" t="s">
        <v>140</v>
      </c>
      <c r="AH66" s="42" t="s">
        <v>140</v>
      </c>
      <c r="AI66" s="42">
        <v>1.2613780000000001</v>
      </c>
      <c r="AJ66" t="s">
        <v>140</v>
      </c>
      <c r="AK66" t="s">
        <v>140</v>
      </c>
      <c r="AL66" t="s">
        <v>140</v>
      </c>
      <c r="AM66" t="s">
        <v>140</v>
      </c>
      <c r="AN66" t="s">
        <v>140</v>
      </c>
      <c r="AO66" t="s">
        <v>140</v>
      </c>
      <c r="AP66">
        <v>1.963346</v>
      </c>
      <c r="AQ66" t="s">
        <v>140</v>
      </c>
      <c r="AR66" s="42" t="s">
        <v>140</v>
      </c>
      <c r="AS66" t="s">
        <v>140</v>
      </c>
      <c r="AT66" t="s">
        <v>140</v>
      </c>
      <c r="AU66" s="42" t="s">
        <v>140</v>
      </c>
      <c r="AV66" t="s">
        <v>140</v>
      </c>
      <c r="AW66" t="s">
        <v>140</v>
      </c>
      <c r="AX66" t="s">
        <v>140</v>
      </c>
      <c r="AY66" s="42">
        <v>4.0479859999999999</v>
      </c>
      <c r="AZ66" t="s">
        <v>140</v>
      </c>
      <c r="BA66" t="s">
        <v>140</v>
      </c>
      <c r="BB66" s="42">
        <v>4.082071</v>
      </c>
      <c r="BC66" s="42" t="s">
        <v>140</v>
      </c>
      <c r="BD66" s="42">
        <v>4.0479859999999999</v>
      </c>
      <c r="BE66" t="s">
        <v>140</v>
      </c>
      <c r="BF66" t="s">
        <v>140</v>
      </c>
      <c r="BG66" t="s">
        <v>140</v>
      </c>
      <c r="BH66">
        <v>1.646428</v>
      </c>
      <c r="BI66" t="s">
        <v>140</v>
      </c>
      <c r="BJ66" t="s">
        <v>140</v>
      </c>
      <c r="BK66">
        <v>1.6661680000000001</v>
      </c>
      <c r="BL66" t="s">
        <v>140</v>
      </c>
      <c r="BM66">
        <v>1.646428</v>
      </c>
      <c r="BN66">
        <v>1.6968669999999999</v>
      </c>
      <c r="BO66">
        <v>1.6968669999999999</v>
      </c>
      <c r="BP66">
        <v>1.6968669999999999</v>
      </c>
      <c r="BQ66">
        <v>1.6952480000000001</v>
      </c>
      <c r="BR66">
        <v>1.6968669999999999</v>
      </c>
      <c r="BS66" s="42" t="s">
        <v>140</v>
      </c>
      <c r="BT66">
        <v>1.7189779999999999</v>
      </c>
      <c r="BU66" t="s">
        <v>140</v>
      </c>
      <c r="BV66" s="42">
        <v>1.6952480000000001</v>
      </c>
      <c r="BW66" s="42" t="s">
        <v>140</v>
      </c>
      <c r="BX66" t="s">
        <v>140</v>
      </c>
      <c r="BY66" t="s">
        <v>140</v>
      </c>
      <c r="BZ66" s="42">
        <v>2.184364</v>
      </c>
      <c r="CA66" s="42" t="s">
        <v>140</v>
      </c>
      <c r="CB66" s="42" t="s">
        <v>140</v>
      </c>
      <c r="CC66">
        <v>2.2039119999999999</v>
      </c>
      <c r="CD66" t="s">
        <v>140</v>
      </c>
      <c r="CE66">
        <v>2.184364</v>
      </c>
      <c r="CF66">
        <v>2.2837640000000001</v>
      </c>
      <c r="CG66" t="s">
        <v>140</v>
      </c>
      <c r="CH66" t="s">
        <v>140</v>
      </c>
      <c r="CI66" t="s">
        <v>140</v>
      </c>
      <c r="CJ66">
        <v>1.6968669999999999</v>
      </c>
      <c r="CK66" t="s">
        <v>140</v>
      </c>
      <c r="CL66">
        <v>1.4310130000000001</v>
      </c>
      <c r="CM66" t="s">
        <v>140</v>
      </c>
      <c r="CN66" t="s">
        <v>140</v>
      </c>
      <c r="CO66">
        <v>1.6996869999999999</v>
      </c>
      <c r="CP66"/>
      <c r="CQ66"/>
      <c r="CR66"/>
      <c r="CS66"/>
      <c r="CT66"/>
      <c r="CU66"/>
      <c r="CV66"/>
      <c r="CW66"/>
      <c r="CX66"/>
      <c r="CY66" s="42"/>
      <c r="CZ66"/>
      <c r="DA66"/>
      <c r="DB66"/>
      <c r="DC66"/>
      <c r="DD66"/>
      <c r="DE66"/>
      <c r="DF66"/>
      <c r="DG66"/>
      <c r="DH66" s="42"/>
      <c r="DI66"/>
      <c r="DJ66"/>
      <c r="DK66"/>
      <c r="DL66"/>
      <c r="DM66"/>
      <c r="DN66"/>
      <c r="DO66"/>
      <c r="DP66"/>
      <c r="DQ66"/>
      <c r="DR66"/>
      <c r="DS66"/>
      <c r="DT66"/>
      <c r="DU66"/>
      <c r="DV66"/>
      <c r="DW66"/>
      <c r="DX66"/>
      <c r="DY66"/>
      <c r="DZ66"/>
      <c r="EA66"/>
      <c r="EB66"/>
      <c r="EC66"/>
      <c r="ED66"/>
      <c r="EE66"/>
      <c r="EF66"/>
      <c r="EG66"/>
      <c r="EH66"/>
      <c r="EI66"/>
      <c r="EJ66"/>
      <c r="EK66"/>
      <c r="EL66" s="42"/>
      <c r="EM66"/>
      <c r="EN66"/>
      <c r="EO66" s="42"/>
      <c r="EP66"/>
      <c r="EQ66"/>
      <c r="ER66" s="42"/>
      <c r="ES66"/>
      <c r="ET66"/>
      <c r="EU66" s="42"/>
      <c r="EV66"/>
      <c r="EW66"/>
      <c r="EX66" s="42"/>
      <c r="EY66"/>
      <c r="EZ66"/>
      <c r="FA66" s="42"/>
      <c r="FB66"/>
      <c r="FC66" s="42"/>
      <c r="FD66"/>
      <c r="FE66"/>
      <c r="FF66"/>
      <c r="FG66"/>
      <c r="FH66"/>
      <c r="FI66"/>
      <c r="FJ66"/>
      <c r="FK66"/>
      <c r="FL66"/>
      <c r="FM66"/>
      <c r="FN66"/>
      <c r="FO66"/>
      <c r="FP66"/>
      <c r="FQ66"/>
      <c r="FR66"/>
      <c r="FS66"/>
      <c r="FT66"/>
      <c r="FU66"/>
      <c r="FV66"/>
      <c r="FW66"/>
      <c r="FX66"/>
      <c r="FY66"/>
      <c r="FZ66"/>
      <c r="GA66" s="42"/>
      <c r="GB66"/>
      <c r="GC66"/>
      <c r="GD66"/>
      <c r="GE66"/>
      <c r="GF66"/>
      <c r="GG66"/>
      <c r="GH66"/>
      <c r="GI66"/>
    </row>
    <row r="67" spans="2:251" ht="12" customHeight="1" x14ac:dyDescent="0.15">
      <c r="B67" t="s">
        <v>546</v>
      </c>
      <c r="C67" t="s">
        <v>140</v>
      </c>
      <c r="D67">
        <v>2.12731E-2</v>
      </c>
      <c r="E67">
        <v>2.3721099999999998E-2</v>
      </c>
      <c r="F67" t="s">
        <v>140</v>
      </c>
      <c r="G67">
        <v>2.1489500000000002E-2</v>
      </c>
      <c r="H67" t="s">
        <v>140</v>
      </c>
      <c r="I67">
        <v>2.3280800000000001E-2</v>
      </c>
      <c r="J67">
        <v>2.3009999999999999E-2</v>
      </c>
      <c r="K67" t="s">
        <v>140</v>
      </c>
      <c r="L67" t="s">
        <v>140</v>
      </c>
      <c r="M67" t="s">
        <v>140</v>
      </c>
      <c r="N67" t="s">
        <v>140</v>
      </c>
      <c r="O67">
        <v>2.3012999999999999E-2</v>
      </c>
      <c r="P67" t="s">
        <v>140</v>
      </c>
      <c r="Q67" t="s">
        <v>140</v>
      </c>
      <c r="R67" t="s">
        <v>140</v>
      </c>
      <c r="S67" t="s">
        <v>140</v>
      </c>
      <c r="T67" t="s">
        <v>140</v>
      </c>
      <c r="U67" t="s">
        <v>140</v>
      </c>
      <c r="V67" t="s">
        <v>140</v>
      </c>
      <c r="W67" t="s">
        <v>140</v>
      </c>
      <c r="X67" t="s">
        <v>140</v>
      </c>
      <c r="Y67">
        <v>2.28504E-2</v>
      </c>
      <c r="Z67" t="s">
        <v>140</v>
      </c>
      <c r="AA67">
        <v>2.17818E-2</v>
      </c>
      <c r="AB67" t="s">
        <v>140</v>
      </c>
      <c r="AC67" t="s">
        <v>140</v>
      </c>
      <c r="AD67" t="s">
        <v>140</v>
      </c>
      <c r="AE67" t="s">
        <v>140</v>
      </c>
      <c r="AF67" t="s">
        <v>140</v>
      </c>
      <c r="AG67" t="s">
        <v>140</v>
      </c>
      <c r="AH67" t="s">
        <v>140</v>
      </c>
      <c r="AI67">
        <v>1.5169999999999999E-2</v>
      </c>
      <c r="AJ67" t="s">
        <v>140</v>
      </c>
      <c r="AK67" t="s">
        <v>140</v>
      </c>
      <c r="AL67" t="s">
        <v>140</v>
      </c>
      <c r="AM67" t="s">
        <v>140</v>
      </c>
      <c r="AN67" t="s">
        <v>140</v>
      </c>
      <c r="AO67" t="s">
        <v>140</v>
      </c>
      <c r="AP67">
        <v>2.40842E-2</v>
      </c>
      <c r="AQ67" t="s">
        <v>140</v>
      </c>
      <c r="AR67" t="s">
        <v>140</v>
      </c>
      <c r="AS67" t="s">
        <v>140</v>
      </c>
      <c r="AT67" t="s">
        <v>140</v>
      </c>
      <c r="AU67" t="s">
        <v>140</v>
      </c>
      <c r="AV67" t="s">
        <v>140</v>
      </c>
      <c r="AW67" t="s">
        <v>140</v>
      </c>
      <c r="AX67" t="s">
        <v>140</v>
      </c>
      <c r="AY67">
        <v>1.9442000000000001E-2</v>
      </c>
      <c r="AZ67" t="s">
        <v>140</v>
      </c>
      <c r="BA67" t="s">
        <v>140</v>
      </c>
      <c r="BB67">
        <v>2.0466600000000001E-2</v>
      </c>
      <c r="BC67" t="s">
        <v>140</v>
      </c>
      <c r="BD67">
        <v>1.9442000000000001E-2</v>
      </c>
      <c r="BE67" t="s">
        <v>140</v>
      </c>
      <c r="BF67" t="s">
        <v>140</v>
      </c>
      <c r="BG67" t="s">
        <v>140</v>
      </c>
      <c r="BH67">
        <v>2.38809E-2</v>
      </c>
      <c r="BI67" t="s">
        <v>140</v>
      </c>
      <c r="BJ67" t="s">
        <v>140</v>
      </c>
      <c r="BK67">
        <v>2.4445000000000001E-2</v>
      </c>
      <c r="BL67" t="s">
        <v>140</v>
      </c>
      <c r="BM67">
        <v>2.38809E-2</v>
      </c>
      <c r="BN67">
        <v>2.17818E-2</v>
      </c>
      <c r="BO67">
        <v>2.17818E-2</v>
      </c>
      <c r="BP67">
        <v>2.17818E-2</v>
      </c>
      <c r="BQ67">
        <v>2.1696799999999999E-2</v>
      </c>
      <c r="BR67">
        <v>2.17818E-2</v>
      </c>
      <c r="BS67" t="s">
        <v>140</v>
      </c>
      <c r="BT67">
        <v>2.23451E-2</v>
      </c>
      <c r="BU67" t="s">
        <v>140</v>
      </c>
      <c r="BV67">
        <v>2.1696799999999999E-2</v>
      </c>
      <c r="BW67" t="s">
        <v>140</v>
      </c>
      <c r="BX67" t="s">
        <v>140</v>
      </c>
      <c r="BY67" t="s">
        <v>140</v>
      </c>
      <c r="BZ67">
        <v>2.4967E-2</v>
      </c>
      <c r="CA67" t="s">
        <v>140</v>
      </c>
      <c r="CB67" t="s">
        <v>140</v>
      </c>
      <c r="CC67">
        <v>2.54828E-2</v>
      </c>
      <c r="CD67" t="s">
        <v>140</v>
      </c>
      <c r="CE67">
        <v>2.4967E-2</v>
      </c>
      <c r="CF67">
        <v>2.2879E-2</v>
      </c>
      <c r="CG67" t="s">
        <v>140</v>
      </c>
      <c r="CH67" t="s">
        <v>140</v>
      </c>
      <c r="CI67" t="s">
        <v>140</v>
      </c>
      <c r="CJ67">
        <v>2.17818E-2</v>
      </c>
      <c r="CK67" t="s">
        <v>140</v>
      </c>
      <c r="CL67">
        <v>2.2850499999999999E-2</v>
      </c>
      <c r="CM67" t="s">
        <v>140</v>
      </c>
      <c r="CN67" t="s">
        <v>140</v>
      </c>
      <c r="CO67">
        <v>2.4418200000000001E-2</v>
      </c>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row>
    <row r="68" spans="2:251" ht="12" customHeight="1" x14ac:dyDescent="0.15">
      <c r="B68" t="s">
        <v>547</v>
      </c>
      <c r="C68" t="s">
        <v>140</v>
      </c>
      <c r="D68">
        <v>1.26757E-2</v>
      </c>
      <c r="E68">
        <v>1.3308800000000001E-2</v>
      </c>
      <c r="F68" s="42" t="s">
        <v>140</v>
      </c>
      <c r="G68">
        <v>1.2293E-2</v>
      </c>
      <c r="H68" t="s">
        <v>140</v>
      </c>
      <c r="I68">
        <v>1.12595E-2</v>
      </c>
      <c r="J68">
        <v>1.18998E-2</v>
      </c>
      <c r="K68" t="s">
        <v>140</v>
      </c>
      <c r="L68" s="42" t="s">
        <v>140</v>
      </c>
      <c r="M68" t="s">
        <v>140</v>
      </c>
      <c r="N68" t="s">
        <v>140</v>
      </c>
      <c r="O68">
        <v>1.1898199999999999E-2</v>
      </c>
      <c r="P68" s="42" t="s">
        <v>140</v>
      </c>
      <c r="Q68" t="s">
        <v>140</v>
      </c>
      <c r="R68" t="s">
        <v>140</v>
      </c>
      <c r="S68" t="s">
        <v>140</v>
      </c>
      <c r="T68" t="s">
        <v>140</v>
      </c>
      <c r="U68" t="s">
        <v>140</v>
      </c>
      <c r="V68" t="s">
        <v>140</v>
      </c>
      <c r="W68" t="s">
        <v>140</v>
      </c>
      <c r="X68" t="s">
        <v>140</v>
      </c>
      <c r="Y68">
        <v>1.5179E-2</v>
      </c>
      <c r="Z68" t="s">
        <v>140</v>
      </c>
      <c r="AA68" s="42">
        <v>9.8981199999999998E-3</v>
      </c>
      <c r="AB68" s="42" t="s">
        <v>140</v>
      </c>
      <c r="AC68" t="s">
        <v>140</v>
      </c>
      <c r="AD68" t="s">
        <v>140</v>
      </c>
      <c r="AE68" t="s">
        <v>140</v>
      </c>
      <c r="AF68" t="s">
        <v>140</v>
      </c>
      <c r="AG68" s="42" t="s">
        <v>140</v>
      </c>
      <c r="AH68" s="42" t="s">
        <v>140</v>
      </c>
      <c r="AI68" s="42">
        <v>9.6607700000000008E-3</v>
      </c>
      <c r="AJ68" t="s">
        <v>140</v>
      </c>
      <c r="AK68" t="s">
        <v>140</v>
      </c>
      <c r="AL68" t="s">
        <v>140</v>
      </c>
      <c r="AM68" t="s">
        <v>140</v>
      </c>
      <c r="AN68" t="s">
        <v>140</v>
      </c>
      <c r="AO68" t="s">
        <v>140</v>
      </c>
      <c r="AP68">
        <v>1.22925E-2</v>
      </c>
      <c r="AQ68" t="s">
        <v>140</v>
      </c>
      <c r="AR68" t="s">
        <v>140</v>
      </c>
      <c r="AS68" t="s">
        <v>140</v>
      </c>
      <c r="AT68" t="s">
        <v>140</v>
      </c>
      <c r="AU68" t="s">
        <v>140</v>
      </c>
      <c r="AV68" t="s">
        <v>140</v>
      </c>
      <c r="AW68" t="s">
        <v>140</v>
      </c>
      <c r="AX68" t="s">
        <v>140</v>
      </c>
      <c r="AY68">
        <v>1.16629E-2</v>
      </c>
      <c r="AZ68" t="s">
        <v>140</v>
      </c>
      <c r="BA68" t="s">
        <v>140</v>
      </c>
      <c r="BB68">
        <v>1.20585E-2</v>
      </c>
      <c r="BC68" t="s">
        <v>140</v>
      </c>
      <c r="BD68">
        <v>1.16629E-2</v>
      </c>
      <c r="BE68" t="s">
        <v>140</v>
      </c>
      <c r="BF68" t="s">
        <v>140</v>
      </c>
      <c r="BG68" t="s">
        <v>140</v>
      </c>
      <c r="BH68">
        <v>1.1910499999999999E-2</v>
      </c>
      <c r="BI68" t="s">
        <v>140</v>
      </c>
      <c r="BJ68" t="s">
        <v>140</v>
      </c>
      <c r="BK68">
        <v>1.2135399999999999E-2</v>
      </c>
      <c r="BL68" t="s">
        <v>140</v>
      </c>
      <c r="BM68">
        <v>1.1910499999999999E-2</v>
      </c>
      <c r="BN68" s="42">
        <v>9.8981199999999998E-3</v>
      </c>
      <c r="BO68" s="42">
        <v>9.8981199999999998E-3</v>
      </c>
      <c r="BP68" s="42">
        <v>9.8981199999999998E-3</v>
      </c>
      <c r="BQ68" s="42">
        <v>9.8621000000000004E-3</v>
      </c>
      <c r="BR68" s="42">
        <v>9.8981199999999998E-3</v>
      </c>
      <c r="BS68" t="s">
        <v>140</v>
      </c>
      <c r="BT68" s="42">
        <v>1.00398E-2</v>
      </c>
      <c r="BU68" t="s">
        <v>140</v>
      </c>
      <c r="BV68" s="42">
        <v>9.8621000000000004E-3</v>
      </c>
      <c r="BW68" t="s">
        <v>140</v>
      </c>
      <c r="BX68" t="s">
        <v>140</v>
      </c>
      <c r="BY68" t="s">
        <v>140</v>
      </c>
      <c r="BZ68" s="42">
        <v>1.22983E-2</v>
      </c>
      <c r="CA68" s="42" t="s">
        <v>140</v>
      </c>
      <c r="CB68" s="42" t="s">
        <v>140</v>
      </c>
      <c r="CC68">
        <v>1.2501200000000001E-2</v>
      </c>
      <c r="CD68" t="s">
        <v>140</v>
      </c>
      <c r="CE68" s="42">
        <v>1.22983E-2</v>
      </c>
      <c r="CF68">
        <v>1.2239099999999999E-2</v>
      </c>
      <c r="CG68" s="42" t="s">
        <v>140</v>
      </c>
      <c r="CH68" t="s">
        <v>140</v>
      </c>
      <c r="CI68" t="s">
        <v>140</v>
      </c>
      <c r="CJ68" s="42">
        <v>9.8981199999999998E-3</v>
      </c>
      <c r="CK68" t="s">
        <v>140</v>
      </c>
      <c r="CL68">
        <v>1.5179099999999999E-2</v>
      </c>
      <c r="CM68" s="42" t="s">
        <v>140</v>
      </c>
      <c r="CN68" t="s">
        <v>140</v>
      </c>
      <c r="CO68" s="42">
        <v>1.2371999999999999E-2</v>
      </c>
      <c r="CP68"/>
      <c r="CQ68"/>
      <c r="CR68"/>
      <c r="CS68"/>
      <c r="CT68"/>
      <c r="CU68"/>
      <c r="CV68"/>
      <c r="CW68"/>
      <c r="CX68"/>
      <c r="CY68" s="42"/>
      <c r="CZ68"/>
      <c r="DA68"/>
      <c r="DB68" s="42"/>
      <c r="DC68" s="42"/>
      <c r="DD68"/>
      <c r="DE68"/>
      <c r="DF68" s="42"/>
      <c r="DG68" s="42"/>
      <c r="DH68"/>
      <c r="DI68" s="42"/>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s="42"/>
      <c r="FE68" s="42"/>
      <c r="FF68" s="42"/>
      <c r="FG68" s="42"/>
      <c r="FH68"/>
      <c r="FI68"/>
      <c r="FJ68" s="42"/>
      <c r="FK68" s="42"/>
      <c r="FL68" s="42"/>
      <c r="FM68" s="42"/>
      <c r="FN68" s="42"/>
      <c r="FO68" s="42"/>
      <c r="FP68" s="42"/>
      <c r="FQ68"/>
      <c r="FR68"/>
      <c r="FS68"/>
      <c r="FT68"/>
      <c r="FU68"/>
      <c r="FV68"/>
      <c r="FW68"/>
      <c r="FX68"/>
      <c r="FY68"/>
      <c r="FZ68"/>
      <c r="GA68"/>
      <c r="GB68"/>
      <c r="GC68"/>
      <c r="GD68"/>
      <c r="GE68"/>
      <c r="GF68"/>
      <c r="GG68"/>
      <c r="GH68"/>
      <c r="GI68"/>
      <c r="GM68" s="3"/>
      <c r="GO68" s="3"/>
      <c r="GP68" s="3"/>
      <c r="GR68" s="3"/>
      <c r="GS68" s="3"/>
      <c r="GU68" s="3"/>
      <c r="GV68" s="3"/>
      <c r="GX68" s="3"/>
      <c r="GY68" s="3"/>
      <c r="GZ68" s="3"/>
      <c r="HA68" s="3"/>
      <c r="HB68" s="3"/>
      <c r="HC68" s="3"/>
      <c r="HD68" s="3"/>
      <c r="HE68" s="3"/>
      <c r="HF68" s="3"/>
      <c r="HG68" s="3"/>
      <c r="HH68" s="3"/>
      <c r="HI68" s="3"/>
      <c r="HK68" s="3"/>
      <c r="HL68" s="3"/>
      <c r="HM68" s="3"/>
      <c r="HN68" s="3"/>
      <c r="IK68" s="3"/>
      <c r="IL68" s="3"/>
    </row>
    <row r="69" spans="2:251" ht="12" customHeight="1" x14ac:dyDescent="0.15">
      <c r="B69" t="s">
        <v>168</v>
      </c>
      <c r="C69" t="s">
        <v>140</v>
      </c>
      <c r="D69" t="s">
        <v>140</v>
      </c>
      <c r="E69" t="s">
        <v>140</v>
      </c>
      <c r="F69" t="s">
        <v>140</v>
      </c>
      <c r="G69" t="s">
        <v>140</v>
      </c>
      <c r="H69" t="s">
        <v>140</v>
      </c>
      <c r="I69" t="s">
        <v>140</v>
      </c>
      <c r="J69" t="s">
        <v>140</v>
      </c>
      <c r="K69" t="s">
        <v>140</v>
      </c>
      <c r="L69" t="s">
        <v>140</v>
      </c>
      <c r="M69" t="s">
        <v>140</v>
      </c>
      <c r="N69" t="s">
        <v>140</v>
      </c>
      <c r="O69" t="s">
        <v>140</v>
      </c>
      <c r="P69" t="s">
        <v>140</v>
      </c>
      <c r="Q69" t="s">
        <v>140</v>
      </c>
      <c r="R69" t="s">
        <v>140</v>
      </c>
      <c r="S69" t="s">
        <v>140</v>
      </c>
      <c r="T69" t="s">
        <v>140</v>
      </c>
      <c r="U69" t="s">
        <v>140</v>
      </c>
      <c r="V69" t="s">
        <v>140</v>
      </c>
      <c r="W69" t="s">
        <v>140</v>
      </c>
      <c r="X69" t="s">
        <v>140</v>
      </c>
      <c r="Y69" t="s">
        <v>140</v>
      </c>
      <c r="Z69" t="s">
        <v>140</v>
      </c>
      <c r="AA69" t="s">
        <v>140</v>
      </c>
      <c r="AB69" t="s">
        <v>140</v>
      </c>
      <c r="AC69" t="s">
        <v>140</v>
      </c>
      <c r="AD69" t="s">
        <v>140</v>
      </c>
      <c r="AE69" t="s">
        <v>140</v>
      </c>
      <c r="AF69" t="s">
        <v>140</v>
      </c>
      <c r="AG69" t="s">
        <v>140</v>
      </c>
      <c r="AH69" t="s">
        <v>140</v>
      </c>
      <c r="AI69" t="s">
        <v>140</v>
      </c>
      <c r="AJ69" t="s">
        <v>140</v>
      </c>
      <c r="AK69" t="s">
        <v>140</v>
      </c>
      <c r="AL69" t="s">
        <v>140</v>
      </c>
      <c r="AM69" t="s">
        <v>140</v>
      </c>
      <c r="AN69" t="s">
        <v>140</v>
      </c>
      <c r="AO69" t="s">
        <v>140</v>
      </c>
      <c r="AP69" t="s">
        <v>140</v>
      </c>
      <c r="AQ69" t="s">
        <v>140</v>
      </c>
      <c r="AR69" t="s">
        <v>140</v>
      </c>
      <c r="AS69" t="s">
        <v>140</v>
      </c>
      <c r="AT69" t="s">
        <v>140</v>
      </c>
      <c r="AU69" t="s">
        <v>140</v>
      </c>
      <c r="AV69" t="s">
        <v>140</v>
      </c>
      <c r="AW69" t="s">
        <v>140</v>
      </c>
      <c r="AX69" t="s">
        <v>140</v>
      </c>
      <c r="AY69" t="s">
        <v>140</v>
      </c>
      <c r="AZ69" t="s">
        <v>140</v>
      </c>
      <c r="BA69" t="s">
        <v>140</v>
      </c>
      <c r="BB69" t="s">
        <v>140</v>
      </c>
      <c r="BC69" t="s">
        <v>140</v>
      </c>
      <c r="BD69" t="s">
        <v>140</v>
      </c>
      <c r="BE69" t="s">
        <v>140</v>
      </c>
      <c r="BF69" t="s">
        <v>140</v>
      </c>
      <c r="BG69" t="s">
        <v>140</v>
      </c>
      <c r="BH69" t="s">
        <v>140</v>
      </c>
      <c r="BI69" t="s">
        <v>140</v>
      </c>
      <c r="BJ69" t="s">
        <v>140</v>
      </c>
      <c r="BK69" t="s">
        <v>140</v>
      </c>
      <c r="BL69" t="s">
        <v>140</v>
      </c>
      <c r="BM69" t="s">
        <v>140</v>
      </c>
      <c r="BN69" t="s">
        <v>140</v>
      </c>
      <c r="BO69" t="s">
        <v>140</v>
      </c>
      <c r="BP69" t="s">
        <v>140</v>
      </c>
      <c r="BQ69" t="s">
        <v>140</v>
      </c>
      <c r="BR69" t="s">
        <v>140</v>
      </c>
      <c r="BS69" t="s">
        <v>140</v>
      </c>
      <c r="BT69" t="s">
        <v>140</v>
      </c>
      <c r="BU69" t="s">
        <v>140</v>
      </c>
      <c r="BV69" t="s">
        <v>140</v>
      </c>
      <c r="BW69" t="s">
        <v>140</v>
      </c>
      <c r="BX69" t="s">
        <v>140</v>
      </c>
      <c r="BY69" t="s">
        <v>140</v>
      </c>
      <c r="BZ69" t="s">
        <v>140</v>
      </c>
      <c r="CA69" t="s">
        <v>140</v>
      </c>
      <c r="CB69" t="s">
        <v>140</v>
      </c>
      <c r="CC69" t="s">
        <v>140</v>
      </c>
      <c r="CD69" t="s">
        <v>140</v>
      </c>
      <c r="CE69" t="s">
        <v>140</v>
      </c>
      <c r="CF69" t="s">
        <v>140</v>
      </c>
      <c r="CG69" t="s">
        <v>140</v>
      </c>
      <c r="CH69" t="s">
        <v>140</v>
      </c>
      <c r="CI69" t="s">
        <v>140</v>
      </c>
      <c r="CJ69" t="s">
        <v>140</v>
      </c>
      <c r="CK69" t="s">
        <v>140</v>
      </c>
      <c r="CL69" t="s">
        <v>140</v>
      </c>
      <c r="CM69" t="s">
        <v>140</v>
      </c>
      <c r="CN69" t="s">
        <v>140</v>
      </c>
      <c r="CO69" t="s">
        <v>140</v>
      </c>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row>
    <row r="70" spans="2:251" ht="12" customHeight="1" x14ac:dyDescent="0.15">
      <c r="B70" t="s">
        <v>620</v>
      </c>
      <c r="C70">
        <v>2.0035599999999998</v>
      </c>
      <c r="D70">
        <v>2.562926</v>
      </c>
      <c r="E70" t="s">
        <v>140</v>
      </c>
      <c r="F70">
        <v>3.385135</v>
      </c>
      <c r="G70" t="s">
        <v>140</v>
      </c>
      <c r="H70">
        <v>2.8122289999999999</v>
      </c>
      <c r="I70" t="s">
        <v>140</v>
      </c>
      <c r="J70" t="s">
        <v>140</v>
      </c>
      <c r="K70">
        <v>2.1730290000000001</v>
      </c>
      <c r="L70">
        <v>2.136612</v>
      </c>
      <c r="M70">
        <v>2.4579200000000001</v>
      </c>
      <c r="N70">
        <v>2.0289820000000001</v>
      </c>
      <c r="O70" t="s">
        <v>140</v>
      </c>
      <c r="P70">
        <v>2.136612</v>
      </c>
      <c r="Q70">
        <v>2.136612</v>
      </c>
      <c r="R70">
        <v>1.9393199999999999</v>
      </c>
      <c r="S70" t="s">
        <v>140</v>
      </c>
      <c r="T70">
        <v>2.769828</v>
      </c>
      <c r="U70">
        <v>2.136612</v>
      </c>
      <c r="V70">
        <v>2.1367250000000002</v>
      </c>
      <c r="W70" s="42">
        <v>4.0249079999999999</v>
      </c>
      <c r="X70">
        <v>4.025455</v>
      </c>
      <c r="Y70">
        <v>2.4152499999999999</v>
      </c>
      <c r="Z70">
        <v>1.940307</v>
      </c>
      <c r="AA70">
        <v>2.222099</v>
      </c>
      <c r="AB70">
        <v>2.136612</v>
      </c>
      <c r="AC70">
        <v>2.1399539999999999</v>
      </c>
      <c r="AD70">
        <v>2.0029430000000001</v>
      </c>
      <c r="AE70" t="s">
        <v>140</v>
      </c>
      <c r="AF70">
        <v>2.1449189999999998</v>
      </c>
      <c r="AG70">
        <v>2.3722819999999998</v>
      </c>
      <c r="AH70">
        <v>2.3723879999999999</v>
      </c>
      <c r="AI70" t="s">
        <v>140</v>
      </c>
      <c r="AJ70">
        <v>2.0029430000000001</v>
      </c>
      <c r="AK70">
        <v>2.0029430000000001</v>
      </c>
      <c r="AL70">
        <v>2.0029430000000001</v>
      </c>
      <c r="AM70">
        <v>4.0225020000000002</v>
      </c>
      <c r="AN70">
        <v>4.1594639999999998</v>
      </c>
      <c r="AO70">
        <v>4.1597590000000002</v>
      </c>
      <c r="AP70" t="s">
        <v>140</v>
      </c>
      <c r="AQ70">
        <v>3.6006429999999998</v>
      </c>
      <c r="AR70" t="s">
        <v>140</v>
      </c>
      <c r="AS70">
        <v>3.967778</v>
      </c>
      <c r="AT70">
        <v>4.0563950000000002</v>
      </c>
      <c r="AU70">
        <v>2.029515</v>
      </c>
      <c r="AV70">
        <v>2.4579200000000001</v>
      </c>
      <c r="AW70">
        <v>2.4579200000000001</v>
      </c>
      <c r="AX70" s="42">
        <v>2.4579200000000001</v>
      </c>
      <c r="AY70">
        <v>2.4555600000000002</v>
      </c>
      <c r="AZ70">
        <v>2.4579200000000001</v>
      </c>
      <c r="BA70">
        <v>2.4579900000000001</v>
      </c>
      <c r="BB70">
        <v>2.5890569999999999</v>
      </c>
      <c r="BC70">
        <v>2.4555600000000002</v>
      </c>
      <c r="BD70" t="s">
        <v>140</v>
      </c>
      <c r="BE70">
        <v>2.3723879999999999</v>
      </c>
      <c r="BF70">
        <v>2.3723879999999999</v>
      </c>
      <c r="BG70">
        <v>2.3723879999999999</v>
      </c>
      <c r="BH70">
        <v>2.3393350000000002</v>
      </c>
      <c r="BI70">
        <v>2.3723879999999999</v>
      </c>
      <c r="BJ70">
        <v>2.3723540000000001</v>
      </c>
      <c r="BK70">
        <v>2.3762660000000002</v>
      </c>
      <c r="BL70">
        <v>2.3393350000000002</v>
      </c>
      <c r="BM70" t="s">
        <v>140</v>
      </c>
      <c r="BN70">
        <v>2.222099</v>
      </c>
      <c r="BO70">
        <v>2.222099</v>
      </c>
      <c r="BP70">
        <v>2.222099</v>
      </c>
      <c r="BQ70">
        <v>2.2201529999999998</v>
      </c>
      <c r="BR70">
        <v>2.222099</v>
      </c>
      <c r="BS70">
        <v>2.2220870000000001</v>
      </c>
      <c r="BT70">
        <v>2.249466</v>
      </c>
      <c r="BU70">
        <v>2.2201529999999998</v>
      </c>
      <c r="BV70" t="s">
        <v>140</v>
      </c>
      <c r="BW70">
        <v>4.1597590000000002</v>
      </c>
      <c r="BX70">
        <v>4.1597590000000002</v>
      </c>
      <c r="BY70">
        <v>4.1597590000000002</v>
      </c>
      <c r="BZ70">
        <v>4.1598309999999996</v>
      </c>
      <c r="CA70">
        <v>4.1597590000000002</v>
      </c>
      <c r="CB70">
        <v>4.1597390000000001</v>
      </c>
      <c r="CC70">
        <v>4.1837590000000002</v>
      </c>
      <c r="CD70">
        <v>4.1598309999999996</v>
      </c>
      <c r="CE70" t="s">
        <v>140</v>
      </c>
      <c r="CF70">
        <v>2.6302059999999998</v>
      </c>
      <c r="CG70">
        <v>2.4579200000000001</v>
      </c>
      <c r="CH70">
        <v>2.7688229999999998</v>
      </c>
      <c r="CI70" t="s">
        <v>140</v>
      </c>
      <c r="CJ70">
        <v>2.222099</v>
      </c>
      <c r="CK70">
        <v>2.3723879999999999</v>
      </c>
      <c r="CL70">
        <v>2.4152490000000002</v>
      </c>
      <c r="CM70">
        <v>4.1597590000000002</v>
      </c>
      <c r="CN70" s="42">
        <v>2.19049</v>
      </c>
      <c r="CO70" s="42" t="s">
        <v>140</v>
      </c>
      <c r="CP70"/>
      <c r="CQ70"/>
      <c r="CR70"/>
      <c r="CS70"/>
      <c r="CT70"/>
      <c r="CU70"/>
      <c r="CV70"/>
      <c r="CW70"/>
      <c r="CX70"/>
      <c r="CY70"/>
      <c r="CZ70"/>
      <c r="DA70"/>
      <c r="DB70" s="42"/>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row>
    <row r="71" spans="2:251" ht="12" customHeight="1" x14ac:dyDescent="0.15">
      <c r="B71" t="s">
        <v>546</v>
      </c>
      <c r="C71">
        <v>0.13607030000000001</v>
      </c>
      <c r="D71">
        <v>0.1517637</v>
      </c>
      <c r="E71" t="s">
        <v>140</v>
      </c>
      <c r="F71">
        <v>0.25978630000000003</v>
      </c>
      <c r="G71" t="s">
        <v>140</v>
      </c>
      <c r="H71">
        <v>0.19244310000000001</v>
      </c>
      <c r="I71" t="s">
        <v>140</v>
      </c>
      <c r="J71" t="s">
        <v>140</v>
      </c>
      <c r="K71">
        <v>0.1207003</v>
      </c>
      <c r="L71">
        <v>0.1228833</v>
      </c>
      <c r="M71">
        <v>0.1396194</v>
      </c>
      <c r="N71">
        <v>0.1468604</v>
      </c>
      <c r="O71" t="s">
        <v>140</v>
      </c>
      <c r="P71">
        <v>0.1228833</v>
      </c>
      <c r="Q71">
        <v>0.1228833</v>
      </c>
      <c r="R71">
        <v>0.124154</v>
      </c>
      <c r="S71" t="s">
        <v>140</v>
      </c>
      <c r="T71">
        <v>0.13418140000000001</v>
      </c>
      <c r="U71">
        <v>0.1228833</v>
      </c>
      <c r="V71">
        <v>0.1229426</v>
      </c>
      <c r="W71">
        <v>0.5289064</v>
      </c>
      <c r="X71">
        <v>0.52887309999999998</v>
      </c>
      <c r="Y71">
        <v>0.1940984</v>
      </c>
      <c r="Z71">
        <v>0.1241252</v>
      </c>
      <c r="AA71">
        <v>0.1017479</v>
      </c>
      <c r="AB71">
        <v>0.1228833</v>
      </c>
      <c r="AC71">
        <v>0.1230363</v>
      </c>
      <c r="AD71">
        <v>0.13638539999999999</v>
      </c>
      <c r="AE71" t="s">
        <v>140</v>
      </c>
      <c r="AF71">
        <v>0.1319468</v>
      </c>
      <c r="AG71">
        <v>0.10887819999999999</v>
      </c>
      <c r="AH71">
        <v>0.1089794</v>
      </c>
      <c r="AI71" t="s">
        <v>140</v>
      </c>
      <c r="AJ71">
        <v>0.13638539999999999</v>
      </c>
      <c r="AK71">
        <v>0.13638539999999999</v>
      </c>
      <c r="AL71">
        <v>0.13638539999999999</v>
      </c>
      <c r="AM71">
        <v>0.52393619999999996</v>
      </c>
      <c r="AN71">
        <v>0.65733419999999998</v>
      </c>
      <c r="AO71">
        <v>0.65727800000000003</v>
      </c>
      <c r="AP71" t="s">
        <v>140</v>
      </c>
      <c r="AQ71">
        <v>0.23516719999999999</v>
      </c>
      <c r="AR71" t="s">
        <v>140</v>
      </c>
      <c r="AS71">
        <v>0.45020870000000002</v>
      </c>
      <c r="AT71">
        <v>0.61524179999999995</v>
      </c>
      <c r="AU71">
        <v>0.146843</v>
      </c>
      <c r="AV71">
        <v>0.1396194</v>
      </c>
      <c r="AW71">
        <v>0.1396194</v>
      </c>
      <c r="AX71">
        <v>0.1396194</v>
      </c>
      <c r="AY71">
        <v>0.1390053</v>
      </c>
      <c r="AZ71">
        <v>0.1396194</v>
      </c>
      <c r="BA71">
        <v>0.13961599999999999</v>
      </c>
      <c r="BB71">
        <v>0.13717779999999999</v>
      </c>
      <c r="BC71">
        <v>0.1390053</v>
      </c>
      <c r="BD71" t="s">
        <v>140</v>
      </c>
      <c r="BE71">
        <v>0.1089794</v>
      </c>
      <c r="BF71">
        <v>0.1089794</v>
      </c>
      <c r="BG71">
        <v>0.1089794</v>
      </c>
      <c r="BH71">
        <v>0.10668229999999999</v>
      </c>
      <c r="BI71">
        <v>0.1089794</v>
      </c>
      <c r="BJ71">
        <v>0.1089763</v>
      </c>
      <c r="BK71">
        <v>0.105612</v>
      </c>
      <c r="BL71">
        <v>0.1066822</v>
      </c>
      <c r="BM71" t="s">
        <v>140</v>
      </c>
      <c r="BN71">
        <v>0.1017479</v>
      </c>
      <c r="BO71">
        <v>0.1017479</v>
      </c>
      <c r="BP71">
        <v>0.1017479</v>
      </c>
      <c r="BQ71">
        <v>0.1017472</v>
      </c>
      <c r="BR71">
        <v>0.1017479</v>
      </c>
      <c r="BS71">
        <v>0.10174370000000001</v>
      </c>
      <c r="BT71">
        <v>0.10029349999999999</v>
      </c>
      <c r="BU71">
        <v>0.1017472</v>
      </c>
      <c r="BV71" t="s">
        <v>140</v>
      </c>
      <c r="BW71">
        <v>0.65727800000000003</v>
      </c>
      <c r="BX71">
        <v>0.65727800000000003</v>
      </c>
      <c r="BY71">
        <v>0.65727800000000003</v>
      </c>
      <c r="BZ71">
        <v>0.65751519999999997</v>
      </c>
      <c r="CA71">
        <v>0.65727800000000003</v>
      </c>
      <c r="CB71">
        <v>0.65728050000000005</v>
      </c>
      <c r="CC71">
        <v>0.65973630000000005</v>
      </c>
      <c r="CD71">
        <v>0.65751519999999997</v>
      </c>
      <c r="CE71" t="s">
        <v>140</v>
      </c>
      <c r="CF71">
        <v>0.124696</v>
      </c>
      <c r="CG71">
        <v>0.1396194</v>
      </c>
      <c r="CH71">
        <v>0.1344283</v>
      </c>
      <c r="CI71" t="s">
        <v>140</v>
      </c>
      <c r="CJ71">
        <v>0.1017479</v>
      </c>
      <c r="CK71">
        <v>0.1089794</v>
      </c>
      <c r="CL71">
        <v>0.1940984</v>
      </c>
      <c r="CM71">
        <v>0.65727800000000003</v>
      </c>
      <c r="CN71">
        <v>0.14391039999999999</v>
      </c>
      <c r="CO71" t="s">
        <v>140</v>
      </c>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row>
    <row r="72" spans="2:251" ht="12" customHeight="1" x14ac:dyDescent="0.15">
      <c r="B72" t="s">
        <v>621</v>
      </c>
      <c r="C72">
        <v>29.537320000000001</v>
      </c>
      <c r="D72">
        <v>33.825369999999999</v>
      </c>
      <c r="E72" t="s">
        <v>140</v>
      </c>
      <c r="F72">
        <v>63.130279999999999</v>
      </c>
      <c r="G72" t="s">
        <v>140</v>
      </c>
      <c r="H72">
        <v>55.595689999999998</v>
      </c>
      <c r="I72" t="s">
        <v>140</v>
      </c>
      <c r="J72" t="s">
        <v>140</v>
      </c>
      <c r="K72">
        <v>26.43525</v>
      </c>
      <c r="L72">
        <v>27.368230000000001</v>
      </c>
      <c r="M72">
        <v>21.598459999999999</v>
      </c>
      <c r="N72">
        <v>25.494070000000001</v>
      </c>
      <c r="O72" t="s">
        <v>140</v>
      </c>
      <c r="P72">
        <v>27.368230000000001</v>
      </c>
      <c r="Q72">
        <v>27.368230000000001</v>
      </c>
      <c r="R72">
        <v>22.91189</v>
      </c>
      <c r="S72" t="s">
        <v>140</v>
      </c>
      <c r="T72">
        <v>48.574719999999999</v>
      </c>
      <c r="U72">
        <v>27.368230000000001</v>
      </c>
      <c r="V72">
        <v>27.395219999999998</v>
      </c>
      <c r="W72">
        <v>68.270129999999995</v>
      </c>
      <c r="X72">
        <v>68.296580000000006</v>
      </c>
      <c r="Y72">
        <v>20.58032</v>
      </c>
      <c r="Z72">
        <v>22.90044</v>
      </c>
      <c r="AA72">
        <v>15.16385</v>
      </c>
      <c r="AB72">
        <v>27.368230000000001</v>
      </c>
      <c r="AC72">
        <v>27.4968</v>
      </c>
      <c r="AD72">
        <v>29.65888</v>
      </c>
      <c r="AE72" t="s">
        <v>140</v>
      </c>
      <c r="AF72">
        <v>32.041539999999998</v>
      </c>
      <c r="AG72">
        <v>21.443090000000002</v>
      </c>
      <c r="AH72">
        <v>21.488859999999999</v>
      </c>
      <c r="AI72" t="s">
        <v>140</v>
      </c>
      <c r="AJ72">
        <v>29.65889</v>
      </c>
      <c r="AK72">
        <v>29.658899999999999</v>
      </c>
      <c r="AL72">
        <v>29.658899999999999</v>
      </c>
      <c r="AM72">
        <v>68.235789999999994</v>
      </c>
      <c r="AN72">
        <v>57.726179999999999</v>
      </c>
      <c r="AO72">
        <v>57.752549999999999</v>
      </c>
      <c r="AP72" t="s">
        <v>140</v>
      </c>
      <c r="AQ72">
        <v>65.022019999999998</v>
      </c>
      <c r="AR72" t="s">
        <v>140</v>
      </c>
      <c r="AS72">
        <v>67.977400000000003</v>
      </c>
      <c r="AT72">
        <v>69.347340000000003</v>
      </c>
      <c r="AU72">
        <v>25.484660000000002</v>
      </c>
      <c r="AV72">
        <v>21.598459999999999</v>
      </c>
      <c r="AW72">
        <v>21.598459999999999</v>
      </c>
      <c r="AX72">
        <v>21.598459999999999</v>
      </c>
      <c r="AY72">
        <v>20.852920000000001</v>
      </c>
      <c r="AZ72">
        <v>21.598459999999999</v>
      </c>
      <c r="BA72">
        <v>21.596679999999999</v>
      </c>
      <c r="BB72">
        <v>19.998930000000001</v>
      </c>
      <c r="BC72">
        <v>20.852910000000001</v>
      </c>
      <c r="BD72" t="s">
        <v>140</v>
      </c>
      <c r="BE72">
        <v>21.488859999999999</v>
      </c>
      <c r="BF72">
        <v>21.488859999999999</v>
      </c>
      <c r="BG72" s="42">
        <v>21.488859999999999</v>
      </c>
      <c r="BH72" s="42">
        <v>18.74738</v>
      </c>
      <c r="BI72">
        <v>21.488859999999999</v>
      </c>
      <c r="BJ72">
        <v>21.487459999999999</v>
      </c>
      <c r="BK72">
        <v>18.674969999999998</v>
      </c>
      <c r="BL72">
        <v>18.747330000000002</v>
      </c>
      <c r="BM72" t="s">
        <v>140</v>
      </c>
      <c r="BN72">
        <v>15.16385</v>
      </c>
      <c r="BO72">
        <v>15.16385</v>
      </c>
      <c r="BP72">
        <v>15.16385</v>
      </c>
      <c r="BQ72">
        <v>15.179180000000001</v>
      </c>
      <c r="BR72">
        <v>15.16385</v>
      </c>
      <c r="BS72">
        <v>15.161989999999999</v>
      </c>
      <c r="BT72">
        <v>14.53678</v>
      </c>
      <c r="BU72">
        <v>15.179180000000001</v>
      </c>
      <c r="BV72" t="s">
        <v>140</v>
      </c>
      <c r="BW72">
        <v>57.752549999999999</v>
      </c>
      <c r="BX72">
        <v>57.752549999999999</v>
      </c>
      <c r="BY72">
        <v>57.752549999999999</v>
      </c>
      <c r="BZ72">
        <v>57.752940000000002</v>
      </c>
      <c r="CA72">
        <v>57.752549999999999</v>
      </c>
      <c r="CB72">
        <v>57.751359999999998</v>
      </c>
      <c r="CC72">
        <v>56.62829</v>
      </c>
      <c r="CD72">
        <v>57.752940000000002</v>
      </c>
      <c r="CE72" t="s">
        <v>140</v>
      </c>
      <c r="CF72">
        <v>31.439540000000001</v>
      </c>
      <c r="CG72">
        <v>21.598459999999999</v>
      </c>
      <c r="CH72">
        <v>48.70543</v>
      </c>
      <c r="CI72" t="s">
        <v>140</v>
      </c>
      <c r="CJ72">
        <v>15.16385</v>
      </c>
      <c r="CK72">
        <v>21.488859999999999</v>
      </c>
      <c r="CL72">
        <v>20.580349999999999</v>
      </c>
      <c r="CM72">
        <v>57.752549999999999</v>
      </c>
      <c r="CN72">
        <v>23.898790000000002</v>
      </c>
      <c r="CO72" t="s">
        <v>140</v>
      </c>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row>
    <row r="73" spans="2:251" ht="12" customHeight="1" x14ac:dyDescent="0.15">
      <c r="B73" t="s">
        <v>547</v>
      </c>
      <c r="C73">
        <v>0.32917600000000002</v>
      </c>
      <c r="D73">
        <v>0.3342078</v>
      </c>
      <c r="E73" t="s">
        <v>140</v>
      </c>
      <c r="F73">
        <v>0.61481850000000005</v>
      </c>
      <c r="G73" t="s">
        <v>140</v>
      </c>
      <c r="H73">
        <v>0.58266499999999999</v>
      </c>
      <c r="I73" t="s">
        <v>140</v>
      </c>
      <c r="J73" t="s">
        <v>140</v>
      </c>
      <c r="K73">
        <v>0.43353900000000001</v>
      </c>
      <c r="L73">
        <v>0.47114709999999999</v>
      </c>
      <c r="M73">
        <v>0.33824710000000002</v>
      </c>
      <c r="N73">
        <v>0.47596929999999998</v>
      </c>
      <c r="O73" t="s">
        <v>140</v>
      </c>
      <c r="P73">
        <v>0.47114709999999999</v>
      </c>
      <c r="Q73">
        <v>0.47114709999999999</v>
      </c>
      <c r="R73">
        <v>0.67372279999999996</v>
      </c>
      <c r="S73" t="s">
        <v>140</v>
      </c>
      <c r="T73">
        <v>0.52833640000000004</v>
      </c>
      <c r="U73">
        <v>0.47114709999999999</v>
      </c>
      <c r="V73">
        <v>0.4725183</v>
      </c>
      <c r="W73">
        <v>0.58886640000000001</v>
      </c>
      <c r="X73">
        <v>0.59044870000000005</v>
      </c>
      <c r="Y73">
        <v>0.41420980000000002</v>
      </c>
      <c r="Z73">
        <v>0.67264270000000004</v>
      </c>
      <c r="AA73">
        <v>0.21842900000000001</v>
      </c>
      <c r="AB73">
        <v>0.47114709999999999</v>
      </c>
      <c r="AC73">
        <v>0.46738619999999997</v>
      </c>
      <c r="AD73">
        <v>0.33105950000000001</v>
      </c>
      <c r="AE73" t="s">
        <v>140</v>
      </c>
      <c r="AF73">
        <v>0.38229849999999999</v>
      </c>
      <c r="AG73">
        <v>0.29298550000000001</v>
      </c>
      <c r="AH73">
        <v>0.29416680000000001</v>
      </c>
      <c r="AI73" t="s">
        <v>140</v>
      </c>
      <c r="AJ73">
        <v>0.33105950000000001</v>
      </c>
      <c r="AK73">
        <v>0.33105960000000001</v>
      </c>
      <c r="AL73">
        <v>0.33105960000000001</v>
      </c>
      <c r="AM73">
        <v>0.58760860000000004</v>
      </c>
      <c r="AN73">
        <v>0.26600639999999998</v>
      </c>
      <c r="AO73">
        <v>0.26639099999999999</v>
      </c>
      <c r="AP73" t="s">
        <v>140</v>
      </c>
      <c r="AQ73">
        <v>0.56700059999999997</v>
      </c>
      <c r="AR73" t="s">
        <v>140</v>
      </c>
      <c r="AS73">
        <v>0.5873853</v>
      </c>
      <c r="AT73">
        <v>0.64886779999999999</v>
      </c>
      <c r="AU73">
        <v>0.47554380000000002</v>
      </c>
      <c r="AV73">
        <v>0.33824710000000002</v>
      </c>
      <c r="AW73">
        <v>0.33824710000000002</v>
      </c>
      <c r="AX73">
        <v>0.33824710000000002</v>
      </c>
      <c r="AY73">
        <v>0.3385764</v>
      </c>
      <c r="AZ73">
        <v>0.33824710000000002</v>
      </c>
      <c r="BA73">
        <v>0.338198</v>
      </c>
      <c r="BB73">
        <v>0.31106850000000003</v>
      </c>
      <c r="BC73">
        <v>0.3385764</v>
      </c>
      <c r="BD73" t="s">
        <v>140</v>
      </c>
      <c r="BE73">
        <v>0.29416680000000001</v>
      </c>
      <c r="BF73">
        <v>0.29416680000000001</v>
      </c>
      <c r="BG73">
        <v>0.29416680000000001</v>
      </c>
      <c r="BH73">
        <v>0.27678170000000002</v>
      </c>
      <c r="BI73">
        <v>0.29416680000000001</v>
      </c>
      <c r="BJ73">
        <v>0.29413070000000002</v>
      </c>
      <c r="BK73">
        <v>0.26375140000000002</v>
      </c>
      <c r="BL73">
        <v>0.27678140000000001</v>
      </c>
      <c r="BM73" t="s">
        <v>140</v>
      </c>
      <c r="BN73">
        <v>0.21842900000000001</v>
      </c>
      <c r="BO73">
        <v>0.21842900000000001</v>
      </c>
      <c r="BP73">
        <v>0.21842900000000001</v>
      </c>
      <c r="BQ73">
        <v>0.21808900000000001</v>
      </c>
      <c r="BR73">
        <v>0.21842900000000001</v>
      </c>
      <c r="BS73">
        <v>0.21839929999999999</v>
      </c>
      <c r="BT73">
        <v>0.2084191</v>
      </c>
      <c r="BU73">
        <v>0.21808900000000001</v>
      </c>
      <c r="BV73" t="s">
        <v>140</v>
      </c>
      <c r="BW73">
        <v>0.26639099999999999</v>
      </c>
      <c r="BX73">
        <v>0.26639099999999999</v>
      </c>
      <c r="BY73">
        <v>0.26639099999999999</v>
      </c>
      <c r="BZ73">
        <v>0.2663894</v>
      </c>
      <c r="CA73">
        <v>0.26639099999999999</v>
      </c>
      <c r="CB73">
        <v>0.26637369999999999</v>
      </c>
      <c r="CC73">
        <v>0.25087140000000002</v>
      </c>
      <c r="CD73">
        <v>0.2663894</v>
      </c>
      <c r="CE73" t="s">
        <v>140</v>
      </c>
      <c r="CF73">
        <v>0.32088309999999998</v>
      </c>
      <c r="CG73">
        <v>0.33824710000000002</v>
      </c>
      <c r="CH73">
        <v>0.53066740000000001</v>
      </c>
      <c r="CI73" t="s">
        <v>140</v>
      </c>
      <c r="CJ73">
        <v>0.21842900000000001</v>
      </c>
      <c r="CK73">
        <v>0.29416680000000001</v>
      </c>
      <c r="CL73">
        <v>0.4142113</v>
      </c>
      <c r="CM73">
        <v>0.26639099999999999</v>
      </c>
      <c r="CN73">
        <v>0.41117189999999998</v>
      </c>
      <c r="CO73" t="s">
        <v>140</v>
      </c>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row>
    <row r="74" spans="2:251" ht="12" customHeight="1" x14ac:dyDescent="0.15">
      <c r="B74" t="s">
        <v>173</v>
      </c>
      <c r="C74" t="s">
        <v>140</v>
      </c>
      <c r="D74" t="s">
        <v>140</v>
      </c>
      <c r="E74" t="s">
        <v>140</v>
      </c>
      <c r="F74" t="s">
        <v>140</v>
      </c>
      <c r="G74" t="s">
        <v>140</v>
      </c>
      <c r="H74" t="s">
        <v>140</v>
      </c>
      <c r="I74" t="s">
        <v>140</v>
      </c>
      <c r="J74" t="s">
        <v>140</v>
      </c>
      <c r="K74" t="s">
        <v>140</v>
      </c>
      <c r="L74" t="s">
        <v>140</v>
      </c>
      <c r="M74" t="s">
        <v>140</v>
      </c>
      <c r="N74" t="s">
        <v>140</v>
      </c>
      <c r="O74" t="s">
        <v>140</v>
      </c>
      <c r="P74" t="s">
        <v>140</v>
      </c>
      <c r="Q74" t="s">
        <v>140</v>
      </c>
      <c r="R74" t="s">
        <v>140</v>
      </c>
      <c r="S74" t="s">
        <v>140</v>
      </c>
      <c r="T74" t="s">
        <v>140</v>
      </c>
      <c r="U74" t="s">
        <v>140</v>
      </c>
      <c r="V74" t="s">
        <v>140</v>
      </c>
      <c r="W74" t="s">
        <v>140</v>
      </c>
      <c r="X74" t="s">
        <v>140</v>
      </c>
      <c r="Y74" t="s">
        <v>140</v>
      </c>
      <c r="Z74" t="s">
        <v>140</v>
      </c>
      <c r="AA74" t="s">
        <v>140</v>
      </c>
      <c r="AB74" t="s">
        <v>140</v>
      </c>
      <c r="AC74" t="s">
        <v>140</v>
      </c>
      <c r="AD74" t="s">
        <v>140</v>
      </c>
      <c r="AE74" t="s">
        <v>140</v>
      </c>
      <c r="AF74" t="s">
        <v>140</v>
      </c>
      <c r="AG74" t="s">
        <v>140</v>
      </c>
      <c r="AH74" t="s">
        <v>140</v>
      </c>
      <c r="AI74" t="s">
        <v>140</v>
      </c>
      <c r="AJ74" t="s">
        <v>140</v>
      </c>
      <c r="AK74" t="s">
        <v>140</v>
      </c>
      <c r="AL74" t="s">
        <v>140</v>
      </c>
      <c r="AM74" t="s">
        <v>140</v>
      </c>
      <c r="AN74" t="s">
        <v>140</v>
      </c>
      <c r="AO74" t="s">
        <v>140</v>
      </c>
      <c r="AP74" t="s">
        <v>140</v>
      </c>
      <c r="AQ74" t="s">
        <v>140</v>
      </c>
      <c r="AR74" t="s">
        <v>140</v>
      </c>
      <c r="AS74" t="s">
        <v>140</v>
      </c>
      <c r="AT74" t="s">
        <v>140</v>
      </c>
      <c r="AU74" t="s">
        <v>140</v>
      </c>
      <c r="AV74" t="s">
        <v>140</v>
      </c>
      <c r="AW74" t="s">
        <v>140</v>
      </c>
      <c r="AX74" t="s">
        <v>140</v>
      </c>
      <c r="AY74" t="s">
        <v>140</v>
      </c>
      <c r="AZ74" t="s">
        <v>140</v>
      </c>
      <c r="BA74" t="s">
        <v>140</v>
      </c>
      <c r="BB74" t="s">
        <v>140</v>
      </c>
      <c r="BC74" t="s">
        <v>140</v>
      </c>
      <c r="BD74" t="s">
        <v>140</v>
      </c>
      <c r="BE74" t="s">
        <v>140</v>
      </c>
      <c r="BF74" t="s">
        <v>140</v>
      </c>
      <c r="BG74" t="s">
        <v>140</v>
      </c>
      <c r="BH74" t="s">
        <v>140</v>
      </c>
      <c r="BI74" t="s">
        <v>140</v>
      </c>
      <c r="BJ74" t="s">
        <v>140</v>
      </c>
      <c r="BK74" t="s">
        <v>140</v>
      </c>
      <c r="BL74" t="s">
        <v>140</v>
      </c>
      <c r="BM74" t="s">
        <v>140</v>
      </c>
      <c r="BN74" t="s">
        <v>140</v>
      </c>
      <c r="BO74" t="s">
        <v>140</v>
      </c>
      <c r="BP74" t="s">
        <v>140</v>
      </c>
      <c r="BQ74" t="s">
        <v>140</v>
      </c>
      <c r="BR74" t="s">
        <v>140</v>
      </c>
      <c r="BS74" t="s">
        <v>140</v>
      </c>
      <c r="BT74" t="s">
        <v>140</v>
      </c>
      <c r="BU74" t="s">
        <v>140</v>
      </c>
      <c r="BV74" t="s">
        <v>140</v>
      </c>
      <c r="BW74" t="s">
        <v>140</v>
      </c>
      <c r="BX74" t="s">
        <v>140</v>
      </c>
      <c r="BY74" t="s">
        <v>140</v>
      </c>
      <c r="BZ74" t="s">
        <v>140</v>
      </c>
      <c r="CA74" t="s">
        <v>140</v>
      </c>
      <c r="CB74" t="s">
        <v>140</v>
      </c>
      <c r="CC74" t="s">
        <v>140</v>
      </c>
      <c r="CD74" t="s">
        <v>140</v>
      </c>
      <c r="CE74" t="s">
        <v>140</v>
      </c>
      <c r="CF74" t="s">
        <v>140</v>
      </c>
      <c r="CG74" t="s">
        <v>140</v>
      </c>
      <c r="CH74" t="s">
        <v>140</v>
      </c>
      <c r="CI74" t="s">
        <v>140</v>
      </c>
      <c r="CJ74" t="s">
        <v>140</v>
      </c>
      <c r="CK74" t="s">
        <v>140</v>
      </c>
      <c r="CL74" t="s">
        <v>140</v>
      </c>
      <c r="CM74" t="s">
        <v>140</v>
      </c>
      <c r="CN74" t="s">
        <v>140</v>
      </c>
      <c r="CO74" t="s">
        <v>140</v>
      </c>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row>
    <row r="75" spans="2:251" ht="12" customHeight="1" x14ac:dyDescent="0.15">
      <c r="B75" t="s">
        <v>141</v>
      </c>
      <c r="C75" t="s">
        <v>140</v>
      </c>
      <c r="D75" t="s">
        <v>140</v>
      </c>
      <c r="E75" t="s">
        <v>140</v>
      </c>
      <c r="F75" t="s">
        <v>140</v>
      </c>
      <c r="G75" t="s">
        <v>140</v>
      </c>
      <c r="H75" t="s">
        <v>140</v>
      </c>
      <c r="I75" t="s">
        <v>140</v>
      </c>
      <c r="J75" t="s">
        <v>140</v>
      </c>
      <c r="K75" t="s">
        <v>140</v>
      </c>
      <c r="L75" t="s">
        <v>140</v>
      </c>
      <c r="M75" t="s">
        <v>140</v>
      </c>
      <c r="N75" t="s">
        <v>140</v>
      </c>
      <c r="O75" t="s">
        <v>140</v>
      </c>
      <c r="P75" t="s">
        <v>140</v>
      </c>
      <c r="Q75" t="s">
        <v>140</v>
      </c>
      <c r="R75" t="s">
        <v>140</v>
      </c>
      <c r="S75" t="s">
        <v>140</v>
      </c>
      <c r="T75" t="s">
        <v>140</v>
      </c>
      <c r="U75" t="s">
        <v>140</v>
      </c>
      <c r="V75" t="s">
        <v>140</v>
      </c>
      <c r="W75" t="s">
        <v>140</v>
      </c>
      <c r="X75" t="s">
        <v>140</v>
      </c>
      <c r="Y75" t="s">
        <v>140</v>
      </c>
      <c r="Z75" t="s">
        <v>140</v>
      </c>
      <c r="AA75" t="s">
        <v>140</v>
      </c>
      <c r="AB75" t="s">
        <v>140</v>
      </c>
      <c r="AC75" t="s">
        <v>140</v>
      </c>
      <c r="AD75" t="s">
        <v>140</v>
      </c>
      <c r="AE75" t="s">
        <v>140</v>
      </c>
      <c r="AF75" t="s">
        <v>140</v>
      </c>
      <c r="AG75" t="s">
        <v>140</v>
      </c>
      <c r="AH75" t="s">
        <v>140</v>
      </c>
      <c r="AI75" t="s">
        <v>140</v>
      </c>
      <c r="AJ75" t="s">
        <v>140</v>
      </c>
      <c r="AK75" t="s">
        <v>140</v>
      </c>
      <c r="AL75" t="s">
        <v>140</v>
      </c>
      <c r="AM75" t="s">
        <v>140</v>
      </c>
      <c r="AN75" t="s">
        <v>140</v>
      </c>
      <c r="AO75" t="s">
        <v>140</v>
      </c>
      <c r="AP75" t="s">
        <v>140</v>
      </c>
      <c r="AQ75" t="s">
        <v>140</v>
      </c>
      <c r="AR75" t="s">
        <v>140</v>
      </c>
      <c r="AS75" t="s">
        <v>140</v>
      </c>
      <c r="AT75" t="s">
        <v>140</v>
      </c>
      <c r="AU75" t="s">
        <v>140</v>
      </c>
      <c r="AV75" t="s">
        <v>140</v>
      </c>
      <c r="AW75" t="s">
        <v>140</v>
      </c>
      <c r="AX75" t="s">
        <v>140</v>
      </c>
      <c r="AY75" t="s">
        <v>140</v>
      </c>
      <c r="AZ75" t="s">
        <v>140</v>
      </c>
      <c r="BA75" t="s">
        <v>140</v>
      </c>
      <c r="BB75" t="s">
        <v>140</v>
      </c>
      <c r="BC75" t="s">
        <v>140</v>
      </c>
      <c r="BD75" t="s">
        <v>140</v>
      </c>
      <c r="BE75" t="s">
        <v>140</v>
      </c>
      <c r="BF75" t="s">
        <v>140</v>
      </c>
      <c r="BG75" t="s">
        <v>140</v>
      </c>
      <c r="BH75" t="s">
        <v>140</v>
      </c>
      <c r="BI75" t="s">
        <v>140</v>
      </c>
      <c r="BJ75" t="s">
        <v>140</v>
      </c>
      <c r="BK75" t="s">
        <v>140</v>
      </c>
      <c r="BL75" t="s">
        <v>140</v>
      </c>
      <c r="BM75" t="s">
        <v>140</v>
      </c>
      <c r="BN75" t="s">
        <v>140</v>
      </c>
      <c r="BO75" t="s">
        <v>140</v>
      </c>
      <c r="BP75" t="s">
        <v>140</v>
      </c>
      <c r="BQ75" t="s">
        <v>140</v>
      </c>
      <c r="BR75" t="s">
        <v>140</v>
      </c>
      <c r="BS75" t="s">
        <v>140</v>
      </c>
      <c r="BT75" t="s">
        <v>140</v>
      </c>
      <c r="BU75" t="s">
        <v>140</v>
      </c>
      <c r="BV75" t="s">
        <v>140</v>
      </c>
      <c r="BW75" t="s">
        <v>140</v>
      </c>
      <c r="BX75" t="s">
        <v>140</v>
      </c>
      <c r="BY75" t="s">
        <v>140</v>
      </c>
      <c r="BZ75" t="s">
        <v>140</v>
      </c>
      <c r="CA75" t="s">
        <v>140</v>
      </c>
      <c r="CB75" t="s">
        <v>140</v>
      </c>
      <c r="CC75" t="s">
        <v>140</v>
      </c>
      <c r="CD75" t="s">
        <v>140</v>
      </c>
      <c r="CE75" t="s">
        <v>140</v>
      </c>
      <c r="CF75" t="s">
        <v>140</v>
      </c>
      <c r="CG75" t="s">
        <v>140</v>
      </c>
      <c r="CH75" t="s">
        <v>140</v>
      </c>
      <c r="CI75" t="s">
        <v>140</v>
      </c>
      <c r="CJ75" t="s">
        <v>140</v>
      </c>
      <c r="CK75" t="s">
        <v>140</v>
      </c>
      <c r="CL75" t="s">
        <v>140</v>
      </c>
      <c r="CM75" t="s">
        <v>140</v>
      </c>
      <c r="CN75" t="s">
        <v>140</v>
      </c>
      <c r="CO75" t="s">
        <v>140</v>
      </c>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row>
    <row r="76" spans="2:251" ht="12" customHeight="1" x14ac:dyDescent="0.15">
      <c r="B76" t="s">
        <v>381</v>
      </c>
      <c r="C76">
        <v>0</v>
      </c>
      <c r="D76">
        <v>0</v>
      </c>
      <c r="E76">
        <v>0</v>
      </c>
      <c r="F76">
        <v>0</v>
      </c>
      <c r="G76">
        <v>0</v>
      </c>
      <c r="H76">
        <v>0</v>
      </c>
      <c r="I76">
        <v>0</v>
      </c>
      <c r="J76">
        <v>0</v>
      </c>
      <c r="K76">
        <v>0</v>
      </c>
      <c r="L76">
        <v>0</v>
      </c>
      <c r="M76">
        <v>0</v>
      </c>
      <c r="N76">
        <v>0</v>
      </c>
      <c r="O76">
        <v>0</v>
      </c>
      <c r="P76">
        <v>0</v>
      </c>
      <c r="Q76">
        <v>0</v>
      </c>
      <c r="R76">
        <v>0</v>
      </c>
      <c r="S76">
        <v>0</v>
      </c>
      <c r="T76">
        <v>0</v>
      </c>
      <c r="U76">
        <v>0</v>
      </c>
      <c r="V76">
        <v>0</v>
      </c>
      <c r="W76">
        <v>0</v>
      </c>
      <c r="X76">
        <v>0</v>
      </c>
      <c r="Y76">
        <v>0</v>
      </c>
      <c r="Z76">
        <v>0</v>
      </c>
      <c r="AA76">
        <v>0</v>
      </c>
      <c r="AB76">
        <v>0</v>
      </c>
      <c r="AC76">
        <v>0</v>
      </c>
      <c r="AD76">
        <v>0</v>
      </c>
      <c r="AE76">
        <v>0</v>
      </c>
      <c r="AF76">
        <v>0</v>
      </c>
      <c r="AG76">
        <v>0</v>
      </c>
      <c r="AH76">
        <v>0</v>
      </c>
      <c r="AI76">
        <v>0</v>
      </c>
      <c r="AJ76">
        <v>0</v>
      </c>
      <c r="AK76">
        <v>0</v>
      </c>
      <c r="AL76">
        <v>0</v>
      </c>
      <c r="AM76">
        <v>0</v>
      </c>
      <c r="AN76">
        <v>0</v>
      </c>
      <c r="AO76">
        <v>0</v>
      </c>
      <c r="AP76">
        <v>0</v>
      </c>
      <c r="AQ76">
        <v>0</v>
      </c>
      <c r="AR76">
        <v>0</v>
      </c>
      <c r="AS76">
        <v>0</v>
      </c>
      <c r="AT76">
        <v>0</v>
      </c>
      <c r="AU76">
        <v>0</v>
      </c>
      <c r="AV76">
        <v>0</v>
      </c>
      <c r="AW76">
        <v>0</v>
      </c>
      <c r="AX76">
        <v>0</v>
      </c>
      <c r="AY76">
        <v>0</v>
      </c>
      <c r="AZ76">
        <v>0</v>
      </c>
      <c r="BA76">
        <v>0</v>
      </c>
      <c r="BB76">
        <v>0</v>
      </c>
      <c r="BC76">
        <v>0</v>
      </c>
      <c r="BD76">
        <v>0</v>
      </c>
      <c r="BE76">
        <v>0</v>
      </c>
      <c r="BF76">
        <v>0</v>
      </c>
      <c r="BG76">
        <v>0</v>
      </c>
      <c r="BH76">
        <v>0</v>
      </c>
      <c r="BI76">
        <v>0</v>
      </c>
      <c r="BJ76">
        <v>0</v>
      </c>
      <c r="BK76">
        <v>0</v>
      </c>
      <c r="BL76">
        <v>0</v>
      </c>
      <c r="BM76">
        <v>0</v>
      </c>
      <c r="BN76">
        <v>0</v>
      </c>
      <c r="BO76">
        <v>0</v>
      </c>
      <c r="BP76">
        <v>0</v>
      </c>
      <c r="BQ76">
        <v>0</v>
      </c>
      <c r="BR76">
        <v>0</v>
      </c>
      <c r="BS76">
        <v>0</v>
      </c>
      <c r="BT76">
        <v>0</v>
      </c>
      <c r="BU76">
        <v>0</v>
      </c>
      <c r="BV76">
        <v>0</v>
      </c>
      <c r="BW76">
        <v>0</v>
      </c>
      <c r="BX76">
        <v>0</v>
      </c>
      <c r="BY76">
        <v>0</v>
      </c>
      <c r="BZ76">
        <v>0</v>
      </c>
      <c r="CA76">
        <v>0</v>
      </c>
      <c r="CB76">
        <v>0</v>
      </c>
      <c r="CC76">
        <v>0</v>
      </c>
      <c r="CD76">
        <v>0</v>
      </c>
      <c r="CE76">
        <v>0</v>
      </c>
      <c r="CF76">
        <v>0</v>
      </c>
      <c r="CG76">
        <v>0</v>
      </c>
      <c r="CH76">
        <v>0</v>
      </c>
      <c r="CI76">
        <v>0</v>
      </c>
      <c r="CJ76">
        <v>0</v>
      </c>
      <c r="CK76">
        <v>0</v>
      </c>
      <c r="CL76">
        <v>0</v>
      </c>
      <c r="CM76">
        <v>0</v>
      </c>
      <c r="CN76">
        <v>0</v>
      </c>
      <c r="CO76">
        <v>0</v>
      </c>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row>
    <row r="77" spans="2:251" ht="12" customHeight="1" x14ac:dyDescent="0.15">
      <c r="B77" t="s">
        <v>382</v>
      </c>
      <c r="C77">
        <v>0</v>
      </c>
      <c r="D77">
        <v>0</v>
      </c>
      <c r="E77">
        <v>0</v>
      </c>
      <c r="F77">
        <v>0</v>
      </c>
      <c r="G77">
        <v>0</v>
      </c>
      <c r="H77">
        <v>0</v>
      </c>
      <c r="I77">
        <v>0</v>
      </c>
      <c r="J77">
        <v>0</v>
      </c>
      <c r="K77">
        <v>0</v>
      </c>
      <c r="L77">
        <v>0</v>
      </c>
      <c r="M77">
        <v>0</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c r="BH77">
        <v>0</v>
      </c>
      <c r="BI77">
        <v>0</v>
      </c>
      <c r="BJ77">
        <v>0</v>
      </c>
      <c r="BK77">
        <v>0</v>
      </c>
      <c r="BL77">
        <v>0</v>
      </c>
      <c r="BM77">
        <v>0</v>
      </c>
      <c r="BN77">
        <v>0</v>
      </c>
      <c r="BO77">
        <v>0</v>
      </c>
      <c r="BP77">
        <v>0</v>
      </c>
      <c r="BQ77">
        <v>0</v>
      </c>
      <c r="BR77">
        <v>0</v>
      </c>
      <c r="BS77">
        <v>0</v>
      </c>
      <c r="BT77">
        <v>0</v>
      </c>
      <c r="BU77">
        <v>0</v>
      </c>
      <c r="BV77">
        <v>0</v>
      </c>
      <c r="BW77">
        <v>0</v>
      </c>
      <c r="BX77">
        <v>0</v>
      </c>
      <c r="BY77">
        <v>0</v>
      </c>
      <c r="BZ77">
        <v>0</v>
      </c>
      <c r="CA77">
        <v>0</v>
      </c>
      <c r="CB77">
        <v>0</v>
      </c>
      <c r="CC77">
        <v>0</v>
      </c>
      <c r="CD77">
        <v>0</v>
      </c>
      <c r="CE77">
        <v>0</v>
      </c>
      <c r="CF77">
        <v>0</v>
      </c>
      <c r="CG77">
        <v>0</v>
      </c>
      <c r="CH77">
        <v>0</v>
      </c>
      <c r="CI77">
        <v>0</v>
      </c>
      <c r="CJ77">
        <v>0</v>
      </c>
      <c r="CK77">
        <v>0</v>
      </c>
      <c r="CL77">
        <v>0</v>
      </c>
      <c r="CM77">
        <v>0</v>
      </c>
      <c r="CN77">
        <v>0</v>
      </c>
      <c r="CO77">
        <v>0</v>
      </c>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row>
    <row r="78" spans="2:251" ht="12" customHeight="1" x14ac:dyDescent="0.15">
      <c r="B78" t="s">
        <v>385</v>
      </c>
      <c r="C78" s="42">
        <v>0</v>
      </c>
      <c r="D78" s="42">
        <v>0</v>
      </c>
      <c r="E78" s="42">
        <v>0</v>
      </c>
      <c r="F78" s="42">
        <v>0</v>
      </c>
      <c r="G78" s="42">
        <v>0</v>
      </c>
      <c r="H78" s="42">
        <v>0</v>
      </c>
      <c r="I78">
        <v>0</v>
      </c>
      <c r="J78" s="42">
        <v>0</v>
      </c>
      <c r="K78" s="42">
        <v>0</v>
      </c>
      <c r="L78" s="42">
        <v>0</v>
      </c>
      <c r="M78" s="42">
        <v>0</v>
      </c>
      <c r="N78" s="42">
        <v>0</v>
      </c>
      <c r="O78" s="42">
        <v>0</v>
      </c>
      <c r="P78" s="42">
        <v>0</v>
      </c>
      <c r="Q78" s="42">
        <v>0</v>
      </c>
      <c r="R78" s="42">
        <v>0</v>
      </c>
      <c r="S78" s="42">
        <v>0</v>
      </c>
      <c r="T78" s="42">
        <v>0</v>
      </c>
      <c r="U78" s="42">
        <v>0</v>
      </c>
      <c r="V78" s="42">
        <v>0</v>
      </c>
      <c r="W78" s="42">
        <v>0</v>
      </c>
      <c r="X78" s="42">
        <v>0</v>
      </c>
      <c r="Y78">
        <v>0</v>
      </c>
      <c r="Z78" s="42">
        <v>0</v>
      </c>
      <c r="AA78" s="42">
        <v>0</v>
      </c>
      <c r="AB78" s="42">
        <v>0</v>
      </c>
      <c r="AC78" s="42">
        <v>0</v>
      </c>
      <c r="AD78">
        <v>0</v>
      </c>
      <c r="AE78" s="42">
        <v>0</v>
      </c>
      <c r="AF78" s="42">
        <v>0</v>
      </c>
      <c r="AG78" s="42">
        <v>0</v>
      </c>
      <c r="AH78" s="42">
        <v>0</v>
      </c>
      <c r="AI78">
        <v>0</v>
      </c>
      <c r="AJ78" s="42">
        <v>0</v>
      </c>
      <c r="AK78">
        <v>0</v>
      </c>
      <c r="AL78" s="42">
        <v>0</v>
      </c>
      <c r="AM78" s="42">
        <v>0</v>
      </c>
      <c r="AN78">
        <v>0</v>
      </c>
      <c r="AO78" s="42">
        <v>0</v>
      </c>
      <c r="AP78" s="42">
        <v>0</v>
      </c>
      <c r="AQ78">
        <v>0</v>
      </c>
      <c r="AR78" s="42">
        <v>0</v>
      </c>
      <c r="AS78" s="42">
        <v>0</v>
      </c>
      <c r="AT78" s="42">
        <v>0</v>
      </c>
      <c r="AU78" s="42">
        <v>0</v>
      </c>
      <c r="AV78">
        <v>0</v>
      </c>
      <c r="AW78" s="42">
        <v>0</v>
      </c>
      <c r="AX78" s="42">
        <v>0</v>
      </c>
      <c r="AY78" s="42">
        <v>0</v>
      </c>
      <c r="AZ78" s="42">
        <v>0</v>
      </c>
      <c r="BA78" s="42">
        <v>0</v>
      </c>
      <c r="BB78" s="42">
        <v>0</v>
      </c>
      <c r="BC78" s="42">
        <v>0</v>
      </c>
      <c r="BD78" s="42">
        <v>0</v>
      </c>
      <c r="BE78">
        <v>0</v>
      </c>
      <c r="BF78">
        <v>0</v>
      </c>
      <c r="BG78">
        <v>0</v>
      </c>
      <c r="BH78">
        <v>0</v>
      </c>
      <c r="BI78">
        <v>0</v>
      </c>
      <c r="BJ78">
        <v>0</v>
      </c>
      <c r="BK78">
        <v>0</v>
      </c>
      <c r="BL78">
        <v>0</v>
      </c>
      <c r="BM78">
        <v>0</v>
      </c>
      <c r="BN78">
        <v>0</v>
      </c>
      <c r="BO78">
        <v>0</v>
      </c>
      <c r="BP78">
        <v>0</v>
      </c>
      <c r="BQ78">
        <v>0</v>
      </c>
      <c r="BR78">
        <v>0</v>
      </c>
      <c r="BS78">
        <v>0</v>
      </c>
      <c r="BT78">
        <v>0</v>
      </c>
      <c r="BU78">
        <v>0</v>
      </c>
      <c r="BV78">
        <v>0</v>
      </c>
      <c r="BW78">
        <v>0</v>
      </c>
      <c r="BX78" s="42">
        <v>0</v>
      </c>
      <c r="BY78">
        <v>0</v>
      </c>
      <c r="BZ78">
        <v>0</v>
      </c>
      <c r="CA78">
        <v>0</v>
      </c>
      <c r="CB78">
        <v>0</v>
      </c>
      <c r="CC78">
        <v>0</v>
      </c>
      <c r="CD78">
        <v>0</v>
      </c>
      <c r="CE78">
        <v>0</v>
      </c>
      <c r="CF78">
        <v>0</v>
      </c>
      <c r="CG78">
        <v>0</v>
      </c>
      <c r="CH78">
        <v>0</v>
      </c>
      <c r="CI78">
        <v>0</v>
      </c>
      <c r="CJ78">
        <v>0</v>
      </c>
      <c r="CK78">
        <v>0</v>
      </c>
      <c r="CL78">
        <v>0</v>
      </c>
      <c r="CM78">
        <v>0</v>
      </c>
      <c r="CN78">
        <v>0</v>
      </c>
      <c r="CO78">
        <v>0</v>
      </c>
      <c r="CP78"/>
      <c r="CQ78"/>
      <c r="CR78"/>
      <c r="CS78"/>
      <c r="CT78"/>
      <c r="CU78"/>
      <c r="CV78"/>
      <c r="CW78"/>
      <c r="CX78"/>
      <c r="CY78"/>
      <c r="CZ78"/>
      <c r="DA78"/>
      <c r="DB78"/>
      <c r="DC78"/>
      <c r="DD78"/>
      <c r="DE78"/>
      <c r="DF78" s="42"/>
      <c r="DG78" s="42"/>
      <c r="DH78"/>
      <c r="DI78"/>
      <c r="DJ78"/>
      <c r="DK78"/>
      <c r="DL78"/>
      <c r="DM78"/>
      <c r="DN78"/>
      <c r="DO78"/>
      <c r="DP78"/>
      <c r="DQ78"/>
      <c r="DR78" s="42"/>
      <c r="DS78" s="42"/>
      <c r="DT78"/>
      <c r="DU78"/>
      <c r="DV78"/>
      <c r="DW78"/>
      <c r="DX78"/>
      <c r="DY78"/>
      <c r="DZ78"/>
      <c r="EA78"/>
      <c r="EB78"/>
      <c r="EC78"/>
      <c r="ED78"/>
      <c r="EE78"/>
      <c r="EF78"/>
      <c r="EG78" s="42"/>
      <c r="EH78" s="42"/>
      <c r="EI78" s="42"/>
      <c r="EJ78" s="42"/>
      <c r="EK78"/>
      <c r="EL78" s="42"/>
      <c r="EM78" s="42"/>
      <c r="EN78" s="42"/>
      <c r="EO78" s="42"/>
      <c r="EP78" s="42"/>
      <c r="EQ78"/>
      <c r="ER78" s="42"/>
      <c r="ES78" s="42"/>
      <c r="ET78" s="42"/>
      <c r="EU78" s="42"/>
      <c r="EV78" s="42"/>
      <c r="EW78" s="42"/>
      <c r="EX78" s="42"/>
      <c r="EY78" s="42"/>
      <c r="EZ78"/>
      <c r="FA78"/>
      <c r="FB78" s="42"/>
      <c r="FC78" s="42"/>
      <c r="FD78"/>
      <c r="FE78"/>
      <c r="FF78"/>
      <c r="FG78"/>
      <c r="FH78" s="42"/>
      <c r="FI78"/>
      <c r="FJ78"/>
      <c r="FK78"/>
      <c r="FL78"/>
      <c r="FM78"/>
      <c r="FN78"/>
      <c r="FO78"/>
      <c r="FP78"/>
      <c r="FQ78"/>
      <c r="FR78"/>
      <c r="FS78"/>
      <c r="FT78"/>
      <c r="FU78"/>
      <c r="FV78"/>
      <c r="FW78"/>
      <c r="FX78"/>
      <c r="FY78"/>
      <c r="FZ78"/>
      <c r="GA78"/>
      <c r="GB78"/>
      <c r="GC78"/>
      <c r="GD78"/>
      <c r="GE78"/>
      <c r="GF78"/>
      <c r="GG78"/>
      <c r="GH78"/>
      <c r="GI78"/>
    </row>
    <row r="79" spans="2:251" ht="12" customHeight="1" x14ac:dyDescent="0.15">
      <c r="B79" t="s">
        <v>386</v>
      </c>
      <c r="C79">
        <v>0</v>
      </c>
      <c r="D79">
        <v>0</v>
      </c>
      <c r="E79">
        <v>0</v>
      </c>
      <c r="F79">
        <v>0</v>
      </c>
      <c r="G79">
        <v>0</v>
      </c>
      <c r="H79">
        <v>0</v>
      </c>
      <c r="I79">
        <v>0</v>
      </c>
      <c r="J79">
        <v>0</v>
      </c>
      <c r="K79">
        <v>0</v>
      </c>
      <c r="L79">
        <v>0</v>
      </c>
      <c r="M79">
        <v>0</v>
      </c>
      <c r="N79">
        <v>0</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c r="AP79">
        <v>0</v>
      </c>
      <c r="AQ79">
        <v>0</v>
      </c>
      <c r="AR79">
        <v>0</v>
      </c>
      <c r="AS79">
        <v>0</v>
      </c>
      <c r="AT79">
        <v>0</v>
      </c>
      <c r="AU79">
        <v>0</v>
      </c>
      <c r="AV79">
        <v>0</v>
      </c>
      <c r="AW79">
        <v>0</v>
      </c>
      <c r="AX79">
        <v>0</v>
      </c>
      <c r="AY79">
        <v>0</v>
      </c>
      <c r="AZ79">
        <v>0</v>
      </c>
      <c r="BA79">
        <v>0</v>
      </c>
      <c r="BB79">
        <v>0</v>
      </c>
      <c r="BC79">
        <v>0</v>
      </c>
      <c r="BD79">
        <v>0</v>
      </c>
      <c r="BE79">
        <v>0</v>
      </c>
      <c r="BF79">
        <v>0</v>
      </c>
      <c r="BG79">
        <v>0</v>
      </c>
      <c r="BH79">
        <v>0</v>
      </c>
      <c r="BI79">
        <v>0</v>
      </c>
      <c r="BJ79">
        <v>0</v>
      </c>
      <c r="BK79">
        <v>0</v>
      </c>
      <c r="BL79">
        <v>0</v>
      </c>
      <c r="BM79">
        <v>0</v>
      </c>
      <c r="BN79">
        <v>0</v>
      </c>
      <c r="BO79">
        <v>0</v>
      </c>
      <c r="BP79">
        <v>0</v>
      </c>
      <c r="BQ79">
        <v>0</v>
      </c>
      <c r="BR79">
        <v>0</v>
      </c>
      <c r="BS79">
        <v>0</v>
      </c>
      <c r="BT79">
        <v>0</v>
      </c>
      <c r="BU79">
        <v>0</v>
      </c>
      <c r="BV79">
        <v>0</v>
      </c>
      <c r="BW79">
        <v>0</v>
      </c>
      <c r="BX79">
        <v>0</v>
      </c>
      <c r="BY79">
        <v>0</v>
      </c>
      <c r="BZ79">
        <v>0</v>
      </c>
      <c r="CA79">
        <v>0</v>
      </c>
      <c r="CB79">
        <v>0</v>
      </c>
      <c r="CC79">
        <v>0</v>
      </c>
      <c r="CD79">
        <v>0</v>
      </c>
      <c r="CE79">
        <v>0</v>
      </c>
      <c r="CF79">
        <v>0</v>
      </c>
      <c r="CG79">
        <v>0</v>
      </c>
      <c r="CH79">
        <v>0</v>
      </c>
      <c r="CI79">
        <v>0</v>
      </c>
      <c r="CJ79">
        <v>0</v>
      </c>
      <c r="CK79">
        <v>0</v>
      </c>
      <c r="CL79">
        <v>0</v>
      </c>
      <c r="CM79">
        <v>0</v>
      </c>
      <c r="CN79">
        <v>0</v>
      </c>
      <c r="CO79">
        <v>0</v>
      </c>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row>
    <row r="80" spans="2:251" ht="12" customHeight="1" x14ac:dyDescent="0.15">
      <c r="B80" t="s">
        <v>153</v>
      </c>
      <c r="C80">
        <v>0</v>
      </c>
      <c r="D80">
        <v>0</v>
      </c>
      <c r="E80">
        <v>0</v>
      </c>
      <c r="F80">
        <v>0</v>
      </c>
      <c r="G80">
        <v>0</v>
      </c>
      <c r="H80">
        <v>0</v>
      </c>
      <c r="I80">
        <v>0</v>
      </c>
      <c r="J80">
        <v>0</v>
      </c>
      <c r="K80">
        <v>0</v>
      </c>
      <c r="L80">
        <v>0</v>
      </c>
      <c r="M80">
        <v>0</v>
      </c>
      <c r="N80">
        <v>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c r="BH80">
        <v>0</v>
      </c>
      <c r="BI80">
        <v>0</v>
      </c>
      <c r="BJ80">
        <v>0</v>
      </c>
      <c r="BK80">
        <v>0</v>
      </c>
      <c r="BL80">
        <v>0</v>
      </c>
      <c r="BM80">
        <v>0</v>
      </c>
      <c r="BN80">
        <v>0</v>
      </c>
      <c r="BO80">
        <v>0</v>
      </c>
      <c r="BP80">
        <v>0</v>
      </c>
      <c r="BQ80">
        <v>0</v>
      </c>
      <c r="BR80">
        <v>0</v>
      </c>
      <c r="BS80">
        <v>0</v>
      </c>
      <c r="BT80">
        <v>0</v>
      </c>
      <c r="BU80">
        <v>0</v>
      </c>
      <c r="BV80">
        <v>0</v>
      </c>
      <c r="BW80">
        <v>0</v>
      </c>
      <c r="BX80">
        <v>0</v>
      </c>
      <c r="BY80">
        <v>0</v>
      </c>
      <c r="BZ80">
        <v>0</v>
      </c>
      <c r="CA80">
        <v>0</v>
      </c>
      <c r="CB80">
        <v>0</v>
      </c>
      <c r="CC80">
        <v>0</v>
      </c>
      <c r="CD80">
        <v>0</v>
      </c>
      <c r="CE80">
        <v>0</v>
      </c>
      <c r="CF80">
        <v>0</v>
      </c>
      <c r="CG80">
        <v>0</v>
      </c>
      <c r="CH80">
        <v>0</v>
      </c>
      <c r="CI80">
        <v>0</v>
      </c>
      <c r="CJ80">
        <v>0</v>
      </c>
      <c r="CK80">
        <v>0</v>
      </c>
      <c r="CL80">
        <v>0</v>
      </c>
      <c r="CM80">
        <v>0</v>
      </c>
      <c r="CN80">
        <v>0</v>
      </c>
      <c r="CO80">
        <v>0</v>
      </c>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row>
    <row r="81" spans="2:254" ht="12" customHeight="1" x14ac:dyDescent="0.15">
      <c r="B81" t="s">
        <v>796</v>
      </c>
      <c r="C81">
        <v>0</v>
      </c>
      <c r="D81">
        <v>0</v>
      </c>
      <c r="E81">
        <v>0</v>
      </c>
      <c r="F81">
        <v>0</v>
      </c>
      <c r="G81">
        <v>0</v>
      </c>
      <c r="H81">
        <v>0</v>
      </c>
      <c r="I81">
        <v>0</v>
      </c>
      <c r="J81">
        <v>0</v>
      </c>
      <c r="K81">
        <v>0</v>
      </c>
      <c r="L81">
        <v>0</v>
      </c>
      <c r="M81">
        <v>0</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c r="BH81">
        <v>0</v>
      </c>
      <c r="BI81">
        <v>0</v>
      </c>
      <c r="BJ81">
        <v>0</v>
      </c>
      <c r="BK81" s="42">
        <v>0</v>
      </c>
      <c r="BL81">
        <v>0</v>
      </c>
      <c r="BM81">
        <v>0</v>
      </c>
      <c r="BN81">
        <v>0</v>
      </c>
      <c r="BO81">
        <v>0</v>
      </c>
      <c r="BP81">
        <v>0</v>
      </c>
      <c r="BQ81">
        <v>0</v>
      </c>
      <c r="BR81">
        <v>0</v>
      </c>
      <c r="BS81">
        <v>0</v>
      </c>
      <c r="BT81">
        <v>0</v>
      </c>
      <c r="BU81">
        <v>0</v>
      </c>
      <c r="BV81">
        <v>0</v>
      </c>
      <c r="BW81">
        <v>0</v>
      </c>
      <c r="BX81">
        <v>0</v>
      </c>
      <c r="BY81">
        <v>0</v>
      </c>
      <c r="BZ81">
        <v>0</v>
      </c>
      <c r="CA81">
        <v>0</v>
      </c>
      <c r="CB81">
        <v>0</v>
      </c>
      <c r="CC81">
        <v>0</v>
      </c>
      <c r="CD81">
        <v>0</v>
      </c>
      <c r="CE81">
        <v>0</v>
      </c>
      <c r="CF81" s="42">
        <v>0</v>
      </c>
      <c r="CG81">
        <v>0</v>
      </c>
      <c r="CH81" s="42">
        <v>0</v>
      </c>
      <c r="CI81">
        <v>0</v>
      </c>
      <c r="CJ81">
        <v>0</v>
      </c>
      <c r="CK81">
        <v>0</v>
      </c>
      <c r="CL81">
        <v>0</v>
      </c>
      <c r="CM81">
        <v>0</v>
      </c>
      <c r="CN81">
        <v>0</v>
      </c>
      <c r="CO81">
        <v>0</v>
      </c>
      <c r="CP81"/>
      <c r="CQ81"/>
      <c r="CR81"/>
      <c r="CS81"/>
      <c r="CT81"/>
      <c r="CU81" s="42"/>
      <c r="CV81"/>
      <c r="CW81"/>
      <c r="CX81"/>
      <c r="CY81"/>
      <c r="CZ81"/>
      <c r="DA81" s="42"/>
      <c r="DB81"/>
      <c r="DC81"/>
      <c r="DD81"/>
      <c r="DE81"/>
      <c r="DF81"/>
      <c r="DG81"/>
      <c r="DH81" s="42"/>
      <c r="DI81" s="42"/>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s="42"/>
      <c r="FM81" s="42"/>
      <c r="FN81"/>
      <c r="FO81"/>
      <c r="FP81" s="42"/>
      <c r="FQ81"/>
      <c r="FR81"/>
      <c r="FS81" s="42"/>
      <c r="FT81"/>
      <c r="FU81"/>
      <c r="FV81"/>
      <c r="FW81"/>
      <c r="FX81" s="42"/>
      <c r="FY81"/>
      <c r="FZ81" s="42"/>
      <c r="GA81"/>
      <c r="GB81" s="42"/>
      <c r="GC81"/>
      <c r="GD81"/>
      <c r="GE81"/>
      <c r="GF81"/>
      <c r="GG81"/>
      <c r="GH81" s="42"/>
      <c r="GI81" s="42"/>
    </row>
    <row r="82" spans="2:254" ht="12" customHeight="1" x14ac:dyDescent="0.15">
      <c r="B82" t="s">
        <v>797</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0</v>
      </c>
      <c r="BH82">
        <v>0</v>
      </c>
      <c r="BI82">
        <v>0</v>
      </c>
      <c r="BJ82">
        <v>0</v>
      </c>
      <c r="BK82">
        <v>0</v>
      </c>
      <c r="BL82">
        <v>0</v>
      </c>
      <c r="BM82">
        <v>0</v>
      </c>
      <c r="BN82">
        <v>0</v>
      </c>
      <c r="BO82">
        <v>0</v>
      </c>
      <c r="BP82">
        <v>0</v>
      </c>
      <c r="BQ82">
        <v>0</v>
      </c>
      <c r="BR82">
        <v>0</v>
      </c>
      <c r="BS82">
        <v>0</v>
      </c>
      <c r="BT82">
        <v>0</v>
      </c>
      <c r="BU82">
        <v>0</v>
      </c>
      <c r="BV82">
        <v>0</v>
      </c>
      <c r="BW82">
        <v>0</v>
      </c>
      <c r="BX82">
        <v>0</v>
      </c>
      <c r="BY82">
        <v>0</v>
      </c>
      <c r="BZ82">
        <v>0</v>
      </c>
      <c r="CA82">
        <v>0</v>
      </c>
      <c r="CB82">
        <v>0</v>
      </c>
      <c r="CC82">
        <v>0</v>
      </c>
      <c r="CD82">
        <v>0</v>
      </c>
      <c r="CE82">
        <v>0</v>
      </c>
      <c r="CF82">
        <v>0</v>
      </c>
      <c r="CG82">
        <v>0</v>
      </c>
      <c r="CH82">
        <v>0</v>
      </c>
      <c r="CI82">
        <v>0</v>
      </c>
      <c r="CJ82">
        <v>0</v>
      </c>
      <c r="CK82">
        <v>0</v>
      </c>
      <c r="CL82">
        <v>0</v>
      </c>
      <c r="CM82">
        <v>0</v>
      </c>
      <c r="CN82">
        <v>0</v>
      </c>
      <c r="CO82">
        <v>0</v>
      </c>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row>
    <row r="83" spans="2:254" ht="12" customHeight="1" x14ac:dyDescent="0.15">
      <c r="B83" t="s">
        <v>387</v>
      </c>
      <c r="C83">
        <v>0</v>
      </c>
      <c r="D83">
        <v>0</v>
      </c>
      <c r="E83">
        <v>0</v>
      </c>
      <c r="F83">
        <v>0</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0</v>
      </c>
      <c r="BI83">
        <v>0</v>
      </c>
      <c r="BJ83">
        <v>0</v>
      </c>
      <c r="BK83" s="42">
        <v>0</v>
      </c>
      <c r="BL83">
        <v>0</v>
      </c>
      <c r="BM83">
        <v>0</v>
      </c>
      <c r="BN83">
        <v>0</v>
      </c>
      <c r="BO83">
        <v>0</v>
      </c>
      <c r="BP83">
        <v>0</v>
      </c>
      <c r="BQ83">
        <v>0</v>
      </c>
      <c r="BR83">
        <v>0</v>
      </c>
      <c r="BS83">
        <v>0</v>
      </c>
      <c r="BT83">
        <v>0</v>
      </c>
      <c r="BU83">
        <v>0</v>
      </c>
      <c r="BV83">
        <v>0</v>
      </c>
      <c r="BW83">
        <v>0</v>
      </c>
      <c r="BX83">
        <v>0</v>
      </c>
      <c r="BY83">
        <v>0</v>
      </c>
      <c r="BZ83">
        <v>0</v>
      </c>
      <c r="CA83">
        <v>0</v>
      </c>
      <c r="CB83">
        <v>0</v>
      </c>
      <c r="CC83">
        <v>0</v>
      </c>
      <c r="CD83">
        <v>0</v>
      </c>
      <c r="CE83">
        <v>0</v>
      </c>
      <c r="CF83" s="42">
        <v>0</v>
      </c>
      <c r="CG83">
        <v>0</v>
      </c>
      <c r="CH83" s="42">
        <v>0</v>
      </c>
      <c r="CI83">
        <v>0</v>
      </c>
      <c r="CJ83">
        <v>0</v>
      </c>
      <c r="CK83">
        <v>0</v>
      </c>
      <c r="CL83">
        <v>0</v>
      </c>
      <c r="CM83">
        <v>0</v>
      </c>
      <c r="CN83">
        <v>0</v>
      </c>
      <c r="CO83">
        <v>0</v>
      </c>
      <c r="CP83"/>
      <c r="CQ83"/>
      <c r="CR83" s="42"/>
      <c r="CS83" s="42"/>
      <c r="CT83"/>
      <c r="CU83" s="42"/>
      <c r="CV83"/>
      <c r="CW83"/>
      <c r="CX83"/>
      <c r="CY83"/>
      <c r="CZ83"/>
      <c r="DA83" s="42"/>
      <c r="DB83"/>
      <c r="DC83"/>
      <c r="DD83"/>
      <c r="DE83"/>
      <c r="DF83"/>
      <c r="DG83"/>
      <c r="DH83" s="42"/>
      <c r="DI83" s="42"/>
      <c r="DJ83" s="42"/>
      <c r="DK83" s="42"/>
      <c r="DL83"/>
      <c r="DM83" s="42"/>
      <c r="DN83" s="42"/>
      <c r="DO83" s="42"/>
      <c r="DP83" s="42"/>
      <c r="DQ83" s="42"/>
      <c r="DR83" s="42"/>
      <c r="DS83" s="42"/>
      <c r="DT83" s="42"/>
      <c r="DU83" s="42"/>
      <c r="DV83"/>
      <c r="DW83" s="42"/>
      <c r="DX83" s="42"/>
      <c r="DY83"/>
      <c r="DZ83"/>
      <c r="EA83" s="42"/>
      <c r="EB83" s="42"/>
      <c r="EC83" s="42"/>
      <c r="ED83" s="42"/>
      <c r="EE83" s="42"/>
      <c r="EF83" s="42"/>
      <c r="EG83"/>
      <c r="EH83"/>
      <c r="EI83"/>
      <c r="EJ83" s="42"/>
      <c r="EK83" s="42"/>
      <c r="EL83" s="42"/>
      <c r="EM83"/>
      <c r="EN83"/>
      <c r="EO83"/>
      <c r="EP83"/>
      <c r="EQ83"/>
      <c r="ER83"/>
      <c r="ES83" s="42"/>
      <c r="ET83" s="42"/>
      <c r="EU83"/>
      <c r="EV83"/>
      <c r="EW83"/>
      <c r="EX83"/>
      <c r="EY83"/>
      <c r="EZ83"/>
      <c r="FA83"/>
      <c r="FB83"/>
      <c r="FC83"/>
      <c r="FD83"/>
      <c r="FE83"/>
      <c r="FF83"/>
      <c r="FG83"/>
      <c r="FH83"/>
      <c r="FI83"/>
      <c r="FJ83"/>
      <c r="FK83"/>
      <c r="FL83" s="42"/>
      <c r="FM83" s="42"/>
      <c r="FN83"/>
      <c r="FO83"/>
      <c r="FP83" s="42"/>
      <c r="FQ83"/>
      <c r="FR83"/>
      <c r="FS83" s="42"/>
      <c r="FT83"/>
      <c r="FU83"/>
      <c r="FV83"/>
      <c r="FW83"/>
      <c r="FX83" s="42"/>
      <c r="FY83"/>
      <c r="FZ83" s="42"/>
      <c r="GA83"/>
      <c r="GB83" s="42"/>
      <c r="GC83"/>
      <c r="GD83"/>
      <c r="GE83"/>
      <c r="GF83"/>
      <c r="GG83"/>
      <c r="GH83" s="42"/>
      <c r="GI83" s="42"/>
      <c r="HH83" s="3"/>
      <c r="HJ83" s="3"/>
      <c r="HN83" s="3"/>
      <c r="HP83" s="3"/>
      <c r="HR83" s="3"/>
      <c r="HT83" s="3"/>
      <c r="HU83" s="3"/>
      <c r="HV83" s="3"/>
      <c r="HW83" s="3"/>
      <c r="HX83" s="3"/>
      <c r="HY83" s="3"/>
      <c r="HZ83" s="3"/>
      <c r="IA83" s="3"/>
      <c r="IB83" s="3"/>
      <c r="IC83" s="3"/>
      <c r="ID83" s="3"/>
      <c r="IH83" s="3"/>
      <c r="II83" s="3"/>
      <c r="IJ83" s="3"/>
      <c r="IK83" s="3"/>
      <c r="IL83" s="3"/>
      <c r="IM83" s="3"/>
      <c r="IR83" s="3"/>
      <c r="IS83" s="3"/>
      <c r="IT83" s="3"/>
    </row>
    <row r="84" spans="2:254" ht="12" customHeight="1" x14ac:dyDescent="0.15">
      <c r="B84" t="s">
        <v>389</v>
      </c>
      <c r="C84">
        <v>0</v>
      </c>
      <c r="D84">
        <v>0</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c r="BH84">
        <v>0</v>
      </c>
      <c r="BI84">
        <v>0</v>
      </c>
      <c r="BJ84">
        <v>0</v>
      </c>
      <c r="BK84">
        <v>0</v>
      </c>
      <c r="BL84">
        <v>0</v>
      </c>
      <c r="BM84">
        <v>0</v>
      </c>
      <c r="BN84">
        <v>0</v>
      </c>
      <c r="BO84">
        <v>0</v>
      </c>
      <c r="BP84">
        <v>0</v>
      </c>
      <c r="BQ84">
        <v>0</v>
      </c>
      <c r="BR84">
        <v>0</v>
      </c>
      <c r="BS84">
        <v>0</v>
      </c>
      <c r="BT84">
        <v>0</v>
      </c>
      <c r="BU84">
        <v>0</v>
      </c>
      <c r="BV84">
        <v>0</v>
      </c>
      <c r="BW84">
        <v>0</v>
      </c>
      <c r="BX84">
        <v>0</v>
      </c>
      <c r="BY84">
        <v>0</v>
      </c>
      <c r="BZ84">
        <v>0</v>
      </c>
      <c r="CA84">
        <v>0</v>
      </c>
      <c r="CB84">
        <v>0</v>
      </c>
      <c r="CC84">
        <v>0</v>
      </c>
      <c r="CD84">
        <v>0</v>
      </c>
      <c r="CE84">
        <v>0</v>
      </c>
      <c r="CF84">
        <v>0</v>
      </c>
      <c r="CG84">
        <v>0</v>
      </c>
      <c r="CH84">
        <v>0</v>
      </c>
      <c r="CI84">
        <v>0</v>
      </c>
      <c r="CJ84">
        <v>0</v>
      </c>
      <c r="CK84">
        <v>0</v>
      </c>
      <c r="CL84">
        <v>0</v>
      </c>
      <c r="CM84">
        <v>0</v>
      </c>
      <c r="CN84">
        <v>0</v>
      </c>
      <c r="CO84">
        <v>0</v>
      </c>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row>
    <row r="85" spans="2:254" ht="12" customHeight="1" x14ac:dyDescent="0.15">
      <c r="B85" t="s">
        <v>390</v>
      </c>
      <c r="C85">
        <v>0</v>
      </c>
      <c r="D85">
        <v>0</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c r="BH85">
        <v>0</v>
      </c>
      <c r="BI85">
        <v>0</v>
      </c>
      <c r="BJ85">
        <v>0</v>
      </c>
      <c r="BK85" s="42">
        <v>0</v>
      </c>
      <c r="BL85">
        <v>0</v>
      </c>
      <c r="BM85">
        <v>0</v>
      </c>
      <c r="BN85">
        <v>0</v>
      </c>
      <c r="BO85">
        <v>0</v>
      </c>
      <c r="BP85">
        <v>0</v>
      </c>
      <c r="BQ85">
        <v>0</v>
      </c>
      <c r="BR85">
        <v>0</v>
      </c>
      <c r="BS85">
        <v>0</v>
      </c>
      <c r="BT85">
        <v>0</v>
      </c>
      <c r="BU85">
        <v>0</v>
      </c>
      <c r="BV85">
        <v>0</v>
      </c>
      <c r="BW85">
        <v>0</v>
      </c>
      <c r="BX85">
        <v>0</v>
      </c>
      <c r="BY85">
        <v>0</v>
      </c>
      <c r="BZ85">
        <v>0</v>
      </c>
      <c r="CA85">
        <v>0</v>
      </c>
      <c r="CB85">
        <v>0</v>
      </c>
      <c r="CC85">
        <v>0</v>
      </c>
      <c r="CD85">
        <v>0</v>
      </c>
      <c r="CE85">
        <v>0</v>
      </c>
      <c r="CF85" s="42">
        <v>0</v>
      </c>
      <c r="CG85">
        <v>0</v>
      </c>
      <c r="CH85" s="42">
        <v>0</v>
      </c>
      <c r="CI85">
        <v>0</v>
      </c>
      <c r="CJ85">
        <v>0</v>
      </c>
      <c r="CK85">
        <v>0</v>
      </c>
      <c r="CL85">
        <v>0</v>
      </c>
      <c r="CM85">
        <v>0</v>
      </c>
      <c r="CN85">
        <v>0</v>
      </c>
      <c r="CO85">
        <v>0</v>
      </c>
      <c r="CP85"/>
      <c r="CQ85"/>
      <c r="CR85" s="42"/>
      <c r="CS85" s="42"/>
      <c r="CT85"/>
      <c r="CU85" s="42"/>
      <c r="CV85"/>
      <c r="CW85"/>
      <c r="CX85"/>
      <c r="CY85"/>
      <c r="CZ85"/>
      <c r="DA85"/>
      <c r="DB85"/>
      <c r="DC85"/>
      <c r="DD85"/>
      <c r="DE85"/>
      <c r="DF85"/>
      <c r="DG85"/>
      <c r="DH85" s="42"/>
      <c r="DI85" s="42"/>
      <c r="DJ85" s="42"/>
      <c r="DK85" s="42"/>
      <c r="DL85"/>
      <c r="DM85" s="42"/>
      <c r="DN85" s="42"/>
      <c r="DO85" s="42"/>
      <c r="DP85" s="42"/>
      <c r="DQ85" s="42"/>
      <c r="DR85" s="42"/>
      <c r="DS85" s="42"/>
      <c r="DT85" s="42"/>
      <c r="DU85"/>
      <c r="DV85"/>
      <c r="DW85"/>
      <c r="DX85"/>
      <c r="DY85"/>
      <c r="DZ85"/>
      <c r="EA85"/>
      <c r="EB85"/>
      <c r="EC85"/>
      <c r="ED85"/>
      <c r="EE85"/>
      <c r="EF85"/>
      <c r="EG85"/>
      <c r="EH85"/>
      <c r="EI85"/>
      <c r="EJ85" s="42"/>
      <c r="EK85"/>
      <c r="EL85" s="42"/>
      <c r="EM85"/>
      <c r="EN85"/>
      <c r="EO85"/>
      <c r="EP85"/>
      <c r="EQ85"/>
      <c r="ER85"/>
      <c r="ES85" s="42"/>
      <c r="ET85" s="42"/>
      <c r="EU85"/>
      <c r="EV85"/>
      <c r="EW85"/>
      <c r="EX85"/>
      <c r="EY85"/>
      <c r="EZ85"/>
      <c r="FA85"/>
      <c r="FB85"/>
      <c r="FC85"/>
      <c r="FD85"/>
      <c r="FE85"/>
      <c r="FF85"/>
      <c r="FG85"/>
      <c r="FH85"/>
      <c r="FI85"/>
      <c r="FJ85"/>
      <c r="FK85"/>
      <c r="FL85" s="42"/>
      <c r="FM85" s="42"/>
      <c r="FN85"/>
      <c r="FO85"/>
      <c r="FP85" s="42"/>
      <c r="FQ85"/>
      <c r="FR85"/>
      <c r="FS85" s="42"/>
      <c r="FT85"/>
      <c r="FU85"/>
      <c r="FV85"/>
      <c r="FW85"/>
      <c r="FX85" s="42"/>
      <c r="FY85"/>
      <c r="FZ85"/>
      <c r="GA85"/>
      <c r="GB85"/>
      <c r="GC85"/>
      <c r="GD85"/>
      <c r="GE85"/>
      <c r="GF85"/>
      <c r="GG85"/>
      <c r="GH85"/>
      <c r="GI85" s="42"/>
      <c r="HH85" s="3"/>
      <c r="HJ85" s="3"/>
      <c r="HN85" s="3"/>
      <c r="HP85" s="3"/>
      <c r="HV85" s="3"/>
      <c r="HW85" s="3"/>
      <c r="HX85" s="3"/>
      <c r="HZ85" s="3"/>
      <c r="IA85" s="3"/>
      <c r="IC85" s="3"/>
      <c r="ID85" s="3"/>
      <c r="IH85" s="3"/>
      <c r="II85" s="3"/>
      <c r="IS85" s="3"/>
      <c r="IT85" s="3"/>
    </row>
    <row r="86" spans="2:254" ht="12" customHeight="1" x14ac:dyDescent="0.15">
      <c r="B86" t="s">
        <v>148</v>
      </c>
      <c r="C86">
        <v>0</v>
      </c>
      <c r="D86">
        <v>0</v>
      </c>
      <c r="E86">
        <v>0</v>
      </c>
      <c r="F86">
        <v>0</v>
      </c>
      <c r="G86">
        <v>0</v>
      </c>
      <c r="H86">
        <v>0</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0</v>
      </c>
      <c r="BH86">
        <v>0</v>
      </c>
      <c r="BI86">
        <v>0</v>
      </c>
      <c r="BJ86">
        <v>0</v>
      </c>
      <c r="BK86">
        <v>0</v>
      </c>
      <c r="BL86">
        <v>0</v>
      </c>
      <c r="BM86">
        <v>0</v>
      </c>
      <c r="BN86">
        <v>0</v>
      </c>
      <c r="BO86">
        <v>0</v>
      </c>
      <c r="BP86">
        <v>0</v>
      </c>
      <c r="BQ86">
        <v>0</v>
      </c>
      <c r="BR86">
        <v>0</v>
      </c>
      <c r="BS86">
        <v>0</v>
      </c>
      <c r="BT86">
        <v>0</v>
      </c>
      <c r="BU86">
        <v>0</v>
      </c>
      <c r="BV86">
        <v>0</v>
      </c>
      <c r="BW86">
        <v>0</v>
      </c>
      <c r="BX86">
        <v>0</v>
      </c>
      <c r="BY86">
        <v>0</v>
      </c>
      <c r="BZ86">
        <v>0</v>
      </c>
      <c r="CA86">
        <v>0</v>
      </c>
      <c r="CB86">
        <v>0</v>
      </c>
      <c r="CC86">
        <v>0</v>
      </c>
      <c r="CD86">
        <v>0</v>
      </c>
      <c r="CE86">
        <v>0</v>
      </c>
      <c r="CF86">
        <v>0</v>
      </c>
      <c r="CG86">
        <v>0</v>
      </c>
      <c r="CH86">
        <v>0</v>
      </c>
      <c r="CI86">
        <v>0</v>
      </c>
      <c r="CJ86">
        <v>0</v>
      </c>
      <c r="CK86">
        <v>0</v>
      </c>
      <c r="CL86">
        <v>0</v>
      </c>
      <c r="CM86">
        <v>0</v>
      </c>
      <c r="CN86">
        <v>0</v>
      </c>
      <c r="CO86">
        <v>0</v>
      </c>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row>
    <row r="87" spans="2:254" ht="12" customHeight="1" x14ac:dyDescent="0.15">
      <c r="B87" t="s">
        <v>798</v>
      </c>
      <c r="C87">
        <v>0</v>
      </c>
      <c r="D87">
        <v>0</v>
      </c>
      <c r="E87">
        <v>0</v>
      </c>
      <c r="F87">
        <v>0</v>
      </c>
      <c r="G87">
        <v>0</v>
      </c>
      <c r="H87">
        <v>0</v>
      </c>
      <c r="I87">
        <v>0</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c r="BH87">
        <v>0</v>
      </c>
      <c r="BI87">
        <v>0</v>
      </c>
      <c r="BJ87">
        <v>0</v>
      </c>
      <c r="BK87" s="42">
        <v>0</v>
      </c>
      <c r="BL87">
        <v>0</v>
      </c>
      <c r="BM87">
        <v>0</v>
      </c>
      <c r="BN87">
        <v>0</v>
      </c>
      <c r="BO87">
        <v>0</v>
      </c>
      <c r="BP87">
        <v>0</v>
      </c>
      <c r="BQ87">
        <v>0</v>
      </c>
      <c r="BR87">
        <v>0</v>
      </c>
      <c r="BS87">
        <v>0</v>
      </c>
      <c r="BT87">
        <v>0</v>
      </c>
      <c r="BU87">
        <v>0</v>
      </c>
      <c r="BV87">
        <v>0</v>
      </c>
      <c r="BW87">
        <v>0</v>
      </c>
      <c r="BX87">
        <v>0</v>
      </c>
      <c r="BY87">
        <v>0</v>
      </c>
      <c r="BZ87">
        <v>0</v>
      </c>
      <c r="CA87">
        <v>0</v>
      </c>
      <c r="CB87">
        <v>0</v>
      </c>
      <c r="CC87">
        <v>0</v>
      </c>
      <c r="CD87">
        <v>0</v>
      </c>
      <c r="CE87">
        <v>0</v>
      </c>
      <c r="CF87" s="42">
        <v>0</v>
      </c>
      <c r="CG87">
        <v>0</v>
      </c>
      <c r="CH87" s="42">
        <v>0</v>
      </c>
      <c r="CI87">
        <v>0</v>
      </c>
      <c r="CJ87">
        <v>0</v>
      </c>
      <c r="CK87">
        <v>0</v>
      </c>
      <c r="CL87">
        <v>0</v>
      </c>
      <c r="CM87">
        <v>0</v>
      </c>
      <c r="CN87">
        <v>0</v>
      </c>
      <c r="CO87">
        <v>0</v>
      </c>
      <c r="CP87"/>
      <c r="CQ87"/>
      <c r="CR87" s="42"/>
      <c r="CS87" s="42"/>
      <c r="CT87"/>
      <c r="CU87" s="42"/>
      <c r="CV87"/>
      <c r="CW87"/>
      <c r="CX87"/>
      <c r="CY87"/>
      <c r="CZ87"/>
      <c r="DA87"/>
      <c r="DB87"/>
      <c r="DC87"/>
      <c r="DD87"/>
      <c r="DE87"/>
      <c r="DF87"/>
      <c r="DG87"/>
      <c r="DH87" s="42"/>
      <c r="DI87" s="42"/>
      <c r="DJ87" s="42"/>
      <c r="DK87" s="42"/>
      <c r="DL87"/>
      <c r="DM87" s="42"/>
      <c r="DN87" s="42"/>
      <c r="DO87" s="42"/>
      <c r="DP87" s="42"/>
      <c r="DQ87" s="42"/>
      <c r="DR87" s="42"/>
      <c r="DS87" s="42"/>
      <c r="DT87" s="42"/>
      <c r="DU87"/>
      <c r="DV87"/>
      <c r="DW87"/>
      <c r="DX87"/>
      <c r="DY87"/>
      <c r="DZ87"/>
      <c r="EA87"/>
      <c r="EB87"/>
      <c r="EC87"/>
      <c r="ED87"/>
      <c r="EE87"/>
      <c r="EF87"/>
      <c r="EG87"/>
      <c r="EH87"/>
      <c r="EI87"/>
      <c r="EJ87" s="42"/>
      <c r="EK87"/>
      <c r="EL87" s="42"/>
      <c r="EM87"/>
      <c r="EN87"/>
      <c r="EO87"/>
      <c r="EP87"/>
      <c r="EQ87"/>
      <c r="ER87"/>
      <c r="ES87" s="42"/>
      <c r="ET87" s="42"/>
      <c r="EU87"/>
      <c r="EV87"/>
      <c r="EW87"/>
      <c r="EX87"/>
      <c r="EY87"/>
      <c r="EZ87"/>
      <c r="FA87"/>
      <c r="FB87"/>
      <c r="FC87"/>
      <c r="FD87"/>
      <c r="FE87"/>
      <c r="FF87"/>
      <c r="FG87"/>
      <c r="FH87"/>
      <c r="FI87"/>
      <c r="FJ87"/>
      <c r="FK87"/>
      <c r="FL87" s="42"/>
      <c r="FM87" s="42"/>
      <c r="FN87"/>
      <c r="FO87"/>
      <c r="FP87" s="42"/>
      <c r="FQ87"/>
      <c r="FR87"/>
      <c r="FS87" s="42"/>
      <c r="FT87"/>
      <c r="FU87"/>
      <c r="FV87"/>
      <c r="FW87"/>
      <c r="FX87" s="42"/>
      <c r="FY87"/>
      <c r="FZ87"/>
      <c r="GA87"/>
      <c r="GB87"/>
      <c r="GC87"/>
      <c r="GD87"/>
      <c r="GE87"/>
      <c r="GF87"/>
      <c r="GG87"/>
      <c r="GH87"/>
      <c r="GI87" s="42"/>
      <c r="HH87" s="3"/>
      <c r="HJ87" s="3"/>
      <c r="HN87" s="3"/>
      <c r="HP87" s="3"/>
      <c r="HV87" s="3"/>
      <c r="HW87" s="3"/>
      <c r="HX87" s="3"/>
      <c r="HZ87" s="3"/>
      <c r="IA87" s="3"/>
      <c r="IC87" s="3"/>
      <c r="ID87" s="3"/>
      <c r="IH87" s="3"/>
      <c r="II87" s="3"/>
      <c r="IS87" s="3"/>
      <c r="IT87" s="3"/>
    </row>
    <row r="88" spans="2:254" ht="12" customHeight="1" x14ac:dyDescent="0.15">
      <c r="B88" t="s">
        <v>151</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c r="BH88">
        <v>0</v>
      </c>
      <c r="BI88">
        <v>0</v>
      </c>
      <c r="BJ88">
        <v>0</v>
      </c>
      <c r="BK88">
        <v>0</v>
      </c>
      <c r="BL88">
        <v>0</v>
      </c>
      <c r="BM88">
        <v>0</v>
      </c>
      <c r="BN88">
        <v>0</v>
      </c>
      <c r="BO88">
        <v>0</v>
      </c>
      <c r="BP88">
        <v>0</v>
      </c>
      <c r="BQ88">
        <v>0</v>
      </c>
      <c r="BR88">
        <v>0</v>
      </c>
      <c r="BS88">
        <v>0</v>
      </c>
      <c r="BT88">
        <v>0</v>
      </c>
      <c r="BU88">
        <v>0</v>
      </c>
      <c r="BV88">
        <v>0</v>
      </c>
      <c r="BW88">
        <v>0</v>
      </c>
      <c r="BX88">
        <v>0</v>
      </c>
      <c r="BY88">
        <v>0</v>
      </c>
      <c r="BZ88">
        <v>0</v>
      </c>
      <c r="CA88">
        <v>0</v>
      </c>
      <c r="CB88">
        <v>0</v>
      </c>
      <c r="CC88">
        <v>0</v>
      </c>
      <c r="CD88">
        <v>0</v>
      </c>
      <c r="CE88">
        <v>0</v>
      </c>
      <c r="CF88">
        <v>0</v>
      </c>
      <c r="CG88">
        <v>0</v>
      </c>
      <c r="CH88">
        <v>0</v>
      </c>
      <c r="CI88">
        <v>0</v>
      </c>
      <c r="CJ88">
        <v>0</v>
      </c>
      <c r="CK88">
        <v>0</v>
      </c>
      <c r="CL88">
        <v>0</v>
      </c>
      <c r="CM88">
        <v>0</v>
      </c>
      <c r="CN88">
        <v>0</v>
      </c>
      <c r="CO88">
        <v>0</v>
      </c>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row>
    <row r="89" spans="2:254" ht="12" customHeight="1" x14ac:dyDescent="0.15">
      <c r="B89" t="s">
        <v>628</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c r="BH89">
        <v>0</v>
      </c>
      <c r="BI89">
        <v>0</v>
      </c>
      <c r="BJ89">
        <v>0</v>
      </c>
      <c r="BK89">
        <v>0</v>
      </c>
      <c r="BL89">
        <v>0</v>
      </c>
      <c r="BM89">
        <v>0</v>
      </c>
      <c r="BN89">
        <v>0</v>
      </c>
      <c r="BO89">
        <v>0</v>
      </c>
      <c r="BP89">
        <v>0</v>
      </c>
      <c r="BQ89">
        <v>0</v>
      </c>
      <c r="BR89">
        <v>0</v>
      </c>
      <c r="BS89">
        <v>0</v>
      </c>
      <c r="BT89">
        <v>0</v>
      </c>
      <c r="BU89">
        <v>0</v>
      </c>
      <c r="BV89">
        <v>0</v>
      </c>
      <c r="BW89">
        <v>0</v>
      </c>
      <c r="BX89">
        <v>0</v>
      </c>
      <c r="BY89">
        <v>0</v>
      </c>
      <c r="BZ89">
        <v>0</v>
      </c>
      <c r="CA89">
        <v>0</v>
      </c>
      <c r="CB89">
        <v>0</v>
      </c>
      <c r="CC89">
        <v>0</v>
      </c>
      <c r="CD89">
        <v>0</v>
      </c>
      <c r="CE89">
        <v>0</v>
      </c>
      <c r="CF89">
        <v>0</v>
      </c>
      <c r="CG89">
        <v>0</v>
      </c>
      <c r="CH89">
        <v>0</v>
      </c>
      <c r="CI89">
        <v>0</v>
      </c>
      <c r="CJ89">
        <v>0</v>
      </c>
      <c r="CK89">
        <v>0</v>
      </c>
      <c r="CL89">
        <v>0</v>
      </c>
      <c r="CM89">
        <v>0</v>
      </c>
      <c r="CN89">
        <v>0</v>
      </c>
      <c r="CO89">
        <v>0</v>
      </c>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row>
    <row r="90" spans="2:254" ht="12" customHeight="1" x14ac:dyDescent="0.15">
      <c r="B90" t="s">
        <v>539</v>
      </c>
      <c r="C90">
        <v>0</v>
      </c>
      <c r="D90">
        <v>0</v>
      </c>
      <c r="E90">
        <v>0</v>
      </c>
      <c r="F90">
        <v>0</v>
      </c>
      <c r="G90">
        <v>0</v>
      </c>
      <c r="H90">
        <v>0</v>
      </c>
      <c r="I90">
        <v>0</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c r="BD90">
        <v>0</v>
      </c>
      <c r="BE90">
        <v>0</v>
      </c>
      <c r="BF90">
        <v>0</v>
      </c>
      <c r="BG90">
        <v>0</v>
      </c>
      <c r="BH90">
        <v>0</v>
      </c>
      <c r="BI90">
        <v>0</v>
      </c>
      <c r="BJ90">
        <v>0</v>
      </c>
      <c r="BK90">
        <v>0</v>
      </c>
      <c r="BL90">
        <v>0</v>
      </c>
      <c r="BM90">
        <v>0</v>
      </c>
      <c r="BN90">
        <v>0</v>
      </c>
      <c r="BO90">
        <v>0</v>
      </c>
      <c r="BP90">
        <v>0</v>
      </c>
      <c r="BQ90">
        <v>0</v>
      </c>
      <c r="BR90">
        <v>0</v>
      </c>
      <c r="BS90">
        <v>0</v>
      </c>
      <c r="BT90">
        <v>0</v>
      </c>
      <c r="BU90">
        <v>0</v>
      </c>
      <c r="BV90">
        <v>0</v>
      </c>
      <c r="BW90">
        <v>0</v>
      </c>
      <c r="BX90">
        <v>0</v>
      </c>
      <c r="BY90">
        <v>0</v>
      </c>
      <c r="BZ90">
        <v>0</v>
      </c>
      <c r="CA90">
        <v>0</v>
      </c>
      <c r="CB90">
        <v>0</v>
      </c>
      <c r="CC90">
        <v>0</v>
      </c>
      <c r="CD90">
        <v>0</v>
      </c>
      <c r="CE90">
        <v>0</v>
      </c>
      <c r="CF90">
        <v>0</v>
      </c>
      <c r="CG90">
        <v>0</v>
      </c>
      <c r="CH90">
        <v>0</v>
      </c>
      <c r="CI90">
        <v>0</v>
      </c>
      <c r="CJ90">
        <v>0</v>
      </c>
      <c r="CK90">
        <v>0</v>
      </c>
      <c r="CL90">
        <v>0</v>
      </c>
      <c r="CM90">
        <v>0</v>
      </c>
      <c r="CN90">
        <v>0</v>
      </c>
      <c r="CO90">
        <v>0</v>
      </c>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row>
    <row r="91" spans="2:254" ht="12" customHeight="1" x14ac:dyDescent="0.15">
      <c r="B91" t="s">
        <v>157</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c r="BH91">
        <v>0</v>
      </c>
      <c r="BI91">
        <v>0</v>
      </c>
      <c r="BJ91">
        <v>0</v>
      </c>
      <c r="BK91">
        <v>0</v>
      </c>
      <c r="BL91">
        <v>0</v>
      </c>
      <c r="BM91">
        <v>0</v>
      </c>
      <c r="BN91">
        <v>0</v>
      </c>
      <c r="BO91">
        <v>0</v>
      </c>
      <c r="BP91">
        <v>0</v>
      </c>
      <c r="BQ91">
        <v>0</v>
      </c>
      <c r="BR91">
        <v>0</v>
      </c>
      <c r="BS91">
        <v>0</v>
      </c>
      <c r="BT91">
        <v>0</v>
      </c>
      <c r="BU91">
        <v>0</v>
      </c>
      <c r="BV91">
        <v>0</v>
      </c>
      <c r="BW91">
        <v>0</v>
      </c>
      <c r="BX91">
        <v>0</v>
      </c>
      <c r="BY91">
        <v>0</v>
      </c>
      <c r="BZ91">
        <v>0</v>
      </c>
      <c r="CA91">
        <v>0</v>
      </c>
      <c r="CB91">
        <v>0</v>
      </c>
      <c r="CC91">
        <v>0</v>
      </c>
      <c r="CD91">
        <v>0</v>
      </c>
      <c r="CE91">
        <v>0</v>
      </c>
      <c r="CF91">
        <v>0</v>
      </c>
      <c r="CG91">
        <v>0</v>
      </c>
      <c r="CH91">
        <v>0</v>
      </c>
      <c r="CI91">
        <v>0</v>
      </c>
      <c r="CJ91">
        <v>0</v>
      </c>
      <c r="CK91">
        <v>0</v>
      </c>
      <c r="CL91">
        <v>0</v>
      </c>
      <c r="CM91">
        <v>0</v>
      </c>
      <c r="CN91">
        <v>0</v>
      </c>
      <c r="CO91">
        <v>0</v>
      </c>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row>
    <row r="92" spans="2:254" ht="12" customHeight="1" x14ac:dyDescent="0.15">
      <c r="B92" t="s">
        <v>158</v>
      </c>
      <c r="C92">
        <v>0</v>
      </c>
      <c r="D92">
        <v>0</v>
      </c>
      <c r="E92">
        <v>0</v>
      </c>
      <c r="F92">
        <v>0</v>
      </c>
      <c r="G92">
        <v>0</v>
      </c>
      <c r="H92">
        <v>0</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c r="BH92">
        <v>0</v>
      </c>
      <c r="BI92">
        <v>0</v>
      </c>
      <c r="BJ92">
        <v>0</v>
      </c>
      <c r="BK92">
        <v>0</v>
      </c>
      <c r="BL92">
        <v>0</v>
      </c>
      <c r="BM92">
        <v>0</v>
      </c>
      <c r="BN92">
        <v>0</v>
      </c>
      <c r="BO92">
        <v>0</v>
      </c>
      <c r="BP92">
        <v>0</v>
      </c>
      <c r="BQ92">
        <v>0</v>
      </c>
      <c r="BR92">
        <v>0</v>
      </c>
      <c r="BS92">
        <v>0</v>
      </c>
      <c r="BT92">
        <v>0</v>
      </c>
      <c r="BU92">
        <v>0</v>
      </c>
      <c r="BV92">
        <v>0</v>
      </c>
      <c r="BW92">
        <v>0</v>
      </c>
      <c r="BX92">
        <v>0</v>
      </c>
      <c r="BY92">
        <v>0</v>
      </c>
      <c r="BZ92">
        <v>0</v>
      </c>
      <c r="CA92">
        <v>0</v>
      </c>
      <c r="CB92">
        <v>0</v>
      </c>
      <c r="CC92">
        <v>0</v>
      </c>
      <c r="CD92">
        <v>0</v>
      </c>
      <c r="CE92">
        <v>0</v>
      </c>
      <c r="CF92">
        <v>0</v>
      </c>
      <c r="CG92">
        <v>0</v>
      </c>
      <c r="CH92">
        <v>0</v>
      </c>
      <c r="CI92">
        <v>0</v>
      </c>
      <c r="CJ92">
        <v>0</v>
      </c>
      <c r="CK92">
        <v>0</v>
      </c>
      <c r="CL92">
        <v>0</v>
      </c>
      <c r="CM92">
        <v>0</v>
      </c>
      <c r="CN92">
        <v>0</v>
      </c>
      <c r="CO92">
        <v>0</v>
      </c>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row>
    <row r="93" spans="2:254" ht="12" customHeight="1" x14ac:dyDescent="0.15">
      <c r="B93" t="s">
        <v>1033</v>
      </c>
      <c r="C93" t="s">
        <v>140</v>
      </c>
      <c r="D93" t="s">
        <v>140</v>
      </c>
      <c r="E93" t="s">
        <v>140</v>
      </c>
      <c r="F93" t="s">
        <v>140</v>
      </c>
      <c r="G93" t="s">
        <v>140</v>
      </c>
      <c r="H93" t="s">
        <v>140</v>
      </c>
      <c r="I93" t="s">
        <v>140</v>
      </c>
      <c r="J93" t="s">
        <v>140</v>
      </c>
      <c r="K93" t="s">
        <v>140</v>
      </c>
      <c r="L93" t="s">
        <v>140</v>
      </c>
      <c r="M93" t="s">
        <v>140</v>
      </c>
      <c r="N93" t="s">
        <v>140</v>
      </c>
      <c r="O93" t="s">
        <v>140</v>
      </c>
      <c r="P93" t="s">
        <v>140</v>
      </c>
      <c r="Q93" t="s">
        <v>140</v>
      </c>
      <c r="R93" t="s">
        <v>140</v>
      </c>
      <c r="S93" t="s">
        <v>140</v>
      </c>
      <c r="T93" t="s">
        <v>140</v>
      </c>
      <c r="U93" t="s">
        <v>140</v>
      </c>
      <c r="V93" t="s">
        <v>140</v>
      </c>
      <c r="W93" t="s">
        <v>140</v>
      </c>
      <c r="X93" t="s">
        <v>140</v>
      </c>
      <c r="Y93" t="s">
        <v>140</v>
      </c>
      <c r="Z93" t="s">
        <v>140</v>
      </c>
      <c r="AA93" t="s">
        <v>140</v>
      </c>
      <c r="AB93" t="s">
        <v>140</v>
      </c>
      <c r="AC93" t="s">
        <v>140</v>
      </c>
      <c r="AD93" t="s">
        <v>140</v>
      </c>
      <c r="AE93" t="s">
        <v>140</v>
      </c>
      <c r="AF93" t="s">
        <v>140</v>
      </c>
      <c r="AG93" t="s">
        <v>140</v>
      </c>
      <c r="AH93" t="s">
        <v>140</v>
      </c>
      <c r="AI93" t="s">
        <v>140</v>
      </c>
      <c r="AJ93" t="s">
        <v>140</v>
      </c>
      <c r="AK93" t="s">
        <v>140</v>
      </c>
      <c r="AL93" t="s">
        <v>140</v>
      </c>
      <c r="AM93" t="s">
        <v>140</v>
      </c>
      <c r="AN93" t="s">
        <v>140</v>
      </c>
      <c r="AO93" t="s">
        <v>140</v>
      </c>
      <c r="AP93" t="s">
        <v>140</v>
      </c>
      <c r="AQ93" t="s">
        <v>140</v>
      </c>
      <c r="AR93" t="s">
        <v>140</v>
      </c>
      <c r="AS93" t="s">
        <v>140</v>
      </c>
      <c r="AT93" t="s">
        <v>140</v>
      </c>
      <c r="AU93" t="s">
        <v>140</v>
      </c>
      <c r="AV93" t="s">
        <v>140</v>
      </c>
      <c r="AW93" t="s">
        <v>140</v>
      </c>
      <c r="AX93" t="s">
        <v>140</v>
      </c>
      <c r="AY93" t="s">
        <v>140</v>
      </c>
      <c r="AZ93" t="s">
        <v>140</v>
      </c>
      <c r="BA93" t="s">
        <v>140</v>
      </c>
      <c r="BB93" t="s">
        <v>140</v>
      </c>
      <c r="BC93" t="s">
        <v>140</v>
      </c>
      <c r="BD93" t="s">
        <v>140</v>
      </c>
      <c r="BE93" t="s">
        <v>140</v>
      </c>
      <c r="BF93" t="s">
        <v>140</v>
      </c>
      <c r="BG93" t="s">
        <v>140</v>
      </c>
      <c r="BH93" t="s">
        <v>140</v>
      </c>
      <c r="BI93" t="s">
        <v>140</v>
      </c>
      <c r="BJ93" t="s">
        <v>140</v>
      </c>
      <c r="BK93" t="s">
        <v>140</v>
      </c>
      <c r="BL93" t="s">
        <v>140</v>
      </c>
      <c r="BM93" t="s">
        <v>140</v>
      </c>
      <c r="BN93" t="s">
        <v>140</v>
      </c>
      <c r="BO93" t="s">
        <v>140</v>
      </c>
      <c r="BP93" t="s">
        <v>140</v>
      </c>
      <c r="BQ93" t="s">
        <v>140</v>
      </c>
      <c r="BR93" t="s">
        <v>140</v>
      </c>
      <c r="BS93" t="s">
        <v>140</v>
      </c>
      <c r="BT93" t="s">
        <v>140</v>
      </c>
      <c r="BU93" t="s">
        <v>140</v>
      </c>
      <c r="BV93" t="s">
        <v>140</v>
      </c>
      <c r="BW93" t="s">
        <v>140</v>
      </c>
      <c r="BX93" t="s">
        <v>140</v>
      </c>
      <c r="BY93" t="s">
        <v>140</v>
      </c>
      <c r="BZ93" t="s">
        <v>140</v>
      </c>
      <c r="CA93" t="s">
        <v>140</v>
      </c>
      <c r="CB93" t="s">
        <v>140</v>
      </c>
      <c r="CC93" t="s">
        <v>140</v>
      </c>
      <c r="CD93" t="s">
        <v>140</v>
      </c>
      <c r="CE93" t="s">
        <v>140</v>
      </c>
      <c r="CF93" t="s">
        <v>140</v>
      </c>
      <c r="CG93" t="s">
        <v>140</v>
      </c>
      <c r="CH93" t="s">
        <v>140</v>
      </c>
      <c r="CI93" t="s">
        <v>140</v>
      </c>
      <c r="CJ93" t="s">
        <v>140</v>
      </c>
      <c r="CK93" t="s">
        <v>140</v>
      </c>
      <c r="CL93" t="s">
        <v>140</v>
      </c>
      <c r="CM93" t="s">
        <v>140</v>
      </c>
      <c r="CN93" t="s">
        <v>140</v>
      </c>
      <c r="CO93" t="s">
        <v>140</v>
      </c>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row>
    <row r="94" spans="2:254" ht="12" customHeight="1" x14ac:dyDescent="0.15">
      <c r="B94" t="s">
        <v>160</v>
      </c>
      <c r="C94">
        <v>1.03</v>
      </c>
      <c r="D94">
        <v>1.5</v>
      </c>
      <c r="E94">
        <v>4.1399999999999997</v>
      </c>
      <c r="F94">
        <v>5</v>
      </c>
      <c r="G94">
        <v>1.6</v>
      </c>
      <c r="H94">
        <v>17.8</v>
      </c>
      <c r="I94" t="s">
        <v>140</v>
      </c>
      <c r="J94">
        <v>1.05</v>
      </c>
      <c r="K94" t="s">
        <v>140</v>
      </c>
      <c r="L94">
        <v>6.7</v>
      </c>
      <c r="M94">
        <v>1.6</v>
      </c>
      <c r="N94">
        <v>1.6</v>
      </c>
      <c r="O94">
        <v>1.05</v>
      </c>
      <c r="P94">
        <v>6.7</v>
      </c>
      <c r="Q94">
        <v>6.7</v>
      </c>
      <c r="R94">
        <v>4</v>
      </c>
      <c r="S94">
        <v>1.03</v>
      </c>
      <c r="T94">
        <v>1.03</v>
      </c>
      <c r="U94">
        <v>6.7</v>
      </c>
      <c r="V94">
        <v>1.03</v>
      </c>
      <c r="W94">
        <v>6.9</v>
      </c>
      <c r="X94">
        <v>1.03</v>
      </c>
      <c r="Y94">
        <v>1.03</v>
      </c>
      <c r="Z94">
        <v>1.03</v>
      </c>
      <c r="AA94">
        <v>1.2</v>
      </c>
      <c r="AB94">
        <v>6.7</v>
      </c>
      <c r="AC94">
        <v>1.03</v>
      </c>
      <c r="AD94" t="s">
        <v>140</v>
      </c>
      <c r="AE94">
        <v>1.03</v>
      </c>
      <c r="AF94">
        <v>1.03</v>
      </c>
      <c r="AG94">
        <v>6.8</v>
      </c>
      <c r="AH94">
        <v>1.2</v>
      </c>
      <c r="AI94" t="s">
        <v>140</v>
      </c>
      <c r="AJ94">
        <v>1.03</v>
      </c>
      <c r="AK94">
        <v>1.03</v>
      </c>
      <c r="AL94">
        <v>1.03</v>
      </c>
      <c r="AM94" t="s">
        <v>140</v>
      </c>
      <c r="AN94">
        <v>6.4</v>
      </c>
      <c r="AO94">
        <v>1.2</v>
      </c>
      <c r="AP94" t="s">
        <v>140</v>
      </c>
      <c r="AQ94">
        <v>1.03</v>
      </c>
      <c r="AR94">
        <v>1.03</v>
      </c>
      <c r="AS94">
        <v>1.03</v>
      </c>
      <c r="AT94">
        <v>5.9</v>
      </c>
      <c r="AU94">
        <v>3.5</v>
      </c>
      <c r="AV94">
        <v>1.6</v>
      </c>
      <c r="AW94">
        <v>1.6</v>
      </c>
      <c r="AX94">
        <v>1.6</v>
      </c>
      <c r="AY94">
        <v>1.6</v>
      </c>
      <c r="AZ94">
        <v>1.6</v>
      </c>
      <c r="BA94">
        <v>2.1274150000000001</v>
      </c>
      <c r="BB94">
        <v>2.1274150000000001</v>
      </c>
      <c r="BC94">
        <v>1.6</v>
      </c>
      <c r="BD94">
        <v>1.6</v>
      </c>
      <c r="BE94">
        <v>1.2</v>
      </c>
      <c r="BF94">
        <v>1.2</v>
      </c>
      <c r="BG94">
        <v>1.2</v>
      </c>
      <c r="BH94">
        <v>1.2</v>
      </c>
      <c r="BI94">
        <v>1.2</v>
      </c>
      <c r="BJ94">
        <v>1.4605779999999999</v>
      </c>
      <c r="BK94">
        <v>1.4605779999999999</v>
      </c>
      <c r="BL94">
        <v>1.2</v>
      </c>
      <c r="BM94">
        <v>1.2</v>
      </c>
      <c r="BN94">
        <v>1.2</v>
      </c>
      <c r="BO94">
        <v>1.2</v>
      </c>
      <c r="BP94">
        <v>1.2</v>
      </c>
      <c r="BQ94">
        <v>1.2</v>
      </c>
      <c r="BR94">
        <v>1.2</v>
      </c>
      <c r="BS94">
        <v>1.4214850000000001</v>
      </c>
      <c r="BT94">
        <v>1.4214850000000001</v>
      </c>
      <c r="BU94">
        <v>1.2</v>
      </c>
      <c r="BV94">
        <v>1.2</v>
      </c>
      <c r="BW94">
        <v>1.2</v>
      </c>
      <c r="BX94">
        <v>1.2</v>
      </c>
      <c r="BY94">
        <v>1.2</v>
      </c>
      <c r="BZ94">
        <v>1.2</v>
      </c>
      <c r="CA94">
        <v>1.2</v>
      </c>
      <c r="CB94">
        <v>1.480165</v>
      </c>
      <c r="CC94">
        <v>1.480165</v>
      </c>
      <c r="CD94">
        <v>1.2</v>
      </c>
      <c r="CE94">
        <v>1.2</v>
      </c>
      <c r="CF94">
        <v>1.5</v>
      </c>
      <c r="CG94">
        <v>1.6</v>
      </c>
      <c r="CH94">
        <v>1.03</v>
      </c>
      <c r="CI94">
        <v>1.03</v>
      </c>
      <c r="CJ94">
        <v>1.2</v>
      </c>
      <c r="CK94">
        <v>1.2</v>
      </c>
      <c r="CL94">
        <v>1.03</v>
      </c>
      <c r="CM94">
        <v>1.2</v>
      </c>
      <c r="CN94">
        <v>1.5</v>
      </c>
      <c r="CO94">
        <v>1.5</v>
      </c>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row>
    <row r="95" spans="2:254" ht="12" customHeight="1" x14ac:dyDescent="0.15">
      <c r="B95" t="s">
        <v>549</v>
      </c>
      <c r="C95" t="s">
        <v>140</v>
      </c>
      <c r="D95" t="s">
        <v>140</v>
      </c>
      <c r="E95" t="s">
        <v>140</v>
      </c>
      <c r="F95" t="s">
        <v>140</v>
      </c>
      <c r="G95" t="s">
        <v>140</v>
      </c>
      <c r="H95" t="s">
        <v>140</v>
      </c>
      <c r="I95" t="s">
        <v>140</v>
      </c>
      <c r="J95" t="s">
        <v>140</v>
      </c>
      <c r="K95" t="s">
        <v>140</v>
      </c>
      <c r="L95" t="s">
        <v>140</v>
      </c>
      <c r="M95" t="s">
        <v>140</v>
      </c>
      <c r="N95" t="s">
        <v>140</v>
      </c>
      <c r="O95" t="s">
        <v>140</v>
      </c>
      <c r="P95" t="s">
        <v>140</v>
      </c>
      <c r="Q95" t="s">
        <v>140</v>
      </c>
      <c r="R95" t="s">
        <v>140</v>
      </c>
      <c r="S95" t="s">
        <v>140</v>
      </c>
      <c r="T95" t="s">
        <v>140</v>
      </c>
      <c r="U95" t="s">
        <v>140</v>
      </c>
      <c r="V95" t="s">
        <v>140</v>
      </c>
      <c r="W95" t="s">
        <v>140</v>
      </c>
      <c r="X95" t="s">
        <v>140</v>
      </c>
      <c r="Y95" t="s">
        <v>140</v>
      </c>
      <c r="Z95" t="s">
        <v>140</v>
      </c>
      <c r="AA95" t="s">
        <v>140</v>
      </c>
      <c r="AB95" t="s">
        <v>140</v>
      </c>
      <c r="AC95" t="s">
        <v>140</v>
      </c>
      <c r="AD95" t="s">
        <v>140</v>
      </c>
      <c r="AE95" t="s">
        <v>140</v>
      </c>
      <c r="AF95" t="s">
        <v>140</v>
      </c>
      <c r="AG95" t="s">
        <v>140</v>
      </c>
      <c r="AH95" t="s">
        <v>140</v>
      </c>
      <c r="AI95" t="s">
        <v>140</v>
      </c>
      <c r="AJ95" t="s">
        <v>140</v>
      </c>
      <c r="AK95" t="s">
        <v>140</v>
      </c>
      <c r="AL95" t="s">
        <v>140</v>
      </c>
      <c r="AM95" t="s">
        <v>140</v>
      </c>
      <c r="AN95" t="s">
        <v>140</v>
      </c>
      <c r="AO95" t="s">
        <v>140</v>
      </c>
      <c r="AP95" t="s">
        <v>140</v>
      </c>
      <c r="AQ95" t="s">
        <v>140</v>
      </c>
      <c r="AR95" t="s">
        <v>140</v>
      </c>
      <c r="AS95" t="s">
        <v>140</v>
      </c>
      <c r="AT95" t="s">
        <v>140</v>
      </c>
      <c r="AU95" t="s">
        <v>140</v>
      </c>
      <c r="AV95" t="s">
        <v>140</v>
      </c>
      <c r="AW95" t="s">
        <v>140</v>
      </c>
      <c r="AX95" t="s">
        <v>140</v>
      </c>
      <c r="AY95" t="s">
        <v>140</v>
      </c>
      <c r="AZ95" t="s">
        <v>140</v>
      </c>
      <c r="BA95" t="s">
        <v>140</v>
      </c>
      <c r="BB95" t="s">
        <v>140</v>
      </c>
      <c r="BC95" t="s">
        <v>140</v>
      </c>
      <c r="BD95" t="s">
        <v>140</v>
      </c>
      <c r="BE95" t="s">
        <v>140</v>
      </c>
      <c r="BF95" t="s">
        <v>140</v>
      </c>
      <c r="BG95" t="s">
        <v>140</v>
      </c>
      <c r="BH95" t="s">
        <v>140</v>
      </c>
      <c r="BI95" t="s">
        <v>140</v>
      </c>
      <c r="BJ95" t="s">
        <v>140</v>
      </c>
      <c r="BK95" t="s">
        <v>140</v>
      </c>
      <c r="BL95" t="s">
        <v>140</v>
      </c>
      <c r="BM95" t="s">
        <v>140</v>
      </c>
      <c r="BN95" t="s">
        <v>140</v>
      </c>
      <c r="BO95" t="s">
        <v>140</v>
      </c>
      <c r="BP95" t="s">
        <v>140</v>
      </c>
      <c r="BQ95" t="s">
        <v>140</v>
      </c>
      <c r="BR95" t="s">
        <v>140</v>
      </c>
      <c r="BS95" t="s">
        <v>140</v>
      </c>
      <c r="BT95" t="s">
        <v>140</v>
      </c>
      <c r="BU95" t="s">
        <v>140</v>
      </c>
      <c r="BV95" t="s">
        <v>140</v>
      </c>
      <c r="BW95" t="s">
        <v>140</v>
      </c>
      <c r="BX95" t="s">
        <v>140</v>
      </c>
      <c r="BY95" t="s">
        <v>140</v>
      </c>
      <c r="BZ95" t="s">
        <v>140</v>
      </c>
      <c r="CA95" t="s">
        <v>140</v>
      </c>
      <c r="CB95" t="s">
        <v>140</v>
      </c>
      <c r="CC95" t="s">
        <v>140</v>
      </c>
      <c r="CD95" t="s">
        <v>140</v>
      </c>
      <c r="CE95" t="s">
        <v>140</v>
      </c>
      <c r="CF95" t="s">
        <v>140</v>
      </c>
      <c r="CG95" t="s">
        <v>140</v>
      </c>
      <c r="CH95" t="s">
        <v>140</v>
      </c>
      <c r="CI95" t="s">
        <v>140</v>
      </c>
      <c r="CJ95" t="s">
        <v>140</v>
      </c>
      <c r="CK95" t="s">
        <v>140</v>
      </c>
      <c r="CL95" t="s">
        <v>140</v>
      </c>
      <c r="CM95" t="s">
        <v>140</v>
      </c>
      <c r="CN95" t="s">
        <v>140</v>
      </c>
      <c r="CO95" t="s">
        <v>140</v>
      </c>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s="42"/>
      <c r="FN95"/>
      <c r="FO95"/>
      <c r="FP95"/>
      <c r="FQ95"/>
      <c r="FR95"/>
      <c r="FS95"/>
      <c r="FT95"/>
      <c r="FU95"/>
      <c r="FV95"/>
      <c r="FW95"/>
      <c r="FX95"/>
      <c r="FY95"/>
      <c r="FZ95"/>
      <c r="GA95"/>
      <c r="GB95"/>
      <c r="GC95"/>
      <c r="GD95"/>
      <c r="GE95"/>
      <c r="GF95"/>
      <c r="GG95"/>
      <c r="GH95"/>
      <c r="GI95"/>
    </row>
    <row r="96" spans="2:254" ht="12" customHeight="1" x14ac:dyDescent="0.15">
      <c r="B96" t="s">
        <v>550</v>
      </c>
      <c r="C96" t="s">
        <v>140</v>
      </c>
      <c r="D96" t="s">
        <v>140</v>
      </c>
      <c r="E96" t="s">
        <v>140</v>
      </c>
      <c r="F96" t="s">
        <v>140</v>
      </c>
      <c r="G96" t="s">
        <v>140</v>
      </c>
      <c r="H96" t="s">
        <v>140</v>
      </c>
      <c r="I96" t="s">
        <v>140</v>
      </c>
      <c r="J96" t="s">
        <v>140</v>
      </c>
      <c r="K96" t="s">
        <v>140</v>
      </c>
      <c r="L96" t="s">
        <v>140</v>
      </c>
      <c r="M96" t="s">
        <v>140</v>
      </c>
      <c r="N96" t="s">
        <v>140</v>
      </c>
      <c r="O96" t="s">
        <v>140</v>
      </c>
      <c r="P96" t="s">
        <v>140</v>
      </c>
      <c r="Q96" t="s">
        <v>140</v>
      </c>
      <c r="R96" t="s">
        <v>140</v>
      </c>
      <c r="S96" t="s">
        <v>140</v>
      </c>
      <c r="T96" t="s">
        <v>140</v>
      </c>
      <c r="U96" t="s">
        <v>140</v>
      </c>
      <c r="V96" t="s">
        <v>140</v>
      </c>
      <c r="W96" t="s">
        <v>140</v>
      </c>
      <c r="X96" t="s">
        <v>140</v>
      </c>
      <c r="Y96" t="s">
        <v>140</v>
      </c>
      <c r="Z96" t="s">
        <v>140</v>
      </c>
      <c r="AA96" t="s">
        <v>140</v>
      </c>
      <c r="AB96" t="s">
        <v>140</v>
      </c>
      <c r="AC96" t="s">
        <v>140</v>
      </c>
      <c r="AD96" t="s">
        <v>140</v>
      </c>
      <c r="AE96" t="s">
        <v>140</v>
      </c>
      <c r="AF96" t="s">
        <v>140</v>
      </c>
      <c r="AG96" t="s">
        <v>140</v>
      </c>
      <c r="AH96" t="s">
        <v>140</v>
      </c>
      <c r="AI96" t="s">
        <v>140</v>
      </c>
      <c r="AJ96" t="s">
        <v>140</v>
      </c>
      <c r="AK96" t="s">
        <v>140</v>
      </c>
      <c r="AL96" t="s">
        <v>140</v>
      </c>
      <c r="AM96" t="s">
        <v>140</v>
      </c>
      <c r="AN96" t="s">
        <v>140</v>
      </c>
      <c r="AO96" t="s">
        <v>140</v>
      </c>
      <c r="AP96" t="s">
        <v>140</v>
      </c>
      <c r="AQ96" t="s">
        <v>140</v>
      </c>
      <c r="AR96" t="s">
        <v>140</v>
      </c>
      <c r="AS96" t="s">
        <v>140</v>
      </c>
      <c r="AT96" t="s">
        <v>140</v>
      </c>
      <c r="AU96" t="s">
        <v>140</v>
      </c>
      <c r="AV96" t="s">
        <v>140</v>
      </c>
      <c r="AW96" t="s">
        <v>140</v>
      </c>
      <c r="AX96" t="s">
        <v>140</v>
      </c>
      <c r="AY96" t="s">
        <v>140</v>
      </c>
      <c r="AZ96" t="s">
        <v>140</v>
      </c>
      <c r="BA96" t="s">
        <v>140</v>
      </c>
      <c r="BB96" t="s">
        <v>140</v>
      </c>
      <c r="BC96" t="s">
        <v>140</v>
      </c>
      <c r="BD96" t="s">
        <v>140</v>
      </c>
      <c r="BE96" t="s">
        <v>140</v>
      </c>
      <c r="BF96" t="s">
        <v>140</v>
      </c>
      <c r="BG96" t="s">
        <v>140</v>
      </c>
      <c r="BH96" t="s">
        <v>140</v>
      </c>
      <c r="BI96" t="s">
        <v>140</v>
      </c>
      <c r="BJ96" t="s">
        <v>140</v>
      </c>
      <c r="BK96" t="s">
        <v>140</v>
      </c>
      <c r="BL96" t="s">
        <v>140</v>
      </c>
      <c r="BM96" t="s">
        <v>140</v>
      </c>
      <c r="BN96" t="s">
        <v>140</v>
      </c>
      <c r="BO96" t="s">
        <v>140</v>
      </c>
      <c r="BP96" t="s">
        <v>140</v>
      </c>
      <c r="BQ96" t="s">
        <v>140</v>
      </c>
      <c r="BR96" t="s">
        <v>140</v>
      </c>
      <c r="BS96" t="s">
        <v>140</v>
      </c>
      <c r="BT96" t="s">
        <v>140</v>
      </c>
      <c r="BU96" t="s">
        <v>140</v>
      </c>
      <c r="BV96" t="s">
        <v>140</v>
      </c>
      <c r="BW96" t="s">
        <v>140</v>
      </c>
      <c r="BX96" t="s">
        <v>140</v>
      </c>
      <c r="BY96" t="s">
        <v>140</v>
      </c>
      <c r="BZ96" t="s">
        <v>140</v>
      </c>
      <c r="CA96" t="s">
        <v>140</v>
      </c>
      <c r="CB96" t="s">
        <v>140</v>
      </c>
      <c r="CC96" t="s">
        <v>140</v>
      </c>
      <c r="CD96" t="s">
        <v>140</v>
      </c>
      <c r="CE96" t="s">
        <v>140</v>
      </c>
      <c r="CF96" t="s">
        <v>140</v>
      </c>
      <c r="CG96" t="s">
        <v>140</v>
      </c>
      <c r="CH96" t="s">
        <v>140</v>
      </c>
      <c r="CI96" t="s">
        <v>140</v>
      </c>
      <c r="CJ96" t="s">
        <v>140</v>
      </c>
      <c r="CK96" t="s">
        <v>140</v>
      </c>
      <c r="CL96" t="s">
        <v>140</v>
      </c>
      <c r="CM96" t="s">
        <v>140</v>
      </c>
      <c r="CN96" t="s">
        <v>140</v>
      </c>
      <c r="CO96" t="s">
        <v>140</v>
      </c>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row>
    <row r="97" spans="2:254" ht="12" customHeight="1" x14ac:dyDescent="0.15">
      <c r="B97" t="s">
        <v>551</v>
      </c>
      <c r="C97" t="s">
        <v>140</v>
      </c>
      <c r="D97" t="s">
        <v>140</v>
      </c>
      <c r="E97" t="s">
        <v>140</v>
      </c>
      <c r="F97" t="s">
        <v>140</v>
      </c>
      <c r="G97" t="s">
        <v>140</v>
      </c>
      <c r="H97" t="s">
        <v>140</v>
      </c>
      <c r="I97" t="s">
        <v>140</v>
      </c>
      <c r="J97" t="s">
        <v>140</v>
      </c>
      <c r="K97" t="s">
        <v>140</v>
      </c>
      <c r="L97" t="s">
        <v>140</v>
      </c>
      <c r="M97" t="s">
        <v>140</v>
      </c>
      <c r="N97" t="s">
        <v>140</v>
      </c>
      <c r="O97" t="s">
        <v>140</v>
      </c>
      <c r="P97" t="s">
        <v>140</v>
      </c>
      <c r="Q97" t="s">
        <v>140</v>
      </c>
      <c r="R97" t="s">
        <v>140</v>
      </c>
      <c r="S97" t="s">
        <v>140</v>
      </c>
      <c r="T97" t="s">
        <v>140</v>
      </c>
      <c r="U97" t="s">
        <v>140</v>
      </c>
      <c r="V97" t="s">
        <v>140</v>
      </c>
      <c r="W97" t="s">
        <v>140</v>
      </c>
      <c r="X97" t="s">
        <v>140</v>
      </c>
      <c r="Y97" t="s">
        <v>140</v>
      </c>
      <c r="Z97" t="s">
        <v>140</v>
      </c>
      <c r="AA97" t="s">
        <v>140</v>
      </c>
      <c r="AB97" t="s">
        <v>140</v>
      </c>
      <c r="AC97" t="s">
        <v>140</v>
      </c>
      <c r="AD97" t="s">
        <v>140</v>
      </c>
      <c r="AE97" t="s">
        <v>140</v>
      </c>
      <c r="AF97" t="s">
        <v>140</v>
      </c>
      <c r="AG97" t="s">
        <v>140</v>
      </c>
      <c r="AH97" t="s">
        <v>140</v>
      </c>
      <c r="AI97" t="s">
        <v>140</v>
      </c>
      <c r="AJ97" t="s">
        <v>140</v>
      </c>
      <c r="AK97" t="s">
        <v>140</v>
      </c>
      <c r="AL97" t="s">
        <v>140</v>
      </c>
      <c r="AM97" t="s">
        <v>140</v>
      </c>
      <c r="AN97" t="s">
        <v>140</v>
      </c>
      <c r="AO97" t="s">
        <v>140</v>
      </c>
      <c r="AP97" t="s">
        <v>140</v>
      </c>
      <c r="AQ97" t="s">
        <v>140</v>
      </c>
      <c r="AR97" t="s">
        <v>140</v>
      </c>
      <c r="AS97" t="s">
        <v>140</v>
      </c>
      <c r="AT97" t="s">
        <v>140</v>
      </c>
      <c r="AU97" t="s">
        <v>140</v>
      </c>
      <c r="AV97" t="s">
        <v>140</v>
      </c>
      <c r="AW97" t="s">
        <v>140</v>
      </c>
      <c r="AX97" t="s">
        <v>140</v>
      </c>
      <c r="AY97" t="s">
        <v>140</v>
      </c>
      <c r="AZ97" t="s">
        <v>140</v>
      </c>
      <c r="BA97" t="s">
        <v>140</v>
      </c>
      <c r="BB97" t="s">
        <v>140</v>
      </c>
      <c r="BC97" t="s">
        <v>140</v>
      </c>
      <c r="BD97" t="s">
        <v>140</v>
      </c>
      <c r="BE97" t="s">
        <v>140</v>
      </c>
      <c r="BF97" t="s">
        <v>140</v>
      </c>
      <c r="BG97" t="s">
        <v>140</v>
      </c>
      <c r="BH97" t="s">
        <v>140</v>
      </c>
      <c r="BI97" t="s">
        <v>140</v>
      </c>
      <c r="BJ97" t="s">
        <v>140</v>
      </c>
      <c r="BK97" t="s">
        <v>140</v>
      </c>
      <c r="BL97" t="s">
        <v>140</v>
      </c>
      <c r="BM97" t="s">
        <v>140</v>
      </c>
      <c r="BN97" t="s">
        <v>140</v>
      </c>
      <c r="BO97" t="s">
        <v>140</v>
      </c>
      <c r="BP97" t="s">
        <v>140</v>
      </c>
      <c r="BQ97" t="s">
        <v>140</v>
      </c>
      <c r="BR97" t="s">
        <v>140</v>
      </c>
      <c r="BS97" t="s">
        <v>140</v>
      </c>
      <c r="BT97" t="s">
        <v>140</v>
      </c>
      <c r="BU97" t="s">
        <v>140</v>
      </c>
      <c r="BV97" t="s">
        <v>140</v>
      </c>
      <c r="BW97" t="s">
        <v>140</v>
      </c>
      <c r="BX97" t="s">
        <v>140</v>
      </c>
      <c r="BY97" t="s">
        <v>140</v>
      </c>
      <c r="BZ97" t="s">
        <v>140</v>
      </c>
      <c r="CA97" t="s">
        <v>140</v>
      </c>
      <c r="CB97" t="s">
        <v>140</v>
      </c>
      <c r="CC97" t="s">
        <v>140</v>
      </c>
      <c r="CD97" t="s">
        <v>140</v>
      </c>
      <c r="CE97" t="s">
        <v>140</v>
      </c>
      <c r="CF97" t="s">
        <v>140</v>
      </c>
      <c r="CG97" t="s">
        <v>140</v>
      </c>
      <c r="CH97" t="s">
        <v>140</v>
      </c>
      <c r="CI97" t="s">
        <v>140</v>
      </c>
      <c r="CJ97" t="s">
        <v>140</v>
      </c>
      <c r="CK97" t="s">
        <v>140</v>
      </c>
      <c r="CL97" t="s">
        <v>140</v>
      </c>
      <c r="CM97" t="s">
        <v>140</v>
      </c>
      <c r="CN97" t="s">
        <v>140</v>
      </c>
      <c r="CO97" t="s">
        <v>140</v>
      </c>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s="42"/>
      <c r="FN97"/>
      <c r="FO97"/>
      <c r="FP97"/>
      <c r="FQ97"/>
      <c r="FR97"/>
      <c r="FS97"/>
      <c r="FT97"/>
      <c r="FU97"/>
      <c r="FV97"/>
      <c r="FW97"/>
      <c r="FX97"/>
      <c r="FY97"/>
      <c r="FZ97"/>
      <c r="GA97"/>
      <c r="GB97"/>
      <c r="GC97"/>
      <c r="GD97"/>
      <c r="GE97"/>
      <c r="GF97"/>
      <c r="GG97"/>
      <c r="GH97"/>
      <c r="GI97"/>
    </row>
    <row r="98" spans="2:254" ht="12" customHeight="1" x14ac:dyDescent="0.15">
      <c r="B98" t="s">
        <v>1034</v>
      </c>
      <c r="C98" t="s">
        <v>140</v>
      </c>
      <c r="D98" t="s">
        <v>140</v>
      </c>
      <c r="E98" t="s">
        <v>140</v>
      </c>
      <c r="F98" t="s">
        <v>140</v>
      </c>
      <c r="G98" t="s">
        <v>140</v>
      </c>
      <c r="H98" t="s">
        <v>140</v>
      </c>
      <c r="I98" t="s">
        <v>140</v>
      </c>
      <c r="J98" t="s">
        <v>140</v>
      </c>
      <c r="K98" t="s">
        <v>140</v>
      </c>
      <c r="L98" t="s">
        <v>140</v>
      </c>
      <c r="M98" t="s">
        <v>140</v>
      </c>
      <c r="N98" t="s">
        <v>140</v>
      </c>
      <c r="O98" t="s">
        <v>140</v>
      </c>
      <c r="P98" t="s">
        <v>140</v>
      </c>
      <c r="Q98" t="s">
        <v>140</v>
      </c>
      <c r="R98" t="s">
        <v>140</v>
      </c>
      <c r="S98" t="s">
        <v>140</v>
      </c>
      <c r="T98" t="s">
        <v>140</v>
      </c>
      <c r="U98" t="s">
        <v>140</v>
      </c>
      <c r="V98" t="s">
        <v>140</v>
      </c>
      <c r="W98" t="s">
        <v>140</v>
      </c>
      <c r="X98" t="s">
        <v>140</v>
      </c>
      <c r="Y98" t="s">
        <v>140</v>
      </c>
      <c r="Z98" t="s">
        <v>140</v>
      </c>
      <c r="AA98" t="s">
        <v>140</v>
      </c>
      <c r="AB98" t="s">
        <v>140</v>
      </c>
      <c r="AC98" t="s">
        <v>140</v>
      </c>
      <c r="AD98" t="s">
        <v>140</v>
      </c>
      <c r="AE98" t="s">
        <v>140</v>
      </c>
      <c r="AF98" t="s">
        <v>140</v>
      </c>
      <c r="AG98" t="s">
        <v>140</v>
      </c>
      <c r="AH98" t="s">
        <v>140</v>
      </c>
      <c r="AI98" t="s">
        <v>140</v>
      </c>
      <c r="AJ98" t="s">
        <v>140</v>
      </c>
      <c r="AK98" t="s">
        <v>140</v>
      </c>
      <c r="AL98" t="s">
        <v>140</v>
      </c>
      <c r="AM98" t="s">
        <v>140</v>
      </c>
      <c r="AN98" t="s">
        <v>140</v>
      </c>
      <c r="AO98" t="s">
        <v>140</v>
      </c>
      <c r="AP98" t="s">
        <v>140</v>
      </c>
      <c r="AQ98" t="s">
        <v>140</v>
      </c>
      <c r="AR98" t="s">
        <v>140</v>
      </c>
      <c r="AS98" t="s">
        <v>140</v>
      </c>
      <c r="AT98" t="s">
        <v>140</v>
      </c>
      <c r="AU98" t="s">
        <v>140</v>
      </c>
      <c r="AV98" t="s">
        <v>140</v>
      </c>
      <c r="AW98" t="s">
        <v>140</v>
      </c>
      <c r="AX98" t="s">
        <v>140</v>
      </c>
      <c r="AY98" t="s">
        <v>140</v>
      </c>
      <c r="AZ98" t="s">
        <v>140</v>
      </c>
      <c r="BA98" t="s">
        <v>140</v>
      </c>
      <c r="BB98" t="s">
        <v>140</v>
      </c>
      <c r="BC98" t="s">
        <v>140</v>
      </c>
      <c r="BD98" t="s">
        <v>140</v>
      </c>
      <c r="BE98" t="s">
        <v>140</v>
      </c>
      <c r="BF98" t="s">
        <v>140</v>
      </c>
      <c r="BG98" t="s">
        <v>140</v>
      </c>
      <c r="BH98" t="s">
        <v>140</v>
      </c>
      <c r="BI98" t="s">
        <v>140</v>
      </c>
      <c r="BJ98" t="s">
        <v>140</v>
      </c>
      <c r="BK98" t="s">
        <v>140</v>
      </c>
      <c r="BL98" t="s">
        <v>140</v>
      </c>
      <c r="BM98" t="s">
        <v>140</v>
      </c>
      <c r="BN98" t="s">
        <v>140</v>
      </c>
      <c r="BO98" t="s">
        <v>140</v>
      </c>
      <c r="BP98" t="s">
        <v>140</v>
      </c>
      <c r="BQ98" t="s">
        <v>140</v>
      </c>
      <c r="BR98" t="s">
        <v>140</v>
      </c>
      <c r="BS98" t="s">
        <v>140</v>
      </c>
      <c r="BT98" t="s">
        <v>140</v>
      </c>
      <c r="BU98" t="s">
        <v>140</v>
      </c>
      <c r="BV98" t="s">
        <v>140</v>
      </c>
      <c r="BW98" t="s">
        <v>140</v>
      </c>
      <c r="BX98" t="s">
        <v>140</v>
      </c>
      <c r="BY98" t="s">
        <v>140</v>
      </c>
      <c r="BZ98" t="s">
        <v>140</v>
      </c>
      <c r="CA98" t="s">
        <v>140</v>
      </c>
      <c r="CB98" t="s">
        <v>140</v>
      </c>
      <c r="CC98" t="s">
        <v>140</v>
      </c>
      <c r="CD98" t="s">
        <v>140</v>
      </c>
      <c r="CE98" t="s">
        <v>140</v>
      </c>
      <c r="CF98" t="s">
        <v>140</v>
      </c>
      <c r="CG98" t="s">
        <v>140</v>
      </c>
      <c r="CH98" t="s">
        <v>140</v>
      </c>
      <c r="CI98" t="s">
        <v>140</v>
      </c>
      <c r="CJ98" t="s">
        <v>140</v>
      </c>
      <c r="CK98" t="s">
        <v>140</v>
      </c>
      <c r="CL98" t="s">
        <v>140</v>
      </c>
      <c r="CM98" t="s">
        <v>140</v>
      </c>
      <c r="CN98" t="s">
        <v>140</v>
      </c>
      <c r="CO98" t="s">
        <v>140</v>
      </c>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HW98" s="3"/>
      <c r="HX98" s="3"/>
    </row>
    <row r="99" spans="2:254" ht="12" customHeight="1" x14ac:dyDescent="0.15">
      <c r="B99" t="s">
        <v>1034</v>
      </c>
      <c r="C99" t="s">
        <v>140</v>
      </c>
      <c r="D99" t="s">
        <v>140</v>
      </c>
      <c r="E99" t="s">
        <v>140</v>
      </c>
      <c r="F99" t="s">
        <v>140</v>
      </c>
      <c r="G99" t="s">
        <v>140</v>
      </c>
      <c r="H99" t="s">
        <v>140</v>
      </c>
      <c r="I99" t="s">
        <v>140</v>
      </c>
      <c r="J99" t="s">
        <v>140</v>
      </c>
      <c r="K99" t="s">
        <v>140</v>
      </c>
      <c r="L99" t="s">
        <v>140</v>
      </c>
      <c r="M99" t="s">
        <v>140</v>
      </c>
      <c r="N99" t="s">
        <v>140</v>
      </c>
      <c r="O99" t="s">
        <v>140</v>
      </c>
      <c r="P99" t="s">
        <v>140</v>
      </c>
      <c r="Q99" t="s">
        <v>140</v>
      </c>
      <c r="R99" t="s">
        <v>140</v>
      </c>
      <c r="S99" t="s">
        <v>140</v>
      </c>
      <c r="T99" t="s">
        <v>140</v>
      </c>
      <c r="U99" t="s">
        <v>140</v>
      </c>
      <c r="V99" t="s">
        <v>140</v>
      </c>
      <c r="W99" t="s">
        <v>140</v>
      </c>
      <c r="X99" t="s">
        <v>140</v>
      </c>
      <c r="Y99" t="s">
        <v>140</v>
      </c>
      <c r="Z99" t="s">
        <v>140</v>
      </c>
      <c r="AA99" t="s">
        <v>140</v>
      </c>
      <c r="AB99" t="s">
        <v>140</v>
      </c>
      <c r="AC99" t="s">
        <v>140</v>
      </c>
      <c r="AD99" t="s">
        <v>140</v>
      </c>
      <c r="AE99" t="s">
        <v>140</v>
      </c>
      <c r="AF99" t="s">
        <v>140</v>
      </c>
      <c r="AG99" t="s">
        <v>140</v>
      </c>
      <c r="AH99" t="s">
        <v>140</v>
      </c>
      <c r="AI99" t="s">
        <v>140</v>
      </c>
      <c r="AJ99" t="s">
        <v>140</v>
      </c>
      <c r="AK99" t="s">
        <v>140</v>
      </c>
      <c r="AL99" t="s">
        <v>140</v>
      </c>
      <c r="AM99" t="s">
        <v>140</v>
      </c>
      <c r="AN99" t="s">
        <v>140</v>
      </c>
      <c r="AO99" t="s">
        <v>140</v>
      </c>
      <c r="AP99" t="s">
        <v>140</v>
      </c>
      <c r="AQ99" t="s">
        <v>140</v>
      </c>
      <c r="AR99" t="s">
        <v>140</v>
      </c>
      <c r="AS99" t="s">
        <v>140</v>
      </c>
      <c r="AT99" t="s">
        <v>140</v>
      </c>
      <c r="AU99" t="s">
        <v>140</v>
      </c>
      <c r="AV99" t="s">
        <v>140</v>
      </c>
      <c r="AW99" t="s">
        <v>140</v>
      </c>
      <c r="AX99" t="s">
        <v>140</v>
      </c>
      <c r="AY99" t="s">
        <v>140</v>
      </c>
      <c r="AZ99" t="s">
        <v>140</v>
      </c>
      <c r="BA99" t="s">
        <v>140</v>
      </c>
      <c r="BB99" t="s">
        <v>140</v>
      </c>
      <c r="BC99" t="s">
        <v>140</v>
      </c>
      <c r="BD99" t="s">
        <v>140</v>
      </c>
      <c r="BE99" t="s">
        <v>140</v>
      </c>
      <c r="BF99" t="s">
        <v>140</v>
      </c>
      <c r="BG99" t="s">
        <v>140</v>
      </c>
      <c r="BH99" t="s">
        <v>140</v>
      </c>
      <c r="BI99" t="s">
        <v>140</v>
      </c>
      <c r="BJ99" t="s">
        <v>140</v>
      </c>
      <c r="BK99" t="s">
        <v>140</v>
      </c>
      <c r="BL99" t="s">
        <v>140</v>
      </c>
      <c r="BM99" t="s">
        <v>140</v>
      </c>
      <c r="BN99" t="s">
        <v>140</v>
      </c>
      <c r="BO99" t="s">
        <v>140</v>
      </c>
      <c r="BP99" t="s">
        <v>140</v>
      </c>
      <c r="BQ99" t="s">
        <v>140</v>
      </c>
      <c r="BR99" t="s">
        <v>140</v>
      </c>
      <c r="BS99" t="s">
        <v>140</v>
      </c>
      <c r="BT99" t="s">
        <v>140</v>
      </c>
      <c r="BU99" t="s">
        <v>140</v>
      </c>
      <c r="BV99" t="s">
        <v>140</v>
      </c>
      <c r="BW99" t="s">
        <v>140</v>
      </c>
      <c r="BX99" t="s">
        <v>140</v>
      </c>
      <c r="BY99" t="s">
        <v>140</v>
      </c>
      <c r="BZ99" t="s">
        <v>140</v>
      </c>
      <c r="CA99" t="s">
        <v>140</v>
      </c>
      <c r="CB99" t="s">
        <v>140</v>
      </c>
      <c r="CC99" t="s">
        <v>140</v>
      </c>
      <c r="CD99" t="s">
        <v>140</v>
      </c>
      <c r="CE99" t="s">
        <v>140</v>
      </c>
      <c r="CF99" t="s">
        <v>140</v>
      </c>
      <c r="CG99" t="s">
        <v>140</v>
      </c>
      <c r="CH99" t="s">
        <v>140</v>
      </c>
      <c r="CI99" t="s">
        <v>140</v>
      </c>
      <c r="CJ99" t="s">
        <v>140</v>
      </c>
      <c r="CK99" t="s">
        <v>140</v>
      </c>
      <c r="CL99" t="s">
        <v>140</v>
      </c>
      <c r="CM99" t="s">
        <v>140</v>
      </c>
      <c r="CN99" t="s">
        <v>140</v>
      </c>
      <c r="CO99" t="s">
        <v>140</v>
      </c>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row>
    <row r="100" spans="2:254" ht="12" customHeight="1" x14ac:dyDescent="0.15">
      <c r="B100" t="s">
        <v>164</v>
      </c>
      <c r="C100" t="s">
        <v>140</v>
      </c>
      <c r="D100" t="s">
        <v>140</v>
      </c>
      <c r="E100" t="s">
        <v>140</v>
      </c>
      <c r="F100" t="s">
        <v>140</v>
      </c>
      <c r="G100" t="s">
        <v>140</v>
      </c>
      <c r="H100" t="s">
        <v>140</v>
      </c>
      <c r="I100" t="s">
        <v>140</v>
      </c>
      <c r="J100" t="s">
        <v>140</v>
      </c>
      <c r="K100" t="s">
        <v>140</v>
      </c>
      <c r="L100" t="s">
        <v>140</v>
      </c>
      <c r="M100" t="s">
        <v>140</v>
      </c>
      <c r="N100" t="s">
        <v>140</v>
      </c>
      <c r="O100" t="s">
        <v>140</v>
      </c>
      <c r="P100" t="s">
        <v>140</v>
      </c>
      <c r="Q100" t="s">
        <v>140</v>
      </c>
      <c r="R100" t="s">
        <v>140</v>
      </c>
      <c r="S100" t="s">
        <v>140</v>
      </c>
      <c r="T100" t="s">
        <v>140</v>
      </c>
      <c r="U100" t="s">
        <v>140</v>
      </c>
      <c r="V100" t="s">
        <v>140</v>
      </c>
      <c r="W100" t="s">
        <v>140</v>
      </c>
      <c r="X100" t="s">
        <v>140</v>
      </c>
      <c r="Y100" t="s">
        <v>140</v>
      </c>
      <c r="Z100" t="s">
        <v>140</v>
      </c>
      <c r="AA100" t="s">
        <v>140</v>
      </c>
      <c r="AB100" t="s">
        <v>140</v>
      </c>
      <c r="AC100" t="s">
        <v>140</v>
      </c>
      <c r="AD100" t="s">
        <v>140</v>
      </c>
      <c r="AE100" t="s">
        <v>140</v>
      </c>
      <c r="AF100" t="s">
        <v>140</v>
      </c>
      <c r="AG100" t="s">
        <v>140</v>
      </c>
      <c r="AH100" t="s">
        <v>140</v>
      </c>
      <c r="AI100" t="s">
        <v>140</v>
      </c>
      <c r="AJ100" t="s">
        <v>140</v>
      </c>
      <c r="AK100" t="s">
        <v>140</v>
      </c>
      <c r="AL100" t="s">
        <v>140</v>
      </c>
      <c r="AM100" t="s">
        <v>140</v>
      </c>
      <c r="AN100" t="s">
        <v>140</v>
      </c>
      <c r="AO100" t="s">
        <v>140</v>
      </c>
      <c r="AP100" t="s">
        <v>140</v>
      </c>
      <c r="AQ100" t="s">
        <v>140</v>
      </c>
      <c r="AR100" t="s">
        <v>140</v>
      </c>
      <c r="AS100" t="s">
        <v>140</v>
      </c>
      <c r="AT100" t="s">
        <v>140</v>
      </c>
      <c r="AU100" t="s">
        <v>140</v>
      </c>
      <c r="AV100" t="s">
        <v>140</v>
      </c>
      <c r="AW100" t="s">
        <v>140</v>
      </c>
      <c r="AX100" t="s">
        <v>140</v>
      </c>
      <c r="AY100" t="s">
        <v>140</v>
      </c>
      <c r="AZ100" t="s">
        <v>140</v>
      </c>
      <c r="BA100" t="s">
        <v>140</v>
      </c>
      <c r="BB100" t="s">
        <v>140</v>
      </c>
      <c r="BC100" t="s">
        <v>140</v>
      </c>
      <c r="BD100" t="s">
        <v>140</v>
      </c>
      <c r="BE100" t="s">
        <v>140</v>
      </c>
      <c r="BF100" t="s">
        <v>140</v>
      </c>
      <c r="BG100" t="s">
        <v>140</v>
      </c>
      <c r="BH100" t="s">
        <v>140</v>
      </c>
      <c r="BI100" t="s">
        <v>140</v>
      </c>
      <c r="BJ100" t="s">
        <v>140</v>
      </c>
      <c r="BK100" t="s">
        <v>140</v>
      </c>
      <c r="BL100" t="s">
        <v>140</v>
      </c>
      <c r="BM100" t="s">
        <v>140</v>
      </c>
      <c r="BN100" t="s">
        <v>140</v>
      </c>
      <c r="BO100" t="s">
        <v>140</v>
      </c>
      <c r="BP100" t="s">
        <v>140</v>
      </c>
      <c r="BQ100" t="s">
        <v>140</v>
      </c>
      <c r="BR100" t="s">
        <v>140</v>
      </c>
      <c r="BS100" t="s">
        <v>140</v>
      </c>
      <c r="BT100" t="s">
        <v>140</v>
      </c>
      <c r="BU100" t="s">
        <v>140</v>
      </c>
      <c r="BV100" t="s">
        <v>140</v>
      </c>
      <c r="BW100" t="s">
        <v>140</v>
      </c>
      <c r="BX100" t="s">
        <v>140</v>
      </c>
      <c r="BY100" t="s">
        <v>140</v>
      </c>
      <c r="BZ100" t="s">
        <v>140</v>
      </c>
      <c r="CA100" t="s">
        <v>140</v>
      </c>
      <c r="CB100" t="s">
        <v>140</v>
      </c>
      <c r="CC100" t="s">
        <v>140</v>
      </c>
      <c r="CD100" t="s">
        <v>140</v>
      </c>
      <c r="CE100" t="s">
        <v>140</v>
      </c>
      <c r="CF100" t="s">
        <v>140</v>
      </c>
      <c r="CG100" t="s">
        <v>140</v>
      </c>
      <c r="CH100" t="s">
        <v>140</v>
      </c>
      <c r="CI100" t="s">
        <v>140</v>
      </c>
      <c r="CJ100" t="s">
        <v>140</v>
      </c>
      <c r="CK100" t="s">
        <v>140</v>
      </c>
      <c r="CL100" t="s">
        <v>140</v>
      </c>
      <c r="CM100" t="s">
        <v>140</v>
      </c>
      <c r="CN100" t="s">
        <v>140</v>
      </c>
      <c r="CO100" t="s">
        <v>140</v>
      </c>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row>
    <row r="101" spans="2:254" ht="12" customHeight="1" x14ac:dyDescent="0.15">
      <c r="B101" t="s">
        <v>1035</v>
      </c>
      <c r="C101" t="s">
        <v>140</v>
      </c>
      <c r="D101" t="s">
        <v>140</v>
      </c>
      <c r="E101" t="s">
        <v>140</v>
      </c>
      <c r="F101" t="s">
        <v>140</v>
      </c>
      <c r="G101" t="s">
        <v>140</v>
      </c>
      <c r="H101" t="s">
        <v>140</v>
      </c>
      <c r="I101" t="s">
        <v>140</v>
      </c>
      <c r="J101" t="s">
        <v>140</v>
      </c>
      <c r="K101" t="s">
        <v>140</v>
      </c>
      <c r="L101" t="s">
        <v>140</v>
      </c>
      <c r="M101" t="s">
        <v>140</v>
      </c>
      <c r="N101" t="s">
        <v>140</v>
      </c>
      <c r="O101" t="s">
        <v>140</v>
      </c>
      <c r="P101" t="s">
        <v>140</v>
      </c>
      <c r="Q101" t="s">
        <v>140</v>
      </c>
      <c r="R101" t="s">
        <v>140</v>
      </c>
      <c r="S101" t="s">
        <v>140</v>
      </c>
      <c r="T101" t="s">
        <v>140</v>
      </c>
      <c r="U101" t="s">
        <v>140</v>
      </c>
      <c r="V101" t="s">
        <v>140</v>
      </c>
      <c r="W101" t="s">
        <v>140</v>
      </c>
      <c r="X101" t="s">
        <v>140</v>
      </c>
      <c r="Y101" t="s">
        <v>140</v>
      </c>
      <c r="Z101" t="s">
        <v>140</v>
      </c>
      <c r="AA101" t="s">
        <v>140</v>
      </c>
      <c r="AB101" t="s">
        <v>140</v>
      </c>
      <c r="AC101" t="s">
        <v>140</v>
      </c>
      <c r="AD101" t="s">
        <v>140</v>
      </c>
      <c r="AE101" t="s">
        <v>140</v>
      </c>
      <c r="AF101" t="s">
        <v>140</v>
      </c>
      <c r="AG101" t="s">
        <v>140</v>
      </c>
      <c r="AH101" t="s">
        <v>140</v>
      </c>
      <c r="AI101" t="s">
        <v>140</v>
      </c>
      <c r="AJ101" t="s">
        <v>140</v>
      </c>
      <c r="AK101" t="s">
        <v>140</v>
      </c>
      <c r="AL101" t="s">
        <v>140</v>
      </c>
      <c r="AM101" t="s">
        <v>140</v>
      </c>
      <c r="AN101" t="s">
        <v>140</v>
      </c>
      <c r="AO101" t="s">
        <v>140</v>
      </c>
      <c r="AP101" t="s">
        <v>140</v>
      </c>
      <c r="AQ101" t="s">
        <v>140</v>
      </c>
      <c r="AR101" t="s">
        <v>140</v>
      </c>
      <c r="AS101" t="s">
        <v>140</v>
      </c>
      <c r="AT101" t="s">
        <v>140</v>
      </c>
      <c r="AU101" t="s">
        <v>140</v>
      </c>
      <c r="AV101" t="s">
        <v>140</v>
      </c>
      <c r="AW101" t="s">
        <v>140</v>
      </c>
      <c r="AX101" t="s">
        <v>140</v>
      </c>
      <c r="AY101" t="s">
        <v>140</v>
      </c>
      <c r="AZ101" t="s">
        <v>140</v>
      </c>
      <c r="BA101" t="s">
        <v>140</v>
      </c>
      <c r="BB101" t="s">
        <v>140</v>
      </c>
      <c r="BC101" t="s">
        <v>140</v>
      </c>
      <c r="BD101" t="s">
        <v>140</v>
      </c>
      <c r="BE101" t="s">
        <v>140</v>
      </c>
      <c r="BF101" t="s">
        <v>140</v>
      </c>
      <c r="BG101" t="s">
        <v>140</v>
      </c>
      <c r="BH101" t="s">
        <v>140</v>
      </c>
      <c r="BI101" t="s">
        <v>140</v>
      </c>
      <c r="BJ101" t="s">
        <v>140</v>
      </c>
      <c r="BK101" t="s">
        <v>140</v>
      </c>
      <c r="BL101" t="s">
        <v>140</v>
      </c>
      <c r="BM101" t="s">
        <v>140</v>
      </c>
      <c r="BN101" t="s">
        <v>140</v>
      </c>
      <c r="BO101" t="s">
        <v>140</v>
      </c>
      <c r="BP101" t="s">
        <v>140</v>
      </c>
      <c r="BQ101" t="s">
        <v>140</v>
      </c>
      <c r="BR101" t="s">
        <v>140</v>
      </c>
      <c r="BS101" t="s">
        <v>140</v>
      </c>
      <c r="BT101" t="s">
        <v>140</v>
      </c>
      <c r="BU101" t="s">
        <v>140</v>
      </c>
      <c r="BV101" t="s">
        <v>140</v>
      </c>
      <c r="BW101" t="s">
        <v>140</v>
      </c>
      <c r="BX101" t="s">
        <v>140</v>
      </c>
      <c r="BY101" t="s">
        <v>140</v>
      </c>
      <c r="BZ101" t="s">
        <v>140</v>
      </c>
      <c r="CA101" t="s">
        <v>140</v>
      </c>
      <c r="CB101" t="s">
        <v>140</v>
      </c>
      <c r="CC101" t="s">
        <v>140</v>
      </c>
      <c r="CD101" t="s">
        <v>140</v>
      </c>
      <c r="CE101" t="s">
        <v>140</v>
      </c>
      <c r="CF101" t="s">
        <v>140</v>
      </c>
      <c r="CG101" t="s">
        <v>140</v>
      </c>
      <c r="CH101" t="s">
        <v>140</v>
      </c>
      <c r="CI101" t="s">
        <v>140</v>
      </c>
      <c r="CJ101" t="s">
        <v>140</v>
      </c>
      <c r="CK101" t="s">
        <v>140</v>
      </c>
      <c r="CL101" t="s">
        <v>140</v>
      </c>
      <c r="CM101" t="s">
        <v>140</v>
      </c>
      <c r="CN101" t="s">
        <v>140</v>
      </c>
      <c r="CO101" t="s">
        <v>140</v>
      </c>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row>
    <row r="102" spans="2:254" ht="12" customHeight="1" x14ac:dyDescent="0.15">
      <c r="B102" t="s">
        <v>1035</v>
      </c>
      <c r="C102" t="s">
        <v>140</v>
      </c>
      <c r="D102" t="s">
        <v>140</v>
      </c>
      <c r="E102" t="s">
        <v>140</v>
      </c>
      <c r="F102" t="s">
        <v>140</v>
      </c>
      <c r="G102" t="s">
        <v>140</v>
      </c>
      <c r="H102" t="s">
        <v>140</v>
      </c>
      <c r="I102" t="s">
        <v>140</v>
      </c>
      <c r="J102" t="s">
        <v>140</v>
      </c>
      <c r="K102" t="s">
        <v>140</v>
      </c>
      <c r="L102" t="s">
        <v>140</v>
      </c>
      <c r="M102" t="s">
        <v>140</v>
      </c>
      <c r="N102" t="s">
        <v>140</v>
      </c>
      <c r="O102" t="s">
        <v>140</v>
      </c>
      <c r="P102" t="s">
        <v>140</v>
      </c>
      <c r="Q102" t="s">
        <v>140</v>
      </c>
      <c r="R102" t="s">
        <v>140</v>
      </c>
      <c r="S102" t="s">
        <v>140</v>
      </c>
      <c r="T102" t="s">
        <v>140</v>
      </c>
      <c r="U102" t="s">
        <v>140</v>
      </c>
      <c r="V102" t="s">
        <v>140</v>
      </c>
      <c r="W102" t="s">
        <v>140</v>
      </c>
      <c r="X102" t="s">
        <v>140</v>
      </c>
      <c r="Y102" t="s">
        <v>140</v>
      </c>
      <c r="Z102" t="s">
        <v>140</v>
      </c>
      <c r="AA102" t="s">
        <v>140</v>
      </c>
      <c r="AB102" t="s">
        <v>140</v>
      </c>
      <c r="AC102" t="s">
        <v>140</v>
      </c>
      <c r="AD102" t="s">
        <v>140</v>
      </c>
      <c r="AE102" t="s">
        <v>140</v>
      </c>
      <c r="AF102" t="s">
        <v>140</v>
      </c>
      <c r="AG102" t="s">
        <v>140</v>
      </c>
      <c r="AH102" t="s">
        <v>140</v>
      </c>
      <c r="AI102" t="s">
        <v>140</v>
      </c>
      <c r="AJ102" t="s">
        <v>140</v>
      </c>
      <c r="AK102" t="s">
        <v>140</v>
      </c>
      <c r="AL102" t="s">
        <v>140</v>
      </c>
      <c r="AM102" t="s">
        <v>140</v>
      </c>
      <c r="AN102" t="s">
        <v>140</v>
      </c>
      <c r="AO102" t="s">
        <v>140</v>
      </c>
      <c r="AP102" t="s">
        <v>140</v>
      </c>
      <c r="AQ102" t="s">
        <v>140</v>
      </c>
      <c r="AR102" t="s">
        <v>140</v>
      </c>
      <c r="AS102" t="s">
        <v>140</v>
      </c>
      <c r="AT102" t="s">
        <v>140</v>
      </c>
      <c r="AU102" t="s">
        <v>140</v>
      </c>
      <c r="AV102" t="s">
        <v>140</v>
      </c>
      <c r="AW102" t="s">
        <v>140</v>
      </c>
      <c r="AX102" t="s">
        <v>140</v>
      </c>
      <c r="AY102" t="s">
        <v>140</v>
      </c>
      <c r="AZ102" t="s">
        <v>140</v>
      </c>
      <c r="BA102" t="s">
        <v>140</v>
      </c>
      <c r="BB102" t="s">
        <v>140</v>
      </c>
      <c r="BC102" t="s">
        <v>140</v>
      </c>
      <c r="BD102" t="s">
        <v>140</v>
      </c>
      <c r="BE102" t="s">
        <v>140</v>
      </c>
      <c r="BF102" t="s">
        <v>140</v>
      </c>
      <c r="BG102" t="s">
        <v>140</v>
      </c>
      <c r="BH102" t="s">
        <v>140</v>
      </c>
      <c r="BI102" t="s">
        <v>140</v>
      </c>
      <c r="BJ102" t="s">
        <v>140</v>
      </c>
      <c r="BK102" t="s">
        <v>140</v>
      </c>
      <c r="BL102" t="s">
        <v>140</v>
      </c>
      <c r="BM102" t="s">
        <v>140</v>
      </c>
      <c r="BN102" t="s">
        <v>140</v>
      </c>
      <c r="BO102" t="s">
        <v>140</v>
      </c>
      <c r="BP102" t="s">
        <v>140</v>
      </c>
      <c r="BQ102" t="s">
        <v>140</v>
      </c>
      <c r="BR102" t="s">
        <v>140</v>
      </c>
      <c r="BS102" t="s">
        <v>140</v>
      </c>
      <c r="BT102" t="s">
        <v>140</v>
      </c>
      <c r="BU102" t="s">
        <v>140</v>
      </c>
      <c r="BV102" t="s">
        <v>140</v>
      </c>
      <c r="BW102" t="s">
        <v>140</v>
      </c>
      <c r="BX102" t="s">
        <v>140</v>
      </c>
      <c r="BY102" t="s">
        <v>140</v>
      </c>
      <c r="BZ102" t="s">
        <v>140</v>
      </c>
      <c r="CA102" t="s">
        <v>140</v>
      </c>
      <c r="CB102" t="s">
        <v>140</v>
      </c>
      <c r="CC102" t="s">
        <v>140</v>
      </c>
      <c r="CD102" t="s">
        <v>140</v>
      </c>
      <c r="CE102" t="s">
        <v>140</v>
      </c>
      <c r="CF102" t="s">
        <v>140</v>
      </c>
      <c r="CG102" t="s">
        <v>140</v>
      </c>
      <c r="CH102" t="s">
        <v>140</v>
      </c>
      <c r="CI102" t="s">
        <v>140</v>
      </c>
      <c r="CJ102" t="s">
        <v>140</v>
      </c>
      <c r="CK102" t="s">
        <v>140</v>
      </c>
      <c r="CL102" t="s">
        <v>140</v>
      </c>
      <c r="CM102" t="s">
        <v>140</v>
      </c>
      <c r="CN102" t="s">
        <v>140</v>
      </c>
      <c r="CO102" t="s">
        <v>140</v>
      </c>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row>
    <row r="103" spans="2:254" ht="12" customHeight="1" x14ac:dyDescent="0.15">
      <c r="B103" t="s">
        <v>1036</v>
      </c>
      <c r="C103" t="s">
        <v>140</v>
      </c>
      <c r="D103" t="s">
        <v>140</v>
      </c>
      <c r="E103" t="s">
        <v>140</v>
      </c>
      <c r="F103" t="s">
        <v>140</v>
      </c>
      <c r="G103" t="s">
        <v>140</v>
      </c>
      <c r="H103" t="s">
        <v>140</v>
      </c>
      <c r="I103" t="s">
        <v>140</v>
      </c>
      <c r="J103" t="s">
        <v>140</v>
      </c>
      <c r="K103" t="s">
        <v>140</v>
      </c>
      <c r="L103" t="s">
        <v>140</v>
      </c>
      <c r="M103" t="s">
        <v>140</v>
      </c>
      <c r="N103" t="s">
        <v>140</v>
      </c>
      <c r="O103" t="s">
        <v>140</v>
      </c>
      <c r="P103" t="s">
        <v>140</v>
      </c>
      <c r="Q103" t="s">
        <v>140</v>
      </c>
      <c r="R103" t="s">
        <v>140</v>
      </c>
      <c r="S103" t="s">
        <v>140</v>
      </c>
      <c r="T103" t="s">
        <v>140</v>
      </c>
      <c r="U103" t="s">
        <v>140</v>
      </c>
      <c r="V103" t="s">
        <v>140</v>
      </c>
      <c r="W103" t="s">
        <v>140</v>
      </c>
      <c r="X103" t="s">
        <v>140</v>
      </c>
      <c r="Y103" t="s">
        <v>140</v>
      </c>
      <c r="Z103" t="s">
        <v>140</v>
      </c>
      <c r="AA103" t="s">
        <v>140</v>
      </c>
      <c r="AB103" t="s">
        <v>140</v>
      </c>
      <c r="AC103" t="s">
        <v>140</v>
      </c>
      <c r="AD103" t="s">
        <v>140</v>
      </c>
      <c r="AE103" t="s">
        <v>140</v>
      </c>
      <c r="AF103" t="s">
        <v>140</v>
      </c>
      <c r="AG103" t="s">
        <v>140</v>
      </c>
      <c r="AH103" t="s">
        <v>140</v>
      </c>
      <c r="AI103" t="s">
        <v>140</v>
      </c>
      <c r="AJ103" t="s">
        <v>140</v>
      </c>
      <c r="AK103" t="s">
        <v>140</v>
      </c>
      <c r="AL103" t="s">
        <v>140</v>
      </c>
      <c r="AM103" t="s">
        <v>140</v>
      </c>
      <c r="AN103" t="s">
        <v>140</v>
      </c>
      <c r="AO103" t="s">
        <v>140</v>
      </c>
      <c r="AP103" t="s">
        <v>140</v>
      </c>
      <c r="AQ103" t="s">
        <v>140</v>
      </c>
      <c r="AR103" t="s">
        <v>140</v>
      </c>
      <c r="AS103" t="s">
        <v>140</v>
      </c>
      <c r="AT103" t="s">
        <v>140</v>
      </c>
      <c r="AU103" t="s">
        <v>140</v>
      </c>
      <c r="AV103" t="s">
        <v>140</v>
      </c>
      <c r="AW103" t="s">
        <v>140</v>
      </c>
      <c r="AX103" t="s">
        <v>140</v>
      </c>
      <c r="AY103" t="s">
        <v>140</v>
      </c>
      <c r="AZ103" t="s">
        <v>140</v>
      </c>
      <c r="BA103" t="s">
        <v>140</v>
      </c>
      <c r="BB103" t="s">
        <v>140</v>
      </c>
      <c r="BC103" t="s">
        <v>140</v>
      </c>
      <c r="BD103" t="s">
        <v>140</v>
      </c>
      <c r="BE103" t="s">
        <v>140</v>
      </c>
      <c r="BF103" t="s">
        <v>140</v>
      </c>
      <c r="BG103" t="s">
        <v>140</v>
      </c>
      <c r="BH103" t="s">
        <v>140</v>
      </c>
      <c r="BI103" t="s">
        <v>140</v>
      </c>
      <c r="BJ103" t="s">
        <v>140</v>
      </c>
      <c r="BK103" t="s">
        <v>140</v>
      </c>
      <c r="BL103" t="s">
        <v>140</v>
      </c>
      <c r="BM103" t="s">
        <v>140</v>
      </c>
      <c r="BN103" t="s">
        <v>140</v>
      </c>
      <c r="BO103" t="s">
        <v>140</v>
      </c>
      <c r="BP103" t="s">
        <v>140</v>
      </c>
      <c r="BQ103" t="s">
        <v>140</v>
      </c>
      <c r="BR103" t="s">
        <v>140</v>
      </c>
      <c r="BS103" t="s">
        <v>140</v>
      </c>
      <c r="BT103" t="s">
        <v>140</v>
      </c>
      <c r="BU103" t="s">
        <v>140</v>
      </c>
      <c r="BV103" t="s">
        <v>140</v>
      </c>
      <c r="BW103" t="s">
        <v>140</v>
      </c>
      <c r="BX103" t="s">
        <v>140</v>
      </c>
      <c r="BY103" t="s">
        <v>140</v>
      </c>
      <c r="BZ103" t="s">
        <v>140</v>
      </c>
      <c r="CA103" t="s">
        <v>140</v>
      </c>
      <c r="CB103" t="s">
        <v>140</v>
      </c>
      <c r="CC103" t="s">
        <v>140</v>
      </c>
      <c r="CD103" t="s">
        <v>140</v>
      </c>
      <c r="CE103" t="s">
        <v>140</v>
      </c>
      <c r="CF103" t="s">
        <v>140</v>
      </c>
      <c r="CG103" t="s">
        <v>140</v>
      </c>
      <c r="CH103" t="s">
        <v>140</v>
      </c>
      <c r="CI103" t="s">
        <v>140</v>
      </c>
      <c r="CJ103" t="s">
        <v>140</v>
      </c>
      <c r="CK103" t="s">
        <v>140</v>
      </c>
      <c r="CL103" t="s">
        <v>140</v>
      </c>
      <c r="CM103" t="s">
        <v>140</v>
      </c>
      <c r="CN103" t="s">
        <v>140</v>
      </c>
      <c r="CO103" t="s">
        <v>140</v>
      </c>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s="42"/>
      <c r="FN103"/>
      <c r="FO103"/>
      <c r="FP103"/>
      <c r="FQ103"/>
      <c r="FR103"/>
      <c r="FS103"/>
      <c r="FT103"/>
      <c r="FU103"/>
      <c r="FV103"/>
      <c r="FW103"/>
      <c r="FX103"/>
      <c r="FY103"/>
      <c r="FZ103"/>
      <c r="GA103"/>
      <c r="GB103"/>
      <c r="GC103"/>
      <c r="GD103"/>
      <c r="GE103"/>
      <c r="GF103"/>
      <c r="GG103"/>
      <c r="GH103"/>
      <c r="GI103"/>
    </row>
    <row r="104" spans="2:254" ht="12" customHeight="1" x14ac:dyDescent="0.15">
      <c r="B104" t="s">
        <v>165</v>
      </c>
      <c r="C104" t="s">
        <v>140</v>
      </c>
      <c r="D104" t="s">
        <v>140</v>
      </c>
      <c r="E104" t="s">
        <v>140</v>
      </c>
      <c r="F104" t="s">
        <v>140</v>
      </c>
      <c r="G104" t="s">
        <v>140</v>
      </c>
      <c r="H104" t="s">
        <v>140</v>
      </c>
      <c r="I104" t="s">
        <v>140</v>
      </c>
      <c r="J104" t="s">
        <v>140</v>
      </c>
      <c r="K104" t="s">
        <v>140</v>
      </c>
      <c r="L104" t="s">
        <v>140</v>
      </c>
      <c r="M104" t="s">
        <v>140</v>
      </c>
      <c r="N104" t="s">
        <v>140</v>
      </c>
      <c r="O104" t="s">
        <v>140</v>
      </c>
      <c r="P104" t="s">
        <v>140</v>
      </c>
      <c r="Q104" t="s">
        <v>140</v>
      </c>
      <c r="R104" t="s">
        <v>140</v>
      </c>
      <c r="S104" t="s">
        <v>140</v>
      </c>
      <c r="T104" t="s">
        <v>140</v>
      </c>
      <c r="U104" t="s">
        <v>140</v>
      </c>
      <c r="V104" t="s">
        <v>140</v>
      </c>
      <c r="W104" t="s">
        <v>140</v>
      </c>
      <c r="X104" t="s">
        <v>140</v>
      </c>
      <c r="Y104" t="s">
        <v>140</v>
      </c>
      <c r="Z104" t="s">
        <v>140</v>
      </c>
      <c r="AA104" t="s">
        <v>140</v>
      </c>
      <c r="AB104" t="s">
        <v>140</v>
      </c>
      <c r="AC104" t="s">
        <v>140</v>
      </c>
      <c r="AD104" t="s">
        <v>140</v>
      </c>
      <c r="AE104" t="s">
        <v>140</v>
      </c>
      <c r="AF104" t="s">
        <v>140</v>
      </c>
      <c r="AG104" t="s">
        <v>140</v>
      </c>
      <c r="AH104" t="s">
        <v>140</v>
      </c>
      <c r="AI104" t="s">
        <v>140</v>
      </c>
      <c r="AJ104" t="s">
        <v>140</v>
      </c>
      <c r="AK104" t="s">
        <v>140</v>
      </c>
      <c r="AL104" t="s">
        <v>140</v>
      </c>
      <c r="AM104" t="s">
        <v>140</v>
      </c>
      <c r="AN104" t="s">
        <v>140</v>
      </c>
      <c r="AO104" t="s">
        <v>140</v>
      </c>
      <c r="AP104" t="s">
        <v>140</v>
      </c>
      <c r="AQ104" t="s">
        <v>140</v>
      </c>
      <c r="AR104" t="s">
        <v>140</v>
      </c>
      <c r="AS104" t="s">
        <v>140</v>
      </c>
      <c r="AT104" t="s">
        <v>140</v>
      </c>
      <c r="AU104" t="s">
        <v>140</v>
      </c>
      <c r="AV104" t="s">
        <v>140</v>
      </c>
      <c r="AW104" t="s">
        <v>140</v>
      </c>
      <c r="AX104" t="s">
        <v>140</v>
      </c>
      <c r="AY104" t="s">
        <v>140</v>
      </c>
      <c r="AZ104" t="s">
        <v>140</v>
      </c>
      <c r="BA104" t="s">
        <v>140</v>
      </c>
      <c r="BB104" t="s">
        <v>140</v>
      </c>
      <c r="BC104" t="s">
        <v>140</v>
      </c>
      <c r="BD104" t="s">
        <v>140</v>
      </c>
      <c r="BE104" t="s">
        <v>140</v>
      </c>
      <c r="BF104" t="s">
        <v>140</v>
      </c>
      <c r="BG104" t="s">
        <v>140</v>
      </c>
      <c r="BH104" t="s">
        <v>140</v>
      </c>
      <c r="BI104" t="s">
        <v>140</v>
      </c>
      <c r="BJ104" t="s">
        <v>140</v>
      </c>
      <c r="BK104" t="s">
        <v>140</v>
      </c>
      <c r="BL104" t="s">
        <v>140</v>
      </c>
      <c r="BM104" t="s">
        <v>140</v>
      </c>
      <c r="BN104" t="s">
        <v>140</v>
      </c>
      <c r="BO104" t="s">
        <v>140</v>
      </c>
      <c r="BP104" t="s">
        <v>140</v>
      </c>
      <c r="BQ104" t="s">
        <v>140</v>
      </c>
      <c r="BR104" t="s">
        <v>140</v>
      </c>
      <c r="BS104" t="s">
        <v>140</v>
      </c>
      <c r="BT104" t="s">
        <v>140</v>
      </c>
      <c r="BU104" t="s">
        <v>140</v>
      </c>
      <c r="BV104" t="s">
        <v>140</v>
      </c>
      <c r="BW104" t="s">
        <v>140</v>
      </c>
      <c r="BX104" t="s">
        <v>140</v>
      </c>
      <c r="BY104" t="s">
        <v>140</v>
      </c>
      <c r="BZ104" t="s">
        <v>140</v>
      </c>
      <c r="CA104" t="s">
        <v>140</v>
      </c>
      <c r="CB104" t="s">
        <v>140</v>
      </c>
      <c r="CC104" t="s">
        <v>140</v>
      </c>
      <c r="CD104" t="s">
        <v>140</v>
      </c>
      <c r="CE104" t="s">
        <v>140</v>
      </c>
      <c r="CF104" t="s">
        <v>140</v>
      </c>
      <c r="CG104" t="s">
        <v>140</v>
      </c>
      <c r="CH104" t="s">
        <v>140</v>
      </c>
      <c r="CI104" t="s">
        <v>140</v>
      </c>
      <c r="CJ104" t="s">
        <v>140</v>
      </c>
      <c r="CK104" t="s">
        <v>140</v>
      </c>
      <c r="CL104" t="s">
        <v>140</v>
      </c>
      <c r="CM104" t="s">
        <v>140</v>
      </c>
      <c r="CN104" t="s">
        <v>140</v>
      </c>
      <c r="CO104" t="s">
        <v>140</v>
      </c>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row>
    <row r="105" spans="2:254" ht="12" customHeight="1" x14ac:dyDescent="0.15">
      <c r="B105" t="s">
        <v>166</v>
      </c>
      <c r="C105" t="s">
        <v>140</v>
      </c>
      <c r="D105" t="s">
        <v>140</v>
      </c>
      <c r="E105" t="s">
        <v>140</v>
      </c>
      <c r="F105" t="s">
        <v>140</v>
      </c>
      <c r="G105" t="s">
        <v>140</v>
      </c>
      <c r="H105" t="s">
        <v>140</v>
      </c>
      <c r="I105" t="s">
        <v>140</v>
      </c>
      <c r="J105" t="s">
        <v>140</v>
      </c>
      <c r="K105" t="s">
        <v>140</v>
      </c>
      <c r="L105" t="s">
        <v>140</v>
      </c>
      <c r="M105" t="s">
        <v>140</v>
      </c>
      <c r="N105" t="s">
        <v>140</v>
      </c>
      <c r="O105" t="s">
        <v>140</v>
      </c>
      <c r="P105" t="s">
        <v>140</v>
      </c>
      <c r="Q105" t="s">
        <v>140</v>
      </c>
      <c r="R105" t="s">
        <v>140</v>
      </c>
      <c r="S105" t="s">
        <v>140</v>
      </c>
      <c r="T105" t="s">
        <v>140</v>
      </c>
      <c r="U105" t="s">
        <v>140</v>
      </c>
      <c r="V105" t="s">
        <v>140</v>
      </c>
      <c r="W105" t="s">
        <v>140</v>
      </c>
      <c r="X105" t="s">
        <v>140</v>
      </c>
      <c r="Y105" t="s">
        <v>140</v>
      </c>
      <c r="Z105" t="s">
        <v>140</v>
      </c>
      <c r="AA105" t="s">
        <v>140</v>
      </c>
      <c r="AB105" t="s">
        <v>140</v>
      </c>
      <c r="AC105" t="s">
        <v>140</v>
      </c>
      <c r="AD105" t="s">
        <v>140</v>
      </c>
      <c r="AE105" t="s">
        <v>140</v>
      </c>
      <c r="AF105" t="s">
        <v>140</v>
      </c>
      <c r="AG105" t="s">
        <v>140</v>
      </c>
      <c r="AH105" t="s">
        <v>140</v>
      </c>
      <c r="AI105" t="s">
        <v>140</v>
      </c>
      <c r="AJ105" t="s">
        <v>140</v>
      </c>
      <c r="AK105" t="s">
        <v>140</v>
      </c>
      <c r="AL105" t="s">
        <v>140</v>
      </c>
      <c r="AM105" t="s">
        <v>140</v>
      </c>
      <c r="AN105" t="s">
        <v>140</v>
      </c>
      <c r="AO105" t="s">
        <v>140</v>
      </c>
      <c r="AP105" t="s">
        <v>140</v>
      </c>
      <c r="AQ105" t="s">
        <v>140</v>
      </c>
      <c r="AR105" t="s">
        <v>140</v>
      </c>
      <c r="AS105" t="s">
        <v>140</v>
      </c>
      <c r="AT105" t="s">
        <v>140</v>
      </c>
      <c r="AU105" t="s">
        <v>140</v>
      </c>
      <c r="AV105" t="s">
        <v>140</v>
      </c>
      <c r="AW105" t="s">
        <v>140</v>
      </c>
      <c r="AX105" t="s">
        <v>140</v>
      </c>
      <c r="AY105" t="s">
        <v>140</v>
      </c>
      <c r="AZ105" t="s">
        <v>140</v>
      </c>
      <c r="BA105" t="s">
        <v>140</v>
      </c>
      <c r="BB105" t="s">
        <v>140</v>
      </c>
      <c r="BC105" t="s">
        <v>140</v>
      </c>
      <c r="BD105" t="s">
        <v>140</v>
      </c>
      <c r="BE105" t="s">
        <v>140</v>
      </c>
      <c r="BF105" t="s">
        <v>140</v>
      </c>
      <c r="BG105" t="s">
        <v>140</v>
      </c>
      <c r="BH105" t="s">
        <v>140</v>
      </c>
      <c r="BI105" t="s">
        <v>140</v>
      </c>
      <c r="BJ105" t="s">
        <v>140</v>
      </c>
      <c r="BK105" t="s">
        <v>140</v>
      </c>
      <c r="BL105" t="s">
        <v>140</v>
      </c>
      <c r="BM105" t="s">
        <v>140</v>
      </c>
      <c r="BN105" t="s">
        <v>140</v>
      </c>
      <c r="BO105" t="s">
        <v>140</v>
      </c>
      <c r="BP105" t="s">
        <v>140</v>
      </c>
      <c r="BQ105" t="s">
        <v>140</v>
      </c>
      <c r="BR105" t="s">
        <v>140</v>
      </c>
      <c r="BS105" t="s">
        <v>140</v>
      </c>
      <c r="BT105" t="s">
        <v>140</v>
      </c>
      <c r="BU105" t="s">
        <v>140</v>
      </c>
      <c r="BV105" t="s">
        <v>140</v>
      </c>
      <c r="BW105" t="s">
        <v>140</v>
      </c>
      <c r="BX105" t="s">
        <v>140</v>
      </c>
      <c r="BY105" t="s">
        <v>140</v>
      </c>
      <c r="BZ105" t="s">
        <v>140</v>
      </c>
      <c r="CA105" t="s">
        <v>140</v>
      </c>
      <c r="CB105" t="s">
        <v>140</v>
      </c>
      <c r="CC105" t="s">
        <v>140</v>
      </c>
      <c r="CD105" t="s">
        <v>140</v>
      </c>
      <c r="CE105" t="s">
        <v>140</v>
      </c>
      <c r="CF105" t="s">
        <v>140</v>
      </c>
      <c r="CG105" t="s">
        <v>140</v>
      </c>
      <c r="CH105" t="s">
        <v>140</v>
      </c>
      <c r="CI105" t="s">
        <v>140</v>
      </c>
      <c r="CJ105" t="s">
        <v>140</v>
      </c>
      <c r="CK105" t="s">
        <v>140</v>
      </c>
      <c r="CL105" t="s">
        <v>140</v>
      </c>
      <c r="CM105" t="s">
        <v>140</v>
      </c>
      <c r="CN105" t="s">
        <v>140</v>
      </c>
      <c r="CO105" t="s">
        <v>140</v>
      </c>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s="42"/>
      <c r="FN105"/>
      <c r="FO105"/>
      <c r="FP105"/>
      <c r="FQ105"/>
      <c r="FR105"/>
      <c r="FS105"/>
      <c r="FT105"/>
      <c r="FU105"/>
      <c r="FV105"/>
      <c r="FW105"/>
      <c r="FX105"/>
      <c r="FY105"/>
      <c r="FZ105"/>
      <c r="GA105"/>
      <c r="GB105"/>
      <c r="GC105"/>
      <c r="GD105"/>
      <c r="GE105"/>
      <c r="GF105"/>
      <c r="GG105"/>
      <c r="GH105"/>
      <c r="GI105"/>
    </row>
    <row r="106" spans="2:254" ht="12" customHeight="1" x14ac:dyDescent="0.15">
      <c r="B106" t="s">
        <v>552</v>
      </c>
      <c r="C106" t="s">
        <v>140</v>
      </c>
      <c r="D106" t="s">
        <v>140</v>
      </c>
      <c r="E106" t="s">
        <v>140</v>
      </c>
      <c r="F106" s="42" t="s">
        <v>140</v>
      </c>
      <c r="G106" t="s">
        <v>140</v>
      </c>
      <c r="H106" t="s">
        <v>140</v>
      </c>
      <c r="I106" t="s">
        <v>140</v>
      </c>
      <c r="J106" t="s">
        <v>140</v>
      </c>
      <c r="K106" s="42" t="s">
        <v>140</v>
      </c>
      <c r="L106" s="42" t="s">
        <v>140</v>
      </c>
      <c r="M106" t="s">
        <v>140</v>
      </c>
      <c r="N106" s="42" t="s">
        <v>140</v>
      </c>
      <c r="O106" t="s">
        <v>140</v>
      </c>
      <c r="P106" t="s">
        <v>140</v>
      </c>
      <c r="Q106" t="s">
        <v>140</v>
      </c>
      <c r="R106" t="s">
        <v>140</v>
      </c>
      <c r="S106" t="s">
        <v>140</v>
      </c>
      <c r="T106" t="s">
        <v>140</v>
      </c>
      <c r="U106" t="s">
        <v>140</v>
      </c>
      <c r="V106" t="s">
        <v>140</v>
      </c>
      <c r="W106" s="42" t="s">
        <v>140</v>
      </c>
      <c r="X106" t="s">
        <v>140</v>
      </c>
      <c r="Y106" t="s">
        <v>140</v>
      </c>
      <c r="Z106" t="s">
        <v>140</v>
      </c>
      <c r="AA106" t="s">
        <v>140</v>
      </c>
      <c r="AB106" t="s">
        <v>140</v>
      </c>
      <c r="AC106" t="s">
        <v>140</v>
      </c>
      <c r="AD106" t="s">
        <v>140</v>
      </c>
      <c r="AE106" t="s">
        <v>140</v>
      </c>
      <c r="AF106" s="42" t="s">
        <v>140</v>
      </c>
      <c r="AG106" t="s">
        <v>140</v>
      </c>
      <c r="AH106" s="42" t="s">
        <v>140</v>
      </c>
      <c r="AI106" s="42" t="s">
        <v>140</v>
      </c>
      <c r="AJ106" s="42" t="s">
        <v>140</v>
      </c>
      <c r="AK106" s="42" t="s">
        <v>140</v>
      </c>
      <c r="AL106" t="s">
        <v>140</v>
      </c>
      <c r="AM106" t="s">
        <v>140</v>
      </c>
      <c r="AN106" t="s">
        <v>140</v>
      </c>
      <c r="AO106" t="s">
        <v>140</v>
      </c>
      <c r="AP106" t="s">
        <v>140</v>
      </c>
      <c r="AQ106" t="s">
        <v>140</v>
      </c>
      <c r="AR106" t="s">
        <v>140</v>
      </c>
      <c r="AS106" t="s">
        <v>140</v>
      </c>
      <c r="AT106" s="42" t="s">
        <v>140</v>
      </c>
      <c r="AU106" t="s">
        <v>140</v>
      </c>
      <c r="AV106" t="s">
        <v>140</v>
      </c>
      <c r="AW106" t="s">
        <v>140</v>
      </c>
      <c r="AX106" t="s">
        <v>140</v>
      </c>
      <c r="AY106" t="s">
        <v>140</v>
      </c>
      <c r="AZ106" t="s">
        <v>140</v>
      </c>
      <c r="BA106" t="s">
        <v>140</v>
      </c>
      <c r="BB106" t="s">
        <v>140</v>
      </c>
      <c r="BC106" t="s">
        <v>140</v>
      </c>
      <c r="BD106" t="s">
        <v>140</v>
      </c>
      <c r="BE106" s="42" t="s">
        <v>140</v>
      </c>
      <c r="BF106" t="s">
        <v>140</v>
      </c>
      <c r="BG106" s="42" t="s">
        <v>140</v>
      </c>
      <c r="BH106" t="s">
        <v>140</v>
      </c>
      <c r="BI106" t="s">
        <v>140</v>
      </c>
      <c r="BJ106" s="42" t="s">
        <v>140</v>
      </c>
      <c r="BK106" s="42" t="s">
        <v>140</v>
      </c>
      <c r="BL106" t="s">
        <v>140</v>
      </c>
      <c r="BM106" t="s">
        <v>140</v>
      </c>
      <c r="BN106" s="42" t="s">
        <v>140</v>
      </c>
      <c r="BO106" s="42" t="s">
        <v>140</v>
      </c>
      <c r="BP106" s="42" t="s">
        <v>140</v>
      </c>
      <c r="BQ106" t="s">
        <v>140</v>
      </c>
      <c r="BR106" t="s">
        <v>140</v>
      </c>
      <c r="BS106" t="s">
        <v>140</v>
      </c>
      <c r="BT106" s="42" t="s">
        <v>140</v>
      </c>
      <c r="BU106" s="42" t="s">
        <v>140</v>
      </c>
      <c r="BV106" t="s">
        <v>140</v>
      </c>
      <c r="BW106" t="s">
        <v>140</v>
      </c>
      <c r="BX106" t="s">
        <v>140</v>
      </c>
      <c r="BY106" s="42" t="s">
        <v>140</v>
      </c>
      <c r="BZ106" s="42" t="s">
        <v>140</v>
      </c>
      <c r="CA106" s="42" t="s">
        <v>140</v>
      </c>
      <c r="CB106" t="s">
        <v>140</v>
      </c>
      <c r="CC106" s="42" t="s">
        <v>140</v>
      </c>
      <c r="CD106" s="42" t="s">
        <v>140</v>
      </c>
      <c r="CE106" s="42" t="s">
        <v>140</v>
      </c>
      <c r="CF106" s="42" t="s">
        <v>140</v>
      </c>
      <c r="CG106" s="42" t="s">
        <v>140</v>
      </c>
      <c r="CH106" s="42" t="s">
        <v>140</v>
      </c>
      <c r="CI106" t="s">
        <v>140</v>
      </c>
      <c r="CJ106" t="s">
        <v>140</v>
      </c>
      <c r="CK106" t="s">
        <v>140</v>
      </c>
      <c r="CL106" t="s">
        <v>140</v>
      </c>
      <c r="CM106" s="42" t="s">
        <v>140</v>
      </c>
      <c r="CN106" s="42" t="s">
        <v>140</v>
      </c>
      <c r="CO106" t="s">
        <v>140</v>
      </c>
      <c r="CP106"/>
      <c r="CQ106"/>
      <c r="CR106"/>
      <c r="CS106"/>
      <c r="CT106" s="42"/>
      <c r="CU106" s="42"/>
      <c r="CV106"/>
      <c r="CW106"/>
      <c r="CX106"/>
      <c r="CY106"/>
      <c r="CZ106"/>
      <c r="DA106" s="42"/>
      <c r="DB106"/>
      <c r="DC106"/>
      <c r="DD106"/>
      <c r="DE106"/>
      <c r="DF106"/>
      <c r="DG106"/>
      <c r="DH106" s="42"/>
      <c r="DI106" s="42"/>
      <c r="DJ106"/>
      <c r="DK106"/>
      <c r="DL106"/>
      <c r="DM106"/>
      <c r="DN106" s="42"/>
      <c r="DO106" s="42"/>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s="42"/>
      <c r="FL106" s="42"/>
      <c r="FM106" s="42"/>
      <c r="FN106" s="42"/>
      <c r="FO106" s="42"/>
      <c r="FP106" s="42"/>
      <c r="FQ106"/>
      <c r="FR106"/>
      <c r="FS106" s="42"/>
      <c r="FT106" s="42"/>
      <c r="FU106"/>
      <c r="FV106"/>
      <c r="FW106"/>
      <c r="FX106" s="42"/>
      <c r="FY106" s="42"/>
      <c r="FZ106" s="42"/>
      <c r="GA106"/>
      <c r="GB106" s="42"/>
      <c r="GC106"/>
      <c r="GD106"/>
      <c r="GE106"/>
      <c r="GF106"/>
      <c r="GG106"/>
      <c r="GH106" s="42"/>
      <c r="GI106" s="42"/>
      <c r="HW106" s="3"/>
      <c r="HX106" s="3"/>
    </row>
    <row r="107" spans="2:254" ht="12" customHeight="1" x14ac:dyDescent="0.15">
      <c r="B107" t="s">
        <v>548</v>
      </c>
      <c r="C107" t="s">
        <v>140</v>
      </c>
      <c r="D107" t="s">
        <v>140</v>
      </c>
      <c r="E107" t="s">
        <v>140</v>
      </c>
      <c r="F107" t="s">
        <v>140</v>
      </c>
      <c r="G107" t="s">
        <v>140</v>
      </c>
      <c r="H107" t="s">
        <v>140</v>
      </c>
      <c r="I107" t="s">
        <v>140</v>
      </c>
      <c r="J107" t="s">
        <v>140</v>
      </c>
      <c r="K107" t="s">
        <v>140</v>
      </c>
      <c r="L107" t="s">
        <v>140</v>
      </c>
      <c r="M107" t="s">
        <v>140</v>
      </c>
      <c r="N107" t="s">
        <v>140</v>
      </c>
      <c r="O107" t="s">
        <v>140</v>
      </c>
      <c r="P107" t="s">
        <v>140</v>
      </c>
      <c r="Q107" t="s">
        <v>140</v>
      </c>
      <c r="R107" t="s">
        <v>140</v>
      </c>
      <c r="S107" t="s">
        <v>140</v>
      </c>
      <c r="T107" t="s">
        <v>140</v>
      </c>
      <c r="U107" t="s">
        <v>140</v>
      </c>
      <c r="V107" t="s">
        <v>140</v>
      </c>
      <c r="W107" t="s">
        <v>140</v>
      </c>
      <c r="X107" t="s">
        <v>140</v>
      </c>
      <c r="Y107" t="s">
        <v>140</v>
      </c>
      <c r="Z107" t="s">
        <v>140</v>
      </c>
      <c r="AA107" t="s">
        <v>140</v>
      </c>
      <c r="AB107" t="s">
        <v>140</v>
      </c>
      <c r="AC107" t="s">
        <v>140</v>
      </c>
      <c r="AD107" t="s">
        <v>140</v>
      </c>
      <c r="AE107" t="s">
        <v>140</v>
      </c>
      <c r="AF107" t="s">
        <v>140</v>
      </c>
      <c r="AG107" t="s">
        <v>140</v>
      </c>
      <c r="AH107" t="s">
        <v>140</v>
      </c>
      <c r="AI107" t="s">
        <v>140</v>
      </c>
      <c r="AJ107" t="s">
        <v>140</v>
      </c>
      <c r="AK107" t="s">
        <v>140</v>
      </c>
      <c r="AL107" t="s">
        <v>140</v>
      </c>
      <c r="AM107" t="s">
        <v>140</v>
      </c>
      <c r="AN107" t="s">
        <v>140</v>
      </c>
      <c r="AO107" t="s">
        <v>140</v>
      </c>
      <c r="AP107" t="s">
        <v>140</v>
      </c>
      <c r="AQ107" t="s">
        <v>140</v>
      </c>
      <c r="AR107" t="s">
        <v>140</v>
      </c>
      <c r="AS107" t="s">
        <v>140</v>
      </c>
      <c r="AT107" t="s">
        <v>140</v>
      </c>
      <c r="AU107" t="s">
        <v>140</v>
      </c>
      <c r="AV107" t="s">
        <v>140</v>
      </c>
      <c r="AW107" t="s">
        <v>140</v>
      </c>
      <c r="AX107" t="s">
        <v>140</v>
      </c>
      <c r="AY107" t="s">
        <v>140</v>
      </c>
      <c r="AZ107" t="s">
        <v>140</v>
      </c>
      <c r="BA107" t="s">
        <v>140</v>
      </c>
      <c r="BB107" t="s">
        <v>140</v>
      </c>
      <c r="BC107" t="s">
        <v>140</v>
      </c>
      <c r="BD107" t="s">
        <v>140</v>
      </c>
      <c r="BE107" t="s">
        <v>140</v>
      </c>
      <c r="BF107" t="s">
        <v>140</v>
      </c>
      <c r="BG107" t="s">
        <v>140</v>
      </c>
      <c r="BH107" t="s">
        <v>140</v>
      </c>
      <c r="BI107" t="s">
        <v>140</v>
      </c>
      <c r="BJ107" t="s">
        <v>140</v>
      </c>
      <c r="BK107" t="s">
        <v>140</v>
      </c>
      <c r="BL107" t="s">
        <v>140</v>
      </c>
      <c r="BM107" t="s">
        <v>140</v>
      </c>
      <c r="BN107" t="s">
        <v>140</v>
      </c>
      <c r="BO107" t="s">
        <v>140</v>
      </c>
      <c r="BP107" t="s">
        <v>140</v>
      </c>
      <c r="BQ107" t="s">
        <v>140</v>
      </c>
      <c r="BR107" t="s">
        <v>140</v>
      </c>
      <c r="BS107" t="s">
        <v>140</v>
      </c>
      <c r="BT107" t="s">
        <v>140</v>
      </c>
      <c r="BU107" t="s">
        <v>140</v>
      </c>
      <c r="BV107" t="s">
        <v>140</v>
      </c>
      <c r="BW107" t="s">
        <v>140</v>
      </c>
      <c r="BX107" t="s">
        <v>140</v>
      </c>
      <c r="BY107" t="s">
        <v>140</v>
      </c>
      <c r="BZ107" t="s">
        <v>140</v>
      </c>
      <c r="CA107" t="s">
        <v>140</v>
      </c>
      <c r="CB107" t="s">
        <v>140</v>
      </c>
      <c r="CC107" t="s">
        <v>140</v>
      </c>
      <c r="CD107" t="s">
        <v>140</v>
      </c>
      <c r="CE107" t="s">
        <v>140</v>
      </c>
      <c r="CF107" t="s">
        <v>140</v>
      </c>
      <c r="CG107" t="s">
        <v>140</v>
      </c>
      <c r="CH107" t="s">
        <v>140</v>
      </c>
      <c r="CI107" t="s">
        <v>140</v>
      </c>
      <c r="CJ107" t="s">
        <v>140</v>
      </c>
      <c r="CK107" t="s">
        <v>140</v>
      </c>
      <c r="CL107" t="s">
        <v>140</v>
      </c>
      <c r="CM107" t="s">
        <v>140</v>
      </c>
      <c r="CN107" t="s">
        <v>140</v>
      </c>
      <c r="CO107" t="s">
        <v>140</v>
      </c>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row>
    <row r="108" spans="2:254" ht="12" customHeight="1" x14ac:dyDescent="0.15">
      <c r="B108" t="s">
        <v>1037</v>
      </c>
      <c r="C108" t="s">
        <v>140</v>
      </c>
      <c r="D108" t="s">
        <v>140</v>
      </c>
      <c r="E108" t="s">
        <v>140</v>
      </c>
      <c r="F108" t="s">
        <v>140</v>
      </c>
      <c r="G108" t="s">
        <v>140</v>
      </c>
      <c r="H108" t="s">
        <v>140</v>
      </c>
      <c r="I108" t="s">
        <v>140</v>
      </c>
      <c r="J108" t="s">
        <v>140</v>
      </c>
      <c r="K108" t="s">
        <v>140</v>
      </c>
      <c r="L108" t="s">
        <v>140</v>
      </c>
      <c r="M108" t="s">
        <v>140</v>
      </c>
      <c r="N108" t="s">
        <v>140</v>
      </c>
      <c r="O108" t="s">
        <v>140</v>
      </c>
      <c r="P108" t="s">
        <v>140</v>
      </c>
      <c r="Q108" t="s">
        <v>140</v>
      </c>
      <c r="R108" t="s">
        <v>140</v>
      </c>
      <c r="S108" t="s">
        <v>140</v>
      </c>
      <c r="T108" t="s">
        <v>140</v>
      </c>
      <c r="U108" t="s">
        <v>140</v>
      </c>
      <c r="V108" t="s">
        <v>140</v>
      </c>
      <c r="W108" t="s">
        <v>140</v>
      </c>
      <c r="X108" t="s">
        <v>140</v>
      </c>
      <c r="Y108" t="s">
        <v>140</v>
      </c>
      <c r="Z108" t="s">
        <v>140</v>
      </c>
      <c r="AA108" t="s">
        <v>140</v>
      </c>
      <c r="AB108" t="s">
        <v>140</v>
      </c>
      <c r="AC108" t="s">
        <v>140</v>
      </c>
      <c r="AD108" t="s">
        <v>140</v>
      </c>
      <c r="AE108" t="s">
        <v>140</v>
      </c>
      <c r="AF108" t="s">
        <v>140</v>
      </c>
      <c r="AG108" t="s">
        <v>140</v>
      </c>
      <c r="AH108" t="s">
        <v>140</v>
      </c>
      <c r="AI108" t="s">
        <v>140</v>
      </c>
      <c r="AJ108" t="s">
        <v>140</v>
      </c>
      <c r="AK108" s="42" t="s">
        <v>140</v>
      </c>
      <c r="AL108" t="s">
        <v>140</v>
      </c>
      <c r="AM108" t="s">
        <v>140</v>
      </c>
      <c r="AN108" t="s">
        <v>140</v>
      </c>
      <c r="AO108" t="s">
        <v>140</v>
      </c>
      <c r="AP108" t="s">
        <v>140</v>
      </c>
      <c r="AQ108" t="s">
        <v>140</v>
      </c>
      <c r="AR108" t="s">
        <v>140</v>
      </c>
      <c r="AS108" t="s">
        <v>140</v>
      </c>
      <c r="AT108" t="s">
        <v>140</v>
      </c>
      <c r="AU108" t="s">
        <v>140</v>
      </c>
      <c r="AV108" t="s">
        <v>140</v>
      </c>
      <c r="AW108" t="s">
        <v>140</v>
      </c>
      <c r="AX108" t="s">
        <v>140</v>
      </c>
      <c r="AY108" t="s">
        <v>140</v>
      </c>
      <c r="AZ108" t="s">
        <v>140</v>
      </c>
      <c r="BA108" t="s">
        <v>140</v>
      </c>
      <c r="BB108" t="s">
        <v>140</v>
      </c>
      <c r="BC108" t="s">
        <v>140</v>
      </c>
      <c r="BD108" t="s">
        <v>140</v>
      </c>
      <c r="BE108" t="s">
        <v>140</v>
      </c>
      <c r="BF108" t="s">
        <v>140</v>
      </c>
      <c r="BG108" t="s">
        <v>140</v>
      </c>
      <c r="BH108" t="s">
        <v>140</v>
      </c>
      <c r="BI108" t="s">
        <v>140</v>
      </c>
      <c r="BJ108" s="42" t="s">
        <v>140</v>
      </c>
      <c r="BK108" s="42" t="s">
        <v>140</v>
      </c>
      <c r="BL108" t="s">
        <v>140</v>
      </c>
      <c r="BM108" t="s">
        <v>140</v>
      </c>
      <c r="BN108" s="42" t="s">
        <v>140</v>
      </c>
      <c r="BO108" t="s">
        <v>140</v>
      </c>
      <c r="BP108" t="s">
        <v>140</v>
      </c>
      <c r="BQ108" t="s">
        <v>140</v>
      </c>
      <c r="BR108" t="s">
        <v>140</v>
      </c>
      <c r="BS108" t="s">
        <v>140</v>
      </c>
      <c r="BT108" s="42" t="s">
        <v>140</v>
      </c>
      <c r="BU108" s="42" t="s">
        <v>140</v>
      </c>
      <c r="BV108" t="s">
        <v>140</v>
      </c>
      <c r="BW108" t="s">
        <v>140</v>
      </c>
      <c r="BX108" t="s">
        <v>140</v>
      </c>
      <c r="BY108" s="42" t="s">
        <v>140</v>
      </c>
      <c r="BZ108" s="42" t="s">
        <v>140</v>
      </c>
      <c r="CA108" s="42" t="s">
        <v>140</v>
      </c>
      <c r="CB108" t="s">
        <v>140</v>
      </c>
      <c r="CC108" s="42" t="s">
        <v>140</v>
      </c>
      <c r="CD108" s="42" t="s">
        <v>140</v>
      </c>
      <c r="CE108" s="42" t="s">
        <v>140</v>
      </c>
      <c r="CF108" s="42" t="s">
        <v>140</v>
      </c>
      <c r="CG108" s="42" t="s">
        <v>140</v>
      </c>
      <c r="CH108" s="42" t="s">
        <v>140</v>
      </c>
      <c r="CI108" t="s">
        <v>140</v>
      </c>
      <c r="CJ108" t="s">
        <v>140</v>
      </c>
      <c r="CK108" t="s">
        <v>140</v>
      </c>
      <c r="CL108" t="s">
        <v>140</v>
      </c>
      <c r="CM108" t="s">
        <v>140</v>
      </c>
      <c r="CN108" t="s">
        <v>140</v>
      </c>
      <c r="CO108" t="s">
        <v>140</v>
      </c>
      <c r="CP108"/>
      <c r="CQ108"/>
      <c r="CR108"/>
      <c r="CS108"/>
      <c r="CT108" s="42"/>
      <c r="CU108" s="42"/>
      <c r="CV108"/>
      <c r="CW108"/>
      <c r="CX108"/>
      <c r="CY108"/>
      <c r="CZ108"/>
      <c r="DA108" s="42"/>
      <c r="DB108"/>
      <c r="DC108"/>
      <c r="DD108"/>
      <c r="DE108"/>
      <c r="DF108"/>
      <c r="DG108"/>
      <c r="DH108" s="42"/>
      <c r="DI108" s="42"/>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s="42"/>
      <c r="FL108" s="42"/>
      <c r="FM108" s="42"/>
      <c r="FN108" s="42"/>
      <c r="FO108" s="42"/>
      <c r="FP108" s="42"/>
      <c r="FQ108"/>
      <c r="FR108"/>
      <c r="FS108" s="42"/>
      <c r="FT108" s="42"/>
      <c r="FU108"/>
      <c r="FV108"/>
      <c r="FW108"/>
      <c r="FX108" s="42"/>
      <c r="FY108" s="42"/>
      <c r="FZ108" s="42"/>
      <c r="GA108"/>
      <c r="GB108" s="42"/>
      <c r="GC108"/>
      <c r="GD108"/>
      <c r="GE108"/>
      <c r="GF108"/>
      <c r="GG108"/>
      <c r="GH108" s="42"/>
      <c r="GI108" s="42"/>
    </row>
    <row r="109" spans="2:254" ht="12" customHeight="1" x14ac:dyDescent="0.15">
      <c r="B109" t="s">
        <v>552</v>
      </c>
      <c r="C109" t="s">
        <v>140</v>
      </c>
      <c r="D109" t="s">
        <v>140</v>
      </c>
      <c r="E109" t="s">
        <v>140</v>
      </c>
      <c r="F109" t="s">
        <v>140</v>
      </c>
      <c r="G109" t="s">
        <v>140</v>
      </c>
      <c r="H109" t="s">
        <v>140</v>
      </c>
      <c r="I109" t="s">
        <v>140</v>
      </c>
      <c r="J109" t="s">
        <v>140</v>
      </c>
      <c r="K109" t="s">
        <v>140</v>
      </c>
      <c r="L109" t="s">
        <v>140</v>
      </c>
      <c r="M109" t="s">
        <v>140</v>
      </c>
      <c r="N109" t="s">
        <v>140</v>
      </c>
      <c r="O109" t="s">
        <v>140</v>
      </c>
      <c r="P109" t="s">
        <v>140</v>
      </c>
      <c r="Q109" t="s">
        <v>140</v>
      </c>
      <c r="R109" t="s">
        <v>140</v>
      </c>
      <c r="S109" t="s">
        <v>140</v>
      </c>
      <c r="T109" t="s">
        <v>140</v>
      </c>
      <c r="U109" t="s">
        <v>140</v>
      </c>
      <c r="V109" t="s">
        <v>140</v>
      </c>
      <c r="W109" t="s">
        <v>140</v>
      </c>
      <c r="X109" t="s">
        <v>140</v>
      </c>
      <c r="Y109" t="s">
        <v>140</v>
      </c>
      <c r="Z109" t="s">
        <v>140</v>
      </c>
      <c r="AA109" t="s">
        <v>140</v>
      </c>
      <c r="AB109" t="s">
        <v>140</v>
      </c>
      <c r="AC109" t="s">
        <v>140</v>
      </c>
      <c r="AD109" t="s">
        <v>140</v>
      </c>
      <c r="AE109" t="s">
        <v>140</v>
      </c>
      <c r="AF109" t="s">
        <v>140</v>
      </c>
      <c r="AG109" t="s">
        <v>140</v>
      </c>
      <c r="AH109" t="s">
        <v>140</v>
      </c>
      <c r="AI109" t="s">
        <v>140</v>
      </c>
      <c r="AJ109" t="s">
        <v>140</v>
      </c>
      <c r="AK109" t="s">
        <v>140</v>
      </c>
      <c r="AL109" t="s">
        <v>140</v>
      </c>
      <c r="AM109" t="s">
        <v>140</v>
      </c>
      <c r="AN109" t="s">
        <v>140</v>
      </c>
      <c r="AO109" t="s">
        <v>140</v>
      </c>
      <c r="AP109" t="s">
        <v>140</v>
      </c>
      <c r="AQ109" t="s">
        <v>140</v>
      </c>
      <c r="AR109" t="s">
        <v>140</v>
      </c>
      <c r="AS109" t="s">
        <v>140</v>
      </c>
      <c r="AT109" t="s">
        <v>140</v>
      </c>
      <c r="AU109" t="s">
        <v>140</v>
      </c>
      <c r="AV109" t="s">
        <v>140</v>
      </c>
      <c r="AW109" t="s">
        <v>140</v>
      </c>
      <c r="AX109" t="s">
        <v>140</v>
      </c>
      <c r="AY109" t="s">
        <v>140</v>
      </c>
      <c r="AZ109" t="s">
        <v>140</v>
      </c>
      <c r="BA109" t="s">
        <v>140</v>
      </c>
      <c r="BB109" t="s">
        <v>140</v>
      </c>
      <c r="BC109" t="s">
        <v>140</v>
      </c>
      <c r="BD109" t="s">
        <v>140</v>
      </c>
      <c r="BE109" t="s">
        <v>140</v>
      </c>
      <c r="BF109" t="s">
        <v>140</v>
      </c>
      <c r="BG109" t="s">
        <v>140</v>
      </c>
      <c r="BH109" t="s">
        <v>140</v>
      </c>
      <c r="BI109" t="s">
        <v>140</v>
      </c>
      <c r="BJ109" t="s">
        <v>140</v>
      </c>
      <c r="BK109" t="s">
        <v>140</v>
      </c>
      <c r="BL109" t="s">
        <v>140</v>
      </c>
      <c r="BM109" t="s">
        <v>140</v>
      </c>
      <c r="BN109" t="s">
        <v>140</v>
      </c>
      <c r="BO109" t="s">
        <v>140</v>
      </c>
      <c r="BP109" t="s">
        <v>140</v>
      </c>
      <c r="BQ109" t="s">
        <v>140</v>
      </c>
      <c r="BR109" t="s">
        <v>140</v>
      </c>
      <c r="BS109" t="s">
        <v>140</v>
      </c>
      <c r="BT109" t="s">
        <v>140</v>
      </c>
      <c r="BU109" s="42" t="s">
        <v>140</v>
      </c>
      <c r="BV109" t="s">
        <v>140</v>
      </c>
      <c r="BW109" t="s">
        <v>140</v>
      </c>
      <c r="BX109" t="s">
        <v>140</v>
      </c>
      <c r="BY109" t="s">
        <v>140</v>
      </c>
      <c r="BZ109" t="s">
        <v>140</v>
      </c>
      <c r="CA109" t="s">
        <v>140</v>
      </c>
      <c r="CB109" t="s">
        <v>140</v>
      </c>
      <c r="CC109" t="s">
        <v>140</v>
      </c>
      <c r="CD109" t="s">
        <v>140</v>
      </c>
      <c r="CE109" t="s">
        <v>140</v>
      </c>
      <c r="CF109" t="s">
        <v>140</v>
      </c>
      <c r="CG109" t="s">
        <v>140</v>
      </c>
      <c r="CH109" t="s">
        <v>140</v>
      </c>
      <c r="CI109" t="s">
        <v>140</v>
      </c>
      <c r="CJ109" t="s">
        <v>140</v>
      </c>
      <c r="CK109" t="s">
        <v>140</v>
      </c>
      <c r="CL109" t="s">
        <v>140</v>
      </c>
      <c r="CM109" t="s">
        <v>140</v>
      </c>
      <c r="CN109" t="s">
        <v>140</v>
      </c>
      <c r="CO109" t="s">
        <v>140</v>
      </c>
      <c r="CP109"/>
      <c r="CQ109"/>
      <c r="CR109" s="42"/>
      <c r="CS109" s="42"/>
      <c r="CT109" s="42"/>
      <c r="CU109" s="42"/>
      <c r="CV109" s="42"/>
      <c r="CW109"/>
      <c r="CX109" s="42"/>
      <c r="CY109" s="42"/>
      <c r="CZ109" s="42"/>
      <c r="DA109"/>
      <c r="DB109"/>
      <c r="DC109" s="42"/>
      <c r="DD109" s="42"/>
      <c r="DE109" s="42"/>
      <c r="DF109" s="42"/>
      <c r="DG109" s="42"/>
      <c r="DH109" s="42"/>
      <c r="DI109" s="42"/>
      <c r="DJ109" s="42"/>
      <c r="DK109" s="42"/>
      <c r="DL109" s="42"/>
      <c r="DM109" s="42"/>
      <c r="DN109" s="42"/>
      <c r="DO109" s="42"/>
      <c r="DP109" s="42"/>
      <c r="DQ109" s="42"/>
      <c r="DR109" s="42"/>
      <c r="DS109" s="42"/>
      <c r="DT109" s="42"/>
      <c r="DU109" s="42"/>
      <c r="DV109" s="42"/>
      <c r="DW109" s="42"/>
      <c r="DX109" s="42"/>
      <c r="DY109"/>
      <c r="DZ109"/>
      <c r="EA109" s="42"/>
      <c r="EB109" s="42"/>
      <c r="EC109" s="42"/>
      <c r="ED109" s="42"/>
      <c r="EE109" s="42"/>
      <c r="EF109" s="42"/>
      <c r="EG109"/>
      <c r="EH109"/>
      <c r="EI109"/>
      <c r="EJ109" s="42"/>
      <c r="EK109" s="42"/>
      <c r="EL109" s="42"/>
      <c r="EM109"/>
      <c r="EN109"/>
      <c r="EO109"/>
      <c r="EP109"/>
      <c r="EQ109"/>
      <c r="ER109"/>
      <c r="ES109" s="42"/>
      <c r="ET109" s="42"/>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HD109" s="3"/>
      <c r="HF109" s="3"/>
      <c r="HH109" s="3"/>
      <c r="HI109" s="3"/>
      <c r="HJ109" s="3"/>
      <c r="HK109" s="3"/>
      <c r="HL109" s="3"/>
      <c r="HM109" s="3"/>
      <c r="HN109" s="3"/>
      <c r="HO109" s="3"/>
      <c r="HP109" s="3"/>
      <c r="HQ109" s="3"/>
      <c r="HR109" s="3"/>
      <c r="HS109" s="3"/>
      <c r="HT109" s="3"/>
      <c r="HU109" s="3"/>
      <c r="HV109" s="3"/>
      <c r="HW109" s="3"/>
      <c r="HX109" s="3"/>
      <c r="HY109" s="3"/>
      <c r="HZ109" s="3"/>
      <c r="IA109" s="3"/>
      <c r="IB109" s="3"/>
      <c r="IC109" s="3"/>
      <c r="ID109" s="3"/>
      <c r="IE109" s="3"/>
      <c r="IH109" s="3"/>
      <c r="II109" s="3"/>
      <c r="IJ109" s="3"/>
      <c r="IK109" s="3"/>
      <c r="IL109" s="3"/>
      <c r="IM109" s="3"/>
      <c r="IR109" s="3"/>
      <c r="IS109" s="3"/>
      <c r="IT109" s="3"/>
    </row>
    <row r="110" spans="2:254" ht="12" customHeight="1" x14ac:dyDescent="0.15">
      <c r="B110" t="s">
        <v>548</v>
      </c>
      <c r="C110" t="s">
        <v>140</v>
      </c>
      <c r="D110" t="s">
        <v>140</v>
      </c>
      <c r="E110" t="s">
        <v>140</v>
      </c>
      <c r="F110" t="s">
        <v>140</v>
      </c>
      <c r="G110" t="s">
        <v>140</v>
      </c>
      <c r="H110" t="s">
        <v>140</v>
      </c>
      <c r="I110" t="s">
        <v>140</v>
      </c>
      <c r="J110" t="s">
        <v>140</v>
      </c>
      <c r="K110" t="s">
        <v>140</v>
      </c>
      <c r="L110" t="s">
        <v>140</v>
      </c>
      <c r="M110" t="s">
        <v>140</v>
      </c>
      <c r="N110" t="s">
        <v>140</v>
      </c>
      <c r="O110" t="s">
        <v>140</v>
      </c>
      <c r="P110" t="s">
        <v>140</v>
      </c>
      <c r="Q110" t="s">
        <v>140</v>
      </c>
      <c r="R110" t="s">
        <v>140</v>
      </c>
      <c r="S110" t="s">
        <v>140</v>
      </c>
      <c r="T110" t="s">
        <v>140</v>
      </c>
      <c r="U110" t="s">
        <v>140</v>
      </c>
      <c r="V110" t="s">
        <v>140</v>
      </c>
      <c r="W110" t="s">
        <v>140</v>
      </c>
      <c r="X110" t="s">
        <v>140</v>
      </c>
      <c r="Y110" t="s">
        <v>140</v>
      </c>
      <c r="Z110" t="s">
        <v>140</v>
      </c>
      <c r="AA110" t="s">
        <v>140</v>
      </c>
      <c r="AB110" t="s">
        <v>140</v>
      </c>
      <c r="AC110" t="s">
        <v>140</v>
      </c>
      <c r="AD110" t="s">
        <v>140</v>
      </c>
      <c r="AE110" t="s">
        <v>140</v>
      </c>
      <c r="AF110" t="s">
        <v>140</v>
      </c>
      <c r="AG110" t="s">
        <v>140</v>
      </c>
      <c r="AH110" t="s">
        <v>140</v>
      </c>
      <c r="AI110" t="s">
        <v>140</v>
      </c>
      <c r="AJ110" t="s">
        <v>140</v>
      </c>
      <c r="AK110" t="s">
        <v>140</v>
      </c>
      <c r="AL110" t="s">
        <v>140</v>
      </c>
      <c r="AM110" t="s">
        <v>140</v>
      </c>
      <c r="AN110" t="s">
        <v>140</v>
      </c>
      <c r="AO110" t="s">
        <v>140</v>
      </c>
      <c r="AP110" t="s">
        <v>140</v>
      </c>
      <c r="AQ110" t="s">
        <v>140</v>
      </c>
      <c r="AR110" t="s">
        <v>140</v>
      </c>
      <c r="AS110" t="s">
        <v>140</v>
      </c>
      <c r="AT110" t="s">
        <v>140</v>
      </c>
      <c r="AU110" t="s">
        <v>140</v>
      </c>
      <c r="AV110" t="s">
        <v>140</v>
      </c>
      <c r="AW110" t="s">
        <v>140</v>
      </c>
      <c r="AX110" t="s">
        <v>140</v>
      </c>
      <c r="AY110" t="s">
        <v>140</v>
      </c>
      <c r="AZ110" t="s">
        <v>140</v>
      </c>
      <c r="BA110" t="s">
        <v>140</v>
      </c>
      <c r="BB110" t="s">
        <v>140</v>
      </c>
      <c r="BC110" t="s">
        <v>140</v>
      </c>
      <c r="BD110" t="s">
        <v>140</v>
      </c>
      <c r="BE110" t="s">
        <v>140</v>
      </c>
      <c r="BF110" t="s">
        <v>140</v>
      </c>
      <c r="BG110" t="s">
        <v>140</v>
      </c>
      <c r="BH110" t="s">
        <v>140</v>
      </c>
      <c r="BI110" t="s">
        <v>140</v>
      </c>
      <c r="BJ110" t="s">
        <v>140</v>
      </c>
      <c r="BK110" t="s">
        <v>140</v>
      </c>
      <c r="BL110" t="s">
        <v>140</v>
      </c>
      <c r="BM110" t="s">
        <v>140</v>
      </c>
      <c r="BN110" t="s">
        <v>140</v>
      </c>
      <c r="BO110" t="s">
        <v>140</v>
      </c>
      <c r="BP110" t="s">
        <v>140</v>
      </c>
      <c r="BQ110" t="s">
        <v>140</v>
      </c>
      <c r="BR110" t="s">
        <v>140</v>
      </c>
      <c r="BS110" t="s">
        <v>140</v>
      </c>
      <c r="BT110" t="s">
        <v>140</v>
      </c>
      <c r="BU110" t="s">
        <v>140</v>
      </c>
      <c r="BV110" t="s">
        <v>140</v>
      </c>
      <c r="BW110" t="s">
        <v>140</v>
      </c>
      <c r="BX110" t="s">
        <v>140</v>
      </c>
      <c r="BY110" t="s">
        <v>140</v>
      </c>
      <c r="BZ110" t="s">
        <v>140</v>
      </c>
      <c r="CA110" t="s">
        <v>140</v>
      </c>
      <c r="CB110" t="s">
        <v>140</v>
      </c>
      <c r="CC110" t="s">
        <v>140</v>
      </c>
      <c r="CD110" t="s">
        <v>140</v>
      </c>
      <c r="CE110" t="s">
        <v>140</v>
      </c>
      <c r="CF110" t="s">
        <v>140</v>
      </c>
      <c r="CG110" t="s">
        <v>140</v>
      </c>
      <c r="CH110" t="s">
        <v>140</v>
      </c>
      <c r="CI110" t="s">
        <v>140</v>
      </c>
      <c r="CJ110" t="s">
        <v>140</v>
      </c>
      <c r="CK110" t="s">
        <v>140</v>
      </c>
      <c r="CL110" t="s">
        <v>140</v>
      </c>
      <c r="CM110" t="s">
        <v>140</v>
      </c>
      <c r="CN110" t="s">
        <v>140</v>
      </c>
      <c r="CO110" t="s">
        <v>140</v>
      </c>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row>
    <row r="111" spans="2:254" ht="12" customHeight="1" x14ac:dyDescent="0.15">
      <c r="B111" t="s">
        <v>620</v>
      </c>
      <c r="C111" t="s">
        <v>140</v>
      </c>
      <c r="D111" t="s">
        <v>140</v>
      </c>
      <c r="E111" t="s">
        <v>140</v>
      </c>
      <c r="F111" t="s">
        <v>140</v>
      </c>
      <c r="G111" t="s">
        <v>140</v>
      </c>
      <c r="H111" t="s">
        <v>140</v>
      </c>
      <c r="I111" t="s">
        <v>140</v>
      </c>
      <c r="J111" t="s">
        <v>140</v>
      </c>
      <c r="K111" t="s">
        <v>140</v>
      </c>
      <c r="L111" t="s">
        <v>140</v>
      </c>
      <c r="M111" t="s">
        <v>140</v>
      </c>
      <c r="N111">
        <v>2.0085090000000001</v>
      </c>
      <c r="O111" t="s">
        <v>140</v>
      </c>
      <c r="P111" t="s">
        <v>140</v>
      </c>
      <c r="Q111" t="s">
        <v>140</v>
      </c>
      <c r="R111" t="s">
        <v>140</v>
      </c>
      <c r="S111" t="s">
        <v>140</v>
      </c>
      <c r="T111" t="s">
        <v>140</v>
      </c>
      <c r="U111" t="s">
        <v>140</v>
      </c>
      <c r="V111" t="s">
        <v>140</v>
      </c>
      <c r="W111">
        <v>1.5371900000000001</v>
      </c>
      <c r="X111" t="s">
        <v>140</v>
      </c>
      <c r="Y111" t="s">
        <v>140</v>
      </c>
      <c r="Z111" t="s">
        <v>140</v>
      </c>
      <c r="AA111" t="s">
        <v>140</v>
      </c>
      <c r="AB111" t="s">
        <v>140</v>
      </c>
      <c r="AC111" t="s">
        <v>140</v>
      </c>
      <c r="AD111" t="s">
        <v>140</v>
      </c>
      <c r="AE111" t="s">
        <v>140</v>
      </c>
      <c r="AF111" t="s">
        <v>140</v>
      </c>
      <c r="AG111" t="s">
        <v>140</v>
      </c>
      <c r="AH111" t="s">
        <v>140</v>
      </c>
      <c r="AI111" t="s">
        <v>140</v>
      </c>
      <c r="AJ111" t="s">
        <v>140</v>
      </c>
      <c r="AK111" t="s">
        <v>140</v>
      </c>
      <c r="AL111" t="s">
        <v>140</v>
      </c>
      <c r="AM111" t="s">
        <v>140</v>
      </c>
      <c r="AN111" t="s">
        <v>140</v>
      </c>
      <c r="AO111" t="s">
        <v>140</v>
      </c>
      <c r="AP111" t="s">
        <v>140</v>
      </c>
      <c r="AQ111" t="s">
        <v>140</v>
      </c>
      <c r="AR111" t="s">
        <v>140</v>
      </c>
      <c r="AS111" t="s">
        <v>140</v>
      </c>
      <c r="AT111" t="s">
        <v>140</v>
      </c>
      <c r="AU111" t="s">
        <v>140</v>
      </c>
      <c r="AV111" t="s">
        <v>140</v>
      </c>
      <c r="AW111" t="s">
        <v>140</v>
      </c>
      <c r="AX111" t="s">
        <v>140</v>
      </c>
      <c r="AY111" t="s">
        <v>140</v>
      </c>
      <c r="AZ111" t="s">
        <v>140</v>
      </c>
      <c r="BA111" t="s">
        <v>140</v>
      </c>
      <c r="BB111" t="s">
        <v>140</v>
      </c>
      <c r="BC111" t="s">
        <v>140</v>
      </c>
      <c r="BD111" t="s">
        <v>140</v>
      </c>
      <c r="BE111" t="s">
        <v>140</v>
      </c>
      <c r="BF111" t="s">
        <v>140</v>
      </c>
      <c r="BG111">
        <v>1.270834</v>
      </c>
      <c r="BH111" t="s">
        <v>140</v>
      </c>
      <c r="BI111" t="s">
        <v>140</v>
      </c>
      <c r="BJ111" s="42" t="s">
        <v>140</v>
      </c>
      <c r="BK111" s="42" t="s">
        <v>140</v>
      </c>
      <c r="BL111" t="s">
        <v>140</v>
      </c>
      <c r="BM111" t="s">
        <v>140</v>
      </c>
      <c r="BN111" s="42" t="s">
        <v>140</v>
      </c>
      <c r="BO111" t="s">
        <v>140</v>
      </c>
      <c r="BP111" t="s">
        <v>140</v>
      </c>
      <c r="BQ111" t="s">
        <v>140</v>
      </c>
      <c r="BR111" t="s">
        <v>140</v>
      </c>
      <c r="BS111" t="s">
        <v>140</v>
      </c>
      <c r="BT111" s="42" t="s">
        <v>140</v>
      </c>
      <c r="BU111" s="42" t="s">
        <v>140</v>
      </c>
      <c r="BV111" t="s">
        <v>140</v>
      </c>
      <c r="BW111" t="s">
        <v>140</v>
      </c>
      <c r="BX111" t="s">
        <v>140</v>
      </c>
      <c r="BY111" s="42" t="s">
        <v>140</v>
      </c>
      <c r="BZ111" s="42" t="s">
        <v>140</v>
      </c>
      <c r="CA111" s="42" t="s">
        <v>140</v>
      </c>
      <c r="CB111" t="s">
        <v>140</v>
      </c>
      <c r="CC111" s="42">
        <v>1.2708630000000001</v>
      </c>
      <c r="CD111" s="42" t="s">
        <v>140</v>
      </c>
      <c r="CE111" t="s">
        <v>140</v>
      </c>
      <c r="CF111" t="s">
        <v>140</v>
      </c>
      <c r="CG111" s="42" t="s">
        <v>140</v>
      </c>
      <c r="CH111" t="s">
        <v>140</v>
      </c>
      <c r="CI111" t="s">
        <v>140</v>
      </c>
      <c r="CJ111" t="s">
        <v>140</v>
      </c>
      <c r="CK111" t="s">
        <v>140</v>
      </c>
      <c r="CL111" t="s">
        <v>140</v>
      </c>
      <c r="CM111" t="s">
        <v>140</v>
      </c>
      <c r="CN111" t="s">
        <v>140</v>
      </c>
      <c r="CO111" t="s">
        <v>140</v>
      </c>
      <c r="CP111"/>
      <c r="CQ111"/>
      <c r="CR111"/>
      <c r="CS111"/>
      <c r="CT111"/>
      <c r="CU111"/>
      <c r="CV111"/>
      <c r="CW111"/>
      <c r="CX111"/>
      <c r="CY111"/>
      <c r="CZ111"/>
      <c r="DA111"/>
      <c r="DB111"/>
      <c r="DC111"/>
      <c r="DD111"/>
      <c r="DE111"/>
      <c r="DF111"/>
      <c r="DG111"/>
      <c r="DH111" s="42"/>
      <c r="DI111" s="42"/>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s="42"/>
      <c r="FM111" s="42"/>
      <c r="FN111"/>
      <c r="FO111"/>
      <c r="FP111"/>
      <c r="FQ111"/>
      <c r="FR111"/>
      <c r="FS111"/>
      <c r="FT111"/>
      <c r="FU111"/>
      <c r="FV111"/>
      <c r="FW111"/>
      <c r="FX111" s="42"/>
      <c r="FY111"/>
      <c r="FZ111"/>
      <c r="GA111"/>
      <c r="GB111"/>
      <c r="GC111"/>
      <c r="GD111"/>
      <c r="GE111"/>
      <c r="GF111"/>
      <c r="GG111"/>
      <c r="GH111"/>
      <c r="GI111" s="42"/>
    </row>
    <row r="113" spans="34:254" ht="12" customHeight="1" x14ac:dyDescent="0.15">
      <c r="AH113" s="3"/>
      <c r="AI113" s="3"/>
      <c r="AK113" s="3"/>
      <c r="BF113" s="3"/>
      <c r="BG113" s="3"/>
      <c r="BH113" s="3"/>
      <c r="BJ113" s="3"/>
      <c r="BK113" s="3"/>
      <c r="BN113" s="3"/>
      <c r="BS113" s="3"/>
      <c r="BT113" s="3"/>
      <c r="BU113" s="3"/>
      <c r="BV113" s="3"/>
      <c r="BW113" s="3"/>
      <c r="BX113" s="3"/>
      <c r="BY113" s="3"/>
      <c r="BZ113" s="3"/>
      <c r="CA113" s="3"/>
      <c r="CC113" s="3"/>
      <c r="CD113" s="3"/>
      <c r="CE113" s="3"/>
      <c r="CF113" s="3"/>
      <c r="CG113" s="3"/>
      <c r="CH113" s="3"/>
      <c r="CL113" s="3"/>
      <c r="CM113" s="3"/>
      <c r="CN113" s="3"/>
      <c r="CS113" s="3"/>
      <c r="CT113" s="3"/>
      <c r="CU113" s="3"/>
      <c r="CZ113" s="3"/>
      <c r="DA113" s="3"/>
      <c r="DB113" s="3"/>
      <c r="DH113" s="3"/>
      <c r="DI113" s="3"/>
      <c r="FA113" s="3"/>
      <c r="FB113" s="3"/>
      <c r="FC113" s="3"/>
      <c r="FD113" s="3"/>
      <c r="FE113" s="3"/>
      <c r="FF113" s="3"/>
      <c r="FG113" s="3"/>
      <c r="FI113" s="3"/>
      <c r="FJ113" s="3"/>
      <c r="FK113" s="3"/>
      <c r="FL113" s="3"/>
      <c r="FM113" s="3"/>
      <c r="FN113" s="3"/>
      <c r="FO113" s="3"/>
      <c r="FP113" s="3"/>
      <c r="FQ113" s="3"/>
      <c r="FR113" s="3"/>
      <c r="FS113" s="3"/>
      <c r="FT113" s="3"/>
      <c r="FX113" s="3"/>
      <c r="FY113" s="3"/>
      <c r="FZ113" s="3"/>
      <c r="GB113" s="3"/>
      <c r="GH113" s="3"/>
      <c r="GI113" s="3"/>
    </row>
    <row r="114" spans="34:254" ht="12" customHeight="1" x14ac:dyDescent="0.15">
      <c r="CT114" s="3"/>
      <c r="CU114" s="3"/>
      <c r="CX114" s="3"/>
      <c r="DD114" s="3"/>
      <c r="DE114" s="3"/>
      <c r="DI114" s="3"/>
      <c r="DJ114" s="3"/>
      <c r="DK114" s="3"/>
      <c r="DM114" s="3"/>
      <c r="DN114" s="3"/>
      <c r="DQ114" s="3"/>
      <c r="DR114" s="3"/>
      <c r="EJ114" s="3"/>
      <c r="EL114" s="3"/>
      <c r="ES114" s="3"/>
      <c r="ET114" s="3"/>
      <c r="HV114" s="3"/>
      <c r="HW114" s="3"/>
      <c r="HX114" s="3"/>
      <c r="IH114" s="3"/>
      <c r="II114" s="3"/>
      <c r="IS114" s="3"/>
      <c r="IT114" s="3"/>
    </row>
    <row r="115" spans="34:254" ht="12" customHeight="1" x14ac:dyDescent="0.15">
      <c r="AH115" s="3"/>
      <c r="AI115" s="3"/>
      <c r="AK115" s="3"/>
      <c r="BF115" s="3"/>
      <c r="BG115" s="3"/>
      <c r="BH115" s="3"/>
      <c r="BJ115" s="3"/>
      <c r="BK115" s="3"/>
      <c r="BN115" s="3"/>
      <c r="BS115" s="3"/>
      <c r="BT115" s="3"/>
      <c r="BU115" s="3"/>
      <c r="BV115" s="3"/>
      <c r="BW115" s="3"/>
      <c r="BX115" s="3"/>
      <c r="BY115" s="3"/>
      <c r="BZ115" s="3"/>
      <c r="CA115" s="3"/>
      <c r="CC115" s="3"/>
      <c r="CD115" s="3"/>
      <c r="CE115" s="3"/>
      <c r="CF115" s="3"/>
      <c r="CG115" s="3"/>
      <c r="CH115" s="3"/>
      <c r="CL115" s="3"/>
      <c r="CM115" s="3"/>
      <c r="CN115" s="3"/>
      <c r="CS115" s="3"/>
      <c r="CT115" s="3"/>
      <c r="CU115" s="3"/>
      <c r="CZ115" s="3"/>
      <c r="DA115" s="3"/>
      <c r="DB115" s="3"/>
      <c r="DH115" s="3"/>
      <c r="DI115" s="3"/>
      <c r="FA115" s="3"/>
      <c r="FB115" s="3"/>
      <c r="FC115" s="3"/>
      <c r="FD115" s="3"/>
      <c r="FE115" s="3"/>
      <c r="FF115" s="3"/>
      <c r="FG115" s="3"/>
      <c r="FI115" s="3"/>
      <c r="FJ115" s="3"/>
      <c r="FK115" s="3"/>
      <c r="FL115" s="3"/>
      <c r="FM115" s="3"/>
      <c r="FN115" s="3"/>
      <c r="FO115" s="3"/>
      <c r="FP115" s="3"/>
      <c r="FQ115" s="3"/>
      <c r="FR115" s="3"/>
      <c r="FS115" s="3"/>
      <c r="FT115" s="3"/>
      <c r="FX115" s="3"/>
      <c r="FY115" s="3"/>
      <c r="FZ115" s="3"/>
      <c r="GB115" s="3"/>
      <c r="GH115" s="3"/>
      <c r="GI115" s="3"/>
    </row>
    <row r="125" spans="34:254" ht="12" customHeight="1" x14ac:dyDescent="0.15">
      <c r="FC125" s="3"/>
      <c r="FD125" s="3"/>
      <c r="FM125" s="3"/>
    </row>
    <row r="133" spans="34:191" ht="12" customHeight="1" x14ac:dyDescent="0.15">
      <c r="FC133" s="3"/>
      <c r="FD133" s="3"/>
      <c r="FM133" s="3"/>
    </row>
    <row r="136" spans="34:191" ht="12" customHeight="1" x14ac:dyDescent="0.15">
      <c r="AH136" s="3"/>
      <c r="AI136" s="3"/>
      <c r="AK136" s="3"/>
      <c r="BF136" s="3"/>
      <c r="BG136" s="3"/>
      <c r="BH136" s="3"/>
      <c r="BJ136" s="3"/>
      <c r="BK136" s="3"/>
      <c r="BN136" s="3"/>
      <c r="BS136" s="3"/>
      <c r="BT136" s="3"/>
      <c r="BU136" s="3"/>
      <c r="BV136" s="3"/>
      <c r="BW136" s="3"/>
      <c r="BX136" s="3"/>
      <c r="BY136" s="3"/>
      <c r="BZ136" s="3"/>
      <c r="CA136" s="3"/>
      <c r="CC136" s="3"/>
      <c r="CD136" s="3"/>
      <c r="CE136" s="3"/>
      <c r="CF136" s="3"/>
      <c r="CG136" s="3"/>
      <c r="CH136" s="3"/>
      <c r="CL136" s="3"/>
      <c r="CM136" s="3"/>
      <c r="CN136" s="3"/>
      <c r="CS136" s="3"/>
      <c r="CT136" s="3"/>
      <c r="CU136" s="3"/>
      <c r="CZ136" s="3"/>
      <c r="DA136" s="3"/>
      <c r="DB136" s="3"/>
      <c r="DH136" s="3"/>
      <c r="DI136" s="3"/>
      <c r="FA136" s="3"/>
      <c r="FB136" s="3"/>
      <c r="FC136" s="3"/>
      <c r="FD136" s="3"/>
      <c r="FE136" s="3"/>
      <c r="FF136" s="3"/>
      <c r="FG136" s="3"/>
      <c r="FI136" s="3"/>
      <c r="FJ136" s="3"/>
      <c r="FK136" s="3"/>
      <c r="FL136" s="3"/>
      <c r="FM136" s="3"/>
      <c r="FN136" s="3"/>
      <c r="FO136" s="3"/>
      <c r="FP136" s="3"/>
      <c r="FQ136" s="3"/>
      <c r="FR136" s="3"/>
      <c r="FS136" s="3"/>
      <c r="FT136" s="3"/>
      <c r="FX136" s="3"/>
      <c r="FY136" s="3"/>
      <c r="FZ136" s="3"/>
      <c r="GB136" s="3"/>
      <c r="GH136" s="3"/>
      <c r="GI136" s="3"/>
    </row>
    <row r="200" spans="1:254" s="7" customFormat="1" ht="24" customHeight="1" x14ac:dyDescent="0.15">
      <c r="A200" s="6" t="s">
        <v>174</v>
      </c>
      <c r="B200" s="6"/>
      <c r="C200" s="7">
        <f t="shared" ref="C200:AH200" si="0">C1</f>
        <v>5</v>
      </c>
      <c r="D200" s="7" t="str">
        <f t="shared" si="0"/>
        <v>34S</v>
      </c>
      <c r="E200" s="7">
        <f t="shared" si="0"/>
        <v>37</v>
      </c>
      <c r="F200" s="7">
        <f t="shared" si="0"/>
        <v>69</v>
      </c>
      <c r="G200" s="7">
        <f t="shared" si="0"/>
        <v>83</v>
      </c>
      <c r="H200" s="7">
        <f t="shared" si="0"/>
        <v>85</v>
      </c>
      <c r="I200" s="7">
        <f t="shared" si="0"/>
        <v>86</v>
      </c>
      <c r="J200" s="7">
        <f t="shared" si="0"/>
        <v>87</v>
      </c>
      <c r="K200" s="7">
        <f t="shared" si="0"/>
        <v>88</v>
      </c>
      <c r="L200" s="7" t="str">
        <f t="shared" si="0"/>
        <v>88S</v>
      </c>
      <c r="M200" s="7">
        <f t="shared" si="0"/>
        <v>89</v>
      </c>
      <c r="N200" s="7" t="str">
        <f t="shared" si="0"/>
        <v>89S</v>
      </c>
      <c r="O200" s="7">
        <f t="shared" si="0"/>
        <v>90</v>
      </c>
      <c r="P200" s="7">
        <f t="shared" si="0"/>
        <v>91</v>
      </c>
      <c r="Q200" s="7" t="str">
        <f t="shared" si="0"/>
        <v>91S</v>
      </c>
      <c r="R200" s="7">
        <f t="shared" si="0"/>
        <v>92</v>
      </c>
      <c r="S200" s="7" t="str">
        <f t="shared" si="0"/>
        <v>92S</v>
      </c>
      <c r="T200" s="7">
        <f t="shared" si="0"/>
        <v>93</v>
      </c>
      <c r="U200" s="7">
        <f t="shared" si="0"/>
        <v>94</v>
      </c>
      <c r="V200" s="7" t="str">
        <f t="shared" si="0"/>
        <v>94S</v>
      </c>
      <c r="W200" s="7">
        <f t="shared" si="0"/>
        <v>95</v>
      </c>
      <c r="X200" s="7" t="str">
        <f t="shared" si="0"/>
        <v>95S</v>
      </c>
      <c r="Y200" s="7">
        <f t="shared" si="0"/>
        <v>96</v>
      </c>
      <c r="Z200" s="7" t="str">
        <f t="shared" si="0"/>
        <v>96S</v>
      </c>
      <c r="AA200" s="7">
        <f t="shared" si="0"/>
        <v>97</v>
      </c>
      <c r="AB200" s="7">
        <f t="shared" si="0"/>
        <v>98</v>
      </c>
      <c r="AC200" s="7">
        <f t="shared" si="0"/>
        <v>99</v>
      </c>
      <c r="AD200" s="7">
        <f t="shared" si="0"/>
        <v>100</v>
      </c>
      <c r="AE200" s="7" t="str">
        <f t="shared" si="0"/>
        <v>100S</v>
      </c>
      <c r="AF200" s="7">
        <f t="shared" si="0"/>
        <v>101</v>
      </c>
      <c r="AG200" s="7">
        <f t="shared" si="0"/>
        <v>102</v>
      </c>
      <c r="AH200" s="7" t="str">
        <f t="shared" si="0"/>
        <v>102S</v>
      </c>
      <c r="AI200" s="7">
        <f t="shared" ref="AI200:BN200" si="1">AI1</f>
        <v>103</v>
      </c>
      <c r="AJ200" s="7" t="str">
        <f t="shared" si="1"/>
        <v>103S</v>
      </c>
      <c r="AK200" s="7">
        <f t="shared" si="1"/>
        <v>105</v>
      </c>
      <c r="AL200" s="7" t="str">
        <f t="shared" si="1"/>
        <v>105S</v>
      </c>
      <c r="AM200" s="7">
        <f t="shared" si="1"/>
        <v>106</v>
      </c>
      <c r="AN200" s="7">
        <f t="shared" si="1"/>
        <v>108</v>
      </c>
      <c r="AO200" s="7" t="str">
        <f t="shared" si="1"/>
        <v>108S</v>
      </c>
      <c r="AP200" s="7">
        <f t="shared" si="1"/>
        <v>109</v>
      </c>
      <c r="AQ200" s="7">
        <f t="shared" si="1"/>
        <v>110</v>
      </c>
      <c r="AR200" s="7" t="str">
        <f t="shared" si="1"/>
        <v>110S</v>
      </c>
      <c r="AS200" s="7">
        <f t="shared" si="1"/>
        <v>111</v>
      </c>
      <c r="AT200" s="7" t="str">
        <f t="shared" si="1"/>
        <v>113S</v>
      </c>
      <c r="AU200" s="7">
        <f t="shared" si="1"/>
        <v>132</v>
      </c>
      <c r="AV200" s="7" t="str">
        <f t="shared" si="1"/>
        <v>1601A</v>
      </c>
      <c r="AW200" s="7" t="str">
        <f t="shared" si="1"/>
        <v>1601B</v>
      </c>
      <c r="AX200" s="7" t="str">
        <f t="shared" si="1"/>
        <v>1601C</v>
      </c>
      <c r="AY200" s="7" t="str">
        <f t="shared" si="1"/>
        <v>1601D</v>
      </c>
      <c r="AZ200" s="7" t="str">
        <f t="shared" si="1"/>
        <v>1601E</v>
      </c>
      <c r="BA200" s="7" t="str">
        <f t="shared" si="1"/>
        <v>1601F</v>
      </c>
      <c r="BB200" s="7" t="str">
        <f t="shared" si="1"/>
        <v>1601G</v>
      </c>
      <c r="BC200" s="7" t="str">
        <f t="shared" si="1"/>
        <v>1601L</v>
      </c>
      <c r="BD200" s="7" t="str">
        <f t="shared" si="1"/>
        <v>1601V</v>
      </c>
      <c r="BE200" s="7" t="str">
        <f t="shared" si="1"/>
        <v>1607A</v>
      </c>
      <c r="BF200" s="7" t="str">
        <f t="shared" si="1"/>
        <v>1607B</v>
      </c>
      <c r="BG200" s="7" t="str">
        <f t="shared" si="1"/>
        <v>1607C</v>
      </c>
      <c r="BH200" s="7" t="str">
        <f t="shared" si="1"/>
        <v>1607D</v>
      </c>
      <c r="BI200" s="7" t="str">
        <f t="shared" si="1"/>
        <v>1607E</v>
      </c>
      <c r="BJ200" s="7" t="str">
        <f t="shared" si="1"/>
        <v>1607F</v>
      </c>
      <c r="BK200" s="7" t="str">
        <f t="shared" si="1"/>
        <v>1607G</v>
      </c>
      <c r="BL200" s="7" t="str">
        <f t="shared" si="1"/>
        <v>1607L</v>
      </c>
      <c r="BM200" s="7" t="str">
        <f t="shared" si="1"/>
        <v>1607V</v>
      </c>
      <c r="BN200" s="7" t="str">
        <f t="shared" si="1"/>
        <v>1608A</v>
      </c>
      <c r="BO200" s="7" t="str">
        <f t="shared" ref="BO200:CO200" si="2">BO1</f>
        <v>1608B</v>
      </c>
      <c r="BP200" s="7" t="str">
        <f t="shared" si="2"/>
        <v>1608C</v>
      </c>
      <c r="BQ200" s="7" t="str">
        <f t="shared" si="2"/>
        <v>1608D</v>
      </c>
      <c r="BR200" s="7" t="str">
        <f t="shared" si="2"/>
        <v>1608E</v>
      </c>
      <c r="BS200" s="7" t="str">
        <f t="shared" si="2"/>
        <v>1608F</v>
      </c>
      <c r="BT200" s="7" t="str">
        <f t="shared" si="2"/>
        <v>1608G</v>
      </c>
      <c r="BU200" s="7" t="str">
        <f t="shared" si="2"/>
        <v>1608L</v>
      </c>
      <c r="BV200" s="7" t="str">
        <f t="shared" si="2"/>
        <v>1608V</v>
      </c>
      <c r="BW200" s="7" t="str">
        <f t="shared" si="2"/>
        <v>1609A</v>
      </c>
      <c r="BX200" s="7" t="str">
        <f t="shared" si="2"/>
        <v>1609B</v>
      </c>
      <c r="BY200" s="7" t="str">
        <f t="shared" si="2"/>
        <v>1609C</v>
      </c>
      <c r="BZ200" s="7" t="str">
        <f t="shared" si="2"/>
        <v>1609D</v>
      </c>
      <c r="CA200" s="7" t="str">
        <f t="shared" si="2"/>
        <v>1609E</v>
      </c>
      <c r="CB200" s="7" t="str">
        <f t="shared" si="2"/>
        <v>1609F</v>
      </c>
      <c r="CC200" s="7" t="str">
        <f t="shared" si="2"/>
        <v>1609G</v>
      </c>
      <c r="CD200" s="7" t="str">
        <f t="shared" si="2"/>
        <v>1609L</v>
      </c>
      <c r="CE200" s="7" t="str">
        <f t="shared" si="2"/>
        <v>1609V</v>
      </c>
      <c r="CF200" s="7" t="str">
        <f t="shared" si="2"/>
        <v>FEED</v>
      </c>
      <c r="CG200" s="7" t="str">
        <f t="shared" si="2"/>
        <v>V89</v>
      </c>
      <c r="CH200" s="7" t="str">
        <f t="shared" si="2"/>
        <v>V93</v>
      </c>
      <c r="CI200" s="7" t="str">
        <f t="shared" si="2"/>
        <v>V96</v>
      </c>
      <c r="CJ200" s="7" t="str">
        <f t="shared" si="2"/>
        <v>V97</v>
      </c>
      <c r="CK200" s="7" t="str">
        <f t="shared" si="2"/>
        <v>V102</v>
      </c>
      <c r="CL200" s="7" t="str">
        <f t="shared" si="2"/>
        <v>V104</v>
      </c>
      <c r="CM200" s="7" t="str">
        <f t="shared" si="2"/>
        <v>V108</v>
      </c>
      <c r="CN200" s="7" t="str">
        <f t="shared" si="2"/>
        <v>VBTM</v>
      </c>
      <c r="CO200" s="7" t="str">
        <f t="shared" si="2"/>
        <v>VTOP</v>
      </c>
    </row>
    <row r="201" spans="1:254" s="6" customFormat="1" ht="12" customHeight="1" x14ac:dyDescent="0.15">
      <c r="A201" s="6" t="s">
        <v>175</v>
      </c>
    </row>
    <row r="202" spans="1:254" s="4" customFormat="1" ht="12" customHeight="1" x14ac:dyDescent="0.15">
      <c r="A202" s="4" t="s">
        <v>554</v>
      </c>
      <c r="B202" s="5" t="s">
        <v>176</v>
      </c>
      <c r="C202" s="8">
        <f t="shared" ref="C202:AH202" si="3">IF(ISERROR(C11+C12),0,C11+C12)</f>
        <v>0</v>
      </c>
      <c r="D202" s="8">
        <f t="shared" si="3"/>
        <v>0</v>
      </c>
      <c r="E202" s="8">
        <f t="shared" si="3"/>
        <v>0</v>
      </c>
      <c r="F202" s="8">
        <f t="shared" si="3"/>
        <v>0</v>
      </c>
      <c r="G202" s="8">
        <f t="shared" si="3"/>
        <v>0</v>
      </c>
      <c r="H202" s="8">
        <f t="shared" si="3"/>
        <v>0</v>
      </c>
      <c r="I202" s="8">
        <f t="shared" si="3"/>
        <v>0</v>
      </c>
      <c r="J202" s="8">
        <f t="shared" si="3"/>
        <v>0</v>
      </c>
      <c r="K202" s="8">
        <f t="shared" si="3"/>
        <v>0</v>
      </c>
      <c r="L202" s="8">
        <f t="shared" si="3"/>
        <v>0</v>
      </c>
      <c r="M202" s="8">
        <f t="shared" si="3"/>
        <v>0</v>
      </c>
      <c r="N202" s="8">
        <f t="shared" si="3"/>
        <v>0</v>
      </c>
      <c r="O202" s="8">
        <f t="shared" si="3"/>
        <v>0</v>
      </c>
      <c r="P202" s="8">
        <f t="shared" si="3"/>
        <v>0</v>
      </c>
      <c r="Q202" s="8">
        <f t="shared" si="3"/>
        <v>0</v>
      </c>
      <c r="R202" s="8">
        <f t="shared" si="3"/>
        <v>0</v>
      </c>
      <c r="S202" s="8">
        <f t="shared" si="3"/>
        <v>0</v>
      </c>
      <c r="T202" s="8">
        <f t="shared" si="3"/>
        <v>0</v>
      </c>
      <c r="U202" s="8">
        <f t="shared" si="3"/>
        <v>0</v>
      </c>
      <c r="V202" s="8">
        <f t="shared" si="3"/>
        <v>0</v>
      </c>
      <c r="W202" s="8">
        <f t="shared" si="3"/>
        <v>0</v>
      </c>
      <c r="X202" s="8">
        <f t="shared" si="3"/>
        <v>0</v>
      </c>
      <c r="Y202" s="8">
        <f t="shared" si="3"/>
        <v>0</v>
      </c>
      <c r="Z202" s="8">
        <f t="shared" si="3"/>
        <v>0</v>
      </c>
      <c r="AA202" s="8">
        <f t="shared" si="3"/>
        <v>0</v>
      </c>
      <c r="AB202" s="8">
        <f t="shared" si="3"/>
        <v>0</v>
      </c>
      <c r="AC202" s="8">
        <f t="shared" si="3"/>
        <v>0</v>
      </c>
      <c r="AD202" s="8">
        <f t="shared" si="3"/>
        <v>0</v>
      </c>
      <c r="AE202" s="8">
        <f t="shared" si="3"/>
        <v>0</v>
      </c>
      <c r="AF202" s="8">
        <f t="shared" si="3"/>
        <v>0</v>
      </c>
      <c r="AG202" s="8">
        <f t="shared" si="3"/>
        <v>0</v>
      </c>
      <c r="AH202" s="8">
        <f t="shared" si="3"/>
        <v>0</v>
      </c>
      <c r="AI202" s="8">
        <f t="shared" ref="AI202:BN202" si="4">IF(ISERROR(AI11+AI12),0,AI11+AI12)</f>
        <v>0</v>
      </c>
      <c r="AJ202" s="8">
        <f t="shared" si="4"/>
        <v>0</v>
      </c>
      <c r="AK202" s="8">
        <f t="shared" si="4"/>
        <v>0</v>
      </c>
      <c r="AL202" s="8">
        <f t="shared" si="4"/>
        <v>0</v>
      </c>
      <c r="AM202" s="8">
        <f t="shared" si="4"/>
        <v>0</v>
      </c>
      <c r="AN202" s="8">
        <f t="shared" si="4"/>
        <v>0</v>
      </c>
      <c r="AO202" s="8">
        <f t="shared" si="4"/>
        <v>0</v>
      </c>
      <c r="AP202" s="8">
        <f t="shared" si="4"/>
        <v>0</v>
      </c>
      <c r="AQ202" s="8">
        <f t="shared" si="4"/>
        <v>0</v>
      </c>
      <c r="AR202" s="8">
        <f t="shared" si="4"/>
        <v>0</v>
      </c>
      <c r="AS202" s="8">
        <f t="shared" si="4"/>
        <v>0</v>
      </c>
      <c r="AT202" s="8">
        <f t="shared" si="4"/>
        <v>0</v>
      </c>
      <c r="AU202" s="8">
        <f t="shared" si="4"/>
        <v>0</v>
      </c>
      <c r="AV202" s="8">
        <f t="shared" si="4"/>
        <v>0</v>
      </c>
      <c r="AW202" s="8">
        <f t="shared" si="4"/>
        <v>0</v>
      </c>
      <c r="AX202" s="8">
        <f t="shared" si="4"/>
        <v>0</v>
      </c>
      <c r="AY202" s="8">
        <f t="shared" si="4"/>
        <v>0</v>
      </c>
      <c r="AZ202" s="8">
        <f t="shared" si="4"/>
        <v>0</v>
      </c>
      <c r="BA202" s="8">
        <f t="shared" si="4"/>
        <v>0</v>
      </c>
      <c r="BB202" s="8">
        <f t="shared" si="4"/>
        <v>0</v>
      </c>
      <c r="BC202" s="8">
        <f t="shared" si="4"/>
        <v>0</v>
      </c>
      <c r="BD202" s="8">
        <f t="shared" si="4"/>
        <v>0</v>
      </c>
      <c r="BE202" s="8">
        <f t="shared" si="4"/>
        <v>0</v>
      </c>
      <c r="BF202" s="8">
        <f t="shared" si="4"/>
        <v>0</v>
      </c>
      <c r="BG202" s="8">
        <f t="shared" si="4"/>
        <v>0</v>
      </c>
      <c r="BH202" s="8">
        <f t="shared" si="4"/>
        <v>0</v>
      </c>
      <c r="BI202" s="8">
        <f t="shared" si="4"/>
        <v>0</v>
      </c>
      <c r="BJ202" s="8">
        <f t="shared" si="4"/>
        <v>0</v>
      </c>
      <c r="BK202" s="8">
        <f t="shared" si="4"/>
        <v>0</v>
      </c>
      <c r="BL202" s="8">
        <f t="shared" si="4"/>
        <v>0</v>
      </c>
      <c r="BM202" s="8">
        <f t="shared" si="4"/>
        <v>0</v>
      </c>
      <c r="BN202" s="8">
        <f t="shared" si="4"/>
        <v>0</v>
      </c>
      <c r="BO202" s="8">
        <f t="shared" ref="BO202:CO202" si="5">IF(ISERROR(BO11+BO12),0,BO11+BO12)</f>
        <v>0</v>
      </c>
      <c r="BP202" s="8">
        <f t="shared" si="5"/>
        <v>0</v>
      </c>
      <c r="BQ202" s="8">
        <f t="shared" si="5"/>
        <v>0</v>
      </c>
      <c r="BR202" s="8">
        <f t="shared" si="5"/>
        <v>0</v>
      </c>
      <c r="BS202" s="8">
        <f t="shared" si="5"/>
        <v>0</v>
      </c>
      <c r="BT202" s="8">
        <f t="shared" si="5"/>
        <v>0</v>
      </c>
      <c r="BU202" s="8">
        <f t="shared" si="5"/>
        <v>0</v>
      </c>
      <c r="BV202" s="8">
        <f t="shared" si="5"/>
        <v>0</v>
      </c>
      <c r="BW202" s="8">
        <f t="shared" si="5"/>
        <v>0</v>
      </c>
      <c r="BX202" s="8">
        <f t="shared" si="5"/>
        <v>0</v>
      </c>
      <c r="BY202" s="8">
        <f t="shared" si="5"/>
        <v>0</v>
      </c>
      <c r="BZ202" s="8">
        <f t="shared" si="5"/>
        <v>0</v>
      </c>
      <c r="CA202" s="8">
        <f t="shared" si="5"/>
        <v>0</v>
      </c>
      <c r="CB202" s="8">
        <f t="shared" si="5"/>
        <v>0</v>
      </c>
      <c r="CC202" s="8">
        <f t="shared" si="5"/>
        <v>0</v>
      </c>
      <c r="CD202" s="8">
        <f t="shared" si="5"/>
        <v>0</v>
      </c>
      <c r="CE202" s="8">
        <f t="shared" si="5"/>
        <v>0</v>
      </c>
      <c r="CF202" s="8">
        <f t="shared" si="5"/>
        <v>0</v>
      </c>
      <c r="CG202" s="8">
        <f t="shared" si="5"/>
        <v>0</v>
      </c>
      <c r="CH202" s="8">
        <f t="shared" si="5"/>
        <v>0</v>
      </c>
      <c r="CI202" s="8">
        <f t="shared" si="5"/>
        <v>0</v>
      </c>
      <c r="CJ202" s="8">
        <f t="shared" si="5"/>
        <v>0</v>
      </c>
      <c r="CK202" s="8">
        <f t="shared" si="5"/>
        <v>0</v>
      </c>
      <c r="CL202" s="8">
        <f t="shared" si="5"/>
        <v>0</v>
      </c>
      <c r="CM202" s="8">
        <f t="shared" si="5"/>
        <v>0</v>
      </c>
      <c r="CN202" s="8">
        <f t="shared" si="5"/>
        <v>0</v>
      </c>
      <c r="CO202" s="8">
        <f t="shared" si="5"/>
        <v>0</v>
      </c>
      <c r="CP202" s="8"/>
      <c r="CQ202" s="8"/>
      <c r="CR202" s="8"/>
      <c r="CS202" s="8"/>
      <c r="CT202" s="8"/>
      <c r="CU202" s="8"/>
      <c r="CV202" s="8"/>
      <c r="CW202" s="8"/>
      <c r="CX202" s="8"/>
      <c r="CY202" s="8"/>
      <c r="CZ202" s="8"/>
      <c r="DA202" s="8"/>
      <c r="DB202" s="8"/>
      <c r="DC202" s="8"/>
      <c r="DD202" s="8"/>
      <c r="DE202" s="8"/>
      <c r="DF202" s="8"/>
      <c r="DG202" s="8"/>
      <c r="DH202" s="8"/>
      <c r="DI202" s="8"/>
      <c r="DJ202" s="8"/>
      <c r="DK202" s="8"/>
      <c r="DL202" s="8"/>
      <c r="DM202" s="8"/>
      <c r="DN202" s="8"/>
      <c r="DO202" s="8"/>
      <c r="DP202" s="8"/>
      <c r="DQ202" s="8"/>
      <c r="DR202" s="8"/>
      <c r="DS202" s="8"/>
      <c r="DT202" s="8"/>
      <c r="DU202" s="8"/>
      <c r="DV202" s="8"/>
      <c r="DW202" s="8"/>
      <c r="DX202" s="8"/>
      <c r="DY202" s="8"/>
      <c r="DZ202" s="8"/>
      <c r="EA202" s="8"/>
      <c r="EB202" s="8"/>
      <c r="EC202" s="8"/>
      <c r="ED202" s="8"/>
      <c r="EE202" s="8"/>
      <c r="EF202" s="8"/>
      <c r="EG202" s="8"/>
      <c r="EH202" s="8"/>
      <c r="EI202" s="8"/>
      <c r="EJ202" s="8"/>
      <c r="EK202" s="8"/>
      <c r="EL202" s="8"/>
      <c r="EM202" s="8"/>
      <c r="EN202" s="8"/>
      <c r="EO202" s="8"/>
      <c r="EP202" s="8"/>
      <c r="EQ202" s="8"/>
      <c r="ER202" s="8"/>
      <c r="ES202" s="8"/>
      <c r="ET202" s="8"/>
      <c r="EU202" s="8"/>
      <c r="EV202" s="8"/>
      <c r="EW202" s="8"/>
      <c r="EX202" s="8"/>
      <c r="EY202" s="8"/>
      <c r="EZ202" s="8"/>
      <c r="FA202" s="8"/>
      <c r="FB202" s="8"/>
      <c r="FC202" s="8"/>
      <c r="FD202" s="8"/>
      <c r="FE202" s="8"/>
      <c r="FF202" s="8"/>
      <c r="FG202" s="8"/>
      <c r="FH202" s="8"/>
      <c r="FI202" s="8"/>
      <c r="FJ202" s="8"/>
      <c r="FK202" s="8"/>
      <c r="FL202" s="8"/>
      <c r="FM202" s="8"/>
      <c r="FN202" s="8"/>
      <c r="FO202" s="8"/>
      <c r="FP202" s="8"/>
      <c r="FQ202" s="8"/>
      <c r="FR202" s="8"/>
      <c r="FS202" s="8"/>
      <c r="FT202" s="8"/>
      <c r="FU202" s="8"/>
      <c r="FV202" s="8"/>
      <c r="FW202" s="8"/>
      <c r="FX202" s="8"/>
      <c r="FY202" s="8"/>
      <c r="FZ202" s="8"/>
      <c r="GA202" s="8"/>
      <c r="GB202" s="8"/>
      <c r="GC202" s="8"/>
      <c r="GD202" s="8"/>
      <c r="GE202" s="8"/>
      <c r="GF202" s="8"/>
      <c r="GG202" s="8"/>
      <c r="GH202" s="8"/>
      <c r="GI202" s="8"/>
      <c r="GJ202" s="8"/>
      <c r="GK202" s="8"/>
      <c r="GL202" s="8"/>
      <c r="GM202" s="8"/>
      <c r="GN202" s="8"/>
      <c r="GO202" s="8"/>
      <c r="GP202" s="8"/>
      <c r="GQ202" s="8"/>
      <c r="GR202" s="8"/>
      <c r="GS202" s="8"/>
      <c r="GT202" s="8"/>
      <c r="GU202" s="8"/>
      <c r="GV202" s="8"/>
      <c r="GW202" s="8"/>
      <c r="GX202" s="8"/>
      <c r="GY202" s="8"/>
      <c r="GZ202" s="8"/>
      <c r="HA202" s="8"/>
      <c r="HB202" s="8"/>
      <c r="HC202" s="8"/>
      <c r="HD202" s="8"/>
      <c r="HE202" s="8"/>
      <c r="HF202" s="8"/>
      <c r="HG202" s="8"/>
      <c r="HH202" s="8"/>
      <c r="HI202" s="8"/>
      <c r="HJ202" s="8"/>
      <c r="HK202" s="8"/>
      <c r="HL202" s="8"/>
      <c r="HM202" s="8"/>
      <c r="HN202" s="8"/>
      <c r="HO202" s="8"/>
      <c r="HP202" s="8"/>
      <c r="HQ202" s="8"/>
      <c r="HR202" s="8"/>
      <c r="HS202" s="8"/>
      <c r="HT202" s="8"/>
      <c r="HU202" s="8"/>
      <c r="HV202" s="8"/>
      <c r="HW202" s="8"/>
      <c r="HX202" s="8"/>
      <c r="HY202" s="8"/>
      <c r="HZ202" s="8"/>
      <c r="IA202" s="8"/>
      <c r="IB202" s="8"/>
      <c r="IC202" s="8"/>
      <c r="ID202" s="8"/>
      <c r="IE202" s="8"/>
      <c r="IF202" s="8"/>
      <c r="IG202" s="8"/>
      <c r="IH202" s="8"/>
      <c r="II202" s="8"/>
      <c r="IJ202" s="8"/>
      <c r="IK202" s="8"/>
      <c r="IL202" s="8"/>
      <c r="IM202" s="8"/>
      <c r="IN202" s="8"/>
      <c r="IO202" s="8"/>
      <c r="IP202" s="8"/>
      <c r="IQ202" s="8"/>
      <c r="IR202" s="8"/>
      <c r="IS202" s="8"/>
      <c r="IT202" s="8"/>
    </row>
    <row r="203" spans="1:254" s="4" customFormat="1" ht="12" customHeight="1" x14ac:dyDescent="0.15">
      <c r="A203" s="4" t="s">
        <v>177</v>
      </c>
      <c r="B203" s="5" t="s">
        <v>176</v>
      </c>
      <c r="C203" s="8">
        <f t="shared" ref="C203:AH203" si="6">IF(C13=" ",0,C13)</f>
        <v>115.1999</v>
      </c>
      <c r="D203" s="8">
        <f t="shared" si="6"/>
        <v>4263.18</v>
      </c>
      <c r="E203" s="8">
        <f t="shared" si="6"/>
        <v>3464.62</v>
      </c>
      <c r="F203" s="8">
        <f t="shared" si="6"/>
        <v>6797.28</v>
      </c>
      <c r="G203" s="8">
        <f t="shared" si="6"/>
        <v>11481.25</v>
      </c>
      <c r="H203" s="8">
        <f t="shared" si="6"/>
        <v>928.49</v>
      </c>
      <c r="I203" s="8">
        <f t="shared" si="6"/>
        <v>32.117820000000002</v>
      </c>
      <c r="J203" s="8">
        <f t="shared" si="6"/>
        <v>26525.49</v>
      </c>
      <c r="K203" s="8">
        <f t="shared" si="6"/>
        <v>2609.08</v>
      </c>
      <c r="L203" s="8">
        <f t="shared" si="6"/>
        <v>2262.5349999999999</v>
      </c>
      <c r="M203" s="8">
        <f t="shared" si="6"/>
        <v>3018.4070000000002</v>
      </c>
      <c r="N203" s="8">
        <f t="shared" si="6"/>
        <v>3018.4070000000002</v>
      </c>
      <c r="O203" s="8">
        <f t="shared" si="6"/>
        <v>26557.68</v>
      </c>
      <c r="P203" s="8">
        <f t="shared" si="6"/>
        <v>32.117820000000002</v>
      </c>
      <c r="Q203" s="8">
        <f t="shared" si="6"/>
        <v>2294.6529999999998</v>
      </c>
      <c r="R203" s="8">
        <f t="shared" si="6"/>
        <v>0</v>
      </c>
      <c r="S203" s="8">
        <f t="shared" si="6"/>
        <v>0</v>
      </c>
      <c r="T203" s="8">
        <f t="shared" si="6"/>
        <v>26557.68</v>
      </c>
      <c r="U203" s="8">
        <f t="shared" si="6"/>
        <v>2730.33</v>
      </c>
      <c r="V203" s="8">
        <f t="shared" si="6"/>
        <v>2730.33</v>
      </c>
      <c r="W203" s="8">
        <f t="shared" si="6"/>
        <v>23827.35</v>
      </c>
      <c r="X203" s="8">
        <f t="shared" si="6"/>
        <v>23827.35</v>
      </c>
      <c r="Y203" s="8">
        <f t="shared" si="6"/>
        <v>0</v>
      </c>
      <c r="Z203" s="8">
        <f t="shared" si="6"/>
        <v>0</v>
      </c>
      <c r="AA203" s="8">
        <f t="shared" si="6"/>
        <v>4.9583299999999998E-9</v>
      </c>
      <c r="AB203" s="8">
        <f t="shared" si="6"/>
        <v>435.6771</v>
      </c>
      <c r="AC203" s="8">
        <f t="shared" si="6"/>
        <v>459.97770000000003</v>
      </c>
      <c r="AD203" s="8">
        <f t="shared" si="6"/>
        <v>396.66269999999997</v>
      </c>
      <c r="AE203" s="8">
        <f t="shared" si="6"/>
        <v>0</v>
      </c>
      <c r="AF203" s="8">
        <f t="shared" si="6"/>
        <v>24.300609999999999</v>
      </c>
      <c r="AG203" s="8">
        <f t="shared" si="6"/>
        <v>344.77690000000001</v>
      </c>
      <c r="AH203" s="8">
        <f t="shared" si="6"/>
        <v>344.77690000000001</v>
      </c>
      <c r="AI203" s="8">
        <f t="shared" ref="AI203:BN203" si="7">IF(AI13=" ",0,AI13)</f>
        <v>511.86349999999999</v>
      </c>
      <c r="AJ203" s="8">
        <f t="shared" si="7"/>
        <v>511.86349999999999</v>
      </c>
      <c r="AK203" s="8">
        <f t="shared" si="7"/>
        <v>115.1999</v>
      </c>
      <c r="AL203" s="8">
        <f t="shared" si="7"/>
        <v>511.86349999999999</v>
      </c>
      <c r="AM203" s="8">
        <f t="shared" si="7"/>
        <v>25056.33</v>
      </c>
      <c r="AN203" s="8">
        <f t="shared" si="7"/>
        <v>23803.040000000001</v>
      </c>
      <c r="AO203" s="8">
        <f t="shared" si="7"/>
        <v>23803.040000000001</v>
      </c>
      <c r="AP203" s="8">
        <f t="shared" si="7"/>
        <v>1253.2190000000001</v>
      </c>
      <c r="AQ203" s="8">
        <f t="shared" si="7"/>
        <v>1253.2190000000001</v>
      </c>
      <c r="AR203" s="8">
        <f t="shared" si="7"/>
        <v>0</v>
      </c>
      <c r="AS203" s="8">
        <f t="shared" si="7"/>
        <v>1228.9179999999999</v>
      </c>
      <c r="AT203" s="8">
        <f t="shared" si="7"/>
        <v>23803.040000000001</v>
      </c>
      <c r="AU203" s="8">
        <f t="shared" si="7"/>
        <v>3018.4070000000002</v>
      </c>
      <c r="AV203" s="8">
        <f t="shared" si="7"/>
        <v>3018.4070000000002</v>
      </c>
      <c r="AW203" s="8">
        <f t="shared" si="7"/>
        <v>29609.1</v>
      </c>
      <c r="AX203" s="8">
        <f t="shared" si="7"/>
        <v>29609.1</v>
      </c>
      <c r="AY203" s="8">
        <f t="shared" si="7"/>
        <v>29609.1</v>
      </c>
      <c r="AZ203" s="8">
        <f t="shared" si="7"/>
        <v>29609.1</v>
      </c>
      <c r="BA203" s="8">
        <f t="shared" si="7"/>
        <v>29609.1</v>
      </c>
      <c r="BB203" s="8">
        <f t="shared" si="7"/>
        <v>29609.1</v>
      </c>
      <c r="BC203" s="8">
        <f t="shared" si="7"/>
        <v>21225.99</v>
      </c>
      <c r="BD203" s="8">
        <f t="shared" si="7"/>
        <v>8383.1180000000004</v>
      </c>
      <c r="BE203" s="8">
        <f t="shared" si="7"/>
        <v>344.77690000000001</v>
      </c>
      <c r="BF203" s="8">
        <f t="shared" si="7"/>
        <v>2605.951</v>
      </c>
      <c r="BG203" s="8">
        <f t="shared" si="7"/>
        <v>2605.951</v>
      </c>
      <c r="BH203" s="8">
        <f t="shared" si="7"/>
        <v>2605.951</v>
      </c>
      <c r="BI203" s="8">
        <f t="shared" si="7"/>
        <v>2605.951</v>
      </c>
      <c r="BJ203" s="8">
        <f t="shared" si="7"/>
        <v>2605.951</v>
      </c>
      <c r="BK203" s="8">
        <f t="shared" si="7"/>
        <v>2605.951</v>
      </c>
      <c r="BL203" s="8">
        <f t="shared" si="7"/>
        <v>1353.2080000000001</v>
      </c>
      <c r="BM203" s="8">
        <f t="shared" si="7"/>
        <v>1252.7429999999999</v>
      </c>
      <c r="BN203" s="8">
        <f t="shared" si="7"/>
        <v>4.9583299999999998E-9</v>
      </c>
      <c r="BO203" s="8">
        <f t="shared" ref="BO203:CO203" si="8">IF(BO13=" ",0,BO13)</f>
        <v>4.6330000000000004E-6</v>
      </c>
      <c r="BP203" s="8">
        <f t="shared" si="8"/>
        <v>4.6330000000000004E-6</v>
      </c>
      <c r="BQ203" s="8">
        <f t="shared" si="8"/>
        <v>4.6330000000000004E-6</v>
      </c>
      <c r="BR203" s="8">
        <f t="shared" si="8"/>
        <v>4.6330000000000004E-6</v>
      </c>
      <c r="BS203" s="8">
        <f t="shared" si="8"/>
        <v>4.6330000000000004E-6</v>
      </c>
      <c r="BT203" s="8">
        <f t="shared" si="8"/>
        <v>4.6330000000000004E-6</v>
      </c>
      <c r="BU203" s="8">
        <f t="shared" si="8"/>
        <v>8.5023100000000004E-7</v>
      </c>
      <c r="BV203" s="8">
        <f t="shared" si="8"/>
        <v>3.78277E-6</v>
      </c>
      <c r="BW203" s="8">
        <f t="shared" si="8"/>
        <v>23803.040000000001</v>
      </c>
      <c r="BX203" s="8">
        <f t="shared" si="8"/>
        <v>40426.639999999999</v>
      </c>
      <c r="BY203" s="8">
        <f t="shared" si="8"/>
        <v>40426.639999999999</v>
      </c>
      <c r="BZ203" s="8">
        <f t="shared" si="8"/>
        <v>40426.639999999999</v>
      </c>
      <c r="CA203" s="8">
        <f t="shared" si="8"/>
        <v>40426.639999999999</v>
      </c>
      <c r="CB203" s="8">
        <f t="shared" si="8"/>
        <v>40426.639999999999</v>
      </c>
      <c r="CC203" s="8">
        <f t="shared" si="8"/>
        <v>40426.639999999999</v>
      </c>
      <c r="CD203" s="8">
        <f t="shared" si="8"/>
        <v>36385.26</v>
      </c>
      <c r="CE203" s="8">
        <f t="shared" si="8"/>
        <v>4041.3789999999999</v>
      </c>
      <c r="CF203" s="8">
        <f t="shared" si="8"/>
        <v>29543.9</v>
      </c>
      <c r="CG203" s="8">
        <f t="shared" si="8"/>
        <v>3018.4070000000002</v>
      </c>
      <c r="CH203" s="8">
        <f t="shared" si="8"/>
        <v>26557.68</v>
      </c>
      <c r="CI203" s="8">
        <f t="shared" si="8"/>
        <v>0</v>
      </c>
      <c r="CJ203" s="8">
        <f t="shared" si="8"/>
        <v>4.9583299999999998E-9</v>
      </c>
      <c r="CK203" s="8">
        <f t="shared" si="8"/>
        <v>344.77690000000001</v>
      </c>
      <c r="CL203" s="8">
        <f t="shared" si="8"/>
        <v>0</v>
      </c>
      <c r="CM203" s="8">
        <f t="shared" si="8"/>
        <v>23803.040000000001</v>
      </c>
      <c r="CN203" s="8">
        <f t="shared" si="8"/>
        <v>3018.4070000000002</v>
      </c>
      <c r="CO203" s="8">
        <f t="shared" si="8"/>
        <v>26525.49</v>
      </c>
      <c r="CP203" s="8"/>
      <c r="CQ203" s="8"/>
      <c r="CR203" s="8"/>
      <c r="CS203" s="8"/>
      <c r="CT203" s="8"/>
      <c r="CU203" s="8"/>
      <c r="CV203" s="8"/>
      <c r="CW203" s="8"/>
      <c r="CX203" s="8"/>
      <c r="CY203" s="8"/>
      <c r="CZ203" s="8"/>
      <c r="DA203" s="8"/>
      <c r="DB203" s="8"/>
      <c r="DC203" s="8"/>
      <c r="DD203" s="8"/>
      <c r="DE203" s="8"/>
      <c r="DF203" s="8"/>
      <c r="DG203" s="8"/>
      <c r="DH203" s="8"/>
      <c r="DI203" s="8"/>
      <c r="DJ203" s="8"/>
      <c r="DK203" s="8"/>
      <c r="DL203" s="8"/>
      <c r="DM203" s="8"/>
      <c r="DN203" s="8"/>
      <c r="DO203" s="8"/>
      <c r="DP203" s="8"/>
      <c r="DQ203" s="8"/>
      <c r="DR203" s="8"/>
      <c r="DS203" s="8"/>
      <c r="DT203" s="8"/>
      <c r="DU203" s="8"/>
      <c r="DV203" s="8"/>
      <c r="DW203" s="8"/>
      <c r="DX203" s="8"/>
      <c r="DY203" s="8"/>
      <c r="DZ203" s="8"/>
      <c r="EA203" s="8"/>
      <c r="EB203" s="8"/>
      <c r="EC203" s="8"/>
      <c r="ED203" s="8"/>
      <c r="EE203" s="8"/>
      <c r="EF203" s="8"/>
      <c r="EG203" s="8"/>
      <c r="EH203" s="8"/>
      <c r="EI203" s="8"/>
      <c r="EJ203" s="8"/>
      <c r="EK203" s="8"/>
      <c r="EL203" s="8"/>
      <c r="EM203" s="8"/>
      <c r="EN203" s="8"/>
      <c r="EO203" s="8"/>
      <c r="EP203" s="8"/>
      <c r="EQ203" s="8"/>
      <c r="ER203" s="8"/>
      <c r="ES203" s="8"/>
      <c r="ET203" s="8"/>
      <c r="EU203" s="8"/>
      <c r="EV203" s="8"/>
      <c r="EW203" s="8"/>
      <c r="EX203" s="8"/>
      <c r="EY203" s="8"/>
      <c r="EZ203" s="8"/>
      <c r="FA203" s="8"/>
      <c r="FB203" s="8"/>
      <c r="FC203" s="8"/>
      <c r="FD203" s="8"/>
      <c r="FE203" s="8"/>
      <c r="FF203" s="8"/>
      <c r="FG203" s="8"/>
      <c r="FH203" s="8"/>
      <c r="FI203" s="8"/>
      <c r="FJ203" s="8"/>
      <c r="FK203" s="8"/>
      <c r="FL203" s="8"/>
      <c r="FM203" s="8"/>
      <c r="FN203" s="8"/>
      <c r="FO203" s="8"/>
      <c r="FP203" s="8"/>
      <c r="FQ203" s="8"/>
      <c r="FR203" s="8"/>
      <c r="FS203" s="8"/>
      <c r="FT203" s="8"/>
      <c r="FU203" s="8"/>
      <c r="FV203" s="8"/>
      <c r="FW203" s="8"/>
      <c r="FX203" s="8"/>
      <c r="FY203" s="8"/>
      <c r="FZ203" s="8"/>
      <c r="GA203" s="8"/>
      <c r="GB203" s="8"/>
      <c r="GC203" s="8"/>
      <c r="GD203" s="8"/>
      <c r="GE203" s="8"/>
      <c r="GF203" s="8"/>
      <c r="GG203" s="8"/>
      <c r="GH203" s="8"/>
      <c r="GI203" s="8"/>
      <c r="GJ203" s="8"/>
      <c r="GK203" s="8"/>
      <c r="GL203" s="8"/>
      <c r="GM203" s="8"/>
      <c r="GN203" s="8"/>
      <c r="GO203" s="8"/>
      <c r="GP203" s="8"/>
      <c r="GQ203" s="8"/>
      <c r="GR203" s="8"/>
      <c r="GS203" s="8"/>
      <c r="GT203" s="8"/>
      <c r="GU203" s="8"/>
      <c r="GV203" s="8"/>
      <c r="GW203" s="8"/>
      <c r="GX203" s="8"/>
      <c r="GY203" s="8"/>
      <c r="GZ203" s="8"/>
      <c r="HA203" s="8"/>
      <c r="HB203" s="8"/>
      <c r="HC203" s="8"/>
      <c r="HD203" s="8"/>
      <c r="HE203" s="8"/>
      <c r="HF203" s="8"/>
      <c r="HG203" s="8"/>
      <c r="HH203" s="8"/>
      <c r="HI203" s="8"/>
      <c r="HJ203" s="8"/>
      <c r="HK203" s="8"/>
      <c r="HL203" s="8"/>
      <c r="HM203" s="8"/>
      <c r="HN203" s="8"/>
      <c r="HO203" s="8"/>
      <c r="HP203" s="8"/>
      <c r="HQ203" s="8"/>
      <c r="HR203" s="8"/>
      <c r="HS203" s="8"/>
      <c r="HT203" s="8"/>
      <c r="HU203" s="8"/>
      <c r="HV203" s="8"/>
      <c r="HW203" s="8"/>
      <c r="HX203" s="8"/>
      <c r="HY203" s="8"/>
      <c r="HZ203" s="8"/>
      <c r="IA203" s="8"/>
      <c r="IB203" s="8"/>
      <c r="IC203" s="8"/>
      <c r="ID203" s="8"/>
      <c r="IE203" s="8"/>
      <c r="IF203" s="8"/>
      <c r="IG203" s="8"/>
      <c r="IH203" s="8"/>
      <c r="II203" s="8"/>
      <c r="IJ203" s="8"/>
      <c r="IK203" s="8"/>
      <c r="IL203" s="8"/>
      <c r="IM203" s="8"/>
      <c r="IN203" s="8"/>
      <c r="IO203" s="8"/>
      <c r="IP203" s="8"/>
      <c r="IQ203" s="8"/>
      <c r="IR203" s="8"/>
      <c r="IS203" s="8"/>
      <c r="IT203" s="8"/>
    </row>
    <row r="204" spans="1:254" s="4" customFormat="1" ht="12" customHeight="1" x14ac:dyDescent="0.15">
      <c r="A204" s="4" t="s">
        <v>401</v>
      </c>
      <c r="B204" s="5" t="s">
        <v>176</v>
      </c>
      <c r="C204" s="8">
        <f t="shared" ref="C204:AH204" si="9">IF(C14=" ",0,C14)</f>
        <v>0</v>
      </c>
      <c r="D204" s="8">
        <f t="shared" si="9"/>
        <v>12.45</v>
      </c>
      <c r="E204" s="8">
        <f t="shared" si="9"/>
        <v>28.42</v>
      </c>
      <c r="F204" s="8">
        <f t="shared" si="9"/>
        <v>0.53</v>
      </c>
      <c r="G204" s="8">
        <f t="shared" si="9"/>
        <v>24.05</v>
      </c>
      <c r="H204" s="8">
        <f t="shared" si="9"/>
        <v>2.12</v>
      </c>
      <c r="I204" s="8">
        <f t="shared" si="9"/>
        <v>0</v>
      </c>
      <c r="J204" s="8">
        <f t="shared" si="9"/>
        <v>67.569999999999993</v>
      </c>
      <c r="K204" s="8">
        <f t="shared" si="9"/>
        <v>0</v>
      </c>
      <c r="L204" s="8">
        <f t="shared" si="9"/>
        <v>0</v>
      </c>
      <c r="M204" s="8">
        <f t="shared" si="9"/>
        <v>0</v>
      </c>
      <c r="N204" s="8">
        <f t="shared" si="9"/>
        <v>0</v>
      </c>
      <c r="O204" s="8">
        <f t="shared" si="9"/>
        <v>67.569999999999993</v>
      </c>
      <c r="P204" s="8">
        <f t="shared" si="9"/>
        <v>0</v>
      </c>
      <c r="Q204" s="8">
        <f t="shared" si="9"/>
        <v>0</v>
      </c>
      <c r="R204" s="8">
        <f t="shared" si="9"/>
        <v>0</v>
      </c>
      <c r="S204" s="8">
        <f t="shared" si="9"/>
        <v>0</v>
      </c>
      <c r="T204" s="8">
        <f t="shared" si="9"/>
        <v>67.569999999999993</v>
      </c>
      <c r="U204" s="8">
        <f t="shared" si="9"/>
        <v>0</v>
      </c>
      <c r="V204" s="8">
        <f t="shared" si="9"/>
        <v>0</v>
      </c>
      <c r="W204" s="8">
        <f t="shared" si="9"/>
        <v>0</v>
      </c>
      <c r="X204" s="8">
        <f t="shared" si="9"/>
        <v>0</v>
      </c>
      <c r="Y204" s="8">
        <f t="shared" si="9"/>
        <v>67.569999999999993</v>
      </c>
      <c r="Z204" s="8">
        <f t="shared" si="9"/>
        <v>0</v>
      </c>
      <c r="AA204" s="8">
        <f t="shared" si="9"/>
        <v>0</v>
      </c>
      <c r="AB204" s="8">
        <f t="shared" si="9"/>
        <v>0</v>
      </c>
      <c r="AC204" s="8">
        <f t="shared" si="9"/>
        <v>0</v>
      </c>
      <c r="AD204" s="8">
        <f t="shared" si="9"/>
        <v>0</v>
      </c>
      <c r="AE204" s="8">
        <f t="shared" si="9"/>
        <v>0</v>
      </c>
      <c r="AF204" s="8">
        <f t="shared" si="9"/>
        <v>0</v>
      </c>
      <c r="AG204" s="8">
        <f t="shared" si="9"/>
        <v>0</v>
      </c>
      <c r="AH204" s="8">
        <f t="shared" si="9"/>
        <v>0</v>
      </c>
      <c r="AI204" s="8">
        <f t="shared" ref="AI204:BN204" si="10">IF(AI14=" ",0,AI14)</f>
        <v>0</v>
      </c>
      <c r="AJ204" s="8">
        <f t="shared" si="10"/>
        <v>0</v>
      </c>
      <c r="AK204" s="8">
        <f t="shared" si="10"/>
        <v>0</v>
      </c>
      <c r="AL204" s="8">
        <f t="shared" si="10"/>
        <v>0</v>
      </c>
      <c r="AM204" s="8">
        <f t="shared" si="10"/>
        <v>0</v>
      </c>
      <c r="AN204" s="8">
        <f t="shared" si="10"/>
        <v>0</v>
      </c>
      <c r="AO204" s="8">
        <f t="shared" si="10"/>
        <v>0</v>
      </c>
      <c r="AP204" s="8">
        <f t="shared" si="10"/>
        <v>0</v>
      </c>
      <c r="AQ204" s="8">
        <f t="shared" si="10"/>
        <v>0</v>
      </c>
      <c r="AR204" s="8">
        <f t="shared" si="10"/>
        <v>0</v>
      </c>
      <c r="AS204" s="8">
        <f t="shared" si="10"/>
        <v>0</v>
      </c>
      <c r="AT204" s="8">
        <f t="shared" si="10"/>
        <v>0</v>
      </c>
      <c r="AU204" s="8">
        <f t="shared" si="10"/>
        <v>0</v>
      </c>
      <c r="AV204" s="8">
        <f t="shared" si="10"/>
        <v>0</v>
      </c>
      <c r="AW204" s="8">
        <f t="shared" si="10"/>
        <v>0</v>
      </c>
      <c r="AX204" s="8">
        <f t="shared" si="10"/>
        <v>0</v>
      </c>
      <c r="AY204" s="8">
        <f t="shared" si="10"/>
        <v>0</v>
      </c>
      <c r="AZ204" s="8">
        <f t="shared" si="10"/>
        <v>0</v>
      </c>
      <c r="BA204" s="8">
        <f t="shared" si="10"/>
        <v>0</v>
      </c>
      <c r="BB204" s="8">
        <f t="shared" si="10"/>
        <v>0</v>
      </c>
      <c r="BC204" s="8">
        <f t="shared" si="10"/>
        <v>0</v>
      </c>
      <c r="BD204" s="8">
        <f t="shared" si="10"/>
        <v>0</v>
      </c>
      <c r="BE204" s="8">
        <f t="shared" si="10"/>
        <v>0</v>
      </c>
      <c r="BF204" s="8">
        <f t="shared" si="10"/>
        <v>0</v>
      </c>
      <c r="BG204" s="8">
        <f t="shared" si="10"/>
        <v>0</v>
      </c>
      <c r="BH204" s="8">
        <f t="shared" si="10"/>
        <v>0</v>
      </c>
      <c r="BI204" s="8">
        <f t="shared" si="10"/>
        <v>0</v>
      </c>
      <c r="BJ204" s="8">
        <f t="shared" si="10"/>
        <v>0</v>
      </c>
      <c r="BK204" s="8">
        <f t="shared" si="10"/>
        <v>0</v>
      </c>
      <c r="BL204" s="8">
        <f t="shared" si="10"/>
        <v>0</v>
      </c>
      <c r="BM204" s="8">
        <f t="shared" si="10"/>
        <v>0</v>
      </c>
      <c r="BN204" s="8">
        <f t="shared" si="10"/>
        <v>0</v>
      </c>
      <c r="BO204" s="8">
        <f t="shared" ref="BO204:CO204" si="11">IF(BO14=" ",0,BO14)</f>
        <v>0</v>
      </c>
      <c r="BP204" s="8">
        <f t="shared" si="11"/>
        <v>0</v>
      </c>
      <c r="BQ204" s="8">
        <f t="shared" si="11"/>
        <v>0</v>
      </c>
      <c r="BR204" s="8">
        <f t="shared" si="11"/>
        <v>0</v>
      </c>
      <c r="BS204" s="8">
        <f t="shared" si="11"/>
        <v>0</v>
      </c>
      <c r="BT204" s="8">
        <f t="shared" si="11"/>
        <v>0</v>
      </c>
      <c r="BU204" s="8">
        <f t="shared" si="11"/>
        <v>0</v>
      </c>
      <c r="BV204" s="8">
        <f t="shared" si="11"/>
        <v>0</v>
      </c>
      <c r="BW204" s="8">
        <f t="shared" si="11"/>
        <v>0</v>
      </c>
      <c r="BX204" s="8">
        <f t="shared" si="11"/>
        <v>0</v>
      </c>
      <c r="BY204" s="8">
        <f t="shared" si="11"/>
        <v>0</v>
      </c>
      <c r="BZ204" s="8">
        <f t="shared" si="11"/>
        <v>0</v>
      </c>
      <c r="CA204" s="8">
        <f t="shared" si="11"/>
        <v>0</v>
      </c>
      <c r="CB204" s="8">
        <f t="shared" si="11"/>
        <v>0</v>
      </c>
      <c r="CC204" s="8">
        <f t="shared" si="11"/>
        <v>0</v>
      </c>
      <c r="CD204" s="8">
        <f t="shared" si="11"/>
        <v>0</v>
      </c>
      <c r="CE204" s="8">
        <f t="shared" si="11"/>
        <v>0</v>
      </c>
      <c r="CF204" s="8">
        <f t="shared" si="11"/>
        <v>67.569999999999993</v>
      </c>
      <c r="CG204" s="8">
        <f t="shared" si="11"/>
        <v>0</v>
      </c>
      <c r="CH204" s="8">
        <f t="shared" si="11"/>
        <v>0</v>
      </c>
      <c r="CI204" s="8">
        <f t="shared" si="11"/>
        <v>0</v>
      </c>
      <c r="CJ204" s="8">
        <f t="shared" si="11"/>
        <v>0</v>
      </c>
      <c r="CK204" s="8">
        <f t="shared" si="11"/>
        <v>0</v>
      </c>
      <c r="CL204" s="8">
        <f t="shared" si="11"/>
        <v>67.569999999999993</v>
      </c>
      <c r="CM204" s="8">
        <f t="shared" si="11"/>
        <v>0</v>
      </c>
      <c r="CN204" s="8">
        <f t="shared" si="11"/>
        <v>0</v>
      </c>
      <c r="CO204" s="8">
        <f t="shared" si="11"/>
        <v>67.569999999999993</v>
      </c>
      <c r="CP204" s="8"/>
      <c r="CQ204" s="8"/>
      <c r="CR204" s="8"/>
      <c r="CS204" s="8"/>
      <c r="CT204" s="8"/>
      <c r="CU204" s="8"/>
      <c r="CV204" s="8"/>
      <c r="CW204" s="8"/>
      <c r="CX204" s="8"/>
      <c r="CY204" s="8"/>
      <c r="CZ204" s="8"/>
      <c r="DA204" s="8"/>
      <c r="DB204" s="8"/>
      <c r="DC204" s="8"/>
      <c r="DD204" s="8"/>
      <c r="DE204" s="8"/>
      <c r="DF204" s="8"/>
      <c r="DG204" s="8"/>
      <c r="DH204" s="8"/>
      <c r="DI204" s="8"/>
      <c r="DJ204" s="8"/>
      <c r="DK204" s="8"/>
      <c r="DL204" s="8"/>
      <c r="DM204" s="8"/>
      <c r="DN204" s="8"/>
      <c r="DO204" s="8"/>
      <c r="DP204" s="8"/>
      <c r="DQ204" s="8"/>
      <c r="DR204" s="8"/>
      <c r="DS204" s="8"/>
      <c r="DT204" s="8"/>
      <c r="DU204" s="8"/>
      <c r="DV204" s="8"/>
      <c r="DW204" s="8"/>
      <c r="DX204" s="8"/>
      <c r="DY204" s="8"/>
      <c r="DZ204" s="8"/>
      <c r="EA204" s="8"/>
      <c r="EB204" s="8"/>
      <c r="EC204" s="8"/>
      <c r="ED204" s="8"/>
      <c r="EE204" s="8"/>
      <c r="EF204" s="8"/>
      <c r="EG204" s="8"/>
      <c r="EH204" s="8"/>
      <c r="EI204" s="8"/>
      <c r="EJ204" s="8"/>
      <c r="EK204" s="8"/>
      <c r="EL204" s="8"/>
      <c r="EM204" s="8"/>
      <c r="EN204" s="8"/>
      <c r="EO204" s="8"/>
      <c r="EP204" s="8"/>
      <c r="EQ204" s="8"/>
      <c r="ER204" s="8"/>
      <c r="ES204" s="8"/>
      <c r="ET204" s="8"/>
      <c r="EU204" s="8"/>
      <c r="EV204" s="8"/>
      <c r="EW204" s="8"/>
      <c r="EX204" s="8"/>
      <c r="EY204" s="8"/>
      <c r="EZ204" s="8"/>
      <c r="FA204" s="8"/>
      <c r="FB204" s="8"/>
      <c r="FC204" s="8"/>
      <c r="FD204" s="8"/>
      <c r="FE204" s="8"/>
      <c r="FF204" s="8"/>
      <c r="FG204" s="8"/>
      <c r="FH204" s="8"/>
      <c r="FI204" s="8"/>
      <c r="FJ204" s="8"/>
      <c r="FK204" s="8"/>
      <c r="FL204" s="8"/>
      <c r="FM204" s="8"/>
      <c r="FN204" s="8"/>
      <c r="FO204" s="8"/>
      <c r="FP204" s="8"/>
      <c r="FQ204" s="8"/>
      <c r="FR204" s="8"/>
      <c r="FS204" s="8"/>
      <c r="FT204" s="8"/>
      <c r="FU204" s="8"/>
      <c r="FV204" s="8"/>
      <c r="FW204" s="8"/>
      <c r="FX204" s="8"/>
      <c r="FY204" s="8"/>
      <c r="FZ204" s="8"/>
      <c r="GA204" s="8"/>
      <c r="GB204" s="8"/>
      <c r="GC204" s="8"/>
      <c r="GD204" s="8"/>
      <c r="GE204" s="8"/>
      <c r="GF204" s="8"/>
      <c r="GG204" s="8"/>
      <c r="GH204" s="8"/>
      <c r="GI204" s="8"/>
      <c r="GJ204" s="8"/>
      <c r="GK204" s="8"/>
      <c r="GL204" s="8"/>
      <c r="GM204" s="8"/>
      <c r="GN204" s="8"/>
      <c r="GO204" s="8"/>
      <c r="GP204" s="8"/>
      <c r="GQ204" s="8"/>
      <c r="GR204" s="8"/>
      <c r="GS204" s="8"/>
      <c r="GT204" s="8"/>
      <c r="GU204" s="8"/>
      <c r="GV204" s="8"/>
      <c r="GW204" s="8"/>
      <c r="GX204" s="8"/>
      <c r="GY204" s="8"/>
      <c r="GZ204" s="8"/>
      <c r="HA204" s="8"/>
      <c r="HB204" s="8"/>
      <c r="HC204" s="8"/>
      <c r="HD204" s="8"/>
      <c r="HE204" s="8"/>
      <c r="HF204" s="8"/>
      <c r="HG204" s="8"/>
      <c r="HH204" s="8"/>
      <c r="HI204" s="8"/>
      <c r="HJ204" s="8"/>
      <c r="HK204" s="8"/>
      <c r="HL204" s="8"/>
      <c r="HM204" s="8"/>
      <c r="HN204" s="8"/>
      <c r="HO204" s="8"/>
      <c r="HP204" s="8"/>
      <c r="HQ204" s="8"/>
      <c r="HR204" s="8"/>
      <c r="HS204" s="8"/>
      <c r="HT204" s="8"/>
      <c r="HU204" s="8"/>
      <c r="HV204" s="8"/>
      <c r="HW204" s="8"/>
      <c r="HX204" s="8"/>
      <c r="HY204" s="8"/>
      <c r="HZ204" s="8"/>
      <c r="IA204" s="8"/>
      <c r="IB204" s="8"/>
      <c r="IC204" s="8"/>
      <c r="ID204" s="8"/>
      <c r="IE204" s="8"/>
      <c r="IF204" s="8"/>
      <c r="IG204" s="8"/>
      <c r="IH204" s="8"/>
      <c r="II204" s="8"/>
      <c r="IJ204" s="8"/>
      <c r="IK204" s="8"/>
      <c r="IL204" s="8"/>
      <c r="IM204" s="8"/>
      <c r="IN204" s="8"/>
      <c r="IO204" s="8"/>
      <c r="IP204" s="8"/>
      <c r="IQ204" s="8"/>
      <c r="IR204" s="8"/>
      <c r="IS204" s="8"/>
      <c r="IT204" s="8"/>
    </row>
    <row r="205" spans="1:254" s="4" customFormat="1" ht="12" customHeight="1" x14ac:dyDescent="0.15">
      <c r="A205" s="4" t="s">
        <v>402</v>
      </c>
      <c r="B205" s="5" t="s">
        <v>176</v>
      </c>
      <c r="C205" s="8">
        <f t="shared" ref="C205:AH205" si="12">IF(C15=" ",0,C15)</f>
        <v>0</v>
      </c>
      <c r="D205" s="8">
        <f t="shared" si="12"/>
        <v>2.33</v>
      </c>
      <c r="E205" s="8">
        <f t="shared" si="12"/>
        <v>7.76</v>
      </c>
      <c r="F205" s="8">
        <f t="shared" si="12"/>
        <v>0.09</v>
      </c>
      <c r="G205" s="8">
        <f t="shared" si="12"/>
        <v>3.14</v>
      </c>
      <c r="H205" s="8">
        <f t="shared" si="12"/>
        <v>0.27</v>
      </c>
      <c r="I205" s="8">
        <f t="shared" si="12"/>
        <v>0</v>
      </c>
      <c r="J205" s="8">
        <f t="shared" si="12"/>
        <v>13.59</v>
      </c>
      <c r="K205" s="8">
        <f t="shared" si="12"/>
        <v>0</v>
      </c>
      <c r="L205" s="8">
        <f t="shared" si="12"/>
        <v>0</v>
      </c>
      <c r="M205" s="8">
        <f t="shared" si="12"/>
        <v>0</v>
      </c>
      <c r="N205" s="8">
        <f t="shared" si="12"/>
        <v>0</v>
      </c>
      <c r="O205" s="8">
        <f t="shared" si="12"/>
        <v>13.59</v>
      </c>
      <c r="P205" s="8">
        <f t="shared" si="12"/>
        <v>0</v>
      </c>
      <c r="Q205" s="8">
        <f t="shared" si="12"/>
        <v>0</v>
      </c>
      <c r="R205" s="8">
        <f t="shared" si="12"/>
        <v>0</v>
      </c>
      <c r="S205" s="8">
        <f t="shared" si="12"/>
        <v>0</v>
      </c>
      <c r="T205" s="8">
        <f t="shared" si="12"/>
        <v>13.59</v>
      </c>
      <c r="U205" s="8">
        <f t="shared" si="12"/>
        <v>0</v>
      </c>
      <c r="V205" s="8">
        <f t="shared" si="12"/>
        <v>0</v>
      </c>
      <c r="W205" s="8">
        <f t="shared" si="12"/>
        <v>0</v>
      </c>
      <c r="X205" s="8">
        <f t="shared" si="12"/>
        <v>0</v>
      </c>
      <c r="Y205" s="8">
        <f t="shared" si="12"/>
        <v>13.59</v>
      </c>
      <c r="Z205" s="8">
        <f t="shared" si="12"/>
        <v>0</v>
      </c>
      <c r="AA205" s="8">
        <f t="shared" si="12"/>
        <v>0</v>
      </c>
      <c r="AB205" s="8">
        <f t="shared" si="12"/>
        <v>0</v>
      </c>
      <c r="AC205" s="8">
        <f t="shared" si="12"/>
        <v>0</v>
      </c>
      <c r="AD205" s="8">
        <f t="shared" si="12"/>
        <v>0</v>
      </c>
      <c r="AE205" s="8">
        <f t="shared" si="12"/>
        <v>0</v>
      </c>
      <c r="AF205" s="8">
        <f t="shared" si="12"/>
        <v>0</v>
      </c>
      <c r="AG205" s="8">
        <f t="shared" si="12"/>
        <v>0</v>
      </c>
      <c r="AH205" s="8">
        <f t="shared" si="12"/>
        <v>0</v>
      </c>
      <c r="AI205" s="8">
        <f t="shared" ref="AI205:BN205" si="13">IF(AI15=" ",0,AI15)</f>
        <v>0</v>
      </c>
      <c r="AJ205" s="8">
        <f t="shared" si="13"/>
        <v>0</v>
      </c>
      <c r="AK205" s="8">
        <f t="shared" si="13"/>
        <v>0</v>
      </c>
      <c r="AL205" s="8">
        <f t="shared" si="13"/>
        <v>0</v>
      </c>
      <c r="AM205" s="8">
        <f t="shared" si="13"/>
        <v>0</v>
      </c>
      <c r="AN205" s="8">
        <f t="shared" si="13"/>
        <v>0</v>
      </c>
      <c r="AO205" s="8">
        <f t="shared" si="13"/>
        <v>0</v>
      </c>
      <c r="AP205" s="8">
        <f t="shared" si="13"/>
        <v>0</v>
      </c>
      <c r="AQ205" s="8">
        <f t="shared" si="13"/>
        <v>0</v>
      </c>
      <c r="AR205" s="8">
        <f t="shared" si="13"/>
        <v>0</v>
      </c>
      <c r="AS205" s="8">
        <f t="shared" si="13"/>
        <v>0</v>
      </c>
      <c r="AT205" s="8">
        <f t="shared" si="13"/>
        <v>0</v>
      </c>
      <c r="AU205" s="8">
        <f t="shared" si="13"/>
        <v>0</v>
      </c>
      <c r="AV205" s="8">
        <f t="shared" si="13"/>
        <v>0</v>
      </c>
      <c r="AW205" s="8">
        <f t="shared" si="13"/>
        <v>0</v>
      </c>
      <c r="AX205" s="8">
        <f t="shared" si="13"/>
        <v>0</v>
      </c>
      <c r="AY205" s="8">
        <f t="shared" si="13"/>
        <v>0</v>
      </c>
      <c r="AZ205" s="8">
        <f t="shared" si="13"/>
        <v>0</v>
      </c>
      <c r="BA205" s="8">
        <f t="shared" si="13"/>
        <v>0</v>
      </c>
      <c r="BB205" s="8">
        <f t="shared" si="13"/>
        <v>0</v>
      </c>
      <c r="BC205" s="8">
        <f t="shared" si="13"/>
        <v>0</v>
      </c>
      <c r="BD205" s="8">
        <f t="shared" si="13"/>
        <v>0</v>
      </c>
      <c r="BE205" s="8">
        <f t="shared" si="13"/>
        <v>0</v>
      </c>
      <c r="BF205" s="8">
        <f t="shared" si="13"/>
        <v>0</v>
      </c>
      <c r="BG205" s="8">
        <f t="shared" si="13"/>
        <v>0</v>
      </c>
      <c r="BH205" s="8">
        <f t="shared" si="13"/>
        <v>0</v>
      </c>
      <c r="BI205" s="8">
        <f t="shared" si="13"/>
        <v>0</v>
      </c>
      <c r="BJ205" s="8">
        <f t="shared" si="13"/>
        <v>0</v>
      </c>
      <c r="BK205" s="8">
        <f t="shared" si="13"/>
        <v>0</v>
      </c>
      <c r="BL205" s="8">
        <f t="shared" si="13"/>
        <v>0</v>
      </c>
      <c r="BM205" s="8">
        <f t="shared" si="13"/>
        <v>0</v>
      </c>
      <c r="BN205" s="8">
        <f t="shared" si="13"/>
        <v>0</v>
      </c>
      <c r="BO205" s="8">
        <f t="shared" ref="BO205:CO205" si="14">IF(BO15=" ",0,BO15)</f>
        <v>0</v>
      </c>
      <c r="BP205" s="8">
        <f t="shared" si="14"/>
        <v>0</v>
      </c>
      <c r="BQ205" s="8">
        <f t="shared" si="14"/>
        <v>0</v>
      </c>
      <c r="BR205" s="8">
        <f t="shared" si="14"/>
        <v>0</v>
      </c>
      <c r="BS205" s="8">
        <f t="shared" si="14"/>
        <v>0</v>
      </c>
      <c r="BT205" s="8">
        <f t="shared" si="14"/>
        <v>0</v>
      </c>
      <c r="BU205" s="8">
        <f t="shared" si="14"/>
        <v>0</v>
      </c>
      <c r="BV205" s="8">
        <f t="shared" si="14"/>
        <v>0</v>
      </c>
      <c r="BW205" s="8">
        <f t="shared" si="14"/>
        <v>0</v>
      </c>
      <c r="BX205" s="8">
        <f t="shared" si="14"/>
        <v>0</v>
      </c>
      <c r="BY205" s="8">
        <f t="shared" si="14"/>
        <v>0</v>
      </c>
      <c r="BZ205" s="8">
        <f t="shared" si="14"/>
        <v>0</v>
      </c>
      <c r="CA205" s="8">
        <f t="shared" si="14"/>
        <v>0</v>
      </c>
      <c r="CB205" s="8">
        <f t="shared" si="14"/>
        <v>0</v>
      </c>
      <c r="CC205" s="8">
        <f t="shared" si="14"/>
        <v>0</v>
      </c>
      <c r="CD205" s="8">
        <f t="shared" si="14"/>
        <v>0</v>
      </c>
      <c r="CE205" s="8">
        <f t="shared" si="14"/>
        <v>0</v>
      </c>
      <c r="CF205" s="8">
        <f t="shared" si="14"/>
        <v>13.59</v>
      </c>
      <c r="CG205" s="8">
        <f t="shared" si="14"/>
        <v>0</v>
      </c>
      <c r="CH205" s="8">
        <f t="shared" si="14"/>
        <v>0</v>
      </c>
      <c r="CI205" s="8">
        <f t="shared" si="14"/>
        <v>0</v>
      </c>
      <c r="CJ205" s="8">
        <f t="shared" si="14"/>
        <v>0</v>
      </c>
      <c r="CK205" s="8">
        <f t="shared" si="14"/>
        <v>0</v>
      </c>
      <c r="CL205" s="8">
        <f t="shared" si="14"/>
        <v>13.59</v>
      </c>
      <c r="CM205" s="8">
        <f t="shared" si="14"/>
        <v>0</v>
      </c>
      <c r="CN205" s="8">
        <f t="shared" si="14"/>
        <v>0</v>
      </c>
      <c r="CO205" s="8">
        <f t="shared" si="14"/>
        <v>13.59</v>
      </c>
      <c r="CP205" s="8"/>
      <c r="CQ205" s="8"/>
      <c r="CR205" s="8"/>
      <c r="CS205" s="8"/>
      <c r="CT205" s="8"/>
      <c r="CU205" s="8"/>
      <c r="CV205" s="8"/>
      <c r="CW205" s="8"/>
      <c r="CX205" s="8"/>
      <c r="CY205" s="8"/>
      <c r="CZ205" s="8"/>
      <c r="DA205" s="8"/>
      <c r="DB205" s="8"/>
      <c r="DC205" s="8"/>
      <c r="DD205" s="8"/>
      <c r="DE205" s="8"/>
      <c r="DF205" s="8"/>
      <c r="DG205" s="8"/>
      <c r="DH205" s="8"/>
      <c r="DI205" s="8"/>
      <c r="DJ205" s="8"/>
      <c r="DK205" s="8"/>
      <c r="DL205" s="8"/>
      <c r="DM205" s="8"/>
      <c r="DN205" s="8"/>
      <c r="DO205" s="8"/>
      <c r="DP205" s="8"/>
      <c r="DQ205" s="8"/>
      <c r="DR205" s="8"/>
      <c r="DS205" s="8"/>
      <c r="DT205" s="8"/>
      <c r="DU205" s="8"/>
      <c r="DV205" s="8"/>
      <c r="DW205" s="8"/>
      <c r="DX205" s="8"/>
      <c r="DY205" s="8"/>
      <c r="DZ205" s="8"/>
      <c r="EA205" s="8"/>
      <c r="EB205" s="8"/>
      <c r="EC205" s="8"/>
      <c r="ED205" s="8"/>
      <c r="EE205" s="8"/>
      <c r="EF205" s="8"/>
      <c r="EG205" s="8"/>
      <c r="EH205" s="8"/>
      <c r="EI205" s="8"/>
      <c r="EJ205" s="8"/>
      <c r="EK205" s="8"/>
      <c r="EL205" s="8"/>
      <c r="EM205" s="8"/>
      <c r="EN205" s="8"/>
      <c r="EO205" s="8"/>
      <c r="EP205" s="8"/>
      <c r="EQ205" s="8"/>
      <c r="ER205" s="8"/>
      <c r="ES205" s="8"/>
      <c r="ET205" s="8"/>
      <c r="EU205" s="8"/>
      <c r="EV205" s="8"/>
      <c r="EW205" s="8"/>
      <c r="EX205" s="8"/>
      <c r="EY205" s="8"/>
      <c r="EZ205" s="8"/>
      <c r="FA205" s="8"/>
      <c r="FB205" s="8"/>
      <c r="FC205" s="8"/>
      <c r="FD205" s="8"/>
      <c r="FE205" s="8"/>
      <c r="FF205" s="8"/>
      <c r="FG205" s="8"/>
      <c r="FH205" s="8"/>
      <c r="FI205" s="8"/>
      <c r="FJ205" s="8"/>
      <c r="FK205" s="8"/>
      <c r="FL205" s="8"/>
      <c r="FM205" s="8"/>
      <c r="FN205" s="8"/>
      <c r="FO205" s="8"/>
      <c r="FP205" s="8"/>
      <c r="FQ205" s="8"/>
      <c r="FR205" s="8"/>
      <c r="FS205" s="8"/>
      <c r="FT205" s="8"/>
      <c r="FU205" s="8"/>
      <c r="FV205" s="8"/>
      <c r="FW205" s="8"/>
      <c r="FX205" s="8"/>
      <c r="FY205" s="8"/>
      <c r="FZ205" s="8"/>
      <c r="GA205" s="8"/>
      <c r="GB205" s="8"/>
      <c r="GC205" s="8"/>
      <c r="GD205" s="8"/>
      <c r="GE205" s="8"/>
      <c r="GF205" s="8"/>
      <c r="GG205" s="8"/>
      <c r="GH205" s="8"/>
      <c r="GI205" s="8"/>
      <c r="GJ205" s="8"/>
      <c r="GK205" s="8"/>
      <c r="GL205" s="8"/>
      <c r="GM205" s="8"/>
      <c r="GN205" s="8"/>
      <c r="GO205" s="8"/>
      <c r="GP205" s="8"/>
      <c r="GQ205" s="8"/>
      <c r="GR205" s="8"/>
      <c r="GS205" s="8"/>
      <c r="GT205" s="8"/>
      <c r="GU205" s="8"/>
      <c r="GV205" s="8"/>
      <c r="GW205" s="8"/>
      <c r="GX205" s="8"/>
      <c r="GY205" s="8"/>
      <c r="GZ205" s="8"/>
      <c r="HA205" s="8"/>
      <c r="HB205" s="8"/>
      <c r="HC205" s="8"/>
      <c r="HD205" s="8"/>
      <c r="HE205" s="8"/>
      <c r="HF205" s="8"/>
      <c r="HG205" s="8"/>
      <c r="HH205" s="8"/>
      <c r="HI205" s="8"/>
      <c r="HJ205" s="8"/>
      <c r="HK205" s="8"/>
      <c r="HL205" s="8"/>
      <c r="HM205" s="8"/>
      <c r="HN205" s="8"/>
      <c r="HO205" s="8"/>
      <c r="HP205" s="8"/>
      <c r="HQ205" s="8"/>
      <c r="HR205" s="8"/>
      <c r="HS205" s="8"/>
      <c r="HT205" s="8"/>
      <c r="HU205" s="8"/>
      <c r="HV205" s="8"/>
      <c r="HW205" s="8"/>
      <c r="HX205" s="8"/>
      <c r="HY205" s="8"/>
      <c r="HZ205" s="8"/>
      <c r="IA205" s="8"/>
      <c r="IB205" s="8"/>
      <c r="IC205" s="8"/>
      <c r="ID205" s="8"/>
      <c r="IE205" s="8"/>
      <c r="IF205" s="8"/>
      <c r="IG205" s="8"/>
      <c r="IH205" s="8"/>
      <c r="II205" s="8"/>
      <c r="IJ205" s="8"/>
      <c r="IK205" s="8"/>
      <c r="IL205" s="8"/>
      <c r="IM205" s="8"/>
      <c r="IN205" s="8"/>
      <c r="IO205" s="8"/>
      <c r="IP205" s="8"/>
      <c r="IQ205" s="8"/>
      <c r="IR205" s="8"/>
      <c r="IS205" s="8"/>
      <c r="IT205" s="8"/>
    </row>
    <row r="206" spans="1:254" s="4" customFormat="1" ht="12" customHeight="1" x14ac:dyDescent="0.15">
      <c r="A206" s="4" t="s">
        <v>403</v>
      </c>
      <c r="B206" s="5" t="s">
        <v>176</v>
      </c>
      <c r="C206" s="8">
        <f t="shared" ref="C206:AH206" si="15">IF(C16=" ",0,C16)</f>
        <v>0</v>
      </c>
      <c r="D206" s="8">
        <f t="shared" si="15"/>
        <v>0.57999999999999996</v>
      </c>
      <c r="E206" s="8">
        <f t="shared" si="15"/>
        <v>0.75</v>
      </c>
      <c r="F206" s="8">
        <f t="shared" si="15"/>
        <v>0.36</v>
      </c>
      <c r="G206" s="8">
        <f t="shared" si="15"/>
        <v>4.16</v>
      </c>
      <c r="H206" s="8">
        <f t="shared" si="15"/>
        <v>0.37</v>
      </c>
      <c r="I206" s="8">
        <f t="shared" si="15"/>
        <v>0</v>
      </c>
      <c r="J206" s="8">
        <f t="shared" si="15"/>
        <v>6.22</v>
      </c>
      <c r="K206" s="8">
        <f t="shared" si="15"/>
        <v>0</v>
      </c>
      <c r="L206" s="8">
        <f t="shared" si="15"/>
        <v>0</v>
      </c>
      <c r="M206" s="8">
        <f t="shared" si="15"/>
        <v>0</v>
      </c>
      <c r="N206" s="8">
        <f t="shared" si="15"/>
        <v>0</v>
      </c>
      <c r="O206" s="8">
        <f t="shared" si="15"/>
        <v>6.22</v>
      </c>
      <c r="P206" s="8">
        <f t="shared" si="15"/>
        <v>0</v>
      </c>
      <c r="Q206" s="8">
        <f t="shared" si="15"/>
        <v>0</v>
      </c>
      <c r="R206" s="8">
        <f t="shared" si="15"/>
        <v>0</v>
      </c>
      <c r="S206" s="8">
        <f t="shared" si="15"/>
        <v>0</v>
      </c>
      <c r="T206" s="8">
        <f t="shared" si="15"/>
        <v>6.22</v>
      </c>
      <c r="U206" s="8">
        <f t="shared" si="15"/>
        <v>0</v>
      </c>
      <c r="V206" s="8">
        <f t="shared" si="15"/>
        <v>0</v>
      </c>
      <c r="W206" s="8">
        <f t="shared" si="15"/>
        <v>0</v>
      </c>
      <c r="X206" s="8">
        <f t="shared" si="15"/>
        <v>0</v>
      </c>
      <c r="Y206" s="8">
        <f t="shared" si="15"/>
        <v>6.22</v>
      </c>
      <c r="Z206" s="8">
        <f t="shared" si="15"/>
        <v>0</v>
      </c>
      <c r="AA206" s="8">
        <f t="shared" si="15"/>
        <v>0</v>
      </c>
      <c r="AB206" s="8">
        <f t="shared" si="15"/>
        <v>0</v>
      </c>
      <c r="AC206" s="8">
        <f t="shared" si="15"/>
        <v>0</v>
      </c>
      <c r="AD206" s="8">
        <f t="shared" si="15"/>
        <v>0</v>
      </c>
      <c r="AE206" s="8">
        <f t="shared" si="15"/>
        <v>0</v>
      </c>
      <c r="AF206" s="8">
        <f t="shared" si="15"/>
        <v>0</v>
      </c>
      <c r="AG206" s="8">
        <f t="shared" si="15"/>
        <v>0</v>
      </c>
      <c r="AH206" s="8">
        <f t="shared" si="15"/>
        <v>0</v>
      </c>
      <c r="AI206" s="8">
        <f t="shared" ref="AI206:BN206" si="16">IF(AI16=" ",0,AI16)</f>
        <v>0</v>
      </c>
      <c r="AJ206" s="8">
        <f t="shared" si="16"/>
        <v>0</v>
      </c>
      <c r="AK206" s="8">
        <f t="shared" si="16"/>
        <v>0</v>
      </c>
      <c r="AL206" s="8">
        <f t="shared" si="16"/>
        <v>0</v>
      </c>
      <c r="AM206" s="8">
        <f t="shared" si="16"/>
        <v>0</v>
      </c>
      <c r="AN206" s="8">
        <f t="shared" si="16"/>
        <v>0</v>
      </c>
      <c r="AO206" s="8">
        <f t="shared" si="16"/>
        <v>0</v>
      </c>
      <c r="AP206" s="8">
        <f t="shared" si="16"/>
        <v>0</v>
      </c>
      <c r="AQ206" s="8">
        <f t="shared" si="16"/>
        <v>0</v>
      </c>
      <c r="AR206" s="8">
        <f t="shared" si="16"/>
        <v>0</v>
      </c>
      <c r="AS206" s="8">
        <f t="shared" si="16"/>
        <v>0</v>
      </c>
      <c r="AT206" s="8">
        <f t="shared" si="16"/>
        <v>0</v>
      </c>
      <c r="AU206" s="8">
        <f t="shared" si="16"/>
        <v>0</v>
      </c>
      <c r="AV206" s="8">
        <f t="shared" si="16"/>
        <v>0</v>
      </c>
      <c r="AW206" s="8">
        <f t="shared" si="16"/>
        <v>0</v>
      </c>
      <c r="AX206" s="8">
        <f t="shared" si="16"/>
        <v>0</v>
      </c>
      <c r="AY206" s="8">
        <f t="shared" si="16"/>
        <v>0</v>
      </c>
      <c r="AZ206" s="8">
        <f t="shared" si="16"/>
        <v>0</v>
      </c>
      <c r="BA206" s="8">
        <f t="shared" si="16"/>
        <v>0</v>
      </c>
      <c r="BB206" s="8">
        <f t="shared" si="16"/>
        <v>0</v>
      </c>
      <c r="BC206" s="8">
        <f t="shared" si="16"/>
        <v>0</v>
      </c>
      <c r="BD206" s="8">
        <f t="shared" si="16"/>
        <v>0</v>
      </c>
      <c r="BE206" s="8">
        <f t="shared" si="16"/>
        <v>0</v>
      </c>
      <c r="BF206" s="8">
        <f t="shared" si="16"/>
        <v>0</v>
      </c>
      <c r="BG206" s="8">
        <f t="shared" si="16"/>
        <v>0</v>
      </c>
      <c r="BH206" s="8">
        <f t="shared" si="16"/>
        <v>0</v>
      </c>
      <c r="BI206" s="8">
        <f t="shared" si="16"/>
        <v>0</v>
      </c>
      <c r="BJ206" s="8">
        <f t="shared" si="16"/>
        <v>0</v>
      </c>
      <c r="BK206" s="8">
        <f t="shared" si="16"/>
        <v>0</v>
      </c>
      <c r="BL206" s="8">
        <f t="shared" si="16"/>
        <v>0</v>
      </c>
      <c r="BM206" s="8">
        <f t="shared" si="16"/>
        <v>0</v>
      </c>
      <c r="BN206" s="8">
        <f t="shared" si="16"/>
        <v>0</v>
      </c>
      <c r="BO206" s="8">
        <f t="shared" ref="BO206:CO206" si="17">IF(BO16=" ",0,BO16)</f>
        <v>0</v>
      </c>
      <c r="BP206" s="8">
        <f t="shared" si="17"/>
        <v>0</v>
      </c>
      <c r="BQ206" s="8">
        <f t="shared" si="17"/>
        <v>0</v>
      </c>
      <c r="BR206" s="8">
        <f t="shared" si="17"/>
        <v>0</v>
      </c>
      <c r="BS206" s="8">
        <f t="shared" si="17"/>
        <v>0</v>
      </c>
      <c r="BT206" s="8">
        <f t="shared" si="17"/>
        <v>0</v>
      </c>
      <c r="BU206" s="8">
        <f t="shared" si="17"/>
        <v>0</v>
      </c>
      <c r="BV206" s="8">
        <f t="shared" si="17"/>
        <v>0</v>
      </c>
      <c r="BW206" s="8">
        <f t="shared" si="17"/>
        <v>0</v>
      </c>
      <c r="BX206" s="8">
        <f t="shared" si="17"/>
        <v>0</v>
      </c>
      <c r="BY206" s="8">
        <f t="shared" si="17"/>
        <v>0</v>
      </c>
      <c r="BZ206" s="8">
        <f t="shared" si="17"/>
        <v>0</v>
      </c>
      <c r="CA206" s="8">
        <f t="shared" si="17"/>
        <v>0</v>
      </c>
      <c r="CB206" s="8">
        <f t="shared" si="17"/>
        <v>0</v>
      </c>
      <c r="CC206" s="8">
        <f t="shared" si="17"/>
        <v>0</v>
      </c>
      <c r="CD206" s="8">
        <f t="shared" si="17"/>
        <v>0</v>
      </c>
      <c r="CE206" s="8">
        <f t="shared" si="17"/>
        <v>0</v>
      </c>
      <c r="CF206" s="8">
        <f t="shared" si="17"/>
        <v>6.22</v>
      </c>
      <c r="CG206" s="8">
        <f t="shared" si="17"/>
        <v>0</v>
      </c>
      <c r="CH206" s="8">
        <f t="shared" si="17"/>
        <v>0</v>
      </c>
      <c r="CI206" s="8">
        <f t="shared" si="17"/>
        <v>0</v>
      </c>
      <c r="CJ206" s="8">
        <f t="shared" si="17"/>
        <v>0</v>
      </c>
      <c r="CK206" s="8">
        <f t="shared" si="17"/>
        <v>0</v>
      </c>
      <c r="CL206" s="8">
        <f t="shared" si="17"/>
        <v>6.22</v>
      </c>
      <c r="CM206" s="8">
        <f t="shared" si="17"/>
        <v>0</v>
      </c>
      <c r="CN206" s="8">
        <f t="shared" si="17"/>
        <v>0</v>
      </c>
      <c r="CO206" s="8">
        <f t="shared" si="17"/>
        <v>6.22</v>
      </c>
      <c r="CP206" s="8"/>
      <c r="CQ206" s="8"/>
      <c r="CR206" s="8"/>
      <c r="CS206" s="8"/>
      <c r="CT206" s="8"/>
      <c r="CU206" s="8"/>
      <c r="CV206" s="8"/>
      <c r="CW206" s="8"/>
      <c r="CX206" s="8"/>
      <c r="CY206" s="8"/>
      <c r="CZ206" s="8"/>
      <c r="DA206" s="8"/>
      <c r="DB206" s="8"/>
      <c r="DC206" s="8"/>
      <c r="DD206" s="8"/>
      <c r="DE206" s="8"/>
      <c r="DF206" s="8"/>
      <c r="DG206" s="8"/>
      <c r="DH206" s="8"/>
      <c r="DI206" s="8"/>
      <c r="DJ206" s="8"/>
      <c r="DK206" s="8"/>
      <c r="DL206" s="8"/>
      <c r="DM206" s="8"/>
      <c r="DN206" s="8"/>
      <c r="DO206" s="8"/>
      <c r="DP206" s="8"/>
      <c r="DQ206" s="8"/>
      <c r="DR206" s="8"/>
      <c r="DS206" s="8"/>
      <c r="DT206" s="8"/>
      <c r="DU206" s="8"/>
      <c r="DV206" s="8"/>
      <c r="DW206" s="8"/>
      <c r="DX206" s="8"/>
      <c r="DY206" s="8"/>
      <c r="DZ206" s="8"/>
      <c r="EA206" s="8"/>
      <c r="EB206" s="8"/>
      <c r="EC206" s="8"/>
      <c r="ED206" s="8"/>
      <c r="EE206" s="8"/>
      <c r="EF206" s="8"/>
      <c r="EG206" s="8"/>
      <c r="EH206" s="8"/>
      <c r="EI206" s="8"/>
      <c r="EJ206" s="8"/>
      <c r="EK206" s="8"/>
      <c r="EL206" s="8"/>
      <c r="EM206" s="8"/>
      <c r="EN206" s="8"/>
      <c r="EO206" s="8"/>
      <c r="EP206" s="8"/>
      <c r="EQ206" s="8"/>
      <c r="ER206" s="8"/>
      <c r="ES206" s="8"/>
      <c r="ET206" s="8"/>
      <c r="EU206" s="8"/>
      <c r="EV206" s="8"/>
      <c r="EW206" s="8"/>
      <c r="EX206" s="8"/>
      <c r="EY206" s="8"/>
      <c r="EZ206" s="8"/>
      <c r="FA206" s="8"/>
      <c r="FB206" s="8"/>
      <c r="FC206" s="8"/>
      <c r="FD206" s="8"/>
      <c r="FE206" s="8"/>
      <c r="FF206" s="8"/>
      <c r="FG206" s="8"/>
      <c r="FH206" s="8"/>
      <c r="FI206" s="8"/>
      <c r="FJ206" s="8"/>
      <c r="FK206" s="8"/>
      <c r="FL206" s="8"/>
      <c r="FM206" s="8"/>
      <c r="FN206" s="8"/>
      <c r="FO206" s="8"/>
      <c r="FP206" s="8"/>
      <c r="FQ206" s="8"/>
      <c r="FR206" s="8"/>
      <c r="FS206" s="8"/>
      <c r="FT206" s="8"/>
      <c r="FU206" s="8"/>
      <c r="FV206" s="8"/>
      <c r="FW206" s="8"/>
      <c r="FX206" s="8"/>
      <c r="FY206" s="8"/>
      <c r="FZ206" s="8"/>
      <c r="GA206" s="8"/>
      <c r="GB206" s="8"/>
      <c r="GC206" s="8"/>
      <c r="GD206" s="8"/>
      <c r="GE206" s="8"/>
      <c r="GF206" s="8"/>
      <c r="GG206" s="8"/>
      <c r="GH206" s="8"/>
      <c r="GI206" s="8"/>
      <c r="GJ206" s="8"/>
      <c r="GK206" s="8"/>
      <c r="GL206" s="8"/>
      <c r="GM206" s="8"/>
      <c r="GN206" s="8"/>
      <c r="GO206" s="8"/>
      <c r="GP206" s="8"/>
      <c r="GQ206" s="8"/>
      <c r="GR206" s="8"/>
      <c r="GS206" s="8"/>
      <c r="GT206" s="8"/>
      <c r="GU206" s="8"/>
      <c r="GV206" s="8"/>
      <c r="GW206" s="8"/>
      <c r="GX206" s="8"/>
      <c r="GY206" s="8"/>
      <c r="GZ206" s="8"/>
      <c r="HA206" s="8"/>
      <c r="HB206" s="8"/>
      <c r="HC206" s="8"/>
      <c r="HD206" s="8"/>
      <c r="HE206" s="8"/>
      <c r="HF206" s="8"/>
      <c r="HG206" s="8"/>
      <c r="HH206" s="8"/>
      <c r="HI206" s="8"/>
      <c r="HJ206" s="8"/>
      <c r="HK206" s="8"/>
      <c r="HL206" s="8"/>
      <c r="HM206" s="8"/>
      <c r="HN206" s="8"/>
      <c r="HO206" s="8"/>
      <c r="HP206" s="8"/>
      <c r="HQ206" s="8"/>
      <c r="HR206" s="8"/>
      <c r="HS206" s="8"/>
      <c r="HT206" s="8"/>
      <c r="HU206" s="8"/>
      <c r="HV206" s="8"/>
      <c r="HW206" s="8"/>
      <c r="HX206" s="8"/>
      <c r="HY206" s="8"/>
      <c r="HZ206" s="8"/>
      <c r="IA206" s="8"/>
      <c r="IB206" s="8"/>
      <c r="IC206" s="8"/>
      <c r="ID206" s="8"/>
      <c r="IE206" s="8"/>
      <c r="IF206" s="8"/>
      <c r="IG206" s="8"/>
      <c r="IH206" s="8"/>
      <c r="II206" s="8"/>
      <c r="IJ206" s="8"/>
      <c r="IK206" s="8"/>
      <c r="IL206" s="8"/>
      <c r="IM206" s="8"/>
      <c r="IN206" s="8"/>
      <c r="IO206" s="8"/>
      <c r="IP206" s="8"/>
      <c r="IQ206" s="8"/>
      <c r="IR206" s="8"/>
      <c r="IS206" s="8"/>
      <c r="IT206" s="8"/>
    </row>
    <row r="207" spans="1:254" s="4" customFormat="1" ht="12" customHeight="1" x14ac:dyDescent="0.15">
      <c r="A207" s="4" t="s">
        <v>465</v>
      </c>
      <c r="B207" s="5" t="s">
        <v>176</v>
      </c>
      <c r="C207" s="8">
        <f t="shared" ref="C207:AH207" si="18">IF(C17=" ",0,C17)</f>
        <v>3.0256899999999999E-8</v>
      </c>
      <c r="D207" s="8">
        <f t="shared" si="18"/>
        <v>3.93</v>
      </c>
      <c r="E207" s="8">
        <f t="shared" si="18"/>
        <v>3.79</v>
      </c>
      <c r="F207" s="8">
        <f t="shared" si="18"/>
        <v>186.11</v>
      </c>
      <c r="G207" s="8">
        <f t="shared" si="18"/>
        <v>20.34</v>
      </c>
      <c r="H207" s="8">
        <f t="shared" si="18"/>
        <v>1.73</v>
      </c>
      <c r="I207" s="8">
        <f t="shared" si="18"/>
        <v>0</v>
      </c>
      <c r="J207" s="8">
        <f t="shared" si="18"/>
        <v>215.9</v>
      </c>
      <c r="K207" s="8">
        <f t="shared" si="18"/>
        <v>1.0469000000000001E-6</v>
      </c>
      <c r="L207" s="8">
        <f t="shared" si="18"/>
        <v>0</v>
      </c>
      <c r="M207" s="8">
        <f t="shared" si="18"/>
        <v>0</v>
      </c>
      <c r="N207" s="8">
        <f t="shared" si="18"/>
        <v>0</v>
      </c>
      <c r="O207" s="8">
        <f t="shared" si="18"/>
        <v>215.9</v>
      </c>
      <c r="P207" s="8">
        <f t="shared" si="18"/>
        <v>0</v>
      </c>
      <c r="Q207" s="8">
        <f t="shared" si="18"/>
        <v>0</v>
      </c>
      <c r="R207" s="8">
        <f t="shared" si="18"/>
        <v>0</v>
      </c>
      <c r="S207" s="8">
        <f t="shared" si="18"/>
        <v>0</v>
      </c>
      <c r="T207" s="8">
        <f t="shared" si="18"/>
        <v>215.9</v>
      </c>
      <c r="U207" s="8">
        <f t="shared" si="18"/>
        <v>0</v>
      </c>
      <c r="V207" s="8">
        <f t="shared" si="18"/>
        <v>0</v>
      </c>
      <c r="W207" s="8">
        <f t="shared" si="18"/>
        <v>0</v>
      </c>
      <c r="X207" s="8">
        <f t="shared" si="18"/>
        <v>0</v>
      </c>
      <c r="Y207" s="8">
        <f t="shared" si="18"/>
        <v>215.9</v>
      </c>
      <c r="Z207" s="8">
        <f t="shared" si="18"/>
        <v>0</v>
      </c>
      <c r="AA207" s="8">
        <f t="shared" si="18"/>
        <v>0</v>
      </c>
      <c r="AB207" s="8">
        <f t="shared" si="18"/>
        <v>0</v>
      </c>
      <c r="AC207" s="8">
        <f t="shared" si="18"/>
        <v>1.1959500000000001E-7</v>
      </c>
      <c r="AD207" s="8">
        <f t="shared" si="18"/>
        <v>1.04185E-7</v>
      </c>
      <c r="AE207" s="8">
        <f t="shared" si="18"/>
        <v>0</v>
      </c>
      <c r="AF207" s="8">
        <f t="shared" si="18"/>
        <v>1.1959500000000001E-7</v>
      </c>
      <c r="AG207" s="8">
        <f t="shared" si="18"/>
        <v>8.93404E-8</v>
      </c>
      <c r="AH207" s="8">
        <f t="shared" si="18"/>
        <v>8.93404E-8</v>
      </c>
      <c r="AI207" s="8">
        <f t="shared" ref="AI207:BN207" si="19">IF(AI17=" ",0,AI17)</f>
        <v>1.34439E-7</v>
      </c>
      <c r="AJ207" s="8">
        <f t="shared" si="19"/>
        <v>1.34439E-7</v>
      </c>
      <c r="AK207" s="8">
        <f t="shared" si="19"/>
        <v>3.0256899999999999E-8</v>
      </c>
      <c r="AL207" s="8">
        <f t="shared" si="19"/>
        <v>1.34439E-7</v>
      </c>
      <c r="AM207" s="8">
        <f t="shared" si="19"/>
        <v>1.9367999999999998E-6</v>
      </c>
      <c r="AN207" s="8">
        <f t="shared" si="19"/>
        <v>2.26922E-7</v>
      </c>
      <c r="AO207" s="8">
        <f t="shared" si="19"/>
        <v>2.26922E-7</v>
      </c>
      <c r="AP207" s="8">
        <f t="shared" si="19"/>
        <v>1.2524099999999999E-6</v>
      </c>
      <c r="AQ207" s="8">
        <f t="shared" si="19"/>
        <v>1.2524099999999999E-6</v>
      </c>
      <c r="AR207" s="8">
        <f t="shared" si="19"/>
        <v>0</v>
      </c>
      <c r="AS207" s="8">
        <f t="shared" si="19"/>
        <v>1.13281E-6</v>
      </c>
      <c r="AT207" s="8">
        <f t="shared" si="19"/>
        <v>2.26922E-7</v>
      </c>
      <c r="AU207" s="8">
        <f t="shared" si="19"/>
        <v>0</v>
      </c>
      <c r="AV207" s="8">
        <f t="shared" si="19"/>
        <v>0</v>
      </c>
      <c r="AW207" s="8">
        <f t="shared" si="19"/>
        <v>0</v>
      </c>
      <c r="AX207" s="8">
        <f t="shared" si="19"/>
        <v>0</v>
      </c>
      <c r="AY207" s="8">
        <f t="shared" si="19"/>
        <v>0</v>
      </c>
      <c r="AZ207" s="8">
        <f t="shared" si="19"/>
        <v>0</v>
      </c>
      <c r="BA207" s="8">
        <f t="shared" si="19"/>
        <v>0</v>
      </c>
      <c r="BB207" s="8">
        <f t="shared" si="19"/>
        <v>0</v>
      </c>
      <c r="BC207" s="8">
        <f t="shared" si="19"/>
        <v>0</v>
      </c>
      <c r="BD207" s="8">
        <f t="shared" si="19"/>
        <v>0</v>
      </c>
      <c r="BE207" s="8">
        <f t="shared" si="19"/>
        <v>8.93404E-8</v>
      </c>
      <c r="BF207" s="8">
        <f t="shared" si="19"/>
        <v>6.7526799999999998E-7</v>
      </c>
      <c r="BG207" s="8">
        <f t="shared" si="19"/>
        <v>6.7526799999999998E-7</v>
      </c>
      <c r="BH207" s="8">
        <f t="shared" si="19"/>
        <v>6.7526799999999998E-7</v>
      </c>
      <c r="BI207" s="8">
        <f t="shared" si="19"/>
        <v>6.7526799999999998E-7</v>
      </c>
      <c r="BJ207" s="8">
        <f t="shared" si="19"/>
        <v>6.7526799999999998E-7</v>
      </c>
      <c r="BK207" s="8">
        <f t="shared" si="19"/>
        <v>6.7526799999999998E-7</v>
      </c>
      <c r="BL207" s="8">
        <f t="shared" si="19"/>
        <v>4.43787E-7</v>
      </c>
      <c r="BM207" s="8">
        <f t="shared" si="19"/>
        <v>2.3148100000000001E-7</v>
      </c>
      <c r="BN207" s="8">
        <f t="shared" si="19"/>
        <v>0</v>
      </c>
      <c r="BO207" s="8">
        <f t="shared" ref="BO207:CO207" si="20">IF(BO17=" ",0,BO17)</f>
        <v>0</v>
      </c>
      <c r="BP207" s="8">
        <f t="shared" si="20"/>
        <v>0</v>
      </c>
      <c r="BQ207" s="8">
        <f t="shared" si="20"/>
        <v>0</v>
      </c>
      <c r="BR207" s="8">
        <f t="shared" si="20"/>
        <v>0</v>
      </c>
      <c r="BS207" s="8">
        <f t="shared" si="20"/>
        <v>0</v>
      </c>
      <c r="BT207" s="8">
        <f t="shared" si="20"/>
        <v>0</v>
      </c>
      <c r="BU207" s="8">
        <f t="shared" si="20"/>
        <v>0</v>
      </c>
      <c r="BV207" s="8">
        <f t="shared" si="20"/>
        <v>0</v>
      </c>
      <c r="BW207" s="8">
        <f t="shared" si="20"/>
        <v>2.26922E-7</v>
      </c>
      <c r="BX207" s="8">
        <f t="shared" si="20"/>
        <v>3.8539900000000002E-7</v>
      </c>
      <c r="BY207" s="8">
        <f t="shared" si="20"/>
        <v>3.8539900000000002E-7</v>
      </c>
      <c r="BZ207" s="8">
        <f t="shared" si="20"/>
        <v>3.8539900000000002E-7</v>
      </c>
      <c r="CA207" s="8">
        <f t="shared" si="20"/>
        <v>3.8539900000000002E-7</v>
      </c>
      <c r="CB207" s="8">
        <f t="shared" si="20"/>
        <v>3.8539900000000002E-7</v>
      </c>
      <c r="CC207" s="8">
        <f t="shared" si="20"/>
        <v>3.8539900000000002E-7</v>
      </c>
      <c r="CD207" s="8">
        <f t="shared" si="20"/>
        <v>2.12664E-7</v>
      </c>
      <c r="CE207" s="8">
        <f t="shared" si="20"/>
        <v>1.7273499999999999E-7</v>
      </c>
      <c r="CF207" s="8">
        <f t="shared" si="20"/>
        <v>215.9</v>
      </c>
      <c r="CG207" s="8">
        <f t="shared" si="20"/>
        <v>0</v>
      </c>
      <c r="CH207" s="8">
        <f t="shared" si="20"/>
        <v>0</v>
      </c>
      <c r="CI207" s="8">
        <f t="shared" si="20"/>
        <v>0</v>
      </c>
      <c r="CJ207" s="8">
        <f t="shared" si="20"/>
        <v>0</v>
      </c>
      <c r="CK207" s="8">
        <f t="shared" si="20"/>
        <v>8.93404E-8</v>
      </c>
      <c r="CL207" s="8">
        <f t="shared" si="20"/>
        <v>215.9</v>
      </c>
      <c r="CM207" s="8">
        <f t="shared" si="20"/>
        <v>2.26922E-7</v>
      </c>
      <c r="CN207" s="8">
        <f t="shared" si="20"/>
        <v>0</v>
      </c>
      <c r="CO207" s="8">
        <f t="shared" si="20"/>
        <v>215.9</v>
      </c>
      <c r="CP207" s="8"/>
      <c r="CQ207" s="8"/>
      <c r="CR207" s="8"/>
      <c r="CS207" s="8"/>
      <c r="CT207" s="8"/>
      <c r="CU207" s="8"/>
      <c r="CV207" s="8"/>
      <c r="CW207" s="8"/>
      <c r="CX207" s="8"/>
      <c r="CY207" s="8"/>
      <c r="CZ207" s="8"/>
      <c r="DA207" s="8"/>
      <c r="DB207" s="8"/>
      <c r="DC207" s="8"/>
      <c r="DD207" s="8"/>
      <c r="DE207" s="8"/>
      <c r="DF207" s="8"/>
      <c r="DG207" s="8"/>
      <c r="DH207" s="8"/>
      <c r="DI207" s="8"/>
      <c r="DJ207" s="8"/>
      <c r="DK207" s="8"/>
      <c r="DL207" s="8"/>
      <c r="DM207" s="8"/>
      <c r="DN207" s="8"/>
      <c r="DO207" s="8"/>
      <c r="DP207" s="8"/>
      <c r="DQ207" s="8"/>
      <c r="DR207" s="8"/>
      <c r="DS207" s="8"/>
      <c r="DT207" s="8"/>
      <c r="DU207" s="8"/>
      <c r="DV207" s="8"/>
      <c r="DW207" s="8"/>
      <c r="DX207" s="8"/>
      <c r="DY207" s="8"/>
      <c r="DZ207" s="8"/>
      <c r="EA207" s="8"/>
      <c r="EB207" s="8"/>
      <c r="EC207" s="8"/>
      <c r="ED207" s="8"/>
      <c r="EE207" s="8"/>
      <c r="EF207" s="8"/>
      <c r="EG207" s="8"/>
      <c r="EH207" s="8"/>
      <c r="EI207" s="8"/>
      <c r="EJ207" s="8"/>
      <c r="EK207" s="8"/>
      <c r="EL207" s="8"/>
      <c r="EM207" s="8"/>
      <c r="EN207" s="8"/>
      <c r="EO207" s="8"/>
      <c r="EP207" s="8"/>
      <c r="EQ207" s="8"/>
      <c r="ER207" s="8"/>
      <c r="ES207" s="8"/>
      <c r="ET207" s="8"/>
      <c r="EU207" s="8"/>
      <c r="EV207" s="8"/>
      <c r="EW207" s="8"/>
      <c r="EX207" s="8"/>
      <c r="EY207" s="8"/>
      <c r="EZ207" s="8"/>
      <c r="FA207" s="8"/>
      <c r="FB207" s="8"/>
      <c r="FC207" s="8"/>
      <c r="FD207" s="8"/>
      <c r="FE207" s="8"/>
      <c r="FF207" s="8"/>
      <c r="FG207" s="8"/>
      <c r="FH207" s="8"/>
      <c r="FI207" s="8"/>
      <c r="FJ207" s="8"/>
      <c r="FK207" s="8"/>
      <c r="FL207" s="8"/>
      <c r="FM207" s="8"/>
      <c r="FN207" s="8"/>
      <c r="FO207" s="8"/>
      <c r="FP207" s="8"/>
      <c r="FQ207" s="8"/>
      <c r="FR207" s="8"/>
      <c r="FS207" s="8"/>
      <c r="FT207" s="8"/>
      <c r="FU207" s="8"/>
      <c r="FV207" s="8"/>
      <c r="FW207" s="8"/>
      <c r="FX207" s="8"/>
      <c r="FY207" s="8"/>
      <c r="FZ207" s="8"/>
      <c r="GA207" s="8"/>
      <c r="GB207" s="8"/>
      <c r="GC207" s="8"/>
      <c r="GD207" s="8"/>
      <c r="GE207" s="8"/>
      <c r="GF207" s="8"/>
      <c r="GG207" s="8"/>
      <c r="GH207" s="8"/>
      <c r="GI207" s="8"/>
      <c r="GJ207" s="8"/>
      <c r="GK207" s="8"/>
      <c r="GL207" s="8"/>
      <c r="GM207" s="8"/>
      <c r="GN207" s="8"/>
      <c r="GO207" s="8"/>
      <c r="GP207" s="8"/>
      <c r="GQ207" s="8"/>
      <c r="GR207" s="8"/>
      <c r="GS207" s="8"/>
      <c r="GT207" s="8"/>
      <c r="GU207" s="8"/>
      <c r="GV207" s="8"/>
      <c r="GW207" s="8"/>
      <c r="GX207" s="8"/>
      <c r="GY207" s="8"/>
      <c r="GZ207" s="8"/>
      <c r="HA207" s="8"/>
      <c r="HB207" s="8"/>
      <c r="HC207" s="8"/>
      <c r="HD207" s="8"/>
      <c r="HE207" s="8"/>
      <c r="HF207" s="8"/>
      <c r="HG207" s="8"/>
      <c r="HH207" s="8"/>
      <c r="HI207" s="8"/>
      <c r="HJ207" s="8"/>
      <c r="HK207" s="8"/>
      <c r="HL207" s="8"/>
      <c r="HM207" s="8"/>
      <c r="HN207" s="8"/>
      <c r="HO207" s="8"/>
      <c r="HP207" s="8"/>
      <c r="HQ207" s="8"/>
      <c r="HR207" s="8"/>
      <c r="HS207" s="8"/>
      <c r="HT207" s="8"/>
      <c r="HU207" s="8"/>
      <c r="HV207" s="8"/>
      <c r="HW207" s="8"/>
      <c r="HX207" s="8"/>
      <c r="HY207" s="8"/>
      <c r="HZ207" s="8"/>
      <c r="IA207" s="8"/>
      <c r="IB207" s="8"/>
      <c r="IC207" s="8"/>
      <c r="ID207" s="8"/>
      <c r="IE207" s="8"/>
      <c r="IF207" s="8"/>
      <c r="IG207" s="8"/>
      <c r="IH207" s="8"/>
      <c r="II207" s="8"/>
      <c r="IJ207" s="8"/>
      <c r="IK207" s="8"/>
      <c r="IL207" s="8"/>
      <c r="IM207" s="8"/>
      <c r="IN207" s="8"/>
      <c r="IO207" s="8"/>
      <c r="IP207" s="8"/>
      <c r="IQ207" s="8"/>
      <c r="IR207" s="8"/>
      <c r="IS207" s="8"/>
      <c r="IT207" s="8"/>
    </row>
    <row r="208" spans="1:254" s="4" customFormat="1" ht="12" customHeight="1" x14ac:dyDescent="0.15">
      <c r="A208" s="4" t="s">
        <v>178</v>
      </c>
      <c r="B208" s="5" t="s">
        <v>176</v>
      </c>
      <c r="C208" s="8">
        <f t="shared" ref="C208:AH208" si="21">IF(C18=" ",0,C18)</f>
        <v>16.76107</v>
      </c>
      <c r="D208" s="8">
        <f t="shared" si="21"/>
        <v>3.35</v>
      </c>
      <c r="E208" s="8">
        <f t="shared" si="21"/>
        <v>2.77</v>
      </c>
      <c r="F208" s="8">
        <f t="shared" si="21"/>
        <v>0.06</v>
      </c>
      <c r="G208" s="8">
        <f t="shared" si="21"/>
        <v>9.5299999999999994</v>
      </c>
      <c r="H208" s="8">
        <f t="shared" si="21"/>
        <v>0.78</v>
      </c>
      <c r="I208" s="8">
        <f t="shared" si="21"/>
        <v>83.471360000000004</v>
      </c>
      <c r="J208" s="8">
        <f t="shared" si="21"/>
        <v>8408.777</v>
      </c>
      <c r="K208" s="8">
        <f t="shared" si="21"/>
        <v>8392.2870000000003</v>
      </c>
      <c r="L208" s="8">
        <f t="shared" si="21"/>
        <v>7037.3559999999998</v>
      </c>
      <c r="M208" s="8">
        <f t="shared" si="21"/>
        <v>0</v>
      </c>
      <c r="N208" s="8">
        <f t="shared" si="21"/>
        <v>0</v>
      </c>
      <c r="O208" s="8">
        <f t="shared" si="21"/>
        <v>8492.4719999999998</v>
      </c>
      <c r="P208" s="8">
        <f t="shared" si="21"/>
        <v>99.898769999999999</v>
      </c>
      <c r="Q208" s="8">
        <f t="shared" si="21"/>
        <v>7137.2550000000001</v>
      </c>
      <c r="R208" s="8">
        <f t="shared" si="21"/>
        <v>0</v>
      </c>
      <c r="S208" s="8">
        <f t="shared" si="21"/>
        <v>0</v>
      </c>
      <c r="T208" s="8">
        <f t="shared" si="21"/>
        <v>8492.4719999999998</v>
      </c>
      <c r="U208" s="8">
        <f t="shared" si="21"/>
        <v>8492.3780000000006</v>
      </c>
      <c r="V208" s="8">
        <f t="shared" si="21"/>
        <v>8492.3780000000006</v>
      </c>
      <c r="W208" s="8">
        <f t="shared" si="21"/>
        <v>9.4281699999999996E-2</v>
      </c>
      <c r="X208" s="8">
        <f t="shared" si="21"/>
        <v>9.4281699999999996E-2</v>
      </c>
      <c r="Y208" s="8">
        <f t="shared" si="21"/>
        <v>0</v>
      </c>
      <c r="Z208" s="8">
        <f t="shared" si="21"/>
        <v>0</v>
      </c>
      <c r="AA208" s="8">
        <f t="shared" si="21"/>
        <v>16.427420000000001</v>
      </c>
      <c r="AB208" s="8">
        <f t="shared" si="21"/>
        <v>1355.123</v>
      </c>
      <c r="AC208" s="8">
        <f t="shared" si="21"/>
        <v>1355.2180000000001</v>
      </c>
      <c r="AD208" s="8">
        <f t="shared" si="21"/>
        <v>1.1488609999999999</v>
      </c>
      <c r="AE208" s="8">
        <f t="shared" si="21"/>
        <v>0</v>
      </c>
      <c r="AF208" s="8">
        <f t="shared" si="21"/>
        <v>9.4281699999999996E-2</v>
      </c>
      <c r="AG208" s="8">
        <f t="shared" si="21"/>
        <v>1354.884</v>
      </c>
      <c r="AH208" s="8">
        <f t="shared" si="21"/>
        <v>1354.884</v>
      </c>
      <c r="AI208" s="8">
        <f t="shared" ref="AI208:BN208" si="22">IF(AI18=" ",0,AI18)</f>
        <v>1.4825090000000001</v>
      </c>
      <c r="AJ208" s="8">
        <f t="shared" si="22"/>
        <v>1.4825090000000001</v>
      </c>
      <c r="AK208" s="8">
        <f t="shared" si="22"/>
        <v>0.33365309999999998</v>
      </c>
      <c r="AL208" s="8">
        <f t="shared" si="22"/>
        <v>1.4825090000000001</v>
      </c>
      <c r="AM208" s="8">
        <f t="shared" si="22"/>
        <v>9.4388E-2</v>
      </c>
      <c r="AN208" s="8">
        <f t="shared" si="22"/>
        <v>0</v>
      </c>
      <c r="AO208" s="8">
        <f t="shared" si="22"/>
        <v>0</v>
      </c>
      <c r="AP208" s="8">
        <f t="shared" si="22"/>
        <v>9.4388E-2</v>
      </c>
      <c r="AQ208" s="8">
        <f t="shared" si="22"/>
        <v>9.4388E-2</v>
      </c>
      <c r="AR208" s="8">
        <f t="shared" si="22"/>
        <v>0</v>
      </c>
      <c r="AS208" s="8">
        <f t="shared" si="22"/>
        <v>1.06227E-4</v>
      </c>
      <c r="AT208" s="8">
        <f t="shared" si="22"/>
        <v>0</v>
      </c>
      <c r="AU208" s="8">
        <f t="shared" si="22"/>
        <v>0</v>
      </c>
      <c r="AV208" s="8">
        <f t="shared" si="22"/>
        <v>0</v>
      </c>
      <c r="AW208" s="8">
        <f t="shared" si="22"/>
        <v>0</v>
      </c>
      <c r="AX208" s="8">
        <f t="shared" si="22"/>
        <v>0</v>
      </c>
      <c r="AY208" s="8">
        <f t="shared" si="22"/>
        <v>0</v>
      </c>
      <c r="AZ208" s="8">
        <f t="shared" si="22"/>
        <v>0</v>
      </c>
      <c r="BA208" s="8">
        <f t="shared" si="22"/>
        <v>0</v>
      </c>
      <c r="BB208" s="8">
        <f t="shared" si="22"/>
        <v>0</v>
      </c>
      <c r="BC208" s="8">
        <f t="shared" si="22"/>
        <v>0</v>
      </c>
      <c r="BD208" s="8">
        <f t="shared" si="22"/>
        <v>0</v>
      </c>
      <c r="BE208" s="8">
        <f t="shared" si="22"/>
        <v>1354.884</v>
      </c>
      <c r="BF208" s="8">
        <f t="shared" si="22"/>
        <v>10240.709999999999</v>
      </c>
      <c r="BG208" s="8">
        <f t="shared" si="22"/>
        <v>10240.709999999999</v>
      </c>
      <c r="BH208" s="8">
        <f t="shared" si="22"/>
        <v>10240.709999999999</v>
      </c>
      <c r="BI208" s="8">
        <f t="shared" si="22"/>
        <v>10240.709999999999</v>
      </c>
      <c r="BJ208" s="8">
        <f t="shared" si="22"/>
        <v>10240.709999999999</v>
      </c>
      <c r="BK208" s="8">
        <f t="shared" si="22"/>
        <v>10240.709999999999</v>
      </c>
      <c r="BL208" s="8">
        <f t="shared" si="22"/>
        <v>9728.7440000000006</v>
      </c>
      <c r="BM208" s="8">
        <f t="shared" si="22"/>
        <v>511.9692</v>
      </c>
      <c r="BN208" s="8">
        <f t="shared" si="22"/>
        <v>16.427420000000001</v>
      </c>
      <c r="BO208" s="8">
        <f t="shared" ref="BO208:CO208" si="23">IF(BO18=" ",0,BO18)</f>
        <v>15349.56</v>
      </c>
      <c r="BP208" s="8">
        <f t="shared" si="23"/>
        <v>15349.56</v>
      </c>
      <c r="BQ208" s="8">
        <f t="shared" si="23"/>
        <v>15349.56</v>
      </c>
      <c r="BR208" s="8">
        <f t="shared" si="23"/>
        <v>15349.56</v>
      </c>
      <c r="BS208" s="8">
        <f t="shared" si="23"/>
        <v>15349.56</v>
      </c>
      <c r="BT208" s="8">
        <f t="shared" si="23"/>
        <v>15349.56</v>
      </c>
      <c r="BU208" s="8">
        <f t="shared" si="23"/>
        <v>14026.92</v>
      </c>
      <c r="BV208" s="8">
        <f t="shared" si="23"/>
        <v>1322.6369999999999</v>
      </c>
      <c r="BW208" s="8">
        <f t="shared" si="23"/>
        <v>0</v>
      </c>
      <c r="BX208" s="8">
        <f t="shared" si="23"/>
        <v>0</v>
      </c>
      <c r="BY208" s="8">
        <f t="shared" si="23"/>
        <v>0</v>
      </c>
      <c r="BZ208" s="8">
        <f t="shared" si="23"/>
        <v>0</v>
      </c>
      <c r="CA208" s="8">
        <f t="shared" si="23"/>
        <v>0</v>
      </c>
      <c r="CB208" s="8">
        <f t="shared" si="23"/>
        <v>0</v>
      </c>
      <c r="CC208" s="8">
        <f t="shared" si="23"/>
        <v>0</v>
      </c>
      <c r="CD208" s="8">
        <f t="shared" si="23"/>
        <v>0</v>
      </c>
      <c r="CE208" s="8">
        <f t="shared" si="23"/>
        <v>0</v>
      </c>
      <c r="CF208" s="8">
        <f t="shared" si="23"/>
        <v>8408.777</v>
      </c>
      <c r="CG208" s="8">
        <f t="shared" si="23"/>
        <v>0</v>
      </c>
      <c r="CH208" s="8">
        <f t="shared" si="23"/>
        <v>8492.4719999999998</v>
      </c>
      <c r="CI208" s="8">
        <f t="shared" si="23"/>
        <v>0</v>
      </c>
      <c r="CJ208" s="8">
        <f t="shared" si="23"/>
        <v>16.427420000000001</v>
      </c>
      <c r="CK208" s="8">
        <f t="shared" si="23"/>
        <v>1354.884</v>
      </c>
      <c r="CL208" s="8">
        <f t="shared" si="23"/>
        <v>0</v>
      </c>
      <c r="CM208" s="8">
        <f t="shared" si="23"/>
        <v>0</v>
      </c>
      <c r="CN208" s="8">
        <f t="shared" si="23"/>
        <v>0</v>
      </c>
      <c r="CO208" s="8">
        <f t="shared" si="23"/>
        <v>8408.777</v>
      </c>
      <c r="CP208" s="8"/>
      <c r="CQ208" s="8"/>
      <c r="CR208" s="8"/>
      <c r="CS208" s="8"/>
      <c r="CT208" s="8"/>
      <c r="CU208" s="8"/>
      <c r="CV208" s="8"/>
      <c r="CW208" s="8"/>
      <c r="CX208" s="8"/>
      <c r="CY208" s="8"/>
      <c r="CZ208" s="8"/>
      <c r="DA208" s="8"/>
      <c r="DB208" s="8"/>
      <c r="DC208" s="8"/>
      <c r="DD208" s="8"/>
      <c r="DE208" s="8"/>
      <c r="DF208" s="8"/>
      <c r="DG208" s="8"/>
      <c r="DH208" s="8"/>
      <c r="DI208" s="8"/>
      <c r="DJ208" s="8"/>
      <c r="DK208" s="8"/>
      <c r="DL208" s="8"/>
      <c r="DM208" s="8"/>
      <c r="DN208" s="8"/>
      <c r="DO208" s="8"/>
      <c r="DP208" s="8"/>
      <c r="DQ208" s="8"/>
      <c r="DR208" s="8"/>
      <c r="DS208" s="8"/>
      <c r="DT208" s="8"/>
      <c r="DU208" s="8"/>
      <c r="DV208" s="8"/>
      <c r="DW208" s="8"/>
      <c r="DX208" s="8"/>
      <c r="DY208" s="8"/>
      <c r="DZ208" s="8"/>
      <c r="EA208" s="8"/>
      <c r="EB208" s="8"/>
      <c r="EC208" s="8"/>
      <c r="ED208" s="8"/>
      <c r="EE208" s="8"/>
      <c r="EF208" s="8"/>
      <c r="EG208" s="8"/>
      <c r="EH208" s="8"/>
      <c r="EI208" s="8"/>
      <c r="EJ208" s="8"/>
      <c r="EK208" s="8"/>
      <c r="EL208" s="8"/>
      <c r="EM208" s="8"/>
      <c r="EN208" s="8"/>
      <c r="EO208" s="8"/>
      <c r="EP208" s="8"/>
      <c r="EQ208" s="8"/>
      <c r="ER208" s="8"/>
      <c r="ES208" s="8"/>
      <c r="ET208" s="8"/>
      <c r="EU208" s="8"/>
      <c r="EV208" s="8"/>
      <c r="EW208" s="8"/>
      <c r="EX208" s="8"/>
      <c r="EY208" s="8"/>
      <c r="EZ208" s="8"/>
      <c r="FA208" s="8"/>
      <c r="FB208" s="8"/>
      <c r="FC208" s="8"/>
      <c r="FD208" s="8"/>
      <c r="FE208" s="8"/>
      <c r="FF208" s="8"/>
      <c r="FG208" s="8"/>
      <c r="FH208" s="8"/>
      <c r="FI208" s="8"/>
      <c r="FJ208" s="8"/>
      <c r="FK208" s="8"/>
      <c r="FL208" s="8"/>
      <c r="FM208" s="8"/>
      <c r="FN208" s="8"/>
      <c r="FO208" s="8"/>
      <c r="FP208" s="8"/>
      <c r="FQ208" s="8"/>
      <c r="FR208" s="8"/>
      <c r="FS208" s="8"/>
      <c r="FT208" s="8"/>
      <c r="FU208" s="8"/>
      <c r="FV208" s="8"/>
      <c r="FW208" s="8"/>
      <c r="FX208" s="8"/>
      <c r="FY208" s="8"/>
      <c r="FZ208" s="8"/>
      <c r="GA208" s="8"/>
      <c r="GB208" s="8"/>
      <c r="GC208" s="8"/>
      <c r="GD208" s="8"/>
      <c r="GE208" s="8"/>
      <c r="GF208" s="8"/>
      <c r="GG208" s="8"/>
      <c r="GH208" s="8"/>
      <c r="GI208" s="8"/>
      <c r="GJ208" s="8"/>
      <c r="GK208" s="8"/>
      <c r="GL208" s="8"/>
      <c r="GM208" s="8"/>
      <c r="GN208" s="8"/>
      <c r="GO208" s="8"/>
      <c r="GP208" s="8"/>
      <c r="GQ208" s="8"/>
      <c r="GR208" s="8"/>
      <c r="GS208" s="8"/>
      <c r="GT208" s="8"/>
      <c r="GU208" s="8"/>
      <c r="GV208" s="8"/>
      <c r="GW208" s="8"/>
      <c r="GX208" s="8"/>
      <c r="GY208" s="8"/>
      <c r="GZ208" s="8"/>
      <c r="HA208" s="8"/>
      <c r="HB208" s="8"/>
      <c r="HC208" s="8"/>
      <c r="HD208" s="8"/>
      <c r="HE208" s="8"/>
      <c r="HF208" s="8"/>
      <c r="HG208" s="8"/>
      <c r="HH208" s="8"/>
      <c r="HI208" s="8"/>
      <c r="HJ208" s="8"/>
      <c r="HK208" s="8"/>
      <c r="HL208" s="8"/>
      <c r="HM208" s="8"/>
      <c r="HN208" s="8"/>
      <c r="HO208" s="8"/>
      <c r="HP208" s="8"/>
      <c r="HQ208" s="8"/>
      <c r="HR208" s="8"/>
      <c r="HS208" s="8"/>
      <c r="HT208" s="8"/>
      <c r="HU208" s="8"/>
      <c r="HV208" s="8"/>
      <c r="HW208" s="8"/>
      <c r="HX208" s="8"/>
      <c r="HY208" s="8"/>
      <c r="HZ208" s="8"/>
      <c r="IA208" s="8"/>
      <c r="IB208" s="8"/>
      <c r="IC208" s="8"/>
      <c r="ID208" s="8"/>
      <c r="IE208" s="8"/>
      <c r="IF208" s="8"/>
      <c r="IG208" s="8"/>
      <c r="IH208" s="8"/>
      <c r="II208" s="8"/>
      <c r="IJ208" s="8"/>
      <c r="IK208" s="8"/>
      <c r="IL208" s="8"/>
      <c r="IM208" s="8"/>
      <c r="IN208" s="8"/>
      <c r="IO208" s="8"/>
      <c r="IP208" s="8"/>
      <c r="IQ208" s="8"/>
      <c r="IR208" s="8"/>
      <c r="IS208" s="8"/>
      <c r="IT208" s="8"/>
    </row>
    <row r="209" spans="1:254" s="4" customFormat="1" ht="12" customHeight="1" x14ac:dyDescent="0.15">
      <c r="A209" s="4" t="s">
        <v>179</v>
      </c>
      <c r="B209" s="5" t="s">
        <v>176</v>
      </c>
      <c r="C209" s="8">
        <f t="shared" ref="C209:AH209" si="24">IF(C19=" ",0,C19)</f>
        <v>9.0462399999999998E-2</v>
      </c>
      <c r="D209" s="8">
        <f t="shared" si="24"/>
        <v>20794.810000000001</v>
      </c>
      <c r="E209" s="8">
        <f t="shared" si="24"/>
        <v>21500.54</v>
      </c>
      <c r="F209" s="8">
        <f t="shared" si="24"/>
        <v>2779.58</v>
      </c>
      <c r="G209" s="8">
        <f t="shared" si="24"/>
        <v>26308.639999999999</v>
      </c>
      <c r="H209" s="8">
        <f t="shared" si="24"/>
        <v>1060.0899999999999</v>
      </c>
      <c r="I209" s="8">
        <f t="shared" si="24"/>
        <v>4.0144320000000002</v>
      </c>
      <c r="J209" s="8">
        <f t="shared" si="24"/>
        <v>393.42469999999997</v>
      </c>
      <c r="K209" s="8">
        <f t="shared" si="24"/>
        <v>345.82470000000001</v>
      </c>
      <c r="L209" s="8">
        <f t="shared" si="24"/>
        <v>289.16860000000003</v>
      </c>
      <c r="M209" s="8">
        <f t="shared" si="24"/>
        <v>72396.06</v>
      </c>
      <c r="N209" s="8">
        <f t="shared" si="24"/>
        <v>72396.06</v>
      </c>
      <c r="O209" s="8">
        <f t="shared" si="24"/>
        <v>397.4425</v>
      </c>
      <c r="P209" s="8">
        <f t="shared" si="24"/>
        <v>4.1048920000000004</v>
      </c>
      <c r="Q209" s="8">
        <f t="shared" si="24"/>
        <v>293.27350000000001</v>
      </c>
      <c r="R209" s="8">
        <f t="shared" si="24"/>
        <v>0</v>
      </c>
      <c r="S209" s="8">
        <f t="shared" si="24"/>
        <v>0</v>
      </c>
      <c r="T209" s="8">
        <f t="shared" si="24"/>
        <v>397.4425</v>
      </c>
      <c r="U209" s="8">
        <f t="shared" si="24"/>
        <v>348.95620000000002</v>
      </c>
      <c r="V209" s="8">
        <f t="shared" si="24"/>
        <v>348.95620000000002</v>
      </c>
      <c r="W209" s="8">
        <f t="shared" si="24"/>
        <v>48.4863</v>
      </c>
      <c r="X209" s="8">
        <f t="shared" si="24"/>
        <v>48.4863</v>
      </c>
      <c r="Y209" s="8">
        <f t="shared" si="24"/>
        <v>0</v>
      </c>
      <c r="Z209" s="8">
        <f t="shared" si="24"/>
        <v>0</v>
      </c>
      <c r="AA209" s="8">
        <f t="shared" si="24"/>
        <v>9.0460700000000005E-2</v>
      </c>
      <c r="AB209" s="8">
        <f t="shared" si="24"/>
        <v>55.682729999999999</v>
      </c>
      <c r="AC209" s="8">
        <f t="shared" si="24"/>
        <v>56.76202</v>
      </c>
      <c r="AD209" s="8">
        <f t="shared" si="24"/>
        <v>5.92592E-6</v>
      </c>
      <c r="AE209" s="8">
        <f t="shared" si="24"/>
        <v>0</v>
      </c>
      <c r="AF209" s="8">
        <f t="shared" si="24"/>
        <v>1.079296</v>
      </c>
      <c r="AG209" s="8">
        <f t="shared" si="24"/>
        <v>56.76202</v>
      </c>
      <c r="AH209" s="8">
        <f t="shared" si="24"/>
        <v>56.76202</v>
      </c>
      <c r="AI209" s="8">
        <f t="shared" ref="AI209:BN209" si="25">IF(AI19=" ",0,AI19)</f>
        <v>7.6471300000000004E-6</v>
      </c>
      <c r="AJ209" s="8">
        <f t="shared" si="25"/>
        <v>7.6471300000000004E-6</v>
      </c>
      <c r="AK209" s="8">
        <f t="shared" si="25"/>
        <v>1.7210600000000001E-6</v>
      </c>
      <c r="AL209" s="8">
        <f t="shared" si="25"/>
        <v>7.6471300000000004E-6</v>
      </c>
      <c r="AM209" s="8">
        <f t="shared" si="25"/>
        <v>50.399929999999998</v>
      </c>
      <c r="AN209" s="8">
        <f t="shared" si="25"/>
        <v>47.406970000000001</v>
      </c>
      <c r="AO209" s="8">
        <f t="shared" si="25"/>
        <v>47.406970000000001</v>
      </c>
      <c r="AP209" s="8">
        <f t="shared" si="25"/>
        <v>2.9929359999999998</v>
      </c>
      <c r="AQ209" s="8">
        <f t="shared" si="25"/>
        <v>2.9929359999999998</v>
      </c>
      <c r="AR209" s="8">
        <f t="shared" si="25"/>
        <v>0</v>
      </c>
      <c r="AS209" s="8">
        <f t="shared" si="25"/>
        <v>1.91364</v>
      </c>
      <c r="AT209" s="8">
        <f t="shared" si="25"/>
        <v>47.406970000000001</v>
      </c>
      <c r="AU209" s="8">
        <f t="shared" si="25"/>
        <v>72396.06</v>
      </c>
      <c r="AV209" s="8">
        <f t="shared" si="25"/>
        <v>72396.06</v>
      </c>
      <c r="AW209" s="8">
        <f t="shared" si="25"/>
        <v>710170</v>
      </c>
      <c r="AX209" s="8">
        <f t="shared" si="25"/>
        <v>710170</v>
      </c>
      <c r="AY209" s="8">
        <f t="shared" si="25"/>
        <v>710170</v>
      </c>
      <c r="AZ209" s="8">
        <f t="shared" si="25"/>
        <v>710170</v>
      </c>
      <c r="BA209" s="8">
        <f t="shared" si="25"/>
        <v>710170</v>
      </c>
      <c r="BB209" s="8">
        <f t="shared" si="25"/>
        <v>710170</v>
      </c>
      <c r="BC209" s="8">
        <f t="shared" si="25"/>
        <v>607502</v>
      </c>
      <c r="BD209" s="8">
        <f t="shared" si="25"/>
        <v>102668</v>
      </c>
      <c r="BE209" s="8">
        <f t="shared" si="25"/>
        <v>56.76202</v>
      </c>
      <c r="BF209" s="8">
        <f t="shared" si="25"/>
        <v>429.0283</v>
      </c>
      <c r="BG209" s="8">
        <f t="shared" si="25"/>
        <v>429.0283</v>
      </c>
      <c r="BH209" s="8">
        <f t="shared" si="25"/>
        <v>429.0283</v>
      </c>
      <c r="BI209" s="8">
        <f t="shared" si="25"/>
        <v>429.0283</v>
      </c>
      <c r="BJ209" s="8">
        <f t="shared" si="25"/>
        <v>429.0283</v>
      </c>
      <c r="BK209" s="8">
        <f t="shared" si="25"/>
        <v>429.0283</v>
      </c>
      <c r="BL209" s="8">
        <f t="shared" si="25"/>
        <v>414.39330000000001</v>
      </c>
      <c r="BM209" s="8">
        <f t="shared" si="25"/>
        <v>14.6349</v>
      </c>
      <c r="BN209" s="8">
        <f t="shared" si="25"/>
        <v>9.0460700000000005E-2</v>
      </c>
      <c r="BO209" s="8">
        <f t="shared" ref="BO209:CO209" si="26">IF(BO19=" ",0,BO19)</f>
        <v>84.525270000000006</v>
      </c>
      <c r="BP209" s="8">
        <f t="shared" si="26"/>
        <v>84.525270000000006</v>
      </c>
      <c r="BQ209" s="8">
        <f t="shared" si="26"/>
        <v>84.525270000000006</v>
      </c>
      <c r="BR209" s="8">
        <f t="shared" si="26"/>
        <v>84.525270000000006</v>
      </c>
      <c r="BS209" s="8">
        <f t="shared" si="26"/>
        <v>84.525270000000006</v>
      </c>
      <c r="BT209" s="8">
        <f t="shared" si="26"/>
        <v>84.525270000000006</v>
      </c>
      <c r="BU209" s="8">
        <f t="shared" si="26"/>
        <v>68.656589999999994</v>
      </c>
      <c r="BV209" s="8">
        <f t="shared" si="26"/>
        <v>15.868679999999999</v>
      </c>
      <c r="BW209" s="8">
        <f t="shared" si="26"/>
        <v>47.406970000000001</v>
      </c>
      <c r="BX209" s="8">
        <f t="shared" si="26"/>
        <v>80.515119999999996</v>
      </c>
      <c r="BY209" s="8">
        <f t="shared" si="26"/>
        <v>80.515119999999996</v>
      </c>
      <c r="BZ209" s="8">
        <f t="shared" si="26"/>
        <v>80.515119999999996</v>
      </c>
      <c r="CA209" s="8">
        <f t="shared" si="26"/>
        <v>80.515119999999996</v>
      </c>
      <c r="CB209" s="8">
        <f t="shared" si="26"/>
        <v>80.515119999999996</v>
      </c>
      <c r="CC209" s="8">
        <f t="shared" si="26"/>
        <v>80.515119999999996</v>
      </c>
      <c r="CD209" s="8">
        <f t="shared" si="26"/>
        <v>71.195480000000003</v>
      </c>
      <c r="CE209" s="8">
        <f t="shared" si="26"/>
        <v>9.3196379999999994</v>
      </c>
      <c r="CF209" s="8">
        <f t="shared" si="26"/>
        <v>72789.48</v>
      </c>
      <c r="CG209" s="8">
        <f t="shared" si="26"/>
        <v>72396.06</v>
      </c>
      <c r="CH209" s="8">
        <f t="shared" si="26"/>
        <v>397.4425</v>
      </c>
      <c r="CI209" s="8">
        <f t="shared" si="26"/>
        <v>0</v>
      </c>
      <c r="CJ209" s="8">
        <f t="shared" si="26"/>
        <v>9.0460700000000005E-2</v>
      </c>
      <c r="CK209" s="8">
        <f t="shared" si="26"/>
        <v>56.76202</v>
      </c>
      <c r="CL209" s="8">
        <f t="shared" si="26"/>
        <v>0</v>
      </c>
      <c r="CM209" s="8">
        <f t="shared" si="26"/>
        <v>47.406970000000001</v>
      </c>
      <c r="CN209" s="8">
        <f t="shared" si="26"/>
        <v>72396.06</v>
      </c>
      <c r="CO209" s="8">
        <f t="shared" si="26"/>
        <v>393.42469999999997</v>
      </c>
      <c r="CP209" s="8"/>
      <c r="CQ209" s="8"/>
      <c r="CR209" s="8"/>
      <c r="CS209" s="8"/>
      <c r="CT209" s="8"/>
      <c r="CU209" s="8"/>
      <c r="CV209" s="8"/>
      <c r="CW209" s="8"/>
      <c r="CX209" s="8"/>
      <c r="CY209" s="8"/>
      <c r="CZ209" s="8"/>
      <c r="DA209" s="8"/>
      <c r="DB209" s="8"/>
      <c r="DC209" s="8"/>
      <c r="DD209" s="8"/>
      <c r="DE209" s="8"/>
      <c r="DF209" s="8"/>
      <c r="DG209" s="8"/>
      <c r="DH209" s="8"/>
      <c r="DI209" s="8"/>
      <c r="DJ209" s="8"/>
      <c r="DK209" s="8"/>
      <c r="DL209" s="8"/>
      <c r="DM209" s="8"/>
      <c r="DN209" s="8"/>
      <c r="DO209" s="8"/>
      <c r="DP209" s="8"/>
      <c r="DQ209" s="8"/>
      <c r="DR209" s="8"/>
      <c r="DS209" s="8"/>
      <c r="DT209" s="8"/>
      <c r="DU209" s="8"/>
      <c r="DV209" s="8"/>
      <c r="DW209" s="8"/>
      <c r="DX209" s="8"/>
      <c r="DY209" s="8"/>
      <c r="DZ209" s="8"/>
      <c r="EA209" s="8"/>
      <c r="EB209" s="8"/>
      <c r="EC209" s="8"/>
      <c r="ED209" s="8"/>
      <c r="EE209" s="8"/>
      <c r="EF209" s="8"/>
      <c r="EG209" s="8"/>
      <c r="EH209" s="8"/>
      <c r="EI209" s="8"/>
      <c r="EJ209" s="8"/>
      <c r="EK209" s="8"/>
      <c r="EL209" s="8"/>
      <c r="EM209" s="8"/>
      <c r="EN209" s="8"/>
      <c r="EO209" s="8"/>
      <c r="EP209" s="8"/>
      <c r="EQ209" s="8"/>
      <c r="ER209" s="8"/>
      <c r="ES209" s="8"/>
      <c r="ET209" s="8"/>
      <c r="EU209" s="8"/>
      <c r="EV209" s="8"/>
      <c r="EW209" s="8"/>
      <c r="EX209" s="8"/>
      <c r="EY209" s="8"/>
      <c r="EZ209" s="8"/>
      <c r="FA209" s="8"/>
      <c r="FB209" s="8"/>
      <c r="FC209" s="8"/>
      <c r="FD209" s="8"/>
      <c r="FE209" s="8"/>
      <c r="FF209" s="8"/>
      <c r="FG209" s="8"/>
      <c r="FH209" s="8"/>
      <c r="FI209" s="8"/>
      <c r="FJ209" s="8"/>
      <c r="FK209" s="8"/>
      <c r="FL209" s="8"/>
      <c r="FM209" s="8"/>
      <c r="FN209" s="8"/>
      <c r="FO209" s="8"/>
      <c r="FP209" s="8"/>
      <c r="FQ209" s="8"/>
      <c r="FR209" s="8"/>
      <c r="FS209" s="8"/>
      <c r="FT209" s="8"/>
      <c r="FU209" s="8"/>
      <c r="FV209" s="8"/>
      <c r="FW209" s="8"/>
      <c r="FX209" s="8"/>
      <c r="FY209" s="8"/>
      <c r="FZ209" s="8"/>
      <c r="GA209" s="8"/>
      <c r="GB209" s="8"/>
      <c r="GC209" s="8"/>
      <c r="GD209" s="8"/>
      <c r="GE209" s="8"/>
      <c r="GF209" s="8"/>
      <c r="GG209" s="8"/>
      <c r="GH209" s="8"/>
      <c r="GI209" s="8"/>
      <c r="GJ209" s="8"/>
      <c r="GK209" s="8"/>
      <c r="GL209" s="8"/>
      <c r="GM209" s="8"/>
      <c r="GN209" s="8"/>
      <c r="GO209" s="8"/>
      <c r="GP209" s="8"/>
      <c r="GQ209" s="8"/>
      <c r="GR209" s="8"/>
      <c r="GS209" s="8"/>
      <c r="GT209" s="8"/>
      <c r="GU209" s="8"/>
      <c r="GV209" s="8"/>
      <c r="GW209" s="8"/>
      <c r="GX209" s="8"/>
      <c r="GY209" s="8"/>
      <c r="GZ209" s="8"/>
      <c r="HA209" s="8"/>
      <c r="HB209" s="8"/>
      <c r="HC209" s="8"/>
      <c r="HD209" s="8"/>
      <c r="HE209" s="8"/>
      <c r="HF209" s="8"/>
      <c r="HG209" s="8"/>
      <c r="HH209" s="8"/>
      <c r="HI209" s="8"/>
      <c r="HJ209" s="8"/>
      <c r="HK209" s="8"/>
      <c r="HL209" s="8"/>
      <c r="HM209" s="8"/>
      <c r="HN209" s="8"/>
      <c r="HO209" s="8"/>
      <c r="HP209" s="8"/>
      <c r="HQ209" s="8"/>
      <c r="HR209" s="8"/>
      <c r="HS209" s="8"/>
      <c r="HT209" s="8"/>
      <c r="HU209" s="8"/>
      <c r="HV209" s="8"/>
      <c r="HW209" s="8"/>
      <c r="HX209" s="8"/>
      <c r="HY209" s="8"/>
      <c r="HZ209" s="8"/>
      <c r="IA209" s="8"/>
      <c r="IB209" s="8"/>
      <c r="IC209" s="8"/>
      <c r="ID209" s="8"/>
      <c r="IE209" s="8"/>
      <c r="IF209" s="8"/>
      <c r="IG209" s="8"/>
      <c r="IH209" s="8"/>
      <c r="II209" s="8"/>
      <c r="IJ209" s="8"/>
      <c r="IK209" s="8"/>
      <c r="IL209" s="8"/>
      <c r="IM209" s="8"/>
      <c r="IN209" s="8"/>
      <c r="IO209" s="8"/>
      <c r="IP209" s="8"/>
      <c r="IQ209" s="8"/>
      <c r="IR209" s="8"/>
      <c r="IS209" s="8"/>
      <c r="IT209" s="8"/>
    </row>
    <row r="210" spans="1:254" s="4" customFormat="1" ht="12" customHeight="1" x14ac:dyDescent="0.15">
      <c r="A210" s="4" t="s">
        <v>180</v>
      </c>
      <c r="B210" s="5" t="s">
        <v>176</v>
      </c>
      <c r="C210" s="8">
        <f t="shared" ref="C210:AH210" si="27">IF(C20=" ",0,C20)</f>
        <v>2440.2890000000002</v>
      </c>
      <c r="D210" s="8">
        <f t="shared" si="27"/>
        <v>324.94</v>
      </c>
      <c r="E210" s="8">
        <f t="shared" si="27"/>
        <v>266.2</v>
      </c>
      <c r="F210" s="8">
        <f t="shared" si="27"/>
        <v>70.37</v>
      </c>
      <c r="G210" s="8">
        <f t="shared" si="27"/>
        <v>1627.96</v>
      </c>
      <c r="H210" s="8">
        <f t="shared" si="27"/>
        <v>140.06</v>
      </c>
      <c r="I210" s="8">
        <f t="shared" si="27"/>
        <v>201.05189999999999</v>
      </c>
      <c r="J210" s="8">
        <f t="shared" si="27"/>
        <v>17161.79</v>
      </c>
      <c r="K210" s="8">
        <f t="shared" si="27"/>
        <v>14732.26</v>
      </c>
      <c r="L210" s="8">
        <f t="shared" si="27"/>
        <v>14163.07</v>
      </c>
      <c r="M210" s="8">
        <f t="shared" si="27"/>
        <v>0</v>
      </c>
      <c r="N210" s="8">
        <f t="shared" si="27"/>
        <v>0</v>
      </c>
      <c r="O210" s="8">
        <f t="shared" si="27"/>
        <v>17364.03</v>
      </c>
      <c r="P210" s="8">
        <f t="shared" si="27"/>
        <v>201.05189999999999</v>
      </c>
      <c r="Q210" s="8">
        <f t="shared" si="27"/>
        <v>14364.12</v>
      </c>
      <c r="R210" s="8">
        <f t="shared" si="27"/>
        <v>0</v>
      </c>
      <c r="S210" s="8">
        <f t="shared" si="27"/>
        <v>0</v>
      </c>
      <c r="T210" s="8">
        <f t="shared" si="27"/>
        <v>17364.03</v>
      </c>
      <c r="U210" s="8">
        <f t="shared" si="27"/>
        <v>17091.39</v>
      </c>
      <c r="V210" s="8">
        <f t="shared" si="27"/>
        <v>17091.39</v>
      </c>
      <c r="W210" s="8">
        <f t="shared" si="27"/>
        <v>272.64409999999998</v>
      </c>
      <c r="X210" s="8">
        <f t="shared" si="27"/>
        <v>272.64409999999998</v>
      </c>
      <c r="Y210" s="8">
        <f t="shared" si="27"/>
        <v>0</v>
      </c>
      <c r="Z210" s="8">
        <f t="shared" si="27"/>
        <v>0</v>
      </c>
      <c r="AA210" s="8">
        <f t="shared" si="27"/>
        <v>1.4331000000000001E-6</v>
      </c>
      <c r="AB210" s="8">
        <f t="shared" si="27"/>
        <v>2727.2620000000002</v>
      </c>
      <c r="AC210" s="8">
        <f t="shared" si="27"/>
        <v>2999.9059999999999</v>
      </c>
      <c r="AD210" s="8">
        <f t="shared" si="27"/>
        <v>8402.5589999999993</v>
      </c>
      <c r="AE210" s="8">
        <f t="shared" si="27"/>
        <v>0</v>
      </c>
      <c r="AF210" s="8">
        <f t="shared" si="27"/>
        <v>272.64420000000001</v>
      </c>
      <c r="AG210" s="8">
        <f t="shared" si="27"/>
        <v>559.61350000000004</v>
      </c>
      <c r="AH210" s="8">
        <f t="shared" si="27"/>
        <v>559.61350000000004</v>
      </c>
      <c r="AI210" s="8">
        <f t="shared" ref="AI210:BN210" si="28">IF(AI20=" ",0,AI20)</f>
        <v>10842.85</v>
      </c>
      <c r="AJ210" s="8">
        <f t="shared" si="28"/>
        <v>10842.85</v>
      </c>
      <c r="AK210" s="8">
        <f t="shared" si="28"/>
        <v>2440.2890000000002</v>
      </c>
      <c r="AL210" s="8">
        <f t="shared" si="28"/>
        <v>10842.85</v>
      </c>
      <c r="AM210" s="8">
        <f t="shared" si="28"/>
        <v>325.19</v>
      </c>
      <c r="AN210" s="8">
        <f t="shared" si="28"/>
        <v>0</v>
      </c>
      <c r="AO210" s="8">
        <f t="shared" si="28"/>
        <v>0</v>
      </c>
      <c r="AP210" s="8">
        <f t="shared" si="28"/>
        <v>325.17599999999999</v>
      </c>
      <c r="AQ210" s="8">
        <f t="shared" si="28"/>
        <v>325.17599999999999</v>
      </c>
      <c r="AR210" s="8">
        <f t="shared" si="28"/>
        <v>0</v>
      </c>
      <c r="AS210" s="8">
        <f t="shared" si="28"/>
        <v>52.531799999999997</v>
      </c>
      <c r="AT210" s="8">
        <f t="shared" si="28"/>
        <v>0</v>
      </c>
      <c r="AU210" s="8">
        <f t="shared" si="28"/>
        <v>0</v>
      </c>
      <c r="AV210" s="8">
        <f t="shared" si="28"/>
        <v>0</v>
      </c>
      <c r="AW210" s="8">
        <f t="shared" si="28"/>
        <v>0</v>
      </c>
      <c r="AX210" s="8">
        <f t="shared" si="28"/>
        <v>0</v>
      </c>
      <c r="AY210" s="8">
        <f t="shared" si="28"/>
        <v>0</v>
      </c>
      <c r="AZ210" s="8">
        <f t="shared" si="28"/>
        <v>0</v>
      </c>
      <c r="BA210" s="8">
        <f t="shared" si="28"/>
        <v>0</v>
      </c>
      <c r="BB210" s="8">
        <f t="shared" si="28"/>
        <v>0</v>
      </c>
      <c r="BC210" s="8">
        <f t="shared" si="28"/>
        <v>0</v>
      </c>
      <c r="BD210" s="8">
        <f t="shared" si="28"/>
        <v>0</v>
      </c>
      <c r="BE210" s="8">
        <f t="shared" si="28"/>
        <v>559.61350000000004</v>
      </c>
      <c r="BF210" s="8">
        <f t="shared" si="28"/>
        <v>4229.7650000000003</v>
      </c>
      <c r="BG210" s="8">
        <f t="shared" si="28"/>
        <v>4229.7650000000003</v>
      </c>
      <c r="BH210" s="8">
        <f t="shared" si="28"/>
        <v>4229.7650000000003</v>
      </c>
      <c r="BI210" s="8">
        <f t="shared" si="28"/>
        <v>4229.7650000000003</v>
      </c>
      <c r="BJ210" s="8">
        <f t="shared" si="28"/>
        <v>4229.7650000000003</v>
      </c>
      <c r="BK210" s="8">
        <f t="shared" si="28"/>
        <v>4229.7650000000003</v>
      </c>
      <c r="BL210" s="8">
        <f t="shared" si="28"/>
        <v>2723.2750000000001</v>
      </c>
      <c r="BM210" s="8">
        <f t="shared" si="28"/>
        <v>1506.49</v>
      </c>
      <c r="BN210" s="8">
        <f t="shared" si="28"/>
        <v>1.4331000000000001E-6</v>
      </c>
      <c r="BO210" s="8">
        <f t="shared" ref="BO210:CO210" si="29">IF(BO20=" ",0,BO20)</f>
        <v>1.3390699999999999E-3</v>
      </c>
      <c r="BP210" s="8">
        <f t="shared" si="29"/>
        <v>1.3390699999999999E-3</v>
      </c>
      <c r="BQ210" s="8">
        <f t="shared" si="29"/>
        <v>1.3390699999999999E-3</v>
      </c>
      <c r="BR210" s="8">
        <f t="shared" si="29"/>
        <v>1.3390699999999999E-3</v>
      </c>
      <c r="BS210" s="8">
        <f t="shared" si="29"/>
        <v>1.3390699999999999E-3</v>
      </c>
      <c r="BT210" s="8">
        <f t="shared" si="29"/>
        <v>1.3390699999999999E-3</v>
      </c>
      <c r="BU210" s="8">
        <f t="shared" si="29"/>
        <v>5.4018999999999996E-4</v>
      </c>
      <c r="BV210" s="8">
        <f t="shared" si="29"/>
        <v>7.9887800000000004E-4</v>
      </c>
      <c r="BW210" s="8">
        <f t="shared" si="29"/>
        <v>0</v>
      </c>
      <c r="BX210" s="8">
        <f t="shared" si="29"/>
        <v>0</v>
      </c>
      <c r="BY210" s="8">
        <f t="shared" si="29"/>
        <v>0</v>
      </c>
      <c r="BZ210" s="8">
        <f t="shared" si="29"/>
        <v>0</v>
      </c>
      <c r="CA210" s="8">
        <f t="shared" si="29"/>
        <v>0</v>
      </c>
      <c r="CB210" s="8">
        <f t="shared" si="29"/>
        <v>0</v>
      </c>
      <c r="CC210" s="8">
        <f t="shared" si="29"/>
        <v>0</v>
      </c>
      <c r="CD210" s="8">
        <f t="shared" si="29"/>
        <v>0</v>
      </c>
      <c r="CE210" s="8">
        <f t="shared" si="29"/>
        <v>0</v>
      </c>
      <c r="CF210" s="8">
        <f t="shared" si="29"/>
        <v>17161.79</v>
      </c>
      <c r="CG210" s="8">
        <f t="shared" si="29"/>
        <v>0</v>
      </c>
      <c r="CH210" s="8">
        <f t="shared" si="29"/>
        <v>17364.03</v>
      </c>
      <c r="CI210" s="8">
        <f t="shared" si="29"/>
        <v>0</v>
      </c>
      <c r="CJ210" s="8">
        <f t="shared" si="29"/>
        <v>1.4331000000000001E-6</v>
      </c>
      <c r="CK210" s="8">
        <f t="shared" si="29"/>
        <v>559.61350000000004</v>
      </c>
      <c r="CL210" s="8">
        <f t="shared" si="29"/>
        <v>0</v>
      </c>
      <c r="CM210" s="8">
        <f t="shared" si="29"/>
        <v>0</v>
      </c>
      <c r="CN210" s="8">
        <f t="shared" si="29"/>
        <v>0</v>
      </c>
      <c r="CO210" s="8">
        <f t="shared" si="29"/>
        <v>17161.79</v>
      </c>
      <c r="CP210" s="8"/>
      <c r="CQ210" s="8"/>
      <c r="CR210" s="8"/>
      <c r="CS210" s="8"/>
      <c r="CT210" s="8"/>
      <c r="CU210" s="8"/>
      <c r="CV210" s="8"/>
      <c r="CW210" s="8"/>
      <c r="CX210" s="8"/>
      <c r="CY210" s="8"/>
      <c r="CZ210" s="8"/>
      <c r="DA210" s="8"/>
      <c r="DB210" s="8"/>
      <c r="DC210" s="8"/>
      <c r="DD210" s="8"/>
      <c r="DE210" s="8"/>
      <c r="DF210" s="8"/>
      <c r="DG210" s="8"/>
      <c r="DH210" s="8"/>
      <c r="DI210" s="8"/>
      <c r="DJ210" s="8"/>
      <c r="DK210" s="8"/>
      <c r="DL210" s="8"/>
      <c r="DM210" s="8"/>
      <c r="DN210" s="8"/>
      <c r="DO210" s="8"/>
      <c r="DP210" s="8"/>
      <c r="DQ210" s="8"/>
      <c r="DR210" s="8"/>
      <c r="DS210" s="8"/>
      <c r="DT210" s="8"/>
      <c r="DU210" s="8"/>
      <c r="DV210" s="8"/>
      <c r="DW210" s="8"/>
      <c r="DX210" s="8"/>
      <c r="DY210" s="8"/>
      <c r="DZ210" s="8"/>
      <c r="EA210" s="8"/>
      <c r="EB210" s="8"/>
      <c r="EC210" s="8"/>
      <c r="ED210" s="8"/>
      <c r="EE210" s="8"/>
      <c r="EF210" s="8"/>
      <c r="EG210" s="8"/>
      <c r="EH210" s="8"/>
      <c r="EI210" s="8"/>
      <c r="EJ210" s="8"/>
      <c r="EK210" s="8"/>
      <c r="EL210" s="8"/>
      <c r="EM210" s="8"/>
      <c r="EN210" s="8"/>
      <c r="EO210" s="8"/>
      <c r="EP210" s="8"/>
      <c r="EQ210" s="8"/>
      <c r="ER210" s="8"/>
      <c r="ES210" s="8"/>
      <c r="ET210" s="8"/>
      <c r="EU210" s="8"/>
      <c r="EV210" s="8"/>
      <c r="EW210" s="8"/>
      <c r="EX210" s="8"/>
      <c r="EY210" s="8"/>
      <c r="EZ210" s="8"/>
      <c r="FA210" s="8"/>
      <c r="FB210" s="8"/>
      <c r="FC210" s="8"/>
      <c r="FD210" s="8"/>
      <c r="FE210" s="8"/>
      <c r="FF210" s="8"/>
      <c r="FG210" s="8"/>
      <c r="FH210" s="8"/>
      <c r="FI210" s="8"/>
      <c r="FJ210" s="8"/>
      <c r="FK210" s="8"/>
      <c r="FL210" s="8"/>
      <c r="FM210" s="8"/>
      <c r="FN210" s="8"/>
      <c r="FO210" s="8"/>
      <c r="FP210" s="8"/>
      <c r="FQ210" s="8"/>
      <c r="FR210" s="8"/>
      <c r="FS210" s="8"/>
      <c r="FT210" s="8"/>
      <c r="FU210" s="8"/>
      <c r="FV210" s="8"/>
      <c r="FW210" s="8"/>
      <c r="FX210" s="8"/>
      <c r="FY210" s="8"/>
      <c r="FZ210" s="8"/>
      <c r="GA210" s="8"/>
      <c r="GB210" s="8"/>
      <c r="GC210" s="8"/>
      <c r="GD210" s="8"/>
      <c r="GE210" s="8"/>
      <c r="GF210" s="8"/>
      <c r="GG210" s="8"/>
      <c r="GH210" s="8"/>
      <c r="GI210" s="8"/>
      <c r="GJ210" s="8"/>
      <c r="GK210" s="8"/>
      <c r="GL210" s="8"/>
      <c r="GM210" s="8"/>
      <c r="GN210" s="8"/>
      <c r="GO210" s="8"/>
      <c r="GP210" s="8"/>
      <c r="GQ210" s="8"/>
      <c r="GR210" s="8"/>
      <c r="GS210" s="8"/>
      <c r="GT210" s="8"/>
      <c r="GU210" s="8"/>
      <c r="GV210" s="8"/>
      <c r="GW210" s="8"/>
      <c r="GX210" s="8"/>
      <c r="GY210" s="8"/>
      <c r="GZ210" s="8"/>
      <c r="HA210" s="8"/>
      <c r="HB210" s="8"/>
      <c r="HC210" s="8"/>
      <c r="HD210" s="8"/>
      <c r="HE210" s="8"/>
      <c r="HF210" s="8"/>
      <c r="HG210" s="8"/>
      <c r="HH210" s="8"/>
      <c r="HI210" s="8"/>
      <c r="HJ210" s="8"/>
      <c r="HK210" s="8"/>
      <c r="HL210" s="8"/>
      <c r="HM210" s="8"/>
      <c r="HN210" s="8"/>
      <c r="HO210" s="8"/>
      <c r="HP210" s="8"/>
      <c r="HQ210" s="8"/>
      <c r="HR210" s="8"/>
      <c r="HS210" s="8"/>
      <c r="HT210" s="8"/>
      <c r="HU210" s="8"/>
      <c r="HV210" s="8"/>
      <c r="HW210" s="8"/>
      <c r="HX210" s="8"/>
      <c r="HY210" s="8"/>
      <c r="HZ210" s="8"/>
      <c r="IA210" s="8"/>
      <c r="IB210" s="8"/>
      <c r="IC210" s="8"/>
      <c r="ID210" s="8"/>
      <c r="IE210" s="8"/>
      <c r="IF210" s="8"/>
      <c r="IG210" s="8"/>
      <c r="IH210" s="8"/>
      <c r="II210" s="8"/>
      <c r="IJ210" s="8"/>
      <c r="IK210" s="8"/>
      <c r="IL210" s="8"/>
      <c r="IM210" s="8"/>
      <c r="IN210" s="8"/>
      <c r="IO210" s="8"/>
      <c r="IP210" s="8"/>
      <c r="IQ210" s="8"/>
      <c r="IR210" s="8"/>
      <c r="IS210" s="8"/>
      <c r="IT210" s="8"/>
    </row>
    <row r="211" spans="1:254" s="4" customFormat="1" ht="12" customHeight="1" x14ac:dyDescent="0.15">
      <c r="A211" s="4" t="s">
        <v>181</v>
      </c>
      <c r="B211" s="5" t="s">
        <v>176</v>
      </c>
      <c r="C211" s="8">
        <f t="shared" ref="C211:AH211" si="30">IF(C21=" ",0,C21)</f>
        <v>0</v>
      </c>
      <c r="D211" s="8">
        <f t="shared" si="30"/>
        <v>33.53</v>
      </c>
      <c r="E211" s="8">
        <f t="shared" si="30"/>
        <v>23.63</v>
      </c>
      <c r="F211" s="8">
        <f t="shared" si="30"/>
        <v>0.03</v>
      </c>
      <c r="G211" s="8">
        <f t="shared" si="30"/>
        <v>0.01</v>
      </c>
      <c r="H211" s="8">
        <f t="shared" si="30"/>
        <v>0</v>
      </c>
      <c r="I211" s="8">
        <f t="shared" si="30"/>
        <v>0</v>
      </c>
      <c r="J211" s="8">
        <f t="shared" si="30"/>
        <v>0</v>
      </c>
      <c r="K211" s="8">
        <f t="shared" si="30"/>
        <v>0</v>
      </c>
      <c r="L211" s="8">
        <f t="shared" si="30"/>
        <v>0</v>
      </c>
      <c r="M211" s="8">
        <f t="shared" si="30"/>
        <v>57.2</v>
      </c>
      <c r="N211" s="8">
        <f t="shared" si="30"/>
        <v>57.2</v>
      </c>
      <c r="O211" s="8">
        <f t="shared" si="30"/>
        <v>0</v>
      </c>
      <c r="P211" s="8">
        <f t="shared" si="30"/>
        <v>0</v>
      </c>
      <c r="Q211" s="8">
        <f t="shared" si="30"/>
        <v>0</v>
      </c>
      <c r="R211" s="8">
        <f t="shared" si="30"/>
        <v>0</v>
      </c>
      <c r="S211" s="8">
        <f t="shared" si="30"/>
        <v>0</v>
      </c>
      <c r="T211" s="8">
        <f t="shared" si="30"/>
        <v>0</v>
      </c>
      <c r="U211" s="8">
        <f t="shared" si="30"/>
        <v>0</v>
      </c>
      <c r="V211" s="8">
        <f t="shared" si="30"/>
        <v>0</v>
      </c>
      <c r="W211" s="8">
        <f t="shared" si="30"/>
        <v>0</v>
      </c>
      <c r="X211" s="8">
        <f t="shared" si="30"/>
        <v>0</v>
      </c>
      <c r="Y211" s="8">
        <f t="shared" si="30"/>
        <v>0</v>
      </c>
      <c r="Z211" s="8">
        <f t="shared" si="30"/>
        <v>0</v>
      </c>
      <c r="AA211" s="8">
        <f t="shared" si="30"/>
        <v>0</v>
      </c>
      <c r="AB211" s="8">
        <f t="shared" si="30"/>
        <v>0</v>
      </c>
      <c r="AC211" s="8">
        <f t="shared" si="30"/>
        <v>0</v>
      </c>
      <c r="AD211" s="8">
        <f t="shared" si="30"/>
        <v>0</v>
      </c>
      <c r="AE211" s="8">
        <f t="shared" si="30"/>
        <v>0</v>
      </c>
      <c r="AF211" s="8">
        <f t="shared" si="30"/>
        <v>0</v>
      </c>
      <c r="AG211" s="8">
        <f t="shared" si="30"/>
        <v>0</v>
      </c>
      <c r="AH211" s="8">
        <f t="shared" si="30"/>
        <v>0</v>
      </c>
      <c r="AI211" s="8">
        <f t="shared" ref="AI211:BN211" si="31">IF(AI21=" ",0,AI21)</f>
        <v>0</v>
      </c>
      <c r="AJ211" s="8">
        <f t="shared" si="31"/>
        <v>0</v>
      </c>
      <c r="AK211" s="8">
        <f t="shared" si="31"/>
        <v>0</v>
      </c>
      <c r="AL211" s="8">
        <f t="shared" si="31"/>
        <v>0</v>
      </c>
      <c r="AM211" s="8">
        <f t="shared" si="31"/>
        <v>0</v>
      </c>
      <c r="AN211" s="8">
        <f t="shared" si="31"/>
        <v>0</v>
      </c>
      <c r="AO211" s="8">
        <f t="shared" si="31"/>
        <v>0</v>
      </c>
      <c r="AP211" s="8">
        <f t="shared" si="31"/>
        <v>0</v>
      </c>
      <c r="AQ211" s="8">
        <f t="shared" si="31"/>
        <v>0</v>
      </c>
      <c r="AR211" s="8">
        <f t="shared" si="31"/>
        <v>0</v>
      </c>
      <c r="AS211" s="8">
        <f t="shared" si="31"/>
        <v>0</v>
      </c>
      <c r="AT211" s="8">
        <f t="shared" si="31"/>
        <v>0</v>
      </c>
      <c r="AU211" s="8">
        <f t="shared" si="31"/>
        <v>57.2</v>
      </c>
      <c r="AV211" s="8">
        <f t="shared" si="31"/>
        <v>57.2</v>
      </c>
      <c r="AW211" s="8">
        <f t="shared" si="31"/>
        <v>561.10410000000002</v>
      </c>
      <c r="AX211" s="8">
        <f t="shared" si="31"/>
        <v>561.10410000000002</v>
      </c>
      <c r="AY211" s="8">
        <f t="shared" si="31"/>
        <v>561.10410000000002</v>
      </c>
      <c r="AZ211" s="8">
        <f t="shared" si="31"/>
        <v>561.10410000000002</v>
      </c>
      <c r="BA211" s="8">
        <f t="shared" si="31"/>
        <v>561.10410000000002</v>
      </c>
      <c r="BB211" s="8">
        <f t="shared" si="31"/>
        <v>561.10410000000002</v>
      </c>
      <c r="BC211" s="8">
        <f t="shared" si="31"/>
        <v>560.4624</v>
      </c>
      <c r="BD211" s="8">
        <f t="shared" si="31"/>
        <v>0.64171489999999998</v>
      </c>
      <c r="BE211" s="8">
        <f t="shared" si="31"/>
        <v>0</v>
      </c>
      <c r="BF211" s="8">
        <f t="shared" si="31"/>
        <v>0</v>
      </c>
      <c r="BG211" s="8">
        <f t="shared" si="31"/>
        <v>0</v>
      </c>
      <c r="BH211" s="8">
        <f t="shared" si="31"/>
        <v>0</v>
      </c>
      <c r="BI211" s="8">
        <f t="shared" si="31"/>
        <v>0</v>
      </c>
      <c r="BJ211" s="8">
        <f t="shared" si="31"/>
        <v>0</v>
      </c>
      <c r="BK211" s="8">
        <f t="shared" si="31"/>
        <v>0</v>
      </c>
      <c r="BL211" s="8">
        <f t="shared" si="31"/>
        <v>0</v>
      </c>
      <c r="BM211" s="8">
        <f t="shared" si="31"/>
        <v>0</v>
      </c>
      <c r="BN211" s="8">
        <f t="shared" si="31"/>
        <v>0</v>
      </c>
      <c r="BO211" s="8">
        <f t="shared" ref="BO211:CO211" si="32">IF(BO21=" ",0,BO21)</f>
        <v>0</v>
      </c>
      <c r="BP211" s="8">
        <f t="shared" si="32"/>
        <v>0</v>
      </c>
      <c r="BQ211" s="8">
        <f t="shared" si="32"/>
        <v>0</v>
      </c>
      <c r="BR211" s="8">
        <f t="shared" si="32"/>
        <v>0</v>
      </c>
      <c r="BS211" s="8">
        <f t="shared" si="32"/>
        <v>0</v>
      </c>
      <c r="BT211" s="8">
        <f t="shared" si="32"/>
        <v>0</v>
      </c>
      <c r="BU211" s="8">
        <f t="shared" si="32"/>
        <v>0</v>
      </c>
      <c r="BV211" s="8">
        <f t="shared" si="32"/>
        <v>0</v>
      </c>
      <c r="BW211" s="8">
        <f t="shared" si="32"/>
        <v>0</v>
      </c>
      <c r="BX211" s="8">
        <f t="shared" si="32"/>
        <v>0</v>
      </c>
      <c r="BY211" s="8">
        <f t="shared" si="32"/>
        <v>0</v>
      </c>
      <c r="BZ211" s="8">
        <f t="shared" si="32"/>
        <v>0</v>
      </c>
      <c r="CA211" s="8">
        <f t="shared" si="32"/>
        <v>0</v>
      </c>
      <c r="CB211" s="8">
        <f t="shared" si="32"/>
        <v>0</v>
      </c>
      <c r="CC211" s="8">
        <f t="shared" si="32"/>
        <v>0</v>
      </c>
      <c r="CD211" s="8">
        <f t="shared" si="32"/>
        <v>0</v>
      </c>
      <c r="CE211" s="8">
        <f t="shared" si="32"/>
        <v>0</v>
      </c>
      <c r="CF211" s="8">
        <f t="shared" si="32"/>
        <v>57.2</v>
      </c>
      <c r="CG211" s="8">
        <f t="shared" si="32"/>
        <v>57.2</v>
      </c>
      <c r="CH211" s="8">
        <f t="shared" si="32"/>
        <v>0</v>
      </c>
      <c r="CI211" s="8">
        <f t="shared" si="32"/>
        <v>0</v>
      </c>
      <c r="CJ211" s="8">
        <f t="shared" si="32"/>
        <v>0</v>
      </c>
      <c r="CK211" s="8">
        <f t="shared" si="32"/>
        <v>0</v>
      </c>
      <c r="CL211" s="8">
        <f t="shared" si="32"/>
        <v>0</v>
      </c>
      <c r="CM211" s="8">
        <f t="shared" si="32"/>
        <v>0</v>
      </c>
      <c r="CN211" s="8">
        <f t="shared" si="32"/>
        <v>57.2</v>
      </c>
      <c r="CO211" s="8">
        <f t="shared" si="32"/>
        <v>0</v>
      </c>
      <c r="CP211" s="8"/>
      <c r="CQ211" s="8"/>
      <c r="CR211" s="8"/>
      <c r="CS211" s="8"/>
      <c r="CT211" s="8"/>
      <c r="CU211" s="8"/>
      <c r="CV211" s="8"/>
      <c r="CW211" s="8"/>
      <c r="CX211" s="8"/>
      <c r="CY211" s="8"/>
      <c r="CZ211" s="8"/>
      <c r="DA211" s="8"/>
      <c r="DB211" s="8"/>
      <c r="DC211" s="8"/>
      <c r="DD211" s="8"/>
      <c r="DE211" s="8"/>
      <c r="DF211" s="8"/>
      <c r="DG211" s="8"/>
      <c r="DH211" s="8"/>
      <c r="DI211" s="8"/>
      <c r="DJ211" s="8"/>
      <c r="DK211" s="8"/>
      <c r="DL211" s="8"/>
      <c r="DM211" s="8"/>
      <c r="DN211" s="8"/>
      <c r="DO211" s="8"/>
      <c r="DP211" s="8"/>
      <c r="DQ211" s="8"/>
      <c r="DR211" s="8"/>
      <c r="DS211" s="8"/>
      <c r="DT211" s="8"/>
      <c r="DU211" s="8"/>
      <c r="DV211" s="8"/>
      <c r="DW211" s="8"/>
      <c r="DX211" s="8"/>
      <c r="DY211" s="8"/>
      <c r="DZ211" s="8"/>
      <c r="EA211" s="8"/>
      <c r="EB211" s="8"/>
      <c r="EC211" s="8"/>
      <c r="ED211" s="8"/>
      <c r="EE211" s="8"/>
      <c r="EF211" s="8"/>
      <c r="EG211" s="8"/>
      <c r="EH211" s="8"/>
      <c r="EI211" s="8"/>
      <c r="EJ211" s="8"/>
      <c r="EK211" s="8"/>
      <c r="EL211" s="8"/>
      <c r="EM211" s="8"/>
      <c r="EN211" s="8"/>
      <c r="EO211" s="8"/>
      <c r="EP211" s="8"/>
      <c r="EQ211" s="8"/>
      <c r="ER211" s="8"/>
      <c r="ES211" s="8"/>
      <c r="ET211" s="8"/>
      <c r="EU211" s="8"/>
      <c r="EV211" s="8"/>
      <c r="EW211" s="8"/>
      <c r="EX211" s="8"/>
      <c r="EY211" s="8"/>
      <c r="EZ211" s="8"/>
      <c r="FA211" s="8"/>
      <c r="FB211" s="8"/>
      <c r="FC211" s="8"/>
      <c r="FD211" s="8"/>
      <c r="FE211" s="8"/>
      <c r="FF211" s="8"/>
      <c r="FG211" s="8"/>
      <c r="FH211" s="8"/>
      <c r="FI211" s="8"/>
      <c r="FJ211" s="8"/>
      <c r="FK211" s="8"/>
      <c r="FL211" s="8"/>
      <c r="FM211" s="8"/>
      <c r="FN211" s="8"/>
      <c r="FO211" s="8"/>
      <c r="FP211" s="8"/>
      <c r="FQ211" s="8"/>
      <c r="FR211" s="8"/>
      <c r="FS211" s="8"/>
      <c r="FT211" s="8"/>
      <c r="FU211" s="8"/>
      <c r="FV211" s="8"/>
      <c r="FW211" s="8"/>
      <c r="FX211" s="8"/>
      <c r="FY211" s="8"/>
      <c r="FZ211" s="8"/>
      <c r="GA211" s="8"/>
      <c r="GB211" s="8"/>
      <c r="GC211" s="8"/>
      <c r="GD211" s="8"/>
      <c r="GE211" s="8"/>
      <c r="GF211" s="8"/>
      <c r="GG211" s="8"/>
      <c r="GH211" s="8"/>
      <c r="GI211" s="8"/>
      <c r="GJ211" s="8"/>
      <c r="GK211" s="8"/>
      <c r="GL211" s="8"/>
      <c r="GM211" s="8"/>
      <c r="GN211" s="8"/>
      <c r="GO211" s="8"/>
      <c r="GP211" s="8"/>
      <c r="GQ211" s="8"/>
      <c r="GR211" s="8"/>
      <c r="GS211" s="8"/>
      <c r="GT211" s="8"/>
      <c r="GU211" s="8"/>
      <c r="GV211" s="8"/>
      <c r="GW211" s="8"/>
      <c r="GX211" s="8"/>
      <c r="GY211" s="8"/>
      <c r="GZ211" s="8"/>
      <c r="HA211" s="8"/>
      <c r="HB211" s="8"/>
      <c r="HC211" s="8"/>
      <c r="HD211" s="8"/>
      <c r="HE211" s="8"/>
      <c r="HF211" s="8"/>
      <c r="HG211" s="8"/>
      <c r="HH211" s="8"/>
      <c r="HI211" s="8"/>
      <c r="HJ211" s="8"/>
      <c r="HK211" s="8"/>
      <c r="HL211" s="8"/>
      <c r="HM211" s="8"/>
      <c r="HN211" s="8"/>
      <c r="HO211" s="8"/>
      <c r="HP211" s="8"/>
      <c r="HQ211" s="8"/>
      <c r="HR211" s="8"/>
      <c r="HS211" s="8"/>
      <c r="HT211" s="8"/>
      <c r="HU211" s="8"/>
      <c r="HV211" s="8"/>
      <c r="HW211" s="8"/>
      <c r="HX211" s="8"/>
      <c r="HY211" s="8"/>
      <c r="HZ211" s="8"/>
      <c r="IA211" s="8"/>
      <c r="IB211" s="8"/>
      <c r="IC211" s="8"/>
      <c r="ID211" s="8"/>
      <c r="IE211" s="8"/>
      <c r="IF211" s="8"/>
      <c r="IG211" s="8"/>
      <c r="IH211" s="8"/>
      <c r="II211" s="8"/>
      <c r="IJ211" s="8"/>
      <c r="IK211" s="8"/>
      <c r="IL211" s="8"/>
      <c r="IM211" s="8"/>
      <c r="IN211" s="8"/>
      <c r="IO211" s="8"/>
      <c r="IP211" s="8"/>
      <c r="IQ211" s="8"/>
      <c r="IR211" s="8"/>
      <c r="IS211" s="8"/>
      <c r="IT211" s="8"/>
    </row>
    <row r="212" spans="1:254" s="4" customFormat="1" ht="12" customHeight="1" x14ac:dyDescent="0.15">
      <c r="A212" s="4" t="s">
        <v>182</v>
      </c>
      <c r="B212" s="5" t="s">
        <v>176</v>
      </c>
      <c r="C212" s="8">
        <f t="shared" ref="C212:AH212" si="33">IF(C22=" ",0,C22)</f>
        <v>0</v>
      </c>
      <c r="D212" s="8">
        <f t="shared" si="33"/>
        <v>0</v>
      </c>
      <c r="E212" s="8">
        <f t="shared" si="33"/>
        <v>0</v>
      </c>
      <c r="F212" s="8">
        <f t="shared" si="33"/>
        <v>0</v>
      </c>
      <c r="G212" s="8">
        <f t="shared" si="33"/>
        <v>0</v>
      </c>
      <c r="H212" s="8">
        <f t="shared" si="33"/>
        <v>0</v>
      </c>
      <c r="I212" s="8">
        <f t="shared" si="33"/>
        <v>0</v>
      </c>
      <c r="J212" s="8">
        <f t="shared" si="33"/>
        <v>0</v>
      </c>
      <c r="K212" s="8">
        <f t="shared" si="33"/>
        <v>0</v>
      </c>
      <c r="L212" s="8">
        <f t="shared" si="33"/>
        <v>0</v>
      </c>
      <c r="M212" s="8">
        <f t="shared" si="33"/>
        <v>0</v>
      </c>
      <c r="N212" s="8">
        <f t="shared" si="33"/>
        <v>0</v>
      </c>
      <c r="O212" s="8">
        <f t="shared" si="33"/>
        <v>0</v>
      </c>
      <c r="P212" s="8">
        <f t="shared" si="33"/>
        <v>0</v>
      </c>
      <c r="Q212" s="8">
        <f t="shared" si="33"/>
        <v>0</v>
      </c>
      <c r="R212" s="8">
        <f t="shared" si="33"/>
        <v>0</v>
      </c>
      <c r="S212" s="8">
        <f t="shared" si="33"/>
        <v>0</v>
      </c>
      <c r="T212" s="8">
        <f t="shared" si="33"/>
        <v>0</v>
      </c>
      <c r="U212" s="8">
        <f t="shared" si="33"/>
        <v>0</v>
      </c>
      <c r="V212" s="8">
        <f t="shared" si="33"/>
        <v>0</v>
      </c>
      <c r="W212" s="8">
        <f t="shared" si="33"/>
        <v>0</v>
      </c>
      <c r="X212" s="8">
        <f t="shared" si="33"/>
        <v>0</v>
      </c>
      <c r="Y212" s="8">
        <f t="shared" si="33"/>
        <v>0</v>
      </c>
      <c r="Z212" s="8">
        <f t="shared" si="33"/>
        <v>0</v>
      </c>
      <c r="AA212" s="8">
        <f t="shared" si="33"/>
        <v>0</v>
      </c>
      <c r="AB212" s="8">
        <f t="shared" si="33"/>
        <v>0</v>
      </c>
      <c r="AC212" s="8">
        <f t="shared" si="33"/>
        <v>0</v>
      </c>
      <c r="AD212" s="8">
        <f t="shared" si="33"/>
        <v>0</v>
      </c>
      <c r="AE212" s="8">
        <f t="shared" si="33"/>
        <v>0</v>
      </c>
      <c r="AF212" s="8">
        <f t="shared" si="33"/>
        <v>0</v>
      </c>
      <c r="AG212" s="8">
        <f t="shared" si="33"/>
        <v>0</v>
      </c>
      <c r="AH212" s="8">
        <f t="shared" si="33"/>
        <v>0</v>
      </c>
      <c r="AI212" s="8">
        <f t="shared" ref="AI212:BN212" si="34">IF(AI22=" ",0,AI22)</f>
        <v>0</v>
      </c>
      <c r="AJ212" s="8">
        <f t="shared" si="34"/>
        <v>0</v>
      </c>
      <c r="AK212" s="8">
        <f t="shared" si="34"/>
        <v>0</v>
      </c>
      <c r="AL212" s="8">
        <f t="shared" si="34"/>
        <v>0</v>
      </c>
      <c r="AM212" s="8">
        <f t="shared" si="34"/>
        <v>0</v>
      </c>
      <c r="AN212" s="8">
        <f t="shared" si="34"/>
        <v>0</v>
      </c>
      <c r="AO212" s="8">
        <f t="shared" si="34"/>
        <v>0</v>
      </c>
      <c r="AP212" s="8">
        <f t="shared" si="34"/>
        <v>0</v>
      </c>
      <c r="AQ212" s="8">
        <f t="shared" si="34"/>
        <v>0</v>
      </c>
      <c r="AR212" s="8">
        <f t="shared" si="34"/>
        <v>0</v>
      </c>
      <c r="AS212" s="8">
        <f t="shared" si="34"/>
        <v>0</v>
      </c>
      <c r="AT212" s="8">
        <f t="shared" si="34"/>
        <v>0</v>
      </c>
      <c r="AU212" s="8">
        <f t="shared" si="34"/>
        <v>0</v>
      </c>
      <c r="AV212" s="8">
        <f t="shared" si="34"/>
        <v>0</v>
      </c>
      <c r="AW212" s="8">
        <f t="shared" si="34"/>
        <v>0</v>
      </c>
      <c r="AX212" s="8">
        <f t="shared" si="34"/>
        <v>0</v>
      </c>
      <c r="AY212" s="8">
        <f t="shared" si="34"/>
        <v>0</v>
      </c>
      <c r="AZ212" s="8">
        <f t="shared" si="34"/>
        <v>0</v>
      </c>
      <c r="BA212" s="8">
        <f t="shared" si="34"/>
        <v>0</v>
      </c>
      <c r="BB212" s="8">
        <f t="shared" si="34"/>
        <v>0</v>
      </c>
      <c r="BC212" s="8">
        <f t="shared" si="34"/>
        <v>0</v>
      </c>
      <c r="BD212" s="8">
        <f t="shared" si="34"/>
        <v>0</v>
      </c>
      <c r="BE212" s="8">
        <f t="shared" si="34"/>
        <v>0</v>
      </c>
      <c r="BF212" s="8">
        <f t="shared" si="34"/>
        <v>0</v>
      </c>
      <c r="BG212" s="8">
        <f t="shared" si="34"/>
        <v>0</v>
      </c>
      <c r="BH212" s="8">
        <f t="shared" si="34"/>
        <v>0</v>
      </c>
      <c r="BI212" s="8">
        <f t="shared" si="34"/>
        <v>0</v>
      </c>
      <c r="BJ212" s="8">
        <f t="shared" si="34"/>
        <v>0</v>
      </c>
      <c r="BK212" s="8">
        <f t="shared" si="34"/>
        <v>0</v>
      </c>
      <c r="BL212" s="8">
        <f t="shared" si="34"/>
        <v>0</v>
      </c>
      <c r="BM212" s="8">
        <f t="shared" si="34"/>
        <v>0</v>
      </c>
      <c r="BN212" s="8">
        <f t="shared" si="34"/>
        <v>0</v>
      </c>
      <c r="BO212" s="8">
        <f t="shared" ref="BO212:CO212" si="35">IF(BO22=" ",0,BO22)</f>
        <v>0</v>
      </c>
      <c r="BP212" s="8">
        <f t="shared" si="35"/>
        <v>0</v>
      </c>
      <c r="BQ212" s="8">
        <f t="shared" si="35"/>
        <v>0</v>
      </c>
      <c r="BR212" s="8">
        <f t="shared" si="35"/>
        <v>0</v>
      </c>
      <c r="BS212" s="8">
        <f t="shared" si="35"/>
        <v>0</v>
      </c>
      <c r="BT212" s="8">
        <f t="shared" si="35"/>
        <v>0</v>
      </c>
      <c r="BU212" s="8">
        <f t="shared" si="35"/>
        <v>0</v>
      </c>
      <c r="BV212" s="8">
        <f t="shared" si="35"/>
        <v>0</v>
      </c>
      <c r="BW212" s="8">
        <f t="shared" si="35"/>
        <v>0</v>
      </c>
      <c r="BX212" s="8">
        <f t="shared" si="35"/>
        <v>0</v>
      </c>
      <c r="BY212" s="8">
        <f t="shared" si="35"/>
        <v>0</v>
      </c>
      <c r="BZ212" s="8">
        <f t="shared" si="35"/>
        <v>0</v>
      </c>
      <c r="CA212" s="8">
        <f t="shared" si="35"/>
        <v>0</v>
      </c>
      <c r="CB212" s="8">
        <f t="shared" si="35"/>
        <v>0</v>
      </c>
      <c r="CC212" s="8">
        <f t="shared" si="35"/>
        <v>0</v>
      </c>
      <c r="CD212" s="8">
        <f t="shared" si="35"/>
        <v>0</v>
      </c>
      <c r="CE212" s="8">
        <f t="shared" si="35"/>
        <v>0</v>
      </c>
      <c r="CF212" s="8">
        <f t="shared" si="35"/>
        <v>0</v>
      </c>
      <c r="CG212" s="8">
        <f t="shared" si="35"/>
        <v>0</v>
      </c>
      <c r="CH212" s="8">
        <f t="shared" si="35"/>
        <v>0</v>
      </c>
      <c r="CI212" s="8">
        <f t="shared" si="35"/>
        <v>0</v>
      </c>
      <c r="CJ212" s="8">
        <f t="shared" si="35"/>
        <v>0</v>
      </c>
      <c r="CK212" s="8">
        <f t="shared" si="35"/>
        <v>0</v>
      </c>
      <c r="CL212" s="8">
        <f t="shared" si="35"/>
        <v>0</v>
      </c>
      <c r="CM212" s="8">
        <f t="shared" si="35"/>
        <v>0</v>
      </c>
      <c r="CN212" s="8">
        <f t="shared" si="35"/>
        <v>0</v>
      </c>
      <c r="CO212" s="8">
        <f t="shared" si="35"/>
        <v>0</v>
      </c>
      <c r="CP212" s="8"/>
      <c r="CQ212" s="8"/>
      <c r="CR212" s="8"/>
      <c r="CS212" s="8"/>
      <c r="CT212" s="8"/>
      <c r="CU212" s="8"/>
      <c r="CV212" s="8"/>
      <c r="CW212" s="8"/>
      <c r="CX212" s="8"/>
      <c r="CY212" s="8"/>
      <c r="CZ212" s="8"/>
      <c r="DA212" s="8"/>
      <c r="DB212" s="8"/>
      <c r="DC212" s="8"/>
      <c r="DD212" s="8"/>
      <c r="DE212" s="8"/>
      <c r="DF212" s="8"/>
      <c r="DG212" s="8"/>
      <c r="DH212" s="8"/>
      <c r="DI212" s="8"/>
      <c r="DJ212" s="8"/>
      <c r="DK212" s="8"/>
      <c r="DL212" s="8"/>
      <c r="DM212" s="8"/>
      <c r="DN212" s="8"/>
      <c r="DO212" s="8"/>
      <c r="DP212" s="8"/>
      <c r="DQ212" s="8"/>
      <c r="DR212" s="8"/>
      <c r="DS212" s="8"/>
      <c r="DT212" s="8"/>
      <c r="DU212" s="8"/>
      <c r="DV212" s="8"/>
      <c r="DW212" s="8"/>
      <c r="DX212" s="8"/>
      <c r="DY212" s="8"/>
      <c r="DZ212" s="8"/>
      <c r="EA212" s="8"/>
      <c r="EB212" s="8"/>
      <c r="EC212" s="8"/>
      <c r="ED212" s="8"/>
      <c r="EE212" s="8"/>
      <c r="EF212" s="8"/>
      <c r="EG212" s="8"/>
      <c r="EH212" s="8"/>
      <c r="EI212" s="8"/>
      <c r="EJ212" s="8"/>
      <c r="EK212" s="8"/>
      <c r="EL212" s="8"/>
      <c r="EM212" s="8"/>
      <c r="EN212" s="8"/>
      <c r="EO212" s="8"/>
      <c r="EP212" s="8"/>
      <c r="EQ212" s="8"/>
      <c r="ER212" s="8"/>
      <c r="ES212" s="8"/>
      <c r="ET212" s="8"/>
      <c r="EU212" s="8"/>
      <c r="EV212" s="8"/>
      <c r="EW212" s="8"/>
      <c r="EX212" s="8"/>
      <c r="EY212" s="8"/>
      <c r="EZ212" s="8"/>
      <c r="FA212" s="8"/>
      <c r="FB212" s="8"/>
      <c r="FC212" s="8"/>
      <c r="FD212" s="8"/>
      <c r="FE212" s="8"/>
      <c r="FF212" s="8"/>
      <c r="FG212" s="8"/>
      <c r="FH212" s="8"/>
      <c r="FI212" s="8"/>
      <c r="FJ212" s="8"/>
      <c r="FK212" s="8"/>
      <c r="FL212" s="8"/>
      <c r="FM212" s="8"/>
      <c r="FN212" s="8"/>
      <c r="FO212" s="8"/>
      <c r="FP212" s="8"/>
      <c r="FQ212" s="8"/>
      <c r="FR212" s="8"/>
      <c r="FS212" s="8"/>
      <c r="FT212" s="8"/>
      <c r="FU212" s="8"/>
      <c r="FV212" s="8"/>
      <c r="FW212" s="8"/>
      <c r="FX212" s="8"/>
      <c r="FY212" s="8"/>
      <c r="FZ212" s="8"/>
      <c r="GA212" s="8"/>
      <c r="GB212" s="8"/>
      <c r="GC212" s="8"/>
      <c r="GD212" s="8"/>
      <c r="GE212" s="8"/>
      <c r="GF212" s="8"/>
      <c r="GG212" s="8"/>
      <c r="GH212" s="8"/>
      <c r="GI212" s="8"/>
      <c r="GJ212" s="8"/>
      <c r="GK212" s="8"/>
      <c r="GL212" s="8"/>
      <c r="GM212" s="8"/>
      <c r="GN212" s="8"/>
      <c r="GO212" s="8"/>
      <c r="GP212" s="8"/>
      <c r="GQ212" s="8"/>
      <c r="GR212" s="8"/>
      <c r="GS212" s="8"/>
      <c r="GT212" s="8"/>
      <c r="GU212" s="8"/>
      <c r="GV212" s="8"/>
      <c r="GW212" s="8"/>
      <c r="GX212" s="8"/>
      <c r="GY212" s="8"/>
      <c r="GZ212" s="8"/>
      <c r="HA212" s="8"/>
      <c r="HB212" s="8"/>
      <c r="HC212" s="8"/>
      <c r="HD212" s="8"/>
      <c r="HE212" s="8"/>
      <c r="HF212" s="8"/>
      <c r="HG212" s="8"/>
      <c r="HH212" s="8"/>
      <c r="HI212" s="8"/>
      <c r="HJ212" s="8"/>
      <c r="HK212" s="8"/>
      <c r="HL212" s="8"/>
      <c r="HM212" s="8"/>
      <c r="HN212" s="8"/>
      <c r="HO212" s="8"/>
      <c r="HP212" s="8"/>
      <c r="HQ212" s="8"/>
      <c r="HR212" s="8"/>
      <c r="HS212" s="8"/>
      <c r="HT212" s="8"/>
      <c r="HU212" s="8"/>
      <c r="HV212" s="8"/>
      <c r="HW212" s="8"/>
      <c r="HX212" s="8"/>
      <c r="HY212" s="8"/>
      <c r="HZ212" s="8"/>
      <c r="IA212" s="8"/>
      <c r="IB212" s="8"/>
      <c r="IC212" s="8"/>
      <c r="ID212" s="8"/>
      <c r="IE212" s="8"/>
      <c r="IF212" s="8"/>
      <c r="IG212" s="8"/>
      <c r="IH212" s="8"/>
      <c r="II212" s="8"/>
      <c r="IJ212" s="8"/>
      <c r="IK212" s="8"/>
      <c r="IL212" s="8"/>
      <c r="IM212" s="8"/>
      <c r="IN212" s="8"/>
      <c r="IO212" s="8"/>
      <c r="IP212" s="8"/>
      <c r="IQ212" s="8"/>
      <c r="IR212" s="8"/>
      <c r="IS212" s="8"/>
      <c r="IT212" s="8"/>
    </row>
    <row r="213" spans="1:254" s="4" customFormat="1" ht="12" customHeight="1" x14ac:dyDescent="0.15">
      <c r="A213" s="4" t="s">
        <v>183</v>
      </c>
      <c r="B213" s="5" t="s">
        <v>176</v>
      </c>
      <c r="C213" s="8">
        <f t="shared" ref="C213:AH213" si="36">IF(C23=" ",0,C23)</f>
        <v>0</v>
      </c>
      <c r="D213" s="8">
        <f t="shared" si="36"/>
        <v>0</v>
      </c>
      <c r="E213" s="8">
        <f t="shared" si="36"/>
        <v>0</v>
      </c>
      <c r="F213" s="8">
        <f t="shared" si="36"/>
        <v>0</v>
      </c>
      <c r="G213" s="8">
        <f t="shared" si="36"/>
        <v>0</v>
      </c>
      <c r="H213" s="8">
        <f t="shared" si="36"/>
        <v>0</v>
      </c>
      <c r="I213" s="8">
        <f t="shared" si="36"/>
        <v>0</v>
      </c>
      <c r="J213" s="8">
        <f t="shared" si="36"/>
        <v>0</v>
      </c>
      <c r="K213" s="8">
        <f t="shared" si="36"/>
        <v>0</v>
      </c>
      <c r="L213" s="8">
        <f t="shared" si="36"/>
        <v>0</v>
      </c>
      <c r="M213" s="8">
        <f t="shared" si="36"/>
        <v>0</v>
      </c>
      <c r="N213" s="8">
        <f t="shared" si="36"/>
        <v>0</v>
      </c>
      <c r="O213" s="8">
        <f t="shared" si="36"/>
        <v>0</v>
      </c>
      <c r="P213" s="8">
        <f t="shared" si="36"/>
        <v>0</v>
      </c>
      <c r="Q213" s="8">
        <f t="shared" si="36"/>
        <v>0</v>
      </c>
      <c r="R213" s="8">
        <f t="shared" si="36"/>
        <v>0</v>
      </c>
      <c r="S213" s="8">
        <f t="shared" si="36"/>
        <v>0</v>
      </c>
      <c r="T213" s="8">
        <f t="shared" si="36"/>
        <v>0</v>
      </c>
      <c r="U213" s="8">
        <f t="shared" si="36"/>
        <v>0</v>
      </c>
      <c r="V213" s="8">
        <f t="shared" si="36"/>
        <v>0</v>
      </c>
      <c r="W213" s="8">
        <f t="shared" si="36"/>
        <v>0</v>
      </c>
      <c r="X213" s="8">
        <f t="shared" si="36"/>
        <v>0</v>
      </c>
      <c r="Y213" s="8">
        <f t="shared" si="36"/>
        <v>0</v>
      </c>
      <c r="Z213" s="8">
        <f t="shared" si="36"/>
        <v>0</v>
      </c>
      <c r="AA213" s="8">
        <f t="shared" si="36"/>
        <v>0</v>
      </c>
      <c r="AB213" s="8">
        <f t="shared" si="36"/>
        <v>0</v>
      </c>
      <c r="AC213" s="8">
        <f t="shared" si="36"/>
        <v>0</v>
      </c>
      <c r="AD213" s="8">
        <f t="shared" si="36"/>
        <v>0</v>
      </c>
      <c r="AE213" s="8">
        <f t="shared" si="36"/>
        <v>0</v>
      </c>
      <c r="AF213" s="8">
        <f t="shared" si="36"/>
        <v>0</v>
      </c>
      <c r="AG213" s="8">
        <f t="shared" si="36"/>
        <v>0</v>
      </c>
      <c r="AH213" s="8">
        <f t="shared" si="36"/>
        <v>0</v>
      </c>
      <c r="AI213" s="8">
        <f t="shared" ref="AI213:BN213" si="37">IF(AI23=" ",0,AI23)</f>
        <v>0</v>
      </c>
      <c r="AJ213" s="8">
        <f t="shared" si="37"/>
        <v>0</v>
      </c>
      <c r="AK213" s="8">
        <f t="shared" si="37"/>
        <v>0</v>
      </c>
      <c r="AL213" s="8">
        <f t="shared" si="37"/>
        <v>0</v>
      </c>
      <c r="AM213" s="8">
        <f t="shared" si="37"/>
        <v>0</v>
      </c>
      <c r="AN213" s="8">
        <f t="shared" si="37"/>
        <v>0</v>
      </c>
      <c r="AO213" s="8">
        <f t="shared" si="37"/>
        <v>0</v>
      </c>
      <c r="AP213" s="8">
        <f t="shared" si="37"/>
        <v>0</v>
      </c>
      <c r="AQ213" s="8">
        <f t="shared" si="37"/>
        <v>0</v>
      </c>
      <c r="AR213" s="8">
        <f t="shared" si="37"/>
        <v>0</v>
      </c>
      <c r="AS213" s="8">
        <f t="shared" si="37"/>
        <v>0</v>
      </c>
      <c r="AT213" s="8">
        <f t="shared" si="37"/>
        <v>0</v>
      </c>
      <c r="AU213" s="8">
        <f t="shared" si="37"/>
        <v>0</v>
      </c>
      <c r="AV213" s="8">
        <f t="shared" si="37"/>
        <v>0</v>
      </c>
      <c r="AW213" s="8">
        <f t="shared" si="37"/>
        <v>0</v>
      </c>
      <c r="AX213" s="8">
        <f t="shared" si="37"/>
        <v>0</v>
      </c>
      <c r="AY213" s="8">
        <f t="shared" si="37"/>
        <v>0</v>
      </c>
      <c r="AZ213" s="8">
        <f t="shared" si="37"/>
        <v>0</v>
      </c>
      <c r="BA213" s="8">
        <f t="shared" si="37"/>
        <v>0</v>
      </c>
      <c r="BB213" s="8">
        <f t="shared" si="37"/>
        <v>0</v>
      </c>
      <c r="BC213" s="8">
        <f t="shared" si="37"/>
        <v>0</v>
      </c>
      <c r="BD213" s="8">
        <f t="shared" si="37"/>
        <v>0</v>
      </c>
      <c r="BE213" s="8">
        <f t="shared" si="37"/>
        <v>0</v>
      </c>
      <c r="BF213" s="8">
        <f t="shared" si="37"/>
        <v>0</v>
      </c>
      <c r="BG213" s="8">
        <f t="shared" si="37"/>
        <v>0</v>
      </c>
      <c r="BH213" s="8">
        <f t="shared" si="37"/>
        <v>0</v>
      </c>
      <c r="BI213" s="8">
        <f t="shared" si="37"/>
        <v>0</v>
      </c>
      <c r="BJ213" s="8">
        <f t="shared" si="37"/>
        <v>0</v>
      </c>
      <c r="BK213" s="8">
        <f t="shared" si="37"/>
        <v>0</v>
      </c>
      <c r="BL213" s="8">
        <f t="shared" si="37"/>
        <v>0</v>
      </c>
      <c r="BM213" s="8">
        <f t="shared" si="37"/>
        <v>0</v>
      </c>
      <c r="BN213" s="8">
        <f t="shared" si="37"/>
        <v>0</v>
      </c>
      <c r="BO213" s="8">
        <f t="shared" ref="BO213:CO213" si="38">IF(BO23=" ",0,BO23)</f>
        <v>0</v>
      </c>
      <c r="BP213" s="8">
        <f t="shared" si="38"/>
        <v>0</v>
      </c>
      <c r="BQ213" s="8">
        <f t="shared" si="38"/>
        <v>0</v>
      </c>
      <c r="BR213" s="8">
        <f t="shared" si="38"/>
        <v>0</v>
      </c>
      <c r="BS213" s="8">
        <f t="shared" si="38"/>
        <v>0</v>
      </c>
      <c r="BT213" s="8">
        <f t="shared" si="38"/>
        <v>0</v>
      </c>
      <c r="BU213" s="8">
        <f t="shared" si="38"/>
        <v>0</v>
      </c>
      <c r="BV213" s="8">
        <f t="shared" si="38"/>
        <v>0</v>
      </c>
      <c r="BW213" s="8">
        <f t="shared" si="38"/>
        <v>0</v>
      </c>
      <c r="BX213" s="8">
        <f t="shared" si="38"/>
        <v>0</v>
      </c>
      <c r="BY213" s="8">
        <f t="shared" si="38"/>
        <v>0</v>
      </c>
      <c r="BZ213" s="8">
        <f t="shared" si="38"/>
        <v>0</v>
      </c>
      <c r="CA213" s="8">
        <f t="shared" si="38"/>
        <v>0</v>
      </c>
      <c r="CB213" s="8">
        <f t="shared" si="38"/>
        <v>0</v>
      </c>
      <c r="CC213" s="8">
        <f t="shared" si="38"/>
        <v>0</v>
      </c>
      <c r="CD213" s="8">
        <f t="shared" si="38"/>
        <v>0</v>
      </c>
      <c r="CE213" s="8">
        <f t="shared" si="38"/>
        <v>0</v>
      </c>
      <c r="CF213" s="8">
        <f t="shared" si="38"/>
        <v>0</v>
      </c>
      <c r="CG213" s="8">
        <f t="shared" si="38"/>
        <v>0</v>
      </c>
      <c r="CH213" s="8">
        <f t="shared" si="38"/>
        <v>0</v>
      </c>
      <c r="CI213" s="8">
        <f t="shared" si="38"/>
        <v>0</v>
      </c>
      <c r="CJ213" s="8">
        <f t="shared" si="38"/>
        <v>0</v>
      </c>
      <c r="CK213" s="8">
        <f t="shared" si="38"/>
        <v>0</v>
      </c>
      <c r="CL213" s="8">
        <f t="shared" si="38"/>
        <v>0</v>
      </c>
      <c r="CM213" s="8">
        <f t="shared" si="38"/>
        <v>0</v>
      </c>
      <c r="CN213" s="8">
        <f t="shared" si="38"/>
        <v>0</v>
      </c>
      <c r="CO213" s="8">
        <f t="shared" si="38"/>
        <v>0</v>
      </c>
      <c r="CP213" s="8"/>
      <c r="CQ213" s="8"/>
      <c r="CR213" s="8"/>
      <c r="CS213" s="8"/>
      <c r="CT213" s="8"/>
      <c r="CU213" s="8"/>
      <c r="CV213" s="8"/>
      <c r="CW213" s="8"/>
      <c r="CX213" s="8"/>
      <c r="CY213" s="8"/>
      <c r="CZ213" s="8"/>
      <c r="DA213" s="8"/>
      <c r="DB213" s="8"/>
      <c r="DC213" s="8"/>
      <c r="DD213" s="8"/>
      <c r="DE213" s="8"/>
      <c r="DF213" s="8"/>
      <c r="DG213" s="8"/>
      <c r="DH213" s="8"/>
      <c r="DI213" s="8"/>
      <c r="DJ213" s="8"/>
      <c r="DK213" s="8"/>
      <c r="DL213" s="8"/>
      <c r="DM213" s="8"/>
      <c r="DN213" s="8"/>
      <c r="DO213" s="8"/>
      <c r="DP213" s="8"/>
      <c r="DQ213" s="8"/>
      <c r="DR213" s="8"/>
      <c r="DS213" s="8"/>
      <c r="DT213" s="8"/>
      <c r="DU213" s="8"/>
      <c r="DV213" s="8"/>
      <c r="DW213" s="8"/>
      <c r="DX213" s="8"/>
      <c r="DY213" s="8"/>
      <c r="DZ213" s="8"/>
      <c r="EA213" s="8"/>
      <c r="EB213" s="8"/>
      <c r="EC213" s="8"/>
      <c r="ED213" s="8"/>
      <c r="EE213" s="8"/>
      <c r="EF213" s="8"/>
      <c r="EG213" s="8"/>
      <c r="EH213" s="8"/>
      <c r="EI213" s="8"/>
      <c r="EJ213" s="8"/>
      <c r="EK213" s="8"/>
      <c r="EL213" s="8"/>
      <c r="EM213" s="8"/>
      <c r="EN213" s="8"/>
      <c r="EO213" s="8"/>
      <c r="EP213" s="8"/>
      <c r="EQ213" s="8"/>
      <c r="ER213" s="8"/>
      <c r="ES213" s="8"/>
      <c r="ET213" s="8"/>
      <c r="EU213" s="8"/>
      <c r="EV213" s="8"/>
      <c r="EW213" s="8"/>
      <c r="EX213" s="8"/>
      <c r="EY213" s="8"/>
      <c r="EZ213" s="8"/>
      <c r="FA213" s="8"/>
      <c r="FB213" s="8"/>
      <c r="FC213" s="8"/>
      <c r="FD213" s="8"/>
      <c r="FE213" s="8"/>
      <c r="FF213" s="8"/>
      <c r="FG213" s="8"/>
      <c r="FH213" s="8"/>
      <c r="FI213" s="8"/>
      <c r="FJ213" s="8"/>
      <c r="FK213" s="8"/>
      <c r="FL213" s="8"/>
      <c r="FM213" s="8"/>
      <c r="FN213" s="8"/>
      <c r="FO213" s="8"/>
      <c r="FP213" s="8"/>
      <c r="FQ213" s="8"/>
      <c r="FR213" s="8"/>
      <c r="FS213" s="8"/>
      <c r="FT213" s="8"/>
      <c r="FU213" s="8"/>
      <c r="FV213" s="8"/>
      <c r="FW213" s="8"/>
      <c r="FX213" s="8"/>
      <c r="FY213" s="8"/>
      <c r="FZ213" s="8"/>
      <c r="GA213" s="8"/>
      <c r="GB213" s="8"/>
      <c r="GC213" s="8"/>
      <c r="GD213" s="8"/>
      <c r="GE213" s="8"/>
      <c r="GF213" s="8"/>
      <c r="GG213" s="8"/>
      <c r="GH213" s="8"/>
      <c r="GI213" s="8"/>
      <c r="GJ213" s="8"/>
      <c r="GK213" s="8"/>
      <c r="GL213" s="8"/>
      <c r="GM213" s="8"/>
      <c r="GN213" s="8"/>
      <c r="GO213" s="8"/>
      <c r="GP213" s="8"/>
      <c r="GQ213" s="8"/>
      <c r="GR213" s="8"/>
      <c r="GS213" s="8"/>
      <c r="GT213" s="8"/>
      <c r="GU213" s="8"/>
      <c r="GV213" s="8"/>
      <c r="GW213" s="8"/>
      <c r="GX213" s="8"/>
      <c r="GY213" s="8"/>
      <c r="GZ213" s="8"/>
      <c r="HA213" s="8"/>
      <c r="HB213" s="8"/>
      <c r="HC213" s="8"/>
      <c r="HD213" s="8"/>
      <c r="HE213" s="8"/>
      <c r="HF213" s="8"/>
      <c r="HG213" s="8"/>
      <c r="HH213" s="8"/>
      <c r="HI213" s="8"/>
      <c r="HJ213" s="8"/>
      <c r="HK213" s="8"/>
      <c r="HL213" s="8"/>
      <c r="HM213" s="8"/>
      <c r="HN213" s="8"/>
      <c r="HO213" s="8"/>
      <c r="HP213" s="8"/>
      <c r="HQ213" s="8"/>
      <c r="HR213" s="8"/>
      <c r="HS213" s="8"/>
      <c r="HT213" s="8"/>
      <c r="HU213" s="8"/>
      <c r="HV213" s="8"/>
      <c r="HW213" s="8"/>
      <c r="HX213" s="8"/>
      <c r="HY213" s="8"/>
      <c r="HZ213" s="8"/>
      <c r="IA213" s="8"/>
      <c r="IB213" s="8"/>
      <c r="IC213" s="8"/>
      <c r="ID213" s="8"/>
      <c r="IE213" s="8"/>
      <c r="IF213" s="8"/>
      <c r="IG213" s="8"/>
      <c r="IH213" s="8"/>
      <c r="II213" s="8"/>
      <c r="IJ213" s="8"/>
      <c r="IK213" s="8"/>
      <c r="IL213" s="8"/>
      <c r="IM213" s="8"/>
      <c r="IN213" s="8"/>
      <c r="IO213" s="8"/>
      <c r="IP213" s="8"/>
      <c r="IQ213" s="8"/>
      <c r="IR213" s="8"/>
      <c r="IS213" s="8"/>
      <c r="IT213" s="8"/>
    </row>
    <row r="214" spans="1:254" s="4" customFormat="1" ht="12" customHeight="1" x14ac:dyDescent="0.15">
      <c r="A214" s="4" t="s">
        <v>184</v>
      </c>
      <c r="B214" s="5" t="s">
        <v>176</v>
      </c>
      <c r="C214" s="8">
        <f t="shared" ref="C214:AH214" si="39">IF(C24=" ",0,C24)</f>
        <v>14.53675</v>
      </c>
      <c r="D214" s="8">
        <f t="shared" si="39"/>
        <v>0</v>
      </c>
      <c r="E214" s="8">
        <f t="shared" si="39"/>
        <v>0</v>
      </c>
      <c r="F214" s="8">
        <f t="shared" si="39"/>
        <v>7.82</v>
      </c>
      <c r="G214" s="8">
        <f t="shared" si="39"/>
        <v>0</v>
      </c>
      <c r="H214" s="8">
        <f t="shared" si="39"/>
        <v>0</v>
      </c>
      <c r="I214" s="8">
        <f t="shared" si="39"/>
        <v>1024.403</v>
      </c>
      <c r="J214" s="8">
        <f t="shared" si="39"/>
        <v>86598.2</v>
      </c>
      <c r="K214" s="8">
        <f t="shared" si="39"/>
        <v>86590.38</v>
      </c>
      <c r="L214" s="8">
        <f t="shared" si="39"/>
        <v>72549.919999999998</v>
      </c>
      <c r="M214" s="8">
        <f t="shared" si="39"/>
        <v>0</v>
      </c>
      <c r="N214" s="8">
        <f t="shared" si="39"/>
        <v>0</v>
      </c>
      <c r="O214" s="8">
        <f t="shared" si="39"/>
        <v>87620.89</v>
      </c>
      <c r="P214" s="8">
        <f t="shared" si="39"/>
        <v>1029.8820000000001</v>
      </c>
      <c r="Q214" s="8">
        <f t="shared" si="39"/>
        <v>73579.8</v>
      </c>
      <c r="R214" s="8">
        <f t="shared" si="39"/>
        <v>60.88</v>
      </c>
      <c r="S214" s="8">
        <f t="shared" si="39"/>
        <v>0</v>
      </c>
      <c r="T214" s="8">
        <f t="shared" si="39"/>
        <v>87620.89</v>
      </c>
      <c r="U214" s="8">
        <f t="shared" si="39"/>
        <v>87550.12</v>
      </c>
      <c r="V214" s="8">
        <f t="shared" si="39"/>
        <v>87550.12</v>
      </c>
      <c r="W214" s="8">
        <f t="shared" si="39"/>
        <v>131.6491</v>
      </c>
      <c r="X214" s="8">
        <f t="shared" si="39"/>
        <v>131.6491</v>
      </c>
      <c r="Y214" s="8">
        <f t="shared" si="39"/>
        <v>0</v>
      </c>
      <c r="Z214" s="8">
        <f t="shared" si="39"/>
        <v>60.88</v>
      </c>
      <c r="AA214" s="8">
        <f t="shared" si="39"/>
        <v>5.4794530000000004</v>
      </c>
      <c r="AB214" s="8">
        <f t="shared" si="39"/>
        <v>13970.32</v>
      </c>
      <c r="AC214" s="8">
        <f t="shared" si="39"/>
        <v>14101.97</v>
      </c>
      <c r="AD214" s="8">
        <f t="shared" si="39"/>
        <v>31.189260000000001</v>
      </c>
      <c r="AE214" s="8">
        <f t="shared" si="39"/>
        <v>0</v>
      </c>
      <c r="AF214" s="8">
        <f t="shared" si="39"/>
        <v>131.649</v>
      </c>
      <c r="AG214" s="8">
        <f t="shared" si="39"/>
        <v>14092.91</v>
      </c>
      <c r="AH214" s="8">
        <f t="shared" si="39"/>
        <v>14092.91</v>
      </c>
      <c r="AI214" s="8">
        <f t="shared" ref="AI214:BN214" si="40">IF(AI24=" ",0,AI24)</f>
        <v>40.243989999999997</v>
      </c>
      <c r="AJ214" s="8">
        <f t="shared" si="40"/>
        <v>40.243989999999997</v>
      </c>
      <c r="AK214" s="8">
        <f t="shared" si="40"/>
        <v>9.057302</v>
      </c>
      <c r="AL214" s="8">
        <f t="shared" si="40"/>
        <v>40.243989999999997</v>
      </c>
      <c r="AM214" s="8">
        <f t="shared" si="40"/>
        <v>134.69540000000001</v>
      </c>
      <c r="AN214" s="8">
        <f t="shared" si="40"/>
        <v>0</v>
      </c>
      <c r="AO214" s="8">
        <f t="shared" si="40"/>
        <v>0</v>
      </c>
      <c r="AP214" s="8">
        <f t="shared" si="40"/>
        <v>134.69489999999999</v>
      </c>
      <c r="AQ214" s="8">
        <f t="shared" si="40"/>
        <v>134.69489999999999</v>
      </c>
      <c r="AR214" s="8">
        <f t="shared" si="40"/>
        <v>0</v>
      </c>
      <c r="AS214" s="8">
        <f t="shared" si="40"/>
        <v>3.0458340000000002</v>
      </c>
      <c r="AT214" s="8">
        <f t="shared" si="40"/>
        <v>0</v>
      </c>
      <c r="AU214" s="8">
        <f t="shared" si="40"/>
        <v>0</v>
      </c>
      <c r="AV214" s="8">
        <f t="shared" si="40"/>
        <v>0</v>
      </c>
      <c r="AW214" s="8">
        <f t="shared" si="40"/>
        <v>0</v>
      </c>
      <c r="AX214" s="8">
        <f t="shared" si="40"/>
        <v>0</v>
      </c>
      <c r="AY214" s="8">
        <f t="shared" si="40"/>
        <v>0</v>
      </c>
      <c r="AZ214" s="8">
        <f t="shared" si="40"/>
        <v>0</v>
      </c>
      <c r="BA214" s="8">
        <f t="shared" si="40"/>
        <v>0</v>
      </c>
      <c r="BB214" s="8">
        <f t="shared" si="40"/>
        <v>0</v>
      </c>
      <c r="BC214" s="8">
        <f t="shared" si="40"/>
        <v>0</v>
      </c>
      <c r="BD214" s="8">
        <f t="shared" si="40"/>
        <v>0</v>
      </c>
      <c r="BE214" s="8">
        <f t="shared" si="40"/>
        <v>14092.91</v>
      </c>
      <c r="BF214" s="8">
        <f t="shared" si="40"/>
        <v>106519</v>
      </c>
      <c r="BG214" s="8">
        <f t="shared" si="40"/>
        <v>106519</v>
      </c>
      <c r="BH214" s="8">
        <f t="shared" si="40"/>
        <v>106519</v>
      </c>
      <c r="BI214" s="8">
        <f t="shared" si="40"/>
        <v>106519</v>
      </c>
      <c r="BJ214" s="8">
        <f t="shared" si="40"/>
        <v>106519</v>
      </c>
      <c r="BK214" s="8">
        <f t="shared" si="40"/>
        <v>106519</v>
      </c>
      <c r="BL214" s="8">
        <f t="shared" si="40"/>
        <v>97404.1</v>
      </c>
      <c r="BM214" s="8">
        <f t="shared" si="40"/>
        <v>9115.3189999999995</v>
      </c>
      <c r="BN214" s="8">
        <f t="shared" si="40"/>
        <v>5.4794530000000004</v>
      </c>
      <c r="BO214" s="8">
        <f t="shared" ref="BO214:CO214" si="41">IF(BO24=" ",0,BO24)</f>
        <v>5119.9269999999997</v>
      </c>
      <c r="BP214" s="8">
        <f t="shared" si="41"/>
        <v>5119.9269999999997</v>
      </c>
      <c r="BQ214" s="8">
        <f t="shared" si="41"/>
        <v>5119.9269999999997</v>
      </c>
      <c r="BR214" s="8">
        <f t="shared" si="41"/>
        <v>5119.9269999999997</v>
      </c>
      <c r="BS214" s="8">
        <f t="shared" si="41"/>
        <v>5119.9269999999997</v>
      </c>
      <c r="BT214" s="8">
        <f t="shared" si="41"/>
        <v>5119.9269999999997</v>
      </c>
      <c r="BU214" s="8">
        <f t="shared" si="41"/>
        <v>4403.0029999999997</v>
      </c>
      <c r="BV214" s="8">
        <f t="shared" si="41"/>
        <v>716.9239</v>
      </c>
      <c r="BW214" s="8">
        <f t="shared" si="41"/>
        <v>0</v>
      </c>
      <c r="BX214" s="8">
        <f t="shared" si="41"/>
        <v>0</v>
      </c>
      <c r="BY214" s="8">
        <f t="shared" si="41"/>
        <v>0</v>
      </c>
      <c r="BZ214" s="8">
        <f t="shared" si="41"/>
        <v>0</v>
      </c>
      <c r="CA214" s="8">
        <f t="shared" si="41"/>
        <v>0</v>
      </c>
      <c r="CB214" s="8">
        <f t="shared" si="41"/>
        <v>0</v>
      </c>
      <c r="CC214" s="8">
        <f t="shared" si="41"/>
        <v>0</v>
      </c>
      <c r="CD214" s="8">
        <f t="shared" si="41"/>
        <v>0</v>
      </c>
      <c r="CE214" s="8">
        <f t="shared" si="41"/>
        <v>0</v>
      </c>
      <c r="CF214" s="8">
        <f t="shared" si="41"/>
        <v>86598.2</v>
      </c>
      <c r="CG214" s="8">
        <f t="shared" si="41"/>
        <v>0</v>
      </c>
      <c r="CH214" s="8">
        <f t="shared" si="41"/>
        <v>87620.89</v>
      </c>
      <c r="CI214" s="8">
        <f t="shared" si="41"/>
        <v>0</v>
      </c>
      <c r="CJ214" s="8">
        <f t="shared" si="41"/>
        <v>5.4794530000000004</v>
      </c>
      <c r="CK214" s="8">
        <f t="shared" si="41"/>
        <v>14092.91</v>
      </c>
      <c r="CL214" s="8">
        <f t="shared" si="41"/>
        <v>0</v>
      </c>
      <c r="CM214" s="8">
        <f t="shared" si="41"/>
        <v>0</v>
      </c>
      <c r="CN214" s="8">
        <f t="shared" si="41"/>
        <v>0</v>
      </c>
      <c r="CO214" s="8">
        <f t="shared" si="41"/>
        <v>86598.2</v>
      </c>
      <c r="CP214" s="8"/>
      <c r="CQ214" s="8"/>
      <c r="CR214" s="8"/>
      <c r="CS214" s="8"/>
      <c r="CT214" s="8"/>
      <c r="CU214" s="8"/>
      <c r="CV214" s="8"/>
      <c r="CW214" s="8"/>
      <c r="CX214" s="8"/>
      <c r="CY214" s="8"/>
      <c r="CZ214" s="8"/>
      <c r="DA214" s="8"/>
      <c r="DB214" s="8"/>
      <c r="DC214" s="8"/>
      <c r="DD214" s="8"/>
      <c r="DE214" s="8"/>
      <c r="DF214" s="8"/>
      <c r="DG214" s="8"/>
      <c r="DH214" s="8"/>
      <c r="DI214" s="8"/>
      <c r="DJ214" s="8"/>
      <c r="DK214" s="8"/>
      <c r="DL214" s="8"/>
      <c r="DM214" s="8"/>
      <c r="DN214" s="8"/>
      <c r="DO214" s="8"/>
      <c r="DP214" s="8"/>
      <c r="DQ214" s="8"/>
      <c r="DR214" s="8"/>
      <c r="DS214" s="8"/>
      <c r="DT214" s="8"/>
      <c r="DU214" s="8"/>
      <c r="DV214" s="8"/>
      <c r="DW214" s="8"/>
      <c r="DX214" s="8"/>
      <c r="DY214" s="8"/>
      <c r="DZ214" s="8"/>
      <c r="EA214" s="8"/>
      <c r="EB214" s="8"/>
      <c r="EC214" s="8"/>
      <c r="ED214" s="8"/>
      <c r="EE214" s="8"/>
      <c r="EF214" s="8"/>
      <c r="EG214" s="8"/>
      <c r="EH214" s="8"/>
      <c r="EI214" s="8"/>
      <c r="EJ214" s="8"/>
      <c r="EK214" s="8"/>
      <c r="EL214" s="8"/>
      <c r="EM214" s="8"/>
      <c r="EN214" s="8"/>
      <c r="EO214" s="8"/>
      <c r="EP214" s="8"/>
      <c r="EQ214" s="8"/>
      <c r="ER214" s="8"/>
      <c r="ES214" s="8"/>
      <c r="ET214" s="8"/>
      <c r="EU214" s="8"/>
      <c r="EV214" s="8"/>
      <c r="EW214" s="8"/>
      <c r="EX214" s="8"/>
      <c r="EY214" s="8"/>
      <c r="EZ214" s="8"/>
      <c r="FA214" s="8"/>
      <c r="FB214" s="8"/>
      <c r="FC214" s="8"/>
      <c r="FD214" s="8"/>
      <c r="FE214" s="8"/>
      <c r="FF214" s="8"/>
      <c r="FG214" s="8"/>
      <c r="FH214" s="8"/>
      <c r="FI214" s="8"/>
      <c r="FJ214" s="8"/>
      <c r="FK214" s="8"/>
      <c r="FL214" s="8"/>
      <c r="FM214" s="8"/>
      <c r="FN214" s="8"/>
      <c r="FO214" s="8"/>
      <c r="FP214" s="8"/>
      <c r="FQ214" s="8"/>
      <c r="FR214" s="8"/>
      <c r="FS214" s="8"/>
      <c r="FT214" s="8"/>
      <c r="FU214" s="8"/>
      <c r="FV214" s="8"/>
      <c r="FW214" s="8"/>
      <c r="FX214" s="8"/>
      <c r="FY214" s="8"/>
      <c r="FZ214" s="8"/>
      <c r="GA214" s="8"/>
      <c r="GB214" s="8"/>
      <c r="GC214" s="8"/>
      <c r="GD214" s="8"/>
      <c r="GE214" s="8"/>
      <c r="GF214" s="8"/>
      <c r="GG214" s="8"/>
      <c r="GH214" s="8"/>
      <c r="GI214" s="8"/>
      <c r="GJ214" s="8"/>
      <c r="GK214" s="8"/>
      <c r="GL214" s="8"/>
      <c r="GM214" s="8"/>
      <c r="GN214" s="8"/>
      <c r="GO214" s="8"/>
      <c r="GP214" s="8"/>
      <c r="GQ214" s="8"/>
      <c r="GR214" s="8"/>
      <c r="GS214" s="8"/>
      <c r="GT214" s="8"/>
      <c r="GU214" s="8"/>
      <c r="GV214" s="8"/>
      <c r="GW214" s="8"/>
      <c r="GX214" s="8"/>
      <c r="GY214" s="8"/>
      <c r="GZ214" s="8"/>
      <c r="HA214" s="8"/>
      <c r="HB214" s="8"/>
      <c r="HC214" s="8"/>
      <c r="HD214" s="8"/>
      <c r="HE214" s="8"/>
      <c r="HF214" s="8"/>
      <c r="HG214" s="8"/>
      <c r="HH214" s="8"/>
      <c r="HI214" s="8"/>
      <c r="HJ214" s="8"/>
      <c r="HK214" s="8"/>
      <c r="HL214" s="8"/>
      <c r="HM214" s="8"/>
      <c r="HN214" s="8"/>
      <c r="HO214" s="8"/>
      <c r="HP214" s="8"/>
      <c r="HQ214" s="8"/>
      <c r="HR214" s="8"/>
      <c r="HS214" s="8"/>
      <c r="HT214" s="8"/>
      <c r="HU214" s="8"/>
      <c r="HV214" s="8"/>
      <c r="HW214" s="8"/>
      <c r="HX214" s="8"/>
      <c r="HY214" s="8"/>
      <c r="HZ214" s="8"/>
      <c r="IA214" s="8"/>
      <c r="IB214" s="8"/>
      <c r="IC214" s="8"/>
      <c r="ID214" s="8"/>
      <c r="IE214" s="8"/>
      <c r="IF214" s="8"/>
      <c r="IG214" s="8"/>
      <c r="IH214" s="8"/>
      <c r="II214" s="8"/>
      <c r="IJ214" s="8"/>
      <c r="IK214" s="8"/>
      <c r="IL214" s="8"/>
      <c r="IM214" s="8"/>
      <c r="IN214" s="8"/>
      <c r="IO214" s="8"/>
      <c r="IP214" s="8"/>
      <c r="IQ214" s="8"/>
      <c r="IR214" s="8"/>
      <c r="IS214" s="8"/>
      <c r="IT214" s="8"/>
    </row>
    <row r="215" spans="1:254" s="4" customFormat="1" ht="12" customHeight="1" x14ac:dyDescent="0.15">
      <c r="B215" s="5"/>
      <c r="C215" s="8"/>
      <c r="D215" s="8"/>
      <c r="E215" s="8"/>
      <c r="F215" s="8"/>
      <c r="G215" s="8"/>
      <c r="H215" s="8"/>
      <c r="I215" s="8"/>
      <c r="J215" s="8"/>
      <c r="K215" s="8"/>
      <c r="L215" s="8"/>
      <c r="M215" s="8"/>
      <c r="N215" s="8"/>
      <c r="O215" s="8"/>
      <c r="P215" s="8"/>
      <c r="Q215" s="8"/>
      <c r="R215" s="8"/>
      <c r="S215" s="8"/>
      <c r="T215" s="8"/>
      <c r="U215" s="8"/>
      <c r="V215" s="8"/>
      <c r="W215" s="8"/>
      <c r="X215" s="8"/>
      <c r="Y215" s="8"/>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c r="BA215" s="8"/>
      <c r="BB215" s="8"/>
      <c r="BC215" s="8"/>
      <c r="BD215" s="8"/>
      <c r="BE215" s="8"/>
      <c r="BF215" s="8"/>
      <c r="BG215" s="8"/>
      <c r="BH215" s="8"/>
      <c r="BI215" s="8"/>
      <c r="BJ215" s="8"/>
      <c r="BK215" s="8"/>
      <c r="BL215" s="8"/>
      <c r="BM215" s="8"/>
      <c r="BN215" s="8"/>
      <c r="BO215" s="8"/>
      <c r="BP215" s="8"/>
      <c r="BQ215" s="8"/>
      <c r="BR215" s="8"/>
      <c r="BS215" s="8"/>
      <c r="BT215" s="8"/>
      <c r="BU215" s="8"/>
      <c r="BV215" s="8"/>
      <c r="BW215" s="8"/>
      <c r="BX215" s="8"/>
      <c r="BY215" s="8"/>
      <c r="BZ215" s="8"/>
      <c r="CA215" s="8"/>
      <c r="CB215" s="8"/>
      <c r="CC215" s="8"/>
      <c r="CD215" s="8"/>
      <c r="CE215" s="8"/>
      <c r="CF215" s="8"/>
      <c r="CG215" s="8"/>
      <c r="CH215" s="8"/>
      <c r="CI215" s="8"/>
      <c r="CJ215" s="8"/>
      <c r="CK215" s="8"/>
      <c r="CL215" s="8"/>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c r="DM215" s="8"/>
      <c r="DN215" s="8"/>
      <c r="DO215" s="8"/>
      <c r="DP215" s="8"/>
      <c r="DQ215" s="8"/>
      <c r="DR215" s="8"/>
      <c r="DS215" s="8"/>
      <c r="DT215" s="8"/>
      <c r="DU215" s="8"/>
      <c r="DV215" s="8"/>
      <c r="DW215" s="8"/>
      <c r="DX215" s="8"/>
      <c r="DY215" s="8"/>
      <c r="DZ215" s="8"/>
      <c r="EA215" s="8"/>
      <c r="EB215" s="8"/>
      <c r="EC215" s="8"/>
      <c r="ED215" s="8"/>
      <c r="EE215" s="8"/>
      <c r="EF215" s="8"/>
      <c r="EG215" s="8"/>
      <c r="EH215" s="8"/>
      <c r="EI215" s="8"/>
      <c r="EJ215" s="8"/>
      <c r="EK215" s="8"/>
      <c r="EL215" s="8"/>
    </row>
    <row r="216" spans="1:254" s="6" customFormat="1" ht="12" customHeight="1" x14ac:dyDescent="0.15">
      <c r="A216" s="6" t="s">
        <v>185</v>
      </c>
    </row>
    <row r="217" spans="1:254" s="4" customFormat="1" ht="12" customHeight="1" x14ac:dyDescent="0.15">
      <c r="A217" s="4" t="s">
        <v>554</v>
      </c>
      <c r="C217" s="27">
        <f t="shared" ref="C217:AH217" si="42">IF(C$232&gt;0,C202/C$232,0)</f>
        <v>0</v>
      </c>
      <c r="D217" s="27">
        <f t="shared" si="42"/>
        <v>0</v>
      </c>
      <c r="E217" s="27">
        <f t="shared" si="42"/>
        <v>0</v>
      </c>
      <c r="F217" s="27">
        <f t="shared" si="42"/>
        <v>0</v>
      </c>
      <c r="G217" s="27">
        <f t="shared" si="42"/>
        <v>0</v>
      </c>
      <c r="H217" s="27">
        <f t="shared" si="42"/>
        <v>0</v>
      </c>
      <c r="I217" s="27">
        <f t="shared" si="42"/>
        <v>0</v>
      </c>
      <c r="J217" s="27">
        <f t="shared" si="42"/>
        <v>0</v>
      </c>
      <c r="K217" s="27">
        <f t="shared" si="42"/>
        <v>0</v>
      </c>
      <c r="L217" s="27">
        <f t="shared" si="42"/>
        <v>0</v>
      </c>
      <c r="M217" s="27">
        <f t="shared" si="42"/>
        <v>0</v>
      </c>
      <c r="N217" s="27">
        <f t="shared" si="42"/>
        <v>0</v>
      </c>
      <c r="O217" s="27">
        <f t="shared" si="42"/>
        <v>0</v>
      </c>
      <c r="P217" s="27">
        <f t="shared" si="42"/>
        <v>0</v>
      </c>
      <c r="Q217" s="27">
        <f t="shared" si="42"/>
        <v>0</v>
      </c>
      <c r="R217" s="27">
        <f t="shared" si="42"/>
        <v>0</v>
      </c>
      <c r="S217" s="27">
        <f t="shared" si="42"/>
        <v>0</v>
      </c>
      <c r="T217" s="27">
        <f t="shared" si="42"/>
        <v>0</v>
      </c>
      <c r="U217" s="27">
        <f t="shared" si="42"/>
        <v>0</v>
      </c>
      <c r="V217" s="27">
        <f t="shared" si="42"/>
        <v>0</v>
      </c>
      <c r="W217" s="27">
        <f t="shared" si="42"/>
        <v>0</v>
      </c>
      <c r="X217" s="27">
        <f t="shared" si="42"/>
        <v>0</v>
      </c>
      <c r="Y217" s="27">
        <f t="shared" si="42"/>
        <v>0</v>
      </c>
      <c r="Z217" s="27">
        <f t="shared" si="42"/>
        <v>0</v>
      </c>
      <c r="AA217" s="27">
        <f t="shared" si="42"/>
        <v>0</v>
      </c>
      <c r="AB217" s="27">
        <f t="shared" si="42"/>
        <v>0</v>
      </c>
      <c r="AC217" s="27">
        <f t="shared" si="42"/>
        <v>0</v>
      </c>
      <c r="AD217" s="27">
        <f t="shared" si="42"/>
        <v>0</v>
      </c>
      <c r="AE217" s="27">
        <f t="shared" si="42"/>
        <v>0</v>
      </c>
      <c r="AF217" s="27">
        <f t="shared" si="42"/>
        <v>0</v>
      </c>
      <c r="AG217" s="27">
        <f t="shared" si="42"/>
        <v>0</v>
      </c>
      <c r="AH217" s="27">
        <f t="shared" si="42"/>
        <v>0</v>
      </c>
      <c r="AI217" s="27">
        <f t="shared" ref="AI217:BN217" si="43">IF(AI$232&gt;0,AI202/AI$232,0)</f>
        <v>0</v>
      </c>
      <c r="AJ217" s="27">
        <f t="shared" si="43"/>
        <v>0</v>
      </c>
      <c r="AK217" s="27">
        <f t="shared" si="43"/>
        <v>0</v>
      </c>
      <c r="AL217" s="27">
        <f t="shared" si="43"/>
        <v>0</v>
      </c>
      <c r="AM217" s="27">
        <f t="shared" si="43"/>
        <v>0</v>
      </c>
      <c r="AN217" s="27">
        <f t="shared" si="43"/>
        <v>0</v>
      </c>
      <c r="AO217" s="27">
        <f t="shared" si="43"/>
        <v>0</v>
      </c>
      <c r="AP217" s="27">
        <f t="shared" si="43"/>
        <v>0</v>
      </c>
      <c r="AQ217" s="27">
        <f t="shared" si="43"/>
        <v>0</v>
      </c>
      <c r="AR217" s="27">
        <f t="shared" si="43"/>
        <v>0</v>
      </c>
      <c r="AS217" s="27">
        <f t="shared" si="43"/>
        <v>0</v>
      </c>
      <c r="AT217" s="27">
        <f t="shared" si="43"/>
        <v>0</v>
      </c>
      <c r="AU217" s="27">
        <f t="shared" si="43"/>
        <v>0</v>
      </c>
      <c r="AV217" s="27">
        <f t="shared" si="43"/>
        <v>0</v>
      </c>
      <c r="AW217" s="27">
        <f t="shared" si="43"/>
        <v>0</v>
      </c>
      <c r="AX217" s="27">
        <f t="shared" si="43"/>
        <v>0</v>
      </c>
      <c r="AY217" s="27">
        <f t="shared" si="43"/>
        <v>0</v>
      </c>
      <c r="AZ217" s="27">
        <f t="shared" si="43"/>
        <v>0</v>
      </c>
      <c r="BA217" s="27">
        <f t="shared" si="43"/>
        <v>0</v>
      </c>
      <c r="BB217" s="27">
        <f t="shared" si="43"/>
        <v>0</v>
      </c>
      <c r="BC217" s="27">
        <f t="shared" si="43"/>
        <v>0</v>
      </c>
      <c r="BD217" s="27">
        <f t="shared" si="43"/>
        <v>0</v>
      </c>
      <c r="BE217" s="27">
        <f t="shared" si="43"/>
        <v>0</v>
      </c>
      <c r="BF217" s="27">
        <f t="shared" si="43"/>
        <v>0</v>
      </c>
      <c r="BG217" s="27">
        <f t="shared" si="43"/>
        <v>0</v>
      </c>
      <c r="BH217" s="27">
        <f t="shared" si="43"/>
        <v>0</v>
      </c>
      <c r="BI217" s="27">
        <f t="shared" si="43"/>
        <v>0</v>
      </c>
      <c r="BJ217" s="27">
        <f t="shared" si="43"/>
        <v>0</v>
      </c>
      <c r="BK217" s="27">
        <f t="shared" si="43"/>
        <v>0</v>
      </c>
      <c r="BL217" s="27">
        <f t="shared" si="43"/>
        <v>0</v>
      </c>
      <c r="BM217" s="27">
        <f t="shared" si="43"/>
        <v>0</v>
      </c>
      <c r="BN217" s="27">
        <f t="shared" si="43"/>
        <v>0</v>
      </c>
      <c r="BO217" s="27">
        <f t="shared" ref="BO217:CO217" si="44">IF(BO$232&gt;0,BO202/BO$232,0)</f>
        <v>0</v>
      </c>
      <c r="BP217" s="27">
        <f t="shared" si="44"/>
        <v>0</v>
      </c>
      <c r="BQ217" s="27">
        <f t="shared" si="44"/>
        <v>0</v>
      </c>
      <c r="BR217" s="27">
        <f t="shared" si="44"/>
        <v>0</v>
      </c>
      <c r="BS217" s="27">
        <f t="shared" si="44"/>
        <v>0</v>
      </c>
      <c r="BT217" s="27">
        <f t="shared" si="44"/>
        <v>0</v>
      </c>
      <c r="BU217" s="27">
        <f t="shared" si="44"/>
        <v>0</v>
      </c>
      <c r="BV217" s="27">
        <f t="shared" si="44"/>
        <v>0</v>
      </c>
      <c r="BW217" s="27">
        <f t="shared" si="44"/>
        <v>0</v>
      </c>
      <c r="BX217" s="27">
        <f t="shared" si="44"/>
        <v>0</v>
      </c>
      <c r="BY217" s="27">
        <f t="shared" si="44"/>
        <v>0</v>
      </c>
      <c r="BZ217" s="27">
        <f t="shared" si="44"/>
        <v>0</v>
      </c>
      <c r="CA217" s="27">
        <f t="shared" si="44"/>
        <v>0</v>
      </c>
      <c r="CB217" s="27">
        <f t="shared" si="44"/>
        <v>0</v>
      </c>
      <c r="CC217" s="27">
        <f t="shared" si="44"/>
        <v>0</v>
      </c>
      <c r="CD217" s="27">
        <f t="shared" si="44"/>
        <v>0</v>
      </c>
      <c r="CE217" s="27">
        <f t="shared" si="44"/>
        <v>0</v>
      </c>
      <c r="CF217" s="27">
        <f t="shared" si="44"/>
        <v>0</v>
      </c>
      <c r="CG217" s="27">
        <f t="shared" si="44"/>
        <v>0</v>
      </c>
      <c r="CH217" s="27">
        <f t="shared" si="44"/>
        <v>0</v>
      </c>
      <c r="CI217" s="27">
        <f t="shared" si="44"/>
        <v>0</v>
      </c>
      <c r="CJ217" s="27">
        <f t="shared" si="44"/>
        <v>0</v>
      </c>
      <c r="CK217" s="27">
        <f t="shared" si="44"/>
        <v>0</v>
      </c>
      <c r="CL217" s="27">
        <f t="shared" si="44"/>
        <v>0</v>
      </c>
      <c r="CM217" s="27">
        <f t="shared" si="44"/>
        <v>0</v>
      </c>
      <c r="CN217" s="27">
        <f t="shared" si="44"/>
        <v>0</v>
      </c>
      <c r="CO217" s="27">
        <f t="shared" si="44"/>
        <v>0</v>
      </c>
      <c r="CP217" s="27"/>
      <c r="CQ217" s="27"/>
      <c r="CR217" s="27"/>
      <c r="CS217" s="27"/>
      <c r="CT217" s="27"/>
      <c r="CU217" s="27"/>
      <c r="CV217" s="27"/>
      <c r="CW217" s="27"/>
      <c r="CX217" s="27"/>
      <c r="CY217" s="27"/>
      <c r="CZ217" s="27"/>
      <c r="DA217" s="27"/>
      <c r="DB217" s="27"/>
      <c r="DC217" s="27"/>
      <c r="DD217" s="27"/>
      <c r="DE217" s="27"/>
      <c r="DF217" s="27"/>
      <c r="DG217" s="27"/>
      <c r="DH217" s="27"/>
      <c r="DI217" s="27"/>
      <c r="DJ217" s="27"/>
      <c r="DK217" s="27"/>
      <c r="DL217" s="27"/>
      <c r="DM217" s="27"/>
      <c r="DN217" s="27"/>
      <c r="DO217" s="27"/>
      <c r="DP217" s="27"/>
      <c r="DQ217" s="27"/>
      <c r="DR217" s="27"/>
      <c r="DS217" s="27"/>
      <c r="DT217" s="27"/>
      <c r="DU217" s="27"/>
      <c r="DV217" s="27"/>
      <c r="DW217" s="27"/>
      <c r="DX217" s="27"/>
      <c r="DY217" s="27"/>
      <c r="DZ217" s="27"/>
      <c r="EA217" s="27"/>
      <c r="EB217" s="27"/>
      <c r="EC217" s="27"/>
      <c r="ED217" s="27"/>
      <c r="EE217" s="27"/>
      <c r="EF217" s="27"/>
      <c r="EG217" s="27"/>
      <c r="EH217" s="27"/>
      <c r="EI217" s="27"/>
      <c r="EJ217" s="27"/>
      <c r="EK217" s="27"/>
      <c r="EL217" s="27"/>
      <c r="EM217" s="27"/>
      <c r="EN217" s="27"/>
      <c r="EO217" s="27"/>
      <c r="EP217" s="27"/>
      <c r="EQ217" s="27"/>
      <c r="ER217" s="27"/>
      <c r="ES217" s="27"/>
      <c r="ET217" s="27"/>
      <c r="EU217" s="27"/>
      <c r="EV217" s="27"/>
      <c r="EW217" s="27"/>
      <c r="EX217" s="27"/>
      <c r="EY217" s="27"/>
      <c r="EZ217" s="27"/>
      <c r="FA217" s="27"/>
      <c r="FB217" s="27"/>
      <c r="FC217" s="27"/>
      <c r="FD217" s="27"/>
      <c r="FE217" s="27"/>
      <c r="FF217" s="27"/>
      <c r="FG217" s="27"/>
      <c r="FH217" s="27"/>
      <c r="FI217" s="27"/>
      <c r="FJ217" s="27"/>
      <c r="FK217" s="27"/>
      <c r="FL217" s="27"/>
      <c r="FM217" s="27"/>
      <c r="FN217" s="27"/>
      <c r="FO217" s="27"/>
      <c r="FP217" s="27"/>
      <c r="FQ217" s="27"/>
      <c r="FR217" s="27"/>
      <c r="FS217" s="27"/>
      <c r="FT217" s="27"/>
      <c r="FU217" s="27"/>
      <c r="FV217" s="27"/>
      <c r="FW217" s="27"/>
      <c r="FX217" s="27"/>
      <c r="FY217" s="27"/>
      <c r="FZ217" s="27"/>
      <c r="GA217" s="27"/>
      <c r="GB217" s="27"/>
      <c r="GC217" s="27"/>
      <c r="GD217" s="27"/>
      <c r="GE217" s="27"/>
      <c r="GF217" s="27"/>
      <c r="GG217" s="27"/>
      <c r="GH217" s="27"/>
      <c r="GI217" s="27"/>
      <c r="GJ217" s="27"/>
      <c r="GK217" s="27"/>
      <c r="GL217" s="27"/>
      <c r="GM217" s="27"/>
      <c r="GN217" s="27"/>
      <c r="GO217" s="27"/>
      <c r="GP217" s="27"/>
      <c r="GQ217" s="27"/>
      <c r="GR217" s="27"/>
      <c r="GS217" s="27"/>
      <c r="GT217" s="27"/>
      <c r="GU217" s="27"/>
      <c r="GV217" s="27"/>
      <c r="GW217" s="27"/>
      <c r="GX217" s="27"/>
      <c r="GY217" s="27"/>
      <c r="GZ217" s="27"/>
      <c r="HA217" s="27"/>
      <c r="HB217" s="27"/>
      <c r="HC217" s="27"/>
      <c r="HD217" s="27"/>
      <c r="HE217" s="27"/>
      <c r="HF217" s="27"/>
      <c r="HG217" s="27"/>
      <c r="HH217" s="27"/>
      <c r="HI217" s="27"/>
      <c r="HJ217" s="27"/>
      <c r="HK217" s="27"/>
      <c r="HL217" s="27"/>
      <c r="HM217" s="27"/>
      <c r="HN217" s="27"/>
      <c r="HO217" s="27"/>
      <c r="HP217" s="27"/>
      <c r="HQ217" s="27"/>
      <c r="HR217" s="27"/>
      <c r="HS217" s="27"/>
      <c r="HT217" s="27"/>
      <c r="HU217" s="27"/>
      <c r="HV217" s="27"/>
      <c r="HW217" s="27"/>
      <c r="HX217" s="27"/>
      <c r="HY217" s="27"/>
      <c r="HZ217" s="27"/>
      <c r="IA217" s="27"/>
      <c r="IB217" s="27"/>
      <c r="IC217" s="27"/>
      <c r="ID217" s="27"/>
      <c r="IE217" s="27"/>
      <c r="IF217" s="27"/>
      <c r="IG217" s="27"/>
      <c r="IH217" s="27"/>
      <c r="II217" s="27"/>
      <c r="IJ217" s="27"/>
      <c r="IK217" s="27"/>
      <c r="IL217" s="27"/>
      <c r="IM217" s="27"/>
      <c r="IN217" s="27"/>
      <c r="IO217" s="27"/>
      <c r="IP217" s="27"/>
      <c r="IQ217" s="27"/>
      <c r="IR217" s="27"/>
      <c r="IS217" s="27"/>
      <c r="IT217" s="27"/>
    </row>
    <row r="218" spans="1:254" s="4" customFormat="1" ht="12" customHeight="1" x14ac:dyDescent="0.15">
      <c r="A218" s="4" t="s">
        <v>177</v>
      </c>
      <c r="C218" s="27">
        <f t="shared" ref="C218:AH218" si="45">IF(C$232&gt;0,C203/C$232,0)</f>
        <v>4.4532419545242868E-2</v>
      </c>
      <c r="D218" s="27">
        <f t="shared" si="45"/>
        <v>0.16758375885939364</v>
      </c>
      <c r="E218" s="27">
        <f t="shared" si="45"/>
        <v>0.13694972978613731</v>
      </c>
      <c r="F218" s="27">
        <f t="shared" si="45"/>
        <v>0.69062397444481582</v>
      </c>
      <c r="G218" s="27">
        <f t="shared" si="45"/>
        <v>0.290818580372187</v>
      </c>
      <c r="H218" s="27">
        <f t="shared" si="45"/>
        <v>0.43511207126823531</v>
      </c>
      <c r="I218" s="27">
        <f t="shared" si="45"/>
        <v>2.3878381284873056E-2</v>
      </c>
      <c r="J218" s="27">
        <f t="shared" si="45"/>
        <v>0.19029562373698725</v>
      </c>
      <c r="K218" s="27">
        <f t="shared" si="45"/>
        <v>2.3156864269779122E-2</v>
      </c>
      <c r="L218" s="27">
        <f t="shared" si="45"/>
        <v>2.349415209123441E-2</v>
      </c>
      <c r="M218" s="27">
        <f t="shared" si="45"/>
        <v>3.9993909237489085E-2</v>
      </c>
      <c r="N218" s="27">
        <f t="shared" si="45"/>
        <v>3.9993909237489085E-2</v>
      </c>
      <c r="O218" s="27">
        <f t="shared" si="45"/>
        <v>0.18870593720917248</v>
      </c>
      <c r="P218" s="27">
        <f t="shared" si="45"/>
        <v>2.3494161555482614E-2</v>
      </c>
      <c r="Q218" s="27">
        <f t="shared" si="45"/>
        <v>2.3494154904250858E-2</v>
      </c>
      <c r="R218" s="27">
        <f t="shared" si="45"/>
        <v>0</v>
      </c>
      <c r="S218" s="27">
        <f t="shared" si="45"/>
        <v>0</v>
      </c>
      <c r="T218" s="27">
        <f t="shared" si="45"/>
        <v>0.18870593720917248</v>
      </c>
      <c r="U218" s="27">
        <f t="shared" si="45"/>
        <v>2.3494152180209532E-2</v>
      </c>
      <c r="V218" s="27">
        <f t="shared" si="45"/>
        <v>2.3494152180209532E-2</v>
      </c>
      <c r="W218" s="27">
        <f t="shared" si="45"/>
        <v>0.98134803922024261</v>
      </c>
      <c r="X218" s="27">
        <f t="shared" si="45"/>
        <v>0.98134803922024261</v>
      </c>
      <c r="Y218" s="27">
        <f t="shared" si="45"/>
        <v>0</v>
      </c>
      <c r="Z218" s="27">
        <f t="shared" si="45"/>
        <v>0</v>
      </c>
      <c r="AA218" s="27">
        <f t="shared" si="45"/>
        <v>2.2540593980501873E-10</v>
      </c>
      <c r="AB218" s="27">
        <f t="shared" si="45"/>
        <v>2.3494153196400362E-2</v>
      </c>
      <c r="AC218" s="27">
        <f t="shared" si="45"/>
        <v>2.4242739068185571E-2</v>
      </c>
      <c r="AD218" s="27">
        <f t="shared" si="45"/>
        <v>4.4914228943562576E-2</v>
      </c>
      <c r="AE218" s="27">
        <f t="shared" si="45"/>
        <v>0</v>
      </c>
      <c r="AF218" s="27">
        <f t="shared" si="45"/>
        <v>5.6543634274550288E-2</v>
      </c>
      <c r="AG218" s="27">
        <f t="shared" si="45"/>
        <v>2.1011519641376389E-2</v>
      </c>
      <c r="AH218" s="27">
        <f t="shared" si="45"/>
        <v>2.1011519641376389E-2</v>
      </c>
      <c r="AI218" s="27">
        <f t="shared" ref="AI218:BN218" si="46">IF(AI$232&gt;0,AI203/AI$232,0)</f>
        <v>4.4914332870213007E-2</v>
      </c>
      <c r="AJ218" s="27">
        <f t="shared" si="46"/>
        <v>4.4914332870213007E-2</v>
      </c>
      <c r="AK218" s="27">
        <f t="shared" si="46"/>
        <v>4.4914345477928559E-2</v>
      </c>
      <c r="AL218" s="27">
        <f t="shared" si="46"/>
        <v>4.4914332870213007E-2</v>
      </c>
      <c r="AM218" s="27">
        <f t="shared" si="46"/>
        <v>0.98003733270617888</v>
      </c>
      <c r="AN218" s="27">
        <f t="shared" si="46"/>
        <v>0.99801232361447556</v>
      </c>
      <c r="AO218" s="27">
        <f t="shared" si="46"/>
        <v>0.99801232361447556</v>
      </c>
      <c r="AP218" s="27">
        <f t="shared" si="46"/>
        <v>0.7302386848862189</v>
      </c>
      <c r="AQ218" s="27">
        <f t="shared" si="46"/>
        <v>0.7302386848862189</v>
      </c>
      <c r="AR218" s="27">
        <f t="shared" si="46"/>
        <v>0</v>
      </c>
      <c r="AS218" s="27">
        <f t="shared" si="46"/>
        <v>0.95530864265072579</v>
      </c>
      <c r="AT218" s="27">
        <f t="shared" si="46"/>
        <v>0.99801232361447556</v>
      </c>
      <c r="AU218" s="27">
        <f t="shared" si="46"/>
        <v>3.9993909237489085E-2</v>
      </c>
      <c r="AV218" s="27">
        <f t="shared" si="46"/>
        <v>3.9993909237489085E-2</v>
      </c>
      <c r="AW218" s="27">
        <f t="shared" si="46"/>
        <v>3.9993910685958922E-2</v>
      </c>
      <c r="AX218" s="27">
        <f t="shared" si="46"/>
        <v>3.9993910685958922E-2</v>
      </c>
      <c r="AY218" s="27">
        <f t="shared" si="46"/>
        <v>3.9993910685958922E-2</v>
      </c>
      <c r="AZ218" s="27">
        <f t="shared" si="46"/>
        <v>3.9993910685958922E-2</v>
      </c>
      <c r="BA218" s="27">
        <f t="shared" si="46"/>
        <v>3.9993910685958922E-2</v>
      </c>
      <c r="BB218" s="27">
        <f t="shared" si="46"/>
        <v>3.9993910685958922E-2</v>
      </c>
      <c r="BC218" s="27">
        <f t="shared" si="46"/>
        <v>3.3730143814092978E-2</v>
      </c>
      <c r="BD218" s="27">
        <f t="shared" si="46"/>
        <v>7.5488385069464356E-2</v>
      </c>
      <c r="BE218" s="27">
        <f t="shared" si="46"/>
        <v>2.1011519641376389E-2</v>
      </c>
      <c r="BF218" s="27">
        <f t="shared" si="46"/>
        <v>2.1011590131107004E-2</v>
      </c>
      <c r="BG218" s="27">
        <f t="shared" si="46"/>
        <v>2.1011590131107004E-2</v>
      </c>
      <c r="BH218" s="27">
        <f t="shared" si="46"/>
        <v>2.1011590131107004E-2</v>
      </c>
      <c r="BI218" s="27">
        <f t="shared" si="46"/>
        <v>2.1011590131107004E-2</v>
      </c>
      <c r="BJ218" s="27">
        <f t="shared" si="46"/>
        <v>2.1011590131107004E-2</v>
      </c>
      <c r="BK218" s="27">
        <f t="shared" si="46"/>
        <v>2.1011590131107004E-2</v>
      </c>
      <c r="BL218" s="27">
        <f t="shared" si="46"/>
        <v>1.2122943012092206E-2</v>
      </c>
      <c r="BM218" s="27">
        <f t="shared" si="46"/>
        <v>0.10101824296660665</v>
      </c>
      <c r="BN218" s="27">
        <f t="shared" si="46"/>
        <v>2.2540593980501873E-10</v>
      </c>
      <c r="BO218" s="27">
        <f t="shared" ref="BO218:CO218" si="47">IF(BO$232&gt;0,BO203/BO$232,0)</f>
        <v>2.254060976641205E-10</v>
      </c>
      <c r="BP218" s="27">
        <f t="shared" si="47"/>
        <v>2.254060976641205E-10</v>
      </c>
      <c r="BQ218" s="27">
        <f t="shared" si="47"/>
        <v>2.254060976641205E-10</v>
      </c>
      <c r="BR218" s="27">
        <f t="shared" si="47"/>
        <v>2.254060976641205E-10</v>
      </c>
      <c r="BS218" s="27">
        <f t="shared" si="47"/>
        <v>2.254060976641205E-10</v>
      </c>
      <c r="BT218" s="27">
        <f t="shared" si="47"/>
        <v>2.254060976641205E-10</v>
      </c>
      <c r="BU218" s="27">
        <f t="shared" si="47"/>
        <v>4.5961959997855737E-11</v>
      </c>
      <c r="BV218" s="27">
        <f t="shared" si="47"/>
        <v>1.8403785561947254E-9</v>
      </c>
      <c r="BW218" s="27">
        <f t="shared" si="47"/>
        <v>0.99801232361447556</v>
      </c>
      <c r="BX218" s="27">
        <f t="shared" si="47"/>
        <v>0.99801232349825331</v>
      </c>
      <c r="BY218" s="27">
        <f t="shared" si="47"/>
        <v>0.99801232349825331</v>
      </c>
      <c r="BZ218" s="27">
        <f t="shared" si="47"/>
        <v>0.99801232349825331</v>
      </c>
      <c r="CA218" s="27">
        <f t="shared" si="47"/>
        <v>0.99801232349825331</v>
      </c>
      <c r="CB218" s="27">
        <f t="shared" si="47"/>
        <v>0.99801232349825331</v>
      </c>
      <c r="CC218" s="27">
        <f t="shared" si="47"/>
        <v>0.99801232349825331</v>
      </c>
      <c r="CD218" s="27">
        <f t="shared" si="47"/>
        <v>0.9980471090983789</v>
      </c>
      <c r="CE218" s="27">
        <f t="shared" si="47"/>
        <v>0.99769925165873641</v>
      </c>
      <c r="CF218" s="27">
        <f t="shared" si="47"/>
        <v>0.13750134405645148</v>
      </c>
      <c r="CG218" s="27">
        <f t="shared" si="47"/>
        <v>3.9993909237489085E-2</v>
      </c>
      <c r="CH218" s="27">
        <f t="shared" si="47"/>
        <v>0.18911346916030619</v>
      </c>
      <c r="CI218" s="27">
        <f t="shared" si="47"/>
        <v>0</v>
      </c>
      <c r="CJ218" s="27">
        <f t="shared" si="47"/>
        <v>2.2540593980501873E-10</v>
      </c>
      <c r="CK218" s="27">
        <f t="shared" si="47"/>
        <v>2.1011519641376389E-2</v>
      </c>
      <c r="CL218" s="27">
        <f t="shared" si="47"/>
        <v>0</v>
      </c>
      <c r="CM218" s="27">
        <f t="shared" si="47"/>
        <v>0.99801232361447556</v>
      </c>
      <c r="CN218" s="27">
        <f t="shared" si="47"/>
        <v>3.9993909237489085E-2</v>
      </c>
      <c r="CO218" s="27">
        <f t="shared" si="47"/>
        <v>0.19029562373698725</v>
      </c>
      <c r="CP218" s="27"/>
      <c r="CQ218" s="27"/>
      <c r="CR218" s="27"/>
      <c r="CS218" s="27"/>
      <c r="CT218" s="27"/>
      <c r="CU218" s="27"/>
      <c r="CV218" s="27"/>
      <c r="CW218" s="27"/>
      <c r="CX218" s="27"/>
      <c r="CY218" s="27"/>
      <c r="CZ218" s="27"/>
      <c r="DA218" s="27"/>
      <c r="DB218" s="27"/>
      <c r="DC218" s="27"/>
      <c r="DD218" s="27"/>
      <c r="DE218" s="27"/>
      <c r="DF218" s="27"/>
      <c r="DG218" s="27"/>
      <c r="DH218" s="27"/>
      <c r="DI218" s="27"/>
      <c r="DJ218" s="27"/>
      <c r="DK218" s="27"/>
      <c r="DL218" s="27"/>
      <c r="DM218" s="27"/>
      <c r="DN218" s="27"/>
      <c r="DO218" s="27"/>
      <c r="DP218" s="27"/>
      <c r="DQ218" s="27"/>
      <c r="DR218" s="27"/>
      <c r="DS218" s="27"/>
      <c r="DT218" s="27"/>
      <c r="DU218" s="27"/>
      <c r="DV218" s="27"/>
      <c r="DW218" s="27"/>
      <c r="DX218" s="27"/>
      <c r="DY218" s="27"/>
      <c r="DZ218" s="27"/>
      <c r="EA218" s="27"/>
      <c r="EB218" s="27"/>
      <c r="EC218" s="27"/>
      <c r="ED218" s="27"/>
      <c r="EE218" s="27"/>
      <c r="EF218" s="27"/>
      <c r="EG218" s="27"/>
      <c r="EH218" s="27"/>
      <c r="EI218" s="27"/>
      <c r="EJ218" s="27"/>
      <c r="EK218" s="27"/>
      <c r="EL218" s="27"/>
      <c r="EM218" s="27"/>
      <c r="EN218" s="27"/>
      <c r="EO218" s="27"/>
      <c r="EP218" s="27"/>
      <c r="EQ218" s="27"/>
      <c r="ER218" s="27"/>
      <c r="ES218" s="27"/>
      <c r="ET218" s="27"/>
      <c r="EU218" s="27"/>
      <c r="EV218" s="27"/>
      <c r="EW218" s="27"/>
      <c r="EX218" s="27"/>
      <c r="EY218" s="27"/>
      <c r="EZ218" s="27"/>
      <c r="FA218" s="27"/>
      <c r="FB218" s="27"/>
      <c r="FC218" s="27"/>
      <c r="FD218" s="27"/>
      <c r="FE218" s="27"/>
      <c r="FF218" s="27"/>
      <c r="FG218" s="27"/>
      <c r="FH218" s="27"/>
      <c r="FI218" s="27"/>
      <c r="FJ218" s="27"/>
      <c r="FK218" s="27"/>
      <c r="FL218" s="27"/>
      <c r="FM218" s="27"/>
      <c r="FN218" s="27"/>
      <c r="FO218" s="27"/>
      <c r="FP218" s="27"/>
      <c r="FQ218" s="27"/>
      <c r="FR218" s="27"/>
      <c r="FS218" s="27"/>
      <c r="FT218" s="27"/>
      <c r="FU218" s="27"/>
      <c r="FV218" s="27"/>
      <c r="FW218" s="27"/>
      <c r="FX218" s="27"/>
      <c r="FY218" s="27"/>
      <c r="FZ218" s="27"/>
      <c r="GA218" s="27"/>
      <c r="GB218" s="27"/>
      <c r="GC218" s="27"/>
      <c r="GD218" s="27"/>
      <c r="GE218" s="27"/>
      <c r="GF218" s="27"/>
      <c r="GG218" s="27"/>
      <c r="GH218" s="27"/>
      <c r="GI218" s="27"/>
      <c r="GJ218" s="27"/>
      <c r="GK218" s="27"/>
      <c r="GL218" s="27"/>
      <c r="GM218" s="27"/>
      <c r="GN218" s="27"/>
      <c r="GO218" s="27"/>
      <c r="GP218" s="27"/>
      <c r="GQ218" s="27"/>
      <c r="GR218" s="27"/>
      <c r="GS218" s="27"/>
      <c r="GT218" s="27"/>
      <c r="GU218" s="27"/>
      <c r="GV218" s="27"/>
      <c r="GW218" s="27"/>
      <c r="GX218" s="27"/>
      <c r="GY218" s="27"/>
      <c r="GZ218" s="27"/>
      <c r="HA218" s="27"/>
      <c r="HB218" s="27"/>
      <c r="HC218" s="27"/>
      <c r="HD218" s="27"/>
      <c r="HE218" s="27"/>
      <c r="HF218" s="27"/>
      <c r="HG218" s="27"/>
      <c r="HH218" s="27"/>
      <c r="HI218" s="27"/>
      <c r="HJ218" s="27"/>
      <c r="HK218" s="27"/>
      <c r="HL218" s="27"/>
      <c r="HM218" s="27"/>
      <c r="HN218" s="27"/>
      <c r="HO218" s="27"/>
      <c r="HP218" s="27"/>
      <c r="HQ218" s="27"/>
      <c r="HR218" s="27"/>
      <c r="HS218" s="27"/>
      <c r="HT218" s="27"/>
      <c r="HU218" s="27"/>
      <c r="HV218" s="27"/>
      <c r="HW218" s="27"/>
      <c r="HX218" s="27"/>
      <c r="HY218" s="27"/>
      <c r="HZ218" s="27"/>
      <c r="IA218" s="27"/>
      <c r="IB218" s="27"/>
      <c r="IC218" s="27"/>
      <c r="ID218" s="27"/>
      <c r="IE218" s="27"/>
      <c r="IF218" s="27"/>
      <c r="IG218" s="27"/>
      <c r="IH218" s="27"/>
      <c r="II218" s="27"/>
      <c r="IJ218" s="27"/>
      <c r="IK218" s="27"/>
      <c r="IL218" s="27"/>
      <c r="IM218" s="27"/>
      <c r="IN218" s="27"/>
      <c r="IO218" s="27"/>
      <c r="IP218" s="27"/>
      <c r="IQ218" s="27"/>
      <c r="IR218" s="27"/>
      <c r="IS218" s="27"/>
      <c r="IT218" s="27"/>
    </row>
    <row r="219" spans="1:254" s="4" customFormat="1" ht="12" customHeight="1" x14ac:dyDescent="0.15">
      <c r="A219" s="4" t="s">
        <v>401</v>
      </c>
      <c r="C219" s="27">
        <f t="shared" ref="C219:AH219" si="48">IF(C$232&gt;0,C204/C$232,0)</f>
        <v>0</v>
      </c>
      <c r="D219" s="27">
        <f t="shared" si="48"/>
        <v>4.894041062773447E-4</v>
      </c>
      <c r="E219" s="27">
        <f t="shared" si="48"/>
        <v>1.1233876501671246E-3</v>
      </c>
      <c r="F219" s="27">
        <f t="shared" si="48"/>
        <v>5.384958490098281E-5</v>
      </c>
      <c r="G219" s="27">
        <f t="shared" si="48"/>
        <v>6.0918339535774384E-4</v>
      </c>
      <c r="H219" s="27">
        <f t="shared" si="48"/>
        <v>9.9348144954566984E-4</v>
      </c>
      <c r="I219" s="27">
        <f t="shared" si="48"/>
        <v>0</v>
      </c>
      <c r="J219" s="27">
        <f t="shared" si="48"/>
        <v>4.8475165947578069E-4</v>
      </c>
      <c r="K219" s="27">
        <f t="shared" si="48"/>
        <v>0</v>
      </c>
      <c r="L219" s="27">
        <f t="shared" si="48"/>
        <v>0</v>
      </c>
      <c r="M219" s="27">
        <f t="shared" si="48"/>
        <v>0</v>
      </c>
      <c r="N219" s="27">
        <f t="shared" si="48"/>
        <v>0</v>
      </c>
      <c r="O219" s="27">
        <f t="shared" si="48"/>
        <v>4.8011950506308471E-4</v>
      </c>
      <c r="P219" s="27">
        <f t="shared" si="48"/>
        <v>0</v>
      </c>
      <c r="Q219" s="27">
        <f t="shared" si="48"/>
        <v>0</v>
      </c>
      <c r="R219" s="27">
        <f t="shared" si="48"/>
        <v>0</v>
      </c>
      <c r="S219" s="27">
        <f t="shared" si="48"/>
        <v>0</v>
      </c>
      <c r="T219" s="27">
        <f t="shared" si="48"/>
        <v>4.8011950506308471E-4</v>
      </c>
      <c r="U219" s="27">
        <f t="shared" si="48"/>
        <v>0</v>
      </c>
      <c r="V219" s="27">
        <f t="shared" si="48"/>
        <v>0</v>
      </c>
      <c r="W219" s="27">
        <f t="shared" si="48"/>
        <v>0</v>
      </c>
      <c r="X219" s="27">
        <f t="shared" si="48"/>
        <v>0</v>
      </c>
      <c r="Y219" s="27">
        <f t="shared" si="48"/>
        <v>0.22279741493009761</v>
      </c>
      <c r="Z219" s="27">
        <f t="shared" si="48"/>
        <v>0</v>
      </c>
      <c r="AA219" s="27">
        <f t="shared" si="48"/>
        <v>0</v>
      </c>
      <c r="AB219" s="27">
        <f t="shared" si="48"/>
        <v>0</v>
      </c>
      <c r="AC219" s="27">
        <f t="shared" si="48"/>
        <v>0</v>
      </c>
      <c r="AD219" s="27">
        <f t="shared" si="48"/>
        <v>0</v>
      </c>
      <c r="AE219" s="27">
        <f t="shared" si="48"/>
        <v>0</v>
      </c>
      <c r="AF219" s="27">
        <f t="shared" si="48"/>
        <v>0</v>
      </c>
      <c r="AG219" s="27">
        <f t="shared" si="48"/>
        <v>0</v>
      </c>
      <c r="AH219" s="27">
        <f t="shared" si="48"/>
        <v>0</v>
      </c>
      <c r="AI219" s="27">
        <f t="shared" ref="AI219:BN219" si="49">IF(AI$232&gt;0,AI204/AI$232,0)</f>
        <v>0</v>
      </c>
      <c r="AJ219" s="27">
        <f t="shared" si="49"/>
        <v>0</v>
      </c>
      <c r="AK219" s="27">
        <f t="shared" si="49"/>
        <v>0</v>
      </c>
      <c r="AL219" s="27">
        <f t="shared" si="49"/>
        <v>0</v>
      </c>
      <c r="AM219" s="27">
        <f t="shared" si="49"/>
        <v>0</v>
      </c>
      <c r="AN219" s="27">
        <f t="shared" si="49"/>
        <v>0</v>
      </c>
      <c r="AO219" s="27">
        <f t="shared" si="49"/>
        <v>0</v>
      </c>
      <c r="AP219" s="27">
        <f t="shared" si="49"/>
        <v>0</v>
      </c>
      <c r="AQ219" s="27">
        <f t="shared" si="49"/>
        <v>0</v>
      </c>
      <c r="AR219" s="27">
        <f t="shared" si="49"/>
        <v>0</v>
      </c>
      <c r="AS219" s="27">
        <f t="shared" si="49"/>
        <v>0</v>
      </c>
      <c r="AT219" s="27">
        <f t="shared" si="49"/>
        <v>0</v>
      </c>
      <c r="AU219" s="27">
        <f t="shared" si="49"/>
        <v>0</v>
      </c>
      <c r="AV219" s="27">
        <f t="shared" si="49"/>
        <v>0</v>
      </c>
      <c r="AW219" s="27">
        <f t="shared" si="49"/>
        <v>0</v>
      </c>
      <c r="AX219" s="27">
        <f t="shared" si="49"/>
        <v>0</v>
      </c>
      <c r="AY219" s="27">
        <f t="shared" si="49"/>
        <v>0</v>
      </c>
      <c r="AZ219" s="27">
        <f t="shared" si="49"/>
        <v>0</v>
      </c>
      <c r="BA219" s="27">
        <f t="shared" si="49"/>
        <v>0</v>
      </c>
      <c r="BB219" s="27">
        <f t="shared" si="49"/>
        <v>0</v>
      </c>
      <c r="BC219" s="27">
        <f t="shared" si="49"/>
        <v>0</v>
      </c>
      <c r="BD219" s="27">
        <f t="shared" si="49"/>
        <v>0</v>
      </c>
      <c r="BE219" s="27">
        <f t="shared" si="49"/>
        <v>0</v>
      </c>
      <c r="BF219" s="27">
        <f t="shared" si="49"/>
        <v>0</v>
      </c>
      <c r="BG219" s="27">
        <f t="shared" si="49"/>
        <v>0</v>
      </c>
      <c r="BH219" s="27">
        <f t="shared" si="49"/>
        <v>0</v>
      </c>
      <c r="BI219" s="27">
        <f t="shared" si="49"/>
        <v>0</v>
      </c>
      <c r="BJ219" s="27">
        <f t="shared" si="49"/>
        <v>0</v>
      </c>
      <c r="BK219" s="27">
        <f t="shared" si="49"/>
        <v>0</v>
      </c>
      <c r="BL219" s="27">
        <f t="shared" si="49"/>
        <v>0</v>
      </c>
      <c r="BM219" s="27">
        <f t="shared" si="49"/>
        <v>0</v>
      </c>
      <c r="BN219" s="27">
        <f t="shared" si="49"/>
        <v>0</v>
      </c>
      <c r="BO219" s="27">
        <f t="shared" ref="BO219:CO219" si="50">IF(BO$232&gt;0,BO204/BO$232,0)</f>
        <v>0</v>
      </c>
      <c r="BP219" s="27">
        <f t="shared" si="50"/>
        <v>0</v>
      </c>
      <c r="BQ219" s="27">
        <f t="shared" si="50"/>
        <v>0</v>
      </c>
      <c r="BR219" s="27">
        <f t="shared" si="50"/>
        <v>0</v>
      </c>
      <c r="BS219" s="27">
        <f t="shared" si="50"/>
        <v>0</v>
      </c>
      <c r="BT219" s="27">
        <f t="shared" si="50"/>
        <v>0</v>
      </c>
      <c r="BU219" s="27">
        <f t="shared" si="50"/>
        <v>0</v>
      </c>
      <c r="BV219" s="27">
        <f t="shared" si="50"/>
        <v>0</v>
      </c>
      <c r="BW219" s="27">
        <f t="shared" si="50"/>
        <v>0</v>
      </c>
      <c r="BX219" s="27">
        <f t="shared" si="50"/>
        <v>0</v>
      </c>
      <c r="BY219" s="27">
        <f t="shared" si="50"/>
        <v>0</v>
      </c>
      <c r="BZ219" s="27">
        <f t="shared" si="50"/>
        <v>0</v>
      </c>
      <c r="CA219" s="27">
        <f t="shared" si="50"/>
        <v>0</v>
      </c>
      <c r="CB219" s="27">
        <f t="shared" si="50"/>
        <v>0</v>
      </c>
      <c r="CC219" s="27">
        <f t="shared" si="50"/>
        <v>0</v>
      </c>
      <c r="CD219" s="27">
        <f t="shared" si="50"/>
        <v>0</v>
      </c>
      <c r="CE219" s="27">
        <f t="shared" si="50"/>
        <v>0</v>
      </c>
      <c r="CF219" s="27">
        <f t="shared" si="50"/>
        <v>3.1448000493822497E-4</v>
      </c>
      <c r="CG219" s="27">
        <f t="shared" si="50"/>
        <v>0</v>
      </c>
      <c r="CH219" s="27">
        <f t="shared" si="50"/>
        <v>0</v>
      </c>
      <c r="CI219" s="27">
        <f t="shared" si="50"/>
        <v>0</v>
      </c>
      <c r="CJ219" s="27">
        <f t="shared" si="50"/>
        <v>0</v>
      </c>
      <c r="CK219" s="27">
        <f t="shared" si="50"/>
        <v>0</v>
      </c>
      <c r="CL219" s="27">
        <f t="shared" si="50"/>
        <v>0.22279741493009761</v>
      </c>
      <c r="CM219" s="27">
        <f t="shared" si="50"/>
        <v>0</v>
      </c>
      <c r="CN219" s="27">
        <f t="shared" si="50"/>
        <v>0</v>
      </c>
      <c r="CO219" s="27">
        <f t="shared" si="50"/>
        <v>4.8475165947578069E-4</v>
      </c>
      <c r="CP219" s="27"/>
      <c r="CQ219" s="27"/>
      <c r="CR219" s="27"/>
      <c r="CS219" s="27"/>
      <c r="CT219" s="27"/>
      <c r="CU219" s="27"/>
      <c r="CV219" s="27"/>
      <c r="CW219" s="27"/>
      <c r="CX219" s="27"/>
      <c r="CY219" s="27"/>
      <c r="CZ219" s="27"/>
      <c r="DA219" s="27"/>
      <c r="DB219" s="27"/>
      <c r="DC219" s="27"/>
      <c r="DD219" s="27"/>
      <c r="DE219" s="27"/>
      <c r="DF219" s="27"/>
      <c r="DG219" s="27"/>
      <c r="DH219" s="27"/>
      <c r="DI219" s="27"/>
      <c r="DJ219" s="27"/>
      <c r="DK219" s="27"/>
      <c r="DL219" s="27"/>
      <c r="DM219" s="27"/>
      <c r="DN219" s="27"/>
      <c r="DO219" s="27"/>
      <c r="DP219" s="27"/>
      <c r="DQ219" s="27"/>
      <c r="DR219" s="27"/>
      <c r="DS219" s="27"/>
      <c r="DT219" s="27"/>
      <c r="DU219" s="27"/>
      <c r="DV219" s="27"/>
      <c r="DW219" s="27"/>
      <c r="DX219" s="27"/>
      <c r="DY219" s="27"/>
      <c r="DZ219" s="27"/>
      <c r="EA219" s="27"/>
      <c r="EB219" s="27"/>
      <c r="EC219" s="27"/>
      <c r="ED219" s="27"/>
      <c r="EE219" s="27"/>
      <c r="EF219" s="27"/>
      <c r="EG219" s="27"/>
      <c r="EH219" s="27"/>
      <c r="EI219" s="27"/>
      <c r="EJ219" s="27"/>
      <c r="EK219" s="27"/>
      <c r="EL219" s="27"/>
      <c r="EM219" s="27"/>
      <c r="EN219" s="27"/>
      <c r="EO219" s="27"/>
      <c r="EP219" s="27"/>
      <c r="EQ219" s="27"/>
      <c r="ER219" s="27"/>
      <c r="ES219" s="27"/>
      <c r="ET219" s="27"/>
      <c r="EU219" s="27"/>
      <c r="EV219" s="27"/>
      <c r="EW219" s="27"/>
      <c r="EX219" s="27"/>
      <c r="EY219" s="27"/>
      <c r="EZ219" s="27"/>
      <c r="FA219" s="27"/>
      <c r="FB219" s="27"/>
      <c r="FC219" s="27"/>
      <c r="FD219" s="27"/>
      <c r="FE219" s="27"/>
      <c r="FF219" s="27"/>
      <c r="FG219" s="27"/>
      <c r="FH219" s="27"/>
      <c r="FI219" s="27"/>
      <c r="FJ219" s="27"/>
      <c r="FK219" s="27"/>
      <c r="FL219" s="27"/>
      <c r="FM219" s="27"/>
      <c r="FN219" s="27"/>
      <c r="FO219" s="27"/>
      <c r="FP219" s="27"/>
      <c r="FQ219" s="27"/>
      <c r="FR219" s="27"/>
      <c r="FS219" s="27"/>
      <c r="FT219" s="27"/>
      <c r="FU219" s="27"/>
      <c r="FV219" s="27"/>
      <c r="FW219" s="27"/>
      <c r="FX219" s="27"/>
      <c r="FY219" s="27"/>
      <c r="FZ219" s="27"/>
      <c r="GA219" s="27"/>
      <c r="GB219" s="27"/>
      <c r="GC219" s="27"/>
      <c r="GD219" s="27"/>
      <c r="GE219" s="27"/>
      <c r="GF219" s="27"/>
      <c r="GG219" s="27"/>
      <c r="GH219" s="27"/>
      <c r="GI219" s="27"/>
      <c r="GJ219" s="27"/>
      <c r="GK219" s="27"/>
      <c r="GL219" s="27"/>
      <c r="GM219" s="27"/>
      <c r="GN219" s="27"/>
      <c r="GO219" s="27"/>
      <c r="GP219" s="27"/>
      <c r="GQ219" s="27"/>
      <c r="GR219" s="27"/>
      <c r="GS219" s="27"/>
      <c r="GT219" s="27"/>
      <c r="GU219" s="27"/>
      <c r="GV219" s="27"/>
      <c r="GW219" s="27"/>
      <c r="GX219" s="27"/>
      <c r="GY219" s="27"/>
      <c r="GZ219" s="27"/>
      <c r="HA219" s="27"/>
      <c r="HB219" s="27"/>
      <c r="HC219" s="27"/>
      <c r="HD219" s="27"/>
      <c r="HE219" s="27"/>
      <c r="HF219" s="27"/>
      <c r="HG219" s="27"/>
      <c r="HH219" s="27"/>
      <c r="HI219" s="27"/>
      <c r="HJ219" s="27"/>
      <c r="HK219" s="27"/>
      <c r="HL219" s="27"/>
      <c r="HM219" s="27"/>
      <c r="HN219" s="27"/>
      <c r="HO219" s="27"/>
      <c r="HP219" s="27"/>
      <c r="HQ219" s="27"/>
      <c r="HR219" s="27"/>
      <c r="HS219" s="27"/>
      <c r="HT219" s="27"/>
      <c r="HU219" s="27"/>
      <c r="HV219" s="27"/>
      <c r="HW219" s="27"/>
      <c r="HX219" s="27"/>
      <c r="HY219" s="27"/>
      <c r="HZ219" s="27"/>
      <c r="IA219" s="27"/>
      <c r="IB219" s="27"/>
      <c r="IC219" s="27"/>
      <c r="ID219" s="27"/>
      <c r="IE219" s="27"/>
      <c r="IF219" s="27"/>
      <c r="IG219" s="27"/>
      <c r="IH219" s="27"/>
      <c r="II219" s="27"/>
      <c r="IJ219" s="27"/>
      <c r="IK219" s="27"/>
      <c r="IL219" s="27"/>
      <c r="IM219" s="27"/>
      <c r="IN219" s="27"/>
      <c r="IO219" s="27"/>
      <c r="IP219" s="27"/>
      <c r="IQ219" s="27"/>
      <c r="IR219" s="27"/>
      <c r="IS219" s="27"/>
      <c r="IT219" s="27"/>
    </row>
    <row r="220" spans="1:254" s="4" customFormat="1" ht="12" customHeight="1" x14ac:dyDescent="0.15">
      <c r="A220" s="4" t="s">
        <v>402</v>
      </c>
      <c r="C220" s="27">
        <f t="shared" ref="C220:AH220" si="51">IF(C$232&gt;0,C205/C$232,0)</f>
        <v>0</v>
      </c>
      <c r="D220" s="27">
        <f t="shared" si="51"/>
        <v>9.1591290572386611E-5</v>
      </c>
      <c r="E220" s="27">
        <f t="shared" si="51"/>
        <v>3.0673779610474616E-4</v>
      </c>
      <c r="F220" s="27">
        <f t="shared" si="51"/>
        <v>9.1442691341291563E-6</v>
      </c>
      <c r="G220" s="27">
        <f t="shared" si="51"/>
        <v>7.9535794653776121E-5</v>
      </c>
      <c r="H220" s="27">
        <f t="shared" si="51"/>
        <v>1.2652829781949567E-4</v>
      </c>
      <c r="I220" s="27">
        <f t="shared" si="51"/>
        <v>0</v>
      </c>
      <c r="J220" s="27">
        <f t="shared" si="51"/>
        <v>9.7495560933489125E-5</v>
      </c>
      <c r="K220" s="27">
        <f t="shared" si="51"/>
        <v>0</v>
      </c>
      <c r="L220" s="27">
        <f t="shared" si="51"/>
        <v>0</v>
      </c>
      <c r="M220" s="27">
        <f t="shared" si="51"/>
        <v>0</v>
      </c>
      <c r="N220" s="27">
        <f t="shared" si="51"/>
        <v>0</v>
      </c>
      <c r="O220" s="27">
        <f t="shared" si="51"/>
        <v>9.6563919991228683E-5</v>
      </c>
      <c r="P220" s="27">
        <f t="shared" si="51"/>
        <v>0</v>
      </c>
      <c r="Q220" s="27">
        <f t="shared" si="51"/>
        <v>0</v>
      </c>
      <c r="R220" s="27">
        <f t="shared" si="51"/>
        <v>0</v>
      </c>
      <c r="S220" s="27">
        <f t="shared" si="51"/>
        <v>0</v>
      </c>
      <c r="T220" s="27">
        <f t="shared" si="51"/>
        <v>9.6563919991228683E-5</v>
      </c>
      <c r="U220" s="27">
        <f t="shared" si="51"/>
        <v>0</v>
      </c>
      <c r="V220" s="27">
        <f t="shared" si="51"/>
        <v>0</v>
      </c>
      <c r="W220" s="27">
        <f t="shared" si="51"/>
        <v>0</v>
      </c>
      <c r="X220" s="27">
        <f t="shared" si="51"/>
        <v>0</v>
      </c>
      <c r="Y220" s="27">
        <f t="shared" si="51"/>
        <v>4.48100764969665E-2</v>
      </c>
      <c r="Z220" s="27">
        <f t="shared" si="51"/>
        <v>0</v>
      </c>
      <c r="AA220" s="27">
        <f t="shared" si="51"/>
        <v>0</v>
      </c>
      <c r="AB220" s="27">
        <f t="shared" si="51"/>
        <v>0</v>
      </c>
      <c r="AC220" s="27">
        <f t="shared" si="51"/>
        <v>0</v>
      </c>
      <c r="AD220" s="27">
        <f t="shared" si="51"/>
        <v>0</v>
      </c>
      <c r="AE220" s="27">
        <f t="shared" si="51"/>
        <v>0</v>
      </c>
      <c r="AF220" s="27">
        <f t="shared" si="51"/>
        <v>0</v>
      </c>
      <c r="AG220" s="27">
        <f t="shared" si="51"/>
        <v>0</v>
      </c>
      <c r="AH220" s="27">
        <f t="shared" si="51"/>
        <v>0</v>
      </c>
      <c r="AI220" s="27">
        <f t="shared" ref="AI220:BN220" si="52">IF(AI$232&gt;0,AI205/AI$232,0)</f>
        <v>0</v>
      </c>
      <c r="AJ220" s="27">
        <f t="shared" si="52"/>
        <v>0</v>
      </c>
      <c r="AK220" s="27">
        <f t="shared" si="52"/>
        <v>0</v>
      </c>
      <c r="AL220" s="27">
        <f t="shared" si="52"/>
        <v>0</v>
      </c>
      <c r="AM220" s="27">
        <f t="shared" si="52"/>
        <v>0</v>
      </c>
      <c r="AN220" s="27">
        <f t="shared" si="52"/>
        <v>0</v>
      </c>
      <c r="AO220" s="27">
        <f t="shared" si="52"/>
        <v>0</v>
      </c>
      <c r="AP220" s="27">
        <f t="shared" si="52"/>
        <v>0</v>
      </c>
      <c r="AQ220" s="27">
        <f t="shared" si="52"/>
        <v>0</v>
      </c>
      <c r="AR220" s="27">
        <f t="shared" si="52"/>
        <v>0</v>
      </c>
      <c r="AS220" s="27">
        <f t="shared" si="52"/>
        <v>0</v>
      </c>
      <c r="AT220" s="27">
        <f t="shared" si="52"/>
        <v>0</v>
      </c>
      <c r="AU220" s="27">
        <f t="shared" si="52"/>
        <v>0</v>
      </c>
      <c r="AV220" s="27">
        <f t="shared" si="52"/>
        <v>0</v>
      </c>
      <c r="AW220" s="27">
        <f t="shared" si="52"/>
        <v>0</v>
      </c>
      <c r="AX220" s="27">
        <f t="shared" si="52"/>
        <v>0</v>
      </c>
      <c r="AY220" s="27">
        <f t="shared" si="52"/>
        <v>0</v>
      </c>
      <c r="AZ220" s="27">
        <f t="shared" si="52"/>
        <v>0</v>
      </c>
      <c r="BA220" s="27">
        <f t="shared" si="52"/>
        <v>0</v>
      </c>
      <c r="BB220" s="27">
        <f t="shared" si="52"/>
        <v>0</v>
      </c>
      <c r="BC220" s="27">
        <f t="shared" si="52"/>
        <v>0</v>
      </c>
      <c r="BD220" s="27">
        <f t="shared" si="52"/>
        <v>0</v>
      </c>
      <c r="BE220" s="27">
        <f t="shared" si="52"/>
        <v>0</v>
      </c>
      <c r="BF220" s="27">
        <f t="shared" si="52"/>
        <v>0</v>
      </c>
      <c r="BG220" s="27">
        <f t="shared" si="52"/>
        <v>0</v>
      </c>
      <c r="BH220" s="27">
        <f t="shared" si="52"/>
        <v>0</v>
      </c>
      <c r="BI220" s="27">
        <f t="shared" si="52"/>
        <v>0</v>
      </c>
      <c r="BJ220" s="27">
        <f t="shared" si="52"/>
        <v>0</v>
      </c>
      <c r="BK220" s="27">
        <f t="shared" si="52"/>
        <v>0</v>
      </c>
      <c r="BL220" s="27">
        <f t="shared" si="52"/>
        <v>0</v>
      </c>
      <c r="BM220" s="27">
        <f t="shared" si="52"/>
        <v>0</v>
      </c>
      <c r="BN220" s="27">
        <f t="shared" si="52"/>
        <v>0</v>
      </c>
      <c r="BO220" s="27">
        <f t="shared" ref="BO220:CO220" si="53">IF(BO$232&gt;0,BO205/BO$232,0)</f>
        <v>0</v>
      </c>
      <c r="BP220" s="27">
        <f t="shared" si="53"/>
        <v>0</v>
      </c>
      <c r="BQ220" s="27">
        <f t="shared" si="53"/>
        <v>0</v>
      </c>
      <c r="BR220" s="27">
        <f t="shared" si="53"/>
        <v>0</v>
      </c>
      <c r="BS220" s="27">
        <f t="shared" si="53"/>
        <v>0</v>
      </c>
      <c r="BT220" s="27">
        <f t="shared" si="53"/>
        <v>0</v>
      </c>
      <c r="BU220" s="27">
        <f t="shared" si="53"/>
        <v>0</v>
      </c>
      <c r="BV220" s="27">
        <f t="shared" si="53"/>
        <v>0</v>
      </c>
      <c r="BW220" s="27">
        <f t="shared" si="53"/>
        <v>0</v>
      </c>
      <c r="BX220" s="27">
        <f t="shared" si="53"/>
        <v>0</v>
      </c>
      <c r="BY220" s="27">
        <f t="shared" si="53"/>
        <v>0</v>
      </c>
      <c r="BZ220" s="27">
        <f t="shared" si="53"/>
        <v>0</v>
      </c>
      <c r="CA220" s="27">
        <f t="shared" si="53"/>
        <v>0</v>
      </c>
      <c r="CB220" s="27">
        <f t="shared" si="53"/>
        <v>0</v>
      </c>
      <c r="CC220" s="27">
        <f t="shared" si="53"/>
        <v>0</v>
      </c>
      <c r="CD220" s="27">
        <f t="shared" si="53"/>
        <v>0</v>
      </c>
      <c r="CE220" s="27">
        <f t="shared" si="53"/>
        <v>0</v>
      </c>
      <c r="CF220" s="27">
        <f t="shared" si="53"/>
        <v>6.3249715363481983E-5</v>
      </c>
      <c r="CG220" s="27">
        <f t="shared" si="53"/>
        <v>0</v>
      </c>
      <c r="CH220" s="27">
        <f t="shared" si="53"/>
        <v>0</v>
      </c>
      <c r="CI220" s="27">
        <f t="shared" si="53"/>
        <v>0</v>
      </c>
      <c r="CJ220" s="27">
        <f t="shared" si="53"/>
        <v>0</v>
      </c>
      <c r="CK220" s="27">
        <f t="shared" si="53"/>
        <v>0</v>
      </c>
      <c r="CL220" s="27">
        <f t="shared" si="53"/>
        <v>4.48100764969665E-2</v>
      </c>
      <c r="CM220" s="27">
        <f t="shared" si="53"/>
        <v>0</v>
      </c>
      <c r="CN220" s="27">
        <f t="shared" si="53"/>
        <v>0</v>
      </c>
      <c r="CO220" s="27">
        <f t="shared" si="53"/>
        <v>9.7495560933489125E-5</v>
      </c>
      <c r="CP220" s="27"/>
      <c r="CQ220" s="27"/>
      <c r="CR220" s="27"/>
      <c r="CS220" s="27"/>
      <c r="CT220" s="27"/>
      <c r="CU220" s="27"/>
      <c r="CV220" s="27"/>
      <c r="CW220" s="27"/>
      <c r="CX220" s="27"/>
      <c r="CY220" s="27"/>
      <c r="CZ220" s="27"/>
      <c r="DA220" s="27"/>
      <c r="DB220" s="27"/>
      <c r="DC220" s="27"/>
      <c r="DD220" s="27"/>
      <c r="DE220" s="27"/>
      <c r="DF220" s="27"/>
      <c r="DG220" s="27"/>
      <c r="DH220" s="27"/>
      <c r="DI220" s="27"/>
      <c r="DJ220" s="27"/>
      <c r="DK220" s="27"/>
      <c r="DL220" s="27"/>
      <c r="DM220" s="27"/>
      <c r="DN220" s="27"/>
      <c r="DO220" s="27"/>
      <c r="DP220" s="27"/>
      <c r="DQ220" s="27"/>
      <c r="DR220" s="27"/>
      <c r="DS220" s="27"/>
      <c r="DT220" s="27"/>
      <c r="DU220" s="27"/>
      <c r="DV220" s="27"/>
      <c r="DW220" s="27"/>
      <c r="DX220" s="27"/>
      <c r="DY220" s="27"/>
      <c r="DZ220" s="27"/>
      <c r="EA220" s="27"/>
      <c r="EB220" s="27"/>
      <c r="EC220" s="27"/>
      <c r="ED220" s="27"/>
      <c r="EE220" s="27"/>
      <c r="EF220" s="27"/>
      <c r="EG220" s="27"/>
      <c r="EH220" s="27"/>
      <c r="EI220" s="27"/>
      <c r="EJ220" s="27"/>
      <c r="EK220" s="27"/>
      <c r="EL220" s="27"/>
      <c r="EM220" s="27"/>
      <c r="EN220" s="27"/>
      <c r="EO220" s="27"/>
      <c r="EP220" s="27"/>
      <c r="EQ220" s="27"/>
      <c r="ER220" s="27"/>
      <c r="ES220" s="27"/>
      <c r="ET220" s="27"/>
      <c r="EU220" s="27"/>
      <c r="EV220" s="27"/>
      <c r="EW220" s="27"/>
      <c r="EX220" s="27"/>
      <c r="EY220" s="27"/>
      <c r="EZ220" s="27"/>
      <c r="FA220" s="27"/>
      <c r="FB220" s="27"/>
      <c r="FC220" s="27"/>
      <c r="FD220" s="27"/>
      <c r="FE220" s="27"/>
      <c r="FF220" s="27"/>
      <c r="FG220" s="27"/>
      <c r="FH220" s="27"/>
      <c r="FI220" s="27"/>
      <c r="FJ220" s="27"/>
      <c r="FK220" s="27"/>
      <c r="FL220" s="27"/>
      <c r="FM220" s="27"/>
      <c r="FN220" s="27"/>
      <c r="FO220" s="27"/>
      <c r="FP220" s="27"/>
      <c r="FQ220" s="27"/>
      <c r="FR220" s="27"/>
      <c r="FS220" s="27"/>
      <c r="FT220" s="27"/>
      <c r="FU220" s="27"/>
      <c r="FV220" s="27"/>
      <c r="FW220" s="27"/>
      <c r="FX220" s="27"/>
      <c r="FY220" s="27"/>
      <c r="FZ220" s="27"/>
      <c r="GA220" s="27"/>
      <c r="GB220" s="27"/>
      <c r="GC220" s="27"/>
      <c r="GD220" s="27"/>
      <c r="GE220" s="27"/>
      <c r="GF220" s="27"/>
      <c r="GG220" s="27"/>
      <c r="GH220" s="27"/>
      <c r="GI220" s="27"/>
      <c r="GJ220" s="27"/>
      <c r="GK220" s="27"/>
      <c r="GL220" s="27"/>
      <c r="GM220" s="27"/>
      <c r="GN220" s="27"/>
      <c r="GO220" s="27"/>
      <c r="GP220" s="27"/>
      <c r="GQ220" s="27"/>
      <c r="GR220" s="27"/>
      <c r="GS220" s="27"/>
      <c r="GT220" s="27"/>
      <c r="GU220" s="27"/>
      <c r="GV220" s="27"/>
      <c r="GW220" s="27"/>
      <c r="GX220" s="27"/>
      <c r="GY220" s="27"/>
      <c r="GZ220" s="27"/>
      <c r="HA220" s="27"/>
      <c r="HB220" s="27"/>
      <c r="HC220" s="27"/>
      <c r="HD220" s="27"/>
      <c r="HE220" s="27"/>
      <c r="HF220" s="27"/>
      <c r="HG220" s="27"/>
      <c r="HH220" s="27"/>
      <c r="HI220" s="27"/>
      <c r="HJ220" s="27"/>
      <c r="HK220" s="27"/>
      <c r="HL220" s="27"/>
      <c r="HM220" s="27"/>
      <c r="HN220" s="27"/>
      <c r="HO220" s="27"/>
      <c r="HP220" s="27"/>
      <c r="HQ220" s="27"/>
      <c r="HR220" s="27"/>
      <c r="HS220" s="27"/>
      <c r="HT220" s="27"/>
      <c r="HU220" s="27"/>
      <c r="HV220" s="27"/>
      <c r="HW220" s="27"/>
      <c r="HX220" s="27"/>
      <c r="HY220" s="27"/>
      <c r="HZ220" s="27"/>
      <c r="IA220" s="27"/>
      <c r="IB220" s="27"/>
      <c r="IC220" s="27"/>
      <c r="ID220" s="27"/>
      <c r="IE220" s="27"/>
      <c r="IF220" s="27"/>
      <c r="IG220" s="27"/>
      <c r="IH220" s="27"/>
      <c r="II220" s="27"/>
      <c r="IJ220" s="27"/>
      <c r="IK220" s="27"/>
      <c r="IL220" s="27"/>
      <c r="IM220" s="27"/>
      <c r="IN220" s="27"/>
      <c r="IO220" s="27"/>
      <c r="IP220" s="27"/>
      <c r="IQ220" s="27"/>
      <c r="IR220" s="27"/>
      <c r="IS220" s="27"/>
      <c r="IT220" s="27"/>
    </row>
    <row r="221" spans="1:254" s="4" customFormat="1" ht="12" customHeight="1" x14ac:dyDescent="0.15">
      <c r="A221" s="4" t="s">
        <v>403</v>
      </c>
      <c r="C221" s="27">
        <f t="shared" ref="C221:AH221" si="54">IF(C$232&gt;0,C206/C$232,0)</f>
        <v>0</v>
      </c>
      <c r="D221" s="27">
        <f t="shared" si="54"/>
        <v>2.2799548726173488E-5</v>
      </c>
      <c r="E221" s="27">
        <f t="shared" si="54"/>
        <v>2.9646049881257684E-5</v>
      </c>
      <c r="F221" s="27">
        <f t="shared" si="54"/>
        <v>3.6577076536516625E-5</v>
      </c>
      <c r="G221" s="27">
        <f t="shared" si="54"/>
        <v>1.0537226298079894E-4</v>
      </c>
      <c r="H221" s="27">
        <f t="shared" si="54"/>
        <v>1.7339063034523482E-4</v>
      </c>
      <c r="I221" s="27">
        <f t="shared" si="54"/>
        <v>0</v>
      </c>
      <c r="J221" s="27">
        <f t="shared" si="54"/>
        <v>4.4622692347777946E-5</v>
      </c>
      <c r="K221" s="27">
        <f t="shared" si="54"/>
        <v>0</v>
      </c>
      <c r="L221" s="27">
        <f t="shared" si="54"/>
        <v>0</v>
      </c>
      <c r="M221" s="27">
        <f t="shared" si="54"/>
        <v>0</v>
      </c>
      <c r="N221" s="27">
        <f t="shared" si="54"/>
        <v>0</v>
      </c>
      <c r="O221" s="27">
        <f t="shared" si="54"/>
        <v>4.4196290091644027E-5</v>
      </c>
      <c r="P221" s="27">
        <f t="shared" si="54"/>
        <v>0</v>
      </c>
      <c r="Q221" s="27">
        <f t="shared" si="54"/>
        <v>0</v>
      </c>
      <c r="R221" s="27">
        <f t="shared" si="54"/>
        <v>0</v>
      </c>
      <c r="S221" s="27">
        <f t="shared" si="54"/>
        <v>0</v>
      </c>
      <c r="T221" s="27">
        <f t="shared" si="54"/>
        <v>4.4196290091644027E-5</v>
      </c>
      <c r="U221" s="27">
        <f t="shared" si="54"/>
        <v>0</v>
      </c>
      <c r="V221" s="27">
        <f t="shared" si="54"/>
        <v>0</v>
      </c>
      <c r="W221" s="27">
        <f t="shared" si="54"/>
        <v>0</v>
      </c>
      <c r="X221" s="27">
        <f t="shared" si="54"/>
        <v>0</v>
      </c>
      <c r="Y221" s="27">
        <f t="shared" si="54"/>
        <v>2.0509100501187021E-2</v>
      </c>
      <c r="Z221" s="27">
        <f t="shared" si="54"/>
        <v>0</v>
      </c>
      <c r="AA221" s="27">
        <f t="shared" si="54"/>
        <v>0</v>
      </c>
      <c r="AB221" s="27">
        <f t="shared" si="54"/>
        <v>0</v>
      </c>
      <c r="AC221" s="27">
        <f t="shared" si="54"/>
        <v>0</v>
      </c>
      <c r="AD221" s="27">
        <f t="shared" si="54"/>
        <v>0</v>
      </c>
      <c r="AE221" s="27">
        <f t="shared" si="54"/>
        <v>0</v>
      </c>
      <c r="AF221" s="27">
        <f t="shared" si="54"/>
        <v>0</v>
      </c>
      <c r="AG221" s="27">
        <f t="shared" si="54"/>
        <v>0</v>
      </c>
      <c r="AH221" s="27">
        <f t="shared" si="54"/>
        <v>0</v>
      </c>
      <c r="AI221" s="27">
        <f t="shared" ref="AI221:BN221" si="55">IF(AI$232&gt;0,AI206/AI$232,0)</f>
        <v>0</v>
      </c>
      <c r="AJ221" s="27">
        <f t="shared" si="55"/>
        <v>0</v>
      </c>
      <c r="AK221" s="27">
        <f t="shared" si="55"/>
        <v>0</v>
      </c>
      <c r="AL221" s="27">
        <f t="shared" si="55"/>
        <v>0</v>
      </c>
      <c r="AM221" s="27">
        <f t="shared" si="55"/>
        <v>0</v>
      </c>
      <c r="AN221" s="27">
        <f t="shared" si="55"/>
        <v>0</v>
      </c>
      <c r="AO221" s="27">
        <f t="shared" si="55"/>
        <v>0</v>
      </c>
      <c r="AP221" s="27">
        <f t="shared" si="55"/>
        <v>0</v>
      </c>
      <c r="AQ221" s="27">
        <f t="shared" si="55"/>
        <v>0</v>
      </c>
      <c r="AR221" s="27">
        <f t="shared" si="55"/>
        <v>0</v>
      </c>
      <c r="AS221" s="27">
        <f t="shared" si="55"/>
        <v>0</v>
      </c>
      <c r="AT221" s="27">
        <f t="shared" si="55"/>
        <v>0</v>
      </c>
      <c r="AU221" s="27">
        <f t="shared" si="55"/>
        <v>0</v>
      </c>
      <c r="AV221" s="27">
        <f t="shared" si="55"/>
        <v>0</v>
      </c>
      <c r="AW221" s="27">
        <f t="shared" si="55"/>
        <v>0</v>
      </c>
      <c r="AX221" s="27">
        <f t="shared" si="55"/>
        <v>0</v>
      </c>
      <c r="AY221" s="27">
        <f t="shared" si="55"/>
        <v>0</v>
      </c>
      <c r="AZ221" s="27">
        <f t="shared" si="55"/>
        <v>0</v>
      </c>
      <c r="BA221" s="27">
        <f t="shared" si="55"/>
        <v>0</v>
      </c>
      <c r="BB221" s="27">
        <f t="shared" si="55"/>
        <v>0</v>
      </c>
      <c r="BC221" s="27">
        <f t="shared" si="55"/>
        <v>0</v>
      </c>
      <c r="BD221" s="27">
        <f t="shared" si="55"/>
        <v>0</v>
      </c>
      <c r="BE221" s="27">
        <f t="shared" si="55"/>
        <v>0</v>
      </c>
      <c r="BF221" s="27">
        <f t="shared" si="55"/>
        <v>0</v>
      </c>
      <c r="BG221" s="27">
        <f t="shared" si="55"/>
        <v>0</v>
      </c>
      <c r="BH221" s="27">
        <f t="shared" si="55"/>
        <v>0</v>
      </c>
      <c r="BI221" s="27">
        <f t="shared" si="55"/>
        <v>0</v>
      </c>
      <c r="BJ221" s="27">
        <f t="shared" si="55"/>
        <v>0</v>
      </c>
      <c r="BK221" s="27">
        <f t="shared" si="55"/>
        <v>0</v>
      </c>
      <c r="BL221" s="27">
        <f t="shared" si="55"/>
        <v>0</v>
      </c>
      <c r="BM221" s="27">
        <f t="shared" si="55"/>
        <v>0</v>
      </c>
      <c r="BN221" s="27">
        <f t="shared" si="55"/>
        <v>0</v>
      </c>
      <c r="BO221" s="27">
        <f t="shared" ref="BO221:CO221" si="56">IF(BO$232&gt;0,BO206/BO$232,0)</f>
        <v>0</v>
      </c>
      <c r="BP221" s="27">
        <f t="shared" si="56"/>
        <v>0</v>
      </c>
      <c r="BQ221" s="27">
        <f t="shared" si="56"/>
        <v>0</v>
      </c>
      <c r="BR221" s="27">
        <f t="shared" si="56"/>
        <v>0</v>
      </c>
      <c r="BS221" s="27">
        <f t="shared" si="56"/>
        <v>0</v>
      </c>
      <c r="BT221" s="27">
        <f t="shared" si="56"/>
        <v>0</v>
      </c>
      <c r="BU221" s="27">
        <f t="shared" si="56"/>
        <v>0</v>
      </c>
      <c r="BV221" s="27">
        <f t="shared" si="56"/>
        <v>0</v>
      </c>
      <c r="BW221" s="27">
        <f t="shared" si="56"/>
        <v>0</v>
      </c>
      <c r="BX221" s="27">
        <f t="shared" si="56"/>
        <v>0</v>
      </c>
      <c r="BY221" s="27">
        <f t="shared" si="56"/>
        <v>0</v>
      </c>
      <c r="BZ221" s="27">
        <f t="shared" si="56"/>
        <v>0</v>
      </c>
      <c r="CA221" s="27">
        <f t="shared" si="56"/>
        <v>0</v>
      </c>
      <c r="CB221" s="27">
        <f t="shared" si="56"/>
        <v>0</v>
      </c>
      <c r="CC221" s="27">
        <f t="shared" si="56"/>
        <v>0</v>
      </c>
      <c r="CD221" s="27">
        <f t="shared" si="56"/>
        <v>0</v>
      </c>
      <c r="CE221" s="27">
        <f t="shared" si="56"/>
        <v>0</v>
      </c>
      <c r="CF221" s="27">
        <f t="shared" si="56"/>
        <v>2.8948729180342749E-5</v>
      </c>
      <c r="CG221" s="27">
        <f t="shared" si="56"/>
        <v>0</v>
      </c>
      <c r="CH221" s="27">
        <f t="shared" si="56"/>
        <v>0</v>
      </c>
      <c r="CI221" s="27">
        <f t="shared" si="56"/>
        <v>0</v>
      </c>
      <c r="CJ221" s="27">
        <f t="shared" si="56"/>
        <v>0</v>
      </c>
      <c r="CK221" s="27">
        <f t="shared" si="56"/>
        <v>0</v>
      </c>
      <c r="CL221" s="27">
        <f t="shared" si="56"/>
        <v>2.0509100501187021E-2</v>
      </c>
      <c r="CM221" s="27">
        <f t="shared" si="56"/>
        <v>0</v>
      </c>
      <c r="CN221" s="27">
        <f t="shared" si="56"/>
        <v>0</v>
      </c>
      <c r="CO221" s="27">
        <f t="shared" si="56"/>
        <v>4.4622692347777946E-5</v>
      </c>
      <c r="CP221" s="27"/>
      <c r="CQ221" s="27"/>
      <c r="CR221" s="27"/>
      <c r="CS221" s="27"/>
      <c r="CT221" s="27"/>
      <c r="CU221" s="27"/>
      <c r="CV221" s="27"/>
      <c r="CW221" s="27"/>
      <c r="CX221" s="27"/>
      <c r="CY221" s="27"/>
      <c r="CZ221" s="27"/>
      <c r="DA221" s="27"/>
      <c r="DB221" s="27"/>
      <c r="DC221" s="27"/>
      <c r="DD221" s="27"/>
      <c r="DE221" s="27"/>
      <c r="DF221" s="27"/>
      <c r="DG221" s="27"/>
      <c r="DH221" s="27"/>
      <c r="DI221" s="27"/>
      <c r="DJ221" s="27"/>
      <c r="DK221" s="27"/>
      <c r="DL221" s="27"/>
      <c r="DM221" s="27"/>
      <c r="DN221" s="27"/>
      <c r="DO221" s="27"/>
      <c r="DP221" s="27"/>
      <c r="DQ221" s="27"/>
      <c r="DR221" s="27"/>
      <c r="DS221" s="27"/>
      <c r="DT221" s="27"/>
      <c r="DU221" s="27"/>
      <c r="DV221" s="27"/>
      <c r="DW221" s="27"/>
      <c r="DX221" s="27"/>
      <c r="DY221" s="27"/>
      <c r="DZ221" s="27"/>
      <c r="EA221" s="27"/>
      <c r="EB221" s="27"/>
      <c r="EC221" s="27"/>
      <c r="ED221" s="27"/>
      <c r="EE221" s="27"/>
      <c r="EF221" s="27"/>
      <c r="EG221" s="27"/>
      <c r="EH221" s="27"/>
      <c r="EI221" s="27"/>
      <c r="EJ221" s="27"/>
      <c r="EK221" s="27"/>
      <c r="EL221" s="27"/>
      <c r="EM221" s="27"/>
      <c r="EN221" s="27"/>
      <c r="EO221" s="27"/>
      <c r="EP221" s="27"/>
      <c r="EQ221" s="27"/>
      <c r="ER221" s="27"/>
      <c r="ES221" s="27"/>
      <c r="ET221" s="27"/>
      <c r="EU221" s="27"/>
      <c r="EV221" s="27"/>
      <c r="EW221" s="27"/>
      <c r="EX221" s="27"/>
      <c r="EY221" s="27"/>
      <c r="EZ221" s="27"/>
      <c r="FA221" s="27"/>
      <c r="FB221" s="27"/>
      <c r="FC221" s="27"/>
      <c r="FD221" s="27"/>
      <c r="FE221" s="27"/>
      <c r="FF221" s="27"/>
      <c r="FG221" s="27"/>
      <c r="FH221" s="27"/>
      <c r="FI221" s="27"/>
      <c r="FJ221" s="27"/>
      <c r="FK221" s="27"/>
      <c r="FL221" s="27"/>
      <c r="FM221" s="27"/>
      <c r="FN221" s="27"/>
      <c r="FO221" s="27"/>
      <c r="FP221" s="27"/>
      <c r="FQ221" s="27"/>
      <c r="FR221" s="27"/>
      <c r="FS221" s="27"/>
      <c r="FT221" s="27"/>
      <c r="FU221" s="27"/>
      <c r="FV221" s="27"/>
      <c r="FW221" s="27"/>
      <c r="FX221" s="27"/>
      <c r="FY221" s="27"/>
      <c r="FZ221" s="27"/>
      <c r="GA221" s="27"/>
      <c r="GB221" s="27"/>
      <c r="GC221" s="27"/>
      <c r="GD221" s="27"/>
      <c r="GE221" s="27"/>
      <c r="GF221" s="27"/>
      <c r="GG221" s="27"/>
      <c r="GH221" s="27"/>
      <c r="GI221" s="27"/>
      <c r="GJ221" s="27"/>
      <c r="GK221" s="27"/>
      <c r="GL221" s="27"/>
      <c r="GM221" s="27"/>
      <c r="GN221" s="27"/>
      <c r="GO221" s="27"/>
      <c r="GP221" s="27"/>
      <c r="GQ221" s="27"/>
      <c r="GR221" s="27"/>
      <c r="GS221" s="27"/>
      <c r="GT221" s="27"/>
      <c r="GU221" s="27"/>
      <c r="GV221" s="27"/>
      <c r="GW221" s="27"/>
      <c r="GX221" s="27"/>
      <c r="GY221" s="27"/>
      <c r="GZ221" s="27"/>
      <c r="HA221" s="27"/>
      <c r="HB221" s="27"/>
      <c r="HC221" s="27"/>
      <c r="HD221" s="27"/>
      <c r="HE221" s="27"/>
      <c r="HF221" s="27"/>
      <c r="HG221" s="27"/>
      <c r="HH221" s="27"/>
      <c r="HI221" s="27"/>
      <c r="HJ221" s="27"/>
      <c r="HK221" s="27"/>
      <c r="HL221" s="27"/>
      <c r="HM221" s="27"/>
      <c r="HN221" s="27"/>
      <c r="HO221" s="27"/>
      <c r="HP221" s="27"/>
      <c r="HQ221" s="27"/>
      <c r="HR221" s="27"/>
      <c r="HS221" s="27"/>
      <c r="HT221" s="27"/>
      <c r="HU221" s="27"/>
      <c r="HV221" s="27"/>
      <c r="HW221" s="27"/>
      <c r="HX221" s="27"/>
      <c r="HY221" s="27"/>
      <c r="HZ221" s="27"/>
      <c r="IA221" s="27"/>
      <c r="IB221" s="27"/>
      <c r="IC221" s="27"/>
      <c r="ID221" s="27"/>
      <c r="IE221" s="27"/>
      <c r="IF221" s="27"/>
      <c r="IG221" s="27"/>
      <c r="IH221" s="27"/>
      <c r="II221" s="27"/>
      <c r="IJ221" s="27"/>
      <c r="IK221" s="27"/>
      <c r="IL221" s="27"/>
      <c r="IM221" s="27"/>
      <c r="IN221" s="27"/>
      <c r="IO221" s="27"/>
      <c r="IP221" s="27"/>
      <c r="IQ221" s="27"/>
      <c r="IR221" s="27"/>
      <c r="IS221" s="27"/>
      <c r="IT221" s="27"/>
    </row>
    <row r="222" spans="1:254" s="4" customFormat="1" ht="12" customHeight="1" x14ac:dyDescent="0.15">
      <c r="A222" s="4" t="s">
        <v>465</v>
      </c>
      <c r="C222" s="27">
        <f t="shared" ref="C222:AH222" si="57">IF(C$232&gt;0,C207/C$232,0)</f>
        <v>1.169630325146514E-11</v>
      </c>
      <c r="D222" s="27">
        <f t="shared" si="57"/>
        <v>1.5448659740321003E-4</v>
      </c>
      <c r="E222" s="27">
        <f t="shared" si="57"/>
        <v>1.4981137206662216E-4</v>
      </c>
      <c r="F222" s="27">
        <f t="shared" si="57"/>
        <v>1.8909332539475306E-2</v>
      </c>
      <c r="G222" s="27">
        <f t="shared" si="57"/>
        <v>5.1520957428592554E-4</v>
      </c>
      <c r="H222" s="27">
        <f t="shared" si="57"/>
        <v>8.1071835269528713E-4</v>
      </c>
      <c r="I222" s="27">
        <f t="shared" si="57"/>
        <v>0</v>
      </c>
      <c r="J222" s="27">
        <f t="shared" si="57"/>
        <v>1.5488809128432893E-3</v>
      </c>
      <c r="K222" s="27">
        <f t="shared" si="57"/>
        <v>9.2917508102594649E-12</v>
      </c>
      <c r="L222" s="27">
        <f t="shared" si="57"/>
        <v>0</v>
      </c>
      <c r="M222" s="27">
        <f t="shared" si="57"/>
        <v>0</v>
      </c>
      <c r="N222" s="27">
        <f t="shared" si="57"/>
        <v>0</v>
      </c>
      <c r="O222" s="27">
        <f t="shared" si="57"/>
        <v>1.534080230029895E-3</v>
      </c>
      <c r="P222" s="27">
        <f t="shared" si="57"/>
        <v>0</v>
      </c>
      <c r="Q222" s="27">
        <f t="shared" si="57"/>
        <v>0</v>
      </c>
      <c r="R222" s="27">
        <f t="shared" si="57"/>
        <v>0</v>
      </c>
      <c r="S222" s="27">
        <f t="shared" si="57"/>
        <v>0</v>
      </c>
      <c r="T222" s="27">
        <f t="shared" si="57"/>
        <v>1.534080230029895E-3</v>
      </c>
      <c r="U222" s="27">
        <f t="shared" si="57"/>
        <v>0</v>
      </c>
      <c r="V222" s="27">
        <f t="shared" si="57"/>
        <v>0</v>
      </c>
      <c r="W222" s="27">
        <f t="shared" si="57"/>
        <v>0</v>
      </c>
      <c r="X222" s="27">
        <f t="shared" si="57"/>
        <v>0</v>
      </c>
      <c r="Y222" s="27">
        <f t="shared" si="57"/>
        <v>0.71188340807174899</v>
      </c>
      <c r="Z222" s="27">
        <f t="shared" si="57"/>
        <v>0</v>
      </c>
      <c r="AA222" s="27">
        <f t="shared" si="57"/>
        <v>0</v>
      </c>
      <c r="AB222" s="27">
        <f t="shared" si="57"/>
        <v>0</v>
      </c>
      <c r="AC222" s="27">
        <f t="shared" si="57"/>
        <v>6.3031542156492655E-12</v>
      </c>
      <c r="AD222" s="27">
        <f t="shared" si="57"/>
        <v>1.1796896815569167E-11</v>
      </c>
      <c r="AE222" s="27">
        <f t="shared" si="57"/>
        <v>0</v>
      </c>
      <c r="AF222" s="27">
        <f t="shared" si="57"/>
        <v>2.7827844408287869E-10</v>
      </c>
      <c r="AG222" s="27">
        <f t="shared" si="57"/>
        <v>5.4446152551647836E-12</v>
      </c>
      <c r="AH222" s="27">
        <f t="shared" si="57"/>
        <v>5.4446152551647836E-12</v>
      </c>
      <c r="AI222" s="27">
        <f t="shared" ref="AI222:BN222" si="58">IF(AI$232&gt;0,AI207/AI$232,0)</f>
        <v>1.1796578573659905E-11</v>
      </c>
      <c r="AJ222" s="27">
        <f t="shared" si="58"/>
        <v>1.1796578573659905E-11</v>
      </c>
      <c r="AK222" s="27">
        <f t="shared" si="58"/>
        <v>1.1796614924936015E-11</v>
      </c>
      <c r="AL222" s="27">
        <f t="shared" si="58"/>
        <v>1.1796578573659905E-11</v>
      </c>
      <c r="AM222" s="27">
        <f t="shared" si="58"/>
        <v>7.5754761610552181E-11</v>
      </c>
      <c r="AN222" s="27">
        <f t="shared" si="58"/>
        <v>9.5143709584676582E-12</v>
      </c>
      <c r="AO222" s="27">
        <f t="shared" si="58"/>
        <v>9.5143709584676582E-12</v>
      </c>
      <c r="AP222" s="27">
        <f t="shared" si="58"/>
        <v>7.297672883497212E-10</v>
      </c>
      <c r="AQ222" s="27">
        <f t="shared" si="58"/>
        <v>7.297672883497212E-10</v>
      </c>
      <c r="AR222" s="27">
        <f t="shared" si="58"/>
        <v>0</v>
      </c>
      <c r="AS222" s="27">
        <f t="shared" si="58"/>
        <v>8.8059836659660675E-10</v>
      </c>
      <c r="AT222" s="27">
        <f t="shared" si="58"/>
        <v>9.5143709584676582E-12</v>
      </c>
      <c r="AU222" s="27">
        <f t="shared" si="58"/>
        <v>0</v>
      </c>
      <c r="AV222" s="27">
        <f t="shared" si="58"/>
        <v>0</v>
      </c>
      <c r="AW222" s="27">
        <f t="shared" si="58"/>
        <v>0</v>
      </c>
      <c r="AX222" s="27">
        <f t="shared" si="58"/>
        <v>0</v>
      </c>
      <c r="AY222" s="27">
        <f t="shared" si="58"/>
        <v>0</v>
      </c>
      <c r="AZ222" s="27">
        <f t="shared" si="58"/>
        <v>0</v>
      </c>
      <c r="BA222" s="27">
        <f t="shared" si="58"/>
        <v>0</v>
      </c>
      <c r="BB222" s="27">
        <f t="shared" si="58"/>
        <v>0</v>
      </c>
      <c r="BC222" s="27">
        <f t="shared" si="58"/>
        <v>0</v>
      </c>
      <c r="BD222" s="27">
        <f t="shared" si="58"/>
        <v>0</v>
      </c>
      <c r="BE222" s="27">
        <f t="shared" si="58"/>
        <v>5.4446152551647836E-12</v>
      </c>
      <c r="BF222" s="27">
        <f t="shared" si="58"/>
        <v>5.4446359293219114E-12</v>
      </c>
      <c r="BG222" s="27">
        <f t="shared" si="58"/>
        <v>5.4446359293219114E-12</v>
      </c>
      <c r="BH222" s="27">
        <f t="shared" si="58"/>
        <v>5.4446359293219114E-12</v>
      </c>
      <c r="BI222" s="27">
        <f t="shared" si="58"/>
        <v>5.4446359293219114E-12</v>
      </c>
      <c r="BJ222" s="27">
        <f t="shared" si="58"/>
        <v>5.4446359293219114E-12</v>
      </c>
      <c r="BK222" s="27">
        <f t="shared" si="58"/>
        <v>5.4446359293219114E-12</v>
      </c>
      <c r="BL222" s="27">
        <f t="shared" si="58"/>
        <v>3.9757409877176046E-12</v>
      </c>
      <c r="BM222" s="27">
        <f t="shared" si="58"/>
        <v>1.8666082269190946E-11</v>
      </c>
      <c r="BN222" s="27">
        <f t="shared" si="58"/>
        <v>0</v>
      </c>
      <c r="BO222" s="27">
        <f t="shared" ref="BO222:CO222" si="59">IF(BO$232&gt;0,BO207/BO$232,0)</f>
        <v>0</v>
      </c>
      <c r="BP222" s="27">
        <f t="shared" si="59"/>
        <v>0</v>
      </c>
      <c r="BQ222" s="27">
        <f t="shared" si="59"/>
        <v>0</v>
      </c>
      <c r="BR222" s="27">
        <f t="shared" si="59"/>
        <v>0</v>
      </c>
      <c r="BS222" s="27">
        <f t="shared" si="59"/>
        <v>0</v>
      </c>
      <c r="BT222" s="27">
        <f t="shared" si="59"/>
        <v>0</v>
      </c>
      <c r="BU222" s="27">
        <f t="shared" si="59"/>
        <v>0</v>
      </c>
      <c r="BV222" s="27">
        <f t="shared" si="59"/>
        <v>0</v>
      </c>
      <c r="BW222" s="27">
        <f t="shared" si="59"/>
        <v>9.5143709584676582E-12</v>
      </c>
      <c r="BX222" s="27">
        <f t="shared" si="59"/>
        <v>9.5143437956729372E-12</v>
      </c>
      <c r="BY222" s="27">
        <f t="shared" si="59"/>
        <v>9.5143437956729372E-12</v>
      </c>
      <c r="BZ222" s="27">
        <f t="shared" si="59"/>
        <v>9.5143437956729372E-12</v>
      </c>
      <c r="CA222" s="27">
        <f t="shared" si="59"/>
        <v>9.5143437956729372E-12</v>
      </c>
      <c r="CB222" s="27">
        <f t="shared" si="59"/>
        <v>9.5143437956729372E-12</v>
      </c>
      <c r="CC222" s="27">
        <f t="shared" si="59"/>
        <v>9.5143437956729372E-12</v>
      </c>
      <c r="CD222" s="27">
        <f t="shared" si="59"/>
        <v>5.8333701726824995E-12</v>
      </c>
      <c r="CE222" s="27">
        <f t="shared" si="59"/>
        <v>4.2643261182698234E-11</v>
      </c>
      <c r="CF222" s="27">
        <f t="shared" si="59"/>
        <v>1.0048280755684887E-3</v>
      </c>
      <c r="CG222" s="27">
        <f t="shared" si="59"/>
        <v>0</v>
      </c>
      <c r="CH222" s="27">
        <f t="shared" si="59"/>
        <v>0</v>
      </c>
      <c r="CI222" s="27">
        <f t="shared" si="59"/>
        <v>0</v>
      </c>
      <c r="CJ222" s="27">
        <f t="shared" si="59"/>
        <v>0</v>
      </c>
      <c r="CK222" s="27">
        <f t="shared" si="59"/>
        <v>5.4446152551647836E-12</v>
      </c>
      <c r="CL222" s="27">
        <f t="shared" si="59"/>
        <v>0.71188340807174899</v>
      </c>
      <c r="CM222" s="27">
        <f t="shared" si="59"/>
        <v>9.5143709584676582E-12</v>
      </c>
      <c r="CN222" s="27">
        <f t="shared" si="59"/>
        <v>0</v>
      </c>
      <c r="CO222" s="27">
        <f t="shared" si="59"/>
        <v>1.5488809128432893E-3</v>
      </c>
      <c r="CP222" s="27"/>
      <c r="CQ222" s="27"/>
      <c r="CR222" s="27"/>
      <c r="CS222" s="27"/>
      <c r="CT222" s="27"/>
      <c r="CU222" s="27"/>
      <c r="CV222" s="27"/>
      <c r="CW222" s="27"/>
      <c r="CX222" s="27"/>
      <c r="CY222" s="27"/>
      <c r="CZ222" s="27"/>
      <c r="DA222" s="27"/>
      <c r="DB222" s="27"/>
      <c r="DC222" s="27"/>
      <c r="DD222" s="27"/>
      <c r="DE222" s="27"/>
      <c r="DF222" s="27"/>
      <c r="DG222" s="27"/>
      <c r="DH222" s="27"/>
      <c r="DI222" s="27"/>
      <c r="DJ222" s="27"/>
      <c r="DK222" s="27"/>
      <c r="DL222" s="27"/>
      <c r="DM222" s="27"/>
      <c r="DN222" s="27"/>
      <c r="DO222" s="27"/>
      <c r="DP222" s="27"/>
      <c r="DQ222" s="27"/>
      <c r="DR222" s="27"/>
      <c r="DS222" s="27"/>
      <c r="DT222" s="27"/>
      <c r="DU222" s="27"/>
      <c r="DV222" s="27"/>
      <c r="DW222" s="27"/>
      <c r="DX222" s="27"/>
      <c r="DY222" s="27"/>
      <c r="DZ222" s="27"/>
      <c r="EA222" s="27"/>
      <c r="EB222" s="27"/>
      <c r="EC222" s="27"/>
      <c r="ED222" s="27"/>
      <c r="EE222" s="27"/>
      <c r="EF222" s="27"/>
      <c r="EG222" s="27"/>
      <c r="EH222" s="27"/>
      <c r="EI222" s="27"/>
      <c r="EJ222" s="27"/>
      <c r="EK222" s="27"/>
      <c r="EL222" s="27"/>
      <c r="EM222" s="27"/>
      <c r="EN222" s="27"/>
      <c r="EO222" s="27"/>
      <c r="EP222" s="27"/>
      <c r="EQ222" s="27"/>
      <c r="ER222" s="27"/>
      <c r="ES222" s="27"/>
      <c r="ET222" s="27"/>
      <c r="EU222" s="27"/>
      <c r="EV222" s="27"/>
      <c r="EW222" s="27"/>
      <c r="EX222" s="27"/>
      <c r="EY222" s="27"/>
      <c r="EZ222" s="27"/>
      <c r="FA222" s="27"/>
      <c r="FB222" s="27"/>
      <c r="FC222" s="27"/>
      <c r="FD222" s="27"/>
      <c r="FE222" s="27"/>
      <c r="FF222" s="27"/>
      <c r="FG222" s="27"/>
      <c r="FH222" s="27"/>
      <c r="FI222" s="27"/>
      <c r="FJ222" s="27"/>
      <c r="FK222" s="27"/>
      <c r="FL222" s="27"/>
      <c r="FM222" s="27"/>
      <c r="FN222" s="27"/>
      <c r="FO222" s="27"/>
      <c r="FP222" s="27"/>
      <c r="FQ222" s="27"/>
      <c r="FR222" s="27"/>
      <c r="FS222" s="27"/>
      <c r="FT222" s="27"/>
      <c r="FU222" s="27"/>
      <c r="FV222" s="27"/>
      <c r="FW222" s="27"/>
      <c r="FX222" s="27"/>
      <c r="FY222" s="27"/>
      <c r="FZ222" s="27"/>
      <c r="GA222" s="27"/>
      <c r="GB222" s="27"/>
      <c r="GC222" s="27"/>
      <c r="GD222" s="27"/>
      <c r="GE222" s="27"/>
      <c r="GF222" s="27"/>
      <c r="GG222" s="27"/>
      <c r="GH222" s="27"/>
      <c r="GI222" s="27"/>
      <c r="GJ222" s="27"/>
      <c r="GK222" s="27"/>
      <c r="GL222" s="27"/>
      <c r="GM222" s="27"/>
      <c r="GN222" s="27"/>
      <c r="GO222" s="27"/>
      <c r="GP222" s="27"/>
      <c r="GQ222" s="27"/>
      <c r="GR222" s="27"/>
      <c r="GS222" s="27"/>
      <c r="GT222" s="27"/>
      <c r="GU222" s="27"/>
      <c r="GV222" s="27"/>
      <c r="GW222" s="27"/>
      <c r="GX222" s="27"/>
      <c r="GY222" s="27"/>
      <c r="GZ222" s="27"/>
      <c r="HA222" s="27"/>
      <c r="HB222" s="27"/>
      <c r="HC222" s="27"/>
      <c r="HD222" s="27"/>
      <c r="HE222" s="27"/>
      <c r="HF222" s="27"/>
      <c r="HG222" s="27"/>
      <c r="HH222" s="27"/>
      <c r="HI222" s="27"/>
      <c r="HJ222" s="27"/>
      <c r="HK222" s="27"/>
      <c r="HL222" s="27"/>
      <c r="HM222" s="27"/>
      <c r="HN222" s="27"/>
      <c r="HO222" s="27"/>
      <c r="HP222" s="27"/>
      <c r="HQ222" s="27"/>
      <c r="HR222" s="27"/>
      <c r="HS222" s="27"/>
      <c r="HT222" s="27"/>
      <c r="HU222" s="27"/>
      <c r="HV222" s="27"/>
      <c r="HW222" s="27"/>
      <c r="HX222" s="27"/>
      <c r="HY222" s="27"/>
      <c r="HZ222" s="27"/>
      <c r="IA222" s="27"/>
      <c r="IB222" s="27"/>
      <c r="IC222" s="27"/>
      <c r="ID222" s="27"/>
      <c r="IE222" s="27"/>
      <c r="IF222" s="27"/>
      <c r="IG222" s="27"/>
      <c r="IH222" s="27"/>
      <c r="II222" s="27"/>
      <c r="IJ222" s="27"/>
      <c r="IK222" s="27"/>
      <c r="IL222" s="27"/>
      <c r="IM222" s="27"/>
      <c r="IN222" s="27"/>
      <c r="IO222" s="27"/>
      <c r="IP222" s="27"/>
      <c r="IQ222" s="27"/>
      <c r="IR222" s="27"/>
      <c r="IS222" s="27"/>
      <c r="IT222" s="27"/>
    </row>
    <row r="223" spans="1:254" s="4" customFormat="1" ht="12" customHeight="1" x14ac:dyDescent="0.15">
      <c r="A223" s="4" t="s">
        <v>178</v>
      </c>
      <c r="C223" s="27">
        <f t="shared" ref="C223:AH223" si="60">IF(C$232&gt;0,C208/C$232,0)</f>
        <v>6.4792677881420372E-3</v>
      </c>
      <c r="D223" s="27">
        <f t="shared" si="60"/>
        <v>1.3168704867703654E-4</v>
      </c>
      <c r="E223" s="27">
        <f t="shared" si="60"/>
        <v>1.0949274422811172E-4</v>
      </c>
      <c r="F223" s="27">
        <f t="shared" si="60"/>
        <v>6.0961794227527703E-6</v>
      </c>
      <c r="G223" s="27">
        <f t="shared" si="60"/>
        <v>2.4139366976130139E-4</v>
      </c>
      <c r="H223" s="27">
        <f t="shared" si="60"/>
        <v>3.655261937007653E-4</v>
      </c>
      <c r="I223" s="27">
        <f t="shared" si="60"/>
        <v>6.2057790984783569E-2</v>
      </c>
      <c r="J223" s="27">
        <f t="shared" si="60"/>
        <v>6.0325123648242961E-2</v>
      </c>
      <c r="K223" s="27">
        <f t="shared" si="60"/>
        <v>7.4485661985079735E-2</v>
      </c>
      <c r="L223" s="27">
        <f t="shared" si="60"/>
        <v>7.3075869404964355E-2</v>
      </c>
      <c r="M223" s="27">
        <f t="shared" si="60"/>
        <v>0</v>
      </c>
      <c r="N223" s="27">
        <f t="shared" si="60"/>
        <v>0</v>
      </c>
      <c r="O223" s="27">
        <f t="shared" si="60"/>
        <v>6.0343369149061792E-2</v>
      </c>
      <c r="P223" s="27">
        <f t="shared" si="60"/>
        <v>7.3075876307109267E-2</v>
      </c>
      <c r="Q223" s="27">
        <f t="shared" si="60"/>
        <v>7.3075874461689394E-2</v>
      </c>
      <c r="R223" s="27">
        <f t="shared" si="60"/>
        <v>0</v>
      </c>
      <c r="S223" s="27">
        <f t="shared" si="60"/>
        <v>0</v>
      </c>
      <c r="T223" s="27">
        <f t="shared" si="60"/>
        <v>6.0343369149061792E-2</v>
      </c>
      <c r="U223" s="27">
        <f t="shared" si="60"/>
        <v>7.3075863028961144E-2</v>
      </c>
      <c r="V223" s="27">
        <f t="shared" si="60"/>
        <v>7.3075863028961144E-2</v>
      </c>
      <c r="W223" s="27">
        <f t="shared" si="60"/>
        <v>3.8830655288712823E-6</v>
      </c>
      <c r="X223" s="27">
        <f t="shared" si="60"/>
        <v>3.8830655288712823E-6</v>
      </c>
      <c r="Y223" s="27">
        <f t="shared" si="60"/>
        <v>0</v>
      </c>
      <c r="Z223" s="27">
        <f t="shared" si="60"/>
        <v>0</v>
      </c>
      <c r="AA223" s="27">
        <f t="shared" si="60"/>
        <v>0.7467913679952245</v>
      </c>
      <c r="AB223" s="27">
        <f t="shared" si="60"/>
        <v>7.3075833827313044E-2</v>
      </c>
      <c r="AC223" s="27">
        <f t="shared" si="60"/>
        <v>7.1425628578316538E-2</v>
      </c>
      <c r="AD223" s="27">
        <f t="shared" si="60"/>
        <v>1.3008585374508428E-4</v>
      </c>
      <c r="AE223" s="27">
        <f t="shared" si="60"/>
        <v>0</v>
      </c>
      <c r="AF223" s="27">
        <f t="shared" si="60"/>
        <v>2.1937844208778578E-4</v>
      </c>
      <c r="AG223" s="27">
        <f t="shared" si="60"/>
        <v>8.2569835095641878E-2</v>
      </c>
      <c r="AH223" s="27">
        <f t="shared" si="60"/>
        <v>8.2569835095641878E-2</v>
      </c>
      <c r="AI223" s="27">
        <f t="shared" ref="AI223:BN223" si="61">IF(AI$232&gt;0,AI208/AI$232,0)</f>
        <v>1.3008527216550237E-4</v>
      </c>
      <c r="AJ223" s="27">
        <f t="shared" si="61"/>
        <v>1.3008527216550237E-4</v>
      </c>
      <c r="AK223" s="27">
        <f t="shared" si="61"/>
        <v>1.3008527440719865E-4</v>
      </c>
      <c r="AL223" s="27">
        <f t="shared" si="61"/>
        <v>1.3008527216550237E-4</v>
      </c>
      <c r="AM223" s="27">
        <f t="shared" si="61"/>
        <v>3.6918321142589839E-6</v>
      </c>
      <c r="AN223" s="27">
        <f t="shared" si="61"/>
        <v>0</v>
      </c>
      <c r="AO223" s="27">
        <f t="shared" si="61"/>
        <v>0</v>
      </c>
      <c r="AP223" s="27">
        <f t="shared" si="61"/>
        <v>5.4998981813266813E-5</v>
      </c>
      <c r="AQ223" s="27">
        <f t="shared" si="61"/>
        <v>5.4998981813266813E-5</v>
      </c>
      <c r="AR223" s="27">
        <f t="shared" si="61"/>
        <v>0</v>
      </c>
      <c r="AS223" s="27">
        <f t="shared" si="61"/>
        <v>8.2576356748667241E-8</v>
      </c>
      <c r="AT223" s="27">
        <f t="shared" si="61"/>
        <v>0</v>
      </c>
      <c r="AU223" s="27">
        <f t="shared" si="61"/>
        <v>0</v>
      </c>
      <c r="AV223" s="27">
        <f t="shared" si="61"/>
        <v>0</v>
      </c>
      <c r="AW223" s="27">
        <f t="shared" si="61"/>
        <v>0</v>
      </c>
      <c r="AX223" s="27">
        <f t="shared" si="61"/>
        <v>0</v>
      </c>
      <c r="AY223" s="27">
        <f t="shared" si="61"/>
        <v>0</v>
      </c>
      <c r="AZ223" s="27">
        <f t="shared" si="61"/>
        <v>0</v>
      </c>
      <c r="BA223" s="27">
        <f t="shared" si="61"/>
        <v>0</v>
      </c>
      <c r="BB223" s="27">
        <f t="shared" si="61"/>
        <v>0</v>
      </c>
      <c r="BC223" s="27">
        <f t="shared" si="61"/>
        <v>0</v>
      </c>
      <c r="BD223" s="27">
        <f t="shared" si="61"/>
        <v>0</v>
      </c>
      <c r="BE223" s="27">
        <f t="shared" si="61"/>
        <v>8.2569835095641878E-2</v>
      </c>
      <c r="BF223" s="27">
        <f t="shared" si="61"/>
        <v>8.2570087147275137E-2</v>
      </c>
      <c r="BG223" s="27">
        <f t="shared" si="61"/>
        <v>8.2570087147275137E-2</v>
      </c>
      <c r="BH223" s="27">
        <f t="shared" si="61"/>
        <v>8.2570087147275137E-2</v>
      </c>
      <c r="BI223" s="27">
        <f t="shared" si="61"/>
        <v>8.2570087147275137E-2</v>
      </c>
      <c r="BJ223" s="27">
        <f t="shared" si="61"/>
        <v>8.2570087147275137E-2</v>
      </c>
      <c r="BK223" s="27">
        <f t="shared" si="61"/>
        <v>8.2570087147275137E-2</v>
      </c>
      <c r="BL223" s="27">
        <f t="shared" si="61"/>
        <v>8.7156600530911718E-2</v>
      </c>
      <c r="BM223" s="27">
        <f t="shared" si="61"/>
        <v>4.1283989642743352E-2</v>
      </c>
      <c r="BN223" s="27">
        <f t="shared" si="61"/>
        <v>0.7467913679952245</v>
      </c>
      <c r="BO223" s="27">
        <f t="shared" ref="BO223:CO223" si="62">IF(BO$232&gt;0,BO208/BO$232,0)</f>
        <v>0.74679137070176493</v>
      </c>
      <c r="BP223" s="27">
        <f t="shared" si="62"/>
        <v>0.74679137070176493</v>
      </c>
      <c r="BQ223" s="27">
        <f t="shared" si="62"/>
        <v>0.74679137070176493</v>
      </c>
      <c r="BR223" s="27">
        <f t="shared" si="62"/>
        <v>0.74679137070176493</v>
      </c>
      <c r="BS223" s="27">
        <f t="shared" si="62"/>
        <v>0.74679137070176493</v>
      </c>
      <c r="BT223" s="27">
        <f t="shared" si="62"/>
        <v>0.74679137070176493</v>
      </c>
      <c r="BU223" s="27">
        <f t="shared" si="62"/>
        <v>0.75827008887363856</v>
      </c>
      <c r="BV223" s="27">
        <f t="shared" si="62"/>
        <v>0.64348421194778505</v>
      </c>
      <c r="BW223" s="27">
        <f t="shared" si="62"/>
        <v>0</v>
      </c>
      <c r="BX223" s="27">
        <f t="shared" si="62"/>
        <v>0</v>
      </c>
      <c r="BY223" s="27">
        <f t="shared" si="62"/>
        <v>0</v>
      </c>
      <c r="BZ223" s="27">
        <f t="shared" si="62"/>
        <v>0</v>
      </c>
      <c r="CA223" s="27">
        <f t="shared" si="62"/>
        <v>0</v>
      </c>
      <c r="CB223" s="27">
        <f t="shared" si="62"/>
        <v>0</v>
      </c>
      <c r="CC223" s="27">
        <f t="shared" si="62"/>
        <v>0</v>
      </c>
      <c r="CD223" s="27">
        <f t="shared" si="62"/>
        <v>0</v>
      </c>
      <c r="CE223" s="27">
        <f t="shared" si="62"/>
        <v>0</v>
      </c>
      <c r="CF223" s="27">
        <f t="shared" si="62"/>
        <v>3.9135596159307874E-2</v>
      </c>
      <c r="CG223" s="27">
        <f t="shared" si="62"/>
        <v>0</v>
      </c>
      <c r="CH223" s="27">
        <f t="shared" si="62"/>
        <v>6.0473687523411826E-2</v>
      </c>
      <c r="CI223" s="27">
        <f t="shared" si="62"/>
        <v>0</v>
      </c>
      <c r="CJ223" s="27">
        <f t="shared" si="62"/>
        <v>0.7467913679952245</v>
      </c>
      <c r="CK223" s="27">
        <f t="shared" si="62"/>
        <v>8.2569835095641878E-2</v>
      </c>
      <c r="CL223" s="27">
        <f t="shared" si="62"/>
        <v>0</v>
      </c>
      <c r="CM223" s="27">
        <f t="shared" si="62"/>
        <v>0</v>
      </c>
      <c r="CN223" s="27">
        <f t="shared" si="62"/>
        <v>0</v>
      </c>
      <c r="CO223" s="27">
        <f t="shared" si="62"/>
        <v>6.0325123648242961E-2</v>
      </c>
      <c r="CP223" s="27"/>
      <c r="CQ223" s="27"/>
      <c r="CR223" s="27"/>
      <c r="CS223" s="27"/>
      <c r="CT223" s="27"/>
      <c r="CU223" s="27"/>
      <c r="CV223" s="27"/>
      <c r="CW223" s="27"/>
      <c r="CX223" s="27"/>
      <c r="CY223" s="27"/>
      <c r="CZ223" s="27"/>
      <c r="DA223" s="27"/>
      <c r="DB223" s="27"/>
      <c r="DC223" s="27"/>
      <c r="DD223" s="27"/>
      <c r="DE223" s="27"/>
      <c r="DF223" s="27"/>
      <c r="DG223" s="27"/>
      <c r="DH223" s="27"/>
      <c r="DI223" s="27"/>
      <c r="DJ223" s="27"/>
      <c r="DK223" s="27"/>
      <c r="DL223" s="27"/>
      <c r="DM223" s="27"/>
      <c r="DN223" s="27"/>
      <c r="DO223" s="27"/>
      <c r="DP223" s="27"/>
      <c r="DQ223" s="27"/>
      <c r="DR223" s="27"/>
      <c r="DS223" s="27"/>
      <c r="DT223" s="27"/>
      <c r="DU223" s="27"/>
      <c r="DV223" s="27"/>
      <c r="DW223" s="27"/>
      <c r="DX223" s="27"/>
      <c r="DY223" s="27"/>
      <c r="DZ223" s="27"/>
      <c r="EA223" s="27"/>
      <c r="EB223" s="27"/>
      <c r="EC223" s="27"/>
      <c r="ED223" s="27"/>
      <c r="EE223" s="27"/>
      <c r="EF223" s="27"/>
      <c r="EG223" s="27"/>
      <c r="EH223" s="27"/>
      <c r="EI223" s="27"/>
      <c r="EJ223" s="27"/>
      <c r="EK223" s="27"/>
      <c r="EL223" s="27"/>
      <c r="EM223" s="27"/>
      <c r="EN223" s="27"/>
      <c r="EO223" s="27"/>
      <c r="EP223" s="27"/>
      <c r="EQ223" s="27"/>
      <c r="ER223" s="27"/>
      <c r="ES223" s="27"/>
      <c r="ET223" s="27"/>
      <c r="EU223" s="27"/>
      <c r="EV223" s="27"/>
      <c r="EW223" s="27"/>
      <c r="EX223" s="27"/>
      <c r="EY223" s="27"/>
      <c r="EZ223" s="27"/>
      <c r="FA223" s="27"/>
      <c r="FB223" s="27"/>
      <c r="FC223" s="27"/>
      <c r="FD223" s="27"/>
      <c r="FE223" s="27"/>
      <c r="FF223" s="27"/>
      <c r="FG223" s="27"/>
      <c r="FH223" s="27"/>
      <c r="FI223" s="27"/>
      <c r="FJ223" s="27"/>
      <c r="FK223" s="27"/>
      <c r="FL223" s="27"/>
      <c r="FM223" s="27"/>
      <c r="FN223" s="27"/>
      <c r="FO223" s="27"/>
      <c r="FP223" s="27"/>
      <c r="FQ223" s="27"/>
      <c r="FR223" s="27"/>
      <c r="FS223" s="27"/>
      <c r="FT223" s="27"/>
      <c r="FU223" s="27"/>
      <c r="FV223" s="27"/>
      <c r="FW223" s="27"/>
      <c r="FX223" s="27"/>
      <c r="FY223" s="27"/>
      <c r="FZ223" s="27"/>
      <c r="GA223" s="27"/>
      <c r="GB223" s="27"/>
      <c r="GC223" s="27"/>
      <c r="GD223" s="27"/>
      <c r="GE223" s="27"/>
      <c r="GF223" s="27"/>
      <c r="GG223" s="27"/>
      <c r="GH223" s="27"/>
      <c r="GI223" s="27"/>
      <c r="GJ223" s="27"/>
      <c r="GK223" s="27"/>
      <c r="GL223" s="27"/>
      <c r="GM223" s="27"/>
      <c r="GN223" s="27"/>
      <c r="GO223" s="27"/>
      <c r="GP223" s="27"/>
      <c r="GQ223" s="27"/>
      <c r="GR223" s="27"/>
      <c r="GS223" s="27"/>
      <c r="GT223" s="27"/>
      <c r="GU223" s="27"/>
      <c r="GV223" s="27"/>
      <c r="GW223" s="27"/>
      <c r="GX223" s="27"/>
      <c r="GY223" s="27"/>
      <c r="GZ223" s="27"/>
      <c r="HA223" s="27"/>
      <c r="HB223" s="27"/>
      <c r="HC223" s="27"/>
      <c r="HD223" s="27"/>
      <c r="HE223" s="27"/>
      <c r="HF223" s="27"/>
      <c r="HG223" s="27"/>
      <c r="HH223" s="27"/>
      <c r="HI223" s="27"/>
      <c r="HJ223" s="27"/>
      <c r="HK223" s="27"/>
      <c r="HL223" s="27"/>
      <c r="HM223" s="27"/>
      <c r="HN223" s="27"/>
      <c r="HO223" s="27"/>
      <c r="HP223" s="27"/>
      <c r="HQ223" s="27"/>
      <c r="HR223" s="27"/>
      <c r="HS223" s="27"/>
      <c r="HT223" s="27"/>
      <c r="HU223" s="27"/>
      <c r="HV223" s="27"/>
      <c r="HW223" s="27"/>
      <c r="HX223" s="27"/>
      <c r="HY223" s="27"/>
      <c r="HZ223" s="27"/>
      <c r="IA223" s="27"/>
      <c r="IB223" s="27"/>
      <c r="IC223" s="27"/>
      <c r="ID223" s="27"/>
      <c r="IE223" s="27"/>
      <c r="IF223" s="27"/>
      <c r="IG223" s="27"/>
      <c r="IH223" s="27"/>
      <c r="II223" s="27"/>
      <c r="IJ223" s="27"/>
      <c r="IK223" s="27"/>
      <c r="IL223" s="27"/>
      <c r="IM223" s="27"/>
      <c r="IN223" s="27"/>
      <c r="IO223" s="27"/>
      <c r="IP223" s="27"/>
      <c r="IQ223" s="27"/>
      <c r="IR223" s="27"/>
      <c r="IS223" s="27"/>
      <c r="IT223" s="27"/>
    </row>
    <row r="224" spans="1:254" s="4" customFormat="1" ht="12" customHeight="1" x14ac:dyDescent="0.15">
      <c r="A224" s="4" t="s">
        <v>179</v>
      </c>
      <c r="C224" s="27">
        <f t="shared" ref="C224:AH224" si="63">IF(C$232&gt;0,C209/C$232,0)</f>
        <v>3.496973130939852E-5</v>
      </c>
      <c r="D224" s="27">
        <f t="shared" si="63"/>
        <v>0.81743497214917205</v>
      </c>
      <c r="E224" s="27">
        <f t="shared" si="63"/>
        <v>0.84987477508530151</v>
      </c>
      <c r="F224" s="27">
        <f t="shared" si="63"/>
        <v>0.28241363999825242</v>
      </c>
      <c r="G224" s="27">
        <f t="shared" si="63"/>
        <v>0.66639445498729954</v>
      </c>
      <c r="H224" s="27">
        <f t="shared" si="63"/>
        <v>0.49678290087210802</v>
      </c>
      <c r="I224" s="27">
        <f t="shared" si="63"/>
        <v>2.9845779675642839E-3</v>
      </c>
      <c r="J224" s="27">
        <f t="shared" si="63"/>
        <v>2.8224548794400055E-3</v>
      </c>
      <c r="K224" s="27">
        <f t="shared" si="63"/>
        <v>3.069363775367978E-3</v>
      </c>
      <c r="L224" s="27">
        <f t="shared" si="63"/>
        <v>3.0027252919443579E-3</v>
      </c>
      <c r="M224" s="27">
        <f t="shared" si="63"/>
        <v>0.95924819045006648</v>
      </c>
      <c r="N224" s="27">
        <f t="shared" si="63"/>
        <v>0.95924819045006648</v>
      </c>
      <c r="O224" s="27">
        <f t="shared" si="63"/>
        <v>2.8240328014064683E-3</v>
      </c>
      <c r="P224" s="27">
        <f t="shared" si="63"/>
        <v>3.0027254594430178E-3</v>
      </c>
      <c r="Q224" s="27">
        <f t="shared" si="63"/>
        <v>3.0027254832481489E-3</v>
      </c>
      <c r="R224" s="27">
        <f t="shared" si="63"/>
        <v>0</v>
      </c>
      <c r="S224" s="27">
        <f t="shared" si="63"/>
        <v>0</v>
      </c>
      <c r="T224" s="27">
        <f t="shared" si="63"/>
        <v>2.8240328014064683E-3</v>
      </c>
      <c r="U224" s="27">
        <f t="shared" si="63"/>
        <v>3.0027249698855573E-3</v>
      </c>
      <c r="V224" s="27">
        <f t="shared" si="63"/>
        <v>3.0027249698855573E-3</v>
      </c>
      <c r="W224" s="27">
        <f t="shared" si="63"/>
        <v>1.9969461746289223E-3</v>
      </c>
      <c r="X224" s="27">
        <f t="shared" si="63"/>
        <v>1.9969461746289223E-3</v>
      </c>
      <c r="Y224" s="27">
        <f t="shared" si="63"/>
        <v>0</v>
      </c>
      <c r="Z224" s="27">
        <f t="shared" si="63"/>
        <v>0</v>
      </c>
      <c r="AA224" s="27">
        <f t="shared" si="63"/>
        <v>4.1123481290918232E-3</v>
      </c>
      <c r="AB224" s="27">
        <f t="shared" si="63"/>
        <v>3.0027251581820533E-3</v>
      </c>
      <c r="AC224" s="27">
        <f t="shared" si="63"/>
        <v>2.991594679140164E-3</v>
      </c>
      <c r="AD224" s="27">
        <f t="shared" si="63"/>
        <v>6.7099358619107962E-10</v>
      </c>
      <c r="AE224" s="27">
        <f t="shared" si="63"/>
        <v>0</v>
      </c>
      <c r="AF224" s="27">
        <f t="shared" si="63"/>
        <v>2.5113492335371431E-3</v>
      </c>
      <c r="AG224" s="27">
        <f t="shared" si="63"/>
        <v>3.4592117340639687E-3</v>
      </c>
      <c r="AH224" s="27">
        <f t="shared" si="63"/>
        <v>3.4592117340639687E-3</v>
      </c>
      <c r="AI224" s="27">
        <f t="shared" ref="AI224:BN224" si="64">IF(AI$232&gt;0,AI209/AI$232,0)</f>
        <v>6.7101042039878217E-10</v>
      </c>
      <c r="AJ224" s="27">
        <f t="shared" si="64"/>
        <v>6.7101042039878217E-10</v>
      </c>
      <c r="AK224" s="27">
        <f t="shared" si="64"/>
        <v>6.7100998723300744E-10</v>
      </c>
      <c r="AL224" s="27">
        <f t="shared" si="64"/>
        <v>6.7101042039878217E-10</v>
      </c>
      <c r="AM224" s="27">
        <f t="shared" si="64"/>
        <v>1.971310761223935E-3</v>
      </c>
      <c r="AN224" s="27">
        <f t="shared" si="64"/>
        <v>1.9876763760100281E-3</v>
      </c>
      <c r="AO224" s="27">
        <f t="shared" si="64"/>
        <v>1.9876763760100281E-3</v>
      </c>
      <c r="AP224" s="27">
        <f t="shared" si="64"/>
        <v>1.7439550857341135E-3</v>
      </c>
      <c r="AQ224" s="27">
        <f t="shared" si="64"/>
        <v>1.7439550857341135E-3</v>
      </c>
      <c r="AR224" s="27">
        <f t="shared" si="64"/>
        <v>0</v>
      </c>
      <c r="AS224" s="27">
        <f t="shared" si="64"/>
        <v>1.4875824350543609E-3</v>
      </c>
      <c r="AT224" s="27">
        <f t="shared" si="64"/>
        <v>1.9876763760100281E-3</v>
      </c>
      <c r="AU224" s="27">
        <f t="shared" si="64"/>
        <v>0.95924819045006648</v>
      </c>
      <c r="AV224" s="27">
        <f t="shared" si="64"/>
        <v>0.95924819045006648</v>
      </c>
      <c r="AW224" s="27">
        <f t="shared" si="64"/>
        <v>0.95924818896377972</v>
      </c>
      <c r="AX224" s="27">
        <f t="shared" si="64"/>
        <v>0.95924818896377972</v>
      </c>
      <c r="AY224" s="27">
        <f t="shared" si="64"/>
        <v>0.95924818896377972</v>
      </c>
      <c r="AZ224" s="27">
        <f t="shared" si="64"/>
        <v>0.95924818896377972</v>
      </c>
      <c r="BA224" s="27">
        <f t="shared" si="64"/>
        <v>0.95924818896377972</v>
      </c>
      <c r="BB224" s="27">
        <f t="shared" si="64"/>
        <v>0.95924818896377972</v>
      </c>
      <c r="BC224" s="27">
        <f t="shared" si="64"/>
        <v>0.96537922741644133</v>
      </c>
      <c r="BD224" s="27">
        <f t="shared" si="64"/>
        <v>0.92450583640976614</v>
      </c>
      <c r="BE224" s="27">
        <f t="shared" si="64"/>
        <v>3.4592117340639687E-3</v>
      </c>
      <c r="BF224" s="27">
        <f t="shared" si="64"/>
        <v>3.4592234444337654E-3</v>
      </c>
      <c r="BG224" s="27">
        <f t="shared" si="64"/>
        <v>3.4592234444337654E-3</v>
      </c>
      <c r="BH224" s="27">
        <f t="shared" si="64"/>
        <v>3.4592234444337654E-3</v>
      </c>
      <c r="BI224" s="27">
        <f t="shared" si="64"/>
        <v>3.4592234444337654E-3</v>
      </c>
      <c r="BJ224" s="27">
        <f t="shared" si="64"/>
        <v>3.4592234444337654E-3</v>
      </c>
      <c r="BK224" s="27">
        <f t="shared" si="64"/>
        <v>3.4592234444337654E-3</v>
      </c>
      <c r="BL224" s="27">
        <f t="shared" si="64"/>
        <v>3.7124125489154877E-3</v>
      </c>
      <c r="BM224" s="27">
        <f t="shared" si="64"/>
        <v>1.1801238434315671E-3</v>
      </c>
      <c r="BN224" s="27">
        <f t="shared" si="64"/>
        <v>4.1123481290918232E-3</v>
      </c>
      <c r="BO224" s="27">
        <f t="shared" ref="BO224:CO224" si="65">IF(BO$232&gt;0,BO209/BO$232,0)</f>
        <v>4.1123486433641606E-3</v>
      </c>
      <c r="BP224" s="27">
        <f t="shared" si="65"/>
        <v>4.1123486433641606E-3</v>
      </c>
      <c r="BQ224" s="27">
        <f t="shared" si="65"/>
        <v>4.1123486433641606E-3</v>
      </c>
      <c r="BR224" s="27">
        <f t="shared" si="65"/>
        <v>4.1123486433641606E-3</v>
      </c>
      <c r="BS224" s="27">
        <f t="shared" si="65"/>
        <v>4.1123486433641606E-3</v>
      </c>
      <c r="BT224" s="27">
        <f t="shared" si="65"/>
        <v>4.1123486433641606E-3</v>
      </c>
      <c r="BU224" s="27">
        <f t="shared" si="65"/>
        <v>3.7114518797470119E-3</v>
      </c>
      <c r="BV224" s="27">
        <f t="shared" si="65"/>
        <v>7.7203685096149414E-3</v>
      </c>
      <c r="BW224" s="27">
        <f t="shared" si="65"/>
        <v>1.9876763760100281E-3</v>
      </c>
      <c r="BX224" s="27">
        <f t="shared" si="65"/>
        <v>1.9876764922323667E-3</v>
      </c>
      <c r="BY224" s="27">
        <f t="shared" si="65"/>
        <v>1.9876764922323667E-3</v>
      </c>
      <c r="BZ224" s="27">
        <f t="shared" si="65"/>
        <v>1.9876764922323667E-3</v>
      </c>
      <c r="CA224" s="27">
        <f t="shared" si="65"/>
        <v>1.9876764922323667E-3</v>
      </c>
      <c r="CB224" s="27">
        <f t="shared" si="65"/>
        <v>1.9876764922323667E-3</v>
      </c>
      <c r="CC224" s="27">
        <f t="shared" si="65"/>
        <v>1.9876764922323667E-3</v>
      </c>
      <c r="CD224" s="27">
        <f t="shared" si="65"/>
        <v>1.9528908957877845E-3</v>
      </c>
      <c r="CE224" s="27">
        <f t="shared" si="65"/>
        <v>2.300748298620427E-3</v>
      </c>
      <c r="CF224" s="27">
        <f t="shared" si="65"/>
        <v>0.33877217744340432</v>
      </c>
      <c r="CG224" s="27">
        <f t="shared" si="65"/>
        <v>0.95924819045006648</v>
      </c>
      <c r="CH224" s="27">
        <f t="shared" si="65"/>
        <v>2.8301316216907874E-3</v>
      </c>
      <c r="CI224" s="27">
        <f t="shared" si="65"/>
        <v>0</v>
      </c>
      <c r="CJ224" s="27">
        <f t="shared" si="65"/>
        <v>4.1123481290918232E-3</v>
      </c>
      <c r="CK224" s="27">
        <f t="shared" si="65"/>
        <v>3.4592117340639687E-3</v>
      </c>
      <c r="CL224" s="27">
        <f t="shared" si="65"/>
        <v>0</v>
      </c>
      <c r="CM224" s="27">
        <f t="shared" si="65"/>
        <v>1.9876763760100281E-3</v>
      </c>
      <c r="CN224" s="27">
        <f t="shared" si="65"/>
        <v>0.95924819045006648</v>
      </c>
      <c r="CO224" s="27">
        <f t="shared" si="65"/>
        <v>2.8224548794400055E-3</v>
      </c>
      <c r="CP224" s="27"/>
      <c r="CQ224" s="27"/>
      <c r="CR224" s="27"/>
      <c r="CS224" s="27"/>
      <c r="CT224" s="27"/>
      <c r="CU224" s="27"/>
      <c r="CV224" s="27"/>
      <c r="CW224" s="27"/>
      <c r="CX224" s="27"/>
      <c r="CY224" s="27"/>
      <c r="CZ224" s="27"/>
      <c r="DA224" s="27"/>
      <c r="DB224" s="27"/>
      <c r="DC224" s="27"/>
      <c r="DD224" s="27"/>
      <c r="DE224" s="27"/>
      <c r="DF224" s="27"/>
      <c r="DG224" s="27"/>
      <c r="DH224" s="27"/>
      <c r="DI224" s="27"/>
      <c r="DJ224" s="27"/>
      <c r="DK224" s="27"/>
      <c r="DL224" s="27"/>
      <c r="DM224" s="27"/>
      <c r="DN224" s="27"/>
      <c r="DO224" s="27"/>
      <c r="DP224" s="27"/>
      <c r="DQ224" s="27"/>
      <c r="DR224" s="27"/>
      <c r="DS224" s="27"/>
      <c r="DT224" s="27"/>
      <c r="DU224" s="27"/>
      <c r="DV224" s="27"/>
      <c r="DW224" s="27"/>
      <c r="DX224" s="27"/>
      <c r="DY224" s="27"/>
      <c r="DZ224" s="27"/>
      <c r="EA224" s="27"/>
      <c r="EB224" s="27"/>
      <c r="EC224" s="27"/>
      <c r="ED224" s="27"/>
      <c r="EE224" s="27"/>
      <c r="EF224" s="27"/>
      <c r="EG224" s="27"/>
      <c r="EH224" s="27"/>
      <c r="EI224" s="27"/>
      <c r="EJ224" s="27"/>
      <c r="EK224" s="27"/>
      <c r="EL224" s="27"/>
      <c r="EM224" s="27"/>
      <c r="EN224" s="27"/>
      <c r="EO224" s="27"/>
      <c r="EP224" s="27"/>
      <c r="EQ224" s="27"/>
      <c r="ER224" s="27"/>
      <c r="ES224" s="27"/>
      <c r="ET224" s="27"/>
      <c r="EU224" s="27"/>
      <c r="EV224" s="27"/>
      <c r="EW224" s="27"/>
      <c r="EX224" s="27"/>
      <c r="EY224" s="27"/>
      <c r="EZ224" s="27"/>
      <c r="FA224" s="27"/>
      <c r="FB224" s="27"/>
      <c r="FC224" s="27"/>
      <c r="FD224" s="27"/>
      <c r="FE224" s="27"/>
      <c r="FF224" s="27"/>
      <c r="FG224" s="27"/>
      <c r="FH224" s="27"/>
      <c r="FI224" s="27"/>
      <c r="FJ224" s="27"/>
      <c r="FK224" s="27"/>
      <c r="FL224" s="27"/>
      <c r="FM224" s="27"/>
      <c r="FN224" s="27"/>
      <c r="FO224" s="27"/>
      <c r="FP224" s="27"/>
      <c r="FQ224" s="27"/>
      <c r="FR224" s="27"/>
      <c r="FS224" s="27"/>
      <c r="FT224" s="27"/>
      <c r="FU224" s="27"/>
      <c r="FV224" s="27"/>
      <c r="FW224" s="27"/>
      <c r="FX224" s="27"/>
      <c r="FY224" s="27"/>
      <c r="FZ224" s="27"/>
      <c r="GA224" s="27"/>
      <c r="GB224" s="27"/>
      <c r="GC224" s="27"/>
      <c r="GD224" s="27"/>
      <c r="GE224" s="27"/>
      <c r="GF224" s="27"/>
      <c r="GG224" s="27"/>
      <c r="GH224" s="27"/>
      <c r="GI224" s="27"/>
      <c r="GJ224" s="27"/>
      <c r="GK224" s="27"/>
      <c r="GL224" s="27"/>
      <c r="GM224" s="27"/>
      <c r="GN224" s="27"/>
      <c r="GO224" s="27"/>
      <c r="GP224" s="27"/>
      <c r="GQ224" s="27"/>
      <c r="GR224" s="27"/>
      <c r="GS224" s="27"/>
      <c r="GT224" s="27"/>
      <c r="GU224" s="27"/>
      <c r="GV224" s="27"/>
      <c r="GW224" s="27"/>
      <c r="GX224" s="27"/>
      <c r="GY224" s="27"/>
      <c r="GZ224" s="27"/>
      <c r="HA224" s="27"/>
      <c r="HB224" s="27"/>
      <c r="HC224" s="27"/>
      <c r="HD224" s="27"/>
      <c r="HE224" s="27"/>
      <c r="HF224" s="27"/>
      <c r="HG224" s="27"/>
      <c r="HH224" s="27"/>
      <c r="HI224" s="27"/>
      <c r="HJ224" s="27"/>
      <c r="HK224" s="27"/>
      <c r="HL224" s="27"/>
      <c r="HM224" s="27"/>
      <c r="HN224" s="27"/>
      <c r="HO224" s="27"/>
      <c r="HP224" s="27"/>
      <c r="HQ224" s="27"/>
      <c r="HR224" s="27"/>
      <c r="HS224" s="27"/>
      <c r="HT224" s="27"/>
      <c r="HU224" s="27"/>
      <c r="HV224" s="27"/>
      <c r="HW224" s="27"/>
      <c r="HX224" s="27"/>
      <c r="HY224" s="27"/>
      <c r="HZ224" s="27"/>
      <c r="IA224" s="27"/>
      <c r="IB224" s="27"/>
      <c r="IC224" s="27"/>
      <c r="ID224" s="27"/>
      <c r="IE224" s="27"/>
      <c r="IF224" s="27"/>
      <c r="IG224" s="27"/>
      <c r="IH224" s="27"/>
      <c r="II224" s="27"/>
      <c r="IJ224" s="27"/>
      <c r="IK224" s="27"/>
      <c r="IL224" s="27"/>
      <c r="IM224" s="27"/>
      <c r="IN224" s="27"/>
      <c r="IO224" s="27"/>
      <c r="IP224" s="27"/>
      <c r="IQ224" s="27"/>
      <c r="IR224" s="27"/>
      <c r="IS224" s="27"/>
      <c r="IT224" s="27"/>
    </row>
    <row r="225" spans="1:254" s="4" customFormat="1" ht="12" customHeight="1" x14ac:dyDescent="0.15">
      <c r="A225" s="4" t="s">
        <v>180</v>
      </c>
      <c r="C225" s="27">
        <f t="shared" ref="C225:AH225" si="66">IF(C$232&gt;0,C210/C$232,0)</f>
        <v>0.94333392268258198</v>
      </c>
      <c r="D225" s="27">
        <f t="shared" si="66"/>
        <v>1.2773250626004852E-2</v>
      </c>
      <c r="E225" s="27">
        <f t="shared" si="66"/>
        <v>1.052237130452106E-2</v>
      </c>
      <c r="F225" s="27">
        <f t="shared" si="66"/>
        <v>7.1498024329852087E-3</v>
      </c>
      <c r="G225" s="27">
        <f t="shared" si="66"/>
        <v>4.123601664476477E-2</v>
      </c>
      <c r="H225" s="27">
        <f t="shared" si="66"/>
        <v>6.5635382935550241E-2</v>
      </c>
      <c r="I225" s="27">
        <f t="shared" si="66"/>
        <v>0.14947446390347069</v>
      </c>
      <c r="J225" s="27">
        <f t="shared" si="66"/>
        <v>0.12311981918121739</v>
      </c>
      <c r="K225" s="27">
        <f t="shared" si="66"/>
        <v>0.13075603094082824</v>
      </c>
      <c r="L225" s="27">
        <f t="shared" si="66"/>
        <v>0.14706924783872927</v>
      </c>
      <c r="M225" s="27">
        <f t="shared" si="66"/>
        <v>0</v>
      </c>
      <c r="N225" s="27">
        <f t="shared" si="66"/>
        <v>0</v>
      </c>
      <c r="O225" s="27">
        <f t="shared" si="66"/>
        <v>0.12338033875241312</v>
      </c>
      <c r="P225" s="27">
        <f t="shared" si="66"/>
        <v>0.1470693160257058</v>
      </c>
      <c r="Q225" s="27">
        <f t="shared" si="66"/>
        <v>0.1470692345828532</v>
      </c>
      <c r="R225" s="27">
        <f t="shared" si="66"/>
        <v>0</v>
      </c>
      <c r="S225" s="27">
        <f t="shared" si="66"/>
        <v>0</v>
      </c>
      <c r="T225" s="27">
        <f t="shared" si="66"/>
        <v>0.12338033875241312</v>
      </c>
      <c r="U225" s="27">
        <f t="shared" si="66"/>
        <v>0.14706929844792072</v>
      </c>
      <c r="V225" s="27">
        <f t="shared" si="66"/>
        <v>0.14706929844792072</v>
      </c>
      <c r="W225" s="27">
        <f t="shared" si="66"/>
        <v>1.1229060425937746E-2</v>
      </c>
      <c r="X225" s="27">
        <f t="shared" si="66"/>
        <v>1.1229060425937746E-2</v>
      </c>
      <c r="Y225" s="27">
        <f t="shared" si="66"/>
        <v>0</v>
      </c>
      <c r="Z225" s="27">
        <f t="shared" si="66"/>
        <v>0</v>
      </c>
      <c r="AA225" s="27">
        <f t="shared" si="66"/>
        <v>6.5148800570872121E-8</v>
      </c>
      <c r="AB225" s="27">
        <f t="shared" si="66"/>
        <v>0.1470692658271946</v>
      </c>
      <c r="AC225" s="27">
        <f t="shared" si="66"/>
        <v>0.15810753083700427</v>
      </c>
      <c r="AD225" s="27">
        <f t="shared" si="66"/>
        <v>0.95142411584903797</v>
      </c>
      <c r="AE225" s="27">
        <f t="shared" si="66"/>
        <v>0</v>
      </c>
      <c r="AF225" s="27">
        <f t="shared" si="66"/>
        <v>0.63439946288909399</v>
      </c>
      <c r="AG225" s="27">
        <f t="shared" si="66"/>
        <v>3.4104170107769366E-2</v>
      </c>
      <c r="AH225" s="27">
        <f t="shared" si="66"/>
        <v>3.4104170107769366E-2</v>
      </c>
      <c r="AI225" s="27">
        <f t="shared" ref="AI225:BN225" si="67">IF(AI$232&gt;0,AI210/AI$232,0)</f>
        <v>0.95142430386575549</v>
      </c>
      <c r="AJ225" s="27">
        <f t="shared" si="67"/>
        <v>0.95142430386575549</v>
      </c>
      <c r="AK225" s="27">
        <f t="shared" si="67"/>
        <v>0.95142429127098904</v>
      </c>
      <c r="AL225" s="27">
        <f t="shared" si="67"/>
        <v>0.95142430386575549</v>
      </c>
      <c r="AM225" s="27">
        <f t="shared" si="67"/>
        <v>1.2719274539516453E-2</v>
      </c>
      <c r="AN225" s="27">
        <f t="shared" si="67"/>
        <v>0</v>
      </c>
      <c r="AO225" s="27">
        <f t="shared" si="67"/>
        <v>0</v>
      </c>
      <c r="AP225" s="27">
        <f t="shared" si="67"/>
        <v>0.18947693467507362</v>
      </c>
      <c r="AQ225" s="27">
        <f t="shared" si="67"/>
        <v>0.18947693467507362</v>
      </c>
      <c r="AR225" s="27">
        <f t="shared" si="67"/>
        <v>0</v>
      </c>
      <c r="AS225" s="27">
        <f t="shared" si="67"/>
        <v>4.0835989507842993E-2</v>
      </c>
      <c r="AT225" s="27">
        <f t="shared" si="67"/>
        <v>0</v>
      </c>
      <c r="AU225" s="27">
        <f t="shared" si="67"/>
        <v>0</v>
      </c>
      <c r="AV225" s="27">
        <f t="shared" si="67"/>
        <v>0</v>
      </c>
      <c r="AW225" s="27">
        <f t="shared" si="67"/>
        <v>0</v>
      </c>
      <c r="AX225" s="27">
        <f t="shared" si="67"/>
        <v>0</v>
      </c>
      <c r="AY225" s="27">
        <f t="shared" si="67"/>
        <v>0</v>
      </c>
      <c r="AZ225" s="27">
        <f t="shared" si="67"/>
        <v>0</v>
      </c>
      <c r="BA225" s="27">
        <f t="shared" si="67"/>
        <v>0</v>
      </c>
      <c r="BB225" s="27">
        <f t="shared" si="67"/>
        <v>0</v>
      </c>
      <c r="BC225" s="27">
        <f t="shared" si="67"/>
        <v>0</v>
      </c>
      <c r="BD225" s="27">
        <f t="shared" si="67"/>
        <v>0</v>
      </c>
      <c r="BE225" s="27">
        <f t="shared" si="67"/>
        <v>3.4104170107769366E-2</v>
      </c>
      <c r="BF225" s="27">
        <f t="shared" si="67"/>
        <v>3.4104282287311549E-2</v>
      </c>
      <c r="BG225" s="27">
        <f t="shared" si="67"/>
        <v>3.4104282287311549E-2</v>
      </c>
      <c r="BH225" s="27">
        <f t="shared" si="67"/>
        <v>3.4104282287311549E-2</v>
      </c>
      <c r="BI225" s="27">
        <f t="shared" si="67"/>
        <v>3.4104282287311549E-2</v>
      </c>
      <c r="BJ225" s="27">
        <f t="shared" si="67"/>
        <v>3.4104282287311549E-2</v>
      </c>
      <c r="BK225" s="27">
        <f t="shared" si="67"/>
        <v>3.4104282287311549E-2</v>
      </c>
      <c r="BL225" s="27">
        <f t="shared" si="67"/>
        <v>2.4396920230485931E-2</v>
      </c>
      <c r="BM225" s="27">
        <f t="shared" si="67"/>
        <v>0.12147980299771242</v>
      </c>
      <c r="BN225" s="27">
        <f t="shared" si="67"/>
        <v>6.5148800570872121E-8</v>
      </c>
      <c r="BO225" s="27">
        <f t="shared" ref="BO225:CO225" si="68">IF(BO$232&gt;0,BO210/BO$232,0)</f>
        <v>6.5148832980594382E-8</v>
      </c>
      <c r="BP225" s="27">
        <f t="shared" si="68"/>
        <v>6.5148832980594382E-8</v>
      </c>
      <c r="BQ225" s="27">
        <f t="shared" si="68"/>
        <v>6.5148832980594382E-8</v>
      </c>
      <c r="BR225" s="27">
        <f t="shared" si="68"/>
        <v>6.5148832980594382E-8</v>
      </c>
      <c r="BS225" s="27">
        <f t="shared" si="68"/>
        <v>6.5148832980594382E-8</v>
      </c>
      <c r="BT225" s="27">
        <f t="shared" si="68"/>
        <v>6.5148832980594382E-8</v>
      </c>
      <c r="BU225" s="27">
        <f t="shared" si="68"/>
        <v>2.9201700680452357E-8</v>
      </c>
      <c r="BV225" s="27">
        <f t="shared" si="68"/>
        <v>3.8866701919908687E-7</v>
      </c>
      <c r="BW225" s="27">
        <f t="shared" si="68"/>
        <v>0</v>
      </c>
      <c r="BX225" s="27">
        <f t="shared" si="68"/>
        <v>0</v>
      </c>
      <c r="BY225" s="27">
        <f t="shared" si="68"/>
        <v>0</v>
      </c>
      <c r="BZ225" s="27">
        <f t="shared" si="68"/>
        <v>0</v>
      </c>
      <c r="CA225" s="27">
        <f t="shared" si="68"/>
        <v>0</v>
      </c>
      <c r="CB225" s="27">
        <f t="shared" si="68"/>
        <v>0</v>
      </c>
      <c r="CC225" s="27">
        <f t="shared" si="68"/>
        <v>0</v>
      </c>
      <c r="CD225" s="27">
        <f t="shared" si="68"/>
        <v>0</v>
      </c>
      <c r="CE225" s="27">
        <f t="shared" si="68"/>
        <v>0</v>
      </c>
      <c r="CF225" s="27">
        <f t="shared" si="68"/>
        <v>7.9873313659150222E-2</v>
      </c>
      <c r="CG225" s="27">
        <f t="shared" si="68"/>
        <v>0</v>
      </c>
      <c r="CH225" s="27">
        <f t="shared" si="68"/>
        <v>0.12364679263789725</v>
      </c>
      <c r="CI225" s="27">
        <f t="shared" si="68"/>
        <v>0</v>
      </c>
      <c r="CJ225" s="27">
        <f t="shared" si="68"/>
        <v>6.5148800570872121E-8</v>
      </c>
      <c r="CK225" s="27">
        <f t="shared" si="68"/>
        <v>3.4104170107769366E-2</v>
      </c>
      <c r="CL225" s="27">
        <f t="shared" si="68"/>
        <v>0</v>
      </c>
      <c r="CM225" s="27">
        <f t="shared" si="68"/>
        <v>0</v>
      </c>
      <c r="CN225" s="27">
        <f t="shared" si="68"/>
        <v>0</v>
      </c>
      <c r="CO225" s="27">
        <f t="shared" si="68"/>
        <v>0.12311981918121739</v>
      </c>
      <c r="CP225" s="27"/>
      <c r="CQ225" s="27"/>
      <c r="CR225" s="27"/>
      <c r="CS225" s="27"/>
      <c r="CT225" s="27"/>
      <c r="CU225" s="27"/>
      <c r="CV225" s="27"/>
      <c r="CW225" s="27"/>
      <c r="CX225" s="27"/>
      <c r="CY225" s="27"/>
      <c r="CZ225" s="27"/>
      <c r="DA225" s="27"/>
      <c r="DB225" s="27"/>
      <c r="DC225" s="27"/>
      <c r="DD225" s="27"/>
      <c r="DE225" s="27"/>
      <c r="DF225" s="27"/>
      <c r="DG225" s="27"/>
      <c r="DH225" s="27"/>
      <c r="DI225" s="27"/>
      <c r="DJ225" s="27"/>
      <c r="DK225" s="27"/>
      <c r="DL225" s="27"/>
      <c r="DM225" s="27"/>
      <c r="DN225" s="27"/>
      <c r="DO225" s="27"/>
      <c r="DP225" s="27"/>
      <c r="DQ225" s="27"/>
      <c r="DR225" s="27"/>
      <c r="DS225" s="27"/>
      <c r="DT225" s="27"/>
      <c r="DU225" s="27"/>
      <c r="DV225" s="27"/>
      <c r="DW225" s="27"/>
      <c r="DX225" s="27"/>
      <c r="DY225" s="27"/>
      <c r="DZ225" s="27"/>
      <c r="EA225" s="27"/>
      <c r="EB225" s="27"/>
      <c r="EC225" s="27"/>
      <c r="ED225" s="27"/>
      <c r="EE225" s="27"/>
      <c r="EF225" s="27"/>
      <c r="EG225" s="27"/>
      <c r="EH225" s="27"/>
      <c r="EI225" s="27"/>
      <c r="EJ225" s="27"/>
      <c r="EK225" s="27"/>
      <c r="EL225" s="27"/>
      <c r="EM225" s="27"/>
      <c r="EN225" s="27"/>
      <c r="EO225" s="27"/>
      <c r="EP225" s="27"/>
      <c r="EQ225" s="27"/>
      <c r="ER225" s="27"/>
      <c r="ES225" s="27"/>
      <c r="ET225" s="27"/>
      <c r="EU225" s="27"/>
      <c r="EV225" s="27"/>
      <c r="EW225" s="27"/>
      <c r="EX225" s="27"/>
      <c r="EY225" s="27"/>
      <c r="EZ225" s="27"/>
      <c r="FA225" s="27"/>
      <c r="FB225" s="27"/>
      <c r="FC225" s="27"/>
      <c r="FD225" s="27"/>
      <c r="FE225" s="27"/>
      <c r="FF225" s="27"/>
      <c r="FG225" s="27"/>
      <c r="FH225" s="27"/>
      <c r="FI225" s="27"/>
      <c r="FJ225" s="27"/>
      <c r="FK225" s="27"/>
      <c r="FL225" s="27"/>
      <c r="FM225" s="27"/>
      <c r="FN225" s="27"/>
      <c r="FO225" s="27"/>
      <c r="FP225" s="27"/>
      <c r="FQ225" s="27"/>
      <c r="FR225" s="27"/>
      <c r="FS225" s="27"/>
      <c r="FT225" s="27"/>
      <c r="FU225" s="27"/>
      <c r="FV225" s="27"/>
      <c r="FW225" s="27"/>
      <c r="FX225" s="27"/>
      <c r="FY225" s="27"/>
      <c r="FZ225" s="27"/>
      <c r="GA225" s="27"/>
      <c r="GB225" s="27"/>
      <c r="GC225" s="27"/>
      <c r="GD225" s="27"/>
      <c r="GE225" s="27"/>
      <c r="GF225" s="27"/>
      <c r="GG225" s="27"/>
      <c r="GH225" s="27"/>
      <c r="GI225" s="27"/>
      <c r="GJ225" s="27"/>
      <c r="GK225" s="27"/>
      <c r="GL225" s="27"/>
      <c r="GM225" s="27"/>
      <c r="GN225" s="27"/>
      <c r="GO225" s="27"/>
      <c r="GP225" s="27"/>
      <c r="GQ225" s="27"/>
      <c r="GR225" s="27"/>
      <c r="GS225" s="27"/>
      <c r="GT225" s="27"/>
      <c r="GU225" s="27"/>
      <c r="GV225" s="27"/>
      <c r="GW225" s="27"/>
      <c r="GX225" s="27"/>
      <c r="GY225" s="27"/>
      <c r="GZ225" s="27"/>
      <c r="HA225" s="27"/>
      <c r="HB225" s="27"/>
      <c r="HC225" s="27"/>
      <c r="HD225" s="27"/>
      <c r="HE225" s="27"/>
      <c r="HF225" s="27"/>
      <c r="HG225" s="27"/>
      <c r="HH225" s="27"/>
      <c r="HI225" s="27"/>
      <c r="HJ225" s="27"/>
      <c r="HK225" s="27"/>
      <c r="HL225" s="27"/>
      <c r="HM225" s="27"/>
      <c r="HN225" s="27"/>
      <c r="HO225" s="27"/>
      <c r="HP225" s="27"/>
      <c r="HQ225" s="27"/>
      <c r="HR225" s="27"/>
      <c r="HS225" s="27"/>
      <c r="HT225" s="27"/>
      <c r="HU225" s="27"/>
      <c r="HV225" s="27"/>
      <c r="HW225" s="27"/>
      <c r="HX225" s="27"/>
      <c r="HY225" s="27"/>
      <c r="HZ225" s="27"/>
      <c r="IA225" s="27"/>
      <c r="IB225" s="27"/>
      <c r="IC225" s="27"/>
      <c r="ID225" s="27"/>
      <c r="IE225" s="27"/>
      <c r="IF225" s="27"/>
      <c r="IG225" s="27"/>
      <c r="IH225" s="27"/>
      <c r="II225" s="27"/>
      <c r="IJ225" s="27"/>
      <c r="IK225" s="27"/>
      <c r="IL225" s="27"/>
      <c r="IM225" s="27"/>
      <c r="IN225" s="27"/>
      <c r="IO225" s="27"/>
      <c r="IP225" s="27"/>
      <c r="IQ225" s="27"/>
      <c r="IR225" s="27"/>
      <c r="IS225" s="27"/>
      <c r="IT225" s="27"/>
    </row>
    <row r="226" spans="1:254" s="4" customFormat="1" ht="12" customHeight="1" x14ac:dyDescent="0.15">
      <c r="A226" s="4" t="s">
        <v>181</v>
      </c>
      <c r="C226" s="27">
        <f t="shared" ref="C226:AH226" si="69">IF(C$232&gt;0,C211/C$232,0)</f>
        <v>0</v>
      </c>
      <c r="D226" s="27">
        <f t="shared" si="69"/>
        <v>1.3180497737734433E-3</v>
      </c>
      <c r="E226" s="27">
        <f t="shared" si="69"/>
        <v>9.3404821159215876E-4</v>
      </c>
      <c r="F226" s="27">
        <f t="shared" si="69"/>
        <v>3.0480897113763852E-6</v>
      </c>
      <c r="G226" s="27">
        <f t="shared" si="69"/>
        <v>2.5329870908845899E-7</v>
      </c>
      <c r="H226" s="27">
        <f t="shared" si="69"/>
        <v>0</v>
      </c>
      <c r="I226" s="27">
        <f t="shared" si="69"/>
        <v>0</v>
      </c>
      <c r="J226" s="27">
        <f t="shared" si="69"/>
        <v>0</v>
      </c>
      <c r="K226" s="27">
        <f t="shared" si="69"/>
        <v>0</v>
      </c>
      <c r="L226" s="27">
        <f t="shared" si="69"/>
        <v>0</v>
      </c>
      <c r="M226" s="27">
        <f t="shared" si="69"/>
        <v>7.5790031244440384E-4</v>
      </c>
      <c r="N226" s="27">
        <f t="shared" si="69"/>
        <v>7.5790031244440384E-4</v>
      </c>
      <c r="O226" s="27">
        <f t="shared" si="69"/>
        <v>0</v>
      </c>
      <c r="P226" s="27">
        <f t="shared" si="69"/>
        <v>0</v>
      </c>
      <c r="Q226" s="27">
        <f t="shared" si="69"/>
        <v>0</v>
      </c>
      <c r="R226" s="27">
        <f t="shared" si="69"/>
        <v>0</v>
      </c>
      <c r="S226" s="27">
        <f t="shared" si="69"/>
        <v>0</v>
      </c>
      <c r="T226" s="27">
        <f t="shared" si="69"/>
        <v>0</v>
      </c>
      <c r="U226" s="27">
        <f t="shared" si="69"/>
        <v>0</v>
      </c>
      <c r="V226" s="27">
        <f t="shared" si="69"/>
        <v>0</v>
      </c>
      <c r="W226" s="27">
        <f t="shared" si="69"/>
        <v>0</v>
      </c>
      <c r="X226" s="27">
        <f t="shared" si="69"/>
        <v>0</v>
      </c>
      <c r="Y226" s="27">
        <f t="shared" si="69"/>
        <v>0</v>
      </c>
      <c r="Z226" s="27">
        <f t="shared" si="69"/>
        <v>0</v>
      </c>
      <c r="AA226" s="27">
        <f t="shared" si="69"/>
        <v>0</v>
      </c>
      <c r="AB226" s="27">
        <f t="shared" si="69"/>
        <v>0</v>
      </c>
      <c r="AC226" s="27">
        <f t="shared" si="69"/>
        <v>0</v>
      </c>
      <c r="AD226" s="27">
        <f t="shared" si="69"/>
        <v>0</v>
      </c>
      <c r="AE226" s="27">
        <f t="shared" si="69"/>
        <v>0</v>
      </c>
      <c r="AF226" s="27">
        <f t="shared" si="69"/>
        <v>0</v>
      </c>
      <c r="AG226" s="27">
        <f t="shared" si="69"/>
        <v>0</v>
      </c>
      <c r="AH226" s="27">
        <f t="shared" si="69"/>
        <v>0</v>
      </c>
      <c r="AI226" s="27">
        <f t="shared" ref="AI226:BN226" si="70">IF(AI$232&gt;0,AI211/AI$232,0)</f>
        <v>0</v>
      </c>
      <c r="AJ226" s="27">
        <f t="shared" si="70"/>
        <v>0</v>
      </c>
      <c r="AK226" s="27">
        <f t="shared" si="70"/>
        <v>0</v>
      </c>
      <c r="AL226" s="27">
        <f t="shared" si="70"/>
        <v>0</v>
      </c>
      <c r="AM226" s="27">
        <f t="shared" si="70"/>
        <v>0</v>
      </c>
      <c r="AN226" s="27">
        <f t="shared" si="70"/>
        <v>0</v>
      </c>
      <c r="AO226" s="27">
        <f t="shared" si="70"/>
        <v>0</v>
      </c>
      <c r="AP226" s="27">
        <f t="shared" si="70"/>
        <v>0</v>
      </c>
      <c r="AQ226" s="27">
        <f t="shared" si="70"/>
        <v>0</v>
      </c>
      <c r="AR226" s="27">
        <f t="shared" si="70"/>
        <v>0</v>
      </c>
      <c r="AS226" s="27">
        <f t="shared" si="70"/>
        <v>0</v>
      </c>
      <c r="AT226" s="27">
        <f t="shared" si="70"/>
        <v>0</v>
      </c>
      <c r="AU226" s="27">
        <f t="shared" si="70"/>
        <v>7.5790031244440384E-4</v>
      </c>
      <c r="AV226" s="27">
        <f t="shared" si="70"/>
        <v>7.5790031244440384E-4</v>
      </c>
      <c r="AW226" s="27">
        <f t="shared" si="70"/>
        <v>7.5790035026141844E-4</v>
      </c>
      <c r="AX226" s="27">
        <f t="shared" si="70"/>
        <v>7.5790035026141844E-4</v>
      </c>
      <c r="AY226" s="27">
        <f t="shared" si="70"/>
        <v>7.5790035026141844E-4</v>
      </c>
      <c r="AZ226" s="27">
        <f t="shared" si="70"/>
        <v>7.5790035026141844E-4</v>
      </c>
      <c r="BA226" s="27">
        <f t="shared" si="70"/>
        <v>7.5790035026141844E-4</v>
      </c>
      <c r="BB226" s="27">
        <f t="shared" si="70"/>
        <v>7.5790035026141844E-4</v>
      </c>
      <c r="BC226" s="27">
        <f t="shared" si="70"/>
        <v>8.9062876946572115E-4</v>
      </c>
      <c r="BD226" s="27">
        <f t="shared" si="70"/>
        <v>5.7785207694813316E-6</v>
      </c>
      <c r="BE226" s="27">
        <f t="shared" si="70"/>
        <v>0</v>
      </c>
      <c r="BF226" s="27">
        <f t="shared" si="70"/>
        <v>0</v>
      </c>
      <c r="BG226" s="27">
        <f t="shared" si="70"/>
        <v>0</v>
      </c>
      <c r="BH226" s="27">
        <f t="shared" si="70"/>
        <v>0</v>
      </c>
      <c r="BI226" s="27">
        <f t="shared" si="70"/>
        <v>0</v>
      </c>
      <c r="BJ226" s="27">
        <f t="shared" si="70"/>
        <v>0</v>
      </c>
      <c r="BK226" s="27">
        <f t="shared" si="70"/>
        <v>0</v>
      </c>
      <c r="BL226" s="27">
        <f t="shared" si="70"/>
        <v>0</v>
      </c>
      <c r="BM226" s="27">
        <f t="shared" si="70"/>
        <v>0</v>
      </c>
      <c r="BN226" s="27">
        <f t="shared" si="70"/>
        <v>0</v>
      </c>
      <c r="BO226" s="27">
        <f t="shared" ref="BO226:CO226" si="71">IF(BO$232&gt;0,BO211/BO$232,0)</f>
        <v>0</v>
      </c>
      <c r="BP226" s="27">
        <f t="shared" si="71"/>
        <v>0</v>
      </c>
      <c r="BQ226" s="27">
        <f t="shared" si="71"/>
        <v>0</v>
      </c>
      <c r="BR226" s="27">
        <f t="shared" si="71"/>
        <v>0</v>
      </c>
      <c r="BS226" s="27">
        <f t="shared" si="71"/>
        <v>0</v>
      </c>
      <c r="BT226" s="27">
        <f t="shared" si="71"/>
        <v>0</v>
      </c>
      <c r="BU226" s="27">
        <f t="shared" si="71"/>
        <v>0</v>
      </c>
      <c r="BV226" s="27">
        <f t="shared" si="71"/>
        <v>0</v>
      </c>
      <c r="BW226" s="27">
        <f t="shared" si="71"/>
        <v>0</v>
      </c>
      <c r="BX226" s="27">
        <f t="shared" si="71"/>
        <v>0</v>
      </c>
      <c r="BY226" s="27">
        <f t="shared" si="71"/>
        <v>0</v>
      </c>
      <c r="BZ226" s="27">
        <f t="shared" si="71"/>
        <v>0</v>
      </c>
      <c r="CA226" s="27">
        <f t="shared" si="71"/>
        <v>0</v>
      </c>
      <c r="CB226" s="27">
        <f t="shared" si="71"/>
        <v>0</v>
      </c>
      <c r="CC226" s="27">
        <f t="shared" si="71"/>
        <v>0</v>
      </c>
      <c r="CD226" s="27">
        <f t="shared" si="71"/>
        <v>0</v>
      </c>
      <c r="CE226" s="27">
        <f t="shared" si="71"/>
        <v>0</v>
      </c>
      <c r="CF226" s="27">
        <f t="shared" si="71"/>
        <v>2.662166091825732E-4</v>
      </c>
      <c r="CG226" s="27">
        <f t="shared" si="71"/>
        <v>7.5790031244440384E-4</v>
      </c>
      <c r="CH226" s="27">
        <f t="shared" si="71"/>
        <v>0</v>
      </c>
      <c r="CI226" s="27">
        <f t="shared" si="71"/>
        <v>0</v>
      </c>
      <c r="CJ226" s="27">
        <f t="shared" si="71"/>
        <v>0</v>
      </c>
      <c r="CK226" s="27">
        <f t="shared" si="71"/>
        <v>0</v>
      </c>
      <c r="CL226" s="27">
        <f t="shared" si="71"/>
        <v>0</v>
      </c>
      <c r="CM226" s="27">
        <f t="shared" si="71"/>
        <v>0</v>
      </c>
      <c r="CN226" s="27">
        <f t="shared" si="71"/>
        <v>7.5790031244440384E-4</v>
      </c>
      <c r="CO226" s="27">
        <f t="shared" si="71"/>
        <v>0</v>
      </c>
      <c r="CP226" s="27"/>
      <c r="CQ226" s="27"/>
      <c r="CR226" s="27"/>
      <c r="CS226" s="27"/>
      <c r="CT226" s="27"/>
      <c r="CU226" s="27"/>
      <c r="CV226" s="27"/>
      <c r="CW226" s="27"/>
      <c r="CX226" s="27"/>
      <c r="CY226" s="27"/>
      <c r="CZ226" s="27"/>
      <c r="DA226" s="27"/>
      <c r="DB226" s="27"/>
      <c r="DC226" s="27"/>
      <c r="DD226" s="27"/>
      <c r="DE226" s="27"/>
      <c r="DF226" s="27"/>
      <c r="DG226" s="27"/>
      <c r="DH226" s="27"/>
      <c r="DI226" s="27"/>
      <c r="DJ226" s="27"/>
      <c r="DK226" s="27"/>
      <c r="DL226" s="27"/>
      <c r="DM226" s="27"/>
      <c r="DN226" s="27"/>
      <c r="DO226" s="27"/>
      <c r="DP226" s="27"/>
      <c r="DQ226" s="27"/>
      <c r="DR226" s="27"/>
      <c r="DS226" s="27"/>
      <c r="DT226" s="27"/>
      <c r="DU226" s="27"/>
      <c r="DV226" s="27"/>
      <c r="DW226" s="27"/>
      <c r="DX226" s="27"/>
      <c r="DY226" s="27"/>
      <c r="DZ226" s="27"/>
      <c r="EA226" s="27"/>
      <c r="EB226" s="27"/>
      <c r="EC226" s="27"/>
      <c r="ED226" s="27"/>
      <c r="EE226" s="27"/>
      <c r="EF226" s="27"/>
      <c r="EG226" s="27"/>
      <c r="EH226" s="27"/>
      <c r="EI226" s="27"/>
      <c r="EJ226" s="27"/>
      <c r="EK226" s="27"/>
      <c r="EL226" s="27"/>
      <c r="EM226" s="27"/>
      <c r="EN226" s="27"/>
      <c r="EO226" s="27"/>
      <c r="EP226" s="27"/>
      <c r="EQ226" s="27"/>
      <c r="ER226" s="27"/>
      <c r="ES226" s="27"/>
      <c r="ET226" s="27"/>
      <c r="EU226" s="27"/>
      <c r="EV226" s="27"/>
      <c r="EW226" s="27"/>
      <c r="EX226" s="27"/>
      <c r="EY226" s="27"/>
      <c r="EZ226" s="27"/>
      <c r="FA226" s="27"/>
      <c r="FB226" s="27"/>
      <c r="FC226" s="27"/>
      <c r="FD226" s="27"/>
      <c r="FE226" s="27"/>
      <c r="FF226" s="27"/>
      <c r="FG226" s="27"/>
      <c r="FH226" s="27"/>
      <c r="FI226" s="27"/>
      <c r="FJ226" s="27"/>
      <c r="FK226" s="27"/>
      <c r="FL226" s="27"/>
      <c r="FM226" s="27"/>
      <c r="FN226" s="27"/>
      <c r="FO226" s="27"/>
      <c r="FP226" s="27"/>
      <c r="FQ226" s="27"/>
      <c r="FR226" s="27"/>
      <c r="FS226" s="27"/>
      <c r="FT226" s="27"/>
      <c r="FU226" s="27"/>
      <c r="FV226" s="27"/>
      <c r="FW226" s="27"/>
      <c r="FX226" s="27"/>
      <c r="FY226" s="27"/>
      <c r="FZ226" s="27"/>
      <c r="GA226" s="27"/>
      <c r="GB226" s="27"/>
      <c r="GC226" s="27"/>
      <c r="GD226" s="27"/>
      <c r="GE226" s="27"/>
      <c r="GF226" s="27"/>
      <c r="GG226" s="27"/>
      <c r="GH226" s="27"/>
      <c r="GI226" s="27"/>
      <c r="GJ226" s="27"/>
      <c r="GK226" s="27"/>
      <c r="GL226" s="27"/>
      <c r="GM226" s="27"/>
      <c r="GN226" s="27"/>
      <c r="GO226" s="27"/>
      <c r="GP226" s="27"/>
      <c r="GQ226" s="27"/>
      <c r="GR226" s="27"/>
      <c r="GS226" s="27"/>
      <c r="GT226" s="27"/>
      <c r="GU226" s="27"/>
      <c r="GV226" s="27"/>
      <c r="GW226" s="27"/>
      <c r="GX226" s="27"/>
      <c r="GY226" s="27"/>
      <c r="GZ226" s="27"/>
      <c r="HA226" s="27"/>
      <c r="HB226" s="27"/>
      <c r="HC226" s="27"/>
      <c r="HD226" s="27"/>
      <c r="HE226" s="27"/>
      <c r="HF226" s="27"/>
      <c r="HG226" s="27"/>
      <c r="HH226" s="27"/>
      <c r="HI226" s="27"/>
      <c r="HJ226" s="27"/>
      <c r="HK226" s="27"/>
      <c r="HL226" s="27"/>
      <c r="HM226" s="27"/>
      <c r="HN226" s="27"/>
      <c r="HO226" s="27"/>
      <c r="HP226" s="27"/>
      <c r="HQ226" s="27"/>
      <c r="HR226" s="27"/>
      <c r="HS226" s="27"/>
      <c r="HT226" s="27"/>
      <c r="HU226" s="27"/>
      <c r="HV226" s="27"/>
      <c r="HW226" s="27"/>
      <c r="HX226" s="27"/>
      <c r="HY226" s="27"/>
      <c r="HZ226" s="27"/>
      <c r="IA226" s="27"/>
      <c r="IB226" s="27"/>
      <c r="IC226" s="27"/>
      <c r="ID226" s="27"/>
      <c r="IE226" s="27"/>
      <c r="IF226" s="27"/>
      <c r="IG226" s="27"/>
      <c r="IH226" s="27"/>
      <c r="II226" s="27"/>
      <c r="IJ226" s="27"/>
      <c r="IK226" s="27"/>
      <c r="IL226" s="27"/>
      <c r="IM226" s="27"/>
      <c r="IN226" s="27"/>
      <c r="IO226" s="27"/>
      <c r="IP226" s="27"/>
      <c r="IQ226" s="27"/>
      <c r="IR226" s="27"/>
      <c r="IS226" s="27"/>
      <c r="IT226" s="27"/>
    </row>
    <row r="227" spans="1:254" s="4" customFormat="1" ht="12" customHeight="1" x14ac:dyDescent="0.15">
      <c r="A227" s="4" t="s">
        <v>182</v>
      </c>
      <c r="C227" s="27">
        <f t="shared" ref="C227:AH227" si="72">IF(C$232&gt;0,C212/C$232,0)</f>
        <v>0</v>
      </c>
      <c r="D227" s="27">
        <f t="shared" si="72"/>
        <v>0</v>
      </c>
      <c r="E227" s="27">
        <f t="shared" si="72"/>
        <v>0</v>
      </c>
      <c r="F227" s="27">
        <f t="shared" si="72"/>
        <v>0</v>
      </c>
      <c r="G227" s="27">
        <f t="shared" si="72"/>
        <v>0</v>
      </c>
      <c r="H227" s="27">
        <f t="shared" si="72"/>
        <v>0</v>
      </c>
      <c r="I227" s="27">
        <f t="shared" si="72"/>
        <v>0</v>
      </c>
      <c r="J227" s="27">
        <f t="shared" si="72"/>
        <v>0</v>
      </c>
      <c r="K227" s="27">
        <f t="shared" si="72"/>
        <v>0</v>
      </c>
      <c r="L227" s="27">
        <f t="shared" si="72"/>
        <v>0</v>
      </c>
      <c r="M227" s="27">
        <f t="shared" si="72"/>
        <v>0</v>
      </c>
      <c r="N227" s="27">
        <f t="shared" si="72"/>
        <v>0</v>
      </c>
      <c r="O227" s="27">
        <f t="shared" si="72"/>
        <v>0</v>
      </c>
      <c r="P227" s="27">
        <f t="shared" si="72"/>
        <v>0</v>
      </c>
      <c r="Q227" s="27">
        <f t="shared" si="72"/>
        <v>0</v>
      </c>
      <c r="R227" s="27">
        <f t="shared" si="72"/>
        <v>0</v>
      </c>
      <c r="S227" s="27">
        <f t="shared" si="72"/>
        <v>0</v>
      </c>
      <c r="T227" s="27">
        <f t="shared" si="72"/>
        <v>0</v>
      </c>
      <c r="U227" s="27">
        <f t="shared" si="72"/>
        <v>0</v>
      </c>
      <c r="V227" s="27">
        <f t="shared" si="72"/>
        <v>0</v>
      </c>
      <c r="W227" s="27">
        <f t="shared" si="72"/>
        <v>0</v>
      </c>
      <c r="X227" s="27">
        <f t="shared" si="72"/>
        <v>0</v>
      </c>
      <c r="Y227" s="27">
        <f t="shared" si="72"/>
        <v>0</v>
      </c>
      <c r="Z227" s="27">
        <f t="shared" si="72"/>
        <v>0</v>
      </c>
      <c r="AA227" s="27">
        <f t="shared" si="72"/>
        <v>0</v>
      </c>
      <c r="AB227" s="27">
        <f t="shared" si="72"/>
        <v>0</v>
      </c>
      <c r="AC227" s="27">
        <f t="shared" si="72"/>
        <v>0</v>
      </c>
      <c r="AD227" s="27">
        <f t="shared" si="72"/>
        <v>0</v>
      </c>
      <c r="AE227" s="27">
        <f t="shared" si="72"/>
        <v>0</v>
      </c>
      <c r="AF227" s="27">
        <f t="shared" si="72"/>
        <v>0</v>
      </c>
      <c r="AG227" s="27">
        <f t="shared" si="72"/>
        <v>0</v>
      </c>
      <c r="AH227" s="27">
        <f t="shared" si="72"/>
        <v>0</v>
      </c>
      <c r="AI227" s="27">
        <f t="shared" ref="AI227:BN227" si="73">IF(AI$232&gt;0,AI212/AI$232,0)</f>
        <v>0</v>
      </c>
      <c r="AJ227" s="27">
        <f t="shared" si="73"/>
        <v>0</v>
      </c>
      <c r="AK227" s="27">
        <f t="shared" si="73"/>
        <v>0</v>
      </c>
      <c r="AL227" s="27">
        <f t="shared" si="73"/>
        <v>0</v>
      </c>
      <c r="AM227" s="27">
        <f t="shared" si="73"/>
        <v>0</v>
      </c>
      <c r="AN227" s="27">
        <f t="shared" si="73"/>
        <v>0</v>
      </c>
      <c r="AO227" s="27">
        <f t="shared" si="73"/>
        <v>0</v>
      </c>
      <c r="AP227" s="27">
        <f t="shared" si="73"/>
        <v>0</v>
      </c>
      <c r="AQ227" s="27">
        <f t="shared" si="73"/>
        <v>0</v>
      </c>
      <c r="AR227" s="27">
        <f t="shared" si="73"/>
        <v>0</v>
      </c>
      <c r="AS227" s="27">
        <f t="shared" si="73"/>
        <v>0</v>
      </c>
      <c r="AT227" s="27">
        <f t="shared" si="73"/>
        <v>0</v>
      </c>
      <c r="AU227" s="27">
        <f t="shared" si="73"/>
        <v>0</v>
      </c>
      <c r="AV227" s="27">
        <f t="shared" si="73"/>
        <v>0</v>
      </c>
      <c r="AW227" s="27">
        <f t="shared" si="73"/>
        <v>0</v>
      </c>
      <c r="AX227" s="27">
        <f t="shared" si="73"/>
        <v>0</v>
      </c>
      <c r="AY227" s="27">
        <f t="shared" si="73"/>
        <v>0</v>
      </c>
      <c r="AZ227" s="27">
        <f t="shared" si="73"/>
        <v>0</v>
      </c>
      <c r="BA227" s="27">
        <f t="shared" si="73"/>
        <v>0</v>
      </c>
      <c r="BB227" s="27">
        <f t="shared" si="73"/>
        <v>0</v>
      </c>
      <c r="BC227" s="27">
        <f t="shared" si="73"/>
        <v>0</v>
      </c>
      <c r="BD227" s="27">
        <f t="shared" si="73"/>
        <v>0</v>
      </c>
      <c r="BE227" s="27">
        <f t="shared" si="73"/>
        <v>0</v>
      </c>
      <c r="BF227" s="27">
        <f t="shared" si="73"/>
        <v>0</v>
      </c>
      <c r="BG227" s="27">
        <f t="shared" si="73"/>
        <v>0</v>
      </c>
      <c r="BH227" s="27">
        <f t="shared" si="73"/>
        <v>0</v>
      </c>
      <c r="BI227" s="27">
        <f t="shared" si="73"/>
        <v>0</v>
      </c>
      <c r="BJ227" s="27">
        <f t="shared" si="73"/>
        <v>0</v>
      </c>
      <c r="BK227" s="27">
        <f t="shared" si="73"/>
        <v>0</v>
      </c>
      <c r="BL227" s="27">
        <f t="shared" si="73"/>
        <v>0</v>
      </c>
      <c r="BM227" s="27">
        <f t="shared" si="73"/>
        <v>0</v>
      </c>
      <c r="BN227" s="27">
        <f t="shared" si="73"/>
        <v>0</v>
      </c>
      <c r="BO227" s="27">
        <f t="shared" ref="BO227:CO227" si="74">IF(BO$232&gt;0,BO212/BO$232,0)</f>
        <v>0</v>
      </c>
      <c r="BP227" s="27">
        <f t="shared" si="74"/>
        <v>0</v>
      </c>
      <c r="BQ227" s="27">
        <f t="shared" si="74"/>
        <v>0</v>
      </c>
      <c r="BR227" s="27">
        <f t="shared" si="74"/>
        <v>0</v>
      </c>
      <c r="BS227" s="27">
        <f t="shared" si="74"/>
        <v>0</v>
      </c>
      <c r="BT227" s="27">
        <f t="shared" si="74"/>
        <v>0</v>
      </c>
      <c r="BU227" s="27">
        <f t="shared" si="74"/>
        <v>0</v>
      </c>
      <c r="BV227" s="27">
        <f t="shared" si="74"/>
        <v>0</v>
      </c>
      <c r="BW227" s="27">
        <f t="shared" si="74"/>
        <v>0</v>
      </c>
      <c r="BX227" s="27">
        <f t="shared" si="74"/>
        <v>0</v>
      </c>
      <c r="BY227" s="27">
        <f t="shared" si="74"/>
        <v>0</v>
      </c>
      <c r="BZ227" s="27">
        <f t="shared" si="74"/>
        <v>0</v>
      </c>
      <c r="CA227" s="27">
        <f t="shared" si="74"/>
        <v>0</v>
      </c>
      <c r="CB227" s="27">
        <f t="shared" si="74"/>
        <v>0</v>
      </c>
      <c r="CC227" s="27">
        <f t="shared" si="74"/>
        <v>0</v>
      </c>
      <c r="CD227" s="27">
        <f t="shared" si="74"/>
        <v>0</v>
      </c>
      <c r="CE227" s="27">
        <f t="shared" si="74"/>
        <v>0</v>
      </c>
      <c r="CF227" s="27">
        <f t="shared" si="74"/>
        <v>0</v>
      </c>
      <c r="CG227" s="27">
        <f t="shared" si="74"/>
        <v>0</v>
      </c>
      <c r="CH227" s="27">
        <f t="shared" si="74"/>
        <v>0</v>
      </c>
      <c r="CI227" s="27">
        <f t="shared" si="74"/>
        <v>0</v>
      </c>
      <c r="CJ227" s="27">
        <f t="shared" si="74"/>
        <v>0</v>
      </c>
      <c r="CK227" s="27">
        <f t="shared" si="74"/>
        <v>0</v>
      </c>
      <c r="CL227" s="27">
        <f t="shared" si="74"/>
        <v>0</v>
      </c>
      <c r="CM227" s="27">
        <f t="shared" si="74"/>
        <v>0</v>
      </c>
      <c r="CN227" s="27">
        <f t="shared" si="74"/>
        <v>0</v>
      </c>
      <c r="CO227" s="27">
        <f t="shared" si="74"/>
        <v>0</v>
      </c>
      <c r="CP227" s="27"/>
      <c r="CQ227" s="27"/>
      <c r="CR227" s="27"/>
      <c r="CS227" s="27"/>
      <c r="CT227" s="27"/>
      <c r="CU227" s="27"/>
      <c r="CV227" s="27"/>
      <c r="CW227" s="27"/>
      <c r="CX227" s="27"/>
      <c r="CY227" s="27"/>
      <c r="CZ227" s="27"/>
      <c r="DA227" s="27"/>
      <c r="DB227" s="27"/>
      <c r="DC227" s="27"/>
      <c r="DD227" s="27"/>
      <c r="DE227" s="27"/>
      <c r="DF227" s="27"/>
      <c r="DG227" s="27"/>
      <c r="DH227" s="27"/>
      <c r="DI227" s="27"/>
      <c r="DJ227" s="27"/>
      <c r="DK227" s="27"/>
      <c r="DL227" s="27"/>
      <c r="DM227" s="27"/>
      <c r="DN227" s="27"/>
      <c r="DO227" s="27"/>
      <c r="DP227" s="27"/>
      <c r="DQ227" s="27"/>
      <c r="DR227" s="27"/>
      <c r="DS227" s="27"/>
      <c r="DT227" s="27"/>
      <c r="DU227" s="27"/>
      <c r="DV227" s="27"/>
      <c r="DW227" s="27"/>
      <c r="DX227" s="27"/>
      <c r="DY227" s="27"/>
      <c r="DZ227" s="27"/>
      <c r="EA227" s="27"/>
      <c r="EB227" s="27"/>
      <c r="EC227" s="27"/>
      <c r="ED227" s="27"/>
      <c r="EE227" s="27"/>
      <c r="EF227" s="27"/>
      <c r="EG227" s="27"/>
      <c r="EH227" s="27"/>
      <c r="EI227" s="27"/>
      <c r="EJ227" s="27"/>
      <c r="EK227" s="27"/>
      <c r="EL227" s="27"/>
      <c r="EM227" s="27"/>
      <c r="EN227" s="27"/>
      <c r="EO227" s="27"/>
      <c r="EP227" s="27"/>
      <c r="EQ227" s="27"/>
      <c r="ER227" s="27"/>
      <c r="ES227" s="27"/>
      <c r="ET227" s="27"/>
      <c r="EU227" s="27"/>
      <c r="EV227" s="27"/>
      <c r="EW227" s="27"/>
      <c r="EX227" s="27"/>
      <c r="EY227" s="27"/>
      <c r="EZ227" s="27"/>
      <c r="FA227" s="27"/>
      <c r="FB227" s="27"/>
      <c r="FC227" s="27"/>
      <c r="FD227" s="27"/>
      <c r="FE227" s="27"/>
      <c r="FF227" s="27"/>
      <c r="FG227" s="27"/>
      <c r="FH227" s="27"/>
      <c r="FI227" s="27"/>
      <c r="FJ227" s="27"/>
      <c r="FK227" s="27"/>
      <c r="FL227" s="27"/>
      <c r="FM227" s="27"/>
      <c r="FN227" s="27"/>
      <c r="FO227" s="27"/>
      <c r="FP227" s="27"/>
      <c r="FQ227" s="27"/>
      <c r="FR227" s="27"/>
      <c r="FS227" s="27"/>
      <c r="FT227" s="27"/>
      <c r="FU227" s="27"/>
      <c r="FV227" s="27"/>
      <c r="FW227" s="27"/>
      <c r="FX227" s="27"/>
      <c r="FY227" s="27"/>
      <c r="FZ227" s="27"/>
      <c r="GA227" s="27"/>
      <c r="GB227" s="27"/>
      <c r="GC227" s="27"/>
      <c r="GD227" s="27"/>
      <c r="GE227" s="27"/>
      <c r="GF227" s="27"/>
      <c r="GG227" s="27"/>
      <c r="GH227" s="27"/>
      <c r="GI227" s="27"/>
      <c r="GJ227" s="27"/>
      <c r="GK227" s="27"/>
      <c r="GL227" s="27"/>
      <c r="GM227" s="27"/>
      <c r="GN227" s="27"/>
      <c r="GO227" s="27"/>
      <c r="GP227" s="27"/>
      <c r="GQ227" s="27"/>
      <c r="GR227" s="27"/>
      <c r="GS227" s="27"/>
      <c r="GT227" s="27"/>
      <c r="GU227" s="27"/>
      <c r="GV227" s="27"/>
      <c r="GW227" s="27"/>
      <c r="GX227" s="27"/>
      <c r="GY227" s="27"/>
      <c r="GZ227" s="27"/>
      <c r="HA227" s="27"/>
      <c r="HB227" s="27"/>
      <c r="HC227" s="27"/>
      <c r="HD227" s="27"/>
      <c r="HE227" s="27"/>
      <c r="HF227" s="27"/>
      <c r="HG227" s="27"/>
      <c r="HH227" s="27"/>
      <c r="HI227" s="27"/>
      <c r="HJ227" s="27"/>
      <c r="HK227" s="27"/>
      <c r="HL227" s="27"/>
      <c r="HM227" s="27"/>
      <c r="HN227" s="27"/>
      <c r="HO227" s="27"/>
      <c r="HP227" s="27"/>
      <c r="HQ227" s="27"/>
      <c r="HR227" s="27"/>
      <c r="HS227" s="27"/>
      <c r="HT227" s="27"/>
      <c r="HU227" s="27"/>
      <c r="HV227" s="27"/>
      <c r="HW227" s="27"/>
      <c r="HX227" s="27"/>
      <c r="HY227" s="27"/>
      <c r="HZ227" s="27"/>
      <c r="IA227" s="27"/>
      <c r="IB227" s="27"/>
      <c r="IC227" s="27"/>
      <c r="ID227" s="27"/>
      <c r="IE227" s="27"/>
      <c r="IF227" s="27"/>
      <c r="IG227" s="27"/>
      <c r="IH227" s="27"/>
      <c r="II227" s="27"/>
      <c r="IJ227" s="27"/>
      <c r="IK227" s="27"/>
      <c r="IL227" s="27"/>
      <c r="IM227" s="27"/>
      <c r="IN227" s="27"/>
      <c r="IO227" s="27"/>
      <c r="IP227" s="27"/>
      <c r="IQ227" s="27"/>
      <c r="IR227" s="27"/>
      <c r="IS227" s="27"/>
      <c r="IT227" s="27"/>
    </row>
    <row r="228" spans="1:254" s="4" customFormat="1" ht="12" customHeight="1" x14ac:dyDescent="0.15">
      <c r="A228" s="4" t="s">
        <v>183</v>
      </c>
      <c r="C228" s="27">
        <f t="shared" ref="C228:AH228" si="75">IF(C$232&gt;0,C213/C$232,0)</f>
        <v>0</v>
      </c>
      <c r="D228" s="27">
        <f t="shared" si="75"/>
        <v>0</v>
      </c>
      <c r="E228" s="27">
        <f t="shared" si="75"/>
        <v>0</v>
      </c>
      <c r="F228" s="27">
        <f t="shared" si="75"/>
        <v>0</v>
      </c>
      <c r="G228" s="27">
        <f t="shared" si="75"/>
        <v>0</v>
      </c>
      <c r="H228" s="27">
        <f t="shared" si="75"/>
        <v>0</v>
      </c>
      <c r="I228" s="27">
        <f t="shared" si="75"/>
        <v>0</v>
      </c>
      <c r="J228" s="27">
        <f t="shared" si="75"/>
        <v>0</v>
      </c>
      <c r="K228" s="27">
        <f t="shared" si="75"/>
        <v>0</v>
      </c>
      <c r="L228" s="27">
        <f t="shared" si="75"/>
        <v>0</v>
      </c>
      <c r="M228" s="27">
        <f t="shared" si="75"/>
        <v>0</v>
      </c>
      <c r="N228" s="27">
        <f t="shared" si="75"/>
        <v>0</v>
      </c>
      <c r="O228" s="27">
        <f t="shared" si="75"/>
        <v>0</v>
      </c>
      <c r="P228" s="27">
        <f t="shared" si="75"/>
        <v>0</v>
      </c>
      <c r="Q228" s="27">
        <f t="shared" si="75"/>
        <v>0</v>
      </c>
      <c r="R228" s="27">
        <f t="shared" si="75"/>
        <v>0</v>
      </c>
      <c r="S228" s="27">
        <f t="shared" si="75"/>
        <v>0</v>
      </c>
      <c r="T228" s="27">
        <f t="shared" si="75"/>
        <v>0</v>
      </c>
      <c r="U228" s="27">
        <f t="shared" si="75"/>
        <v>0</v>
      </c>
      <c r="V228" s="27">
        <f t="shared" si="75"/>
        <v>0</v>
      </c>
      <c r="W228" s="27">
        <f t="shared" si="75"/>
        <v>0</v>
      </c>
      <c r="X228" s="27">
        <f t="shared" si="75"/>
        <v>0</v>
      </c>
      <c r="Y228" s="27">
        <f t="shared" si="75"/>
        <v>0</v>
      </c>
      <c r="Z228" s="27">
        <f t="shared" si="75"/>
        <v>0</v>
      </c>
      <c r="AA228" s="27">
        <f t="shared" si="75"/>
        <v>0</v>
      </c>
      <c r="AB228" s="27">
        <f t="shared" si="75"/>
        <v>0</v>
      </c>
      <c r="AC228" s="27">
        <f t="shared" si="75"/>
        <v>0</v>
      </c>
      <c r="AD228" s="27">
        <f t="shared" si="75"/>
        <v>0</v>
      </c>
      <c r="AE228" s="27">
        <f t="shared" si="75"/>
        <v>0</v>
      </c>
      <c r="AF228" s="27">
        <f t="shared" si="75"/>
        <v>0</v>
      </c>
      <c r="AG228" s="27">
        <f t="shared" si="75"/>
        <v>0</v>
      </c>
      <c r="AH228" s="27">
        <f t="shared" si="75"/>
        <v>0</v>
      </c>
      <c r="AI228" s="27">
        <f t="shared" ref="AI228:BN228" si="76">IF(AI$232&gt;0,AI213/AI$232,0)</f>
        <v>0</v>
      </c>
      <c r="AJ228" s="27">
        <f t="shared" si="76"/>
        <v>0</v>
      </c>
      <c r="AK228" s="27">
        <f t="shared" si="76"/>
        <v>0</v>
      </c>
      <c r="AL228" s="27">
        <f t="shared" si="76"/>
        <v>0</v>
      </c>
      <c r="AM228" s="27">
        <f t="shared" si="76"/>
        <v>0</v>
      </c>
      <c r="AN228" s="27">
        <f t="shared" si="76"/>
        <v>0</v>
      </c>
      <c r="AO228" s="27">
        <f t="shared" si="76"/>
        <v>0</v>
      </c>
      <c r="AP228" s="27">
        <f t="shared" si="76"/>
        <v>0</v>
      </c>
      <c r="AQ228" s="27">
        <f t="shared" si="76"/>
        <v>0</v>
      </c>
      <c r="AR228" s="27">
        <f t="shared" si="76"/>
        <v>0</v>
      </c>
      <c r="AS228" s="27">
        <f t="shared" si="76"/>
        <v>0</v>
      </c>
      <c r="AT228" s="27">
        <f t="shared" si="76"/>
        <v>0</v>
      </c>
      <c r="AU228" s="27">
        <f t="shared" si="76"/>
        <v>0</v>
      </c>
      <c r="AV228" s="27">
        <f t="shared" si="76"/>
        <v>0</v>
      </c>
      <c r="AW228" s="27">
        <f t="shared" si="76"/>
        <v>0</v>
      </c>
      <c r="AX228" s="27">
        <f t="shared" si="76"/>
        <v>0</v>
      </c>
      <c r="AY228" s="27">
        <f t="shared" si="76"/>
        <v>0</v>
      </c>
      <c r="AZ228" s="27">
        <f t="shared" si="76"/>
        <v>0</v>
      </c>
      <c r="BA228" s="27">
        <f t="shared" si="76"/>
        <v>0</v>
      </c>
      <c r="BB228" s="27">
        <f t="shared" si="76"/>
        <v>0</v>
      </c>
      <c r="BC228" s="27">
        <f t="shared" si="76"/>
        <v>0</v>
      </c>
      <c r="BD228" s="27">
        <f t="shared" si="76"/>
        <v>0</v>
      </c>
      <c r="BE228" s="27">
        <f t="shared" si="76"/>
        <v>0</v>
      </c>
      <c r="BF228" s="27">
        <f t="shared" si="76"/>
        <v>0</v>
      </c>
      <c r="BG228" s="27">
        <f t="shared" si="76"/>
        <v>0</v>
      </c>
      <c r="BH228" s="27">
        <f t="shared" si="76"/>
        <v>0</v>
      </c>
      <c r="BI228" s="27">
        <f t="shared" si="76"/>
        <v>0</v>
      </c>
      <c r="BJ228" s="27">
        <f t="shared" si="76"/>
        <v>0</v>
      </c>
      <c r="BK228" s="27">
        <f t="shared" si="76"/>
        <v>0</v>
      </c>
      <c r="BL228" s="27">
        <f t="shared" si="76"/>
        <v>0</v>
      </c>
      <c r="BM228" s="27">
        <f t="shared" si="76"/>
        <v>0</v>
      </c>
      <c r="BN228" s="27">
        <f t="shared" si="76"/>
        <v>0</v>
      </c>
      <c r="BO228" s="27">
        <f t="shared" ref="BO228:CO228" si="77">IF(BO$232&gt;0,BO213/BO$232,0)</f>
        <v>0</v>
      </c>
      <c r="BP228" s="27">
        <f t="shared" si="77"/>
        <v>0</v>
      </c>
      <c r="BQ228" s="27">
        <f t="shared" si="77"/>
        <v>0</v>
      </c>
      <c r="BR228" s="27">
        <f t="shared" si="77"/>
        <v>0</v>
      </c>
      <c r="BS228" s="27">
        <f t="shared" si="77"/>
        <v>0</v>
      </c>
      <c r="BT228" s="27">
        <f t="shared" si="77"/>
        <v>0</v>
      </c>
      <c r="BU228" s="27">
        <f t="shared" si="77"/>
        <v>0</v>
      </c>
      <c r="BV228" s="27">
        <f t="shared" si="77"/>
        <v>0</v>
      </c>
      <c r="BW228" s="27">
        <f t="shared" si="77"/>
        <v>0</v>
      </c>
      <c r="BX228" s="27">
        <f t="shared" si="77"/>
        <v>0</v>
      </c>
      <c r="BY228" s="27">
        <f t="shared" si="77"/>
        <v>0</v>
      </c>
      <c r="BZ228" s="27">
        <f t="shared" si="77"/>
        <v>0</v>
      </c>
      <c r="CA228" s="27">
        <f t="shared" si="77"/>
        <v>0</v>
      </c>
      <c r="CB228" s="27">
        <f t="shared" si="77"/>
        <v>0</v>
      </c>
      <c r="CC228" s="27">
        <f t="shared" si="77"/>
        <v>0</v>
      </c>
      <c r="CD228" s="27">
        <f t="shared" si="77"/>
        <v>0</v>
      </c>
      <c r="CE228" s="27">
        <f t="shared" si="77"/>
        <v>0</v>
      </c>
      <c r="CF228" s="27">
        <f t="shared" si="77"/>
        <v>0</v>
      </c>
      <c r="CG228" s="27">
        <f t="shared" si="77"/>
        <v>0</v>
      </c>
      <c r="CH228" s="27">
        <f t="shared" si="77"/>
        <v>0</v>
      </c>
      <c r="CI228" s="27">
        <f t="shared" si="77"/>
        <v>0</v>
      </c>
      <c r="CJ228" s="27">
        <f t="shared" si="77"/>
        <v>0</v>
      </c>
      <c r="CK228" s="27">
        <f t="shared" si="77"/>
        <v>0</v>
      </c>
      <c r="CL228" s="27">
        <f t="shared" si="77"/>
        <v>0</v>
      </c>
      <c r="CM228" s="27">
        <f t="shared" si="77"/>
        <v>0</v>
      </c>
      <c r="CN228" s="27">
        <f t="shared" si="77"/>
        <v>0</v>
      </c>
      <c r="CO228" s="27">
        <f t="shared" si="77"/>
        <v>0</v>
      </c>
      <c r="CP228" s="27"/>
      <c r="CQ228" s="27"/>
      <c r="CR228" s="27"/>
      <c r="CS228" s="27"/>
      <c r="CT228" s="27"/>
      <c r="CU228" s="27"/>
      <c r="CV228" s="27"/>
      <c r="CW228" s="27"/>
      <c r="CX228" s="27"/>
      <c r="CY228" s="27"/>
      <c r="CZ228" s="27"/>
      <c r="DA228" s="27"/>
      <c r="DB228" s="27"/>
      <c r="DC228" s="27"/>
      <c r="DD228" s="27"/>
      <c r="DE228" s="27"/>
      <c r="DF228" s="27"/>
      <c r="DG228" s="27"/>
      <c r="DH228" s="27"/>
      <c r="DI228" s="27"/>
      <c r="DJ228" s="27"/>
      <c r="DK228" s="27"/>
      <c r="DL228" s="27"/>
      <c r="DM228" s="27"/>
      <c r="DN228" s="27"/>
      <c r="DO228" s="27"/>
      <c r="DP228" s="27"/>
      <c r="DQ228" s="27"/>
      <c r="DR228" s="27"/>
      <c r="DS228" s="27"/>
      <c r="DT228" s="27"/>
      <c r="DU228" s="27"/>
      <c r="DV228" s="27"/>
      <c r="DW228" s="27"/>
      <c r="DX228" s="27"/>
      <c r="DY228" s="27"/>
      <c r="DZ228" s="27"/>
      <c r="EA228" s="27"/>
      <c r="EB228" s="27"/>
      <c r="EC228" s="27"/>
      <c r="ED228" s="27"/>
      <c r="EE228" s="27"/>
      <c r="EF228" s="27"/>
      <c r="EG228" s="27"/>
      <c r="EH228" s="27"/>
      <c r="EI228" s="27"/>
      <c r="EJ228" s="27"/>
      <c r="EK228" s="27"/>
      <c r="EL228" s="27"/>
      <c r="EM228" s="27"/>
      <c r="EN228" s="27"/>
      <c r="EO228" s="27"/>
      <c r="EP228" s="27"/>
      <c r="EQ228" s="27"/>
      <c r="ER228" s="27"/>
      <c r="ES228" s="27"/>
      <c r="ET228" s="27"/>
      <c r="EU228" s="27"/>
      <c r="EV228" s="27"/>
      <c r="EW228" s="27"/>
      <c r="EX228" s="27"/>
      <c r="EY228" s="27"/>
      <c r="EZ228" s="27"/>
      <c r="FA228" s="27"/>
      <c r="FB228" s="27"/>
      <c r="FC228" s="27"/>
      <c r="FD228" s="27"/>
      <c r="FE228" s="27"/>
      <c r="FF228" s="27"/>
      <c r="FG228" s="27"/>
      <c r="FH228" s="27"/>
      <c r="FI228" s="27"/>
      <c r="FJ228" s="27"/>
      <c r="FK228" s="27"/>
      <c r="FL228" s="27"/>
      <c r="FM228" s="27"/>
      <c r="FN228" s="27"/>
      <c r="FO228" s="27"/>
      <c r="FP228" s="27"/>
      <c r="FQ228" s="27"/>
      <c r="FR228" s="27"/>
      <c r="FS228" s="27"/>
      <c r="FT228" s="27"/>
      <c r="FU228" s="27"/>
      <c r="FV228" s="27"/>
      <c r="FW228" s="27"/>
      <c r="FX228" s="27"/>
      <c r="FY228" s="27"/>
      <c r="FZ228" s="27"/>
      <c r="GA228" s="27"/>
      <c r="GB228" s="27"/>
      <c r="GC228" s="27"/>
      <c r="GD228" s="27"/>
      <c r="GE228" s="27"/>
      <c r="GF228" s="27"/>
      <c r="GG228" s="27"/>
      <c r="GH228" s="27"/>
      <c r="GI228" s="27"/>
      <c r="GJ228" s="27"/>
      <c r="GK228" s="27"/>
      <c r="GL228" s="27"/>
      <c r="GM228" s="27"/>
      <c r="GN228" s="27"/>
      <c r="GO228" s="27"/>
      <c r="GP228" s="27"/>
      <c r="GQ228" s="27"/>
      <c r="GR228" s="27"/>
      <c r="GS228" s="27"/>
      <c r="GT228" s="27"/>
      <c r="GU228" s="27"/>
      <c r="GV228" s="27"/>
      <c r="GW228" s="27"/>
      <c r="GX228" s="27"/>
      <c r="GY228" s="27"/>
      <c r="GZ228" s="27"/>
      <c r="HA228" s="27"/>
      <c r="HB228" s="27"/>
      <c r="HC228" s="27"/>
      <c r="HD228" s="27"/>
      <c r="HE228" s="27"/>
      <c r="HF228" s="27"/>
      <c r="HG228" s="27"/>
      <c r="HH228" s="27"/>
      <c r="HI228" s="27"/>
      <c r="HJ228" s="27"/>
      <c r="HK228" s="27"/>
      <c r="HL228" s="27"/>
      <c r="HM228" s="27"/>
      <c r="HN228" s="27"/>
      <c r="HO228" s="27"/>
      <c r="HP228" s="27"/>
      <c r="HQ228" s="27"/>
      <c r="HR228" s="27"/>
      <c r="HS228" s="27"/>
      <c r="HT228" s="27"/>
      <c r="HU228" s="27"/>
      <c r="HV228" s="27"/>
      <c r="HW228" s="27"/>
      <c r="HX228" s="27"/>
      <c r="HY228" s="27"/>
      <c r="HZ228" s="27"/>
      <c r="IA228" s="27"/>
      <c r="IB228" s="27"/>
      <c r="IC228" s="27"/>
      <c r="ID228" s="27"/>
      <c r="IE228" s="27"/>
      <c r="IF228" s="27"/>
      <c r="IG228" s="27"/>
      <c r="IH228" s="27"/>
      <c r="II228" s="27"/>
      <c r="IJ228" s="27"/>
      <c r="IK228" s="27"/>
      <c r="IL228" s="27"/>
      <c r="IM228" s="27"/>
      <c r="IN228" s="27"/>
      <c r="IO228" s="27"/>
      <c r="IP228" s="27"/>
      <c r="IQ228" s="27"/>
      <c r="IR228" s="27"/>
      <c r="IS228" s="27"/>
      <c r="IT228" s="27"/>
    </row>
    <row r="229" spans="1:254" s="4" customFormat="1" ht="12" customHeight="1" x14ac:dyDescent="0.15">
      <c r="A229" s="4" t="s">
        <v>184</v>
      </c>
      <c r="C229" s="27">
        <f t="shared" ref="C229:AH229" si="78">IF(C$232&gt;0,C214/C$232,0)</f>
        <v>5.619420241027199E-3</v>
      </c>
      <c r="D229" s="27">
        <f t="shared" si="78"/>
        <v>0</v>
      </c>
      <c r="E229" s="27">
        <f t="shared" si="78"/>
        <v>0</v>
      </c>
      <c r="F229" s="27">
        <f t="shared" si="78"/>
        <v>7.9453538476544452E-4</v>
      </c>
      <c r="G229" s="27">
        <f t="shared" si="78"/>
        <v>0</v>
      </c>
      <c r="H229" s="27">
        <f t="shared" si="78"/>
        <v>0</v>
      </c>
      <c r="I229" s="27">
        <f t="shared" si="78"/>
        <v>0.76160478585930835</v>
      </c>
      <c r="J229" s="27">
        <f t="shared" si="78"/>
        <v>0.621261227728512</v>
      </c>
      <c r="K229" s="27">
        <f t="shared" si="78"/>
        <v>0.76853207901965315</v>
      </c>
      <c r="L229" s="27">
        <f t="shared" si="78"/>
        <v>0.75335800537312758</v>
      </c>
      <c r="M229" s="27">
        <f t="shared" si="78"/>
        <v>0</v>
      </c>
      <c r="N229" s="27">
        <f t="shared" si="78"/>
        <v>0</v>
      </c>
      <c r="O229" s="27">
        <f t="shared" si="78"/>
        <v>0.62259136214277033</v>
      </c>
      <c r="P229" s="27">
        <f t="shared" si="78"/>
        <v>0.75335792065225937</v>
      </c>
      <c r="Q229" s="27">
        <f t="shared" si="78"/>
        <v>0.75335801056795837</v>
      </c>
      <c r="R229" s="27">
        <f t="shared" si="78"/>
        <v>1</v>
      </c>
      <c r="S229" s="27">
        <f t="shared" si="78"/>
        <v>0</v>
      </c>
      <c r="T229" s="27">
        <f t="shared" si="78"/>
        <v>0.62259136214277033</v>
      </c>
      <c r="U229" s="27">
        <f t="shared" si="78"/>
        <v>0.75335796137302302</v>
      </c>
      <c r="V229" s="27">
        <f t="shared" si="78"/>
        <v>0.75335796137302302</v>
      </c>
      <c r="W229" s="27">
        <f t="shared" si="78"/>
        <v>5.4220711136618071E-3</v>
      </c>
      <c r="X229" s="27">
        <f t="shared" si="78"/>
        <v>5.4220711136618071E-3</v>
      </c>
      <c r="Y229" s="27">
        <f t="shared" si="78"/>
        <v>0</v>
      </c>
      <c r="Z229" s="27">
        <f t="shared" si="78"/>
        <v>1</v>
      </c>
      <c r="AA229" s="27">
        <f t="shared" si="78"/>
        <v>0.2490962185014772</v>
      </c>
      <c r="AB229" s="27">
        <f t="shared" si="78"/>
        <v>0.75335802199090995</v>
      </c>
      <c r="AC229" s="27">
        <f t="shared" si="78"/>
        <v>0.74323250683105035</v>
      </c>
      <c r="AD229" s="27">
        <f t="shared" si="78"/>
        <v>3.5315686708639322E-3</v>
      </c>
      <c r="AE229" s="27">
        <f t="shared" si="78"/>
        <v>0</v>
      </c>
      <c r="AF229" s="27">
        <f t="shared" si="78"/>
        <v>0.3063261748824524</v>
      </c>
      <c r="AG229" s="27">
        <f t="shared" si="78"/>
        <v>0.85885526341570373</v>
      </c>
      <c r="AH229" s="27">
        <f t="shared" si="78"/>
        <v>0.85885526341570373</v>
      </c>
      <c r="AI229" s="27">
        <f t="shared" ref="AI229:BN229" si="79">IF(AI$232&gt;0,AI214/AI$232,0)</f>
        <v>3.5312773090590039E-3</v>
      </c>
      <c r="AJ229" s="27">
        <f t="shared" si="79"/>
        <v>3.5312773090590039E-3</v>
      </c>
      <c r="AK229" s="27">
        <f t="shared" si="79"/>
        <v>3.5312772938685994E-3</v>
      </c>
      <c r="AL229" s="27">
        <f t="shared" si="79"/>
        <v>3.5312773090590039E-3</v>
      </c>
      <c r="AM229" s="27">
        <f t="shared" si="79"/>
        <v>5.2683900852116749E-3</v>
      </c>
      <c r="AN229" s="27">
        <f t="shared" si="79"/>
        <v>0</v>
      </c>
      <c r="AO229" s="27">
        <f t="shared" si="79"/>
        <v>0</v>
      </c>
      <c r="AP229" s="27">
        <f t="shared" si="79"/>
        <v>7.8485425641392881E-2</v>
      </c>
      <c r="AQ229" s="27">
        <f t="shared" si="79"/>
        <v>7.8485425641392881E-2</v>
      </c>
      <c r="AR229" s="27">
        <f t="shared" si="79"/>
        <v>0</v>
      </c>
      <c r="AS229" s="27">
        <f t="shared" si="79"/>
        <v>2.3677019494217117E-3</v>
      </c>
      <c r="AT229" s="27">
        <f t="shared" si="79"/>
        <v>0</v>
      </c>
      <c r="AU229" s="27">
        <f t="shared" si="79"/>
        <v>0</v>
      </c>
      <c r="AV229" s="27">
        <f t="shared" si="79"/>
        <v>0</v>
      </c>
      <c r="AW229" s="27">
        <f t="shared" si="79"/>
        <v>0</v>
      </c>
      <c r="AX229" s="27">
        <f t="shared" si="79"/>
        <v>0</v>
      </c>
      <c r="AY229" s="27">
        <f t="shared" si="79"/>
        <v>0</v>
      </c>
      <c r="AZ229" s="27">
        <f t="shared" si="79"/>
        <v>0</v>
      </c>
      <c r="BA229" s="27">
        <f t="shared" si="79"/>
        <v>0</v>
      </c>
      <c r="BB229" s="27">
        <f t="shared" si="79"/>
        <v>0</v>
      </c>
      <c r="BC229" s="27">
        <f t="shared" si="79"/>
        <v>0</v>
      </c>
      <c r="BD229" s="27">
        <f t="shared" si="79"/>
        <v>0</v>
      </c>
      <c r="BE229" s="27">
        <f t="shared" si="79"/>
        <v>0.85885526341570373</v>
      </c>
      <c r="BF229" s="27">
        <f t="shared" si="79"/>
        <v>0.85885481698442789</v>
      </c>
      <c r="BG229" s="27">
        <f t="shared" si="79"/>
        <v>0.85885481698442789</v>
      </c>
      <c r="BH229" s="27">
        <f t="shared" si="79"/>
        <v>0.85885481698442789</v>
      </c>
      <c r="BI229" s="27">
        <f t="shared" si="79"/>
        <v>0.85885481698442789</v>
      </c>
      <c r="BJ229" s="27">
        <f t="shared" si="79"/>
        <v>0.85885481698442789</v>
      </c>
      <c r="BK229" s="27">
        <f t="shared" si="79"/>
        <v>0.85885481698442789</v>
      </c>
      <c r="BL229" s="27">
        <f t="shared" si="79"/>
        <v>0.87261112367361893</v>
      </c>
      <c r="BM229" s="27">
        <f t="shared" si="79"/>
        <v>0.73503784053083987</v>
      </c>
      <c r="BN229" s="27">
        <f t="shared" si="79"/>
        <v>0.2490962185014772</v>
      </c>
      <c r="BO229" s="27">
        <f t="shared" ref="BO229:CO229" si="80">IF(BO$232&gt;0,BO214/BO$232,0)</f>
        <v>0.24909621528063183</v>
      </c>
      <c r="BP229" s="27">
        <f t="shared" si="80"/>
        <v>0.24909621528063183</v>
      </c>
      <c r="BQ229" s="27">
        <f t="shared" si="80"/>
        <v>0.24909621528063183</v>
      </c>
      <c r="BR229" s="27">
        <f t="shared" si="80"/>
        <v>0.24909621528063183</v>
      </c>
      <c r="BS229" s="27">
        <f t="shared" si="80"/>
        <v>0.24909621528063183</v>
      </c>
      <c r="BT229" s="27">
        <f t="shared" si="80"/>
        <v>0.24909621528063183</v>
      </c>
      <c r="BU229" s="27">
        <f t="shared" si="80"/>
        <v>0.23801842999895179</v>
      </c>
      <c r="BV229" s="27">
        <f t="shared" si="80"/>
        <v>0.34879502903520215</v>
      </c>
      <c r="BW229" s="27">
        <f t="shared" si="80"/>
        <v>0</v>
      </c>
      <c r="BX229" s="27">
        <f t="shared" si="80"/>
        <v>0</v>
      </c>
      <c r="BY229" s="27">
        <f t="shared" si="80"/>
        <v>0</v>
      </c>
      <c r="BZ229" s="27">
        <f t="shared" si="80"/>
        <v>0</v>
      </c>
      <c r="CA229" s="27">
        <f t="shared" si="80"/>
        <v>0</v>
      </c>
      <c r="CB229" s="27">
        <f t="shared" si="80"/>
        <v>0</v>
      </c>
      <c r="CC229" s="27">
        <f t="shared" si="80"/>
        <v>0</v>
      </c>
      <c r="CD229" s="27">
        <f t="shared" si="80"/>
        <v>0</v>
      </c>
      <c r="CE229" s="27">
        <f t="shared" si="80"/>
        <v>0</v>
      </c>
      <c r="CF229" s="27">
        <f t="shared" si="80"/>
        <v>0.40303984554745292</v>
      </c>
      <c r="CG229" s="27">
        <f t="shared" si="80"/>
        <v>0</v>
      </c>
      <c r="CH229" s="27">
        <f t="shared" si="80"/>
        <v>0.62393591905669399</v>
      </c>
      <c r="CI229" s="27">
        <f t="shared" si="80"/>
        <v>0</v>
      </c>
      <c r="CJ229" s="27">
        <f t="shared" si="80"/>
        <v>0.2490962185014772</v>
      </c>
      <c r="CK229" s="27">
        <f t="shared" si="80"/>
        <v>0.85885526341570373</v>
      </c>
      <c r="CL229" s="27">
        <f t="shared" si="80"/>
        <v>0</v>
      </c>
      <c r="CM229" s="27">
        <f t="shared" si="80"/>
        <v>0</v>
      </c>
      <c r="CN229" s="27">
        <f t="shared" si="80"/>
        <v>0</v>
      </c>
      <c r="CO229" s="27">
        <f t="shared" si="80"/>
        <v>0.621261227728512</v>
      </c>
      <c r="CP229" s="27"/>
      <c r="CQ229" s="27"/>
      <c r="CR229" s="27"/>
      <c r="CS229" s="27"/>
      <c r="CT229" s="27"/>
      <c r="CU229" s="27"/>
      <c r="CV229" s="27"/>
      <c r="CW229" s="27"/>
      <c r="CX229" s="27"/>
      <c r="CY229" s="27"/>
      <c r="CZ229" s="27"/>
      <c r="DA229" s="27"/>
      <c r="DB229" s="27"/>
      <c r="DC229" s="27"/>
      <c r="DD229" s="27"/>
      <c r="DE229" s="27"/>
      <c r="DF229" s="27"/>
      <c r="DG229" s="27"/>
      <c r="DH229" s="27"/>
      <c r="DI229" s="27"/>
      <c r="DJ229" s="27"/>
      <c r="DK229" s="27"/>
      <c r="DL229" s="27"/>
      <c r="DM229" s="27"/>
      <c r="DN229" s="27"/>
      <c r="DO229" s="27"/>
      <c r="DP229" s="27"/>
      <c r="DQ229" s="27"/>
      <c r="DR229" s="27"/>
      <c r="DS229" s="27"/>
      <c r="DT229" s="27"/>
      <c r="DU229" s="27"/>
      <c r="DV229" s="27"/>
      <c r="DW229" s="27"/>
      <c r="DX229" s="27"/>
      <c r="DY229" s="27"/>
      <c r="DZ229" s="27"/>
      <c r="EA229" s="27"/>
      <c r="EB229" s="27"/>
      <c r="EC229" s="27"/>
      <c r="ED229" s="27"/>
      <c r="EE229" s="27"/>
      <c r="EF229" s="27"/>
      <c r="EG229" s="27"/>
      <c r="EH229" s="27"/>
      <c r="EI229" s="27"/>
      <c r="EJ229" s="27"/>
      <c r="EK229" s="27"/>
      <c r="EL229" s="27"/>
      <c r="EM229" s="27"/>
      <c r="EN229" s="27"/>
      <c r="EO229" s="27"/>
      <c r="EP229" s="27"/>
      <c r="EQ229" s="27"/>
      <c r="ER229" s="27"/>
      <c r="ES229" s="27"/>
      <c r="ET229" s="27"/>
      <c r="EU229" s="27"/>
      <c r="EV229" s="27"/>
      <c r="EW229" s="27"/>
      <c r="EX229" s="27"/>
      <c r="EY229" s="27"/>
      <c r="EZ229" s="27"/>
      <c r="FA229" s="27"/>
      <c r="FB229" s="27"/>
      <c r="FC229" s="27"/>
      <c r="FD229" s="27"/>
      <c r="FE229" s="27"/>
      <c r="FF229" s="27"/>
      <c r="FG229" s="27"/>
      <c r="FH229" s="27"/>
      <c r="FI229" s="27"/>
      <c r="FJ229" s="27"/>
      <c r="FK229" s="27"/>
      <c r="FL229" s="27"/>
      <c r="FM229" s="27"/>
      <c r="FN229" s="27"/>
      <c r="FO229" s="27"/>
      <c r="FP229" s="27"/>
      <c r="FQ229" s="27"/>
      <c r="FR229" s="27"/>
      <c r="FS229" s="27"/>
      <c r="FT229" s="27"/>
      <c r="FU229" s="27"/>
      <c r="FV229" s="27"/>
      <c r="FW229" s="27"/>
      <c r="FX229" s="27"/>
      <c r="FY229" s="27"/>
      <c r="FZ229" s="27"/>
      <c r="GA229" s="27"/>
      <c r="GB229" s="27"/>
      <c r="GC229" s="27"/>
      <c r="GD229" s="27"/>
      <c r="GE229" s="27"/>
      <c r="GF229" s="27"/>
      <c r="GG229" s="27"/>
      <c r="GH229" s="27"/>
      <c r="GI229" s="27"/>
      <c r="GJ229" s="27"/>
      <c r="GK229" s="27"/>
      <c r="GL229" s="27"/>
      <c r="GM229" s="27"/>
      <c r="GN229" s="27"/>
      <c r="GO229" s="27"/>
      <c r="GP229" s="27"/>
      <c r="GQ229" s="27"/>
      <c r="GR229" s="27"/>
      <c r="GS229" s="27"/>
      <c r="GT229" s="27"/>
      <c r="GU229" s="27"/>
      <c r="GV229" s="27"/>
      <c r="GW229" s="27"/>
      <c r="GX229" s="27"/>
      <c r="GY229" s="27"/>
      <c r="GZ229" s="27"/>
      <c r="HA229" s="27"/>
      <c r="HB229" s="27"/>
      <c r="HC229" s="27"/>
      <c r="HD229" s="27"/>
      <c r="HE229" s="27"/>
      <c r="HF229" s="27"/>
      <c r="HG229" s="27"/>
      <c r="HH229" s="27"/>
      <c r="HI229" s="27"/>
      <c r="HJ229" s="27"/>
      <c r="HK229" s="27"/>
      <c r="HL229" s="27"/>
      <c r="HM229" s="27"/>
      <c r="HN229" s="27"/>
      <c r="HO229" s="27"/>
      <c r="HP229" s="27"/>
      <c r="HQ229" s="27"/>
      <c r="HR229" s="27"/>
      <c r="HS229" s="27"/>
      <c r="HT229" s="27"/>
      <c r="HU229" s="27"/>
      <c r="HV229" s="27"/>
      <c r="HW229" s="27"/>
      <c r="HX229" s="27"/>
      <c r="HY229" s="27"/>
      <c r="HZ229" s="27"/>
      <c r="IA229" s="27"/>
      <c r="IB229" s="27"/>
      <c r="IC229" s="27"/>
      <c r="ID229" s="27"/>
      <c r="IE229" s="27"/>
      <c r="IF229" s="27"/>
      <c r="IG229" s="27"/>
      <c r="IH229" s="27"/>
      <c r="II229" s="27"/>
      <c r="IJ229" s="27"/>
      <c r="IK229" s="27"/>
      <c r="IL229" s="27"/>
      <c r="IM229" s="27"/>
      <c r="IN229" s="27"/>
      <c r="IO229" s="27"/>
      <c r="IP229" s="27"/>
      <c r="IQ229" s="27"/>
      <c r="IR229" s="27"/>
      <c r="IS229" s="27"/>
      <c r="IT229" s="27"/>
    </row>
    <row r="230" spans="1:254" s="4" customFormat="1" ht="12" customHeight="1" x14ac:dyDescent="0.15">
      <c r="C230" s="27"/>
      <c r="D230" s="27"/>
      <c r="E230" s="27"/>
      <c r="F230" s="27"/>
      <c r="G230" s="27"/>
      <c r="H230" s="27"/>
      <c r="I230" s="27"/>
      <c r="J230" s="27"/>
      <c r="K230" s="27"/>
      <c r="L230" s="27"/>
      <c r="M230" s="27"/>
      <c r="N230" s="27"/>
      <c r="O230" s="27"/>
      <c r="P230" s="27"/>
      <c r="Q230" s="27"/>
      <c r="R230" s="27"/>
      <c r="S230" s="27"/>
      <c r="T230" s="27"/>
      <c r="U230" s="27"/>
      <c r="V230" s="27"/>
      <c r="W230" s="27"/>
      <c r="X230" s="27"/>
      <c r="Y230" s="27"/>
      <c r="Z230" s="27"/>
      <c r="AA230" s="27"/>
      <c r="AB230" s="27"/>
      <c r="AC230" s="27"/>
      <c r="AD230" s="27"/>
      <c r="AE230" s="27"/>
      <c r="AF230" s="27"/>
      <c r="AG230" s="27"/>
      <c r="AH230" s="27"/>
      <c r="AI230" s="27"/>
      <c r="AJ230" s="27"/>
      <c r="AK230" s="27"/>
      <c r="AL230" s="27"/>
      <c r="AM230" s="27"/>
      <c r="AN230" s="27"/>
      <c r="AO230" s="27"/>
      <c r="AP230" s="27"/>
      <c r="AQ230" s="27"/>
      <c r="AR230" s="27"/>
      <c r="AS230" s="27"/>
      <c r="AT230" s="27"/>
      <c r="AU230" s="27"/>
      <c r="AV230" s="27"/>
      <c r="AW230" s="27"/>
      <c r="AX230" s="27"/>
      <c r="AY230" s="27"/>
      <c r="AZ230" s="27"/>
      <c r="BA230" s="27"/>
      <c r="BB230" s="27"/>
      <c r="BC230" s="27"/>
      <c r="BD230" s="27"/>
      <c r="BE230" s="27"/>
      <c r="BF230" s="27"/>
      <c r="BG230" s="27"/>
      <c r="BH230" s="27"/>
      <c r="BI230" s="27"/>
      <c r="BJ230" s="27"/>
      <c r="BK230" s="27"/>
      <c r="BL230" s="27"/>
      <c r="BM230" s="27"/>
      <c r="BN230" s="27"/>
      <c r="BO230" s="27"/>
      <c r="BP230" s="27"/>
      <c r="BQ230" s="27"/>
      <c r="BR230" s="27"/>
      <c r="BS230" s="27"/>
      <c r="BT230" s="27"/>
      <c r="BU230" s="27"/>
      <c r="BV230" s="27"/>
      <c r="BW230" s="27"/>
      <c r="BX230" s="27"/>
      <c r="BY230" s="27"/>
      <c r="BZ230" s="27"/>
      <c r="CA230" s="27"/>
      <c r="CB230" s="27"/>
      <c r="CC230" s="27"/>
      <c r="CD230" s="27"/>
      <c r="CE230" s="27"/>
      <c r="CF230" s="27"/>
      <c r="CG230" s="27"/>
      <c r="CH230" s="27"/>
      <c r="CI230" s="27"/>
      <c r="CJ230" s="27"/>
      <c r="CK230" s="27"/>
      <c r="CL230" s="27"/>
      <c r="CM230" s="27"/>
      <c r="CN230" s="27"/>
      <c r="CO230" s="27"/>
      <c r="CP230" s="27"/>
      <c r="CQ230" s="27"/>
      <c r="CR230" s="27"/>
      <c r="CS230" s="27"/>
      <c r="CT230" s="27"/>
      <c r="CU230" s="27"/>
      <c r="CV230" s="27"/>
      <c r="CW230" s="27"/>
      <c r="CX230" s="27"/>
      <c r="CY230" s="27"/>
      <c r="CZ230" s="27"/>
      <c r="DA230" s="27"/>
      <c r="DB230" s="27"/>
      <c r="DC230" s="27"/>
      <c r="DD230" s="27"/>
      <c r="DE230" s="27"/>
      <c r="DF230" s="27"/>
      <c r="DG230" s="27"/>
      <c r="DH230" s="27"/>
      <c r="DI230" s="27"/>
      <c r="DJ230" s="27"/>
      <c r="DK230" s="27"/>
      <c r="DL230" s="27"/>
      <c r="DM230" s="27"/>
      <c r="DN230" s="27"/>
      <c r="DO230" s="27"/>
      <c r="DP230" s="27"/>
      <c r="DQ230" s="27"/>
      <c r="DR230" s="27"/>
      <c r="DS230" s="27"/>
      <c r="DT230" s="27"/>
      <c r="DU230" s="27"/>
      <c r="DV230" s="27"/>
      <c r="DW230" s="27"/>
      <c r="DX230" s="27"/>
      <c r="DY230" s="27"/>
      <c r="DZ230" s="27"/>
      <c r="EA230" s="27"/>
      <c r="EB230" s="27"/>
      <c r="EC230" s="27"/>
      <c r="ED230" s="27"/>
      <c r="EE230" s="27"/>
      <c r="EF230" s="27"/>
      <c r="EG230" s="27"/>
      <c r="EH230" s="27"/>
      <c r="EI230" s="27"/>
      <c r="EJ230" s="27"/>
      <c r="EK230" s="27"/>
      <c r="EL230" s="27"/>
    </row>
    <row r="231" spans="1:254" s="6" customFormat="1" ht="12" customHeight="1" x14ac:dyDescent="0.15"/>
    <row r="232" spans="1:254" s="4" customFormat="1" ht="12" customHeight="1" x14ac:dyDescent="0.15">
      <c r="A232" s="4" t="s">
        <v>186</v>
      </c>
      <c r="B232" s="5" t="s">
        <v>176</v>
      </c>
      <c r="C232" s="8">
        <f>SUM(C202:C214)</f>
        <v>2586.8771824302576</v>
      </c>
      <c r="D232" s="8">
        <f>SUM(D202:D214)</f>
        <v>25439.1</v>
      </c>
      <c r="E232" s="8">
        <f t="shared" ref="E232:BP232" si="81">SUM(E202:E214)</f>
        <v>25298.480000000003</v>
      </c>
      <c r="F232" s="8">
        <f t="shared" si="81"/>
        <v>9842.23</v>
      </c>
      <c r="G232" s="8">
        <f t="shared" si="81"/>
        <v>39479.08</v>
      </c>
      <c r="H232" s="8">
        <f t="shared" si="81"/>
        <v>2133.91</v>
      </c>
      <c r="I232" s="8">
        <f t="shared" si="81"/>
        <v>1345.0585120000001</v>
      </c>
      <c r="J232" s="8">
        <f t="shared" si="81"/>
        <v>139390.96170000001</v>
      </c>
      <c r="K232" s="8">
        <f t="shared" si="81"/>
        <v>112669.8317010469</v>
      </c>
      <c r="L232" s="8">
        <f t="shared" si="81"/>
        <v>96302.049599999998</v>
      </c>
      <c r="M232" s="8">
        <f t="shared" si="81"/>
        <v>75471.667000000001</v>
      </c>
      <c r="N232" s="8">
        <f t="shared" si="81"/>
        <v>75471.667000000001</v>
      </c>
      <c r="O232" s="8">
        <f t="shared" si="81"/>
        <v>140735.79449999999</v>
      </c>
      <c r="P232" s="8">
        <f t="shared" si="81"/>
        <v>1367.055382</v>
      </c>
      <c r="Q232" s="8">
        <f t="shared" si="81"/>
        <v>97669.101500000004</v>
      </c>
      <c r="R232" s="8">
        <f t="shared" si="81"/>
        <v>60.88</v>
      </c>
      <c r="S232" s="8">
        <f t="shared" si="81"/>
        <v>0</v>
      </c>
      <c r="T232" s="8">
        <f t="shared" si="81"/>
        <v>140735.79449999999</v>
      </c>
      <c r="U232" s="8">
        <f t="shared" si="81"/>
        <v>116213.17419999999</v>
      </c>
      <c r="V232" s="8">
        <f t="shared" si="81"/>
        <v>116213.17419999999</v>
      </c>
      <c r="W232" s="8">
        <f t="shared" si="81"/>
        <v>24280.223781699999</v>
      </c>
      <c r="X232" s="8">
        <f t="shared" si="81"/>
        <v>24280.223781699999</v>
      </c>
      <c r="Y232" s="8">
        <f t="shared" si="81"/>
        <v>303.27999999999997</v>
      </c>
      <c r="Z232" s="8">
        <f t="shared" si="81"/>
        <v>60.88</v>
      </c>
      <c r="AA232" s="8">
        <f t="shared" si="81"/>
        <v>21.997335138058332</v>
      </c>
      <c r="AB232" s="8">
        <f t="shared" si="81"/>
        <v>18544.064829999999</v>
      </c>
      <c r="AC232" s="8">
        <f t="shared" si="81"/>
        <v>18973.833720119594</v>
      </c>
      <c r="AD232" s="8">
        <f t="shared" si="81"/>
        <v>8831.5598270301034</v>
      </c>
      <c r="AE232" s="8">
        <f t="shared" si="81"/>
        <v>0</v>
      </c>
      <c r="AF232" s="8">
        <f t="shared" si="81"/>
        <v>429.767387819595</v>
      </c>
      <c r="AG232" s="8">
        <f t="shared" si="81"/>
        <v>16408.946420089342</v>
      </c>
      <c r="AH232" s="8">
        <f t="shared" si="81"/>
        <v>16408.946420089342</v>
      </c>
      <c r="AI232" s="8">
        <f t="shared" si="81"/>
        <v>11396.44000678157</v>
      </c>
      <c r="AJ232" s="8">
        <f t="shared" si="81"/>
        <v>11396.44000678157</v>
      </c>
      <c r="AK232" s="8">
        <f t="shared" si="81"/>
        <v>2564.8798568513171</v>
      </c>
      <c r="AL232" s="8">
        <f t="shared" si="81"/>
        <v>11396.44000678157</v>
      </c>
      <c r="AM232" s="8">
        <f t="shared" si="81"/>
        <v>25566.709719936804</v>
      </c>
      <c r="AN232" s="8">
        <f t="shared" si="81"/>
        <v>23850.446970226923</v>
      </c>
      <c r="AO232" s="8">
        <f t="shared" si="81"/>
        <v>23850.446970226923</v>
      </c>
      <c r="AP232" s="8">
        <f t="shared" si="81"/>
        <v>1716.1772252524099</v>
      </c>
      <c r="AQ232" s="8">
        <f t="shared" si="81"/>
        <v>1716.1772252524099</v>
      </c>
      <c r="AR232" s="8">
        <f t="shared" si="81"/>
        <v>0</v>
      </c>
      <c r="AS232" s="8">
        <f t="shared" si="81"/>
        <v>1286.4093813598099</v>
      </c>
      <c r="AT232" s="8">
        <f t="shared" si="81"/>
        <v>23850.446970226923</v>
      </c>
      <c r="AU232" s="8">
        <f t="shared" si="81"/>
        <v>75471.667000000001</v>
      </c>
      <c r="AV232" s="8">
        <f t="shared" si="81"/>
        <v>75471.667000000001</v>
      </c>
      <c r="AW232" s="8">
        <f t="shared" si="81"/>
        <v>740340.20409999997</v>
      </c>
      <c r="AX232" s="8">
        <f t="shared" si="81"/>
        <v>740340.20409999997</v>
      </c>
      <c r="AY232" s="8">
        <f t="shared" si="81"/>
        <v>740340.20409999997</v>
      </c>
      <c r="AZ232" s="8">
        <f t="shared" si="81"/>
        <v>740340.20409999997</v>
      </c>
      <c r="BA232" s="8">
        <f t="shared" si="81"/>
        <v>740340.20409999997</v>
      </c>
      <c r="BB232" s="8">
        <f t="shared" si="81"/>
        <v>740340.20409999997</v>
      </c>
      <c r="BC232" s="8">
        <f t="shared" si="81"/>
        <v>629288.45239999995</v>
      </c>
      <c r="BD232" s="8">
        <f t="shared" si="81"/>
        <v>111051.75971490001</v>
      </c>
      <c r="BE232" s="8">
        <f t="shared" si="81"/>
        <v>16408.946420089342</v>
      </c>
      <c r="BF232" s="8">
        <f t="shared" si="81"/>
        <v>124024.45430067526</v>
      </c>
      <c r="BG232" s="8">
        <f t="shared" si="81"/>
        <v>124024.45430067526</v>
      </c>
      <c r="BH232" s="8">
        <f t="shared" si="81"/>
        <v>124024.45430067526</v>
      </c>
      <c r="BI232" s="8">
        <f t="shared" si="81"/>
        <v>124024.45430067526</v>
      </c>
      <c r="BJ232" s="8">
        <f t="shared" si="81"/>
        <v>124024.45430067526</v>
      </c>
      <c r="BK232" s="8">
        <f t="shared" si="81"/>
        <v>124024.45430067526</v>
      </c>
      <c r="BL232" s="8">
        <f t="shared" si="81"/>
        <v>111623.72030044379</v>
      </c>
      <c r="BM232" s="8">
        <f t="shared" si="81"/>
        <v>12401.156100231481</v>
      </c>
      <c r="BN232" s="8">
        <f t="shared" si="81"/>
        <v>21.997335138058332</v>
      </c>
      <c r="BO232" s="8">
        <f t="shared" si="81"/>
        <v>20554.013613702999</v>
      </c>
      <c r="BP232" s="8">
        <f t="shared" si="81"/>
        <v>20554.013613702999</v>
      </c>
      <c r="BQ232" s="8">
        <f t="shared" ref="BQ232:CO232" si="82">SUM(BQ202:BQ214)</f>
        <v>20554.013613702999</v>
      </c>
      <c r="BR232" s="8">
        <f t="shared" si="82"/>
        <v>20554.013613702999</v>
      </c>
      <c r="BS232" s="8">
        <f t="shared" si="82"/>
        <v>20554.013613702999</v>
      </c>
      <c r="BT232" s="8">
        <f t="shared" si="82"/>
        <v>20554.013613702999</v>
      </c>
      <c r="BU232" s="8">
        <f t="shared" si="82"/>
        <v>18498.580131040231</v>
      </c>
      <c r="BV232" s="8">
        <f t="shared" si="82"/>
        <v>2055.4303826607702</v>
      </c>
      <c r="BW232" s="8">
        <f t="shared" si="82"/>
        <v>23850.446970226923</v>
      </c>
      <c r="BX232" s="8">
        <f t="shared" si="82"/>
        <v>40507.155120385396</v>
      </c>
      <c r="BY232" s="8">
        <f t="shared" si="82"/>
        <v>40507.155120385396</v>
      </c>
      <c r="BZ232" s="8">
        <f t="shared" si="82"/>
        <v>40507.155120385396</v>
      </c>
      <c r="CA232" s="8">
        <f t="shared" si="82"/>
        <v>40507.155120385396</v>
      </c>
      <c r="CB232" s="8">
        <f t="shared" si="82"/>
        <v>40507.155120385396</v>
      </c>
      <c r="CC232" s="8">
        <f t="shared" si="82"/>
        <v>40507.155120385396</v>
      </c>
      <c r="CD232" s="8">
        <f t="shared" si="82"/>
        <v>36456.455480212666</v>
      </c>
      <c r="CE232" s="8">
        <f t="shared" si="82"/>
        <v>4050.6986381727347</v>
      </c>
      <c r="CF232" s="8">
        <f t="shared" si="82"/>
        <v>214862.62700000001</v>
      </c>
      <c r="CG232" s="8">
        <f t="shared" si="82"/>
        <v>75471.667000000001</v>
      </c>
      <c r="CH232" s="8">
        <f t="shared" si="82"/>
        <v>140432.51449999999</v>
      </c>
      <c r="CI232" s="8">
        <f t="shared" si="82"/>
        <v>0</v>
      </c>
      <c r="CJ232" s="8">
        <f t="shared" si="82"/>
        <v>21.997335138058332</v>
      </c>
      <c r="CK232" s="8">
        <f t="shared" si="82"/>
        <v>16408.946420089342</v>
      </c>
      <c r="CL232" s="8">
        <f t="shared" si="82"/>
        <v>303.27999999999997</v>
      </c>
      <c r="CM232" s="8">
        <f t="shared" si="82"/>
        <v>23850.446970226923</v>
      </c>
      <c r="CN232" s="8">
        <f t="shared" si="82"/>
        <v>75471.667000000001</v>
      </c>
      <c r="CO232" s="8">
        <f t="shared" si="82"/>
        <v>139390.96170000001</v>
      </c>
      <c r="CP232" s="8"/>
      <c r="CQ232" s="8"/>
      <c r="CR232" s="8"/>
      <c r="CS232" s="8"/>
      <c r="CT232" s="8"/>
      <c r="CU232" s="8"/>
      <c r="CV232" s="8"/>
      <c r="CW232" s="8"/>
      <c r="CX232" s="8"/>
      <c r="CY232" s="8"/>
      <c r="CZ232" s="8"/>
      <c r="DA232" s="8"/>
      <c r="DB232" s="8"/>
      <c r="DC232" s="8"/>
      <c r="DD232" s="8"/>
      <c r="DE232" s="8"/>
      <c r="DF232" s="8"/>
      <c r="DG232" s="8"/>
      <c r="DH232" s="8"/>
      <c r="DI232" s="8"/>
      <c r="DJ232" s="8"/>
      <c r="DK232" s="8"/>
      <c r="DL232" s="8"/>
      <c r="DM232" s="8"/>
      <c r="DN232" s="8"/>
      <c r="DO232" s="8"/>
      <c r="DP232" s="8"/>
      <c r="DQ232" s="8"/>
      <c r="DR232" s="8"/>
      <c r="DS232" s="8"/>
      <c r="DT232" s="8"/>
      <c r="DU232" s="8"/>
      <c r="DV232" s="8"/>
      <c r="DW232" s="8"/>
      <c r="DX232" s="8"/>
      <c r="DY232" s="8"/>
      <c r="DZ232" s="8"/>
      <c r="EA232" s="8"/>
      <c r="EB232" s="8"/>
      <c r="EC232" s="8"/>
      <c r="ED232" s="8"/>
      <c r="EE232" s="8"/>
      <c r="EF232" s="8"/>
      <c r="EG232" s="8"/>
      <c r="EH232" s="8"/>
      <c r="EI232" s="8"/>
      <c r="EJ232" s="8"/>
      <c r="EK232" s="8"/>
      <c r="EL232" s="8"/>
      <c r="EM232" s="8"/>
      <c r="EN232" s="8"/>
      <c r="EO232" s="8"/>
      <c r="EP232" s="8"/>
      <c r="EQ232" s="8"/>
      <c r="ER232" s="8"/>
      <c r="ES232" s="8"/>
      <c r="ET232" s="8"/>
      <c r="EU232" s="8"/>
      <c r="EV232" s="8"/>
      <c r="EW232" s="8"/>
      <c r="EX232" s="8"/>
      <c r="EY232" s="8"/>
      <c r="EZ232" s="8"/>
      <c r="FA232" s="8"/>
      <c r="FB232" s="8"/>
      <c r="FC232" s="8"/>
      <c r="FD232" s="8"/>
      <c r="FE232" s="8"/>
      <c r="FF232" s="8"/>
      <c r="FG232" s="8"/>
      <c r="FH232" s="8"/>
      <c r="FI232" s="8"/>
      <c r="FJ232" s="8"/>
      <c r="FK232" s="8"/>
      <c r="FL232" s="8"/>
      <c r="FM232" s="8"/>
      <c r="FN232" s="8"/>
      <c r="FO232" s="8"/>
      <c r="FP232" s="8"/>
      <c r="FQ232" s="8"/>
      <c r="FR232" s="8"/>
      <c r="FS232" s="8"/>
      <c r="FT232" s="8"/>
      <c r="FU232" s="8"/>
      <c r="FV232" s="8"/>
      <c r="FW232" s="8"/>
      <c r="FX232" s="8"/>
      <c r="FY232" s="8"/>
      <c r="FZ232" s="8"/>
      <c r="GA232" s="8"/>
      <c r="GB232" s="8"/>
      <c r="GC232" s="8"/>
      <c r="GD232" s="8"/>
      <c r="GE232" s="8"/>
      <c r="GF232" s="8"/>
      <c r="GG232" s="8"/>
      <c r="GH232" s="8"/>
      <c r="GI232" s="8"/>
      <c r="GJ232" s="8"/>
      <c r="GK232" s="8"/>
      <c r="GL232" s="8"/>
      <c r="GM232" s="8"/>
      <c r="GN232" s="8"/>
      <c r="GO232" s="8"/>
      <c r="GP232" s="8"/>
      <c r="GQ232" s="8"/>
      <c r="GR232" s="8"/>
      <c r="GS232" s="8"/>
      <c r="GT232" s="8"/>
      <c r="GU232" s="8"/>
      <c r="GV232" s="8"/>
      <c r="GW232" s="8"/>
      <c r="GX232" s="8"/>
      <c r="GY232" s="8"/>
      <c r="GZ232" s="8"/>
      <c r="HA232" s="8"/>
      <c r="HB232" s="8"/>
      <c r="HC232" s="8"/>
      <c r="HD232" s="8"/>
      <c r="HE232" s="8"/>
      <c r="HF232" s="8"/>
      <c r="HG232" s="8"/>
      <c r="HH232" s="8"/>
      <c r="HI232" s="8"/>
      <c r="HJ232" s="8"/>
      <c r="HK232" s="8"/>
      <c r="HL232" s="8"/>
      <c r="HM232" s="8"/>
      <c r="HN232" s="8"/>
      <c r="HO232" s="8"/>
      <c r="HP232" s="8"/>
      <c r="HQ232" s="8"/>
      <c r="HR232" s="8"/>
      <c r="HS232" s="8"/>
      <c r="HT232" s="8"/>
      <c r="HU232" s="8"/>
      <c r="HV232" s="8"/>
      <c r="HW232" s="8"/>
      <c r="HX232" s="8"/>
      <c r="HY232" s="8"/>
      <c r="HZ232" s="8"/>
      <c r="IA232" s="8"/>
      <c r="IB232" s="8"/>
      <c r="IC232" s="8"/>
      <c r="ID232" s="8"/>
      <c r="IE232" s="8"/>
      <c r="IF232" s="8"/>
      <c r="IG232" s="8"/>
      <c r="IH232" s="8"/>
      <c r="II232" s="8"/>
      <c r="IJ232" s="8"/>
      <c r="IK232" s="8"/>
      <c r="IL232" s="8"/>
      <c r="IM232" s="8"/>
      <c r="IN232" s="8"/>
      <c r="IO232" s="8"/>
      <c r="IP232" s="8"/>
      <c r="IQ232" s="8"/>
      <c r="IR232" s="8"/>
      <c r="IS232" s="8"/>
      <c r="IT232" s="8"/>
    </row>
    <row r="233" spans="1:254" s="4" customFormat="1" ht="12" customHeight="1" x14ac:dyDescent="0.15">
      <c r="A233" s="4" t="s">
        <v>187</v>
      </c>
      <c r="B233" s="5" t="s">
        <v>555</v>
      </c>
      <c r="C233" s="8">
        <f>IF(C25=" ",0,C25)</f>
        <v>2.8362120000000002</v>
      </c>
      <c r="D233" s="8">
        <f>IF(D25=" ",0,D25)</f>
        <v>50.878369999999997</v>
      </c>
      <c r="E233" s="8">
        <f t="shared" ref="E233:BP233" si="83">IF(E25=" ",0,E25)</f>
        <v>3856.873</v>
      </c>
      <c r="F233" s="8">
        <f t="shared" si="83"/>
        <v>10.17559</v>
      </c>
      <c r="G233" s="8">
        <f t="shared" si="83"/>
        <v>19229.939999999999</v>
      </c>
      <c r="H233" s="8">
        <f t="shared" si="83"/>
        <v>2.210931</v>
      </c>
      <c r="I233" s="8">
        <f t="shared" si="83"/>
        <v>415.90210000000002</v>
      </c>
      <c r="J233" s="8">
        <f t="shared" si="83"/>
        <v>71787.759999999995</v>
      </c>
      <c r="K233" s="8">
        <f t="shared" si="83"/>
        <v>131.76439999999999</v>
      </c>
      <c r="L233" s="8">
        <f t="shared" si="83"/>
        <v>111.4387</v>
      </c>
      <c r="M233" s="8">
        <f t="shared" si="83"/>
        <v>81.391769999999994</v>
      </c>
      <c r="N233" s="8">
        <f t="shared" si="83"/>
        <v>77.243099999999998</v>
      </c>
      <c r="O233" s="8">
        <f t="shared" si="83"/>
        <v>72211.86</v>
      </c>
      <c r="P233" s="8">
        <f t="shared" si="83"/>
        <v>1.5819270000000001</v>
      </c>
      <c r="Q233" s="8">
        <f t="shared" si="83"/>
        <v>113.0206</v>
      </c>
      <c r="R233" s="8">
        <f t="shared" si="83"/>
        <v>7.01624E-2</v>
      </c>
      <c r="S233" s="8">
        <f t="shared" si="83"/>
        <v>0</v>
      </c>
      <c r="T233" s="8">
        <f t="shared" si="83"/>
        <v>156.60230000000001</v>
      </c>
      <c r="U233" s="8">
        <f t="shared" si="83"/>
        <v>134.4794</v>
      </c>
      <c r="V233" s="8">
        <f t="shared" si="83"/>
        <v>134.4408</v>
      </c>
      <c r="W233" s="8">
        <f t="shared" si="83"/>
        <v>24.655850000000001</v>
      </c>
      <c r="X233" s="8">
        <f t="shared" si="83"/>
        <v>24.653739999999999</v>
      </c>
      <c r="Y233" s="8">
        <f t="shared" si="83"/>
        <v>135.2073</v>
      </c>
      <c r="Z233" s="8">
        <f t="shared" si="83"/>
        <v>7.0171800000000006E-2</v>
      </c>
      <c r="AA233" s="8">
        <f t="shared" si="83"/>
        <v>2.9315399999999998E-2</v>
      </c>
      <c r="AB233" s="8">
        <f t="shared" si="83"/>
        <v>21.45879</v>
      </c>
      <c r="AC233" s="8">
        <f t="shared" si="83"/>
        <v>21.93957</v>
      </c>
      <c r="AD233" s="8">
        <f t="shared" si="83"/>
        <v>9.6676339999999996</v>
      </c>
      <c r="AE233" s="8">
        <f t="shared" si="83"/>
        <v>0</v>
      </c>
      <c r="AF233" s="8">
        <f t="shared" si="83"/>
        <v>0.47837780000000002</v>
      </c>
      <c r="AG233" s="8">
        <f t="shared" si="83"/>
        <v>20.43317</v>
      </c>
      <c r="AH233" s="8">
        <f t="shared" si="83"/>
        <v>20.420770000000001</v>
      </c>
      <c r="AI233" s="8">
        <f t="shared" si="83"/>
        <v>4443.0439999999999</v>
      </c>
      <c r="AJ233" s="8">
        <f t="shared" si="83"/>
        <v>12.47533</v>
      </c>
      <c r="AK233" s="8">
        <f t="shared" si="83"/>
        <v>2.8076940000000001</v>
      </c>
      <c r="AL233" s="8">
        <f t="shared" si="83"/>
        <v>12.47533</v>
      </c>
      <c r="AM233" s="8">
        <f t="shared" si="83"/>
        <v>25.96463</v>
      </c>
      <c r="AN233" s="8">
        <f t="shared" si="83"/>
        <v>25.131340000000002</v>
      </c>
      <c r="AO233" s="8">
        <f t="shared" si="83"/>
        <v>25.12867</v>
      </c>
      <c r="AP233" s="8">
        <f t="shared" si="83"/>
        <v>2178.4769999999999</v>
      </c>
      <c r="AQ233" s="8">
        <f t="shared" si="83"/>
        <v>1.777012</v>
      </c>
      <c r="AR233" s="8">
        <f t="shared" si="83"/>
        <v>0</v>
      </c>
      <c r="AS233" s="8">
        <f t="shared" si="83"/>
        <v>1.307032</v>
      </c>
      <c r="AT233" s="8">
        <f t="shared" si="83"/>
        <v>24.117930000000001</v>
      </c>
      <c r="AU233" s="8">
        <f t="shared" si="83"/>
        <v>77.252229999999997</v>
      </c>
      <c r="AV233" s="8">
        <f t="shared" si="83"/>
        <v>81.391769999999994</v>
      </c>
      <c r="AW233" s="8">
        <f t="shared" si="83"/>
        <v>798.41359999999997</v>
      </c>
      <c r="AX233" s="8">
        <f t="shared" si="83"/>
        <v>798.41359999999997</v>
      </c>
      <c r="AY233" s="8">
        <f t="shared" si="83"/>
        <v>33293.339999999997</v>
      </c>
      <c r="AZ233" s="8">
        <f t="shared" si="83"/>
        <v>798.41359999999997</v>
      </c>
      <c r="BA233" s="8">
        <f t="shared" si="83"/>
        <v>798.43399999999997</v>
      </c>
      <c r="BB233" s="8">
        <f t="shared" si="83"/>
        <v>18506.169999999998</v>
      </c>
      <c r="BC233" s="8">
        <f t="shared" si="83"/>
        <v>678.49590000000001</v>
      </c>
      <c r="BD233" s="8">
        <f t="shared" si="83"/>
        <v>32614.880000000001</v>
      </c>
      <c r="BE233" s="8">
        <f t="shared" si="83"/>
        <v>20.420770000000001</v>
      </c>
      <c r="BF233" s="8">
        <f t="shared" si="83"/>
        <v>154.3477</v>
      </c>
      <c r="BG233" s="8">
        <f t="shared" si="83"/>
        <v>154.3477</v>
      </c>
      <c r="BH233" s="8">
        <f t="shared" si="83"/>
        <v>4547.3509999999997</v>
      </c>
      <c r="BI233" s="8">
        <f t="shared" si="83"/>
        <v>154.3477</v>
      </c>
      <c r="BJ233" s="8">
        <f t="shared" si="83"/>
        <v>154.35050000000001</v>
      </c>
      <c r="BK233" s="8">
        <f t="shared" si="83"/>
        <v>2864.8130000000001</v>
      </c>
      <c r="BL233" s="8">
        <f t="shared" si="83"/>
        <v>141.14429999999999</v>
      </c>
      <c r="BM233" s="8">
        <f t="shared" si="83"/>
        <v>4406.3059999999996</v>
      </c>
      <c r="BN233" s="8">
        <f t="shared" si="83"/>
        <v>2.9315399999999998E-2</v>
      </c>
      <c r="BO233" s="8">
        <f t="shared" si="83"/>
        <v>27.391960000000001</v>
      </c>
      <c r="BP233" s="8">
        <f t="shared" si="83"/>
        <v>27.391960000000001</v>
      </c>
      <c r="BQ233" s="8">
        <f t="shared" ref="BQ233:CO233" si="84">IF(BQ25=" ",0,BQ25)</f>
        <v>541.7165</v>
      </c>
      <c r="BR233" s="8">
        <f t="shared" si="84"/>
        <v>27.391960000000001</v>
      </c>
      <c r="BS233" s="8">
        <f t="shared" si="84"/>
        <v>27.380130000000001</v>
      </c>
      <c r="BT233" s="8">
        <f t="shared" si="84"/>
        <v>274.74419999999998</v>
      </c>
      <c r="BU233" s="8">
        <f t="shared" si="84"/>
        <v>24.65118</v>
      </c>
      <c r="BV233" s="8">
        <f t="shared" si="84"/>
        <v>517.06759999999997</v>
      </c>
      <c r="BW233" s="8">
        <f t="shared" si="84"/>
        <v>25.12867</v>
      </c>
      <c r="BX233" s="8">
        <f t="shared" si="84"/>
        <v>42.678069999999998</v>
      </c>
      <c r="BY233" s="8">
        <f t="shared" si="84"/>
        <v>42.678069999999998</v>
      </c>
      <c r="BZ233" s="8">
        <f t="shared" si="84"/>
        <v>5820.01</v>
      </c>
      <c r="CA233" s="8">
        <f t="shared" si="84"/>
        <v>42.678069999999998</v>
      </c>
      <c r="CB233" s="8">
        <f t="shared" si="84"/>
        <v>42.678280000000001</v>
      </c>
      <c r="CC233" s="8">
        <f t="shared" si="84"/>
        <v>4279.1099999999997</v>
      </c>
      <c r="CD233" s="8">
        <f t="shared" si="84"/>
        <v>38.410159999999998</v>
      </c>
      <c r="CE233" s="8">
        <f t="shared" si="84"/>
        <v>5781.59</v>
      </c>
      <c r="CF233" s="8">
        <f t="shared" si="84"/>
        <v>23049.25</v>
      </c>
      <c r="CG233" s="8">
        <f t="shared" si="84"/>
        <v>81.391769999999994</v>
      </c>
      <c r="CH233" s="8">
        <f t="shared" si="84"/>
        <v>156.1576</v>
      </c>
      <c r="CI233" s="8">
        <f t="shared" si="84"/>
        <v>0</v>
      </c>
      <c r="CJ233" s="8">
        <f t="shared" si="84"/>
        <v>2.9315399999999998E-2</v>
      </c>
      <c r="CK233" s="8">
        <f t="shared" si="84"/>
        <v>20.420770000000001</v>
      </c>
      <c r="CL233" s="8">
        <f t="shared" si="84"/>
        <v>135.20590000000001</v>
      </c>
      <c r="CM233" s="8">
        <f t="shared" si="84"/>
        <v>25.12867</v>
      </c>
      <c r="CN233" s="8">
        <f t="shared" si="84"/>
        <v>78.847999999999999</v>
      </c>
      <c r="CO233" s="8">
        <f t="shared" si="84"/>
        <v>52008.25</v>
      </c>
      <c r="CP233" s="8"/>
      <c r="CQ233" s="8"/>
      <c r="CR233" s="8"/>
      <c r="CS233" s="8"/>
      <c r="CT233" s="8"/>
      <c r="CU233" s="8"/>
      <c r="CV233" s="8"/>
      <c r="CW233" s="8"/>
      <c r="CX233" s="8"/>
      <c r="CY233" s="8"/>
      <c r="CZ233" s="8"/>
      <c r="DA233" s="8"/>
      <c r="DB233" s="8"/>
      <c r="DC233" s="8"/>
      <c r="DD233" s="8"/>
      <c r="DE233" s="8"/>
      <c r="DF233" s="8"/>
      <c r="DG233" s="8"/>
      <c r="DH233" s="8"/>
      <c r="DI233" s="8"/>
      <c r="DJ233" s="8"/>
      <c r="DK233" s="8"/>
      <c r="DL233" s="8"/>
      <c r="DM233" s="8"/>
      <c r="DN233" s="8"/>
      <c r="DO233" s="8"/>
      <c r="DP233" s="8"/>
      <c r="DQ233" s="8"/>
      <c r="DR233" s="8"/>
      <c r="DS233" s="8"/>
      <c r="DT233" s="8"/>
      <c r="DU233" s="8"/>
      <c r="DV233" s="8"/>
      <c r="DW233" s="8"/>
      <c r="DX233" s="8"/>
      <c r="DY233" s="8"/>
      <c r="DZ233" s="8"/>
      <c r="EA233" s="8"/>
      <c r="EB233" s="8"/>
      <c r="EC233" s="8"/>
      <c r="ED233" s="8"/>
      <c r="EE233" s="8"/>
      <c r="EF233" s="8"/>
      <c r="EG233" s="8"/>
      <c r="EH233" s="8"/>
      <c r="EI233" s="8"/>
      <c r="EJ233" s="8"/>
      <c r="EK233" s="8"/>
      <c r="EL233" s="8"/>
      <c r="EM233" s="8"/>
      <c r="EN233" s="8"/>
      <c r="EO233" s="8"/>
      <c r="EP233" s="8"/>
      <c r="EQ233" s="8"/>
      <c r="ER233" s="8"/>
      <c r="ES233" s="8"/>
      <c r="ET233" s="8"/>
      <c r="EU233" s="8"/>
      <c r="EV233" s="8"/>
      <c r="EW233" s="8"/>
      <c r="EX233" s="8"/>
      <c r="EY233" s="8"/>
      <c r="EZ233" s="8"/>
      <c r="FA233" s="8"/>
      <c r="FB233" s="8"/>
      <c r="FC233" s="8"/>
      <c r="FD233" s="8"/>
      <c r="FE233" s="8"/>
      <c r="FF233" s="8"/>
      <c r="FG233" s="8"/>
      <c r="FH233" s="8"/>
      <c r="FI233" s="8"/>
      <c r="FJ233" s="8"/>
      <c r="FK233" s="8"/>
      <c r="FL233" s="8"/>
      <c r="FM233" s="8"/>
      <c r="FN233" s="8"/>
      <c r="FO233" s="8"/>
      <c r="FP233" s="8"/>
      <c r="FQ233" s="8"/>
      <c r="FR233" s="8"/>
      <c r="FS233" s="8"/>
      <c r="FT233" s="8"/>
      <c r="FU233" s="8"/>
      <c r="FV233" s="8"/>
      <c r="FW233" s="8"/>
      <c r="FX233" s="8"/>
      <c r="FY233" s="8"/>
      <c r="FZ233" s="8"/>
      <c r="GA233" s="8"/>
      <c r="GB233" s="8"/>
      <c r="GC233" s="8"/>
      <c r="GD233" s="8"/>
      <c r="GE233" s="8"/>
      <c r="GF233" s="8"/>
      <c r="GG233" s="8"/>
      <c r="GH233" s="8"/>
      <c r="GI233" s="8"/>
      <c r="GJ233" s="8"/>
      <c r="GK233" s="8"/>
      <c r="GL233" s="8"/>
      <c r="GM233" s="8"/>
      <c r="GN233" s="8"/>
      <c r="GO233" s="8"/>
      <c r="GP233" s="8"/>
      <c r="GQ233" s="8"/>
      <c r="GR233" s="8"/>
      <c r="GS233" s="8"/>
      <c r="GT233" s="8"/>
      <c r="GU233" s="8"/>
      <c r="GV233" s="8"/>
      <c r="GW233" s="8"/>
      <c r="GX233" s="8"/>
      <c r="GY233" s="8"/>
      <c r="GZ233" s="8"/>
      <c r="HA233" s="8"/>
      <c r="HB233" s="8"/>
      <c r="HC233" s="8"/>
      <c r="HD233" s="8"/>
      <c r="HE233" s="8"/>
      <c r="HF233" s="8"/>
      <c r="HG233" s="8"/>
      <c r="HH233" s="8"/>
      <c r="HI233" s="8"/>
      <c r="HJ233" s="8"/>
      <c r="HK233" s="8"/>
      <c r="HL233" s="8"/>
      <c r="HM233" s="8"/>
      <c r="HN233" s="8"/>
      <c r="HO233" s="8"/>
      <c r="HP233" s="8"/>
      <c r="HQ233" s="8"/>
      <c r="HR233" s="8"/>
      <c r="HS233" s="8"/>
      <c r="HT233" s="8"/>
      <c r="HU233" s="8"/>
      <c r="HV233" s="8"/>
      <c r="HW233" s="8"/>
      <c r="HX233" s="8"/>
      <c r="HY233" s="8"/>
      <c r="HZ233" s="8"/>
      <c r="IA233" s="8"/>
      <c r="IB233" s="8"/>
      <c r="IC233" s="8"/>
      <c r="ID233" s="8"/>
      <c r="IE233" s="8"/>
      <c r="IF233" s="8"/>
      <c r="IG233" s="8"/>
      <c r="IH233" s="8"/>
      <c r="II233" s="8"/>
      <c r="IJ233" s="8"/>
      <c r="IK233" s="8"/>
      <c r="IL233" s="8"/>
      <c r="IM233" s="8"/>
      <c r="IN233" s="8"/>
      <c r="IO233" s="8"/>
      <c r="IP233" s="8"/>
      <c r="IQ233" s="8"/>
      <c r="IR233" s="8"/>
      <c r="IS233" s="8"/>
      <c r="IT233" s="8"/>
    </row>
    <row r="234" spans="1:254" s="4" customFormat="1" ht="12" customHeight="1" x14ac:dyDescent="0.15">
      <c r="A234" s="4" t="s">
        <v>188</v>
      </c>
      <c r="B234" s="5" t="s">
        <v>556</v>
      </c>
      <c r="C234" s="8">
        <f>IF(C28=" ",0,C28)</f>
        <v>912.08889999999997</v>
      </c>
      <c r="D234" s="8">
        <f>IF(D28=" ",0,D28)</f>
        <v>499.99829999999997</v>
      </c>
      <c r="E234" s="8">
        <f t="shared" ref="E234:BP234" si="85">IF(E28=" ",0,E28)</f>
        <v>6.559323</v>
      </c>
      <c r="F234" s="8">
        <f t="shared" si="85"/>
        <v>967.23929999999996</v>
      </c>
      <c r="G234" s="8">
        <f t="shared" si="85"/>
        <v>2.0530010000000001</v>
      </c>
      <c r="H234" s="8">
        <f t="shared" si="85"/>
        <v>965.1635</v>
      </c>
      <c r="I234" s="8">
        <f t="shared" si="85"/>
        <v>3.2340740000000001</v>
      </c>
      <c r="J234" s="8">
        <f t="shared" si="85"/>
        <v>1.9417089999999999</v>
      </c>
      <c r="K234" s="8">
        <f t="shared" si="85"/>
        <v>855.08529999999996</v>
      </c>
      <c r="L234" s="8">
        <f t="shared" si="85"/>
        <v>864.17089999999996</v>
      </c>
      <c r="M234" s="8">
        <f t="shared" si="85"/>
        <v>927.26400000000001</v>
      </c>
      <c r="N234" s="8">
        <f t="shared" si="85"/>
        <v>977.06679999999994</v>
      </c>
      <c r="O234" s="8">
        <f t="shared" si="85"/>
        <v>1.9489289999999999</v>
      </c>
      <c r="P234" s="8">
        <f t="shared" si="85"/>
        <v>864.17089999999996</v>
      </c>
      <c r="Q234" s="8">
        <f t="shared" si="85"/>
        <v>864.17089999999996</v>
      </c>
      <c r="R234" s="8">
        <f t="shared" si="85"/>
        <v>867.70100000000002</v>
      </c>
      <c r="S234" s="8">
        <f t="shared" si="85"/>
        <v>0</v>
      </c>
      <c r="T234" s="8">
        <f t="shared" si="85"/>
        <v>898.68299999999999</v>
      </c>
      <c r="U234" s="8">
        <f t="shared" si="85"/>
        <v>864.17089999999996</v>
      </c>
      <c r="V234" s="8">
        <f t="shared" si="85"/>
        <v>864.41869999999994</v>
      </c>
      <c r="W234" s="8">
        <f t="shared" si="85"/>
        <v>984.76499999999999</v>
      </c>
      <c r="X234" s="8">
        <f t="shared" si="85"/>
        <v>984.84950000000003</v>
      </c>
      <c r="Y234" s="8">
        <f t="shared" si="85"/>
        <v>2.2430729999999999</v>
      </c>
      <c r="Z234" s="8">
        <f t="shared" si="85"/>
        <v>867.58389999999997</v>
      </c>
      <c r="AA234" s="8">
        <f t="shared" si="85"/>
        <v>750.36649999999997</v>
      </c>
      <c r="AB234" s="8">
        <f t="shared" si="85"/>
        <v>864.17089999999996</v>
      </c>
      <c r="AC234" s="8">
        <f t="shared" si="85"/>
        <v>864.82240000000002</v>
      </c>
      <c r="AD234" s="8">
        <f t="shared" si="85"/>
        <v>913.5181</v>
      </c>
      <c r="AE234" s="8">
        <f t="shared" si="85"/>
        <v>0</v>
      </c>
      <c r="AF234" s="8">
        <f t="shared" si="85"/>
        <v>898.38480000000004</v>
      </c>
      <c r="AG234" s="8">
        <f t="shared" si="85"/>
        <v>803.05439999999999</v>
      </c>
      <c r="AH234" s="8">
        <f t="shared" si="85"/>
        <v>803.54219999999998</v>
      </c>
      <c r="AI234" s="8">
        <f t="shared" si="85"/>
        <v>2.565007</v>
      </c>
      <c r="AJ234" s="8">
        <f t="shared" si="85"/>
        <v>913.51819999999998</v>
      </c>
      <c r="AK234" s="8">
        <f t="shared" si="85"/>
        <v>913.51819999999998</v>
      </c>
      <c r="AL234" s="8">
        <f t="shared" si="85"/>
        <v>913.51819999999998</v>
      </c>
      <c r="AM234" s="8">
        <f t="shared" si="85"/>
        <v>984.67460000000005</v>
      </c>
      <c r="AN234" s="8">
        <f t="shared" si="85"/>
        <v>949.03189999999995</v>
      </c>
      <c r="AO234" s="8">
        <f t="shared" si="85"/>
        <v>949.13260000000002</v>
      </c>
      <c r="AP234" s="8">
        <f t="shared" si="85"/>
        <v>0.78778740000000003</v>
      </c>
      <c r="AQ234" s="8">
        <f t="shared" si="85"/>
        <v>965.76520000000005</v>
      </c>
      <c r="AR234" s="8">
        <f t="shared" si="85"/>
        <v>0</v>
      </c>
      <c r="AS234" s="8">
        <f t="shared" si="85"/>
        <v>984.22199999999998</v>
      </c>
      <c r="AT234" s="8">
        <f t="shared" si="85"/>
        <v>988.90920000000006</v>
      </c>
      <c r="AU234" s="8">
        <f t="shared" si="85"/>
        <v>976.95129999999995</v>
      </c>
      <c r="AV234" s="8">
        <f t="shared" si="85"/>
        <v>927.26400000000001</v>
      </c>
      <c r="AW234" s="8">
        <f t="shared" si="85"/>
        <v>927.26400000000001</v>
      </c>
      <c r="AX234" s="8">
        <f t="shared" si="85"/>
        <v>927.26400000000001</v>
      </c>
      <c r="AY234" s="8">
        <f t="shared" si="85"/>
        <v>22.236889999999999</v>
      </c>
      <c r="AZ234" s="8">
        <f t="shared" si="85"/>
        <v>927.26400000000001</v>
      </c>
      <c r="BA234" s="8">
        <f t="shared" si="85"/>
        <v>927.24019999999996</v>
      </c>
      <c r="BB234" s="8">
        <f t="shared" si="85"/>
        <v>40.005040000000001</v>
      </c>
      <c r="BC234" s="8">
        <f t="shared" si="85"/>
        <v>927.47609999999997</v>
      </c>
      <c r="BD234" s="8">
        <f t="shared" si="85"/>
        <v>3.4049320000000001</v>
      </c>
      <c r="BE234" s="8">
        <f t="shared" si="85"/>
        <v>803.54219999999998</v>
      </c>
      <c r="BF234" s="8">
        <f t="shared" si="85"/>
        <v>803.54219999999998</v>
      </c>
      <c r="BG234" s="8">
        <f t="shared" si="85"/>
        <v>803.54219999999998</v>
      </c>
      <c r="BH234" s="8">
        <f t="shared" si="85"/>
        <v>27.274090000000001</v>
      </c>
      <c r="BI234" s="8">
        <f t="shared" si="85"/>
        <v>803.54219999999998</v>
      </c>
      <c r="BJ234" s="8">
        <f t="shared" si="85"/>
        <v>803.52729999999997</v>
      </c>
      <c r="BK234" s="8">
        <f t="shared" si="85"/>
        <v>43.292490000000001</v>
      </c>
      <c r="BL234" s="8">
        <f t="shared" si="85"/>
        <v>790.84799999999996</v>
      </c>
      <c r="BM234" s="8">
        <f t="shared" si="85"/>
        <v>2.8144110000000002</v>
      </c>
      <c r="BN234" s="8">
        <f t="shared" si="85"/>
        <v>750.36649999999997</v>
      </c>
      <c r="BO234" s="8">
        <f t="shared" si="85"/>
        <v>750.36649999999997</v>
      </c>
      <c r="BP234" s="8">
        <f t="shared" si="85"/>
        <v>750.36649999999997</v>
      </c>
      <c r="BQ234" s="8">
        <f t="shared" ref="BQ234:CO234" si="86">IF(BQ28=" ",0,BQ28)</f>
        <v>37.94238</v>
      </c>
      <c r="BR234" s="8">
        <f t="shared" si="86"/>
        <v>750.36649999999997</v>
      </c>
      <c r="BS234" s="8">
        <f t="shared" si="86"/>
        <v>750.69060000000002</v>
      </c>
      <c r="BT234" s="8">
        <f t="shared" si="86"/>
        <v>74.811440000000005</v>
      </c>
      <c r="BU234" s="8">
        <f t="shared" si="86"/>
        <v>750.41359999999997</v>
      </c>
      <c r="BV234" s="8">
        <f t="shared" si="86"/>
        <v>3.9751660000000002</v>
      </c>
      <c r="BW234" s="8">
        <f t="shared" si="86"/>
        <v>949.13260000000002</v>
      </c>
      <c r="BX234" s="8">
        <f t="shared" si="86"/>
        <v>949.13260000000002</v>
      </c>
      <c r="BY234" s="8">
        <f t="shared" si="86"/>
        <v>949.13260000000002</v>
      </c>
      <c r="BZ234" s="8">
        <f t="shared" si="86"/>
        <v>6.9599799999999998</v>
      </c>
      <c r="CA234" s="8">
        <f t="shared" si="86"/>
        <v>949.13260000000002</v>
      </c>
      <c r="CB234" s="8">
        <f t="shared" si="86"/>
        <v>949.12810000000002</v>
      </c>
      <c r="CC234" s="8">
        <f t="shared" si="86"/>
        <v>9.4662570000000006</v>
      </c>
      <c r="CD234" s="8">
        <f t="shared" si="86"/>
        <v>949.13580000000002</v>
      </c>
      <c r="CE234" s="8">
        <f t="shared" si="86"/>
        <v>0.70062009999999997</v>
      </c>
      <c r="CF234" s="8">
        <f t="shared" si="86"/>
        <v>9.3218920000000001</v>
      </c>
      <c r="CG234" s="8">
        <f t="shared" si="86"/>
        <v>927.26400000000001</v>
      </c>
      <c r="CH234" s="8">
        <f t="shared" si="86"/>
        <v>899.3</v>
      </c>
      <c r="CI234" s="8">
        <f t="shared" si="86"/>
        <v>0</v>
      </c>
      <c r="CJ234" s="8">
        <f t="shared" si="86"/>
        <v>750.36649999999997</v>
      </c>
      <c r="CK234" s="8">
        <f t="shared" si="86"/>
        <v>803.54219999999998</v>
      </c>
      <c r="CL234" s="8">
        <f t="shared" si="86"/>
        <v>2.2430970000000001</v>
      </c>
      <c r="CM234" s="8">
        <f t="shared" si="86"/>
        <v>949.13260000000002</v>
      </c>
      <c r="CN234" s="8">
        <f t="shared" si="86"/>
        <v>957.17920000000004</v>
      </c>
      <c r="CO234" s="8">
        <f t="shared" si="86"/>
        <v>2.6801699999999999</v>
      </c>
      <c r="CP234" s="8"/>
      <c r="CQ234" s="8"/>
      <c r="CR234" s="8"/>
      <c r="CS234" s="8"/>
      <c r="CT234" s="8"/>
      <c r="CU234" s="8"/>
      <c r="CV234" s="8"/>
      <c r="CW234" s="8"/>
      <c r="CX234" s="8"/>
      <c r="CY234" s="8"/>
      <c r="CZ234" s="8"/>
      <c r="DA234" s="8"/>
      <c r="DB234" s="8"/>
      <c r="DC234" s="8"/>
      <c r="DD234" s="8"/>
      <c r="DE234" s="8"/>
      <c r="DF234" s="8"/>
      <c r="DG234" s="8"/>
      <c r="DH234" s="8"/>
      <c r="DI234" s="8"/>
      <c r="DJ234" s="8"/>
      <c r="DK234" s="8"/>
      <c r="DL234" s="8"/>
      <c r="DM234" s="8"/>
      <c r="DN234" s="8"/>
      <c r="DO234" s="8"/>
      <c r="DP234" s="8"/>
      <c r="DQ234" s="8"/>
      <c r="DR234" s="8"/>
      <c r="DS234" s="8"/>
      <c r="DT234" s="8"/>
      <c r="DU234" s="8"/>
      <c r="DV234" s="8"/>
      <c r="DW234" s="8"/>
      <c r="DX234" s="8"/>
      <c r="DY234" s="8"/>
      <c r="DZ234" s="8"/>
      <c r="EA234" s="8"/>
      <c r="EB234" s="8"/>
      <c r="EC234" s="8"/>
      <c r="ED234" s="8"/>
      <c r="EE234" s="8"/>
      <c r="EF234" s="8"/>
      <c r="EG234" s="8"/>
      <c r="EH234" s="8"/>
      <c r="EI234" s="8"/>
      <c r="EJ234" s="8"/>
      <c r="EK234" s="8"/>
      <c r="EL234" s="8"/>
      <c r="EM234" s="8"/>
      <c r="EN234" s="8"/>
      <c r="EO234" s="8"/>
      <c r="EP234" s="8"/>
      <c r="EQ234" s="8"/>
      <c r="ER234" s="8"/>
      <c r="ES234" s="8"/>
      <c r="ET234" s="8"/>
      <c r="EU234" s="8"/>
      <c r="EV234" s="8"/>
      <c r="EW234" s="8"/>
      <c r="EX234" s="8"/>
      <c r="EY234" s="8"/>
      <c r="EZ234" s="8"/>
      <c r="FA234" s="8"/>
      <c r="FB234" s="8"/>
      <c r="FC234" s="8"/>
      <c r="FD234" s="8"/>
      <c r="FE234" s="8"/>
      <c r="FF234" s="8"/>
      <c r="FG234" s="8"/>
      <c r="FH234" s="8"/>
      <c r="FI234" s="8"/>
      <c r="FJ234" s="8"/>
      <c r="FK234" s="8"/>
      <c r="FL234" s="8"/>
      <c r="FM234" s="8"/>
      <c r="FN234" s="8"/>
      <c r="FO234" s="8"/>
      <c r="FP234" s="8"/>
      <c r="FQ234" s="8"/>
      <c r="FR234" s="8"/>
      <c r="FS234" s="8"/>
      <c r="FT234" s="8"/>
      <c r="FU234" s="8"/>
      <c r="FV234" s="8"/>
      <c r="FW234" s="8"/>
      <c r="FX234" s="8"/>
      <c r="FY234" s="8"/>
      <c r="FZ234" s="8"/>
      <c r="GA234" s="8"/>
      <c r="GB234" s="8"/>
      <c r="GC234" s="8"/>
      <c r="GD234" s="8"/>
      <c r="GE234" s="8"/>
      <c r="GF234" s="8"/>
      <c r="GG234" s="8"/>
      <c r="GH234" s="8"/>
      <c r="GI234" s="8"/>
      <c r="GJ234" s="8"/>
      <c r="GK234" s="8"/>
      <c r="GL234" s="8"/>
      <c r="GM234" s="8"/>
      <c r="GN234" s="8"/>
      <c r="GO234" s="8"/>
      <c r="GP234" s="8"/>
      <c r="GQ234" s="8"/>
      <c r="GR234" s="8"/>
      <c r="GS234" s="8"/>
      <c r="GT234" s="8"/>
      <c r="GU234" s="8"/>
      <c r="GV234" s="8"/>
      <c r="GW234" s="8"/>
      <c r="GX234" s="8"/>
      <c r="GY234" s="8"/>
      <c r="GZ234" s="8"/>
      <c r="HA234" s="8"/>
      <c r="HB234" s="8"/>
      <c r="HC234" s="8"/>
      <c r="HD234" s="8"/>
      <c r="HE234" s="8"/>
      <c r="HF234" s="8"/>
      <c r="HG234" s="8"/>
      <c r="HH234" s="8"/>
      <c r="HI234" s="8"/>
      <c r="HJ234" s="8"/>
      <c r="HK234" s="8"/>
      <c r="HL234" s="8"/>
      <c r="HM234" s="8"/>
      <c r="HN234" s="8"/>
      <c r="HO234" s="8"/>
      <c r="HP234" s="8"/>
      <c r="HQ234" s="8"/>
      <c r="HR234" s="8"/>
      <c r="HS234" s="8"/>
      <c r="HT234" s="8"/>
      <c r="HU234" s="8"/>
      <c r="HV234" s="8"/>
      <c r="HW234" s="8"/>
      <c r="HX234" s="8"/>
      <c r="HY234" s="8"/>
      <c r="HZ234" s="8"/>
      <c r="IA234" s="8"/>
      <c r="IB234" s="8"/>
      <c r="IC234" s="8"/>
      <c r="ID234" s="8"/>
      <c r="IE234" s="8"/>
      <c r="IF234" s="8"/>
      <c r="IG234" s="8"/>
      <c r="IH234" s="8"/>
      <c r="II234" s="8"/>
      <c r="IJ234" s="8"/>
      <c r="IK234" s="8"/>
      <c r="IL234" s="8"/>
      <c r="IM234" s="8"/>
      <c r="IN234" s="8"/>
      <c r="IO234" s="8"/>
      <c r="IP234" s="8"/>
      <c r="IQ234" s="8"/>
      <c r="IR234" s="8"/>
      <c r="IS234" s="8"/>
      <c r="IT234" s="8"/>
    </row>
    <row r="235" spans="1:254" s="4" customFormat="1" ht="12" customHeight="1" x14ac:dyDescent="0.15">
      <c r="A235" s="4" t="s">
        <v>189</v>
      </c>
      <c r="C235" s="8">
        <f>IF(C26=" ",0,C26)</f>
        <v>0</v>
      </c>
      <c r="D235" s="8">
        <f>IF(D26=" ",0,D26)</f>
        <v>1.76451E-3</v>
      </c>
      <c r="E235" s="8">
        <f t="shared" ref="E235:BP235" si="87">IF(E26=" ",0,E26)</f>
        <v>1</v>
      </c>
      <c r="F235" s="8">
        <f t="shared" si="87"/>
        <v>0</v>
      </c>
      <c r="G235" s="8">
        <f t="shared" si="87"/>
        <v>1</v>
      </c>
      <c r="H235" s="8">
        <f t="shared" si="87"/>
        <v>0</v>
      </c>
      <c r="I235" s="8">
        <f t="shared" si="87"/>
        <v>1</v>
      </c>
      <c r="J235" s="8">
        <f t="shared" si="87"/>
        <v>1</v>
      </c>
      <c r="K235" s="8">
        <f t="shared" si="87"/>
        <v>0</v>
      </c>
      <c r="L235" s="8">
        <f t="shared" si="87"/>
        <v>0</v>
      </c>
      <c r="M235" s="8">
        <f t="shared" si="87"/>
        <v>0</v>
      </c>
      <c r="N235" s="8">
        <f t="shared" si="87"/>
        <v>0</v>
      </c>
      <c r="O235" s="8">
        <f t="shared" si="87"/>
        <v>1</v>
      </c>
      <c r="P235" s="8">
        <f t="shared" si="87"/>
        <v>0</v>
      </c>
      <c r="Q235" s="8">
        <f t="shared" si="87"/>
        <v>0</v>
      </c>
      <c r="R235" s="8">
        <f t="shared" si="87"/>
        <v>0</v>
      </c>
      <c r="S235" s="8">
        <f t="shared" si="87"/>
        <v>0</v>
      </c>
      <c r="T235" s="8">
        <f t="shared" si="87"/>
        <v>0</v>
      </c>
      <c r="U235" s="8">
        <f t="shared" si="87"/>
        <v>0</v>
      </c>
      <c r="V235" s="8">
        <f t="shared" si="87"/>
        <v>0</v>
      </c>
      <c r="W235" s="8">
        <f t="shared" si="87"/>
        <v>0</v>
      </c>
      <c r="X235" s="8">
        <f t="shared" si="87"/>
        <v>0</v>
      </c>
      <c r="Y235" s="8">
        <f t="shared" si="87"/>
        <v>0.53722490000000001</v>
      </c>
      <c r="Z235" s="8">
        <f t="shared" si="87"/>
        <v>0</v>
      </c>
      <c r="AA235" s="8">
        <f t="shared" si="87"/>
        <v>2.4503800000000002E-6</v>
      </c>
      <c r="AB235" s="8">
        <f t="shared" si="87"/>
        <v>0</v>
      </c>
      <c r="AC235" s="8">
        <f t="shared" si="87"/>
        <v>0</v>
      </c>
      <c r="AD235" s="8">
        <f t="shared" si="87"/>
        <v>0</v>
      </c>
      <c r="AE235" s="8">
        <f t="shared" si="87"/>
        <v>0</v>
      </c>
      <c r="AF235" s="8">
        <f t="shared" si="87"/>
        <v>0</v>
      </c>
      <c r="AG235" s="8">
        <f t="shared" si="87"/>
        <v>0</v>
      </c>
      <c r="AH235" s="8">
        <f t="shared" si="87"/>
        <v>0</v>
      </c>
      <c r="AI235" s="8">
        <f t="shared" si="87"/>
        <v>1</v>
      </c>
      <c r="AJ235" s="8">
        <f t="shared" si="87"/>
        <v>0</v>
      </c>
      <c r="AK235" s="8">
        <f t="shared" si="87"/>
        <v>0</v>
      </c>
      <c r="AL235" s="8">
        <f t="shared" si="87"/>
        <v>0</v>
      </c>
      <c r="AM235" s="8">
        <f t="shared" si="87"/>
        <v>0</v>
      </c>
      <c r="AN235" s="8">
        <f t="shared" si="87"/>
        <v>0</v>
      </c>
      <c r="AO235" s="8">
        <f t="shared" si="87"/>
        <v>0</v>
      </c>
      <c r="AP235" s="8">
        <f t="shared" si="87"/>
        <v>1</v>
      </c>
      <c r="AQ235" s="8">
        <f t="shared" si="87"/>
        <v>0</v>
      </c>
      <c r="AR235" s="8">
        <f t="shared" si="87"/>
        <v>0</v>
      </c>
      <c r="AS235" s="8">
        <f t="shared" si="87"/>
        <v>0</v>
      </c>
      <c r="AT235" s="8">
        <f t="shared" si="87"/>
        <v>0</v>
      </c>
      <c r="AU235" s="8">
        <f t="shared" si="87"/>
        <v>0</v>
      </c>
      <c r="AV235" s="8">
        <f t="shared" si="87"/>
        <v>0</v>
      </c>
      <c r="AW235" s="8">
        <f t="shared" si="87"/>
        <v>0</v>
      </c>
      <c r="AX235" s="8">
        <f t="shared" si="87"/>
        <v>0</v>
      </c>
      <c r="AY235" s="8">
        <f t="shared" si="87"/>
        <v>0.15000040000000001</v>
      </c>
      <c r="AZ235" s="8">
        <f t="shared" si="87"/>
        <v>0</v>
      </c>
      <c r="BA235" s="8">
        <f t="shared" si="87"/>
        <v>0</v>
      </c>
      <c r="BB235" s="8">
        <f t="shared" si="87"/>
        <v>0.1034238</v>
      </c>
      <c r="BC235" s="8">
        <f t="shared" si="87"/>
        <v>0</v>
      </c>
      <c r="BD235" s="8">
        <f t="shared" si="87"/>
        <v>1</v>
      </c>
      <c r="BE235" s="8">
        <f t="shared" si="87"/>
        <v>0</v>
      </c>
      <c r="BF235" s="8">
        <f t="shared" si="87"/>
        <v>0</v>
      </c>
      <c r="BG235" s="8">
        <f t="shared" si="87"/>
        <v>0</v>
      </c>
      <c r="BH235" s="8">
        <f t="shared" si="87"/>
        <v>9.9986599999999995E-2</v>
      </c>
      <c r="BI235" s="8">
        <f t="shared" si="87"/>
        <v>0</v>
      </c>
      <c r="BJ235" s="8">
        <f t="shared" si="87"/>
        <v>0</v>
      </c>
      <c r="BK235" s="8">
        <f t="shared" si="87"/>
        <v>7.2101700000000005E-2</v>
      </c>
      <c r="BL235" s="8">
        <f t="shared" si="87"/>
        <v>0</v>
      </c>
      <c r="BM235" s="8">
        <f t="shared" si="87"/>
        <v>1</v>
      </c>
      <c r="BN235" s="8">
        <f t="shared" si="87"/>
        <v>2.4503800000000002E-6</v>
      </c>
      <c r="BO235" s="8">
        <f t="shared" si="87"/>
        <v>2.4503800000000002E-6</v>
      </c>
      <c r="BP235" s="8">
        <f t="shared" si="87"/>
        <v>2.4503800000000002E-6</v>
      </c>
      <c r="BQ235" s="8">
        <f t="shared" ref="BQ235:CO235" si="88">IF(BQ26=" ",0,BQ26)</f>
        <v>0.10000100000000001</v>
      </c>
      <c r="BR235" s="8">
        <f t="shared" si="88"/>
        <v>2.4503800000000002E-6</v>
      </c>
      <c r="BS235" s="8">
        <f t="shared" si="88"/>
        <v>0</v>
      </c>
      <c r="BT235" s="8">
        <f t="shared" si="88"/>
        <v>5.6332899999999998E-2</v>
      </c>
      <c r="BU235" s="8">
        <f t="shared" si="88"/>
        <v>0</v>
      </c>
      <c r="BV235" s="8">
        <f t="shared" si="88"/>
        <v>1</v>
      </c>
      <c r="BW235" s="8">
        <f t="shared" si="88"/>
        <v>0</v>
      </c>
      <c r="BX235" s="8">
        <f t="shared" si="88"/>
        <v>0</v>
      </c>
      <c r="BY235" s="8">
        <f t="shared" si="88"/>
        <v>0</v>
      </c>
      <c r="BZ235" s="8">
        <f t="shared" si="88"/>
        <v>9.9999699999999997E-2</v>
      </c>
      <c r="CA235" s="8">
        <f t="shared" si="88"/>
        <v>0</v>
      </c>
      <c r="CB235" s="8">
        <f t="shared" si="88"/>
        <v>0</v>
      </c>
      <c r="CC235" s="8">
        <f t="shared" si="88"/>
        <v>8.9172399999999999E-2</v>
      </c>
      <c r="CD235" s="8">
        <f t="shared" si="88"/>
        <v>0</v>
      </c>
      <c r="CE235" s="8">
        <f t="shared" si="88"/>
        <v>1</v>
      </c>
      <c r="CF235" s="8">
        <f t="shared" si="88"/>
        <v>0.24158209999999999</v>
      </c>
      <c r="CG235" s="8">
        <f t="shared" si="88"/>
        <v>0</v>
      </c>
      <c r="CH235" s="8">
        <f t="shared" si="88"/>
        <v>0</v>
      </c>
      <c r="CI235" s="8">
        <f t="shared" si="88"/>
        <v>0</v>
      </c>
      <c r="CJ235" s="8">
        <f t="shared" si="88"/>
        <v>2.4503800000000002E-6</v>
      </c>
      <c r="CK235" s="8">
        <f t="shared" si="88"/>
        <v>0</v>
      </c>
      <c r="CL235" s="8">
        <f t="shared" si="88"/>
        <v>0.53721929999999996</v>
      </c>
      <c r="CM235" s="8">
        <f t="shared" si="88"/>
        <v>0</v>
      </c>
      <c r="CN235" s="8">
        <f t="shared" si="88"/>
        <v>0</v>
      </c>
      <c r="CO235" s="8">
        <f t="shared" si="88"/>
        <v>1</v>
      </c>
      <c r="CP235" s="8"/>
      <c r="CQ235" s="8"/>
      <c r="CR235" s="8"/>
      <c r="CS235" s="8"/>
      <c r="CT235" s="8"/>
      <c r="CU235" s="8"/>
      <c r="CV235" s="8"/>
      <c r="CW235" s="8"/>
      <c r="CX235" s="8"/>
      <c r="CY235" s="8"/>
      <c r="CZ235" s="8"/>
      <c r="DA235" s="8"/>
      <c r="DB235" s="8"/>
      <c r="DC235" s="8"/>
      <c r="DD235" s="8"/>
      <c r="DE235" s="8"/>
      <c r="DF235" s="8"/>
      <c r="DG235" s="8"/>
      <c r="DH235" s="8"/>
      <c r="DI235" s="8"/>
      <c r="DJ235" s="8"/>
      <c r="DK235" s="8"/>
      <c r="DL235" s="8"/>
      <c r="DM235" s="8"/>
      <c r="DN235" s="8"/>
      <c r="DO235" s="8"/>
      <c r="DP235" s="8"/>
      <c r="DQ235" s="8"/>
      <c r="DR235" s="8"/>
      <c r="DS235" s="8"/>
      <c r="DT235" s="8"/>
      <c r="DU235" s="8"/>
      <c r="DV235" s="8"/>
      <c r="DW235" s="8"/>
      <c r="DX235" s="8"/>
      <c r="DY235" s="8"/>
      <c r="DZ235" s="8"/>
      <c r="EA235" s="8"/>
      <c r="EB235" s="8"/>
      <c r="EC235" s="8"/>
      <c r="ED235" s="8"/>
      <c r="EE235" s="8"/>
      <c r="EF235" s="8"/>
      <c r="EG235" s="8"/>
      <c r="EH235" s="8"/>
      <c r="EI235" s="8"/>
      <c r="EJ235" s="8"/>
      <c r="EK235" s="8"/>
      <c r="EL235" s="8"/>
      <c r="EM235" s="8"/>
      <c r="EN235" s="8"/>
      <c r="EO235" s="8"/>
      <c r="EP235" s="8"/>
      <c r="EQ235" s="8"/>
      <c r="ER235" s="8"/>
      <c r="ES235" s="8"/>
      <c r="ET235" s="8"/>
      <c r="EU235" s="8"/>
      <c r="EV235" s="8"/>
      <c r="EW235" s="8"/>
      <c r="EX235" s="8"/>
      <c r="EY235" s="8"/>
      <c r="EZ235" s="8"/>
      <c r="FA235" s="8"/>
      <c r="FB235" s="8"/>
      <c r="FC235" s="8"/>
      <c r="FD235" s="8"/>
      <c r="FE235" s="8"/>
      <c r="FF235" s="8"/>
      <c r="FG235" s="8"/>
      <c r="FH235" s="8"/>
      <c r="FI235" s="8"/>
      <c r="FJ235" s="8"/>
      <c r="FK235" s="8"/>
      <c r="FL235" s="8"/>
      <c r="FM235" s="8"/>
      <c r="FN235" s="8"/>
      <c r="FO235" s="8"/>
      <c r="FP235" s="8"/>
      <c r="FQ235" s="8"/>
      <c r="FR235" s="8"/>
      <c r="FS235" s="8"/>
      <c r="FT235" s="8"/>
      <c r="FU235" s="8"/>
      <c r="FV235" s="8"/>
      <c r="FW235" s="8"/>
      <c r="FX235" s="8"/>
      <c r="FY235" s="8"/>
      <c r="FZ235" s="8"/>
      <c r="GA235" s="8"/>
      <c r="GB235" s="8"/>
      <c r="GC235" s="8"/>
      <c r="GD235" s="8"/>
      <c r="GE235" s="8"/>
      <c r="GF235" s="8"/>
      <c r="GG235" s="8"/>
      <c r="GH235" s="8"/>
      <c r="GI235" s="8"/>
      <c r="GJ235" s="8"/>
      <c r="GK235" s="8"/>
      <c r="GL235" s="8"/>
      <c r="GM235" s="8"/>
      <c r="GN235" s="8"/>
      <c r="GO235" s="8"/>
      <c r="GP235" s="8"/>
      <c r="GQ235" s="8"/>
      <c r="GR235" s="8"/>
      <c r="GS235" s="8"/>
      <c r="GT235" s="8"/>
      <c r="GU235" s="8"/>
      <c r="GV235" s="8"/>
      <c r="GW235" s="8"/>
      <c r="GX235" s="8"/>
      <c r="GY235" s="8"/>
      <c r="GZ235" s="8"/>
      <c r="HA235" s="8"/>
      <c r="HB235" s="8"/>
      <c r="HC235" s="8"/>
      <c r="HD235" s="8"/>
      <c r="HE235" s="8"/>
      <c r="HF235" s="8"/>
      <c r="HG235" s="8"/>
      <c r="HH235" s="8"/>
      <c r="HI235" s="8"/>
      <c r="HJ235" s="8"/>
      <c r="HK235" s="8"/>
      <c r="HL235" s="8"/>
      <c r="HM235" s="8"/>
      <c r="HN235" s="8"/>
      <c r="HO235" s="8"/>
      <c r="HP235" s="8"/>
      <c r="HQ235" s="8"/>
      <c r="HR235" s="8"/>
      <c r="HS235" s="8"/>
      <c r="HT235" s="8"/>
      <c r="HU235" s="8"/>
      <c r="HV235" s="8"/>
      <c r="HW235" s="8"/>
      <c r="HX235" s="8"/>
      <c r="HY235" s="8"/>
      <c r="HZ235" s="8"/>
      <c r="IA235" s="8"/>
      <c r="IB235" s="8"/>
      <c r="IC235" s="8"/>
      <c r="ID235" s="8"/>
      <c r="IE235" s="8"/>
      <c r="IF235" s="8"/>
      <c r="IG235" s="8"/>
      <c r="IH235" s="8"/>
      <c r="II235" s="8"/>
      <c r="IJ235" s="8"/>
      <c r="IK235" s="8"/>
      <c r="IL235" s="8"/>
      <c r="IM235" s="8"/>
      <c r="IN235" s="8"/>
      <c r="IO235" s="8"/>
      <c r="IP235" s="8"/>
      <c r="IQ235" s="8"/>
      <c r="IR235" s="8"/>
      <c r="IS235" s="8"/>
      <c r="IT235" s="8"/>
    </row>
    <row r="236" spans="1:254" s="4" customFormat="1" ht="12" customHeight="1" x14ac:dyDescent="0.15">
      <c r="A236" s="4" t="s">
        <v>190</v>
      </c>
      <c r="C236" s="8">
        <f>IF(C27=" ",0,C27)</f>
        <v>0</v>
      </c>
      <c r="D236" s="8">
        <f>IF(D27=" ",0,D27)</f>
        <v>0</v>
      </c>
      <c r="E236" s="8">
        <f t="shared" ref="E236:BP236" si="89">IF(E27=" ",0,E27)</f>
        <v>0</v>
      </c>
      <c r="F236" s="8">
        <f t="shared" si="89"/>
        <v>0</v>
      </c>
      <c r="G236" s="8">
        <f t="shared" si="89"/>
        <v>0</v>
      </c>
      <c r="H236" s="8">
        <f t="shared" si="89"/>
        <v>0</v>
      </c>
      <c r="I236" s="8">
        <f t="shared" si="89"/>
        <v>0</v>
      </c>
      <c r="J236" s="8">
        <f t="shared" si="89"/>
        <v>0</v>
      </c>
      <c r="K236" s="8">
        <f t="shared" si="89"/>
        <v>0</v>
      </c>
      <c r="L236" s="8">
        <f t="shared" si="89"/>
        <v>0</v>
      </c>
      <c r="M236" s="8">
        <f t="shared" si="89"/>
        <v>0</v>
      </c>
      <c r="N236" s="8">
        <f t="shared" si="89"/>
        <v>0</v>
      </c>
      <c r="O236" s="8">
        <f t="shared" si="89"/>
        <v>0</v>
      </c>
      <c r="P236" s="8">
        <f t="shared" si="89"/>
        <v>0</v>
      </c>
      <c r="Q236" s="8">
        <f t="shared" si="89"/>
        <v>0</v>
      </c>
      <c r="R236" s="8">
        <f t="shared" si="89"/>
        <v>0</v>
      </c>
      <c r="S236" s="8">
        <f t="shared" si="89"/>
        <v>0</v>
      </c>
      <c r="T236" s="8">
        <f t="shared" si="89"/>
        <v>0</v>
      </c>
      <c r="U236" s="8">
        <f t="shared" si="89"/>
        <v>0</v>
      </c>
      <c r="V236" s="8">
        <f t="shared" si="89"/>
        <v>0</v>
      </c>
      <c r="W236" s="8">
        <f t="shared" si="89"/>
        <v>0</v>
      </c>
      <c r="X236" s="8">
        <f t="shared" si="89"/>
        <v>0</v>
      </c>
      <c r="Y236" s="8">
        <f t="shared" si="89"/>
        <v>0</v>
      </c>
      <c r="Z236" s="8">
        <f t="shared" si="89"/>
        <v>0</v>
      </c>
      <c r="AA236" s="8">
        <f t="shared" si="89"/>
        <v>0</v>
      </c>
      <c r="AB236" s="8">
        <f t="shared" si="89"/>
        <v>0</v>
      </c>
      <c r="AC236" s="8">
        <f t="shared" si="89"/>
        <v>0</v>
      </c>
      <c r="AD236" s="8">
        <f t="shared" si="89"/>
        <v>0</v>
      </c>
      <c r="AE236" s="8">
        <f t="shared" si="89"/>
        <v>0</v>
      </c>
      <c r="AF236" s="8">
        <f t="shared" si="89"/>
        <v>0</v>
      </c>
      <c r="AG236" s="8">
        <f t="shared" si="89"/>
        <v>0</v>
      </c>
      <c r="AH236" s="8">
        <f t="shared" si="89"/>
        <v>0</v>
      </c>
      <c r="AI236" s="8">
        <f t="shared" si="89"/>
        <v>0</v>
      </c>
      <c r="AJ236" s="8">
        <f t="shared" si="89"/>
        <v>0</v>
      </c>
      <c r="AK236" s="8">
        <f t="shared" si="89"/>
        <v>0</v>
      </c>
      <c r="AL236" s="8">
        <f t="shared" si="89"/>
        <v>0</v>
      </c>
      <c r="AM236" s="8">
        <f t="shared" si="89"/>
        <v>0</v>
      </c>
      <c r="AN236" s="8">
        <f t="shared" si="89"/>
        <v>0</v>
      </c>
      <c r="AO236" s="8">
        <f t="shared" si="89"/>
        <v>0</v>
      </c>
      <c r="AP236" s="8">
        <f t="shared" si="89"/>
        <v>0</v>
      </c>
      <c r="AQ236" s="8">
        <f t="shared" si="89"/>
        <v>0</v>
      </c>
      <c r="AR236" s="8">
        <f t="shared" si="89"/>
        <v>0</v>
      </c>
      <c r="AS236" s="8">
        <f t="shared" si="89"/>
        <v>0</v>
      </c>
      <c r="AT236" s="8">
        <f t="shared" si="89"/>
        <v>0</v>
      </c>
      <c r="AU236" s="8">
        <f t="shared" si="89"/>
        <v>0</v>
      </c>
      <c r="AV236" s="8">
        <f t="shared" si="89"/>
        <v>0</v>
      </c>
      <c r="AW236" s="8">
        <f t="shared" si="89"/>
        <v>0</v>
      </c>
      <c r="AX236" s="8">
        <f t="shared" si="89"/>
        <v>0</v>
      </c>
      <c r="AY236" s="8">
        <f t="shared" si="89"/>
        <v>0</v>
      </c>
      <c r="AZ236" s="8">
        <f t="shared" si="89"/>
        <v>0</v>
      </c>
      <c r="BA236" s="8">
        <f t="shared" si="89"/>
        <v>0</v>
      </c>
      <c r="BB236" s="8">
        <f t="shared" si="89"/>
        <v>0</v>
      </c>
      <c r="BC236" s="8">
        <f t="shared" si="89"/>
        <v>0</v>
      </c>
      <c r="BD236" s="8">
        <f t="shared" si="89"/>
        <v>0</v>
      </c>
      <c r="BE236" s="8">
        <f t="shared" si="89"/>
        <v>0</v>
      </c>
      <c r="BF236" s="8">
        <f t="shared" si="89"/>
        <v>0</v>
      </c>
      <c r="BG236" s="8">
        <f t="shared" si="89"/>
        <v>0</v>
      </c>
      <c r="BH236" s="8">
        <f t="shared" si="89"/>
        <v>0</v>
      </c>
      <c r="BI236" s="8">
        <f t="shared" si="89"/>
        <v>0</v>
      </c>
      <c r="BJ236" s="8">
        <f t="shared" si="89"/>
        <v>0</v>
      </c>
      <c r="BK236" s="8">
        <f t="shared" si="89"/>
        <v>0</v>
      </c>
      <c r="BL236" s="8">
        <f t="shared" si="89"/>
        <v>0</v>
      </c>
      <c r="BM236" s="8">
        <f t="shared" si="89"/>
        <v>0</v>
      </c>
      <c r="BN236" s="8">
        <f t="shared" si="89"/>
        <v>0</v>
      </c>
      <c r="BO236" s="8">
        <f t="shared" si="89"/>
        <v>0</v>
      </c>
      <c r="BP236" s="8">
        <f t="shared" si="89"/>
        <v>0</v>
      </c>
      <c r="BQ236" s="8">
        <f t="shared" ref="BQ236:CO236" si="90">IF(BQ27=" ",0,BQ27)</f>
        <v>0</v>
      </c>
      <c r="BR236" s="8">
        <f t="shared" si="90"/>
        <v>0</v>
      </c>
      <c r="BS236" s="8">
        <f t="shared" si="90"/>
        <v>0</v>
      </c>
      <c r="BT236" s="8">
        <f t="shared" si="90"/>
        <v>0</v>
      </c>
      <c r="BU236" s="8">
        <f t="shared" si="90"/>
        <v>0</v>
      </c>
      <c r="BV236" s="8">
        <f t="shared" si="90"/>
        <v>0</v>
      </c>
      <c r="BW236" s="8">
        <f t="shared" si="90"/>
        <v>0</v>
      </c>
      <c r="BX236" s="8">
        <f t="shared" si="90"/>
        <v>0</v>
      </c>
      <c r="BY236" s="8">
        <f t="shared" si="90"/>
        <v>0</v>
      </c>
      <c r="BZ236" s="8">
        <f t="shared" si="90"/>
        <v>0</v>
      </c>
      <c r="CA236" s="8">
        <f t="shared" si="90"/>
        <v>0</v>
      </c>
      <c r="CB236" s="8">
        <f t="shared" si="90"/>
        <v>0</v>
      </c>
      <c r="CC236" s="8">
        <f t="shared" si="90"/>
        <v>0</v>
      </c>
      <c r="CD236" s="8">
        <f t="shared" si="90"/>
        <v>0</v>
      </c>
      <c r="CE236" s="8">
        <f t="shared" si="90"/>
        <v>0</v>
      </c>
      <c r="CF236" s="8">
        <f t="shared" si="90"/>
        <v>0</v>
      </c>
      <c r="CG236" s="8">
        <f t="shared" si="90"/>
        <v>0</v>
      </c>
      <c r="CH236" s="8">
        <f t="shared" si="90"/>
        <v>0</v>
      </c>
      <c r="CI236" s="8">
        <f t="shared" si="90"/>
        <v>0</v>
      </c>
      <c r="CJ236" s="8">
        <f t="shared" si="90"/>
        <v>0</v>
      </c>
      <c r="CK236" s="8">
        <f t="shared" si="90"/>
        <v>0</v>
      </c>
      <c r="CL236" s="8">
        <f t="shared" si="90"/>
        <v>0</v>
      </c>
      <c r="CM236" s="8">
        <f t="shared" si="90"/>
        <v>0</v>
      </c>
      <c r="CN236" s="8">
        <f t="shared" si="90"/>
        <v>0</v>
      </c>
      <c r="CO236" s="8">
        <f t="shared" si="90"/>
        <v>0</v>
      </c>
      <c r="CP236" s="8"/>
      <c r="CQ236" s="8"/>
      <c r="CR236" s="8"/>
      <c r="CS236" s="8"/>
      <c r="CT236" s="8"/>
      <c r="CU236" s="8"/>
      <c r="CV236" s="8"/>
      <c r="CW236" s="8"/>
      <c r="CX236" s="8"/>
      <c r="CY236" s="8"/>
      <c r="CZ236" s="8"/>
      <c r="DA236" s="8"/>
      <c r="DB236" s="8"/>
      <c r="DC236" s="8"/>
      <c r="DD236" s="8"/>
      <c r="DE236" s="8"/>
      <c r="DF236" s="8"/>
      <c r="DG236" s="8"/>
      <c r="DH236" s="8"/>
      <c r="DI236" s="8"/>
      <c r="DJ236" s="8"/>
      <c r="DK236" s="8"/>
      <c r="DL236" s="8"/>
      <c r="DM236" s="8"/>
      <c r="DN236" s="8"/>
      <c r="DO236" s="8"/>
      <c r="DP236" s="8"/>
      <c r="DQ236" s="8"/>
      <c r="DR236" s="8"/>
      <c r="DS236" s="8"/>
      <c r="DT236" s="8"/>
      <c r="DU236" s="8"/>
      <c r="DV236" s="8"/>
      <c r="DW236" s="8"/>
      <c r="DX236" s="8"/>
      <c r="DY236" s="8"/>
      <c r="DZ236" s="8"/>
      <c r="EA236" s="8"/>
      <c r="EB236" s="8"/>
      <c r="EC236" s="8"/>
      <c r="ED236" s="8"/>
      <c r="EE236" s="8"/>
      <c r="EF236" s="8"/>
      <c r="EG236" s="8"/>
      <c r="EH236" s="8"/>
      <c r="EI236" s="8"/>
      <c r="EJ236" s="8"/>
      <c r="EK236" s="8"/>
      <c r="EL236" s="8"/>
      <c r="EM236" s="8"/>
      <c r="EN236" s="8"/>
      <c r="EO236" s="8"/>
      <c r="EP236" s="8"/>
      <c r="EQ236" s="8"/>
      <c r="ER236" s="8"/>
      <c r="ES236" s="8"/>
      <c r="ET236" s="8"/>
      <c r="EU236" s="8"/>
      <c r="EV236" s="8"/>
      <c r="EW236" s="8"/>
      <c r="EX236" s="8"/>
      <c r="EY236" s="8"/>
      <c r="EZ236" s="8"/>
      <c r="FA236" s="8"/>
      <c r="FB236" s="8"/>
      <c r="FC236" s="8"/>
      <c r="FD236" s="8"/>
      <c r="FE236" s="8"/>
      <c r="FF236" s="8"/>
      <c r="FG236" s="8"/>
      <c r="FH236" s="8"/>
      <c r="FI236" s="8"/>
      <c r="FJ236" s="8"/>
      <c r="FK236" s="8"/>
      <c r="FL236" s="8"/>
      <c r="FM236" s="8"/>
      <c r="FN236" s="8"/>
      <c r="FO236" s="8"/>
      <c r="FP236" s="8"/>
      <c r="FQ236" s="8"/>
      <c r="FR236" s="8"/>
      <c r="FS236" s="8"/>
      <c r="FT236" s="8"/>
      <c r="FU236" s="8"/>
      <c r="FV236" s="8"/>
      <c r="FW236" s="8"/>
      <c r="FX236" s="8"/>
      <c r="FY236" s="8"/>
      <c r="FZ236" s="8"/>
      <c r="GA236" s="8"/>
      <c r="GB236" s="8"/>
      <c r="GC236" s="8"/>
      <c r="GD236" s="8"/>
      <c r="GE236" s="8"/>
      <c r="GF236" s="8"/>
      <c r="GG236" s="8"/>
      <c r="GH236" s="8"/>
      <c r="GI236" s="8"/>
      <c r="GJ236" s="8"/>
      <c r="GK236" s="8"/>
      <c r="GL236" s="8"/>
      <c r="GM236" s="8"/>
      <c r="GN236" s="8"/>
      <c r="GO236" s="8"/>
      <c r="GP236" s="8"/>
      <c r="GQ236" s="8"/>
      <c r="GR236" s="8"/>
      <c r="GS236" s="8"/>
      <c r="GT236" s="8"/>
      <c r="GU236" s="8"/>
      <c r="GV236" s="8"/>
      <c r="GW236" s="8"/>
      <c r="GX236" s="8"/>
      <c r="GY236" s="8"/>
      <c r="GZ236" s="8"/>
      <c r="HA236" s="8"/>
      <c r="HB236" s="8"/>
      <c r="HC236" s="8"/>
      <c r="HD236" s="8"/>
      <c r="HE236" s="8"/>
      <c r="HF236" s="8"/>
      <c r="HG236" s="8"/>
      <c r="HH236" s="8"/>
      <c r="HI236" s="8"/>
      <c r="HJ236" s="8"/>
      <c r="HK236" s="8"/>
      <c r="HL236" s="8"/>
      <c r="HM236" s="8"/>
      <c r="HN236" s="8"/>
      <c r="HO236" s="8"/>
      <c r="HP236" s="8"/>
      <c r="HQ236" s="8"/>
      <c r="HR236" s="8"/>
      <c r="HS236" s="8"/>
      <c r="HT236" s="8"/>
      <c r="HU236" s="8"/>
      <c r="HV236" s="8"/>
      <c r="HW236" s="8"/>
      <c r="HX236" s="8"/>
      <c r="HY236" s="8"/>
      <c r="HZ236" s="8"/>
      <c r="IA236" s="8"/>
      <c r="IB236" s="8"/>
      <c r="IC236" s="8"/>
      <c r="ID236" s="8"/>
      <c r="IE236" s="8"/>
      <c r="IF236" s="8"/>
      <c r="IG236" s="8"/>
      <c r="IH236" s="8"/>
      <c r="II236" s="8"/>
      <c r="IJ236" s="8"/>
      <c r="IK236" s="8"/>
      <c r="IL236" s="8"/>
      <c r="IM236" s="8"/>
      <c r="IN236" s="8"/>
      <c r="IO236" s="8"/>
      <c r="IP236" s="8"/>
      <c r="IQ236" s="8"/>
      <c r="IR236" s="8"/>
      <c r="IS236" s="8"/>
      <c r="IT236" s="8"/>
    </row>
    <row r="237" spans="1:254" s="4" customFormat="1" ht="12" customHeight="1" x14ac:dyDescent="0.15">
      <c r="A237" s="4" t="s">
        <v>191</v>
      </c>
      <c r="B237" s="5" t="s">
        <v>192</v>
      </c>
      <c r="C237" s="9">
        <f>IF(C29=" ",0,C29)</f>
        <v>45.707090000000001</v>
      </c>
      <c r="D237" s="9">
        <f>IF(D29=" ",0,D29)</f>
        <v>111.1</v>
      </c>
      <c r="E237" s="9">
        <f t="shared" ref="E237:BP237" si="91">IF(E29=" ",0,E29)</f>
        <v>160.4</v>
      </c>
      <c r="F237" s="9">
        <f t="shared" si="91"/>
        <v>44.6</v>
      </c>
      <c r="G237" s="9">
        <f t="shared" si="91"/>
        <v>118.2</v>
      </c>
      <c r="H237" s="9">
        <f t="shared" si="91"/>
        <v>50</v>
      </c>
      <c r="I237" s="9">
        <f t="shared" si="91"/>
        <v>109.4054</v>
      </c>
      <c r="J237" s="9">
        <f t="shared" si="91"/>
        <v>90.572559999999996</v>
      </c>
      <c r="K237" s="9">
        <f t="shared" si="91"/>
        <v>53.022599999999997</v>
      </c>
      <c r="L237" s="9">
        <f t="shared" si="91"/>
        <v>45.235280000000003</v>
      </c>
      <c r="M237" s="9">
        <f t="shared" si="91"/>
        <v>126.1482</v>
      </c>
      <c r="N237" s="9">
        <f t="shared" si="91"/>
        <v>90</v>
      </c>
      <c r="O237" s="9">
        <f t="shared" si="91"/>
        <v>90.701939999999993</v>
      </c>
      <c r="P237" s="9">
        <f t="shared" si="91"/>
        <v>45.235280000000003</v>
      </c>
      <c r="Q237" s="9">
        <f t="shared" si="91"/>
        <v>45.235280000000003</v>
      </c>
      <c r="R237" s="9">
        <f t="shared" si="91"/>
        <v>25</v>
      </c>
      <c r="S237" s="9">
        <f t="shared" si="91"/>
        <v>0</v>
      </c>
      <c r="T237" s="9">
        <f t="shared" si="91"/>
        <v>45</v>
      </c>
      <c r="U237" s="9">
        <f t="shared" si="91"/>
        <v>45.235280000000003</v>
      </c>
      <c r="V237" s="9">
        <f t="shared" si="91"/>
        <v>45</v>
      </c>
      <c r="W237" s="9">
        <f t="shared" si="91"/>
        <v>45.150060000000003</v>
      </c>
      <c r="X237" s="9">
        <f t="shared" si="91"/>
        <v>45</v>
      </c>
      <c r="Y237" s="9">
        <f t="shared" si="91"/>
        <v>45.00029</v>
      </c>
      <c r="Z237" s="9">
        <f t="shared" si="91"/>
        <v>25.114380000000001</v>
      </c>
      <c r="AA237" s="9">
        <f t="shared" si="91"/>
        <v>138.24549999999999</v>
      </c>
      <c r="AB237" s="9">
        <f t="shared" si="91"/>
        <v>45.235280000000003</v>
      </c>
      <c r="AC237" s="9">
        <f t="shared" si="91"/>
        <v>45.357509999999998</v>
      </c>
      <c r="AD237" s="9">
        <f t="shared" si="91"/>
        <v>44.999969999999998</v>
      </c>
      <c r="AE237" s="9">
        <f t="shared" si="91"/>
        <v>0</v>
      </c>
      <c r="AF237" s="9">
        <f t="shared" si="91"/>
        <v>45</v>
      </c>
      <c r="AG237" s="9">
        <f t="shared" si="91"/>
        <v>96.239829999999998</v>
      </c>
      <c r="AH237" s="9">
        <f t="shared" si="91"/>
        <v>95.813810000000004</v>
      </c>
      <c r="AI237" s="9">
        <f t="shared" si="91"/>
        <v>59.262500000000003</v>
      </c>
      <c r="AJ237" s="9">
        <f t="shared" si="91"/>
        <v>45</v>
      </c>
      <c r="AK237" s="9">
        <f t="shared" si="91"/>
        <v>44.999969999999998</v>
      </c>
      <c r="AL237" s="9">
        <f t="shared" si="91"/>
        <v>44.999969999999998</v>
      </c>
      <c r="AM237" s="9">
        <f t="shared" si="91"/>
        <v>45.255459999999999</v>
      </c>
      <c r="AN237" s="9">
        <f t="shared" si="91"/>
        <v>104.97280000000001</v>
      </c>
      <c r="AO237" s="9">
        <f t="shared" si="91"/>
        <v>104.8279</v>
      </c>
      <c r="AP237" s="9">
        <f t="shared" si="91"/>
        <v>98.848460000000003</v>
      </c>
      <c r="AQ237" s="9">
        <f t="shared" si="91"/>
        <v>45</v>
      </c>
      <c r="AR237" s="9">
        <f t="shared" si="91"/>
        <v>0</v>
      </c>
      <c r="AS237" s="9">
        <f t="shared" si="91"/>
        <v>45</v>
      </c>
      <c r="AT237" s="9">
        <f t="shared" si="91"/>
        <v>40</v>
      </c>
      <c r="AU237" s="9">
        <f t="shared" si="91"/>
        <v>90.087000000000003</v>
      </c>
      <c r="AV237" s="9">
        <f t="shared" si="91"/>
        <v>126.1482</v>
      </c>
      <c r="AW237" s="9">
        <f t="shared" si="91"/>
        <v>126.1482</v>
      </c>
      <c r="AX237" s="9">
        <f t="shared" si="91"/>
        <v>126.1482</v>
      </c>
      <c r="AY237" s="9">
        <f t="shared" si="91"/>
        <v>127.053</v>
      </c>
      <c r="AZ237" s="9">
        <f t="shared" si="91"/>
        <v>126.1482</v>
      </c>
      <c r="BA237" s="9">
        <f t="shared" si="91"/>
        <v>126.1648</v>
      </c>
      <c r="BB237" s="9">
        <f t="shared" si="91"/>
        <v>136.67529999999999</v>
      </c>
      <c r="BC237" s="9">
        <f t="shared" si="91"/>
        <v>127.053</v>
      </c>
      <c r="BD237" s="9">
        <f t="shared" si="91"/>
        <v>127.053</v>
      </c>
      <c r="BE237" s="9">
        <f t="shared" si="91"/>
        <v>95.813810000000004</v>
      </c>
      <c r="BF237" s="9">
        <f t="shared" si="91"/>
        <v>95.813810000000004</v>
      </c>
      <c r="BG237" s="9">
        <f t="shared" si="91"/>
        <v>95.813810000000004</v>
      </c>
      <c r="BH237" s="9">
        <f t="shared" si="91"/>
        <v>103.16119999999999</v>
      </c>
      <c r="BI237" s="9">
        <f t="shared" si="91"/>
        <v>95.813810000000004</v>
      </c>
      <c r="BJ237" s="9">
        <f t="shared" si="91"/>
        <v>95.826809999999995</v>
      </c>
      <c r="BK237" s="9">
        <f t="shared" si="91"/>
        <v>108.283</v>
      </c>
      <c r="BL237" s="9">
        <f t="shared" si="91"/>
        <v>103.1613</v>
      </c>
      <c r="BM237" s="9">
        <f t="shared" si="91"/>
        <v>103.1613</v>
      </c>
      <c r="BN237" s="9">
        <f t="shared" si="91"/>
        <v>138.24549999999999</v>
      </c>
      <c r="BO237" s="9">
        <f t="shared" si="91"/>
        <v>138.24549999999999</v>
      </c>
      <c r="BP237" s="9">
        <f t="shared" si="91"/>
        <v>138.24549999999999</v>
      </c>
      <c r="BQ237" s="9">
        <f t="shared" ref="BQ237:CO237" si="92">IF(BQ29=" ",0,BQ29)</f>
        <v>138.52850000000001</v>
      </c>
      <c r="BR237" s="9">
        <f t="shared" si="92"/>
        <v>138.24549999999999</v>
      </c>
      <c r="BS237" s="9">
        <f t="shared" si="92"/>
        <v>138.2646</v>
      </c>
      <c r="BT237" s="9">
        <f t="shared" si="92"/>
        <v>144.96340000000001</v>
      </c>
      <c r="BU237" s="9">
        <f t="shared" si="92"/>
        <v>138.52850000000001</v>
      </c>
      <c r="BV237" s="9">
        <f t="shared" si="92"/>
        <v>138.52850000000001</v>
      </c>
      <c r="BW237" s="9">
        <f t="shared" si="92"/>
        <v>104.8279</v>
      </c>
      <c r="BX237" s="9">
        <f t="shared" si="92"/>
        <v>104.8279</v>
      </c>
      <c r="BY237" s="9">
        <f t="shared" si="92"/>
        <v>104.8279</v>
      </c>
      <c r="BZ237" s="9">
        <f t="shared" si="92"/>
        <v>104.8279</v>
      </c>
      <c r="CA237" s="9">
        <f t="shared" si="92"/>
        <v>104.8279</v>
      </c>
      <c r="CB237" s="9">
        <f t="shared" si="92"/>
        <v>104.8344</v>
      </c>
      <c r="CC237" s="9">
        <f t="shared" si="92"/>
        <v>110.9996</v>
      </c>
      <c r="CD237" s="9">
        <f t="shared" si="92"/>
        <v>104.8279</v>
      </c>
      <c r="CE237" s="9">
        <f t="shared" si="92"/>
        <v>104.8279</v>
      </c>
      <c r="CF237" s="9">
        <f t="shared" si="92"/>
        <v>104.767</v>
      </c>
      <c r="CG237" s="9">
        <f t="shared" si="92"/>
        <v>126.1482</v>
      </c>
      <c r="CH237" s="9">
        <f t="shared" si="92"/>
        <v>45</v>
      </c>
      <c r="CI237" s="9">
        <f t="shared" si="92"/>
        <v>0</v>
      </c>
      <c r="CJ237" s="9">
        <f t="shared" si="92"/>
        <v>138.24549999999999</v>
      </c>
      <c r="CK237" s="9">
        <f t="shared" si="92"/>
        <v>95.813810000000004</v>
      </c>
      <c r="CL237" s="9">
        <f t="shared" si="92"/>
        <v>45</v>
      </c>
      <c r="CM237" s="9">
        <f t="shared" si="92"/>
        <v>104.8279</v>
      </c>
      <c r="CN237" s="9">
        <f t="shared" si="92"/>
        <v>104.767</v>
      </c>
      <c r="CO237" s="9">
        <f t="shared" si="92"/>
        <v>104.767</v>
      </c>
      <c r="CP237" s="9"/>
      <c r="CQ237" s="9"/>
      <c r="CR237" s="9"/>
      <c r="CS237" s="9"/>
      <c r="CT237" s="9"/>
      <c r="CU237" s="9"/>
      <c r="CV237" s="9"/>
      <c r="CW237" s="9"/>
      <c r="CX237" s="9"/>
      <c r="CY237" s="9"/>
      <c r="CZ237" s="9"/>
      <c r="DA237" s="9"/>
      <c r="DB237" s="9"/>
      <c r="DC237" s="9"/>
      <c r="DD237" s="9"/>
      <c r="DE237" s="9"/>
      <c r="DF237" s="9"/>
      <c r="DG237" s="9"/>
      <c r="DH237" s="9"/>
      <c r="DI237" s="9"/>
      <c r="DJ237" s="9"/>
      <c r="DK237" s="9"/>
      <c r="DL237" s="9"/>
      <c r="DM237" s="9"/>
      <c r="DN237" s="9"/>
      <c r="DO237" s="9"/>
      <c r="DP237" s="9"/>
      <c r="DQ237" s="9"/>
      <c r="DR237" s="9"/>
      <c r="DS237" s="9"/>
      <c r="DT237" s="9"/>
      <c r="DU237" s="9"/>
      <c r="DV237" s="9"/>
      <c r="DW237" s="9"/>
      <c r="DX237" s="9"/>
      <c r="DY237" s="9"/>
      <c r="DZ237" s="9"/>
      <c r="EA237" s="9"/>
      <c r="EB237" s="9"/>
      <c r="EC237" s="9"/>
      <c r="ED237" s="9"/>
      <c r="EE237" s="9"/>
      <c r="EF237" s="9"/>
      <c r="EG237" s="9"/>
      <c r="EH237" s="9"/>
      <c r="EI237" s="9"/>
      <c r="EJ237" s="9"/>
      <c r="EK237" s="9"/>
      <c r="EL237" s="9"/>
      <c r="EM237" s="9"/>
      <c r="EN237" s="9"/>
      <c r="EO237" s="9"/>
      <c r="EP237" s="9"/>
      <c r="EQ237" s="9"/>
      <c r="ER237" s="9"/>
      <c r="ES237" s="9"/>
      <c r="ET237" s="9"/>
      <c r="EU237" s="9"/>
      <c r="EV237" s="9"/>
      <c r="EW237" s="9"/>
      <c r="EX237" s="9"/>
      <c r="EY237" s="9"/>
      <c r="EZ237" s="9"/>
      <c r="FA237" s="9"/>
      <c r="FB237" s="9"/>
      <c r="FC237" s="9"/>
      <c r="FD237" s="9"/>
      <c r="FE237" s="9"/>
      <c r="FF237" s="9"/>
      <c r="FG237" s="9"/>
      <c r="FH237" s="9"/>
      <c r="FI237" s="9"/>
      <c r="FJ237" s="9"/>
      <c r="FK237" s="9"/>
      <c r="FL237" s="9"/>
      <c r="FM237" s="9"/>
      <c r="FN237" s="9"/>
      <c r="FO237" s="9"/>
      <c r="FP237" s="9"/>
      <c r="FQ237" s="9"/>
      <c r="FR237" s="9"/>
      <c r="FS237" s="9"/>
      <c r="FT237" s="9"/>
      <c r="FU237" s="9"/>
      <c r="FV237" s="9"/>
      <c r="FW237" s="9"/>
      <c r="FX237" s="9"/>
      <c r="FY237" s="9"/>
      <c r="FZ237" s="9"/>
      <c r="GA237" s="9"/>
      <c r="GB237" s="9"/>
      <c r="GC237" s="9"/>
      <c r="GD237" s="9"/>
      <c r="GE237" s="9"/>
      <c r="GF237" s="9"/>
      <c r="GG237" s="9"/>
      <c r="GH237" s="9"/>
      <c r="GI237" s="9"/>
      <c r="GJ237" s="9"/>
      <c r="GK237" s="9"/>
      <c r="GL237" s="9"/>
      <c r="GM237" s="9"/>
      <c r="GN237" s="9"/>
      <c r="GO237" s="9"/>
      <c r="GP237" s="9"/>
      <c r="GQ237" s="9"/>
      <c r="GR237" s="9"/>
      <c r="GS237" s="9"/>
      <c r="GT237" s="9"/>
      <c r="GU237" s="9"/>
      <c r="GV237" s="9"/>
      <c r="GW237" s="9"/>
      <c r="GX237" s="9"/>
      <c r="GY237" s="9"/>
      <c r="GZ237" s="9"/>
      <c r="HA237" s="9"/>
      <c r="HB237" s="9"/>
      <c r="HC237" s="9"/>
      <c r="HD237" s="9"/>
      <c r="HE237" s="9"/>
      <c r="HF237" s="9"/>
      <c r="HG237" s="9"/>
      <c r="HH237" s="9"/>
      <c r="HI237" s="9"/>
      <c r="HJ237" s="9"/>
      <c r="HK237" s="9"/>
      <c r="HL237" s="9"/>
      <c r="HM237" s="9"/>
      <c r="HN237" s="9"/>
      <c r="HO237" s="9"/>
      <c r="HP237" s="9"/>
      <c r="HQ237" s="9"/>
      <c r="HR237" s="9"/>
      <c r="HS237" s="9"/>
      <c r="HT237" s="9"/>
      <c r="HU237" s="9"/>
      <c r="HV237" s="9"/>
      <c r="HW237" s="9"/>
      <c r="HX237" s="9"/>
      <c r="HY237" s="9"/>
      <c r="HZ237" s="9"/>
      <c r="IA237" s="9"/>
      <c r="IB237" s="9"/>
      <c r="IC237" s="9"/>
      <c r="ID237" s="9"/>
      <c r="IE237" s="9"/>
      <c r="IF237" s="9"/>
      <c r="IG237" s="9"/>
      <c r="IH237" s="9"/>
      <c r="II237" s="9"/>
      <c r="IJ237" s="9"/>
      <c r="IK237" s="9"/>
      <c r="IL237" s="9"/>
      <c r="IM237" s="9"/>
      <c r="IN237" s="9"/>
      <c r="IO237" s="9"/>
      <c r="IP237" s="9"/>
      <c r="IQ237" s="9"/>
      <c r="IR237" s="9"/>
      <c r="IS237" s="9"/>
      <c r="IT237" s="9"/>
    </row>
    <row r="238" spans="1:254" s="4" customFormat="1" ht="12" customHeight="1" x14ac:dyDescent="0.15">
      <c r="A238" s="4" t="s">
        <v>193</v>
      </c>
      <c r="B238" s="5" t="s">
        <v>194</v>
      </c>
      <c r="C238" s="8">
        <f>IF(C30=" ",0,C30)</f>
        <v>1.03</v>
      </c>
      <c r="D238" s="8">
        <f>IF(D30=" ",0,D30)</f>
        <v>1.5</v>
      </c>
      <c r="E238" s="8">
        <f t="shared" ref="E238:BP238" si="93">IF(E30=" ",0,E30)</f>
        <v>4.1399999999999997</v>
      </c>
      <c r="F238" s="8">
        <f t="shared" si="93"/>
        <v>5</v>
      </c>
      <c r="G238" s="8">
        <f t="shared" si="93"/>
        <v>1.6</v>
      </c>
      <c r="H238" s="8">
        <f t="shared" si="93"/>
        <v>17.8</v>
      </c>
      <c r="I238" s="8">
        <f t="shared" si="93"/>
        <v>1.05</v>
      </c>
      <c r="J238" s="8">
        <f t="shared" si="93"/>
        <v>1.05</v>
      </c>
      <c r="K238" s="8">
        <f t="shared" si="93"/>
        <v>6.7</v>
      </c>
      <c r="L238" s="8">
        <f t="shared" si="93"/>
        <v>6.7</v>
      </c>
      <c r="M238" s="8">
        <f t="shared" si="93"/>
        <v>1.6</v>
      </c>
      <c r="N238" s="8">
        <f t="shared" si="93"/>
        <v>1.6</v>
      </c>
      <c r="O238" s="8">
        <f t="shared" si="93"/>
        <v>1.05</v>
      </c>
      <c r="P238" s="8">
        <f t="shared" si="93"/>
        <v>6.7</v>
      </c>
      <c r="Q238" s="8">
        <f t="shared" si="93"/>
        <v>6.7</v>
      </c>
      <c r="R238" s="8">
        <f t="shared" si="93"/>
        <v>4</v>
      </c>
      <c r="S238" s="8">
        <f t="shared" si="93"/>
        <v>0</v>
      </c>
      <c r="T238" s="8">
        <f t="shared" si="93"/>
        <v>1.03</v>
      </c>
      <c r="U238" s="8">
        <f t="shared" si="93"/>
        <v>6.7</v>
      </c>
      <c r="V238" s="8">
        <f t="shared" si="93"/>
        <v>1.03</v>
      </c>
      <c r="W238" s="8">
        <f t="shared" si="93"/>
        <v>6.9</v>
      </c>
      <c r="X238" s="8">
        <f t="shared" si="93"/>
        <v>1.03</v>
      </c>
      <c r="Y238" s="8">
        <f t="shared" si="93"/>
        <v>1.03</v>
      </c>
      <c r="Z238" s="8">
        <f t="shared" si="93"/>
        <v>1.03</v>
      </c>
      <c r="AA238" s="8">
        <f t="shared" si="93"/>
        <v>1.2</v>
      </c>
      <c r="AB238" s="8">
        <f t="shared" si="93"/>
        <v>6.7</v>
      </c>
      <c r="AC238" s="8">
        <f t="shared" si="93"/>
        <v>1.03</v>
      </c>
      <c r="AD238" s="8">
        <f t="shared" si="93"/>
        <v>1.03</v>
      </c>
      <c r="AE238" s="8">
        <f t="shared" si="93"/>
        <v>0</v>
      </c>
      <c r="AF238" s="8">
        <f t="shared" si="93"/>
        <v>1.03</v>
      </c>
      <c r="AG238" s="8">
        <f t="shared" si="93"/>
        <v>6.8</v>
      </c>
      <c r="AH238" s="8">
        <f t="shared" si="93"/>
        <v>1.2</v>
      </c>
      <c r="AI238" s="8">
        <f t="shared" si="93"/>
        <v>1.05</v>
      </c>
      <c r="AJ238" s="8">
        <f t="shared" si="93"/>
        <v>1.03</v>
      </c>
      <c r="AK238" s="8">
        <f t="shared" si="93"/>
        <v>1.03</v>
      </c>
      <c r="AL238" s="8">
        <f t="shared" si="93"/>
        <v>1.03</v>
      </c>
      <c r="AM238" s="8">
        <f t="shared" si="93"/>
        <v>1.03</v>
      </c>
      <c r="AN238" s="8">
        <f t="shared" si="93"/>
        <v>6.4</v>
      </c>
      <c r="AO238" s="8">
        <f t="shared" si="93"/>
        <v>1.2</v>
      </c>
      <c r="AP238" s="8">
        <f t="shared" si="93"/>
        <v>1.05</v>
      </c>
      <c r="AQ238" s="8">
        <f t="shared" si="93"/>
        <v>1.03</v>
      </c>
      <c r="AR238" s="8">
        <f t="shared" si="93"/>
        <v>0</v>
      </c>
      <c r="AS238" s="8">
        <f t="shared" si="93"/>
        <v>1.03</v>
      </c>
      <c r="AT238" s="8">
        <f t="shared" si="93"/>
        <v>5.9</v>
      </c>
      <c r="AU238" s="8">
        <f t="shared" si="93"/>
        <v>3.5</v>
      </c>
      <c r="AV238" s="8">
        <f t="shared" si="93"/>
        <v>1.6</v>
      </c>
      <c r="AW238" s="8">
        <f t="shared" si="93"/>
        <v>1.6</v>
      </c>
      <c r="AX238" s="8">
        <f t="shared" si="93"/>
        <v>1.6</v>
      </c>
      <c r="AY238" s="8">
        <f t="shared" si="93"/>
        <v>1.6</v>
      </c>
      <c r="AZ238" s="8">
        <f t="shared" si="93"/>
        <v>1.6</v>
      </c>
      <c r="BA238" s="8">
        <f t="shared" si="93"/>
        <v>2.1274150000000001</v>
      </c>
      <c r="BB238" s="8">
        <f t="shared" si="93"/>
        <v>2.1274150000000001</v>
      </c>
      <c r="BC238" s="8">
        <f t="shared" si="93"/>
        <v>1.6</v>
      </c>
      <c r="BD238" s="8">
        <f t="shared" si="93"/>
        <v>1.6</v>
      </c>
      <c r="BE238" s="8">
        <f t="shared" si="93"/>
        <v>1.2</v>
      </c>
      <c r="BF238" s="8">
        <f t="shared" si="93"/>
        <v>1.2</v>
      </c>
      <c r="BG238" s="8">
        <f t="shared" si="93"/>
        <v>1.2</v>
      </c>
      <c r="BH238" s="8">
        <f t="shared" si="93"/>
        <v>1.2</v>
      </c>
      <c r="BI238" s="8">
        <f t="shared" si="93"/>
        <v>1.2</v>
      </c>
      <c r="BJ238" s="8">
        <f t="shared" si="93"/>
        <v>1.4605779999999999</v>
      </c>
      <c r="BK238" s="8">
        <f t="shared" si="93"/>
        <v>1.4605779999999999</v>
      </c>
      <c r="BL238" s="8">
        <f t="shared" si="93"/>
        <v>1.2</v>
      </c>
      <c r="BM238" s="8">
        <f t="shared" si="93"/>
        <v>1.2</v>
      </c>
      <c r="BN238" s="8">
        <f t="shared" si="93"/>
        <v>1.2</v>
      </c>
      <c r="BO238" s="8">
        <f t="shared" si="93"/>
        <v>1.2</v>
      </c>
      <c r="BP238" s="8">
        <f t="shared" si="93"/>
        <v>1.2</v>
      </c>
      <c r="BQ238" s="8">
        <f t="shared" ref="BQ238:CO238" si="94">IF(BQ30=" ",0,BQ30)</f>
        <v>1.2</v>
      </c>
      <c r="BR238" s="8">
        <f t="shared" si="94"/>
        <v>1.2</v>
      </c>
      <c r="BS238" s="8">
        <f t="shared" si="94"/>
        <v>1.4214850000000001</v>
      </c>
      <c r="BT238" s="8">
        <f t="shared" si="94"/>
        <v>1.4214850000000001</v>
      </c>
      <c r="BU238" s="8">
        <f t="shared" si="94"/>
        <v>1.2</v>
      </c>
      <c r="BV238" s="8">
        <f t="shared" si="94"/>
        <v>1.2</v>
      </c>
      <c r="BW238" s="8">
        <f t="shared" si="94"/>
        <v>1.2</v>
      </c>
      <c r="BX238" s="8">
        <f t="shared" si="94"/>
        <v>1.2</v>
      </c>
      <c r="BY238" s="8">
        <f t="shared" si="94"/>
        <v>1.2</v>
      </c>
      <c r="BZ238" s="8">
        <f t="shared" si="94"/>
        <v>1.2</v>
      </c>
      <c r="CA238" s="8">
        <f t="shared" si="94"/>
        <v>1.2</v>
      </c>
      <c r="CB238" s="8">
        <f t="shared" si="94"/>
        <v>1.480165</v>
      </c>
      <c r="CC238" s="8">
        <f t="shared" si="94"/>
        <v>1.480165</v>
      </c>
      <c r="CD238" s="8">
        <f t="shared" si="94"/>
        <v>1.2</v>
      </c>
      <c r="CE238" s="8">
        <f t="shared" si="94"/>
        <v>1.2</v>
      </c>
      <c r="CF238" s="8">
        <f t="shared" si="94"/>
        <v>1.5</v>
      </c>
      <c r="CG238" s="8">
        <f t="shared" si="94"/>
        <v>1.6</v>
      </c>
      <c r="CH238" s="8">
        <f t="shared" si="94"/>
        <v>1.03</v>
      </c>
      <c r="CI238" s="8">
        <f t="shared" si="94"/>
        <v>0</v>
      </c>
      <c r="CJ238" s="8">
        <f t="shared" si="94"/>
        <v>1.2</v>
      </c>
      <c r="CK238" s="8">
        <f t="shared" si="94"/>
        <v>1.2</v>
      </c>
      <c r="CL238" s="8">
        <f t="shared" si="94"/>
        <v>1.03</v>
      </c>
      <c r="CM238" s="8">
        <f t="shared" si="94"/>
        <v>1.2</v>
      </c>
      <c r="CN238" s="8">
        <f t="shared" si="94"/>
        <v>1.5</v>
      </c>
      <c r="CO238" s="8">
        <f t="shared" si="94"/>
        <v>1.5</v>
      </c>
      <c r="CP238" s="8"/>
      <c r="CQ238" s="8"/>
      <c r="CR238" s="8"/>
      <c r="CS238" s="8"/>
      <c r="CT238" s="8"/>
      <c r="CU238" s="8"/>
      <c r="CV238" s="8"/>
      <c r="CW238" s="8"/>
      <c r="CX238" s="8"/>
      <c r="CY238" s="8"/>
      <c r="CZ238" s="8"/>
      <c r="DA238" s="8"/>
      <c r="DB238" s="8"/>
      <c r="DC238" s="8"/>
      <c r="DD238" s="8"/>
      <c r="DE238" s="8"/>
      <c r="DF238" s="8"/>
      <c r="DG238" s="8"/>
      <c r="DH238" s="8"/>
      <c r="DI238" s="8"/>
      <c r="DJ238" s="8"/>
      <c r="DK238" s="8"/>
      <c r="DL238" s="8"/>
      <c r="DM238" s="8"/>
      <c r="DN238" s="8"/>
      <c r="DO238" s="8"/>
      <c r="DP238" s="8"/>
      <c r="DQ238" s="8"/>
      <c r="DR238" s="8"/>
      <c r="DS238" s="8"/>
      <c r="DT238" s="8"/>
      <c r="DU238" s="8"/>
      <c r="DV238" s="8"/>
      <c r="DW238" s="8"/>
      <c r="DX238" s="8"/>
      <c r="DY238" s="8"/>
      <c r="DZ238" s="8"/>
      <c r="EA238" s="8"/>
      <c r="EB238" s="8"/>
      <c r="EC238" s="8"/>
      <c r="ED238" s="8"/>
      <c r="EE238" s="8"/>
      <c r="EF238" s="8"/>
      <c r="EG238" s="8"/>
      <c r="EH238" s="8"/>
      <c r="EI238" s="8"/>
      <c r="EJ238" s="8"/>
      <c r="EK238" s="8"/>
      <c r="EL238" s="8"/>
      <c r="EM238" s="8"/>
      <c r="EN238" s="8"/>
      <c r="EO238" s="8"/>
      <c r="EP238" s="8"/>
      <c r="EQ238" s="8"/>
      <c r="ER238" s="8"/>
      <c r="ES238" s="8"/>
      <c r="ET238" s="8"/>
      <c r="EU238" s="8"/>
      <c r="EV238" s="8"/>
      <c r="EW238" s="8"/>
      <c r="EX238" s="8"/>
      <c r="EY238" s="8"/>
      <c r="EZ238" s="8"/>
      <c r="FA238" s="8"/>
      <c r="FB238" s="8"/>
      <c r="FC238" s="8"/>
      <c r="FD238" s="8"/>
      <c r="FE238" s="8"/>
      <c r="FF238" s="8"/>
      <c r="FG238" s="8"/>
      <c r="FH238" s="8"/>
      <c r="FI238" s="8"/>
      <c r="FJ238" s="8"/>
      <c r="FK238" s="8"/>
      <c r="FL238" s="8"/>
      <c r="FM238" s="8"/>
      <c r="FN238" s="8"/>
      <c r="FO238" s="8"/>
      <c r="FP238" s="8"/>
      <c r="FQ238" s="8"/>
      <c r="FR238" s="8"/>
      <c r="FS238" s="8"/>
      <c r="FT238" s="8"/>
      <c r="FU238" s="8"/>
      <c r="FV238" s="8"/>
      <c r="FW238" s="8"/>
      <c r="FX238" s="8"/>
      <c r="FY238" s="8"/>
      <c r="FZ238" s="8"/>
      <c r="GA238" s="8"/>
      <c r="GB238" s="8"/>
      <c r="GC238" s="8"/>
      <c r="GD238" s="8"/>
      <c r="GE238" s="8"/>
      <c r="GF238" s="8"/>
      <c r="GG238" s="8"/>
      <c r="GH238" s="8"/>
      <c r="GI238" s="8"/>
      <c r="GJ238" s="8"/>
      <c r="GK238" s="8"/>
      <c r="GL238" s="8"/>
      <c r="GM238" s="8"/>
      <c r="GN238" s="8"/>
      <c r="GO238" s="8"/>
      <c r="GP238" s="8"/>
      <c r="GQ238" s="8"/>
      <c r="GR238" s="8"/>
      <c r="GS238" s="8"/>
      <c r="GT238" s="8"/>
      <c r="GU238" s="8"/>
      <c r="GV238" s="8"/>
      <c r="GW238" s="8"/>
      <c r="GX238" s="8"/>
      <c r="GY238" s="8"/>
      <c r="GZ238" s="8"/>
      <c r="HA238" s="8"/>
      <c r="HB238" s="8"/>
      <c r="HC238" s="8"/>
      <c r="HD238" s="8"/>
      <c r="HE238" s="8"/>
      <c r="HF238" s="8"/>
      <c r="HG238" s="8"/>
      <c r="HH238" s="8"/>
      <c r="HI238" s="8"/>
      <c r="HJ238" s="8"/>
      <c r="HK238" s="8"/>
      <c r="HL238" s="8"/>
      <c r="HM238" s="8"/>
      <c r="HN238" s="8"/>
      <c r="HO238" s="8"/>
      <c r="HP238" s="8"/>
      <c r="HQ238" s="8"/>
      <c r="HR238" s="8"/>
      <c r="HS238" s="8"/>
      <c r="HT238" s="8"/>
      <c r="HU238" s="8"/>
      <c r="HV238" s="8"/>
      <c r="HW238" s="8"/>
      <c r="HX238" s="8"/>
      <c r="HY238" s="8"/>
      <c r="HZ238" s="8"/>
      <c r="IA238" s="8"/>
      <c r="IB238" s="8"/>
      <c r="IC238" s="8"/>
      <c r="ID238" s="8"/>
      <c r="IE238" s="8"/>
      <c r="IF238" s="8"/>
      <c r="IG238" s="8"/>
      <c r="IH238" s="8"/>
      <c r="II238" s="8"/>
      <c r="IJ238" s="8"/>
      <c r="IK238" s="8"/>
      <c r="IL238" s="8"/>
      <c r="IM238" s="8"/>
      <c r="IN238" s="8"/>
      <c r="IO238" s="8"/>
      <c r="IP238" s="8"/>
      <c r="IQ238" s="8"/>
      <c r="IR238" s="8"/>
      <c r="IS238" s="8"/>
      <c r="IT238" s="8"/>
    </row>
    <row r="239" spans="1:254" s="4" customFormat="1" ht="12" customHeight="1" x14ac:dyDescent="0.15">
      <c r="A239" s="4" t="s">
        <v>558</v>
      </c>
      <c r="B239" s="5" t="s">
        <v>627</v>
      </c>
      <c r="C239" s="27">
        <f>IF(C8=" ",0,C8*1163)</f>
        <v>-4541.7720230000004</v>
      </c>
      <c r="D239" s="27">
        <f t="shared" ref="D239:BO239" si="95">IF(D8=" ",0,D8*1163)</f>
        <v>-64355.116719999998</v>
      </c>
      <c r="E239" s="27">
        <f t="shared" si="95"/>
        <v>-56938.037700000001</v>
      </c>
      <c r="F239" s="27">
        <f t="shared" si="95"/>
        <v>-36457.072719999996</v>
      </c>
      <c r="G239" s="27">
        <f t="shared" si="95"/>
        <v>-98990.96633000001</v>
      </c>
      <c r="H239" s="27">
        <f t="shared" si="95"/>
        <v>-6645.3843259999994</v>
      </c>
      <c r="I239" s="27">
        <f t="shared" si="95"/>
        <v>-1614.548706</v>
      </c>
      <c r="J239" s="27">
        <f t="shared" si="95"/>
        <v>-226117.08910000001</v>
      </c>
      <c r="K239" s="27">
        <f t="shared" si="95"/>
        <v>-147671.1109</v>
      </c>
      <c r="L239" s="27">
        <f t="shared" si="95"/>
        <v>-127473.28989999999</v>
      </c>
      <c r="M239" s="27">
        <f t="shared" si="95"/>
        <v>-170566.97560000001</v>
      </c>
      <c r="N239" s="27">
        <f t="shared" si="95"/>
        <v>-172258.55910000001</v>
      </c>
      <c r="O239" s="27">
        <f t="shared" si="95"/>
        <v>-227734.008</v>
      </c>
      <c r="P239" s="27">
        <f t="shared" si="95"/>
        <v>-1809.5477530000001</v>
      </c>
      <c r="Q239" s="27">
        <f t="shared" si="95"/>
        <v>-129282.91790000001</v>
      </c>
      <c r="R239" s="27">
        <f t="shared" si="95"/>
        <v>-79.085046700000007</v>
      </c>
      <c r="S239" s="27">
        <f t="shared" si="95"/>
        <v>0</v>
      </c>
      <c r="T239" s="27">
        <f t="shared" si="95"/>
        <v>-258792.96969999999</v>
      </c>
      <c r="U239" s="27">
        <f t="shared" si="95"/>
        <v>-153829.31219999999</v>
      </c>
      <c r="V239" s="27">
        <f t="shared" si="95"/>
        <v>-153858.3872</v>
      </c>
      <c r="W239" s="27">
        <f t="shared" si="95"/>
        <v>-105174.52102999999</v>
      </c>
      <c r="X239" s="27">
        <f t="shared" si="95"/>
        <v>-105181.88282</v>
      </c>
      <c r="Y239" s="27">
        <f t="shared" si="95"/>
        <v>-436.56031089999999</v>
      </c>
      <c r="Z239" s="27">
        <f t="shared" si="95"/>
        <v>-79.085046700000007</v>
      </c>
      <c r="AA239" s="27">
        <f t="shared" si="95"/>
        <v>-6.9959102</v>
      </c>
      <c r="AB239" s="27">
        <f t="shared" si="95"/>
        <v>-24546.452450000001</v>
      </c>
      <c r="AC239" s="27">
        <f t="shared" si="95"/>
        <v>-25273.199520000002</v>
      </c>
      <c r="AD239" s="27">
        <f t="shared" si="95"/>
        <v>-15614.426370000001</v>
      </c>
      <c r="AE239" s="27">
        <f t="shared" si="95"/>
        <v>0</v>
      </c>
      <c r="AF239" s="27">
        <f t="shared" si="95"/>
        <v>-726.75125680000008</v>
      </c>
      <c r="AG239" s="27">
        <f t="shared" si="95"/>
        <v>-20215.347409999998</v>
      </c>
      <c r="AH239" s="27">
        <f t="shared" si="95"/>
        <v>-20221.44153</v>
      </c>
      <c r="AI239" s="27">
        <f t="shared" si="95"/>
        <v>-18502.15537</v>
      </c>
      <c r="AJ239" s="27">
        <f t="shared" si="95"/>
        <v>-20149.207599999998</v>
      </c>
      <c r="AK239" s="27">
        <f t="shared" si="95"/>
        <v>-4534.7754150000001</v>
      </c>
      <c r="AL239" s="27">
        <f t="shared" si="95"/>
        <v>-20149.207599999998</v>
      </c>
      <c r="AM239" s="27">
        <f t="shared" si="95"/>
        <v>-110655.47254</v>
      </c>
      <c r="AN239" s="27">
        <f t="shared" si="95"/>
        <v>-102838.63553</v>
      </c>
      <c r="AO239" s="27">
        <f t="shared" si="95"/>
        <v>-102845.253</v>
      </c>
      <c r="AP239" s="27">
        <f t="shared" si="95"/>
        <v>-5285.8245329999991</v>
      </c>
      <c r="AQ239" s="27">
        <f t="shared" si="95"/>
        <v>-6200.5263590000004</v>
      </c>
      <c r="AR239" s="27">
        <f t="shared" si="95"/>
        <v>0</v>
      </c>
      <c r="AS239" s="27">
        <f t="shared" si="95"/>
        <v>-5480.635174</v>
      </c>
      <c r="AT239" s="27">
        <f t="shared" si="95"/>
        <v>-104597.51020999999</v>
      </c>
      <c r="AU239" s="27">
        <f t="shared" si="95"/>
        <v>-172252.51149999999</v>
      </c>
      <c r="AV239" s="27">
        <f t="shared" si="95"/>
        <v>-170566.97560000001</v>
      </c>
      <c r="AW239" s="27">
        <f t="shared" si="95"/>
        <v>-1673179.0249999999</v>
      </c>
      <c r="AX239" s="27">
        <f t="shared" si="95"/>
        <v>-1673179.0249999999</v>
      </c>
      <c r="AY239" s="27">
        <f t="shared" si="95"/>
        <v>-1656178.291</v>
      </c>
      <c r="AZ239" s="27">
        <f t="shared" si="95"/>
        <v>-1673179.0249999999</v>
      </c>
      <c r="BA239" s="27">
        <f t="shared" si="95"/>
        <v>-1673165.0689999999</v>
      </c>
      <c r="BB239" s="27">
        <f t="shared" si="95"/>
        <v>-1656165.4980000001</v>
      </c>
      <c r="BC239" s="27">
        <f t="shared" si="95"/>
        <v>-1413372.966</v>
      </c>
      <c r="BD239" s="27">
        <f t="shared" si="95"/>
        <v>-242806.1391</v>
      </c>
      <c r="BE239" s="27">
        <f t="shared" si="95"/>
        <v>-20221.429899999999</v>
      </c>
      <c r="BF239" s="27">
        <f t="shared" si="95"/>
        <v>-152840.99480000001</v>
      </c>
      <c r="BG239" s="27">
        <f t="shared" si="95"/>
        <v>-152840.99480000001</v>
      </c>
      <c r="BH239" s="27">
        <f t="shared" si="95"/>
        <v>-150677.0007</v>
      </c>
      <c r="BI239" s="27">
        <f t="shared" si="95"/>
        <v>-152840.99480000001</v>
      </c>
      <c r="BJ239" s="27">
        <f t="shared" si="95"/>
        <v>-152839.5992</v>
      </c>
      <c r="BK239" s="27">
        <f t="shared" si="95"/>
        <v>-150675.2562</v>
      </c>
      <c r="BL239" s="27">
        <f t="shared" si="95"/>
        <v>-133159.8947</v>
      </c>
      <c r="BM239" s="27">
        <f t="shared" si="95"/>
        <v>-17517.047849999999</v>
      </c>
      <c r="BN239" s="27">
        <f t="shared" si="95"/>
        <v>-6.9959102</v>
      </c>
      <c r="BO239" s="27">
        <f t="shared" si="95"/>
        <v>-6536.8927079999994</v>
      </c>
      <c r="BP239" s="27">
        <f t="shared" ref="BP239:CO239" si="96">IF(BP8=" ",0,BP8*1163)</f>
        <v>-6536.8927079999994</v>
      </c>
      <c r="BQ239" s="27">
        <f t="shared" si="96"/>
        <v>-6348.8891060000005</v>
      </c>
      <c r="BR239" s="27">
        <f t="shared" si="96"/>
        <v>-6536.8927079999994</v>
      </c>
      <c r="BS239" s="27">
        <f t="shared" si="96"/>
        <v>-6536.5914910000001</v>
      </c>
      <c r="BT239" s="27">
        <f t="shared" si="96"/>
        <v>-6348.5890519999994</v>
      </c>
      <c r="BU239" s="27">
        <f t="shared" si="96"/>
        <v>-5612.60311</v>
      </c>
      <c r="BV239" s="27">
        <f t="shared" si="96"/>
        <v>-736.2854145</v>
      </c>
      <c r="BW239" s="27">
        <f t="shared" si="96"/>
        <v>-102845.26463000001</v>
      </c>
      <c r="BX239" s="27">
        <f t="shared" si="96"/>
        <v>-174670.50480000002</v>
      </c>
      <c r="BY239" s="27">
        <f t="shared" si="96"/>
        <v>-174670.50480000002</v>
      </c>
      <c r="BZ239" s="27">
        <f t="shared" si="96"/>
        <v>-172146.44589999999</v>
      </c>
      <c r="CA239" s="27">
        <f t="shared" si="96"/>
        <v>-174670.50480000002</v>
      </c>
      <c r="CB239" s="27">
        <f t="shared" si="96"/>
        <v>-174669.92329999999</v>
      </c>
      <c r="CC239" s="27">
        <f t="shared" si="96"/>
        <v>-172145.86439999999</v>
      </c>
      <c r="CD239" s="27">
        <f t="shared" si="96"/>
        <v>-157206.19899999999</v>
      </c>
      <c r="CE239" s="27">
        <f t="shared" si="96"/>
        <v>-14940.22364</v>
      </c>
      <c r="CF239" s="27">
        <f t="shared" si="96"/>
        <v>-411057.58169999998</v>
      </c>
      <c r="CG239" s="27">
        <f t="shared" si="96"/>
        <v>-170566.97560000001</v>
      </c>
      <c r="CH239" s="27">
        <f t="shared" si="96"/>
        <v>-258316.7212</v>
      </c>
      <c r="CI239" s="27">
        <f t="shared" si="96"/>
        <v>0</v>
      </c>
      <c r="CJ239" s="27">
        <f t="shared" si="96"/>
        <v>-6.9959102</v>
      </c>
      <c r="CK239" s="27">
        <f t="shared" si="96"/>
        <v>-20221.44153</v>
      </c>
      <c r="CL239" s="27">
        <f t="shared" si="96"/>
        <v>-436.5608924</v>
      </c>
      <c r="CM239" s="27">
        <f t="shared" si="96"/>
        <v>-102845.253</v>
      </c>
      <c r="CN239" s="27">
        <f t="shared" si="96"/>
        <v>-171606.81389999998</v>
      </c>
      <c r="CO239" s="27">
        <f t="shared" si="96"/>
        <v>-225267.63390000002</v>
      </c>
      <c r="CP239" s="27"/>
      <c r="CQ239" s="27"/>
      <c r="CR239" s="27"/>
      <c r="CS239" s="27"/>
      <c r="CT239" s="27"/>
      <c r="CU239" s="27"/>
      <c r="CV239" s="27"/>
      <c r="CW239" s="27"/>
      <c r="CX239" s="27"/>
      <c r="CY239" s="27"/>
      <c r="CZ239" s="27"/>
      <c r="DA239" s="27"/>
      <c r="DB239" s="27"/>
      <c r="DC239" s="27"/>
      <c r="DD239" s="27"/>
      <c r="DE239" s="27"/>
      <c r="DF239" s="27"/>
      <c r="DG239" s="27"/>
      <c r="DH239" s="27"/>
      <c r="DI239" s="27"/>
      <c r="DJ239" s="27"/>
      <c r="DK239" s="27"/>
      <c r="DL239" s="27"/>
      <c r="DM239" s="27"/>
      <c r="DN239" s="27"/>
      <c r="DO239" s="27"/>
      <c r="DP239" s="27"/>
      <c r="DQ239" s="27"/>
      <c r="DR239" s="27"/>
      <c r="DS239" s="27"/>
      <c r="DT239" s="27"/>
      <c r="DU239" s="27"/>
      <c r="DV239" s="27"/>
      <c r="DW239" s="27"/>
      <c r="DX239" s="27"/>
      <c r="DY239" s="27"/>
      <c r="DZ239" s="27"/>
      <c r="EA239" s="27"/>
      <c r="EB239" s="27"/>
      <c r="EC239" s="27"/>
      <c r="ED239" s="27"/>
      <c r="EE239" s="27"/>
      <c r="EF239" s="27"/>
      <c r="EG239" s="27"/>
      <c r="EH239" s="27"/>
      <c r="EI239" s="27"/>
      <c r="EJ239" s="27"/>
      <c r="EK239" s="27"/>
      <c r="EL239" s="27"/>
      <c r="EM239" s="27"/>
      <c r="EN239" s="27"/>
      <c r="EO239" s="27"/>
      <c r="EP239" s="27"/>
      <c r="EQ239" s="27"/>
      <c r="ER239" s="27"/>
      <c r="ES239" s="27"/>
      <c r="ET239" s="27"/>
      <c r="EU239" s="27"/>
      <c r="EV239" s="27"/>
      <c r="EW239" s="27"/>
      <c r="EX239" s="27"/>
      <c r="EY239" s="27"/>
      <c r="EZ239" s="27"/>
      <c r="FA239" s="27"/>
      <c r="FB239" s="27"/>
      <c r="FC239" s="27"/>
      <c r="FD239" s="27"/>
      <c r="FE239" s="27"/>
      <c r="FF239" s="27"/>
      <c r="FG239" s="27"/>
      <c r="FH239" s="27"/>
      <c r="FI239" s="27"/>
      <c r="FJ239" s="27"/>
      <c r="FK239" s="27"/>
      <c r="FL239" s="27"/>
      <c r="FM239" s="27"/>
      <c r="FN239" s="27"/>
      <c r="FO239" s="27"/>
      <c r="FP239" s="27"/>
      <c r="FQ239" s="27"/>
      <c r="FR239" s="27"/>
      <c r="FS239" s="27"/>
      <c r="FT239" s="27"/>
      <c r="FU239" s="27"/>
      <c r="FV239" s="27"/>
      <c r="FW239" s="27"/>
      <c r="FX239" s="27"/>
      <c r="FY239" s="27"/>
      <c r="FZ239" s="27"/>
      <c r="GA239" s="27"/>
      <c r="GB239" s="27"/>
      <c r="GC239" s="27"/>
      <c r="GD239" s="27"/>
      <c r="GE239" s="27"/>
      <c r="GF239" s="27"/>
      <c r="GG239" s="27"/>
      <c r="GH239" s="27"/>
      <c r="GI239" s="27"/>
      <c r="GJ239" s="27"/>
      <c r="GK239" s="27"/>
      <c r="GL239" s="27"/>
      <c r="GM239" s="27"/>
      <c r="GN239" s="27"/>
      <c r="GO239" s="27"/>
      <c r="GP239" s="27"/>
      <c r="GQ239" s="27"/>
      <c r="GR239" s="27"/>
      <c r="GS239" s="27"/>
      <c r="GT239" s="27"/>
      <c r="GU239" s="27"/>
      <c r="GV239" s="27"/>
      <c r="GW239" s="27"/>
      <c r="GX239" s="27"/>
      <c r="GY239" s="27"/>
      <c r="GZ239" s="27"/>
      <c r="HA239" s="27"/>
      <c r="HB239" s="27"/>
      <c r="HC239" s="27"/>
      <c r="HD239" s="27"/>
      <c r="HE239" s="27"/>
      <c r="HF239" s="27"/>
      <c r="HG239" s="27"/>
      <c r="HH239" s="27"/>
      <c r="HI239" s="27"/>
      <c r="HJ239" s="27"/>
      <c r="HK239" s="27"/>
      <c r="HL239" s="27"/>
      <c r="HM239" s="27"/>
      <c r="HN239" s="27"/>
      <c r="HO239" s="27"/>
      <c r="HP239" s="27"/>
      <c r="HQ239" s="27"/>
      <c r="HR239" s="27"/>
      <c r="HS239" s="27"/>
      <c r="HT239" s="27"/>
      <c r="HU239" s="27"/>
      <c r="HV239" s="27"/>
      <c r="HW239" s="27"/>
      <c r="HX239" s="27"/>
      <c r="HY239" s="27"/>
      <c r="HZ239" s="27"/>
      <c r="IA239" s="27"/>
      <c r="IB239" s="27"/>
      <c r="IC239" s="27"/>
      <c r="ID239" s="27"/>
      <c r="IE239" s="27"/>
      <c r="IF239" s="27"/>
      <c r="IG239" s="27"/>
      <c r="IH239" s="27"/>
      <c r="II239" s="27"/>
      <c r="IJ239" s="27"/>
      <c r="IK239" s="27"/>
      <c r="IL239" s="27"/>
      <c r="IM239" s="27"/>
      <c r="IN239" s="27"/>
      <c r="IO239" s="27"/>
      <c r="IP239" s="27"/>
      <c r="IQ239" s="27"/>
      <c r="IR239" s="27"/>
      <c r="IS239" s="27"/>
      <c r="IT239" s="27"/>
    </row>
    <row r="240" spans="1:254" s="4" customFormat="1" ht="12" customHeight="1" x14ac:dyDescent="0.15">
      <c r="A240" s="4" t="s">
        <v>553</v>
      </c>
      <c r="B240" s="5"/>
      <c r="C240" s="8">
        <f>IF(C31=" ",0,C31)</f>
        <v>65.291210000000007</v>
      </c>
      <c r="D240" s="8">
        <f>IF(D31=" ",0,D31)</f>
        <v>43.244300000000003</v>
      </c>
      <c r="E240" s="8">
        <f t="shared" ref="E240:BP240" si="97">IF(E31=" ",0,E31)</f>
        <v>45.537739999999999</v>
      </c>
      <c r="F240" s="8">
        <f t="shared" si="97"/>
        <v>22.86506</v>
      </c>
      <c r="G240" s="8">
        <f t="shared" si="97"/>
        <v>35.91778</v>
      </c>
      <c r="H240" s="8">
        <f t="shared" si="97"/>
        <v>29.955390000000001</v>
      </c>
      <c r="I240" s="8">
        <f t="shared" si="97"/>
        <v>94.931169999999995</v>
      </c>
      <c r="J240" s="8">
        <f t="shared" si="97"/>
        <v>54.76979</v>
      </c>
      <c r="K240" s="8">
        <f t="shared" si="97"/>
        <v>95.97551</v>
      </c>
      <c r="L240" s="8">
        <f t="shared" si="97"/>
        <v>95.118160000000003</v>
      </c>
      <c r="M240" s="8">
        <f t="shared" si="97"/>
        <v>54.946010000000001</v>
      </c>
      <c r="N240" s="8">
        <f t="shared" si="97"/>
        <v>54.946010000000001</v>
      </c>
      <c r="O240" s="8">
        <f t="shared" si="97"/>
        <v>54.991889999999998</v>
      </c>
      <c r="P240" s="8">
        <f t="shared" si="97"/>
        <v>95.118160000000003</v>
      </c>
      <c r="Q240" s="8">
        <f t="shared" si="97"/>
        <v>95.118160000000003</v>
      </c>
      <c r="R240" s="8">
        <f t="shared" si="97"/>
        <v>116.1601</v>
      </c>
      <c r="S240" s="8">
        <f t="shared" si="97"/>
        <v>0</v>
      </c>
      <c r="T240" s="8">
        <f t="shared" si="97"/>
        <v>54.991889999999998</v>
      </c>
      <c r="U240" s="8">
        <f t="shared" si="97"/>
        <v>95.118160000000003</v>
      </c>
      <c r="V240" s="8">
        <f t="shared" si="97"/>
        <v>95.118160000000003</v>
      </c>
      <c r="W240" s="8">
        <f t="shared" si="97"/>
        <v>18.279979999999998</v>
      </c>
      <c r="X240" s="8">
        <f t="shared" si="97"/>
        <v>18.279979999999998</v>
      </c>
      <c r="Y240" s="8">
        <f t="shared" si="97"/>
        <v>31.214210000000001</v>
      </c>
      <c r="Z240" s="8">
        <f t="shared" si="97"/>
        <v>116.1601</v>
      </c>
      <c r="AA240" s="8">
        <f t="shared" si="97"/>
        <v>108.14319999999999</v>
      </c>
      <c r="AB240" s="8">
        <f t="shared" si="97"/>
        <v>95.118160000000003</v>
      </c>
      <c r="AC240" s="8">
        <f t="shared" si="97"/>
        <v>94.331599999999995</v>
      </c>
      <c r="AD240" s="8">
        <f t="shared" si="97"/>
        <v>65.070099999999996</v>
      </c>
      <c r="AE240" s="8">
        <f t="shared" si="97"/>
        <v>0</v>
      </c>
      <c r="AF240" s="8">
        <f t="shared" si="97"/>
        <v>69.524540000000002</v>
      </c>
      <c r="AG240" s="8">
        <f t="shared" si="97"/>
        <v>101.4637</v>
      </c>
      <c r="AH240" s="8">
        <f t="shared" si="97"/>
        <v>101.4637</v>
      </c>
      <c r="AI240" s="8">
        <f t="shared" si="97"/>
        <v>65.070080000000004</v>
      </c>
      <c r="AJ240" s="8">
        <f t="shared" si="97"/>
        <v>65.070080000000004</v>
      </c>
      <c r="AK240" s="8">
        <f t="shared" si="97"/>
        <v>65.070080000000004</v>
      </c>
      <c r="AL240" s="8">
        <f t="shared" si="97"/>
        <v>65.070080000000004</v>
      </c>
      <c r="AM240" s="8">
        <f t="shared" si="97"/>
        <v>18.298179999999999</v>
      </c>
      <c r="AN240" s="8">
        <f t="shared" si="97"/>
        <v>18.040379999999999</v>
      </c>
      <c r="AO240" s="8">
        <f t="shared" si="97"/>
        <v>18.040379999999999</v>
      </c>
      <c r="AP240" s="8">
        <f t="shared" si="97"/>
        <v>22.832419999999999</v>
      </c>
      <c r="AQ240" s="8">
        <f t="shared" si="97"/>
        <v>22.832419999999999</v>
      </c>
      <c r="AR240" s="8">
        <f t="shared" si="97"/>
        <v>0</v>
      </c>
      <c r="AS240" s="8">
        <f t="shared" si="97"/>
        <v>18.648340000000001</v>
      </c>
      <c r="AT240" s="8">
        <f t="shared" si="97"/>
        <v>18.040379999999999</v>
      </c>
      <c r="AU240" s="8">
        <f t="shared" si="97"/>
        <v>54.946010000000001</v>
      </c>
      <c r="AV240" s="8">
        <f t="shared" si="97"/>
        <v>54.946010000000001</v>
      </c>
      <c r="AW240" s="8">
        <f t="shared" si="97"/>
        <v>54.946010000000001</v>
      </c>
      <c r="AX240" s="8">
        <f t="shared" si="97"/>
        <v>54.946010000000001</v>
      </c>
      <c r="AY240" s="8">
        <f t="shared" si="97"/>
        <v>54.946010000000001</v>
      </c>
      <c r="AZ240" s="8">
        <f t="shared" si="97"/>
        <v>54.946010000000001</v>
      </c>
      <c r="BA240" s="8">
        <f t="shared" si="97"/>
        <v>54.946010000000001</v>
      </c>
      <c r="BB240" s="8">
        <f t="shared" si="97"/>
        <v>54.946010000000001</v>
      </c>
      <c r="BC240" s="8">
        <f t="shared" si="97"/>
        <v>55.69426</v>
      </c>
      <c r="BD240" s="8">
        <f t="shared" si="97"/>
        <v>51.058860000000003</v>
      </c>
      <c r="BE240" s="8">
        <f t="shared" si="97"/>
        <v>101.4637</v>
      </c>
      <c r="BF240" s="8">
        <f t="shared" si="97"/>
        <v>101.4637</v>
      </c>
      <c r="BG240" s="8">
        <f t="shared" si="97"/>
        <v>101.4637</v>
      </c>
      <c r="BH240" s="8">
        <f t="shared" si="97"/>
        <v>101.4637</v>
      </c>
      <c r="BI240" s="8">
        <f t="shared" si="97"/>
        <v>101.4637</v>
      </c>
      <c r="BJ240" s="8">
        <f t="shared" si="97"/>
        <v>101.4637</v>
      </c>
      <c r="BK240" s="8">
        <f t="shared" si="97"/>
        <v>101.4637</v>
      </c>
      <c r="BL240" s="8">
        <f t="shared" si="97"/>
        <v>106.4152</v>
      </c>
      <c r="BM240" s="8">
        <f t="shared" si="97"/>
        <v>71.512690000000006</v>
      </c>
      <c r="BN240" s="8">
        <f t="shared" si="97"/>
        <v>108.14319999999999</v>
      </c>
      <c r="BO240" s="8">
        <f t="shared" si="97"/>
        <v>108.14319999999999</v>
      </c>
      <c r="BP240" s="8">
        <f t="shared" si="97"/>
        <v>108.14319999999999</v>
      </c>
      <c r="BQ240" s="8">
        <f t="shared" ref="BQ240:CO240" si="98">IF(BQ31=" ",0,BQ31)</f>
        <v>108.14319999999999</v>
      </c>
      <c r="BR240" s="8">
        <f t="shared" si="98"/>
        <v>108.14319999999999</v>
      </c>
      <c r="BS240" s="8">
        <f t="shared" si="98"/>
        <v>108.14319999999999</v>
      </c>
      <c r="BT240" s="8">
        <f t="shared" si="98"/>
        <v>108.14319999999999</v>
      </c>
      <c r="BU240" s="8">
        <f t="shared" si="98"/>
        <v>108.0722</v>
      </c>
      <c r="BV240" s="8">
        <f t="shared" si="98"/>
        <v>108.78660000000001</v>
      </c>
      <c r="BW240" s="8">
        <f t="shared" si="98"/>
        <v>18.040379999999999</v>
      </c>
      <c r="BX240" s="8">
        <f t="shared" si="98"/>
        <v>18.040379999999999</v>
      </c>
      <c r="BY240" s="8">
        <f t="shared" si="98"/>
        <v>18.040379999999999</v>
      </c>
      <c r="BZ240" s="8">
        <f t="shared" si="98"/>
        <v>18.040379999999999</v>
      </c>
      <c r="CA240" s="8">
        <f t="shared" si="98"/>
        <v>18.040379999999999</v>
      </c>
      <c r="CB240" s="8">
        <f t="shared" si="98"/>
        <v>18.040379999999999</v>
      </c>
      <c r="CC240" s="8">
        <f t="shared" si="98"/>
        <v>18.040379999999999</v>
      </c>
      <c r="CD240" s="8">
        <f t="shared" si="98"/>
        <v>18.039940000000001</v>
      </c>
      <c r="CE240" s="8">
        <f t="shared" si="98"/>
        <v>18.044339999999998</v>
      </c>
      <c r="CF240" s="8">
        <f t="shared" si="98"/>
        <v>54.831560000000003</v>
      </c>
      <c r="CG240" s="8">
        <f t="shared" si="98"/>
        <v>54.946010000000001</v>
      </c>
      <c r="CH240" s="8">
        <f t="shared" si="98"/>
        <v>55.082509999999999</v>
      </c>
      <c r="CI240" s="8">
        <f t="shared" si="98"/>
        <v>0</v>
      </c>
      <c r="CJ240" s="8">
        <f t="shared" si="98"/>
        <v>108.14319999999999</v>
      </c>
      <c r="CK240" s="8">
        <f t="shared" si="98"/>
        <v>101.4637</v>
      </c>
      <c r="CL240" s="8">
        <f t="shared" si="98"/>
        <v>31.214210000000001</v>
      </c>
      <c r="CM240" s="8">
        <f t="shared" si="98"/>
        <v>18.040379999999999</v>
      </c>
      <c r="CN240" s="8">
        <f t="shared" si="98"/>
        <v>54.946010000000001</v>
      </c>
      <c r="CO240" s="8">
        <f t="shared" si="98"/>
        <v>54.76979</v>
      </c>
      <c r="CP240" s="8"/>
      <c r="CQ240" s="8"/>
      <c r="CR240" s="8"/>
      <c r="CS240" s="8"/>
      <c r="CT240" s="8"/>
      <c r="CU240" s="8"/>
      <c r="CV240" s="8"/>
      <c r="CW240" s="8"/>
      <c r="CX240" s="8"/>
      <c r="CY240" s="8"/>
      <c r="CZ240" s="8"/>
      <c r="DA240" s="8"/>
      <c r="DB240" s="8"/>
      <c r="DC240" s="8"/>
      <c r="DD240" s="8"/>
      <c r="DE240" s="8"/>
      <c r="DF240" s="8"/>
      <c r="DG240" s="8"/>
      <c r="DH240" s="8"/>
      <c r="DI240" s="8"/>
      <c r="DJ240" s="8"/>
      <c r="DK240" s="8"/>
      <c r="DL240" s="8"/>
      <c r="DM240" s="8"/>
      <c r="DN240" s="8"/>
      <c r="DO240" s="8"/>
      <c r="DP240" s="8"/>
      <c r="DQ240" s="8"/>
      <c r="DR240" s="8"/>
      <c r="DS240" s="8"/>
      <c r="DT240" s="8"/>
      <c r="DU240" s="8"/>
      <c r="DV240" s="8"/>
      <c r="DW240" s="8"/>
      <c r="DX240" s="8"/>
      <c r="DY240" s="8"/>
      <c r="DZ240" s="8"/>
      <c r="EA240" s="8"/>
      <c r="EB240" s="8"/>
      <c r="EC240" s="8"/>
      <c r="ED240" s="8"/>
      <c r="EE240" s="8"/>
      <c r="EF240" s="8"/>
      <c r="EG240" s="8"/>
      <c r="EH240" s="8"/>
      <c r="EI240" s="8"/>
      <c r="EJ240" s="8"/>
      <c r="EK240" s="8"/>
      <c r="EL240" s="8"/>
      <c r="EM240" s="8"/>
      <c r="EN240" s="8"/>
      <c r="EO240" s="8"/>
      <c r="EP240" s="8"/>
      <c r="EQ240" s="8"/>
      <c r="ER240" s="8"/>
      <c r="ES240" s="8"/>
      <c r="ET240" s="8"/>
      <c r="EU240" s="8"/>
      <c r="EV240" s="8"/>
      <c r="EW240" s="8"/>
      <c r="EX240" s="8"/>
      <c r="EY240" s="8"/>
      <c r="EZ240" s="8"/>
      <c r="FA240" s="8"/>
      <c r="FB240" s="8"/>
      <c r="FC240" s="8"/>
      <c r="FD240" s="8"/>
      <c r="FE240" s="8"/>
      <c r="FF240" s="8"/>
      <c r="FG240" s="8"/>
      <c r="FH240" s="8"/>
      <c r="FI240" s="8"/>
      <c r="FJ240" s="8"/>
      <c r="FK240" s="8"/>
      <c r="FL240" s="8"/>
      <c r="FM240" s="8"/>
      <c r="FN240" s="8"/>
      <c r="FO240" s="8"/>
      <c r="FP240" s="8"/>
      <c r="FQ240" s="8"/>
      <c r="FR240" s="8"/>
      <c r="FS240" s="8"/>
      <c r="FT240" s="8"/>
      <c r="FU240" s="8"/>
      <c r="FV240" s="8"/>
      <c r="FW240" s="8"/>
      <c r="FX240" s="8"/>
      <c r="FY240" s="8"/>
      <c r="FZ240" s="8"/>
      <c r="GA240" s="8"/>
      <c r="GB240" s="8"/>
      <c r="GC240" s="8"/>
      <c r="GD240" s="8"/>
      <c r="GE240" s="8"/>
      <c r="GF240" s="8"/>
      <c r="GG240" s="8"/>
      <c r="GH240" s="8"/>
      <c r="GI240" s="8"/>
      <c r="GJ240" s="8"/>
      <c r="GK240" s="8"/>
      <c r="GL240" s="8"/>
      <c r="GM240" s="8"/>
      <c r="GN240" s="8"/>
      <c r="GO240" s="8"/>
      <c r="GP240" s="8"/>
      <c r="GQ240" s="8"/>
      <c r="GR240" s="8"/>
      <c r="GS240" s="8"/>
      <c r="GT240" s="8"/>
      <c r="GU240" s="8"/>
      <c r="GV240" s="8"/>
      <c r="GW240" s="8"/>
      <c r="GX240" s="8"/>
      <c r="GY240" s="8"/>
      <c r="GZ240" s="8"/>
      <c r="HA240" s="8"/>
      <c r="HB240" s="8"/>
      <c r="HC240" s="8"/>
      <c r="HD240" s="8"/>
      <c r="HE240" s="8"/>
      <c r="HF240" s="8"/>
      <c r="HG240" s="8"/>
      <c r="HH240" s="8"/>
      <c r="HI240" s="8"/>
      <c r="HJ240" s="8"/>
      <c r="HK240" s="8"/>
      <c r="HL240" s="8"/>
      <c r="HM240" s="8"/>
      <c r="HN240" s="8"/>
      <c r="HO240" s="8"/>
      <c r="HP240" s="8"/>
      <c r="HQ240" s="8"/>
      <c r="HR240" s="8"/>
      <c r="HS240" s="8"/>
      <c r="HT240" s="8"/>
      <c r="HU240" s="8"/>
      <c r="HV240" s="8"/>
      <c r="HW240" s="8"/>
      <c r="HX240" s="8"/>
      <c r="HY240" s="8"/>
      <c r="HZ240" s="8"/>
      <c r="IA240" s="8"/>
      <c r="IB240" s="8"/>
      <c r="IC240" s="8"/>
      <c r="ID240" s="8"/>
      <c r="IE240" s="8"/>
      <c r="IF240" s="8"/>
      <c r="IG240" s="8"/>
      <c r="IH240" s="8"/>
      <c r="II240" s="8"/>
      <c r="IJ240" s="8"/>
      <c r="IK240" s="8"/>
      <c r="IL240" s="8"/>
      <c r="IM240" s="8"/>
      <c r="IN240" s="8"/>
      <c r="IO240" s="8"/>
      <c r="IP240" s="8"/>
      <c r="IQ240" s="8"/>
      <c r="IR240" s="8"/>
      <c r="IS240" s="8"/>
      <c r="IT240" s="8"/>
    </row>
    <row r="241" spans="1:254" ht="12" customHeight="1" x14ac:dyDescent="0.15">
      <c r="A241" s="4" t="s">
        <v>577</v>
      </c>
      <c r="C241" s="47" t="str">
        <f>IF(C217&lt;0.05,"Mixed",IF(AND(C217&gt;=0.05,C217&lt;=0.8,C218&lt;C224),"CTA_Slurry",IF(AND(C217&gt;=0.05,C217&lt;=0.8,C218&gt;C224),"PTA_Slurry","Solid")))</f>
        <v>Mixed</v>
      </c>
      <c r="D241" s="47" t="str">
        <f t="shared" ref="D241:BO241" si="99">IF(D217&lt;0.05,"Mixed",IF(AND(D217&gt;=0.05,D217&lt;=0.8,D218&lt;D224),"CTA_Slurry",IF(AND(D217&gt;=0.05,D217&lt;=0.8,D218&gt;D224),"PTA_Slurry","Solid")))</f>
        <v>Mixed</v>
      </c>
      <c r="E241" s="47" t="str">
        <f t="shared" si="99"/>
        <v>Mixed</v>
      </c>
      <c r="F241" s="47" t="str">
        <f t="shared" si="99"/>
        <v>Mixed</v>
      </c>
      <c r="G241" s="47" t="str">
        <f t="shared" si="99"/>
        <v>Mixed</v>
      </c>
      <c r="H241" s="47" t="str">
        <f t="shared" si="99"/>
        <v>Mixed</v>
      </c>
      <c r="I241" s="47" t="str">
        <f t="shared" si="99"/>
        <v>Mixed</v>
      </c>
      <c r="J241" s="47" t="str">
        <f t="shared" si="99"/>
        <v>Mixed</v>
      </c>
      <c r="K241" s="47" t="str">
        <f t="shared" si="99"/>
        <v>Mixed</v>
      </c>
      <c r="L241" s="47" t="str">
        <f t="shared" si="99"/>
        <v>Mixed</v>
      </c>
      <c r="M241" s="47" t="str">
        <f t="shared" si="99"/>
        <v>Mixed</v>
      </c>
      <c r="N241" s="47" t="str">
        <f t="shared" si="99"/>
        <v>Mixed</v>
      </c>
      <c r="O241" s="47" t="str">
        <f t="shared" si="99"/>
        <v>Mixed</v>
      </c>
      <c r="P241" s="47" t="str">
        <f t="shared" si="99"/>
        <v>Mixed</v>
      </c>
      <c r="Q241" s="47" t="str">
        <f t="shared" si="99"/>
        <v>Mixed</v>
      </c>
      <c r="R241" s="47" t="str">
        <f t="shared" si="99"/>
        <v>Mixed</v>
      </c>
      <c r="S241" s="47" t="str">
        <f t="shared" si="99"/>
        <v>Mixed</v>
      </c>
      <c r="T241" s="47" t="str">
        <f t="shared" si="99"/>
        <v>Mixed</v>
      </c>
      <c r="U241" s="47" t="str">
        <f t="shared" si="99"/>
        <v>Mixed</v>
      </c>
      <c r="V241" s="47" t="str">
        <f t="shared" si="99"/>
        <v>Mixed</v>
      </c>
      <c r="W241" s="47" t="str">
        <f t="shared" si="99"/>
        <v>Mixed</v>
      </c>
      <c r="X241" s="47" t="str">
        <f t="shared" si="99"/>
        <v>Mixed</v>
      </c>
      <c r="Y241" s="47" t="str">
        <f t="shared" si="99"/>
        <v>Mixed</v>
      </c>
      <c r="Z241" s="47" t="str">
        <f t="shared" si="99"/>
        <v>Mixed</v>
      </c>
      <c r="AA241" s="47" t="str">
        <f t="shared" si="99"/>
        <v>Mixed</v>
      </c>
      <c r="AB241" s="47" t="str">
        <f t="shared" si="99"/>
        <v>Mixed</v>
      </c>
      <c r="AC241" s="47" t="str">
        <f t="shared" si="99"/>
        <v>Mixed</v>
      </c>
      <c r="AD241" s="47" t="str">
        <f t="shared" si="99"/>
        <v>Mixed</v>
      </c>
      <c r="AE241" s="47" t="str">
        <f t="shared" si="99"/>
        <v>Mixed</v>
      </c>
      <c r="AF241" s="47" t="str">
        <f t="shared" si="99"/>
        <v>Mixed</v>
      </c>
      <c r="AG241" s="47" t="str">
        <f t="shared" si="99"/>
        <v>Mixed</v>
      </c>
      <c r="AH241" s="47" t="str">
        <f t="shared" si="99"/>
        <v>Mixed</v>
      </c>
      <c r="AI241" s="47" t="str">
        <f t="shared" si="99"/>
        <v>Mixed</v>
      </c>
      <c r="AJ241" s="47" t="str">
        <f t="shared" si="99"/>
        <v>Mixed</v>
      </c>
      <c r="AK241" s="47" t="str">
        <f t="shared" si="99"/>
        <v>Mixed</v>
      </c>
      <c r="AL241" s="47" t="str">
        <f t="shared" si="99"/>
        <v>Mixed</v>
      </c>
      <c r="AM241" s="47" t="str">
        <f t="shared" si="99"/>
        <v>Mixed</v>
      </c>
      <c r="AN241" s="47" t="str">
        <f t="shared" si="99"/>
        <v>Mixed</v>
      </c>
      <c r="AO241" s="47" t="str">
        <f t="shared" si="99"/>
        <v>Mixed</v>
      </c>
      <c r="AP241" s="47" t="str">
        <f t="shared" si="99"/>
        <v>Mixed</v>
      </c>
      <c r="AQ241" s="47" t="str">
        <f t="shared" si="99"/>
        <v>Mixed</v>
      </c>
      <c r="AR241" s="47" t="str">
        <f t="shared" si="99"/>
        <v>Mixed</v>
      </c>
      <c r="AS241" s="47" t="str">
        <f t="shared" si="99"/>
        <v>Mixed</v>
      </c>
      <c r="AT241" s="47" t="str">
        <f t="shared" si="99"/>
        <v>Mixed</v>
      </c>
      <c r="AU241" s="47" t="str">
        <f t="shared" si="99"/>
        <v>Mixed</v>
      </c>
      <c r="AV241" s="47" t="str">
        <f t="shared" si="99"/>
        <v>Mixed</v>
      </c>
      <c r="AW241" s="47" t="str">
        <f t="shared" si="99"/>
        <v>Mixed</v>
      </c>
      <c r="AX241" s="47" t="str">
        <f t="shared" si="99"/>
        <v>Mixed</v>
      </c>
      <c r="AY241" s="47" t="str">
        <f t="shared" si="99"/>
        <v>Mixed</v>
      </c>
      <c r="AZ241" s="47" t="str">
        <f t="shared" si="99"/>
        <v>Mixed</v>
      </c>
      <c r="BA241" s="47" t="str">
        <f t="shared" si="99"/>
        <v>Mixed</v>
      </c>
      <c r="BB241" s="47" t="str">
        <f t="shared" si="99"/>
        <v>Mixed</v>
      </c>
      <c r="BC241" s="47" t="str">
        <f t="shared" si="99"/>
        <v>Mixed</v>
      </c>
      <c r="BD241" s="47" t="str">
        <f t="shared" si="99"/>
        <v>Mixed</v>
      </c>
      <c r="BE241" s="47" t="str">
        <f t="shared" si="99"/>
        <v>Mixed</v>
      </c>
      <c r="BF241" s="47" t="str">
        <f t="shared" si="99"/>
        <v>Mixed</v>
      </c>
      <c r="BG241" s="47" t="str">
        <f t="shared" si="99"/>
        <v>Mixed</v>
      </c>
      <c r="BH241" s="47" t="str">
        <f t="shared" si="99"/>
        <v>Mixed</v>
      </c>
      <c r="BI241" s="47" t="str">
        <f t="shared" si="99"/>
        <v>Mixed</v>
      </c>
      <c r="BJ241" s="47" t="str">
        <f t="shared" si="99"/>
        <v>Mixed</v>
      </c>
      <c r="BK241" s="47" t="str">
        <f t="shared" si="99"/>
        <v>Mixed</v>
      </c>
      <c r="BL241" s="47" t="str">
        <f t="shared" si="99"/>
        <v>Mixed</v>
      </c>
      <c r="BM241" s="47" t="str">
        <f t="shared" si="99"/>
        <v>Mixed</v>
      </c>
      <c r="BN241" s="47" t="str">
        <f t="shared" si="99"/>
        <v>Mixed</v>
      </c>
      <c r="BO241" s="47" t="str">
        <f t="shared" si="99"/>
        <v>Mixed</v>
      </c>
      <c r="BP241" s="47" t="str">
        <f t="shared" ref="BP241:CO241" si="100">IF(BP217&lt;0.05,"Mixed",IF(AND(BP217&gt;=0.05,BP217&lt;=0.8,BP218&lt;BP224),"CTA_Slurry",IF(AND(BP217&gt;=0.05,BP217&lt;=0.8,BP218&gt;BP224),"PTA_Slurry","Solid")))</f>
        <v>Mixed</v>
      </c>
      <c r="BQ241" s="47" t="str">
        <f t="shared" si="100"/>
        <v>Mixed</v>
      </c>
      <c r="BR241" s="47" t="str">
        <f t="shared" si="100"/>
        <v>Mixed</v>
      </c>
      <c r="BS241" s="47" t="str">
        <f t="shared" si="100"/>
        <v>Mixed</v>
      </c>
      <c r="BT241" s="47" t="str">
        <f t="shared" si="100"/>
        <v>Mixed</v>
      </c>
      <c r="BU241" s="47" t="str">
        <f t="shared" si="100"/>
        <v>Mixed</v>
      </c>
      <c r="BV241" s="47" t="str">
        <f t="shared" si="100"/>
        <v>Mixed</v>
      </c>
      <c r="BW241" s="47" t="str">
        <f t="shared" si="100"/>
        <v>Mixed</v>
      </c>
      <c r="BX241" s="47" t="str">
        <f t="shared" si="100"/>
        <v>Mixed</v>
      </c>
      <c r="BY241" s="47" t="str">
        <f t="shared" si="100"/>
        <v>Mixed</v>
      </c>
      <c r="BZ241" s="47" t="str">
        <f t="shared" si="100"/>
        <v>Mixed</v>
      </c>
      <c r="CA241" s="47" t="str">
        <f t="shared" si="100"/>
        <v>Mixed</v>
      </c>
      <c r="CB241" s="47" t="str">
        <f t="shared" si="100"/>
        <v>Mixed</v>
      </c>
      <c r="CC241" s="47" t="str">
        <f t="shared" si="100"/>
        <v>Mixed</v>
      </c>
      <c r="CD241" s="47" t="str">
        <f t="shared" si="100"/>
        <v>Mixed</v>
      </c>
      <c r="CE241" s="47" t="str">
        <f t="shared" si="100"/>
        <v>Mixed</v>
      </c>
      <c r="CF241" s="47" t="str">
        <f t="shared" si="100"/>
        <v>Mixed</v>
      </c>
      <c r="CG241" s="47" t="str">
        <f t="shared" si="100"/>
        <v>Mixed</v>
      </c>
      <c r="CH241" s="47" t="str">
        <f t="shared" si="100"/>
        <v>Mixed</v>
      </c>
      <c r="CI241" s="47" t="str">
        <f t="shared" si="100"/>
        <v>Mixed</v>
      </c>
      <c r="CJ241" s="47" t="str">
        <f t="shared" si="100"/>
        <v>Mixed</v>
      </c>
      <c r="CK241" s="47" t="str">
        <f t="shared" si="100"/>
        <v>Mixed</v>
      </c>
      <c r="CL241" s="47" t="str">
        <f t="shared" si="100"/>
        <v>Mixed</v>
      </c>
      <c r="CM241" s="47" t="str">
        <f t="shared" si="100"/>
        <v>Mixed</v>
      </c>
      <c r="CN241" s="47" t="str">
        <f t="shared" si="100"/>
        <v>Mixed</v>
      </c>
      <c r="CO241" s="47" t="str">
        <f t="shared" si="100"/>
        <v>Mixed</v>
      </c>
      <c r="CP241" s="47"/>
      <c r="CQ241" s="47"/>
      <c r="CR241" s="47"/>
      <c r="CS241" s="47"/>
      <c r="CT241" s="47"/>
      <c r="CU241" s="47"/>
      <c r="CV241" s="47"/>
      <c r="CW241" s="47"/>
      <c r="CX241" s="47"/>
      <c r="CY241" s="47"/>
      <c r="CZ241" s="47"/>
      <c r="DA241" s="47"/>
      <c r="DB241" s="47"/>
      <c r="DC241" s="47"/>
      <c r="DD241" s="47"/>
      <c r="DE241" s="47"/>
      <c r="DF241" s="47"/>
      <c r="DG241" s="47"/>
      <c r="DH241" s="47"/>
      <c r="DI241" s="47"/>
      <c r="DJ241" s="47"/>
      <c r="DK241" s="47"/>
      <c r="DL241" s="47"/>
      <c r="DM241" s="47"/>
      <c r="DN241" s="47"/>
      <c r="DO241" s="47"/>
      <c r="DP241" s="47"/>
      <c r="DQ241" s="47"/>
      <c r="DR241" s="47"/>
      <c r="DS241" s="47"/>
      <c r="DT241" s="47"/>
      <c r="DU241" s="47"/>
      <c r="DV241" s="47"/>
      <c r="DW241" s="47"/>
      <c r="DX241" s="47"/>
      <c r="DY241" s="47"/>
      <c r="DZ241" s="47"/>
      <c r="EA241" s="47"/>
      <c r="EB241" s="47"/>
      <c r="EC241" s="47"/>
      <c r="ED241" s="47"/>
      <c r="EE241" s="47"/>
      <c r="EF241" s="47"/>
      <c r="EG241" s="47"/>
      <c r="EH241" s="47"/>
      <c r="EI241" s="47"/>
      <c r="EJ241" s="47"/>
      <c r="EK241" s="47"/>
      <c r="EL241" s="47"/>
      <c r="EM241" s="47"/>
      <c r="EN241" s="47"/>
      <c r="EO241" s="47"/>
      <c r="EP241" s="47"/>
      <c r="EQ241" s="47"/>
      <c r="ER241" s="47"/>
      <c r="ES241" s="47"/>
      <c r="ET241" s="47"/>
      <c r="EU241" s="47"/>
      <c r="EV241" s="47"/>
      <c r="EW241" s="47"/>
      <c r="EX241" s="47"/>
      <c r="EY241" s="47"/>
      <c r="EZ241" s="47"/>
      <c r="FA241" s="47"/>
      <c r="FB241" s="47"/>
      <c r="FC241" s="47"/>
      <c r="FD241" s="47"/>
      <c r="FE241" s="47"/>
      <c r="FF241" s="47"/>
      <c r="FG241" s="47"/>
      <c r="FH241" s="47"/>
      <c r="FI241" s="47"/>
      <c r="FJ241" s="47"/>
      <c r="FK241" s="47"/>
      <c r="FL241" s="47"/>
      <c r="FM241" s="47"/>
      <c r="FN241" s="47"/>
      <c r="FO241" s="47"/>
      <c r="FP241" s="47"/>
      <c r="FQ241" s="47"/>
      <c r="FR241" s="47"/>
      <c r="FS241" s="47"/>
      <c r="FT241" s="47"/>
      <c r="FU241" s="47"/>
      <c r="FV241" s="47"/>
      <c r="FW241" s="47"/>
      <c r="FX241" s="47"/>
      <c r="FY241" s="47"/>
      <c r="FZ241" s="47"/>
      <c r="GA241" s="47"/>
      <c r="GB241" s="47"/>
      <c r="GC241" s="47"/>
      <c r="GD241" s="47"/>
      <c r="GE241" s="47"/>
      <c r="GF241" s="47"/>
      <c r="GG241" s="47"/>
      <c r="GH241" s="47"/>
      <c r="GI241" s="47"/>
      <c r="GJ241" s="47"/>
      <c r="GK241" s="47"/>
      <c r="GL241" s="47"/>
      <c r="GM241" s="47"/>
      <c r="GN241" s="47"/>
      <c r="GO241" s="47"/>
      <c r="GP241" s="47"/>
      <c r="GQ241" s="47"/>
      <c r="GR241" s="47"/>
      <c r="GS241" s="47"/>
      <c r="GT241" s="47"/>
      <c r="GU241" s="47"/>
      <c r="GV241" s="47"/>
      <c r="GW241" s="47"/>
      <c r="GX241" s="47"/>
      <c r="GY241" s="47"/>
      <c r="GZ241" s="47"/>
      <c r="HA241" s="47"/>
      <c r="HB241" s="47"/>
      <c r="HC241" s="47"/>
      <c r="HD241" s="47"/>
      <c r="HE241" s="47"/>
      <c r="HF241" s="47"/>
      <c r="HG241" s="47"/>
      <c r="HH241" s="47"/>
      <c r="HI241" s="47"/>
      <c r="HJ241" s="47"/>
      <c r="HK241" s="47"/>
      <c r="HL241" s="47"/>
      <c r="HM241" s="47"/>
      <c r="HN241" s="47"/>
      <c r="HO241" s="47"/>
      <c r="HP241" s="47"/>
      <c r="HQ241" s="47"/>
      <c r="HR241" s="47"/>
      <c r="HS241" s="47"/>
      <c r="HT241" s="47"/>
      <c r="HU241" s="47"/>
      <c r="HV241" s="47"/>
      <c r="HW241" s="47"/>
      <c r="HX241" s="47"/>
      <c r="HY241" s="47"/>
      <c r="HZ241" s="47"/>
      <c r="IA241" s="47"/>
      <c r="IB241" s="47"/>
      <c r="IC241" s="47"/>
      <c r="ID241" s="47"/>
      <c r="IE241" s="47"/>
      <c r="IF241" s="47"/>
      <c r="IG241" s="47"/>
      <c r="IH241" s="47"/>
      <c r="II241" s="47"/>
      <c r="IJ241" s="47"/>
      <c r="IK241" s="47"/>
      <c r="IL241" s="47"/>
      <c r="IM241" s="47"/>
      <c r="IN241" s="47"/>
      <c r="IO241" s="47"/>
      <c r="IP241" s="47"/>
      <c r="IQ241" s="47"/>
      <c r="IR241" s="47"/>
      <c r="IS241" s="47"/>
      <c r="IT241" s="47"/>
    </row>
    <row r="242" spans="1:254" s="48" customFormat="1" ht="12" customHeight="1" x14ac:dyDescent="0.15">
      <c r="A242" s="6" t="s">
        <v>560</v>
      </c>
      <c r="C242" s="49"/>
      <c r="D242" s="49"/>
      <c r="E242" s="49"/>
      <c r="F242" s="49"/>
      <c r="G242" s="49"/>
      <c r="H242" s="49"/>
      <c r="I242" s="49"/>
      <c r="J242" s="49"/>
      <c r="K242" s="49"/>
      <c r="L242" s="49"/>
      <c r="M242" s="49"/>
      <c r="N242" s="49"/>
      <c r="O242" s="49"/>
      <c r="P242" s="49"/>
      <c r="Q242" s="49"/>
      <c r="R242" s="49"/>
      <c r="S242" s="49"/>
      <c r="T242" s="49"/>
      <c r="U242" s="49"/>
      <c r="V242" s="49"/>
      <c r="W242" s="49"/>
      <c r="X242" s="49"/>
      <c r="Y242" s="49"/>
      <c r="Z242" s="49"/>
      <c r="AA242" s="49"/>
      <c r="AB242" s="49"/>
      <c r="AC242" s="49"/>
      <c r="AD242" s="49"/>
      <c r="AE242" s="49"/>
      <c r="AF242" s="49"/>
      <c r="AG242" s="49"/>
      <c r="AH242" s="49"/>
      <c r="AI242" s="49"/>
      <c r="AJ242" s="49"/>
      <c r="AK242" s="49"/>
      <c r="AL242" s="49"/>
      <c r="AM242" s="49"/>
      <c r="AN242" s="49"/>
      <c r="AO242" s="49"/>
      <c r="AP242" s="49"/>
      <c r="AQ242" s="49"/>
      <c r="AR242" s="49"/>
      <c r="AS242" s="49"/>
      <c r="AT242" s="49"/>
      <c r="AU242" s="49"/>
      <c r="AV242" s="49"/>
      <c r="AW242" s="49"/>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c r="CD242" s="49"/>
      <c r="CE242" s="49"/>
      <c r="CF242" s="49"/>
      <c r="CG242" s="49"/>
      <c r="CH242" s="49"/>
      <c r="CI242" s="49"/>
      <c r="CJ242" s="49"/>
      <c r="CK242" s="49"/>
      <c r="CL242" s="49"/>
      <c r="CM242" s="49"/>
      <c r="CN242" s="49"/>
      <c r="CO242" s="49"/>
      <c r="CP242" s="49"/>
      <c r="CQ242" s="49"/>
      <c r="CR242" s="49"/>
      <c r="CS242" s="49"/>
      <c r="CT242" s="49"/>
      <c r="CU242" s="49"/>
      <c r="CV242" s="49"/>
      <c r="CW242" s="49"/>
      <c r="CX242" s="49"/>
      <c r="CY242" s="49"/>
      <c r="CZ242" s="49"/>
      <c r="DA242" s="49"/>
      <c r="DB242" s="49"/>
      <c r="DC242" s="49"/>
      <c r="DD242" s="49"/>
      <c r="DE242" s="49"/>
      <c r="DF242" s="49"/>
      <c r="DG242" s="49"/>
      <c r="DH242" s="49"/>
      <c r="DI242" s="49"/>
      <c r="DJ242" s="49"/>
      <c r="DK242" s="49"/>
      <c r="DL242" s="49"/>
      <c r="DM242" s="49"/>
      <c r="DN242" s="49"/>
      <c r="DO242" s="49"/>
      <c r="DP242" s="49"/>
      <c r="DQ242" s="49"/>
      <c r="DR242" s="49"/>
      <c r="DS242" s="49"/>
      <c r="DT242" s="49"/>
      <c r="DU242" s="49"/>
      <c r="DV242" s="49"/>
      <c r="DW242" s="49"/>
      <c r="DX242" s="49"/>
      <c r="DY242" s="49"/>
      <c r="DZ242" s="49"/>
      <c r="EA242" s="49"/>
      <c r="EB242" s="49"/>
      <c r="EC242" s="49"/>
      <c r="ED242" s="49"/>
      <c r="EE242" s="49"/>
      <c r="EF242" s="49"/>
      <c r="EG242" s="49"/>
      <c r="EH242" s="49"/>
      <c r="EI242" s="49"/>
      <c r="EJ242" s="49"/>
      <c r="EK242" s="49"/>
      <c r="EL242" s="49"/>
      <c r="EM242" s="49"/>
      <c r="EN242" s="49"/>
      <c r="EO242" s="49"/>
      <c r="EP242" s="49"/>
      <c r="EQ242" s="49"/>
      <c r="ER242" s="49"/>
      <c r="ES242" s="49"/>
      <c r="ET242" s="49"/>
      <c r="EU242" s="49"/>
      <c r="EV242" s="49"/>
      <c r="EW242" s="49"/>
      <c r="EX242" s="49"/>
      <c r="EY242" s="49"/>
      <c r="EZ242" s="49"/>
      <c r="FA242" s="49"/>
      <c r="FB242" s="49"/>
      <c r="FC242" s="49"/>
      <c r="FD242" s="49"/>
      <c r="FE242" s="49"/>
      <c r="FF242" s="49"/>
      <c r="FG242" s="49"/>
      <c r="FH242" s="49"/>
      <c r="FI242" s="49"/>
      <c r="FJ242" s="49"/>
      <c r="FK242" s="49"/>
      <c r="FL242" s="49"/>
      <c r="FM242" s="49"/>
      <c r="FN242" s="49"/>
      <c r="FO242" s="49"/>
      <c r="FP242" s="49"/>
      <c r="FQ242" s="49"/>
      <c r="FR242" s="49"/>
      <c r="FS242" s="49"/>
      <c r="FT242" s="49"/>
      <c r="FU242" s="49"/>
      <c r="FV242" s="49"/>
      <c r="FW242" s="49"/>
      <c r="FX242" s="49"/>
      <c r="FY242" s="49"/>
      <c r="FZ242" s="49"/>
      <c r="GA242" s="49"/>
      <c r="GB242" s="49"/>
      <c r="GC242" s="49"/>
      <c r="GD242" s="49"/>
      <c r="GE242" s="49"/>
      <c r="GF242" s="49"/>
      <c r="GG242" s="49"/>
      <c r="GH242" s="49"/>
      <c r="GI242" s="49"/>
      <c r="GJ242" s="49"/>
      <c r="GK242" s="49"/>
      <c r="GL242" s="49"/>
      <c r="GM242" s="49"/>
      <c r="GN242" s="49"/>
      <c r="GO242" s="49"/>
      <c r="GP242" s="49"/>
      <c r="GQ242" s="49"/>
      <c r="GR242" s="49"/>
      <c r="GS242" s="49"/>
      <c r="GT242" s="49"/>
      <c r="GU242" s="49"/>
      <c r="GV242" s="49"/>
      <c r="GW242" s="49"/>
      <c r="GX242" s="49"/>
      <c r="GY242" s="49"/>
      <c r="GZ242" s="49"/>
      <c r="HA242" s="49"/>
      <c r="HB242" s="49"/>
      <c r="HC242" s="49"/>
      <c r="HD242" s="49"/>
      <c r="HE242" s="49"/>
      <c r="HF242" s="49"/>
      <c r="HG242" s="49"/>
      <c r="HH242" s="49"/>
      <c r="HI242" s="49"/>
      <c r="HJ242" s="49"/>
      <c r="HK242" s="49"/>
      <c r="HL242" s="49"/>
      <c r="HM242" s="49"/>
      <c r="HN242" s="49"/>
      <c r="HO242" s="49"/>
      <c r="HP242" s="49"/>
      <c r="HQ242" s="49"/>
      <c r="HR242" s="49"/>
      <c r="HS242" s="49"/>
      <c r="HT242" s="49"/>
      <c r="HU242" s="49"/>
      <c r="HV242" s="49"/>
      <c r="HW242" s="49"/>
      <c r="HX242" s="49"/>
      <c r="HY242" s="49"/>
      <c r="HZ242" s="49"/>
      <c r="IA242" s="49"/>
      <c r="IB242" s="49"/>
      <c r="IC242" s="49"/>
      <c r="ID242" s="49"/>
      <c r="IE242" s="49"/>
      <c r="IF242" s="49"/>
      <c r="IG242" s="49"/>
      <c r="IH242" s="49"/>
      <c r="II242" s="49"/>
      <c r="IJ242" s="49"/>
      <c r="IK242" s="49"/>
      <c r="IL242" s="49"/>
      <c r="IM242" s="49"/>
      <c r="IN242" s="49"/>
      <c r="IO242" s="49"/>
      <c r="IP242" s="49"/>
      <c r="IQ242" s="49"/>
      <c r="IR242" s="49"/>
      <c r="IS242" s="49"/>
      <c r="IT242" s="49"/>
    </row>
    <row r="243" spans="1:254" ht="12" customHeight="1" x14ac:dyDescent="0.15">
      <c r="A243" s="4" t="s">
        <v>562</v>
      </c>
      <c r="B243" s="5"/>
      <c r="C243" s="27">
        <f>C217/RHO_TA(C237)/(C217/RHO_TA(C237)+(1-C217)/(RHO_ACID(C237)*1000))</f>
        <v>0</v>
      </c>
      <c r="D243" s="27">
        <f t="shared" ref="D243:BO243" si="101">D217/RHO_TA(D237)/(D217/RHO_TA(D237)+(1-D217)/(RHO_ACID(D237)*1000))</f>
        <v>0</v>
      </c>
      <c r="E243" s="27">
        <f t="shared" si="101"/>
        <v>0</v>
      </c>
      <c r="F243" s="27">
        <f t="shared" si="101"/>
        <v>0</v>
      </c>
      <c r="G243" s="27">
        <f t="shared" si="101"/>
        <v>0</v>
      </c>
      <c r="H243" s="27">
        <f t="shared" si="101"/>
        <v>0</v>
      </c>
      <c r="I243" s="27">
        <f t="shared" si="101"/>
        <v>0</v>
      </c>
      <c r="J243" s="27">
        <f t="shared" si="101"/>
        <v>0</v>
      </c>
      <c r="K243" s="27">
        <f t="shared" si="101"/>
        <v>0</v>
      </c>
      <c r="L243" s="27">
        <f t="shared" si="101"/>
        <v>0</v>
      </c>
      <c r="M243" s="27">
        <f t="shared" si="101"/>
        <v>0</v>
      </c>
      <c r="N243" s="27">
        <f t="shared" si="101"/>
        <v>0</v>
      </c>
      <c r="O243" s="27">
        <f t="shared" si="101"/>
        <v>0</v>
      </c>
      <c r="P243" s="27">
        <f t="shared" si="101"/>
        <v>0</v>
      </c>
      <c r="Q243" s="27">
        <f t="shared" si="101"/>
        <v>0</v>
      </c>
      <c r="R243" s="27">
        <f t="shared" si="101"/>
        <v>0</v>
      </c>
      <c r="S243" s="27">
        <f t="shared" si="101"/>
        <v>0</v>
      </c>
      <c r="T243" s="27">
        <f t="shared" si="101"/>
        <v>0</v>
      </c>
      <c r="U243" s="27">
        <f t="shared" si="101"/>
        <v>0</v>
      </c>
      <c r="V243" s="27">
        <f t="shared" si="101"/>
        <v>0</v>
      </c>
      <c r="W243" s="27">
        <f t="shared" si="101"/>
        <v>0</v>
      </c>
      <c r="X243" s="27">
        <f t="shared" si="101"/>
        <v>0</v>
      </c>
      <c r="Y243" s="27">
        <f t="shared" si="101"/>
        <v>0</v>
      </c>
      <c r="Z243" s="27">
        <f t="shared" si="101"/>
        <v>0</v>
      </c>
      <c r="AA243" s="27">
        <f t="shared" si="101"/>
        <v>0</v>
      </c>
      <c r="AB243" s="27">
        <f t="shared" si="101"/>
        <v>0</v>
      </c>
      <c r="AC243" s="27">
        <f t="shared" si="101"/>
        <v>0</v>
      </c>
      <c r="AD243" s="27">
        <f t="shared" si="101"/>
        <v>0</v>
      </c>
      <c r="AE243" s="27">
        <f t="shared" si="101"/>
        <v>0</v>
      </c>
      <c r="AF243" s="27">
        <f t="shared" si="101"/>
        <v>0</v>
      </c>
      <c r="AG243" s="27">
        <f t="shared" si="101"/>
        <v>0</v>
      </c>
      <c r="AH243" s="27">
        <f t="shared" si="101"/>
        <v>0</v>
      </c>
      <c r="AI243" s="27">
        <f t="shared" si="101"/>
        <v>0</v>
      </c>
      <c r="AJ243" s="27">
        <f t="shared" si="101"/>
        <v>0</v>
      </c>
      <c r="AK243" s="27">
        <f t="shared" si="101"/>
        <v>0</v>
      </c>
      <c r="AL243" s="27">
        <f t="shared" si="101"/>
        <v>0</v>
      </c>
      <c r="AM243" s="27">
        <f t="shared" si="101"/>
        <v>0</v>
      </c>
      <c r="AN243" s="27">
        <f t="shared" si="101"/>
        <v>0</v>
      </c>
      <c r="AO243" s="27">
        <f t="shared" si="101"/>
        <v>0</v>
      </c>
      <c r="AP243" s="27">
        <f t="shared" si="101"/>
        <v>0</v>
      </c>
      <c r="AQ243" s="27">
        <f t="shared" si="101"/>
        <v>0</v>
      </c>
      <c r="AR243" s="27">
        <f t="shared" si="101"/>
        <v>0</v>
      </c>
      <c r="AS243" s="27">
        <f t="shared" si="101"/>
        <v>0</v>
      </c>
      <c r="AT243" s="27">
        <f t="shared" si="101"/>
        <v>0</v>
      </c>
      <c r="AU243" s="27">
        <f t="shared" si="101"/>
        <v>0</v>
      </c>
      <c r="AV243" s="27">
        <f t="shared" si="101"/>
        <v>0</v>
      </c>
      <c r="AW243" s="27">
        <f t="shared" si="101"/>
        <v>0</v>
      </c>
      <c r="AX243" s="27">
        <f t="shared" si="101"/>
        <v>0</v>
      </c>
      <c r="AY243" s="27">
        <f t="shared" si="101"/>
        <v>0</v>
      </c>
      <c r="AZ243" s="27">
        <f t="shared" si="101"/>
        <v>0</v>
      </c>
      <c r="BA243" s="27">
        <f t="shared" si="101"/>
        <v>0</v>
      </c>
      <c r="BB243" s="27">
        <f t="shared" si="101"/>
        <v>0</v>
      </c>
      <c r="BC243" s="27">
        <f t="shared" si="101"/>
        <v>0</v>
      </c>
      <c r="BD243" s="27">
        <f t="shared" si="101"/>
        <v>0</v>
      </c>
      <c r="BE243" s="27">
        <f t="shared" si="101"/>
        <v>0</v>
      </c>
      <c r="BF243" s="27">
        <f t="shared" si="101"/>
        <v>0</v>
      </c>
      <c r="BG243" s="27">
        <f t="shared" si="101"/>
        <v>0</v>
      </c>
      <c r="BH243" s="27">
        <f t="shared" si="101"/>
        <v>0</v>
      </c>
      <c r="BI243" s="27">
        <f t="shared" si="101"/>
        <v>0</v>
      </c>
      <c r="BJ243" s="27">
        <f t="shared" si="101"/>
        <v>0</v>
      </c>
      <c r="BK243" s="27">
        <f t="shared" si="101"/>
        <v>0</v>
      </c>
      <c r="BL243" s="27">
        <f t="shared" si="101"/>
        <v>0</v>
      </c>
      <c r="BM243" s="27">
        <f t="shared" si="101"/>
        <v>0</v>
      </c>
      <c r="BN243" s="27">
        <f t="shared" si="101"/>
        <v>0</v>
      </c>
      <c r="BO243" s="27">
        <f t="shared" si="101"/>
        <v>0</v>
      </c>
      <c r="BP243" s="27">
        <f t="shared" ref="BP243:CO243" si="102">BP217/RHO_TA(BP237)/(BP217/RHO_TA(BP237)+(1-BP217)/(RHO_ACID(BP237)*1000))</f>
        <v>0</v>
      </c>
      <c r="BQ243" s="27">
        <f t="shared" si="102"/>
        <v>0</v>
      </c>
      <c r="BR243" s="27">
        <f t="shared" si="102"/>
        <v>0</v>
      </c>
      <c r="BS243" s="27">
        <f t="shared" si="102"/>
        <v>0</v>
      </c>
      <c r="BT243" s="27">
        <f t="shared" si="102"/>
        <v>0</v>
      </c>
      <c r="BU243" s="27">
        <f t="shared" si="102"/>
        <v>0</v>
      </c>
      <c r="BV243" s="27">
        <f t="shared" si="102"/>
        <v>0</v>
      </c>
      <c r="BW243" s="27">
        <f t="shared" si="102"/>
        <v>0</v>
      </c>
      <c r="BX243" s="27">
        <f t="shared" si="102"/>
        <v>0</v>
      </c>
      <c r="BY243" s="27">
        <f t="shared" si="102"/>
        <v>0</v>
      </c>
      <c r="BZ243" s="27">
        <f t="shared" si="102"/>
        <v>0</v>
      </c>
      <c r="CA243" s="27">
        <f t="shared" si="102"/>
        <v>0</v>
      </c>
      <c r="CB243" s="27">
        <f t="shared" si="102"/>
        <v>0</v>
      </c>
      <c r="CC243" s="27">
        <f t="shared" si="102"/>
        <v>0</v>
      </c>
      <c r="CD243" s="27">
        <f t="shared" si="102"/>
        <v>0</v>
      </c>
      <c r="CE243" s="27">
        <f t="shared" si="102"/>
        <v>0</v>
      </c>
      <c r="CF243" s="27">
        <f t="shared" si="102"/>
        <v>0</v>
      </c>
      <c r="CG243" s="27">
        <f t="shared" si="102"/>
        <v>0</v>
      </c>
      <c r="CH243" s="27">
        <f t="shared" si="102"/>
        <v>0</v>
      </c>
      <c r="CI243" s="27">
        <f t="shared" si="102"/>
        <v>0</v>
      </c>
      <c r="CJ243" s="27">
        <f t="shared" si="102"/>
        <v>0</v>
      </c>
      <c r="CK243" s="27">
        <f t="shared" si="102"/>
        <v>0</v>
      </c>
      <c r="CL243" s="27">
        <f t="shared" si="102"/>
        <v>0</v>
      </c>
      <c r="CM243" s="27">
        <f t="shared" si="102"/>
        <v>0</v>
      </c>
      <c r="CN243" s="27">
        <f t="shared" si="102"/>
        <v>0</v>
      </c>
      <c r="CO243" s="27">
        <f t="shared" si="102"/>
        <v>0</v>
      </c>
      <c r="CP243" s="27"/>
      <c r="CQ243" s="27"/>
      <c r="CR243" s="27"/>
      <c r="CS243" s="27"/>
      <c r="CT243" s="27"/>
      <c r="CU243" s="27"/>
      <c r="CV243" s="27"/>
      <c r="CW243" s="27"/>
      <c r="CX243" s="27"/>
      <c r="CY243" s="27"/>
      <c r="CZ243" s="27"/>
      <c r="DA243" s="27"/>
      <c r="DB243" s="27"/>
      <c r="DC243" s="27"/>
      <c r="DD243" s="27"/>
      <c r="DE243" s="27"/>
      <c r="DF243" s="27"/>
      <c r="DG243" s="27"/>
      <c r="DH243" s="27"/>
      <c r="DI243" s="27"/>
      <c r="DJ243" s="27"/>
      <c r="DK243" s="27"/>
      <c r="DL243" s="27"/>
      <c r="DM243" s="27"/>
      <c r="DN243" s="27"/>
      <c r="DO243" s="27"/>
      <c r="DP243" s="27"/>
      <c r="DQ243" s="27"/>
      <c r="DR243" s="27"/>
      <c r="DS243" s="27"/>
      <c r="DT243" s="27"/>
      <c r="DU243" s="27"/>
      <c r="DV243" s="27"/>
      <c r="DW243" s="27"/>
      <c r="DX243" s="27"/>
      <c r="DY243" s="27"/>
      <c r="DZ243" s="27"/>
      <c r="EA243" s="27"/>
      <c r="EB243" s="27"/>
      <c r="EC243" s="27"/>
      <c r="ED243" s="27"/>
      <c r="EE243" s="27"/>
      <c r="EF243" s="27"/>
      <c r="EG243" s="27"/>
      <c r="EH243" s="27"/>
      <c r="EI243" s="27"/>
      <c r="EJ243" s="27"/>
      <c r="EK243" s="27"/>
      <c r="EL243" s="27"/>
      <c r="EM243" s="27"/>
      <c r="EN243" s="27"/>
      <c r="EO243" s="27"/>
      <c r="EP243" s="27"/>
      <c r="EQ243" s="27"/>
      <c r="ER243" s="27"/>
      <c r="ES243" s="27"/>
      <c r="ET243" s="27"/>
      <c r="EU243" s="27"/>
      <c r="EV243" s="27"/>
      <c r="EW243" s="27"/>
      <c r="EX243" s="27"/>
      <c r="EY243" s="27"/>
      <c r="EZ243" s="27"/>
      <c r="FA243" s="27"/>
      <c r="FB243" s="27"/>
      <c r="FC243" s="27"/>
      <c r="FD243" s="27"/>
      <c r="FE243" s="27"/>
      <c r="FF243" s="27"/>
      <c r="FG243" s="27"/>
      <c r="FH243" s="27"/>
      <c r="FI243" s="27"/>
      <c r="FJ243" s="27"/>
      <c r="FK243" s="27"/>
      <c r="FL243" s="27"/>
      <c r="FM243" s="27"/>
      <c r="FN243" s="27"/>
      <c r="FO243" s="27"/>
      <c r="FP243" s="27"/>
      <c r="FQ243" s="27"/>
      <c r="FR243" s="27"/>
      <c r="FS243" s="27"/>
      <c r="FT243" s="27"/>
      <c r="FU243" s="27"/>
      <c r="FV243" s="27"/>
      <c r="FW243" s="27"/>
      <c r="FX243" s="27"/>
      <c r="FY243" s="27"/>
      <c r="FZ243" s="27"/>
      <c r="GA243" s="27"/>
      <c r="GB243" s="27"/>
      <c r="GC243" s="27"/>
      <c r="GD243" s="27"/>
      <c r="GE243" s="27"/>
      <c r="GF243" s="27"/>
      <c r="GG243" s="27"/>
      <c r="GH243" s="27"/>
      <c r="GI243" s="27"/>
      <c r="GJ243" s="27"/>
      <c r="GK243" s="27"/>
      <c r="GL243" s="27"/>
      <c r="GM243" s="27"/>
      <c r="GN243" s="27"/>
      <c r="GO243" s="27"/>
      <c r="GP243" s="27"/>
      <c r="GQ243" s="27"/>
      <c r="GR243" s="27"/>
      <c r="GS243" s="27"/>
      <c r="GT243" s="27"/>
      <c r="GU243" s="27"/>
      <c r="GV243" s="27"/>
      <c r="GW243" s="27"/>
      <c r="GX243" s="27"/>
      <c r="GY243" s="27"/>
      <c r="GZ243" s="27"/>
      <c r="HA243" s="27"/>
      <c r="HB243" s="27"/>
      <c r="HC243" s="27"/>
      <c r="HD243" s="27"/>
      <c r="HE243" s="27"/>
      <c r="HF243" s="27"/>
      <c r="HG243" s="27"/>
      <c r="HH243" s="27"/>
      <c r="HI243" s="27"/>
      <c r="HJ243" s="27"/>
      <c r="HK243" s="27"/>
      <c r="HL243" s="27"/>
      <c r="HM243" s="27"/>
      <c r="HN243" s="27"/>
      <c r="HO243" s="27"/>
      <c r="HP243" s="27"/>
      <c r="HQ243" s="27"/>
      <c r="HR243" s="27"/>
      <c r="HS243" s="27"/>
      <c r="HT243" s="27"/>
      <c r="HU243" s="27"/>
      <c r="HV243" s="27"/>
      <c r="HW243" s="27"/>
      <c r="HX243" s="27"/>
      <c r="HY243" s="27"/>
      <c r="HZ243" s="27"/>
      <c r="IA243" s="27"/>
      <c r="IB243" s="27"/>
      <c r="IC243" s="27"/>
      <c r="ID243" s="27"/>
      <c r="IE243" s="27"/>
      <c r="IF243" s="27"/>
      <c r="IG243" s="27"/>
      <c r="IH243" s="27"/>
      <c r="II243" s="27"/>
      <c r="IJ243" s="27"/>
      <c r="IK243" s="27"/>
      <c r="IL243" s="27"/>
      <c r="IM243" s="27"/>
      <c r="IN243" s="27"/>
      <c r="IO243" s="27"/>
      <c r="IP243" s="27"/>
      <c r="IQ243" s="27"/>
      <c r="IR243" s="27"/>
      <c r="IS243" s="27"/>
      <c r="IT243" s="27"/>
    </row>
    <row r="244" spans="1:254" ht="12" customHeight="1" x14ac:dyDescent="0.15">
      <c r="A244" s="4" t="s">
        <v>559</v>
      </c>
      <c r="B244" s="5" t="s">
        <v>622</v>
      </c>
      <c r="C244" s="27">
        <f>C217*CP_TA(C237)+(1-C217)*CP_ACID(C237)</f>
        <v>2.1152063166399002</v>
      </c>
      <c r="D244" s="27">
        <f t="shared" ref="D244:BO244" si="103">D217*CP_TA(D237)+(1-D217)*CP_ACID(D237)</f>
        <v>2.3410806209999997</v>
      </c>
      <c r="E244" s="27">
        <f t="shared" si="103"/>
        <v>2.5113682440000002</v>
      </c>
      <c r="F244" s="27">
        <f t="shared" si="103"/>
        <v>2.1113823060000003</v>
      </c>
      <c r="G244" s="27">
        <f t="shared" si="103"/>
        <v>2.365604802</v>
      </c>
      <c r="H244" s="27">
        <f t="shared" si="103"/>
        <v>2.1300345000000003</v>
      </c>
      <c r="I244" s="27">
        <f t="shared" si="103"/>
        <v>2.3352272861939998</v>
      </c>
      <c r="J244" s="27">
        <f t="shared" si="103"/>
        <v>2.2701765852216003</v>
      </c>
      <c r="K244" s="27">
        <f t="shared" si="103"/>
        <v>2.140474892886</v>
      </c>
      <c r="L244" s="27">
        <f t="shared" si="103"/>
        <v>2.1135766330007999</v>
      </c>
      <c r="M244" s="27">
        <f t="shared" si="103"/>
        <v>2.3930587591019998</v>
      </c>
      <c r="N244" s="27">
        <f t="shared" si="103"/>
        <v>2.2681989000000002</v>
      </c>
      <c r="O244" s="27">
        <f t="shared" si="103"/>
        <v>2.2706234779734</v>
      </c>
      <c r="P244" s="27">
        <f t="shared" si="103"/>
        <v>2.1135766330007999</v>
      </c>
      <c r="Q244" s="27">
        <f t="shared" si="103"/>
        <v>2.1135766330007999</v>
      </c>
      <c r="R244" s="27">
        <f t="shared" si="103"/>
        <v>2.0436817500000002</v>
      </c>
      <c r="S244" s="27">
        <f t="shared" si="103"/>
        <v>1.9573290000000001</v>
      </c>
      <c r="T244" s="27">
        <f t="shared" si="103"/>
        <v>2.1127639499999997</v>
      </c>
      <c r="U244" s="27">
        <f t="shared" si="103"/>
        <v>2.1135766330007999</v>
      </c>
      <c r="V244" s="27">
        <f t="shared" si="103"/>
        <v>2.1127639499999997</v>
      </c>
      <c r="W244" s="27">
        <f t="shared" si="103"/>
        <v>2.1132822737466004</v>
      </c>
      <c r="X244" s="27">
        <f t="shared" si="103"/>
        <v>2.1127639499999997</v>
      </c>
      <c r="Y244" s="27">
        <f t="shared" si="103"/>
        <v>2.1127649516918998</v>
      </c>
      <c r="Z244" s="27">
        <f t="shared" si="103"/>
        <v>2.0440768311017998</v>
      </c>
      <c r="AA244" s="27">
        <f t="shared" si="103"/>
        <v>2.4348441640049998</v>
      </c>
      <c r="AB244" s="27">
        <f t="shared" si="103"/>
        <v>2.1135766330007999</v>
      </c>
      <c r="AC244" s="27">
        <f t="shared" si="103"/>
        <v>2.1139988288660998</v>
      </c>
      <c r="AD244" s="27">
        <f t="shared" si="103"/>
        <v>2.1127638463767</v>
      </c>
      <c r="AE244" s="27">
        <f t="shared" si="103"/>
        <v>1.9573290000000001</v>
      </c>
      <c r="AF244" s="27">
        <f t="shared" si="103"/>
        <v>2.1127639499999997</v>
      </c>
      <c r="AG244" s="27">
        <f t="shared" si="103"/>
        <v>2.2897519592013</v>
      </c>
      <c r="AH244" s="27">
        <f t="shared" si="103"/>
        <v>2.2882804392591001</v>
      </c>
      <c r="AI244" s="27">
        <f t="shared" si="103"/>
        <v>2.1620281938750003</v>
      </c>
      <c r="AJ244" s="27">
        <f t="shared" si="103"/>
        <v>2.1127639499999997</v>
      </c>
      <c r="AK244" s="27">
        <f t="shared" si="103"/>
        <v>2.1127638463767</v>
      </c>
      <c r="AL244" s="27">
        <f t="shared" si="103"/>
        <v>2.1127638463767</v>
      </c>
      <c r="AM244" s="27">
        <f t="shared" si="103"/>
        <v>2.1136463369406</v>
      </c>
      <c r="AN244" s="27">
        <f t="shared" si="103"/>
        <v>2.3199165982080001</v>
      </c>
      <c r="AO244" s="27">
        <f t="shared" si="103"/>
        <v>2.3194160976689999</v>
      </c>
      <c r="AP244" s="27">
        <f t="shared" si="103"/>
        <v>2.2987624541705998</v>
      </c>
      <c r="AQ244" s="27">
        <f t="shared" si="103"/>
        <v>2.1127639499999997</v>
      </c>
      <c r="AR244" s="27">
        <f t="shared" si="103"/>
        <v>1.9573290000000001</v>
      </c>
      <c r="AS244" s="27">
        <f t="shared" si="103"/>
        <v>2.1127639499999997</v>
      </c>
      <c r="AT244" s="27">
        <f t="shared" si="103"/>
        <v>2.0954934000000001</v>
      </c>
      <c r="AU244" s="27">
        <f t="shared" si="103"/>
        <v>2.2684994075700002</v>
      </c>
      <c r="AV244" s="27">
        <f t="shared" si="103"/>
        <v>2.3930587591019998</v>
      </c>
      <c r="AW244" s="27">
        <f t="shared" si="103"/>
        <v>2.3930587591019998</v>
      </c>
      <c r="AX244" s="27">
        <f t="shared" si="103"/>
        <v>2.3930587591019998</v>
      </c>
      <c r="AY244" s="27">
        <f t="shared" si="103"/>
        <v>2.3961840378299999</v>
      </c>
      <c r="AZ244" s="27">
        <f t="shared" si="103"/>
        <v>2.3930587591019998</v>
      </c>
      <c r="BA244" s="27">
        <f t="shared" si="103"/>
        <v>2.3931160973280003</v>
      </c>
      <c r="BB244" s="27">
        <f t="shared" si="103"/>
        <v>2.4294205204830002</v>
      </c>
      <c r="BC244" s="27">
        <f t="shared" si="103"/>
        <v>2.3961840378299999</v>
      </c>
      <c r="BD244" s="27">
        <f t="shared" si="103"/>
        <v>2.3961840378299999</v>
      </c>
      <c r="BE244" s="27">
        <f t="shared" si="103"/>
        <v>2.2882804392591001</v>
      </c>
      <c r="BF244" s="27">
        <f t="shared" si="103"/>
        <v>2.2882804392591001</v>
      </c>
      <c r="BG244" s="27">
        <f t="shared" si="103"/>
        <v>2.2882804392591001</v>
      </c>
      <c r="BH244" s="27">
        <f t="shared" si="103"/>
        <v>2.313659132532</v>
      </c>
      <c r="BI244" s="27">
        <f t="shared" si="103"/>
        <v>2.2882804392591001</v>
      </c>
      <c r="BJ244" s="27">
        <f t="shared" si="103"/>
        <v>2.2883253426890997</v>
      </c>
      <c r="BK244" s="27">
        <f t="shared" si="103"/>
        <v>2.3313503931300001</v>
      </c>
      <c r="BL244" s="27">
        <f t="shared" si="103"/>
        <v>2.3136594779429998</v>
      </c>
      <c r="BM244" s="27">
        <f t="shared" si="103"/>
        <v>2.3136594779429998</v>
      </c>
      <c r="BN244" s="27">
        <f t="shared" si="103"/>
        <v>2.4348441640049998</v>
      </c>
      <c r="BO244" s="27">
        <f t="shared" si="103"/>
        <v>2.4348441640049998</v>
      </c>
      <c r="BP244" s="27">
        <f t="shared" ref="BP244:CO244" si="104">BP217*CP_TA(BP237)+(1-BP217)*CP_ACID(BP237)</f>
        <v>2.4348441640049998</v>
      </c>
      <c r="BQ244" s="27">
        <f t="shared" si="104"/>
        <v>2.4358216771350003</v>
      </c>
      <c r="BR244" s="27">
        <f t="shared" si="104"/>
        <v>2.4348441640049998</v>
      </c>
      <c r="BS244" s="27">
        <f t="shared" si="104"/>
        <v>2.4349101375060003</v>
      </c>
      <c r="BT244" s="27">
        <f t="shared" si="104"/>
        <v>2.458048529574</v>
      </c>
      <c r="BU244" s="27">
        <f t="shared" si="104"/>
        <v>2.4358216771350003</v>
      </c>
      <c r="BV244" s="27">
        <f t="shared" si="104"/>
        <v>2.4358216771350003</v>
      </c>
      <c r="BW244" s="27">
        <f t="shared" si="104"/>
        <v>2.3194160976689999</v>
      </c>
      <c r="BX244" s="27">
        <f t="shared" si="104"/>
        <v>2.3194160976689999</v>
      </c>
      <c r="BY244" s="27">
        <f t="shared" si="104"/>
        <v>2.3194160976689999</v>
      </c>
      <c r="BZ244" s="27">
        <f t="shared" si="104"/>
        <v>2.3194160976689999</v>
      </c>
      <c r="CA244" s="27">
        <f t="shared" si="104"/>
        <v>2.3194160976689999</v>
      </c>
      <c r="CB244" s="27">
        <f t="shared" si="104"/>
        <v>2.319438549384</v>
      </c>
      <c r="CC244" s="27">
        <f t="shared" si="104"/>
        <v>2.340733828356</v>
      </c>
      <c r="CD244" s="27">
        <f t="shared" si="104"/>
        <v>2.3194160976689999</v>
      </c>
      <c r="CE244" s="27">
        <f t="shared" si="104"/>
        <v>2.3194160976689999</v>
      </c>
      <c r="CF244" s="27">
        <f t="shared" si="104"/>
        <v>2.3192057423700003</v>
      </c>
      <c r="CG244" s="27">
        <f t="shared" si="104"/>
        <v>2.3930587591019998</v>
      </c>
      <c r="CH244" s="27">
        <f t="shared" si="104"/>
        <v>2.1127639499999997</v>
      </c>
      <c r="CI244" s="27">
        <f t="shared" si="104"/>
        <v>1.9573290000000001</v>
      </c>
      <c r="CJ244" s="27">
        <f t="shared" si="104"/>
        <v>2.4348441640049998</v>
      </c>
      <c r="CK244" s="27">
        <f t="shared" si="104"/>
        <v>2.2882804392591001</v>
      </c>
      <c r="CL244" s="27">
        <f t="shared" si="104"/>
        <v>2.1127639499999997</v>
      </c>
      <c r="CM244" s="27">
        <f t="shared" si="104"/>
        <v>2.3194160976689999</v>
      </c>
      <c r="CN244" s="27">
        <f t="shared" si="104"/>
        <v>2.3192057423700003</v>
      </c>
      <c r="CO244" s="27">
        <f t="shared" si="104"/>
        <v>2.3192057423700003</v>
      </c>
      <c r="CP244" s="27"/>
      <c r="CQ244" s="27"/>
      <c r="CR244" s="27"/>
      <c r="CS244" s="27"/>
      <c r="CT244" s="27"/>
      <c r="CU244" s="27"/>
      <c r="CV244" s="27"/>
      <c r="CW244" s="27"/>
      <c r="CX244" s="27"/>
      <c r="CY244" s="27"/>
      <c r="CZ244" s="27"/>
      <c r="DA244" s="27"/>
      <c r="DB244" s="27"/>
      <c r="DC244" s="27"/>
      <c r="DD244" s="27"/>
      <c r="DE244" s="27"/>
      <c r="DF244" s="27"/>
      <c r="DG244" s="27"/>
      <c r="DH244" s="27"/>
      <c r="DI244" s="27"/>
      <c r="DJ244" s="27"/>
      <c r="DK244" s="27"/>
      <c r="DL244" s="27"/>
      <c r="DM244" s="27"/>
      <c r="DN244" s="27"/>
      <c r="DO244" s="27"/>
      <c r="DP244" s="27"/>
      <c r="DQ244" s="27"/>
      <c r="DR244" s="27"/>
      <c r="DS244" s="27"/>
      <c r="DT244" s="27"/>
      <c r="DU244" s="27"/>
      <c r="DV244" s="27"/>
      <c r="DW244" s="27"/>
      <c r="DX244" s="27"/>
      <c r="DY244" s="27"/>
      <c r="DZ244" s="27"/>
      <c r="EA244" s="27"/>
      <c r="EB244" s="27"/>
      <c r="EC244" s="27"/>
      <c r="ED244" s="27"/>
      <c r="EE244" s="27"/>
      <c r="EF244" s="27"/>
      <c r="EG244" s="27"/>
      <c r="EH244" s="27"/>
      <c r="EI244" s="27"/>
      <c r="EJ244" s="27"/>
      <c r="EK244" s="27"/>
      <c r="EL244" s="27"/>
      <c r="EM244" s="27"/>
      <c r="EN244" s="27"/>
      <c r="EO244" s="27"/>
      <c r="EP244" s="27"/>
      <c r="EQ244" s="27"/>
      <c r="ER244" s="27"/>
      <c r="ES244" s="27"/>
      <c r="ET244" s="27"/>
      <c r="EU244" s="27"/>
      <c r="EV244" s="27"/>
      <c r="EW244" s="27"/>
      <c r="EX244" s="27"/>
      <c r="EY244" s="27"/>
      <c r="EZ244" s="27"/>
      <c r="FA244" s="27"/>
      <c r="FB244" s="27"/>
      <c r="FC244" s="27"/>
      <c r="FD244" s="27"/>
      <c r="FE244" s="27"/>
      <c r="FF244" s="27"/>
      <c r="FG244" s="27"/>
      <c r="FH244" s="27"/>
      <c r="FI244" s="27"/>
      <c r="FJ244" s="27"/>
      <c r="FK244" s="27"/>
      <c r="FL244" s="27"/>
      <c r="FM244" s="27"/>
      <c r="FN244" s="27"/>
      <c r="FO244" s="27"/>
      <c r="FP244" s="27"/>
      <c r="FQ244" s="27"/>
      <c r="FR244" s="27"/>
      <c r="FS244" s="27"/>
      <c r="FT244" s="27"/>
      <c r="FU244" s="27"/>
      <c r="FV244" s="27"/>
      <c r="FW244" s="27"/>
      <c r="FX244" s="27"/>
      <c r="FY244" s="27"/>
      <c r="FZ244" s="27"/>
      <c r="GA244" s="27"/>
      <c r="GB244" s="27"/>
      <c r="GC244" s="27"/>
      <c r="GD244" s="27"/>
      <c r="GE244" s="27"/>
      <c r="GF244" s="27"/>
      <c r="GG244" s="27"/>
      <c r="GH244" s="27"/>
      <c r="GI244" s="27"/>
      <c r="GJ244" s="27"/>
      <c r="GK244" s="27"/>
      <c r="GL244" s="27"/>
      <c r="GM244" s="27"/>
      <c r="GN244" s="27"/>
      <c r="GO244" s="27"/>
      <c r="GP244" s="27"/>
      <c r="GQ244" s="27"/>
      <c r="GR244" s="27"/>
      <c r="GS244" s="27"/>
      <c r="GT244" s="27"/>
      <c r="GU244" s="27"/>
      <c r="GV244" s="27"/>
      <c r="GW244" s="27"/>
      <c r="GX244" s="27"/>
      <c r="GY244" s="27"/>
      <c r="GZ244" s="27"/>
      <c r="HA244" s="27"/>
      <c r="HB244" s="27"/>
      <c r="HC244" s="27"/>
      <c r="HD244" s="27"/>
      <c r="HE244" s="27"/>
      <c r="HF244" s="27"/>
      <c r="HG244" s="27"/>
      <c r="HH244" s="27"/>
      <c r="HI244" s="27"/>
      <c r="HJ244" s="27"/>
      <c r="HK244" s="27"/>
      <c r="HL244" s="27"/>
      <c r="HM244" s="27"/>
      <c r="HN244" s="27"/>
      <c r="HO244" s="27"/>
      <c r="HP244" s="27"/>
      <c r="HQ244" s="27"/>
      <c r="HR244" s="27"/>
      <c r="HS244" s="27"/>
      <c r="HT244" s="27"/>
      <c r="HU244" s="27"/>
      <c r="HV244" s="27"/>
      <c r="HW244" s="27"/>
      <c r="HX244" s="27"/>
      <c r="HY244" s="27"/>
      <c r="HZ244" s="27"/>
      <c r="IA244" s="27"/>
      <c r="IB244" s="27"/>
      <c r="IC244" s="27"/>
      <c r="ID244" s="27"/>
      <c r="IE244" s="27"/>
      <c r="IF244" s="27"/>
      <c r="IG244" s="27"/>
      <c r="IH244" s="27"/>
      <c r="II244" s="27"/>
      <c r="IJ244" s="27"/>
      <c r="IK244" s="27"/>
      <c r="IL244" s="27"/>
      <c r="IM244" s="27"/>
      <c r="IN244" s="27"/>
      <c r="IO244" s="27"/>
      <c r="IP244" s="27"/>
      <c r="IQ244" s="27"/>
      <c r="IR244" s="27"/>
      <c r="IS244" s="27"/>
      <c r="IT244" s="27"/>
    </row>
    <row r="245" spans="1:254" ht="12" customHeight="1" x14ac:dyDescent="0.15">
      <c r="A245" s="4" t="s">
        <v>563</v>
      </c>
      <c r="B245" s="5" t="s">
        <v>623</v>
      </c>
      <c r="C245" s="27">
        <f>K_ACID(C237)*(2*K_ACID(C237)+K_TA(C237)-2*C243*(K_ACID(C237)-K_TA(C237)))/(2*K_ACID(C237)+K_TA(C237)+C243*(K_ACID(C237)-K_TA(C237)))</f>
        <v>0.15561960287861998</v>
      </c>
      <c r="D245" s="27">
        <f t="shared" ref="D245:BO245" si="105">K_ACID(D237)*(2*K_ACID(D237)+K_TA(D237)-2*D243*(K_ACID(D237)-K_TA(D237)))/(2*K_ACID(D237)+K_TA(D237)+D243*(K_ACID(D237)-K_TA(D237)))</f>
        <v>0.14253950247091557</v>
      </c>
      <c r="E245" s="27">
        <f t="shared" si="105"/>
        <v>0.13267835773672607</v>
      </c>
      <c r="F245" s="27">
        <f t="shared" si="105"/>
        <v>0.15584104658498457</v>
      </c>
      <c r="G245" s="27">
        <f t="shared" si="105"/>
        <v>0.14111933761061646</v>
      </c>
      <c r="H245" s="27">
        <f t="shared" si="105"/>
        <v>0.1547609211982782</v>
      </c>
      <c r="I245" s="27">
        <f t="shared" si="105"/>
        <v>0.14287846181912159</v>
      </c>
      <c r="J245" s="27">
        <f t="shared" si="105"/>
        <v>0.14664546711315474</v>
      </c>
      <c r="K245" s="27">
        <f t="shared" si="105"/>
        <v>0.15415633101423029</v>
      </c>
      <c r="L245" s="27">
        <f t="shared" si="105"/>
        <v>0.15571397583393515</v>
      </c>
      <c r="M245" s="27">
        <f t="shared" si="105"/>
        <v>0.13952951305531658</v>
      </c>
      <c r="N245" s="27">
        <f t="shared" si="105"/>
        <v>0.14675999240786075</v>
      </c>
      <c r="O245" s="27">
        <f t="shared" si="105"/>
        <v>0.1466195881089821</v>
      </c>
      <c r="P245" s="27">
        <f t="shared" si="105"/>
        <v>0.15571397583393515</v>
      </c>
      <c r="Q245" s="27">
        <f t="shared" si="105"/>
        <v>0.15571397583393515</v>
      </c>
      <c r="R245" s="27">
        <f t="shared" si="105"/>
        <v>0.15976150169228912</v>
      </c>
      <c r="S245" s="27">
        <f t="shared" si="105"/>
        <v>0.16476208218630004</v>
      </c>
      <c r="T245" s="27">
        <f t="shared" si="105"/>
        <v>0.15576103729708038</v>
      </c>
      <c r="U245" s="27">
        <f t="shared" si="105"/>
        <v>0.15571397583393515</v>
      </c>
      <c r="V245" s="27">
        <f t="shared" si="105"/>
        <v>0.15576103729708038</v>
      </c>
      <c r="W245" s="27">
        <f t="shared" si="105"/>
        <v>0.15573102181272314</v>
      </c>
      <c r="X245" s="27">
        <f t="shared" si="105"/>
        <v>0.15576103729708038</v>
      </c>
      <c r="Y245" s="27">
        <f t="shared" si="105"/>
        <v>0.15576097929034666</v>
      </c>
      <c r="Z245" s="27">
        <f t="shared" si="105"/>
        <v>0.15973862303641287</v>
      </c>
      <c r="AA245" s="27">
        <f t="shared" si="105"/>
        <v>0.13710977215890863</v>
      </c>
      <c r="AB245" s="27">
        <f t="shared" si="105"/>
        <v>0.15571397583393515</v>
      </c>
      <c r="AC245" s="27">
        <f t="shared" si="105"/>
        <v>0.15568952699578384</v>
      </c>
      <c r="AD245" s="27">
        <f t="shared" si="105"/>
        <v>0.15576104329777699</v>
      </c>
      <c r="AE245" s="27">
        <f t="shared" si="105"/>
        <v>0.16476208218630004</v>
      </c>
      <c r="AF245" s="27">
        <f t="shared" si="105"/>
        <v>0.15576103729708038</v>
      </c>
      <c r="AG245" s="27">
        <f t="shared" si="105"/>
        <v>0.14551188152050298</v>
      </c>
      <c r="AH245" s="27">
        <f t="shared" si="105"/>
        <v>0.14559709541258534</v>
      </c>
      <c r="AI245" s="27">
        <f t="shared" si="105"/>
        <v>0.15290820612524716</v>
      </c>
      <c r="AJ245" s="27">
        <f t="shared" si="105"/>
        <v>0.15576103729708038</v>
      </c>
      <c r="AK245" s="27">
        <f t="shared" si="105"/>
        <v>0.15576104329777699</v>
      </c>
      <c r="AL245" s="27">
        <f t="shared" si="105"/>
        <v>0.15576104329777699</v>
      </c>
      <c r="AM245" s="27">
        <f t="shared" si="105"/>
        <v>0.15570993936536037</v>
      </c>
      <c r="AN245" s="27">
        <f t="shared" si="105"/>
        <v>0.14376508474303171</v>
      </c>
      <c r="AO245" s="27">
        <f t="shared" si="105"/>
        <v>0.14379406810757497</v>
      </c>
      <c r="AP245" s="27">
        <f t="shared" si="105"/>
        <v>0.14499009494873932</v>
      </c>
      <c r="AQ245" s="27">
        <f t="shared" si="105"/>
        <v>0.15576103729708038</v>
      </c>
      <c r="AR245" s="27">
        <f t="shared" si="105"/>
        <v>0.16476208218630004</v>
      </c>
      <c r="AS245" s="27">
        <f t="shared" si="105"/>
        <v>0.15576103729708038</v>
      </c>
      <c r="AT245" s="27">
        <f t="shared" si="105"/>
        <v>0.15676115339588254</v>
      </c>
      <c r="AU245" s="27">
        <f t="shared" si="105"/>
        <v>0.14674259038774159</v>
      </c>
      <c r="AV245" s="27">
        <f t="shared" si="105"/>
        <v>0.13952951305531658</v>
      </c>
      <c r="AW245" s="27">
        <f t="shared" si="105"/>
        <v>0.13952951305531658</v>
      </c>
      <c r="AX245" s="27">
        <f t="shared" si="105"/>
        <v>0.13952951305531658</v>
      </c>
      <c r="AY245" s="27">
        <f t="shared" si="105"/>
        <v>0.13934853204607733</v>
      </c>
      <c r="AZ245" s="27">
        <f t="shared" si="105"/>
        <v>0.13952951305531658</v>
      </c>
      <c r="BA245" s="27">
        <f t="shared" si="105"/>
        <v>0.13952619266986854</v>
      </c>
      <c r="BB245" s="27">
        <f t="shared" si="105"/>
        <v>0.13742384861857651</v>
      </c>
      <c r="BC245" s="27">
        <f t="shared" si="105"/>
        <v>0.13934853204607733</v>
      </c>
      <c r="BD245" s="27">
        <f t="shared" si="105"/>
        <v>0.13934853204607733</v>
      </c>
      <c r="BE245" s="27">
        <f t="shared" si="105"/>
        <v>0.14559709541258534</v>
      </c>
      <c r="BF245" s="27">
        <f t="shared" si="105"/>
        <v>0.14559709541258534</v>
      </c>
      <c r="BG245" s="27">
        <f t="shared" si="105"/>
        <v>0.14559709541258534</v>
      </c>
      <c r="BH245" s="27">
        <f t="shared" si="105"/>
        <v>0.14412744680794973</v>
      </c>
      <c r="BI245" s="27">
        <f t="shared" si="105"/>
        <v>0.14559709541258534</v>
      </c>
      <c r="BJ245" s="27">
        <f t="shared" si="105"/>
        <v>0.14559449511072844</v>
      </c>
      <c r="BK245" s="27">
        <f t="shared" si="105"/>
        <v>0.1431029678809807</v>
      </c>
      <c r="BL245" s="27">
        <f t="shared" si="105"/>
        <v>0.14412742680562773</v>
      </c>
      <c r="BM245" s="27">
        <f t="shared" si="105"/>
        <v>0.14412742680562773</v>
      </c>
      <c r="BN245" s="27">
        <f t="shared" si="105"/>
        <v>0.13710977215890863</v>
      </c>
      <c r="BO245" s="27">
        <f t="shared" si="105"/>
        <v>0.13710977215890863</v>
      </c>
      <c r="BP245" s="27">
        <f t="shared" ref="BP245:CO245" si="106">K_ACID(BP237)*(2*K_ACID(BP237)+K_TA(BP237)-2*BP243*(K_ACID(BP237)-K_TA(BP237)))/(2*K_ACID(BP237)+K_TA(BP237)+BP243*(K_ACID(BP237)-K_TA(BP237)))</f>
        <v>0.13710977215890863</v>
      </c>
      <c r="BQ245" s="27">
        <f t="shared" si="106"/>
        <v>0.13705316558771646</v>
      </c>
      <c r="BR245" s="27">
        <f t="shared" si="106"/>
        <v>0.13710977215890863</v>
      </c>
      <c r="BS245" s="27">
        <f t="shared" si="106"/>
        <v>0.13710595171541123</v>
      </c>
      <c r="BT245" s="27">
        <f t="shared" si="106"/>
        <v>0.13576603617088001</v>
      </c>
      <c r="BU245" s="27">
        <f t="shared" si="106"/>
        <v>0.13705316558771646</v>
      </c>
      <c r="BV245" s="27">
        <f t="shared" si="106"/>
        <v>0.13705316558771646</v>
      </c>
      <c r="BW245" s="27">
        <f t="shared" si="106"/>
        <v>0.14379406810757497</v>
      </c>
      <c r="BX245" s="27">
        <f t="shared" si="106"/>
        <v>0.14379406810757497</v>
      </c>
      <c r="BY245" s="27">
        <f t="shared" si="106"/>
        <v>0.14379406810757497</v>
      </c>
      <c r="BZ245" s="27">
        <f t="shared" si="106"/>
        <v>0.14379406810757497</v>
      </c>
      <c r="CA245" s="27">
        <f t="shared" si="106"/>
        <v>0.14379406810757497</v>
      </c>
      <c r="CB245" s="27">
        <f t="shared" si="106"/>
        <v>0.14379276795664656</v>
      </c>
      <c r="CC245" s="27">
        <f t="shared" si="106"/>
        <v>0.14255958480217953</v>
      </c>
      <c r="CD245" s="27">
        <f t="shared" si="106"/>
        <v>0.14379406810757497</v>
      </c>
      <c r="CE245" s="27">
        <f t="shared" si="106"/>
        <v>0.14379406810757497</v>
      </c>
      <c r="CF245" s="27">
        <f t="shared" si="106"/>
        <v>0.14380624952165841</v>
      </c>
      <c r="CG245" s="27">
        <f t="shared" si="106"/>
        <v>0.13952951305531658</v>
      </c>
      <c r="CH245" s="27">
        <f t="shared" si="106"/>
        <v>0.15576103729708038</v>
      </c>
      <c r="CI245" s="27">
        <f t="shared" si="106"/>
        <v>0.16476208218630004</v>
      </c>
      <c r="CJ245" s="27">
        <f t="shared" si="106"/>
        <v>0.13710977215890863</v>
      </c>
      <c r="CK245" s="27">
        <f t="shared" si="106"/>
        <v>0.14559709541258534</v>
      </c>
      <c r="CL245" s="27">
        <f t="shared" si="106"/>
        <v>0.15576103729708038</v>
      </c>
      <c r="CM245" s="27">
        <f t="shared" si="106"/>
        <v>0.14379406810757497</v>
      </c>
      <c r="CN245" s="27">
        <f t="shared" si="106"/>
        <v>0.14380624952165841</v>
      </c>
      <c r="CO245" s="27">
        <f t="shared" si="106"/>
        <v>0.14380624952165841</v>
      </c>
      <c r="CP245" s="27"/>
      <c r="CQ245" s="27"/>
      <c r="CR245" s="27"/>
      <c r="CS245" s="27"/>
      <c r="CT245" s="27"/>
      <c r="CU245" s="27"/>
      <c r="CV245" s="27"/>
      <c r="CW245" s="27"/>
      <c r="CX245" s="27"/>
      <c r="CY245" s="27"/>
      <c r="CZ245" s="27"/>
      <c r="DA245" s="27"/>
      <c r="DB245" s="27"/>
      <c r="DC245" s="27"/>
      <c r="DD245" s="27"/>
      <c r="DE245" s="27"/>
      <c r="DF245" s="27"/>
      <c r="DG245" s="27"/>
      <c r="DH245" s="27"/>
      <c r="DI245" s="27"/>
      <c r="DJ245" s="27"/>
      <c r="DK245" s="27"/>
      <c r="DL245" s="27"/>
      <c r="DM245" s="27"/>
      <c r="DN245" s="27"/>
      <c r="DO245" s="27"/>
      <c r="DP245" s="27"/>
      <c r="DQ245" s="27"/>
      <c r="DR245" s="27"/>
      <c r="DS245" s="27"/>
      <c r="DT245" s="27"/>
      <c r="DU245" s="27"/>
      <c r="DV245" s="27"/>
      <c r="DW245" s="27"/>
      <c r="DX245" s="27"/>
      <c r="DY245" s="27"/>
      <c r="DZ245" s="27"/>
      <c r="EA245" s="27"/>
      <c r="EB245" s="27"/>
      <c r="EC245" s="27"/>
      <c r="ED245" s="27"/>
      <c r="EE245" s="27"/>
      <c r="EF245" s="27"/>
      <c r="EG245" s="27"/>
      <c r="EH245" s="27"/>
      <c r="EI245" s="27"/>
      <c r="EJ245" s="27"/>
      <c r="EK245" s="27"/>
      <c r="EL245" s="27"/>
      <c r="EM245" s="27"/>
      <c r="EN245" s="27"/>
      <c r="EO245" s="27"/>
      <c r="EP245" s="27"/>
      <c r="EQ245" s="27"/>
      <c r="ER245" s="27"/>
      <c r="ES245" s="27"/>
      <c r="ET245" s="27"/>
      <c r="EU245" s="27"/>
      <c r="EV245" s="27"/>
      <c r="EW245" s="27"/>
      <c r="EX245" s="27"/>
      <c r="EY245" s="27"/>
      <c r="EZ245" s="27"/>
      <c r="FA245" s="27"/>
      <c r="FB245" s="27"/>
      <c r="FC245" s="27"/>
      <c r="FD245" s="27"/>
      <c r="FE245" s="27"/>
      <c r="FF245" s="27"/>
      <c r="FG245" s="27"/>
      <c r="FH245" s="27"/>
      <c r="FI245" s="27"/>
      <c r="FJ245" s="27"/>
      <c r="FK245" s="27"/>
      <c r="FL245" s="27"/>
      <c r="FM245" s="27"/>
      <c r="FN245" s="27"/>
      <c r="FO245" s="27"/>
      <c r="FP245" s="27"/>
      <c r="FQ245" s="27"/>
      <c r="FR245" s="27"/>
      <c r="FS245" s="27"/>
      <c r="FT245" s="27"/>
      <c r="FU245" s="27"/>
      <c r="FV245" s="27"/>
      <c r="FW245" s="27"/>
      <c r="FX245" s="27"/>
      <c r="FY245" s="27"/>
      <c r="FZ245" s="27"/>
      <c r="GA245" s="27"/>
      <c r="GB245" s="27"/>
      <c r="GC245" s="27"/>
      <c r="GD245" s="27"/>
      <c r="GE245" s="27"/>
      <c r="GF245" s="27"/>
      <c r="GG245" s="27"/>
      <c r="GH245" s="27"/>
      <c r="GI245" s="27"/>
      <c r="GJ245" s="27"/>
      <c r="GK245" s="27"/>
      <c r="GL245" s="27"/>
      <c r="GM245" s="27"/>
      <c r="GN245" s="27"/>
      <c r="GO245" s="27"/>
      <c r="GP245" s="27"/>
      <c r="GQ245" s="27"/>
      <c r="GR245" s="27"/>
      <c r="GS245" s="27"/>
      <c r="GT245" s="27"/>
      <c r="GU245" s="27"/>
      <c r="GV245" s="27"/>
      <c r="GW245" s="27"/>
      <c r="GX245" s="27"/>
      <c r="GY245" s="27"/>
      <c r="GZ245" s="27"/>
      <c r="HA245" s="27"/>
      <c r="HB245" s="27"/>
      <c r="HC245" s="27"/>
      <c r="HD245" s="27"/>
      <c r="HE245" s="27"/>
      <c r="HF245" s="27"/>
      <c r="HG245" s="27"/>
      <c r="HH245" s="27"/>
      <c r="HI245" s="27"/>
      <c r="HJ245" s="27"/>
      <c r="HK245" s="27"/>
      <c r="HL245" s="27"/>
      <c r="HM245" s="27"/>
      <c r="HN245" s="27"/>
      <c r="HO245" s="27"/>
      <c r="HP245" s="27"/>
      <c r="HQ245" s="27"/>
      <c r="HR245" s="27"/>
      <c r="HS245" s="27"/>
      <c r="HT245" s="27"/>
      <c r="HU245" s="27"/>
      <c r="HV245" s="27"/>
      <c r="HW245" s="27"/>
      <c r="HX245" s="27"/>
      <c r="HY245" s="27"/>
      <c r="HZ245" s="27"/>
      <c r="IA245" s="27"/>
      <c r="IB245" s="27"/>
      <c r="IC245" s="27"/>
      <c r="ID245" s="27"/>
      <c r="IE245" s="27"/>
      <c r="IF245" s="27"/>
      <c r="IG245" s="27"/>
      <c r="IH245" s="27"/>
      <c r="II245" s="27"/>
      <c r="IJ245" s="27"/>
      <c r="IK245" s="27"/>
      <c r="IL245" s="27"/>
      <c r="IM245" s="27"/>
      <c r="IN245" s="27"/>
      <c r="IO245" s="27"/>
      <c r="IP245" s="27"/>
      <c r="IQ245" s="27"/>
      <c r="IR245" s="27"/>
      <c r="IS245" s="27"/>
      <c r="IT245" s="27"/>
    </row>
    <row r="246" spans="1:254" ht="12" customHeight="1" x14ac:dyDescent="0.15">
      <c r="A246" s="4" t="s">
        <v>564</v>
      </c>
      <c r="B246" s="5" t="s">
        <v>625</v>
      </c>
      <c r="C246" s="27">
        <f>IF(C243&lt;0.1,MU_ACID(C237)*(1+0.5*C243)/(1-C243)^4,MU_ACID(C237)*(1+2.5*C243+10.5*C243^2))</f>
        <v>0.85241837618160854</v>
      </c>
      <c r="D246" s="27">
        <f t="shared" ref="D246:BO246" si="107">IF(D243&lt;0.1,MU_ACID(D237)*(1+0.5*D243)/(1-D243)^4,MU_ACID(D237)*(1+2.5*D243+10.5*D243^2))</f>
        <v>0.39742969647361903</v>
      </c>
      <c r="E246" s="27">
        <f t="shared" si="107"/>
        <v>0.22357439947891786</v>
      </c>
      <c r="F246" s="27">
        <f t="shared" si="107"/>
        <v>0.86350174137732327</v>
      </c>
      <c r="G246" s="27">
        <f t="shared" si="107"/>
        <v>0.36583019960142488</v>
      </c>
      <c r="H246" s="27">
        <f t="shared" si="107"/>
        <v>0.81076980933512166</v>
      </c>
      <c r="I246" s="27">
        <f t="shared" si="107"/>
        <v>0.40536669227769773</v>
      </c>
      <c r="J246" s="27">
        <f t="shared" si="107"/>
        <v>0.50499547417442336</v>
      </c>
      <c r="K246" s="27">
        <f t="shared" si="107"/>
        <v>0.78267218461985877</v>
      </c>
      <c r="L246" s="27">
        <f t="shared" si="107"/>
        <v>0.8571242868337493</v>
      </c>
      <c r="M246" s="27">
        <f t="shared" si="107"/>
        <v>0.33342668834787392</v>
      </c>
      <c r="N246" s="27">
        <f t="shared" si="107"/>
        <v>0.50838070095296051</v>
      </c>
      <c r="O246" s="27">
        <f t="shared" si="107"/>
        <v>0.50423365038784607</v>
      </c>
      <c r="P246" s="27">
        <f t="shared" si="107"/>
        <v>0.8571242868337493</v>
      </c>
      <c r="Q246" s="27">
        <f t="shared" si="107"/>
        <v>0.8571242868337493</v>
      </c>
      <c r="R246" s="27">
        <f t="shared" si="107"/>
        <v>1.0854014290444978</v>
      </c>
      <c r="S246" s="27">
        <f t="shared" si="107"/>
        <v>1.4530588689999999</v>
      </c>
      <c r="T246" s="27">
        <f t="shared" si="107"/>
        <v>0.85948070737401439</v>
      </c>
      <c r="U246" s="27">
        <f t="shared" si="107"/>
        <v>0.8571242868337493</v>
      </c>
      <c r="V246" s="27">
        <f t="shared" si="107"/>
        <v>0.85948070737401439</v>
      </c>
      <c r="W246" s="27">
        <f t="shared" si="107"/>
        <v>0.85797705105177913</v>
      </c>
      <c r="X246" s="27">
        <f t="shared" si="107"/>
        <v>0.85948070737401439</v>
      </c>
      <c r="Y246" s="27">
        <f t="shared" si="107"/>
        <v>0.85947779892750664</v>
      </c>
      <c r="Z246" s="27">
        <f t="shared" si="107"/>
        <v>1.0839537297060517</v>
      </c>
      <c r="AA246" s="27">
        <f t="shared" si="107"/>
        <v>0.28953076419448204</v>
      </c>
      <c r="AB246" s="27">
        <f t="shared" si="107"/>
        <v>0.8571242868337493</v>
      </c>
      <c r="AC246" s="27">
        <f t="shared" si="107"/>
        <v>0.85590265702481394</v>
      </c>
      <c r="AD246" s="27">
        <f t="shared" si="107"/>
        <v>0.85948100824835272</v>
      </c>
      <c r="AE246" s="27">
        <f t="shared" si="107"/>
        <v>1.4530588689999999</v>
      </c>
      <c r="AF246" s="27">
        <f t="shared" si="107"/>
        <v>0.85948070737401439</v>
      </c>
      <c r="AG246" s="27">
        <f t="shared" si="107"/>
        <v>0.47268017657756017</v>
      </c>
      <c r="AH246" s="27">
        <f t="shared" si="107"/>
        <v>0.47503579522053119</v>
      </c>
      <c r="AI246" s="27">
        <f t="shared" si="107"/>
        <v>0.7277092217506046</v>
      </c>
      <c r="AJ246" s="27">
        <f t="shared" si="107"/>
        <v>0.85948070737401439</v>
      </c>
      <c r="AK246" s="27">
        <f t="shared" si="107"/>
        <v>0.85948100824835272</v>
      </c>
      <c r="AL246" s="27">
        <f t="shared" si="107"/>
        <v>0.85948100824835272</v>
      </c>
      <c r="AM246" s="27">
        <f t="shared" si="107"/>
        <v>0.85692247737587113</v>
      </c>
      <c r="AN246" s="27">
        <f t="shared" si="107"/>
        <v>0.42688530503957689</v>
      </c>
      <c r="AO246" s="27">
        <f t="shared" si="107"/>
        <v>0.42760769962642858</v>
      </c>
      <c r="AP246" s="27">
        <f t="shared" si="107"/>
        <v>0.45850872192297332</v>
      </c>
      <c r="AQ246" s="27">
        <f t="shared" si="107"/>
        <v>0.85948070737401439</v>
      </c>
      <c r="AR246" s="27">
        <f t="shared" si="107"/>
        <v>1.4530588689999999</v>
      </c>
      <c r="AS246" s="27">
        <f t="shared" si="107"/>
        <v>0.85948070737401439</v>
      </c>
      <c r="AT246" s="27">
        <f t="shared" si="107"/>
        <v>0.91111814702858573</v>
      </c>
      <c r="AU246" s="27">
        <f t="shared" si="107"/>
        <v>0.50786486029907218</v>
      </c>
      <c r="AV246" s="27">
        <f t="shared" si="107"/>
        <v>0.33342668834787392</v>
      </c>
      <c r="AW246" s="27">
        <f t="shared" si="107"/>
        <v>0.33342668834787392</v>
      </c>
      <c r="AX246" s="27">
        <f t="shared" si="107"/>
        <v>0.33342668834787392</v>
      </c>
      <c r="AY246" s="27">
        <f t="shared" si="107"/>
        <v>0.32992489898089422</v>
      </c>
      <c r="AZ246" s="27">
        <f t="shared" si="107"/>
        <v>0.33342668834787392</v>
      </c>
      <c r="BA246" s="27">
        <f t="shared" si="107"/>
        <v>0.33336210893822449</v>
      </c>
      <c r="BB246" s="27">
        <f t="shared" si="107"/>
        <v>0.29488456379318329</v>
      </c>
      <c r="BC246" s="27">
        <f t="shared" si="107"/>
        <v>0.32992489898089422</v>
      </c>
      <c r="BD246" s="27">
        <f t="shared" si="107"/>
        <v>0.32992489898089422</v>
      </c>
      <c r="BE246" s="27">
        <f t="shared" si="107"/>
        <v>0.47503579522053119</v>
      </c>
      <c r="BF246" s="27">
        <f t="shared" si="107"/>
        <v>0.47503579522053119</v>
      </c>
      <c r="BG246" s="27">
        <f t="shared" si="107"/>
        <v>0.47503579522053119</v>
      </c>
      <c r="BH246" s="27">
        <f t="shared" si="107"/>
        <v>0.43600540550819489</v>
      </c>
      <c r="BI246" s="27">
        <f t="shared" si="107"/>
        <v>0.47503579522053119</v>
      </c>
      <c r="BJ246" s="27">
        <f t="shared" si="107"/>
        <v>0.47496374016890891</v>
      </c>
      <c r="BK246" s="27">
        <f t="shared" si="107"/>
        <v>0.41071074222578996</v>
      </c>
      <c r="BL246" s="27">
        <f t="shared" si="107"/>
        <v>0.43600489674076021</v>
      </c>
      <c r="BM246" s="27">
        <f t="shared" si="107"/>
        <v>0.43600489674076021</v>
      </c>
      <c r="BN246" s="27">
        <f t="shared" si="107"/>
        <v>0.28953076419448204</v>
      </c>
      <c r="BO246" s="27">
        <f t="shared" si="107"/>
        <v>0.28953076419448204</v>
      </c>
      <c r="BP246" s="27">
        <f t="shared" ref="BP246:CO246" si="108">IF(BP243&lt;0.1,MU_ACID(BP237)*(1+0.5*BP243)/(1-BP243)^4,MU_ACID(BP237)*(1+2.5*BP243+10.5*BP243^2))</f>
        <v>0.28953076419448204</v>
      </c>
      <c r="BQ246" s="27">
        <f t="shared" si="108"/>
        <v>0.28857622898403201</v>
      </c>
      <c r="BR246" s="27">
        <f t="shared" si="108"/>
        <v>0.28953076419448204</v>
      </c>
      <c r="BS246" s="27">
        <f t="shared" si="108"/>
        <v>0.28946624226100393</v>
      </c>
      <c r="BT246" s="27">
        <f t="shared" si="108"/>
        <v>0.26770120659419977</v>
      </c>
      <c r="BU246" s="27">
        <f t="shared" si="108"/>
        <v>0.28857622898403201</v>
      </c>
      <c r="BV246" s="27">
        <f t="shared" si="108"/>
        <v>0.28857622898403201</v>
      </c>
      <c r="BW246" s="27">
        <f t="shared" si="108"/>
        <v>0.42760769962642858</v>
      </c>
      <c r="BX246" s="27">
        <f t="shared" si="108"/>
        <v>0.42760769962642858</v>
      </c>
      <c r="BY246" s="27">
        <f t="shared" si="108"/>
        <v>0.42760769962642858</v>
      </c>
      <c r="BZ246" s="27">
        <f t="shared" si="108"/>
        <v>0.42760769962642858</v>
      </c>
      <c r="CA246" s="27">
        <f t="shared" si="108"/>
        <v>0.42760769962642858</v>
      </c>
      <c r="CB246" s="27">
        <f t="shared" si="108"/>
        <v>0.42757526789848316</v>
      </c>
      <c r="CC246" s="27">
        <f t="shared" si="108"/>
        <v>0.39789557869420367</v>
      </c>
      <c r="CD246" s="27">
        <f t="shared" si="108"/>
        <v>0.42760769962642858</v>
      </c>
      <c r="CE246" s="27">
        <f t="shared" si="108"/>
        <v>0.42760769962642858</v>
      </c>
      <c r="CF246" s="27">
        <f t="shared" si="108"/>
        <v>0.4279116794896286</v>
      </c>
      <c r="CG246" s="27">
        <f t="shared" si="108"/>
        <v>0.33342668834787392</v>
      </c>
      <c r="CH246" s="27">
        <f t="shared" si="108"/>
        <v>0.85948070737401439</v>
      </c>
      <c r="CI246" s="27">
        <f t="shared" si="108"/>
        <v>1.4530588689999999</v>
      </c>
      <c r="CJ246" s="27">
        <f t="shared" si="108"/>
        <v>0.28953076419448204</v>
      </c>
      <c r="CK246" s="27">
        <f t="shared" si="108"/>
        <v>0.47503579522053119</v>
      </c>
      <c r="CL246" s="27">
        <f t="shared" si="108"/>
        <v>0.85948070737401439</v>
      </c>
      <c r="CM246" s="27">
        <f t="shared" si="108"/>
        <v>0.42760769962642858</v>
      </c>
      <c r="CN246" s="27">
        <f t="shared" si="108"/>
        <v>0.4279116794896286</v>
      </c>
      <c r="CO246" s="27">
        <f t="shared" si="108"/>
        <v>0.4279116794896286</v>
      </c>
      <c r="CP246" s="27"/>
      <c r="CQ246" s="27"/>
      <c r="CR246" s="27"/>
      <c r="CS246" s="27"/>
      <c r="CT246" s="27"/>
      <c r="CU246" s="27"/>
      <c r="CV246" s="27"/>
      <c r="CW246" s="27"/>
      <c r="CX246" s="27"/>
      <c r="CY246" s="27"/>
      <c r="CZ246" s="27"/>
      <c r="DA246" s="27"/>
      <c r="DB246" s="27"/>
      <c r="DC246" s="27"/>
      <c r="DD246" s="27"/>
      <c r="DE246" s="27"/>
      <c r="DF246" s="27"/>
      <c r="DG246" s="27"/>
      <c r="DH246" s="27"/>
      <c r="DI246" s="27"/>
      <c r="DJ246" s="27"/>
      <c r="DK246" s="27"/>
      <c r="DL246" s="27"/>
      <c r="DM246" s="27"/>
      <c r="DN246" s="27"/>
      <c r="DO246" s="27"/>
      <c r="DP246" s="27"/>
      <c r="DQ246" s="27"/>
      <c r="DR246" s="27"/>
      <c r="DS246" s="27"/>
      <c r="DT246" s="27"/>
      <c r="DU246" s="27"/>
      <c r="DV246" s="27"/>
      <c r="DW246" s="27"/>
      <c r="DX246" s="27"/>
      <c r="DY246" s="27"/>
      <c r="DZ246" s="27"/>
      <c r="EA246" s="27"/>
      <c r="EB246" s="27"/>
      <c r="EC246" s="27"/>
      <c r="ED246" s="27"/>
      <c r="EE246" s="27"/>
      <c r="EF246" s="27"/>
      <c r="EG246" s="27"/>
      <c r="EH246" s="27"/>
      <c r="EI246" s="27"/>
      <c r="EJ246" s="27"/>
      <c r="EK246" s="27"/>
      <c r="EL246" s="27"/>
      <c r="EM246" s="27"/>
      <c r="EN246" s="27"/>
      <c r="EO246" s="27"/>
      <c r="EP246" s="27"/>
      <c r="EQ246" s="27"/>
      <c r="ER246" s="27"/>
      <c r="ES246" s="27"/>
      <c r="ET246" s="27"/>
      <c r="EU246" s="27"/>
      <c r="EV246" s="27"/>
      <c r="EW246" s="27"/>
      <c r="EX246" s="27"/>
      <c r="EY246" s="27"/>
      <c r="EZ246" s="27"/>
      <c r="FA246" s="27"/>
      <c r="FB246" s="27"/>
      <c r="FC246" s="27"/>
      <c r="FD246" s="27"/>
      <c r="FE246" s="27"/>
      <c r="FF246" s="27"/>
      <c r="FG246" s="27"/>
      <c r="FH246" s="27"/>
      <c r="FI246" s="27"/>
      <c r="FJ246" s="27"/>
      <c r="FK246" s="27"/>
      <c r="FL246" s="27"/>
      <c r="FM246" s="27"/>
      <c r="FN246" s="27"/>
      <c r="FO246" s="27"/>
      <c r="FP246" s="27"/>
      <c r="FQ246" s="27"/>
      <c r="FR246" s="27"/>
      <c r="FS246" s="27"/>
      <c r="FT246" s="27"/>
      <c r="FU246" s="27"/>
      <c r="FV246" s="27"/>
      <c r="FW246" s="27"/>
      <c r="FX246" s="27"/>
      <c r="FY246" s="27"/>
      <c r="FZ246" s="27"/>
      <c r="GA246" s="27"/>
      <c r="GB246" s="27"/>
      <c r="GC246" s="27"/>
      <c r="GD246" s="27"/>
      <c r="GE246" s="27"/>
      <c r="GF246" s="27"/>
      <c r="GG246" s="27"/>
      <c r="GH246" s="27"/>
      <c r="GI246" s="27"/>
      <c r="GJ246" s="27"/>
      <c r="GK246" s="27"/>
      <c r="GL246" s="27"/>
      <c r="GM246" s="27"/>
      <c r="GN246" s="27"/>
      <c r="GO246" s="27"/>
      <c r="GP246" s="27"/>
      <c r="GQ246" s="27"/>
      <c r="GR246" s="27"/>
      <c r="GS246" s="27"/>
      <c r="GT246" s="27"/>
      <c r="GU246" s="27"/>
      <c r="GV246" s="27"/>
      <c r="GW246" s="27"/>
      <c r="GX246" s="27"/>
      <c r="GY246" s="27"/>
      <c r="GZ246" s="27"/>
      <c r="HA246" s="27"/>
      <c r="HB246" s="27"/>
      <c r="HC246" s="27"/>
      <c r="HD246" s="27"/>
      <c r="HE246" s="27"/>
      <c r="HF246" s="27"/>
      <c r="HG246" s="27"/>
      <c r="HH246" s="27"/>
      <c r="HI246" s="27"/>
      <c r="HJ246" s="27"/>
      <c r="HK246" s="27"/>
      <c r="HL246" s="27"/>
      <c r="HM246" s="27"/>
      <c r="HN246" s="27"/>
      <c r="HO246" s="27"/>
      <c r="HP246" s="27"/>
      <c r="HQ246" s="27"/>
      <c r="HR246" s="27"/>
      <c r="HS246" s="27"/>
      <c r="HT246" s="27"/>
      <c r="HU246" s="27"/>
      <c r="HV246" s="27"/>
      <c r="HW246" s="27"/>
      <c r="HX246" s="27"/>
      <c r="HY246" s="27"/>
      <c r="HZ246" s="27"/>
      <c r="IA246" s="27"/>
      <c r="IB246" s="27"/>
      <c r="IC246" s="27"/>
      <c r="ID246" s="27"/>
      <c r="IE246" s="27"/>
      <c r="IF246" s="27"/>
      <c r="IG246" s="27"/>
      <c r="IH246" s="27"/>
      <c r="II246" s="27"/>
      <c r="IJ246" s="27"/>
      <c r="IK246" s="27"/>
      <c r="IL246" s="27"/>
      <c r="IM246" s="27"/>
      <c r="IN246" s="27"/>
      <c r="IO246" s="27"/>
      <c r="IP246" s="27"/>
      <c r="IQ246" s="27"/>
      <c r="IR246" s="27"/>
      <c r="IS246" s="27"/>
      <c r="IT246" s="27"/>
    </row>
    <row r="247" spans="1:254" s="48" customFormat="1" ht="12" customHeight="1" x14ac:dyDescent="0.15">
      <c r="A247" s="6" t="s">
        <v>561</v>
      </c>
      <c r="B247" s="50"/>
      <c r="C247" s="51"/>
      <c r="D247" s="51"/>
      <c r="E247" s="51"/>
      <c r="F247" s="51"/>
      <c r="G247" s="51"/>
      <c r="H247" s="51"/>
      <c r="I247" s="5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c r="BA247" s="51"/>
      <c r="BB247" s="51"/>
      <c r="BC247" s="51"/>
      <c r="BD247" s="51"/>
      <c r="BE247" s="51"/>
      <c r="BF247" s="51"/>
      <c r="BG247" s="51"/>
      <c r="BH247" s="51"/>
      <c r="BI247" s="51"/>
      <c r="BJ247" s="51"/>
      <c r="BK247" s="51"/>
      <c r="BL247" s="51"/>
      <c r="BM247" s="51"/>
      <c r="BN247" s="51"/>
      <c r="BO247" s="51"/>
      <c r="BP247" s="51"/>
      <c r="BQ247" s="51"/>
      <c r="BR247" s="51"/>
      <c r="BS247" s="51"/>
      <c r="BT247" s="51"/>
      <c r="BU247" s="51"/>
      <c r="BV247" s="51"/>
      <c r="BW247" s="51"/>
      <c r="BX247" s="51"/>
      <c r="BY247" s="51"/>
      <c r="BZ247" s="51"/>
      <c r="CA247" s="51"/>
      <c r="CB247" s="51"/>
      <c r="CC247" s="51"/>
      <c r="CD247" s="51"/>
      <c r="CE247" s="51"/>
      <c r="CF247" s="51"/>
      <c r="CG247" s="51"/>
      <c r="CH247" s="51"/>
      <c r="CI247" s="51"/>
      <c r="CJ247" s="51"/>
      <c r="CK247" s="51"/>
      <c r="CL247" s="51"/>
      <c r="CM247" s="51"/>
      <c r="CN247" s="51"/>
      <c r="CO247" s="51"/>
      <c r="CP247" s="51"/>
      <c r="CQ247" s="51"/>
      <c r="CR247" s="51"/>
      <c r="CS247" s="51"/>
      <c r="CT247" s="51"/>
      <c r="CU247" s="51"/>
      <c r="CV247" s="51"/>
      <c r="CW247" s="51"/>
      <c r="CX247" s="51"/>
      <c r="CY247" s="51"/>
      <c r="CZ247" s="51"/>
      <c r="DA247" s="51"/>
      <c r="DB247" s="51"/>
      <c r="DC247" s="51"/>
      <c r="DD247" s="51"/>
      <c r="DE247" s="51"/>
      <c r="DF247" s="51"/>
      <c r="DG247" s="51"/>
      <c r="DH247" s="51"/>
      <c r="DI247" s="51"/>
      <c r="DJ247" s="51"/>
      <c r="DK247" s="51"/>
      <c r="DL247" s="51"/>
      <c r="DM247" s="51"/>
      <c r="DN247" s="51"/>
      <c r="DO247" s="51"/>
      <c r="DP247" s="51"/>
      <c r="DQ247" s="51"/>
      <c r="DR247" s="51"/>
      <c r="DS247" s="51"/>
      <c r="DT247" s="51"/>
      <c r="DU247" s="51"/>
      <c r="DV247" s="51"/>
      <c r="DW247" s="51"/>
      <c r="DX247" s="51"/>
      <c r="DY247" s="51"/>
      <c r="DZ247" s="51"/>
      <c r="EA247" s="51"/>
      <c r="EB247" s="51"/>
      <c r="EC247" s="51"/>
      <c r="ED247" s="51"/>
      <c r="EE247" s="51"/>
      <c r="EF247" s="51"/>
      <c r="EG247" s="51"/>
      <c r="EH247" s="51"/>
      <c r="EI247" s="51"/>
      <c r="EJ247" s="51"/>
      <c r="EK247" s="51"/>
      <c r="EL247" s="51"/>
      <c r="EM247" s="51"/>
      <c r="EN247" s="51"/>
      <c r="EO247" s="51"/>
      <c r="EP247" s="51"/>
      <c r="EQ247" s="51"/>
      <c r="ER247" s="51"/>
      <c r="ES247" s="51"/>
      <c r="ET247" s="51"/>
      <c r="EU247" s="51"/>
      <c r="EV247" s="51"/>
      <c r="EW247" s="51"/>
      <c r="EX247" s="51"/>
      <c r="EY247" s="51"/>
      <c r="EZ247" s="51"/>
      <c r="FA247" s="51"/>
      <c r="FB247" s="51"/>
      <c r="FC247" s="51"/>
      <c r="FD247" s="51"/>
      <c r="FE247" s="51"/>
      <c r="FF247" s="51"/>
      <c r="FG247" s="51"/>
      <c r="FH247" s="51"/>
      <c r="FI247" s="51"/>
      <c r="FJ247" s="51"/>
      <c r="FK247" s="51"/>
      <c r="FL247" s="51"/>
      <c r="FM247" s="51"/>
      <c r="FN247" s="51"/>
      <c r="FO247" s="51"/>
      <c r="FP247" s="51"/>
      <c r="FQ247" s="51"/>
      <c r="FR247" s="51"/>
      <c r="FS247" s="51"/>
      <c r="FT247" s="51"/>
      <c r="FU247" s="51"/>
      <c r="FV247" s="51"/>
      <c r="FW247" s="51"/>
      <c r="FX247" s="51"/>
      <c r="FY247" s="51"/>
      <c r="FZ247" s="51"/>
      <c r="GA247" s="51"/>
      <c r="GB247" s="51"/>
      <c r="GC247" s="51"/>
      <c r="GD247" s="51"/>
      <c r="GE247" s="51"/>
      <c r="GF247" s="51"/>
      <c r="GG247" s="51"/>
      <c r="GH247" s="51"/>
      <c r="GI247" s="51"/>
      <c r="GJ247" s="51"/>
      <c r="GK247" s="51"/>
      <c r="GL247" s="51"/>
      <c r="GM247" s="51"/>
      <c r="GN247" s="51"/>
      <c r="GO247" s="51"/>
      <c r="GP247" s="51"/>
      <c r="GQ247" s="51"/>
      <c r="GR247" s="51"/>
      <c r="GS247" s="51"/>
      <c r="GT247" s="51"/>
      <c r="GU247" s="51"/>
      <c r="GV247" s="51"/>
      <c r="GW247" s="51"/>
      <c r="GX247" s="51"/>
      <c r="GY247" s="51"/>
      <c r="GZ247" s="51"/>
      <c r="HA247" s="51"/>
      <c r="HB247" s="51"/>
      <c r="HC247" s="51"/>
      <c r="HD247" s="51"/>
      <c r="HE247" s="51"/>
      <c r="HF247" s="51"/>
      <c r="HG247" s="51"/>
      <c r="HH247" s="51"/>
      <c r="HI247" s="51"/>
      <c r="HJ247" s="51"/>
      <c r="HK247" s="51"/>
      <c r="HL247" s="51"/>
      <c r="HM247" s="51"/>
      <c r="HN247" s="51"/>
      <c r="HO247" s="51"/>
      <c r="HP247" s="51"/>
      <c r="HQ247" s="51"/>
      <c r="HR247" s="51"/>
      <c r="HS247" s="51"/>
      <c r="HT247" s="51"/>
      <c r="HU247" s="51"/>
      <c r="HV247" s="51"/>
      <c r="HW247" s="51"/>
      <c r="HX247" s="51"/>
      <c r="HY247" s="51"/>
      <c r="HZ247" s="51"/>
      <c r="IA247" s="51"/>
      <c r="IB247" s="51"/>
      <c r="IC247" s="51"/>
      <c r="ID247" s="51"/>
      <c r="IE247" s="51"/>
      <c r="IF247" s="51"/>
      <c r="IG247" s="51"/>
      <c r="IH247" s="51"/>
      <c r="II247" s="51"/>
      <c r="IJ247" s="51"/>
      <c r="IK247" s="51"/>
      <c r="IL247" s="51"/>
      <c r="IM247" s="51"/>
      <c r="IN247" s="51"/>
      <c r="IO247" s="51"/>
      <c r="IP247" s="51"/>
      <c r="IQ247" s="51"/>
      <c r="IR247" s="51"/>
      <c r="IS247" s="51"/>
      <c r="IT247" s="51"/>
    </row>
    <row r="248" spans="1:254" ht="12" customHeight="1" x14ac:dyDescent="0.15">
      <c r="A248" s="4" t="s">
        <v>562</v>
      </c>
      <c r="C248" s="27">
        <f>C217/RHO_TA(C237)/(C217/RHO_TA(C237)+(1-C217)/(RHO_WATER(C237)*1000))</f>
        <v>0</v>
      </c>
      <c r="D248" s="27">
        <f t="shared" ref="D248:BO248" si="109">D217/RHO_TA(D237)/(D217/RHO_TA(D237)+(1-D217)/(RHO_WATER(D237)*1000))</f>
        <v>0</v>
      </c>
      <c r="E248" s="27">
        <f t="shared" si="109"/>
        <v>0</v>
      </c>
      <c r="F248" s="27">
        <f t="shared" si="109"/>
        <v>0</v>
      </c>
      <c r="G248" s="27">
        <f t="shared" si="109"/>
        <v>0</v>
      </c>
      <c r="H248" s="27">
        <f t="shared" si="109"/>
        <v>0</v>
      </c>
      <c r="I248" s="27">
        <f t="shared" si="109"/>
        <v>0</v>
      </c>
      <c r="J248" s="27">
        <f t="shared" si="109"/>
        <v>0</v>
      </c>
      <c r="K248" s="27">
        <f t="shared" si="109"/>
        <v>0</v>
      </c>
      <c r="L248" s="27">
        <f t="shared" si="109"/>
        <v>0</v>
      </c>
      <c r="M248" s="27">
        <f t="shared" si="109"/>
        <v>0</v>
      </c>
      <c r="N248" s="27">
        <f t="shared" si="109"/>
        <v>0</v>
      </c>
      <c r="O248" s="27">
        <f t="shared" si="109"/>
        <v>0</v>
      </c>
      <c r="P248" s="27">
        <f t="shared" si="109"/>
        <v>0</v>
      </c>
      <c r="Q248" s="27">
        <f t="shared" si="109"/>
        <v>0</v>
      </c>
      <c r="R248" s="27">
        <f t="shared" si="109"/>
        <v>0</v>
      </c>
      <c r="S248" s="27">
        <f t="shared" si="109"/>
        <v>0</v>
      </c>
      <c r="T248" s="27">
        <f t="shared" si="109"/>
        <v>0</v>
      </c>
      <c r="U248" s="27">
        <f t="shared" si="109"/>
        <v>0</v>
      </c>
      <c r="V248" s="27">
        <f t="shared" si="109"/>
        <v>0</v>
      </c>
      <c r="W248" s="27">
        <f t="shared" si="109"/>
        <v>0</v>
      </c>
      <c r="X248" s="27">
        <f t="shared" si="109"/>
        <v>0</v>
      </c>
      <c r="Y248" s="27">
        <f t="shared" si="109"/>
        <v>0</v>
      </c>
      <c r="Z248" s="27">
        <f t="shared" si="109"/>
        <v>0</v>
      </c>
      <c r="AA248" s="27">
        <f t="shared" si="109"/>
        <v>0</v>
      </c>
      <c r="AB248" s="27">
        <f t="shared" si="109"/>
        <v>0</v>
      </c>
      <c r="AC248" s="27">
        <f t="shared" si="109"/>
        <v>0</v>
      </c>
      <c r="AD248" s="27">
        <f t="shared" si="109"/>
        <v>0</v>
      </c>
      <c r="AE248" s="27">
        <f t="shared" si="109"/>
        <v>0</v>
      </c>
      <c r="AF248" s="27">
        <f t="shared" si="109"/>
        <v>0</v>
      </c>
      <c r="AG248" s="27">
        <f t="shared" si="109"/>
        <v>0</v>
      </c>
      <c r="AH248" s="27">
        <f t="shared" si="109"/>
        <v>0</v>
      </c>
      <c r="AI248" s="27">
        <f t="shared" si="109"/>
        <v>0</v>
      </c>
      <c r="AJ248" s="27">
        <f t="shared" si="109"/>
        <v>0</v>
      </c>
      <c r="AK248" s="27">
        <f t="shared" si="109"/>
        <v>0</v>
      </c>
      <c r="AL248" s="27">
        <f t="shared" si="109"/>
        <v>0</v>
      </c>
      <c r="AM248" s="27">
        <f t="shared" si="109"/>
        <v>0</v>
      </c>
      <c r="AN248" s="27">
        <f t="shared" si="109"/>
        <v>0</v>
      </c>
      <c r="AO248" s="27">
        <f t="shared" si="109"/>
        <v>0</v>
      </c>
      <c r="AP248" s="27">
        <f t="shared" si="109"/>
        <v>0</v>
      </c>
      <c r="AQ248" s="27">
        <f t="shared" si="109"/>
        <v>0</v>
      </c>
      <c r="AR248" s="27">
        <f t="shared" si="109"/>
        <v>0</v>
      </c>
      <c r="AS248" s="27">
        <f t="shared" si="109"/>
        <v>0</v>
      </c>
      <c r="AT248" s="27">
        <f t="shared" si="109"/>
        <v>0</v>
      </c>
      <c r="AU248" s="27">
        <f t="shared" si="109"/>
        <v>0</v>
      </c>
      <c r="AV248" s="27">
        <f t="shared" si="109"/>
        <v>0</v>
      </c>
      <c r="AW248" s="27">
        <f t="shared" si="109"/>
        <v>0</v>
      </c>
      <c r="AX248" s="27">
        <f t="shared" si="109"/>
        <v>0</v>
      </c>
      <c r="AY248" s="27">
        <f t="shared" si="109"/>
        <v>0</v>
      </c>
      <c r="AZ248" s="27">
        <f t="shared" si="109"/>
        <v>0</v>
      </c>
      <c r="BA248" s="27">
        <f t="shared" si="109"/>
        <v>0</v>
      </c>
      <c r="BB248" s="27">
        <f t="shared" si="109"/>
        <v>0</v>
      </c>
      <c r="BC248" s="27">
        <f t="shared" si="109"/>
        <v>0</v>
      </c>
      <c r="BD248" s="27">
        <f t="shared" si="109"/>
        <v>0</v>
      </c>
      <c r="BE248" s="27">
        <f t="shared" si="109"/>
        <v>0</v>
      </c>
      <c r="BF248" s="27">
        <f t="shared" si="109"/>
        <v>0</v>
      </c>
      <c r="BG248" s="27">
        <f t="shared" si="109"/>
        <v>0</v>
      </c>
      <c r="BH248" s="27">
        <f t="shared" si="109"/>
        <v>0</v>
      </c>
      <c r="BI248" s="27">
        <f t="shared" si="109"/>
        <v>0</v>
      </c>
      <c r="BJ248" s="27">
        <f t="shared" si="109"/>
        <v>0</v>
      </c>
      <c r="BK248" s="27">
        <f t="shared" si="109"/>
        <v>0</v>
      </c>
      <c r="BL248" s="27">
        <f t="shared" si="109"/>
        <v>0</v>
      </c>
      <c r="BM248" s="27">
        <f t="shared" si="109"/>
        <v>0</v>
      </c>
      <c r="BN248" s="27">
        <f t="shared" si="109"/>
        <v>0</v>
      </c>
      <c r="BO248" s="27">
        <f t="shared" si="109"/>
        <v>0</v>
      </c>
      <c r="BP248" s="27">
        <f t="shared" ref="BP248:CO248" si="110">BP217/RHO_TA(BP237)/(BP217/RHO_TA(BP237)+(1-BP217)/(RHO_WATER(BP237)*1000))</f>
        <v>0</v>
      </c>
      <c r="BQ248" s="27">
        <f t="shared" si="110"/>
        <v>0</v>
      </c>
      <c r="BR248" s="27">
        <f t="shared" si="110"/>
        <v>0</v>
      </c>
      <c r="BS248" s="27">
        <f t="shared" si="110"/>
        <v>0</v>
      </c>
      <c r="BT248" s="27">
        <f t="shared" si="110"/>
        <v>0</v>
      </c>
      <c r="BU248" s="27">
        <f t="shared" si="110"/>
        <v>0</v>
      </c>
      <c r="BV248" s="27">
        <f t="shared" si="110"/>
        <v>0</v>
      </c>
      <c r="BW248" s="27">
        <f t="shared" si="110"/>
        <v>0</v>
      </c>
      <c r="BX248" s="27">
        <f t="shared" si="110"/>
        <v>0</v>
      </c>
      <c r="BY248" s="27">
        <f t="shared" si="110"/>
        <v>0</v>
      </c>
      <c r="BZ248" s="27">
        <f t="shared" si="110"/>
        <v>0</v>
      </c>
      <c r="CA248" s="27">
        <f t="shared" si="110"/>
        <v>0</v>
      </c>
      <c r="CB248" s="27">
        <f t="shared" si="110"/>
        <v>0</v>
      </c>
      <c r="CC248" s="27">
        <f t="shared" si="110"/>
        <v>0</v>
      </c>
      <c r="CD248" s="27">
        <f t="shared" si="110"/>
        <v>0</v>
      </c>
      <c r="CE248" s="27">
        <f t="shared" si="110"/>
        <v>0</v>
      </c>
      <c r="CF248" s="27">
        <f t="shared" si="110"/>
        <v>0</v>
      </c>
      <c r="CG248" s="27">
        <f t="shared" si="110"/>
        <v>0</v>
      </c>
      <c r="CH248" s="27">
        <f t="shared" si="110"/>
        <v>0</v>
      </c>
      <c r="CI248" s="27">
        <f t="shared" si="110"/>
        <v>0</v>
      </c>
      <c r="CJ248" s="27">
        <f t="shared" si="110"/>
        <v>0</v>
      </c>
      <c r="CK248" s="27">
        <f t="shared" si="110"/>
        <v>0</v>
      </c>
      <c r="CL248" s="27">
        <f t="shared" si="110"/>
        <v>0</v>
      </c>
      <c r="CM248" s="27">
        <f t="shared" si="110"/>
        <v>0</v>
      </c>
      <c r="CN248" s="27">
        <f t="shared" si="110"/>
        <v>0</v>
      </c>
      <c r="CO248" s="27">
        <f t="shared" si="110"/>
        <v>0</v>
      </c>
      <c r="CP248" s="27"/>
      <c r="CQ248" s="27"/>
      <c r="CR248" s="27"/>
      <c r="CS248" s="27"/>
      <c r="CT248" s="27"/>
      <c r="CU248" s="27"/>
      <c r="CV248" s="27"/>
      <c r="CW248" s="27"/>
      <c r="CX248" s="27"/>
      <c r="CY248" s="27"/>
      <c r="CZ248" s="27"/>
      <c r="DA248" s="27"/>
      <c r="DB248" s="27"/>
      <c r="DC248" s="27"/>
      <c r="DD248" s="27"/>
      <c r="DE248" s="27"/>
      <c r="DF248" s="27"/>
      <c r="DG248" s="27"/>
      <c r="DH248" s="27"/>
      <c r="DI248" s="27"/>
      <c r="DJ248" s="27"/>
      <c r="DK248" s="27"/>
      <c r="DL248" s="27"/>
      <c r="DM248" s="27"/>
      <c r="DN248" s="27"/>
      <c r="DO248" s="27"/>
      <c r="DP248" s="27"/>
      <c r="DQ248" s="27"/>
      <c r="DR248" s="27"/>
      <c r="DS248" s="27"/>
      <c r="DT248" s="27"/>
      <c r="DU248" s="27"/>
      <c r="DV248" s="27"/>
      <c r="DW248" s="27"/>
      <c r="DX248" s="27"/>
      <c r="DY248" s="27"/>
      <c r="DZ248" s="27"/>
      <c r="EA248" s="27"/>
      <c r="EB248" s="27"/>
      <c r="EC248" s="27"/>
      <c r="ED248" s="27"/>
      <c r="EE248" s="27"/>
      <c r="EF248" s="27"/>
      <c r="EG248" s="27"/>
      <c r="EH248" s="27"/>
      <c r="EI248" s="27"/>
      <c r="EJ248" s="27"/>
      <c r="EK248" s="27"/>
      <c r="EL248" s="27"/>
      <c r="EM248" s="27"/>
      <c r="EN248" s="27"/>
      <c r="EO248" s="27"/>
      <c r="EP248" s="27"/>
      <c r="EQ248" s="27"/>
      <c r="ER248" s="27"/>
      <c r="ES248" s="27"/>
      <c r="ET248" s="27"/>
      <c r="EU248" s="27"/>
      <c r="EV248" s="27"/>
      <c r="EW248" s="27"/>
      <c r="EX248" s="27"/>
      <c r="EY248" s="27"/>
      <c r="EZ248" s="27"/>
      <c r="FA248" s="27"/>
      <c r="FB248" s="27"/>
      <c r="FC248" s="27"/>
      <c r="FD248" s="27"/>
      <c r="FE248" s="27"/>
      <c r="FF248" s="27"/>
      <c r="FG248" s="27"/>
      <c r="FH248" s="27"/>
      <c r="FI248" s="27"/>
      <c r="FJ248" s="27"/>
      <c r="FK248" s="27"/>
      <c r="FL248" s="27"/>
      <c r="FM248" s="27"/>
      <c r="FN248" s="27"/>
      <c r="FO248" s="27"/>
      <c r="FP248" s="27"/>
      <c r="FQ248" s="27"/>
      <c r="FR248" s="27"/>
      <c r="FS248" s="27"/>
      <c r="FT248" s="27"/>
      <c r="FU248" s="27"/>
      <c r="FV248" s="27"/>
      <c r="FW248" s="27"/>
      <c r="FX248" s="27"/>
      <c r="FY248" s="27"/>
      <c r="FZ248" s="27"/>
      <c r="GA248" s="27"/>
      <c r="GB248" s="27"/>
      <c r="GC248" s="27"/>
      <c r="GD248" s="27"/>
      <c r="GE248" s="27"/>
      <c r="GF248" s="27"/>
      <c r="GG248" s="27"/>
      <c r="GH248" s="27"/>
      <c r="GI248" s="27"/>
      <c r="GJ248" s="27"/>
      <c r="GK248" s="27"/>
      <c r="GL248" s="27"/>
      <c r="GM248" s="27"/>
      <c r="GN248" s="27"/>
      <c r="GO248" s="27"/>
      <c r="GP248" s="27"/>
      <c r="GQ248" s="27"/>
      <c r="GR248" s="27"/>
      <c r="GS248" s="27"/>
      <c r="GT248" s="27"/>
      <c r="GU248" s="27"/>
      <c r="GV248" s="27"/>
      <c r="GW248" s="27"/>
      <c r="GX248" s="27"/>
      <c r="GY248" s="27"/>
      <c r="GZ248" s="27"/>
      <c r="HA248" s="27"/>
      <c r="HB248" s="27"/>
      <c r="HC248" s="27"/>
      <c r="HD248" s="27"/>
      <c r="HE248" s="27"/>
      <c r="HF248" s="27"/>
      <c r="HG248" s="27"/>
      <c r="HH248" s="27"/>
      <c r="HI248" s="27"/>
      <c r="HJ248" s="27"/>
      <c r="HK248" s="27"/>
      <c r="HL248" s="27"/>
      <c r="HM248" s="27"/>
      <c r="HN248" s="27"/>
      <c r="HO248" s="27"/>
      <c r="HP248" s="27"/>
      <c r="HQ248" s="27"/>
      <c r="HR248" s="27"/>
      <c r="HS248" s="27"/>
      <c r="HT248" s="27"/>
      <c r="HU248" s="27"/>
      <c r="HV248" s="27"/>
      <c r="HW248" s="27"/>
      <c r="HX248" s="27"/>
      <c r="HY248" s="27"/>
      <c r="HZ248" s="27"/>
      <c r="IA248" s="27"/>
      <c r="IB248" s="27"/>
      <c r="IC248" s="27"/>
      <c r="ID248" s="27"/>
      <c r="IE248" s="27"/>
      <c r="IF248" s="27"/>
      <c r="IG248" s="27"/>
      <c r="IH248" s="27"/>
      <c r="II248" s="27"/>
      <c r="IJ248" s="27"/>
      <c r="IK248" s="27"/>
      <c r="IL248" s="27"/>
      <c r="IM248" s="27"/>
      <c r="IN248" s="27"/>
      <c r="IO248" s="27"/>
      <c r="IP248" s="27"/>
      <c r="IQ248" s="27"/>
      <c r="IR248" s="27"/>
      <c r="IS248" s="27"/>
      <c r="IT248" s="27"/>
    </row>
    <row r="249" spans="1:254" ht="12" customHeight="1" x14ac:dyDescent="0.15">
      <c r="A249" s="4" t="s">
        <v>559</v>
      </c>
      <c r="B249" s="5" t="s">
        <v>622</v>
      </c>
      <c r="C249" s="27">
        <f>C217*CP_TA(C237)+(1-C217)*CP_WATER(C237)</f>
        <v>4.1789689530025438</v>
      </c>
      <c r="D249" s="27">
        <f t="shared" ref="D249:BO249" si="111">D217*CP_TA(D237)+(1-D217)*CP_WATER(D237)</f>
        <v>4.2302952642508638</v>
      </c>
      <c r="E249" s="27">
        <f t="shared" si="111"/>
        <v>4.3375399037116997</v>
      </c>
      <c r="F249" s="27">
        <f t="shared" si="111"/>
        <v>4.1786808848340691</v>
      </c>
      <c r="G249" s="27">
        <f t="shared" si="111"/>
        <v>4.240871759648722</v>
      </c>
      <c r="H249" s="27">
        <f t="shared" si="111"/>
        <v>4.1803149328044205</v>
      </c>
      <c r="I249" s="27">
        <f t="shared" si="111"/>
        <v>4.2279685134418381</v>
      </c>
      <c r="J249" s="27">
        <f t="shared" si="111"/>
        <v>4.2065340650464211</v>
      </c>
      <c r="K249" s="27">
        <f t="shared" si="111"/>
        <v>4.181460629826586</v>
      </c>
      <c r="L249" s="27">
        <f t="shared" si="111"/>
        <v>4.1788430487645956</v>
      </c>
      <c r="M249" s="27">
        <f t="shared" si="111"/>
        <v>4.2544248504531552</v>
      </c>
      <c r="N249" s="27">
        <f t="shared" si="111"/>
        <v>4.2059943633199524</v>
      </c>
      <c r="O249" s="27">
        <f t="shared" si="111"/>
        <v>4.2066568295989466</v>
      </c>
      <c r="P249" s="27">
        <f t="shared" si="111"/>
        <v>4.1788430487645956</v>
      </c>
      <c r="Q249" s="27">
        <f t="shared" si="111"/>
        <v>4.1788430487645956</v>
      </c>
      <c r="R249" s="27">
        <f t="shared" si="111"/>
        <v>4.1793063457907005</v>
      </c>
      <c r="S249" s="27">
        <f t="shared" si="111"/>
        <v>4.2114843982385635</v>
      </c>
      <c r="T249" s="27">
        <f t="shared" si="111"/>
        <v>4.1787819961332069</v>
      </c>
      <c r="U249" s="27">
        <f t="shared" si="111"/>
        <v>4.1788430487645956</v>
      </c>
      <c r="V249" s="27">
        <f t="shared" si="111"/>
        <v>4.1787819961332069</v>
      </c>
      <c r="W249" s="27">
        <f t="shared" si="111"/>
        <v>4.178820800951712</v>
      </c>
      <c r="X249" s="27">
        <f t="shared" si="111"/>
        <v>4.1787819961332069</v>
      </c>
      <c r="Y249" s="27">
        <f t="shared" si="111"/>
        <v>4.1787820706688983</v>
      </c>
      <c r="Z249" s="27">
        <f t="shared" si="111"/>
        <v>4.1792606929621048</v>
      </c>
      <c r="AA249" s="27">
        <f t="shared" si="111"/>
        <v>4.2789176749041156</v>
      </c>
      <c r="AB249" s="27">
        <f t="shared" si="111"/>
        <v>4.1788430487645956</v>
      </c>
      <c r="AC249" s="27">
        <f t="shared" si="111"/>
        <v>4.1788752232894195</v>
      </c>
      <c r="AD249" s="27">
        <f t="shared" si="111"/>
        <v>4.1787819884227195</v>
      </c>
      <c r="AE249" s="27">
        <f t="shared" si="111"/>
        <v>4.2114843982385635</v>
      </c>
      <c r="AF249" s="27">
        <f t="shared" si="111"/>
        <v>4.1787819961332069</v>
      </c>
      <c r="AG249" s="27">
        <f t="shared" si="111"/>
        <v>4.21220299044362</v>
      </c>
      <c r="AH249" s="27">
        <f t="shared" si="111"/>
        <v>4.2117554138278841</v>
      </c>
      <c r="AI249" s="27">
        <f t="shared" si="111"/>
        <v>4.1842780167443445</v>
      </c>
      <c r="AJ249" s="27">
        <f t="shared" si="111"/>
        <v>4.1787819961332069</v>
      </c>
      <c r="AK249" s="27">
        <f t="shared" si="111"/>
        <v>4.1787819884227195</v>
      </c>
      <c r="AL249" s="27">
        <f t="shared" si="111"/>
        <v>4.1787819884227195</v>
      </c>
      <c r="AM249" s="27">
        <f t="shared" si="111"/>
        <v>4.1788483392592566</v>
      </c>
      <c r="AN249" s="27">
        <f t="shared" si="111"/>
        <v>4.2222189454846752</v>
      </c>
      <c r="AO249" s="27">
        <f t="shared" si="111"/>
        <v>4.2220389380940295</v>
      </c>
      <c r="AP249" s="27">
        <f t="shared" si="111"/>
        <v>4.2150237160548336</v>
      </c>
      <c r="AQ249" s="27">
        <f t="shared" si="111"/>
        <v>4.1787819961332069</v>
      </c>
      <c r="AR249" s="27">
        <f t="shared" si="111"/>
        <v>4.2114843982385635</v>
      </c>
      <c r="AS249" s="27">
        <f t="shared" si="111"/>
        <v>4.1787819961332069</v>
      </c>
      <c r="AT249" s="27">
        <f t="shared" si="111"/>
        <v>4.1777786957546947</v>
      </c>
      <c r="AU249" s="27">
        <f t="shared" si="111"/>
        <v>4.2060759955217879</v>
      </c>
      <c r="AV249" s="27">
        <f t="shared" si="111"/>
        <v>4.2544248504531552</v>
      </c>
      <c r="AW249" s="27">
        <f t="shared" si="111"/>
        <v>4.2544248504531552</v>
      </c>
      <c r="AX249" s="27">
        <f t="shared" si="111"/>
        <v>4.2544248504531552</v>
      </c>
      <c r="AY249" s="27">
        <f t="shared" si="111"/>
        <v>4.2560902453151916</v>
      </c>
      <c r="AZ249" s="27">
        <f t="shared" si="111"/>
        <v>4.2544248504531552</v>
      </c>
      <c r="BA249" s="27">
        <f t="shared" si="111"/>
        <v>4.2544551722790303</v>
      </c>
      <c r="BB249" s="27">
        <f t="shared" si="111"/>
        <v>4.2754581870506883</v>
      </c>
      <c r="BC249" s="27">
        <f t="shared" si="111"/>
        <v>4.2560902453151916</v>
      </c>
      <c r="BD249" s="27">
        <f t="shared" si="111"/>
        <v>4.2560902453151916</v>
      </c>
      <c r="BE249" s="27">
        <f t="shared" si="111"/>
        <v>4.2117554138278841</v>
      </c>
      <c r="BF249" s="27">
        <f t="shared" si="111"/>
        <v>4.2117554138278841</v>
      </c>
      <c r="BG249" s="27">
        <f t="shared" si="111"/>
        <v>4.2117554138278841</v>
      </c>
      <c r="BH249" s="27">
        <f t="shared" si="111"/>
        <v>4.2200033288177172</v>
      </c>
      <c r="BI249" s="27">
        <f t="shared" si="111"/>
        <v>4.2117554138278841</v>
      </c>
      <c r="BJ249" s="27">
        <f t="shared" si="111"/>
        <v>4.2117690183349135</v>
      </c>
      <c r="BK249" s="27">
        <f t="shared" si="111"/>
        <v>4.2264672888812393</v>
      </c>
      <c r="BL249" s="27">
        <f t="shared" si="111"/>
        <v>4.2200034490449152</v>
      </c>
      <c r="BM249" s="27">
        <f t="shared" si="111"/>
        <v>4.2200034490449152</v>
      </c>
      <c r="BN249" s="27">
        <f t="shared" si="111"/>
        <v>4.2789176749041156</v>
      </c>
      <c r="BO249" s="27">
        <f t="shared" si="111"/>
        <v>4.2789176749041156</v>
      </c>
      <c r="BP249" s="27">
        <f t="shared" ref="BP249:CO249" si="112">BP217*CP_TA(BP237)+(1-BP217)*CP_WATER(BP237)</f>
        <v>4.2789176749041156</v>
      </c>
      <c r="BQ249" s="27">
        <f t="shared" si="112"/>
        <v>4.2795504198739982</v>
      </c>
      <c r="BR249" s="27">
        <f t="shared" si="112"/>
        <v>4.2789176749041156</v>
      </c>
      <c r="BS249" s="27">
        <f t="shared" si="112"/>
        <v>4.2789602904371744</v>
      </c>
      <c r="BT249" s="27">
        <f t="shared" si="112"/>
        <v>4.2947168845646617</v>
      </c>
      <c r="BU249" s="27">
        <f t="shared" si="112"/>
        <v>4.2795504198739982</v>
      </c>
      <c r="BV249" s="27">
        <f t="shared" si="112"/>
        <v>4.2795504198739982</v>
      </c>
      <c r="BW249" s="27">
        <f t="shared" si="112"/>
        <v>4.2220389380940295</v>
      </c>
      <c r="BX249" s="27">
        <f t="shared" si="112"/>
        <v>4.2220389380940295</v>
      </c>
      <c r="BY249" s="27">
        <f t="shared" si="112"/>
        <v>4.2220389380940295</v>
      </c>
      <c r="BZ249" s="27">
        <f t="shared" si="112"/>
        <v>4.2220389380940295</v>
      </c>
      <c r="CA249" s="27">
        <f t="shared" si="112"/>
        <v>4.2220389380940295</v>
      </c>
      <c r="CB249" s="27">
        <f t="shared" si="112"/>
        <v>4.2220470024585826</v>
      </c>
      <c r="CC249" s="27">
        <f t="shared" si="112"/>
        <v>4.2301553640516607</v>
      </c>
      <c r="CD249" s="27">
        <f t="shared" si="112"/>
        <v>4.2220389380940295</v>
      </c>
      <c r="CE249" s="27">
        <f t="shared" si="112"/>
        <v>4.2220389380940295</v>
      </c>
      <c r="CF249" s="27">
        <f t="shared" si="112"/>
        <v>4.2219634290596586</v>
      </c>
      <c r="CG249" s="27">
        <f t="shared" si="112"/>
        <v>4.2544248504531552</v>
      </c>
      <c r="CH249" s="27">
        <f t="shared" si="112"/>
        <v>4.1787819961332069</v>
      </c>
      <c r="CI249" s="27">
        <f t="shared" si="112"/>
        <v>4.2114843982385635</v>
      </c>
      <c r="CJ249" s="27">
        <f t="shared" si="112"/>
        <v>4.2789176749041156</v>
      </c>
      <c r="CK249" s="27">
        <f t="shared" si="112"/>
        <v>4.2117554138278841</v>
      </c>
      <c r="CL249" s="27">
        <f t="shared" si="112"/>
        <v>4.1787819961332069</v>
      </c>
      <c r="CM249" s="27">
        <f t="shared" si="112"/>
        <v>4.2220389380940295</v>
      </c>
      <c r="CN249" s="27">
        <f t="shared" si="112"/>
        <v>4.2219634290596586</v>
      </c>
      <c r="CO249" s="27">
        <f t="shared" si="112"/>
        <v>4.2219634290596586</v>
      </c>
      <c r="CP249" s="27"/>
      <c r="CQ249" s="27"/>
      <c r="CR249" s="27"/>
      <c r="CS249" s="27"/>
      <c r="CT249" s="27"/>
      <c r="CU249" s="27"/>
      <c r="CV249" s="27"/>
      <c r="CW249" s="27"/>
      <c r="CX249" s="27"/>
      <c r="CY249" s="27"/>
      <c r="CZ249" s="27"/>
      <c r="DA249" s="27"/>
      <c r="DB249" s="27"/>
      <c r="DC249" s="27"/>
      <c r="DD249" s="27"/>
      <c r="DE249" s="27"/>
      <c r="DF249" s="27"/>
      <c r="DG249" s="27"/>
      <c r="DH249" s="27"/>
      <c r="DI249" s="27"/>
      <c r="DJ249" s="27"/>
      <c r="DK249" s="27"/>
      <c r="DL249" s="27"/>
      <c r="DM249" s="27"/>
      <c r="DN249" s="27"/>
      <c r="DO249" s="27"/>
      <c r="DP249" s="27"/>
      <c r="DQ249" s="27"/>
      <c r="DR249" s="27"/>
      <c r="DS249" s="27"/>
      <c r="DT249" s="27"/>
      <c r="DU249" s="27"/>
      <c r="DV249" s="27"/>
      <c r="DW249" s="27"/>
      <c r="DX249" s="27"/>
      <c r="DY249" s="27"/>
      <c r="DZ249" s="27"/>
      <c r="EA249" s="27"/>
      <c r="EB249" s="27"/>
      <c r="EC249" s="27"/>
      <c r="ED249" s="27"/>
      <c r="EE249" s="27"/>
      <c r="EF249" s="27"/>
      <c r="EG249" s="27"/>
      <c r="EH249" s="27"/>
      <c r="EI249" s="27"/>
      <c r="EJ249" s="27"/>
      <c r="EK249" s="27"/>
      <c r="EL249" s="27"/>
      <c r="EM249" s="27"/>
      <c r="EN249" s="27"/>
      <c r="EO249" s="27"/>
      <c r="EP249" s="27"/>
      <c r="EQ249" s="27"/>
      <c r="ER249" s="27"/>
      <c r="ES249" s="27"/>
      <c r="ET249" s="27"/>
      <c r="EU249" s="27"/>
      <c r="EV249" s="27"/>
      <c r="EW249" s="27"/>
      <c r="EX249" s="27"/>
      <c r="EY249" s="27"/>
      <c r="EZ249" s="27"/>
      <c r="FA249" s="27"/>
      <c r="FB249" s="27"/>
      <c r="FC249" s="27"/>
      <c r="FD249" s="27"/>
      <c r="FE249" s="27"/>
      <c r="FF249" s="27"/>
      <c r="FG249" s="27"/>
      <c r="FH249" s="27"/>
      <c r="FI249" s="27"/>
      <c r="FJ249" s="27"/>
      <c r="FK249" s="27"/>
      <c r="FL249" s="27"/>
      <c r="FM249" s="27"/>
      <c r="FN249" s="27"/>
      <c r="FO249" s="27"/>
      <c r="FP249" s="27"/>
      <c r="FQ249" s="27"/>
      <c r="FR249" s="27"/>
      <c r="FS249" s="27"/>
      <c r="FT249" s="27"/>
      <c r="FU249" s="27"/>
      <c r="FV249" s="27"/>
      <c r="FW249" s="27"/>
      <c r="FX249" s="27"/>
      <c r="FY249" s="27"/>
      <c r="FZ249" s="27"/>
      <c r="GA249" s="27"/>
      <c r="GB249" s="27"/>
      <c r="GC249" s="27"/>
      <c r="GD249" s="27"/>
      <c r="GE249" s="27"/>
      <c r="GF249" s="27"/>
      <c r="GG249" s="27"/>
      <c r="GH249" s="27"/>
      <c r="GI249" s="27"/>
      <c r="GJ249" s="27"/>
      <c r="GK249" s="27"/>
      <c r="GL249" s="27"/>
      <c r="GM249" s="27"/>
      <c r="GN249" s="27"/>
      <c r="GO249" s="27"/>
      <c r="GP249" s="27"/>
      <c r="GQ249" s="27"/>
      <c r="GR249" s="27"/>
      <c r="GS249" s="27"/>
      <c r="GT249" s="27"/>
      <c r="GU249" s="27"/>
      <c r="GV249" s="27"/>
      <c r="GW249" s="27"/>
      <c r="GX249" s="27"/>
      <c r="GY249" s="27"/>
      <c r="GZ249" s="27"/>
      <c r="HA249" s="27"/>
      <c r="HB249" s="27"/>
      <c r="HC249" s="27"/>
      <c r="HD249" s="27"/>
      <c r="HE249" s="27"/>
      <c r="HF249" s="27"/>
      <c r="HG249" s="27"/>
      <c r="HH249" s="27"/>
      <c r="HI249" s="27"/>
      <c r="HJ249" s="27"/>
      <c r="HK249" s="27"/>
      <c r="HL249" s="27"/>
      <c r="HM249" s="27"/>
      <c r="HN249" s="27"/>
      <c r="HO249" s="27"/>
      <c r="HP249" s="27"/>
      <c r="HQ249" s="27"/>
      <c r="HR249" s="27"/>
      <c r="HS249" s="27"/>
      <c r="HT249" s="27"/>
      <c r="HU249" s="27"/>
      <c r="HV249" s="27"/>
      <c r="HW249" s="27"/>
      <c r="HX249" s="27"/>
      <c r="HY249" s="27"/>
      <c r="HZ249" s="27"/>
      <c r="IA249" s="27"/>
      <c r="IB249" s="27"/>
      <c r="IC249" s="27"/>
      <c r="ID249" s="27"/>
      <c r="IE249" s="27"/>
      <c r="IF249" s="27"/>
      <c r="IG249" s="27"/>
      <c r="IH249" s="27"/>
      <c r="II249" s="27"/>
      <c r="IJ249" s="27"/>
      <c r="IK249" s="27"/>
      <c r="IL249" s="27"/>
      <c r="IM249" s="27"/>
      <c r="IN249" s="27"/>
      <c r="IO249" s="27"/>
      <c r="IP249" s="27"/>
      <c r="IQ249" s="27"/>
      <c r="IR249" s="27"/>
      <c r="IS249" s="27"/>
      <c r="IT249" s="27"/>
    </row>
    <row r="250" spans="1:254" ht="12" customHeight="1" x14ac:dyDescent="0.15">
      <c r="A250" s="4" t="s">
        <v>563</v>
      </c>
      <c r="B250" s="5" t="s">
        <v>623</v>
      </c>
      <c r="C250" s="27">
        <f>K_WATER(C237)*(2*K_WATER(C237)+K_TA(C237)-2*C248*(K_WATER(C237)-K_TA(C237)))/(2*K_WATER(C237)+K_TA(C237)+C248*(K_WATER(C237)-K_TA(C237)))</f>
        <v>0.64616713771164591</v>
      </c>
      <c r="D250" s="27">
        <f t="shared" ref="D250:BO250" si="113">K_WATER(D237)*(2*K_WATER(D237)+K_TA(D237)-2*D248*(K_WATER(D237)-K_TA(D237)))/(2*K_WATER(D237)+K_TA(D237)+D248*(K_WATER(D237)-K_TA(D237)))</f>
        <v>0.6913305497879344</v>
      </c>
      <c r="E250" s="27">
        <f t="shared" si="113"/>
        <v>0.6906547360745765</v>
      </c>
      <c r="F250" s="27">
        <f t="shared" si="113"/>
        <v>0.64487979136821483</v>
      </c>
      <c r="G250" s="27">
        <f t="shared" si="113"/>
        <v>0.69289845235191005</v>
      </c>
      <c r="H250" s="27">
        <f t="shared" si="113"/>
        <v>0.65098327740556805</v>
      </c>
      <c r="I250" s="27">
        <f t="shared" si="113"/>
        <v>0.69086785672360007</v>
      </c>
      <c r="J250" s="27">
        <f t="shared" si="113"/>
        <v>0.68334078205677506</v>
      </c>
      <c r="K250" s="27">
        <f t="shared" si="113"/>
        <v>0.65420795395486842</v>
      </c>
      <c r="L250" s="27">
        <f t="shared" si="113"/>
        <v>0.6456207896864723</v>
      </c>
      <c r="M250" s="27">
        <f t="shared" si="113"/>
        <v>0.69395973435912461</v>
      </c>
      <c r="N250" s="27">
        <f t="shared" si="113"/>
        <v>0.6830413744059084</v>
      </c>
      <c r="O250" s="27">
        <f t="shared" si="113"/>
        <v>0.68340784686230527</v>
      </c>
      <c r="P250" s="27">
        <f t="shared" si="113"/>
        <v>0.6456207896864723</v>
      </c>
      <c r="Q250" s="27">
        <f t="shared" si="113"/>
        <v>0.6456207896864723</v>
      </c>
      <c r="R250" s="27">
        <f t="shared" si="113"/>
        <v>0.61894719105295504</v>
      </c>
      <c r="S250" s="27">
        <f t="shared" si="113"/>
        <v>0.57698948618386003</v>
      </c>
      <c r="T250" s="27">
        <f t="shared" si="113"/>
        <v>0.64534707321932916</v>
      </c>
      <c r="U250" s="27">
        <f t="shared" si="113"/>
        <v>0.6456207896864723</v>
      </c>
      <c r="V250" s="27">
        <f t="shared" si="113"/>
        <v>0.64534707321932916</v>
      </c>
      <c r="W250" s="27">
        <f t="shared" si="113"/>
        <v>0.64552174511744231</v>
      </c>
      <c r="X250" s="27">
        <f t="shared" si="113"/>
        <v>0.64534707321932916</v>
      </c>
      <c r="Y250" s="27">
        <f t="shared" si="113"/>
        <v>0.64534741111410854</v>
      </c>
      <c r="Z250" s="27">
        <f t="shared" si="113"/>
        <v>0.61911603850634811</v>
      </c>
      <c r="AA250" s="27">
        <f t="shared" si="113"/>
        <v>0.69421805159343464</v>
      </c>
      <c r="AB250" s="27">
        <f t="shared" si="113"/>
        <v>0.6456207896864723</v>
      </c>
      <c r="AC250" s="27">
        <f t="shared" si="113"/>
        <v>0.64576265507326969</v>
      </c>
      <c r="AD250" s="27">
        <f t="shared" si="113"/>
        <v>0.6453470382646237</v>
      </c>
      <c r="AE250" s="27">
        <f t="shared" si="113"/>
        <v>0.57698948618386003</v>
      </c>
      <c r="AF250" s="27">
        <f t="shared" si="113"/>
        <v>0.64534707321932916</v>
      </c>
      <c r="AG250" s="27">
        <f t="shared" si="113"/>
        <v>0.68607570378277127</v>
      </c>
      <c r="AH250" s="27">
        <f t="shared" si="113"/>
        <v>0.68588443823970902</v>
      </c>
      <c r="AI250" s="27">
        <f t="shared" si="113"/>
        <v>0.66043600022216886</v>
      </c>
      <c r="AJ250" s="27">
        <f t="shared" si="113"/>
        <v>0.64534707321932916</v>
      </c>
      <c r="AK250" s="27">
        <f t="shared" si="113"/>
        <v>0.6453470382646237</v>
      </c>
      <c r="AL250" s="27">
        <f t="shared" si="113"/>
        <v>0.6453470382646237</v>
      </c>
      <c r="AM250" s="27">
        <f t="shared" si="113"/>
        <v>0.64564422713617098</v>
      </c>
      <c r="AN250" s="27">
        <f t="shared" si="113"/>
        <v>0.68949336921093052</v>
      </c>
      <c r="AO250" s="27">
        <f t="shared" si="113"/>
        <v>0.68944439230512433</v>
      </c>
      <c r="AP250" s="27">
        <f t="shared" si="113"/>
        <v>0.68719666055994688</v>
      </c>
      <c r="AQ250" s="27">
        <f t="shared" si="113"/>
        <v>0.64534707321932916</v>
      </c>
      <c r="AR250" s="27">
        <f t="shared" si="113"/>
        <v>0.57698948618386003</v>
      </c>
      <c r="AS250" s="27">
        <f t="shared" si="113"/>
        <v>0.64534707321932916</v>
      </c>
      <c r="AT250" s="27">
        <f t="shared" si="113"/>
        <v>0.63933003091804552</v>
      </c>
      <c r="AU250" s="27">
        <f t="shared" si="113"/>
        <v>0.68308714456119357</v>
      </c>
      <c r="AV250" s="27">
        <f t="shared" si="113"/>
        <v>0.69395973435912461</v>
      </c>
      <c r="AW250" s="27">
        <f t="shared" si="113"/>
        <v>0.69395973435912461</v>
      </c>
      <c r="AX250" s="27">
        <f t="shared" si="113"/>
        <v>0.69395973435912461</v>
      </c>
      <c r="AY250" s="27">
        <f t="shared" si="113"/>
        <v>0.69403506869028175</v>
      </c>
      <c r="AZ250" s="27">
        <f t="shared" si="113"/>
        <v>0.69395973435912461</v>
      </c>
      <c r="BA250" s="27">
        <f t="shared" si="113"/>
        <v>0.69396119931418521</v>
      </c>
      <c r="BB250" s="27">
        <f t="shared" si="113"/>
        <v>0.69427484765413161</v>
      </c>
      <c r="BC250" s="27">
        <f t="shared" si="113"/>
        <v>0.69403506869028175</v>
      </c>
      <c r="BD250" s="27">
        <f t="shared" si="113"/>
        <v>0.69403506869028175</v>
      </c>
      <c r="BE250" s="27">
        <f t="shared" si="113"/>
        <v>0.68588443823970902</v>
      </c>
      <c r="BF250" s="27">
        <f t="shared" si="113"/>
        <v>0.68588443823970902</v>
      </c>
      <c r="BG250" s="27">
        <f t="shared" si="113"/>
        <v>0.68588443823970902</v>
      </c>
      <c r="BH250" s="27">
        <f t="shared" si="113"/>
        <v>0.68886246351851022</v>
      </c>
      <c r="BI250" s="27">
        <f t="shared" si="113"/>
        <v>0.68588443823970902</v>
      </c>
      <c r="BJ250" s="27">
        <f t="shared" si="113"/>
        <v>0.6858903089050985</v>
      </c>
      <c r="BK250" s="27">
        <f t="shared" si="113"/>
        <v>0.69054236801813107</v>
      </c>
      <c r="BL250" s="27">
        <f t="shared" si="113"/>
        <v>0.68886249946145595</v>
      </c>
      <c r="BM250" s="27">
        <f t="shared" si="113"/>
        <v>0.68886249946145595</v>
      </c>
      <c r="BN250" s="27">
        <f t="shared" si="113"/>
        <v>0.69421805159343464</v>
      </c>
      <c r="BO250" s="27">
        <f t="shared" si="113"/>
        <v>0.69421805159343464</v>
      </c>
      <c r="BP250" s="27">
        <f t="shared" ref="BP250:CO250" si="114">K_WATER(BP237)*(2*K_WATER(BP237)+K_TA(BP237)-2*BP248*(K_WATER(BP237)-K_TA(BP237)))/(2*K_WATER(BP237)+K_TA(BP237)+BP248*(K_WATER(BP237)-K_TA(BP237)))</f>
        <v>0.69421805159343464</v>
      </c>
      <c r="BQ250" s="27">
        <f t="shared" si="114"/>
        <v>0.69420499266478886</v>
      </c>
      <c r="BR250" s="27">
        <f t="shared" si="114"/>
        <v>0.69421805159343464</v>
      </c>
      <c r="BS250" s="27">
        <f t="shared" si="114"/>
        <v>0.6942171973063509</v>
      </c>
      <c r="BT250" s="27">
        <f t="shared" si="114"/>
        <v>0.69367764186727932</v>
      </c>
      <c r="BU250" s="27">
        <f t="shared" si="114"/>
        <v>0.69420499266478886</v>
      </c>
      <c r="BV250" s="27">
        <f t="shared" si="114"/>
        <v>0.69420499266478886</v>
      </c>
      <c r="BW250" s="27">
        <f t="shared" si="114"/>
        <v>0.68944439230512433</v>
      </c>
      <c r="BX250" s="27">
        <f t="shared" si="114"/>
        <v>0.68944439230512433</v>
      </c>
      <c r="BY250" s="27">
        <f t="shared" si="114"/>
        <v>0.68944439230512433</v>
      </c>
      <c r="BZ250" s="27">
        <f t="shared" si="114"/>
        <v>0.68944439230512433</v>
      </c>
      <c r="CA250" s="27">
        <f t="shared" si="114"/>
        <v>0.68944439230512433</v>
      </c>
      <c r="CB250" s="27">
        <f t="shared" si="114"/>
        <v>0.68944659485849236</v>
      </c>
      <c r="CC250" s="27">
        <f t="shared" si="114"/>
        <v>0.69130409626308065</v>
      </c>
      <c r="CD250" s="27">
        <f t="shared" si="114"/>
        <v>0.68944439230512433</v>
      </c>
      <c r="CE250" s="27">
        <f t="shared" si="114"/>
        <v>0.68944439230512433</v>
      </c>
      <c r="CF250" s="27">
        <f t="shared" si="114"/>
        <v>0.68942373087290343</v>
      </c>
      <c r="CG250" s="27">
        <f t="shared" si="114"/>
        <v>0.69395973435912461</v>
      </c>
      <c r="CH250" s="27">
        <f t="shared" si="114"/>
        <v>0.64534707321932916</v>
      </c>
      <c r="CI250" s="27">
        <f t="shared" si="114"/>
        <v>0.57698948618386003</v>
      </c>
      <c r="CJ250" s="27">
        <f t="shared" si="114"/>
        <v>0.69421805159343464</v>
      </c>
      <c r="CK250" s="27">
        <f t="shared" si="114"/>
        <v>0.68588443823970902</v>
      </c>
      <c r="CL250" s="27">
        <f t="shared" si="114"/>
        <v>0.64534707321932916</v>
      </c>
      <c r="CM250" s="27">
        <f t="shared" si="114"/>
        <v>0.68944439230512433</v>
      </c>
      <c r="CN250" s="27">
        <f t="shared" si="114"/>
        <v>0.68942373087290343</v>
      </c>
      <c r="CO250" s="27">
        <f t="shared" si="114"/>
        <v>0.68942373087290343</v>
      </c>
      <c r="CP250" s="27"/>
      <c r="CQ250" s="27"/>
      <c r="CR250" s="27"/>
      <c r="CS250" s="27"/>
      <c r="CT250" s="27"/>
      <c r="CU250" s="27"/>
      <c r="CV250" s="27"/>
      <c r="CW250" s="27"/>
      <c r="CX250" s="27"/>
      <c r="CY250" s="27"/>
      <c r="CZ250" s="27"/>
      <c r="DA250" s="27"/>
      <c r="DB250" s="27"/>
      <c r="DC250" s="27"/>
      <c r="DD250" s="27"/>
      <c r="DE250" s="27"/>
      <c r="DF250" s="27"/>
      <c r="DG250" s="27"/>
      <c r="DH250" s="27"/>
      <c r="DI250" s="27"/>
      <c r="DJ250" s="27"/>
      <c r="DK250" s="27"/>
      <c r="DL250" s="27"/>
      <c r="DM250" s="27"/>
      <c r="DN250" s="27"/>
      <c r="DO250" s="27"/>
      <c r="DP250" s="27"/>
      <c r="DQ250" s="27"/>
      <c r="DR250" s="27"/>
      <c r="DS250" s="27"/>
      <c r="DT250" s="27"/>
      <c r="DU250" s="27"/>
      <c r="DV250" s="27"/>
      <c r="DW250" s="27"/>
      <c r="DX250" s="27"/>
      <c r="DY250" s="27"/>
      <c r="DZ250" s="27"/>
      <c r="EA250" s="27"/>
      <c r="EB250" s="27"/>
      <c r="EC250" s="27"/>
      <c r="ED250" s="27"/>
      <c r="EE250" s="27"/>
      <c r="EF250" s="27"/>
      <c r="EG250" s="27"/>
      <c r="EH250" s="27"/>
      <c r="EI250" s="27"/>
      <c r="EJ250" s="27"/>
      <c r="EK250" s="27"/>
      <c r="EL250" s="27"/>
      <c r="EM250" s="27"/>
      <c r="EN250" s="27"/>
      <c r="EO250" s="27"/>
      <c r="EP250" s="27"/>
      <c r="EQ250" s="27"/>
      <c r="ER250" s="27"/>
      <c r="ES250" s="27"/>
      <c r="ET250" s="27"/>
      <c r="EU250" s="27"/>
      <c r="EV250" s="27"/>
      <c r="EW250" s="27"/>
      <c r="EX250" s="27"/>
      <c r="EY250" s="27"/>
      <c r="EZ250" s="27"/>
      <c r="FA250" s="27"/>
      <c r="FB250" s="27"/>
      <c r="FC250" s="27"/>
      <c r="FD250" s="27"/>
      <c r="FE250" s="27"/>
      <c r="FF250" s="27"/>
      <c r="FG250" s="27"/>
      <c r="FH250" s="27"/>
      <c r="FI250" s="27"/>
      <c r="FJ250" s="27"/>
      <c r="FK250" s="27"/>
      <c r="FL250" s="27"/>
      <c r="FM250" s="27"/>
      <c r="FN250" s="27"/>
      <c r="FO250" s="27"/>
      <c r="FP250" s="27"/>
      <c r="FQ250" s="27"/>
      <c r="FR250" s="27"/>
      <c r="FS250" s="27"/>
      <c r="FT250" s="27"/>
      <c r="FU250" s="27"/>
      <c r="FV250" s="27"/>
      <c r="FW250" s="27"/>
      <c r="FX250" s="27"/>
      <c r="FY250" s="27"/>
      <c r="FZ250" s="27"/>
      <c r="GA250" s="27"/>
      <c r="GB250" s="27"/>
      <c r="GC250" s="27"/>
      <c r="GD250" s="27"/>
      <c r="GE250" s="27"/>
      <c r="GF250" s="27"/>
      <c r="GG250" s="27"/>
      <c r="GH250" s="27"/>
      <c r="GI250" s="27"/>
      <c r="GJ250" s="27"/>
      <c r="GK250" s="27"/>
      <c r="GL250" s="27"/>
      <c r="GM250" s="27"/>
      <c r="GN250" s="27"/>
      <c r="GO250" s="27"/>
      <c r="GP250" s="27"/>
      <c r="GQ250" s="27"/>
      <c r="GR250" s="27"/>
      <c r="GS250" s="27"/>
      <c r="GT250" s="27"/>
      <c r="GU250" s="27"/>
      <c r="GV250" s="27"/>
      <c r="GW250" s="27"/>
      <c r="GX250" s="27"/>
      <c r="GY250" s="27"/>
      <c r="GZ250" s="27"/>
      <c r="HA250" s="27"/>
      <c r="HB250" s="27"/>
      <c r="HC250" s="27"/>
      <c r="HD250" s="27"/>
      <c r="HE250" s="27"/>
      <c r="HF250" s="27"/>
      <c r="HG250" s="27"/>
      <c r="HH250" s="27"/>
      <c r="HI250" s="27"/>
      <c r="HJ250" s="27"/>
      <c r="HK250" s="27"/>
      <c r="HL250" s="27"/>
      <c r="HM250" s="27"/>
      <c r="HN250" s="27"/>
      <c r="HO250" s="27"/>
      <c r="HP250" s="27"/>
      <c r="HQ250" s="27"/>
      <c r="HR250" s="27"/>
      <c r="HS250" s="27"/>
      <c r="HT250" s="27"/>
      <c r="HU250" s="27"/>
      <c r="HV250" s="27"/>
      <c r="HW250" s="27"/>
      <c r="HX250" s="27"/>
      <c r="HY250" s="27"/>
      <c r="HZ250" s="27"/>
      <c r="IA250" s="27"/>
      <c r="IB250" s="27"/>
      <c r="IC250" s="27"/>
      <c r="ID250" s="27"/>
      <c r="IE250" s="27"/>
      <c r="IF250" s="27"/>
      <c r="IG250" s="27"/>
      <c r="IH250" s="27"/>
      <c r="II250" s="27"/>
      <c r="IJ250" s="27"/>
      <c r="IK250" s="27"/>
      <c r="IL250" s="27"/>
      <c r="IM250" s="27"/>
      <c r="IN250" s="27"/>
      <c r="IO250" s="27"/>
      <c r="IP250" s="27"/>
      <c r="IQ250" s="27"/>
      <c r="IR250" s="27"/>
      <c r="IS250" s="27"/>
      <c r="IT250" s="27"/>
    </row>
    <row r="251" spans="1:254" ht="12" customHeight="1" x14ac:dyDescent="0.15">
      <c r="A251" s="4" t="s">
        <v>564</v>
      </c>
      <c r="B251" s="5" t="s">
        <v>625</v>
      </c>
      <c r="C251" s="27">
        <f>IF(C248&lt;0.1,MU_WATER(C237)*(1+0.5*C248)/(1-C248)^4,MU_WATER(C237)*(1+2.5*C248+10.5*C248^2))</f>
        <v>0.6165038843670253</v>
      </c>
      <c r="D251" s="27">
        <f t="shared" ref="D251:BO251" si="115">IF(D248&lt;0.1,MU_WATER(D237)*(1+0.5*D248)/(1-D248)^4,MU_WATER(D237)*(1+2.5*D248+10.5*D248^2))</f>
        <v>0.2489217455210071</v>
      </c>
      <c r="E251" s="27">
        <f t="shared" si="115"/>
        <v>0.17108258639726093</v>
      </c>
      <c r="F251" s="27">
        <f t="shared" si="115"/>
        <v>0.63213424387350459</v>
      </c>
      <c r="G251" s="27">
        <f t="shared" si="115"/>
        <v>0.23366383935747786</v>
      </c>
      <c r="H251" s="27">
        <f t="shared" si="115"/>
        <v>0.56250502917120415</v>
      </c>
      <c r="I251" s="27">
        <f t="shared" si="115"/>
        <v>0.25285936860552605</v>
      </c>
      <c r="J251" s="27">
        <f t="shared" si="115"/>
        <v>0.3066570929727796</v>
      </c>
      <c r="K251" s="27">
        <f t="shared" si="115"/>
        <v>0.52978212036003314</v>
      </c>
      <c r="L251" s="27">
        <f t="shared" si="115"/>
        <v>0.6230705596974323</v>
      </c>
      <c r="M251" s="27">
        <f t="shared" si="115"/>
        <v>0.21864084798380773</v>
      </c>
      <c r="N251" s="27">
        <f t="shared" si="115"/>
        <v>0.30864929249779521</v>
      </c>
      <c r="O251" s="27">
        <f t="shared" si="115"/>
        <v>0.30621044098969274</v>
      </c>
      <c r="P251" s="27">
        <f t="shared" si="115"/>
        <v>0.6230705596974323</v>
      </c>
      <c r="Q251" s="27">
        <f t="shared" si="115"/>
        <v>0.6230705596974323</v>
      </c>
      <c r="R251" s="27">
        <f t="shared" si="115"/>
        <v>1.1415920397734636</v>
      </c>
      <c r="S251" s="27" t="e">
        <f t="shared" si="115"/>
        <v>#VALUE!</v>
      </c>
      <c r="T251" s="27">
        <f t="shared" si="115"/>
        <v>0.62639720024610224</v>
      </c>
      <c r="U251" s="27">
        <f t="shared" si="115"/>
        <v>0.6230705596974323</v>
      </c>
      <c r="V251" s="27">
        <f t="shared" si="115"/>
        <v>0.62639720024610224</v>
      </c>
      <c r="W251" s="27">
        <f t="shared" si="115"/>
        <v>0.62427144436203152</v>
      </c>
      <c r="X251" s="27">
        <f t="shared" si="115"/>
        <v>0.62639720024610224</v>
      </c>
      <c r="Y251" s="27">
        <f t="shared" si="115"/>
        <v>0.62639307827742863</v>
      </c>
      <c r="Z251" s="27">
        <f t="shared" si="115"/>
        <v>1.1362833190615187</v>
      </c>
      <c r="AA251" s="27">
        <f t="shared" si="115"/>
        <v>0.19912319064072992</v>
      </c>
      <c r="AB251" s="27">
        <f t="shared" si="115"/>
        <v>0.6230705596974323</v>
      </c>
      <c r="AC251" s="27">
        <f t="shared" si="115"/>
        <v>0.62135610624885818</v>
      </c>
      <c r="AD251" s="27">
        <f t="shared" si="115"/>
        <v>0.62639762665971899</v>
      </c>
      <c r="AE251" s="27" t="e">
        <f t="shared" si="115"/>
        <v>#VALUE!</v>
      </c>
      <c r="AF251" s="27">
        <f t="shared" si="115"/>
        <v>0.62639720024610224</v>
      </c>
      <c r="AG251" s="27">
        <f t="shared" si="115"/>
        <v>0.28822948619473826</v>
      </c>
      <c r="AH251" s="27">
        <f t="shared" si="115"/>
        <v>0.28953816437034946</v>
      </c>
      <c r="AI251" s="27">
        <f t="shared" si="115"/>
        <v>0.47288808383347314</v>
      </c>
      <c r="AJ251" s="27">
        <f t="shared" si="115"/>
        <v>0.62639720024610224</v>
      </c>
      <c r="AK251" s="27">
        <f t="shared" si="115"/>
        <v>0.62639762665971899</v>
      </c>
      <c r="AL251" s="27">
        <f t="shared" si="115"/>
        <v>0.62639762665971899</v>
      </c>
      <c r="AM251" s="27">
        <f t="shared" si="115"/>
        <v>0.62278686083897805</v>
      </c>
      <c r="AN251" s="27">
        <f t="shared" si="115"/>
        <v>0.26376683630720665</v>
      </c>
      <c r="AO251" s="27">
        <f t="shared" si="115"/>
        <v>0.26413913391560773</v>
      </c>
      <c r="AP251" s="27">
        <f t="shared" si="115"/>
        <v>0.2804646702287687</v>
      </c>
      <c r="AQ251" s="27">
        <f t="shared" si="115"/>
        <v>0.62639720024610224</v>
      </c>
      <c r="AR251" s="27" t="e">
        <f t="shared" si="115"/>
        <v>#VALUE!</v>
      </c>
      <c r="AS251" s="27">
        <f t="shared" si="115"/>
        <v>0.62639720024610224</v>
      </c>
      <c r="AT251" s="27">
        <f t="shared" si="115"/>
        <v>0.70645112862324899</v>
      </c>
      <c r="AU251" s="27">
        <f t="shared" si="115"/>
        <v>0.30834493065232843</v>
      </c>
      <c r="AV251" s="27">
        <f t="shared" si="115"/>
        <v>0.21864084798380773</v>
      </c>
      <c r="AW251" s="27">
        <f t="shared" si="115"/>
        <v>0.21864084798380773</v>
      </c>
      <c r="AX251" s="27">
        <f t="shared" si="115"/>
        <v>0.21864084798380773</v>
      </c>
      <c r="AY251" s="27">
        <f t="shared" si="115"/>
        <v>0.21705106269742455</v>
      </c>
      <c r="AZ251" s="27">
        <f t="shared" si="115"/>
        <v>0.21864084798380773</v>
      </c>
      <c r="BA251" s="27">
        <f t="shared" si="115"/>
        <v>0.21861147332657932</v>
      </c>
      <c r="BB251" s="27">
        <f t="shared" si="115"/>
        <v>0.20145939841525751</v>
      </c>
      <c r="BC251" s="27">
        <f t="shared" si="115"/>
        <v>0.21705106269742455</v>
      </c>
      <c r="BD251" s="27">
        <f t="shared" si="115"/>
        <v>0.21705106269742455</v>
      </c>
      <c r="BE251" s="27">
        <f t="shared" si="115"/>
        <v>0.28953816437034946</v>
      </c>
      <c r="BF251" s="27">
        <f t="shared" si="115"/>
        <v>0.28953816437034946</v>
      </c>
      <c r="BG251" s="27">
        <f t="shared" si="115"/>
        <v>0.28953816437034946</v>
      </c>
      <c r="BH251" s="27">
        <f t="shared" si="115"/>
        <v>0.26849745966022809</v>
      </c>
      <c r="BI251" s="27">
        <f t="shared" si="115"/>
        <v>0.28953816437034946</v>
      </c>
      <c r="BJ251" s="27">
        <f t="shared" si="115"/>
        <v>0.28949805611795432</v>
      </c>
      <c r="BK251" s="27">
        <f t="shared" si="115"/>
        <v>0.25553598418628404</v>
      </c>
      <c r="BL251" s="27">
        <f t="shared" si="115"/>
        <v>0.26849719389656967</v>
      </c>
      <c r="BM251" s="27">
        <f t="shared" si="115"/>
        <v>0.26849719389656967</v>
      </c>
      <c r="BN251" s="27">
        <f t="shared" si="115"/>
        <v>0.19912319064072992</v>
      </c>
      <c r="BO251" s="27">
        <f t="shared" si="115"/>
        <v>0.19912319064072992</v>
      </c>
      <c r="BP251" s="27">
        <f t="shared" ref="BP251:CO251" si="116">IF(BP248&lt;0.1,MU_WATER(BP237)*(1+0.5*BP248)/(1-BP248)^4,MU_WATER(BP237)*(1+2.5*BP248+10.5*BP248^2))</f>
        <v>0.19912319064072992</v>
      </c>
      <c r="BQ251" s="27">
        <f t="shared" si="116"/>
        <v>0.19870782363202877</v>
      </c>
      <c r="BR251" s="27">
        <f t="shared" si="116"/>
        <v>0.19912319064072992</v>
      </c>
      <c r="BS251" s="27">
        <f t="shared" si="116"/>
        <v>0.1990951029652876</v>
      </c>
      <c r="BT251" s="27">
        <f t="shared" si="116"/>
        <v>0.18970530377845496</v>
      </c>
      <c r="BU251" s="27">
        <f t="shared" si="116"/>
        <v>0.19870782363202877</v>
      </c>
      <c r="BV251" s="27">
        <f t="shared" si="116"/>
        <v>0.19870782363202877</v>
      </c>
      <c r="BW251" s="27">
        <f t="shared" si="116"/>
        <v>0.26413913391560773</v>
      </c>
      <c r="BX251" s="27">
        <f t="shared" si="116"/>
        <v>0.26413913391560773</v>
      </c>
      <c r="BY251" s="27">
        <f t="shared" si="116"/>
        <v>0.26413913391560773</v>
      </c>
      <c r="BZ251" s="27">
        <f t="shared" si="116"/>
        <v>0.26413913391560773</v>
      </c>
      <c r="CA251" s="27">
        <f t="shared" si="116"/>
        <v>0.26413913391560773</v>
      </c>
      <c r="CB251" s="27">
        <f t="shared" si="116"/>
        <v>0.26412241091401423</v>
      </c>
      <c r="CC251" s="27">
        <f t="shared" si="116"/>
        <v>0.24915165215590604</v>
      </c>
      <c r="CD251" s="27">
        <f t="shared" si="116"/>
        <v>0.26413913391560773</v>
      </c>
      <c r="CE251" s="27">
        <f t="shared" si="116"/>
        <v>0.26413913391560773</v>
      </c>
      <c r="CF251" s="27">
        <f t="shared" si="116"/>
        <v>0.26429591743940123</v>
      </c>
      <c r="CG251" s="27">
        <f t="shared" si="116"/>
        <v>0.21864084798380773</v>
      </c>
      <c r="CH251" s="27">
        <f t="shared" si="116"/>
        <v>0.62639720024610224</v>
      </c>
      <c r="CI251" s="27" t="e">
        <f t="shared" si="116"/>
        <v>#VALUE!</v>
      </c>
      <c r="CJ251" s="27">
        <f t="shared" si="116"/>
        <v>0.19912319064072992</v>
      </c>
      <c r="CK251" s="27">
        <f t="shared" si="116"/>
        <v>0.28953816437034946</v>
      </c>
      <c r="CL251" s="27">
        <f t="shared" si="116"/>
        <v>0.62639720024610224</v>
      </c>
      <c r="CM251" s="27">
        <f t="shared" si="116"/>
        <v>0.26413913391560773</v>
      </c>
      <c r="CN251" s="27">
        <f t="shared" si="116"/>
        <v>0.26429591743940123</v>
      </c>
      <c r="CO251" s="27">
        <f t="shared" si="116"/>
        <v>0.26429591743940123</v>
      </c>
      <c r="CP251" s="27"/>
      <c r="CQ251" s="27"/>
      <c r="CR251" s="27"/>
      <c r="CS251" s="27"/>
      <c r="CT251" s="27"/>
      <c r="CU251" s="27"/>
      <c r="CV251" s="27"/>
      <c r="CW251" s="27"/>
      <c r="CX251" s="27"/>
      <c r="CY251" s="27"/>
      <c r="CZ251" s="27"/>
      <c r="DA251" s="27"/>
      <c r="DB251" s="27"/>
      <c r="DC251" s="27"/>
      <c r="DD251" s="27"/>
      <c r="DE251" s="27"/>
      <c r="DF251" s="27"/>
      <c r="DG251" s="27"/>
      <c r="DH251" s="27"/>
      <c r="DI251" s="27"/>
      <c r="DJ251" s="27"/>
      <c r="DK251" s="27"/>
      <c r="DL251" s="27"/>
      <c r="DM251" s="27"/>
      <c r="DN251" s="27"/>
      <c r="DO251" s="27"/>
      <c r="DP251" s="27"/>
      <c r="DQ251" s="27"/>
      <c r="DR251" s="27"/>
      <c r="DS251" s="27"/>
      <c r="DT251" s="27"/>
      <c r="DU251" s="27"/>
      <c r="DV251" s="27"/>
      <c r="DW251" s="27"/>
      <c r="DX251" s="27"/>
      <c r="DY251" s="27"/>
      <c r="DZ251" s="27"/>
      <c r="EA251" s="27"/>
      <c r="EB251" s="27"/>
      <c r="EC251" s="27"/>
      <c r="ED251" s="27"/>
      <c r="EE251" s="27"/>
      <c r="EF251" s="27"/>
      <c r="EG251" s="27"/>
      <c r="EH251" s="27"/>
      <c r="EI251" s="27"/>
      <c r="EJ251" s="27"/>
      <c r="EK251" s="27"/>
      <c r="EL251" s="27"/>
      <c r="EM251" s="27"/>
      <c r="EN251" s="27"/>
      <c r="EO251" s="27"/>
      <c r="EP251" s="27"/>
      <c r="EQ251" s="27"/>
      <c r="ER251" s="27"/>
      <c r="ES251" s="27"/>
      <c r="ET251" s="27"/>
      <c r="EU251" s="27"/>
      <c r="EV251" s="27"/>
      <c r="EW251" s="27"/>
      <c r="EX251" s="27"/>
      <c r="EY251" s="27"/>
      <c r="EZ251" s="27"/>
      <c r="FA251" s="27"/>
      <c r="FB251" s="27"/>
      <c r="FC251" s="27"/>
      <c r="FD251" s="27"/>
      <c r="FE251" s="27"/>
      <c r="FF251" s="27"/>
      <c r="FG251" s="27"/>
      <c r="FH251" s="27"/>
      <c r="FI251" s="27"/>
      <c r="FJ251" s="27"/>
      <c r="FK251" s="27"/>
      <c r="FL251" s="27"/>
      <c r="FM251" s="27"/>
      <c r="FN251" s="27"/>
      <c r="FO251" s="27"/>
      <c r="FP251" s="27"/>
      <c r="FQ251" s="27"/>
      <c r="FR251" s="27"/>
      <c r="FS251" s="27"/>
      <c r="FT251" s="27"/>
      <c r="FU251" s="27"/>
      <c r="FV251" s="27"/>
      <c r="FW251" s="27"/>
      <c r="FX251" s="27"/>
      <c r="FY251" s="27"/>
      <c r="FZ251" s="27"/>
      <c r="GA251" s="27"/>
      <c r="GB251" s="27"/>
      <c r="GC251" s="27"/>
      <c r="GD251" s="27"/>
      <c r="GE251" s="27"/>
      <c r="GF251" s="27"/>
      <c r="GG251" s="27"/>
      <c r="GH251" s="27"/>
      <c r="GI251" s="27"/>
      <c r="GJ251" s="27"/>
      <c r="GK251" s="27"/>
      <c r="GL251" s="27"/>
      <c r="GM251" s="27"/>
      <c r="GN251" s="27"/>
      <c r="GO251" s="27"/>
      <c r="GP251" s="27"/>
      <c r="GQ251" s="27"/>
      <c r="GR251" s="27"/>
      <c r="GS251" s="27"/>
      <c r="GT251" s="27"/>
      <c r="GU251" s="27"/>
      <c r="GV251" s="27"/>
      <c r="GW251" s="27"/>
      <c r="GX251" s="27"/>
      <c r="GY251" s="27"/>
      <c r="GZ251" s="27"/>
      <c r="HA251" s="27"/>
      <c r="HB251" s="27"/>
      <c r="HC251" s="27"/>
      <c r="HD251" s="27"/>
      <c r="HE251" s="27"/>
      <c r="HF251" s="27"/>
      <c r="HG251" s="27"/>
      <c r="HH251" s="27"/>
      <c r="HI251" s="27"/>
      <c r="HJ251" s="27"/>
      <c r="HK251" s="27"/>
      <c r="HL251" s="27"/>
      <c r="HM251" s="27"/>
      <c r="HN251" s="27"/>
      <c r="HO251" s="27"/>
      <c r="HP251" s="27"/>
      <c r="HQ251" s="27"/>
      <c r="HR251" s="27"/>
      <c r="HS251" s="27"/>
      <c r="HT251" s="27"/>
      <c r="HU251" s="27"/>
      <c r="HV251" s="27"/>
      <c r="HW251" s="27"/>
      <c r="HX251" s="27"/>
      <c r="HY251" s="27"/>
      <c r="HZ251" s="27"/>
      <c r="IA251" s="27"/>
      <c r="IB251" s="27"/>
      <c r="IC251" s="27"/>
      <c r="ID251" s="27"/>
      <c r="IE251" s="27"/>
      <c r="IF251" s="27"/>
      <c r="IG251" s="27"/>
      <c r="IH251" s="27"/>
      <c r="II251" s="27"/>
      <c r="IJ251" s="27"/>
      <c r="IK251" s="27"/>
      <c r="IL251" s="27"/>
      <c r="IM251" s="27"/>
      <c r="IN251" s="27"/>
      <c r="IO251" s="27"/>
      <c r="IP251" s="27"/>
      <c r="IQ251" s="27"/>
      <c r="IR251" s="27"/>
      <c r="IS251" s="27"/>
      <c r="IT251" s="27"/>
    </row>
    <row r="252" spans="1:254" s="48" customFormat="1" ht="12" customHeight="1" x14ac:dyDescent="0.15">
      <c r="A252" s="6" t="s">
        <v>565</v>
      </c>
    </row>
    <row r="253" spans="1:254" ht="12" customHeight="1" x14ac:dyDescent="0.15">
      <c r="A253" s="4" t="s">
        <v>559</v>
      </c>
      <c r="B253" s="5" t="s">
        <v>622</v>
      </c>
      <c r="C253" s="27">
        <f>CP_TA(C237)</f>
        <v>1.3112720177414401</v>
      </c>
      <c r="D253" s="27">
        <f t="shared" ref="D253:BO253" si="117">CP_TA(D237)</f>
        <v>1.6179134976</v>
      </c>
      <c r="E253" s="27">
        <f t="shared" si="117"/>
        <v>1.8490918464000001</v>
      </c>
      <c r="F253" s="27">
        <f t="shared" si="117"/>
        <v>1.3060806335999999</v>
      </c>
      <c r="G253" s="27">
        <f t="shared" si="117"/>
        <v>1.6512069311999999</v>
      </c>
      <c r="H253" s="27">
        <f t="shared" si="117"/>
        <v>1.3314024</v>
      </c>
      <c r="I253" s="27">
        <f t="shared" si="117"/>
        <v>1.6099671521664001</v>
      </c>
      <c r="J253" s="27">
        <f t="shared" si="117"/>
        <v>1.5216558975129602</v>
      </c>
      <c r="K253" s="27">
        <f t="shared" si="117"/>
        <v>1.3455760242815999</v>
      </c>
      <c r="L253" s="27">
        <f t="shared" si="117"/>
        <v>1.3090595987404801</v>
      </c>
      <c r="M253" s="27">
        <f t="shared" si="117"/>
        <v>1.6884777578112</v>
      </c>
      <c r="N253" s="27">
        <f t="shared" si="117"/>
        <v>1.5189710400000001</v>
      </c>
      <c r="O253" s="27">
        <f t="shared" si="117"/>
        <v>1.5222625882790399</v>
      </c>
      <c r="P253" s="27">
        <f t="shared" si="117"/>
        <v>1.3090595987404801</v>
      </c>
      <c r="Q253" s="27">
        <f t="shared" si="117"/>
        <v>1.3090595987404801</v>
      </c>
      <c r="R253" s="27">
        <f t="shared" si="117"/>
        <v>1.214172</v>
      </c>
      <c r="S253" s="27">
        <f t="shared" si="117"/>
        <v>1.0969416000000001</v>
      </c>
      <c r="T253" s="27">
        <f t="shared" si="117"/>
        <v>1.30795632</v>
      </c>
      <c r="U253" s="27">
        <f t="shared" si="117"/>
        <v>1.3090595987404801</v>
      </c>
      <c r="V253" s="27">
        <f t="shared" si="117"/>
        <v>1.30795632</v>
      </c>
      <c r="W253" s="27">
        <f t="shared" si="117"/>
        <v>1.30865998375296</v>
      </c>
      <c r="X253" s="27">
        <f t="shared" si="117"/>
        <v>1.30795632</v>
      </c>
      <c r="Y253" s="27">
        <f t="shared" si="117"/>
        <v>1.30795767987264</v>
      </c>
      <c r="Z253" s="27">
        <f t="shared" si="117"/>
        <v>1.21470835252608</v>
      </c>
      <c r="AA253" s="27">
        <f t="shared" si="117"/>
        <v>1.7452046105279999</v>
      </c>
      <c r="AB253" s="27">
        <f t="shared" si="117"/>
        <v>1.3090595987404801</v>
      </c>
      <c r="AC253" s="27">
        <f t="shared" si="117"/>
        <v>1.3096327616121601</v>
      </c>
      <c r="AD253" s="27">
        <f t="shared" si="117"/>
        <v>1.3079561793235199</v>
      </c>
      <c r="AE253" s="27">
        <f t="shared" si="117"/>
        <v>1.0969416000000001</v>
      </c>
      <c r="AF253" s="27">
        <f t="shared" si="117"/>
        <v>1.30795632</v>
      </c>
      <c r="AG253" s="27">
        <f t="shared" si="117"/>
        <v>1.5482309506732799</v>
      </c>
      <c r="AH253" s="27">
        <f t="shared" si="117"/>
        <v>1.5462332508729599</v>
      </c>
      <c r="AI253" s="27">
        <f t="shared" si="117"/>
        <v>1.3748362632</v>
      </c>
      <c r="AJ253" s="27">
        <f t="shared" si="117"/>
        <v>1.30795632</v>
      </c>
      <c r="AK253" s="27">
        <f t="shared" si="117"/>
        <v>1.3079561793235199</v>
      </c>
      <c r="AL253" s="27">
        <f t="shared" si="117"/>
        <v>1.3079561793235199</v>
      </c>
      <c r="AM253" s="27">
        <f t="shared" si="117"/>
        <v>1.3091542271193599</v>
      </c>
      <c r="AN253" s="27">
        <f t="shared" si="117"/>
        <v>1.5891817333247999</v>
      </c>
      <c r="AO253" s="27">
        <f t="shared" si="117"/>
        <v>1.5885022659264001</v>
      </c>
      <c r="AP253" s="27">
        <f t="shared" si="117"/>
        <v>1.56046338020736</v>
      </c>
      <c r="AQ253" s="27">
        <f t="shared" si="117"/>
        <v>1.30795632</v>
      </c>
      <c r="AR253" s="27">
        <f t="shared" si="117"/>
        <v>1.0969416000000001</v>
      </c>
      <c r="AS253" s="27">
        <f t="shared" si="117"/>
        <v>1.30795632</v>
      </c>
      <c r="AT253" s="27">
        <f t="shared" si="117"/>
        <v>1.2845102400000001</v>
      </c>
      <c r="AU253" s="27">
        <f t="shared" si="117"/>
        <v>1.5193790017919999</v>
      </c>
      <c r="AV253" s="27">
        <f t="shared" si="117"/>
        <v>1.6884777578112</v>
      </c>
      <c r="AW253" s="27">
        <f t="shared" si="117"/>
        <v>1.6884777578112</v>
      </c>
      <c r="AX253" s="27">
        <f t="shared" si="117"/>
        <v>1.6884777578112</v>
      </c>
      <c r="AY253" s="27">
        <f t="shared" si="117"/>
        <v>1.692720560448</v>
      </c>
      <c r="AZ253" s="27">
        <f t="shared" si="117"/>
        <v>1.6884777578112</v>
      </c>
      <c r="BA253" s="27">
        <f t="shared" si="117"/>
        <v>1.6885555987968</v>
      </c>
      <c r="BB253" s="27">
        <f t="shared" si="117"/>
        <v>1.7378416035647999</v>
      </c>
      <c r="BC253" s="27">
        <f t="shared" si="117"/>
        <v>1.692720560448</v>
      </c>
      <c r="BD253" s="27">
        <f t="shared" si="117"/>
        <v>1.692720560448</v>
      </c>
      <c r="BE253" s="27">
        <f t="shared" si="117"/>
        <v>1.5462332508729599</v>
      </c>
      <c r="BF253" s="27">
        <f t="shared" si="117"/>
        <v>1.5462332508729599</v>
      </c>
      <c r="BG253" s="27">
        <f t="shared" si="117"/>
        <v>1.5462332508729599</v>
      </c>
      <c r="BH253" s="27">
        <f t="shared" si="117"/>
        <v>1.5806867496191999</v>
      </c>
      <c r="BI253" s="27">
        <f t="shared" si="117"/>
        <v>1.5462332508729599</v>
      </c>
      <c r="BJ253" s="27">
        <f t="shared" si="117"/>
        <v>1.5462942106809598</v>
      </c>
      <c r="BK253" s="27">
        <f t="shared" si="117"/>
        <v>1.604703976128</v>
      </c>
      <c r="BL253" s="27">
        <f t="shared" si="117"/>
        <v>1.5806872185407999</v>
      </c>
      <c r="BM253" s="27">
        <f t="shared" si="117"/>
        <v>1.5806872185407999</v>
      </c>
      <c r="BN253" s="27">
        <f t="shared" si="117"/>
        <v>1.7452046105279999</v>
      </c>
      <c r="BO253" s="27">
        <f t="shared" si="117"/>
        <v>1.7452046105279999</v>
      </c>
      <c r="BP253" s="27">
        <f t="shared" ref="BP253:CO253" si="118">CP_TA(BP237)</f>
        <v>1.7452046105279999</v>
      </c>
      <c r="BQ253" s="27">
        <f t="shared" si="118"/>
        <v>1.746531658656</v>
      </c>
      <c r="BR253" s="27">
        <f t="shared" si="118"/>
        <v>1.7452046105279999</v>
      </c>
      <c r="BS253" s="27">
        <f t="shared" si="118"/>
        <v>1.7452941745535999</v>
      </c>
      <c r="BT253" s="27">
        <f t="shared" si="118"/>
        <v>1.7767062946944001</v>
      </c>
      <c r="BU253" s="27">
        <f t="shared" si="118"/>
        <v>1.746531658656</v>
      </c>
      <c r="BV253" s="27">
        <f t="shared" si="118"/>
        <v>1.746531658656</v>
      </c>
      <c r="BW253" s="27">
        <f t="shared" si="118"/>
        <v>1.5885022659264001</v>
      </c>
      <c r="BX253" s="27">
        <f t="shared" si="118"/>
        <v>1.5885022659264001</v>
      </c>
      <c r="BY253" s="27">
        <f t="shared" si="118"/>
        <v>1.5885022659264001</v>
      </c>
      <c r="BZ253" s="27">
        <f t="shared" si="118"/>
        <v>1.5885022659264001</v>
      </c>
      <c r="CA253" s="27">
        <f t="shared" si="118"/>
        <v>1.5885022659264001</v>
      </c>
      <c r="CB253" s="27">
        <f t="shared" si="118"/>
        <v>1.5885327458303999</v>
      </c>
      <c r="CC253" s="27">
        <f t="shared" si="118"/>
        <v>1.6174427003136</v>
      </c>
      <c r="CD253" s="27">
        <f t="shared" si="118"/>
        <v>1.5885022659264001</v>
      </c>
      <c r="CE253" s="27">
        <f t="shared" si="118"/>
        <v>1.5885022659264001</v>
      </c>
      <c r="CF253" s="27">
        <f t="shared" si="118"/>
        <v>1.5882166926720001</v>
      </c>
      <c r="CG253" s="27">
        <f t="shared" si="118"/>
        <v>1.6884777578112</v>
      </c>
      <c r="CH253" s="27">
        <f t="shared" si="118"/>
        <v>1.30795632</v>
      </c>
      <c r="CI253" s="27">
        <f t="shared" si="118"/>
        <v>1.0969416000000001</v>
      </c>
      <c r="CJ253" s="27">
        <f t="shared" si="118"/>
        <v>1.7452046105279999</v>
      </c>
      <c r="CK253" s="27">
        <f t="shared" si="118"/>
        <v>1.5462332508729599</v>
      </c>
      <c r="CL253" s="27">
        <f t="shared" si="118"/>
        <v>1.30795632</v>
      </c>
      <c r="CM253" s="27">
        <f t="shared" si="118"/>
        <v>1.5885022659264001</v>
      </c>
      <c r="CN253" s="27">
        <f t="shared" si="118"/>
        <v>1.5882166926720001</v>
      </c>
      <c r="CO253" s="27">
        <f t="shared" si="118"/>
        <v>1.5882166926720001</v>
      </c>
      <c r="CP253" s="27"/>
      <c r="CQ253" s="27"/>
      <c r="CR253" s="27"/>
      <c r="CS253" s="27"/>
      <c r="CT253" s="27"/>
      <c r="CU253" s="27"/>
      <c r="CV253" s="27"/>
      <c r="CW253" s="27"/>
      <c r="CX253" s="27"/>
      <c r="CY253" s="27"/>
      <c r="CZ253" s="27"/>
      <c r="DA253" s="27"/>
      <c r="DB253" s="27"/>
      <c r="DC253" s="27"/>
      <c r="DD253" s="27"/>
      <c r="DE253" s="27"/>
      <c r="DF253" s="27"/>
      <c r="DG253" s="27"/>
      <c r="DH253" s="27"/>
      <c r="DI253" s="27"/>
      <c r="DJ253" s="27"/>
      <c r="DK253" s="27"/>
      <c r="DL253" s="27"/>
      <c r="DM253" s="27"/>
      <c r="DN253" s="27"/>
      <c r="DO253" s="27"/>
      <c r="DP253" s="27"/>
      <c r="DQ253" s="27"/>
      <c r="DR253" s="27"/>
      <c r="DS253" s="27"/>
      <c r="DT253" s="27"/>
      <c r="DU253" s="27"/>
      <c r="DV253" s="27"/>
      <c r="DW253" s="27"/>
      <c r="DX253" s="27"/>
      <c r="DY253" s="27"/>
      <c r="DZ253" s="27"/>
      <c r="EA253" s="27"/>
      <c r="EB253" s="27"/>
      <c r="EC253" s="27"/>
      <c r="ED253" s="27"/>
      <c r="EE253" s="27"/>
      <c r="EF253" s="27"/>
      <c r="EG253" s="27"/>
      <c r="EH253" s="27"/>
      <c r="EI253" s="27"/>
      <c r="EJ253" s="27"/>
      <c r="EK253" s="27"/>
      <c r="EL253" s="27"/>
      <c r="EM253" s="27"/>
      <c r="EN253" s="27"/>
      <c r="EO253" s="27"/>
      <c r="EP253" s="27"/>
      <c r="EQ253" s="27"/>
      <c r="ER253" s="27"/>
      <c r="ES253" s="27"/>
      <c r="ET253" s="27"/>
      <c r="EU253" s="27"/>
      <c r="EV253" s="27"/>
      <c r="EW253" s="27"/>
      <c r="EX253" s="27"/>
      <c r="EY253" s="27"/>
      <c r="EZ253" s="27"/>
      <c r="FA253" s="27"/>
      <c r="FB253" s="27"/>
      <c r="FC253" s="27"/>
      <c r="FD253" s="27"/>
      <c r="FE253" s="27"/>
      <c r="FF253" s="27"/>
      <c r="FG253" s="27"/>
      <c r="FH253" s="27"/>
      <c r="FI253" s="27"/>
      <c r="FJ253" s="27"/>
      <c r="FK253" s="27"/>
      <c r="FL253" s="27"/>
      <c r="FM253" s="27"/>
      <c r="FN253" s="27"/>
      <c r="FO253" s="27"/>
      <c r="FP253" s="27"/>
      <c r="FQ253" s="27"/>
      <c r="FR253" s="27"/>
      <c r="FS253" s="27"/>
      <c r="FT253" s="27"/>
      <c r="FU253" s="27"/>
      <c r="FV253" s="27"/>
      <c r="FW253" s="27"/>
      <c r="FX253" s="27"/>
      <c r="FY253" s="27"/>
      <c r="FZ253" s="27"/>
      <c r="GA253" s="27"/>
      <c r="GB253" s="27"/>
      <c r="GC253" s="27"/>
      <c r="GD253" s="27"/>
      <c r="GE253" s="27"/>
      <c r="GF253" s="27"/>
      <c r="GG253" s="27"/>
      <c r="GH253" s="27"/>
      <c r="GI253" s="27"/>
      <c r="GJ253" s="27"/>
      <c r="GK253" s="27"/>
      <c r="GL253" s="27"/>
      <c r="GM253" s="27"/>
      <c r="GN253" s="27"/>
      <c r="GO253" s="27"/>
      <c r="GP253" s="27"/>
      <c r="GQ253" s="27"/>
      <c r="GR253" s="27"/>
      <c r="GS253" s="27"/>
      <c r="GT253" s="27"/>
      <c r="GU253" s="27"/>
      <c r="GV253" s="27"/>
      <c r="GW253" s="27"/>
      <c r="GX253" s="27"/>
      <c r="GY253" s="27"/>
      <c r="GZ253" s="27"/>
      <c r="HA253" s="27"/>
      <c r="HB253" s="27"/>
      <c r="HC253" s="27"/>
      <c r="HD253" s="27"/>
      <c r="HE253" s="27"/>
      <c r="HF253" s="27"/>
      <c r="HG253" s="27"/>
      <c r="HH253" s="27"/>
      <c r="HI253" s="27"/>
      <c r="HJ253" s="27"/>
      <c r="HK253" s="27"/>
      <c r="HL253" s="27"/>
      <c r="HM253" s="27"/>
      <c r="HN253" s="27"/>
      <c r="HO253" s="27"/>
      <c r="HP253" s="27"/>
      <c r="HQ253" s="27"/>
      <c r="HR253" s="27"/>
      <c r="HS253" s="27"/>
      <c r="HT253" s="27"/>
      <c r="HU253" s="27"/>
      <c r="HV253" s="27"/>
      <c r="HW253" s="27"/>
      <c r="HX253" s="27"/>
      <c r="HY253" s="27"/>
      <c r="HZ253" s="27"/>
      <c r="IA253" s="27"/>
      <c r="IB253" s="27"/>
      <c r="IC253" s="27"/>
      <c r="ID253" s="27"/>
      <c r="IE253" s="27"/>
      <c r="IF253" s="27"/>
      <c r="IG253" s="27"/>
      <c r="IH253" s="27"/>
      <c r="II253" s="27"/>
      <c r="IJ253" s="27"/>
      <c r="IK253" s="27"/>
      <c r="IL253" s="27"/>
      <c r="IM253" s="27"/>
      <c r="IN253" s="27"/>
      <c r="IO253" s="27"/>
      <c r="IP253" s="27"/>
      <c r="IQ253" s="27"/>
      <c r="IR253" s="27"/>
      <c r="IS253" s="27"/>
      <c r="IT253" s="27"/>
    </row>
    <row r="254" spans="1:254" ht="12" customHeight="1" x14ac:dyDescent="0.15">
      <c r="A254" s="4" t="s">
        <v>563</v>
      </c>
      <c r="B254" s="5" t="s">
        <v>623</v>
      </c>
      <c r="C254" s="27">
        <f>K_TA(C237)</f>
        <v>0.1515894123464</v>
      </c>
      <c r="D254" s="27">
        <f t="shared" ref="D254:BO254" si="119">K_TA(D237)</f>
        <v>0.145505256</v>
      </c>
      <c r="E254" s="27">
        <f t="shared" si="119"/>
        <v>0.14091838400000001</v>
      </c>
      <c r="F254" s="27">
        <f t="shared" si="119"/>
        <v>0.151692416</v>
      </c>
      <c r="G254" s="27">
        <f t="shared" si="119"/>
        <v>0.14484467200000001</v>
      </c>
      <c r="H254" s="27">
        <f t="shared" si="119"/>
        <v>0.15119000000000002</v>
      </c>
      <c r="I254" s="27">
        <f t="shared" si="119"/>
        <v>0.14566292158400002</v>
      </c>
      <c r="J254" s="27">
        <f t="shared" si="119"/>
        <v>0.14741512901760001</v>
      </c>
      <c r="K254" s="27">
        <f t="shared" si="119"/>
        <v>0.150908777296</v>
      </c>
      <c r="L254" s="27">
        <f t="shared" si="119"/>
        <v>0.15163330954880003</v>
      </c>
      <c r="M254" s="27">
        <f t="shared" si="119"/>
        <v>0.144105171472</v>
      </c>
      <c r="N254" s="27">
        <f t="shared" si="119"/>
        <v>0.1474684</v>
      </c>
      <c r="O254" s="27">
        <f t="shared" si="119"/>
        <v>0.1474030915024</v>
      </c>
      <c r="P254" s="27">
        <f t="shared" si="119"/>
        <v>0.15163330954880003</v>
      </c>
      <c r="Q254" s="27">
        <f t="shared" si="119"/>
        <v>0.15163330954880003</v>
      </c>
      <c r="R254" s="27">
        <f t="shared" si="119"/>
        <v>0.15351600000000001</v>
      </c>
      <c r="S254" s="27">
        <f t="shared" si="119"/>
        <v>0.15584200000000001</v>
      </c>
      <c r="T254" s="27">
        <f t="shared" si="119"/>
        <v>0.15165520000000002</v>
      </c>
      <c r="U254" s="27">
        <f t="shared" si="119"/>
        <v>0.15163330954880003</v>
      </c>
      <c r="V254" s="27">
        <f t="shared" si="119"/>
        <v>0.15165520000000002</v>
      </c>
      <c r="W254" s="27">
        <f t="shared" si="119"/>
        <v>0.15164123841759999</v>
      </c>
      <c r="X254" s="27">
        <f t="shared" si="119"/>
        <v>0.15165520000000002</v>
      </c>
      <c r="Y254" s="27">
        <f t="shared" si="119"/>
        <v>0.15165517301840001</v>
      </c>
      <c r="Z254" s="27">
        <f t="shared" si="119"/>
        <v>0.15350535808480001</v>
      </c>
      <c r="AA254" s="27">
        <f t="shared" si="119"/>
        <v>0.14297963867999999</v>
      </c>
      <c r="AB254" s="27">
        <f t="shared" si="119"/>
        <v>0.15163330954880003</v>
      </c>
      <c r="AC254" s="27">
        <f t="shared" si="119"/>
        <v>0.15162193726960002</v>
      </c>
      <c r="AD254" s="27">
        <f t="shared" si="119"/>
        <v>0.15165520279119998</v>
      </c>
      <c r="AE254" s="27">
        <f t="shared" si="119"/>
        <v>0.15584200000000001</v>
      </c>
      <c r="AF254" s="27">
        <f t="shared" si="119"/>
        <v>0.15165520000000002</v>
      </c>
      <c r="AG254" s="27">
        <f t="shared" si="119"/>
        <v>0.14688784621680001</v>
      </c>
      <c r="AH254" s="27">
        <f t="shared" si="119"/>
        <v>0.14692748311759998</v>
      </c>
      <c r="AI254" s="27">
        <f t="shared" si="119"/>
        <v>0.15032821700000001</v>
      </c>
      <c r="AJ254" s="27">
        <f t="shared" si="119"/>
        <v>0.15165520000000002</v>
      </c>
      <c r="AK254" s="27">
        <f t="shared" si="119"/>
        <v>0.15165520279119998</v>
      </c>
      <c r="AL254" s="27">
        <f t="shared" si="119"/>
        <v>0.15165520279119998</v>
      </c>
      <c r="AM254" s="27">
        <f t="shared" si="119"/>
        <v>0.15163143200160001</v>
      </c>
      <c r="AN254" s="27">
        <f t="shared" si="119"/>
        <v>0.14607533068800002</v>
      </c>
      <c r="AO254" s="27">
        <f t="shared" si="119"/>
        <v>0.14608881218400002</v>
      </c>
      <c r="AP254" s="27">
        <f t="shared" si="119"/>
        <v>0.14664513928160003</v>
      </c>
      <c r="AQ254" s="27">
        <f t="shared" si="119"/>
        <v>0.15165520000000002</v>
      </c>
      <c r="AR254" s="27">
        <f t="shared" si="119"/>
        <v>0.15584200000000001</v>
      </c>
      <c r="AS254" s="27">
        <f t="shared" si="119"/>
        <v>0.15165520000000002</v>
      </c>
      <c r="AT254" s="27">
        <f t="shared" si="119"/>
        <v>0.15212040000000002</v>
      </c>
      <c r="AU254" s="27">
        <f t="shared" si="119"/>
        <v>0.14746030552</v>
      </c>
      <c r="AV254" s="27">
        <f t="shared" si="119"/>
        <v>0.144105171472</v>
      </c>
      <c r="AW254" s="27">
        <f t="shared" si="119"/>
        <v>0.144105171472</v>
      </c>
      <c r="AX254" s="27">
        <f t="shared" si="119"/>
        <v>0.144105171472</v>
      </c>
      <c r="AY254" s="27">
        <f t="shared" si="119"/>
        <v>0.14402098888000001</v>
      </c>
      <c r="AZ254" s="27">
        <f t="shared" si="119"/>
        <v>0.144105171472</v>
      </c>
      <c r="BA254" s="27">
        <f t="shared" si="119"/>
        <v>0.144103627008</v>
      </c>
      <c r="BB254" s="27">
        <f t="shared" si="119"/>
        <v>0.143125730088</v>
      </c>
      <c r="BC254" s="27">
        <f t="shared" si="119"/>
        <v>0.14402098888000001</v>
      </c>
      <c r="BD254" s="27">
        <f t="shared" si="119"/>
        <v>0.14402098888000001</v>
      </c>
      <c r="BE254" s="27">
        <f t="shared" si="119"/>
        <v>0.14692748311759998</v>
      </c>
      <c r="BF254" s="27">
        <f t="shared" si="119"/>
        <v>0.14692748311759998</v>
      </c>
      <c r="BG254" s="27">
        <f t="shared" si="119"/>
        <v>0.14692748311759998</v>
      </c>
      <c r="BH254" s="27">
        <f t="shared" si="119"/>
        <v>0.146243881952</v>
      </c>
      <c r="BI254" s="27">
        <f t="shared" si="119"/>
        <v>0.14692748311759998</v>
      </c>
      <c r="BJ254" s="27">
        <f t="shared" si="119"/>
        <v>0.14692627359760002</v>
      </c>
      <c r="BK254" s="27">
        <f t="shared" si="119"/>
        <v>0.14576734968000002</v>
      </c>
      <c r="BL254" s="27">
        <f t="shared" si="119"/>
        <v>0.14624387264800001</v>
      </c>
      <c r="BM254" s="27">
        <f t="shared" si="119"/>
        <v>0.14624387264800001</v>
      </c>
      <c r="BN254" s="27">
        <f t="shared" si="119"/>
        <v>0.14297963867999999</v>
      </c>
      <c r="BO254" s="27">
        <f t="shared" si="119"/>
        <v>0.14297963867999999</v>
      </c>
      <c r="BP254" s="27">
        <f t="shared" ref="BP254:CO254" si="120">K_TA(BP237)</f>
        <v>0.14297963867999999</v>
      </c>
      <c r="BQ254" s="27">
        <f t="shared" si="120"/>
        <v>0.14295330836</v>
      </c>
      <c r="BR254" s="27">
        <f t="shared" si="120"/>
        <v>0.14297963867999999</v>
      </c>
      <c r="BS254" s="27">
        <f t="shared" si="120"/>
        <v>0.14297786161600001</v>
      </c>
      <c r="BT254" s="27">
        <f t="shared" si="120"/>
        <v>0.14235460526400001</v>
      </c>
      <c r="BU254" s="27">
        <f t="shared" si="120"/>
        <v>0.14295330836</v>
      </c>
      <c r="BV254" s="27">
        <f t="shared" si="120"/>
        <v>0.14295330836</v>
      </c>
      <c r="BW254" s="27">
        <f t="shared" si="120"/>
        <v>0.14608881218400002</v>
      </c>
      <c r="BX254" s="27">
        <f t="shared" si="120"/>
        <v>0.14608881218400002</v>
      </c>
      <c r="BY254" s="27">
        <f t="shared" si="120"/>
        <v>0.14608881218400002</v>
      </c>
      <c r="BZ254" s="27">
        <f t="shared" si="120"/>
        <v>0.14608881218400002</v>
      </c>
      <c r="CA254" s="27">
        <f t="shared" si="120"/>
        <v>0.14608881218400002</v>
      </c>
      <c r="CB254" s="27">
        <f t="shared" si="120"/>
        <v>0.14608820742400003</v>
      </c>
      <c r="CC254" s="27">
        <f t="shared" si="120"/>
        <v>0.14551459721599999</v>
      </c>
      <c r="CD254" s="27">
        <f t="shared" si="120"/>
        <v>0.14608881218400002</v>
      </c>
      <c r="CE254" s="27">
        <f t="shared" si="120"/>
        <v>0.14608881218400002</v>
      </c>
      <c r="CF254" s="27">
        <f t="shared" si="120"/>
        <v>0.14609447832</v>
      </c>
      <c r="CG254" s="27">
        <f t="shared" si="120"/>
        <v>0.144105171472</v>
      </c>
      <c r="CH254" s="27">
        <f t="shared" si="120"/>
        <v>0.15165520000000002</v>
      </c>
      <c r="CI254" s="27">
        <f t="shared" si="120"/>
        <v>0.15584200000000001</v>
      </c>
      <c r="CJ254" s="27">
        <f t="shared" si="120"/>
        <v>0.14297963867999999</v>
      </c>
      <c r="CK254" s="27">
        <f t="shared" si="120"/>
        <v>0.14692748311759998</v>
      </c>
      <c r="CL254" s="27">
        <f t="shared" si="120"/>
        <v>0.15165520000000002</v>
      </c>
      <c r="CM254" s="27">
        <f t="shared" si="120"/>
        <v>0.14608881218400002</v>
      </c>
      <c r="CN254" s="27">
        <f t="shared" si="120"/>
        <v>0.14609447832</v>
      </c>
      <c r="CO254" s="27">
        <f t="shared" si="120"/>
        <v>0.14609447832</v>
      </c>
      <c r="CP254" s="27"/>
      <c r="CQ254" s="27"/>
      <c r="CR254" s="27"/>
      <c r="CS254" s="27"/>
      <c r="CT254" s="27"/>
      <c r="CU254" s="27"/>
      <c r="CV254" s="27"/>
      <c r="CW254" s="27"/>
      <c r="CX254" s="27"/>
      <c r="CY254" s="27"/>
      <c r="CZ254" s="27"/>
      <c r="DA254" s="27"/>
      <c r="DB254" s="27"/>
      <c r="DC254" s="27"/>
      <c r="DD254" s="27"/>
      <c r="DE254" s="27"/>
      <c r="DF254" s="27"/>
      <c r="DG254" s="27"/>
      <c r="DH254" s="27"/>
      <c r="DI254" s="27"/>
      <c r="DJ254" s="27"/>
      <c r="DK254" s="27"/>
      <c r="DL254" s="27"/>
      <c r="DM254" s="27"/>
      <c r="DN254" s="27"/>
      <c r="DO254" s="27"/>
      <c r="DP254" s="27"/>
      <c r="DQ254" s="27"/>
      <c r="DR254" s="27"/>
      <c r="DS254" s="27"/>
      <c r="DT254" s="27"/>
      <c r="DU254" s="27"/>
      <c r="DV254" s="27"/>
      <c r="DW254" s="27"/>
      <c r="DX254" s="27"/>
      <c r="DY254" s="27"/>
      <c r="DZ254" s="27"/>
      <c r="EA254" s="27"/>
      <c r="EB254" s="27"/>
      <c r="EC254" s="27"/>
      <c r="ED254" s="27"/>
      <c r="EE254" s="27"/>
      <c r="EF254" s="27"/>
      <c r="EG254" s="27"/>
      <c r="EH254" s="27"/>
      <c r="EI254" s="27"/>
      <c r="EJ254" s="27"/>
      <c r="EK254" s="27"/>
      <c r="EL254" s="27"/>
      <c r="EM254" s="27"/>
      <c r="EN254" s="27"/>
      <c r="EO254" s="27"/>
      <c r="EP254" s="27"/>
      <c r="EQ254" s="27"/>
      <c r="ER254" s="27"/>
      <c r="ES254" s="27"/>
      <c r="ET254" s="27"/>
      <c r="EU254" s="27"/>
      <c r="EV254" s="27"/>
      <c r="EW254" s="27"/>
      <c r="EX254" s="27"/>
      <c r="EY254" s="27"/>
      <c r="EZ254" s="27"/>
      <c r="FA254" s="27"/>
      <c r="FB254" s="27"/>
      <c r="FC254" s="27"/>
      <c r="FD254" s="27"/>
      <c r="FE254" s="27"/>
      <c r="FF254" s="27"/>
      <c r="FG254" s="27"/>
      <c r="FH254" s="27"/>
      <c r="FI254" s="27"/>
      <c r="FJ254" s="27"/>
      <c r="FK254" s="27"/>
      <c r="FL254" s="27"/>
      <c r="FM254" s="27"/>
      <c r="FN254" s="27"/>
      <c r="FO254" s="27"/>
      <c r="FP254" s="27"/>
      <c r="FQ254" s="27"/>
      <c r="FR254" s="27"/>
      <c r="FS254" s="27"/>
      <c r="FT254" s="27"/>
      <c r="FU254" s="27"/>
      <c r="FV254" s="27"/>
      <c r="FW254" s="27"/>
      <c r="FX254" s="27"/>
      <c r="FY254" s="27"/>
      <c r="FZ254" s="27"/>
      <c r="GA254" s="27"/>
      <c r="GB254" s="27"/>
      <c r="GC254" s="27"/>
      <c r="GD254" s="27"/>
      <c r="GE254" s="27"/>
      <c r="GF254" s="27"/>
      <c r="GG254" s="27"/>
      <c r="GH254" s="27"/>
      <c r="GI254" s="27"/>
      <c r="GJ254" s="27"/>
      <c r="GK254" s="27"/>
      <c r="GL254" s="27"/>
      <c r="GM254" s="27"/>
      <c r="GN254" s="27"/>
      <c r="GO254" s="27"/>
      <c r="GP254" s="27"/>
      <c r="GQ254" s="27"/>
      <c r="GR254" s="27"/>
      <c r="GS254" s="27"/>
      <c r="GT254" s="27"/>
      <c r="GU254" s="27"/>
      <c r="GV254" s="27"/>
      <c r="GW254" s="27"/>
      <c r="GX254" s="27"/>
      <c r="GY254" s="27"/>
      <c r="GZ254" s="27"/>
      <c r="HA254" s="27"/>
      <c r="HB254" s="27"/>
      <c r="HC254" s="27"/>
      <c r="HD254" s="27"/>
      <c r="HE254" s="27"/>
      <c r="HF254" s="27"/>
      <c r="HG254" s="27"/>
      <c r="HH254" s="27"/>
      <c r="HI254" s="27"/>
      <c r="HJ254" s="27"/>
      <c r="HK254" s="27"/>
      <c r="HL254" s="27"/>
      <c r="HM254" s="27"/>
      <c r="HN254" s="27"/>
      <c r="HO254" s="27"/>
      <c r="HP254" s="27"/>
      <c r="HQ254" s="27"/>
      <c r="HR254" s="27"/>
      <c r="HS254" s="27"/>
      <c r="HT254" s="27"/>
      <c r="HU254" s="27"/>
      <c r="HV254" s="27"/>
      <c r="HW254" s="27"/>
      <c r="HX254" s="27"/>
      <c r="HY254" s="27"/>
      <c r="HZ254" s="27"/>
      <c r="IA254" s="27"/>
      <c r="IB254" s="27"/>
      <c r="IC254" s="27"/>
      <c r="ID254" s="27"/>
      <c r="IE254" s="27"/>
      <c r="IF254" s="27"/>
      <c r="IG254" s="27"/>
      <c r="IH254" s="27"/>
      <c r="II254" s="27"/>
      <c r="IJ254" s="27"/>
      <c r="IK254" s="27"/>
      <c r="IL254" s="27"/>
      <c r="IM254" s="27"/>
      <c r="IN254" s="27"/>
      <c r="IO254" s="27"/>
      <c r="IP254" s="27"/>
      <c r="IQ254" s="27"/>
      <c r="IR254" s="27"/>
      <c r="IS254" s="27"/>
      <c r="IT254" s="27"/>
    </row>
    <row r="255" spans="1:254" s="48" customFormat="1" ht="12" customHeight="1" x14ac:dyDescent="0.15">
      <c r="A255" s="6" t="s">
        <v>566</v>
      </c>
      <c r="C255" s="52"/>
      <c r="D255" s="52"/>
      <c r="E255" s="52"/>
      <c r="F255" s="52"/>
      <c r="G255" s="52"/>
      <c r="H255" s="52"/>
      <c r="I255" s="52"/>
      <c r="J255" s="52"/>
      <c r="K255" s="52"/>
      <c r="L255" s="52"/>
      <c r="M255" s="52"/>
      <c r="N255" s="52"/>
      <c r="O255" s="52"/>
      <c r="P255" s="52"/>
      <c r="Q255" s="52"/>
      <c r="R255" s="52"/>
      <c r="S255" s="52"/>
      <c r="T255" s="52"/>
      <c r="U255" s="52"/>
      <c r="V255" s="52"/>
      <c r="W255" s="52"/>
      <c r="X255" s="52"/>
      <c r="Y255" s="52"/>
      <c r="Z255" s="52"/>
      <c r="AA255" s="52"/>
      <c r="AB255" s="52"/>
      <c r="AC255" s="52"/>
      <c r="AD255" s="52"/>
      <c r="AE255" s="52"/>
      <c r="AF255" s="52"/>
      <c r="AG255" s="52"/>
      <c r="AH255" s="52"/>
      <c r="AI255" s="52"/>
      <c r="AJ255" s="52"/>
      <c r="AK255" s="52"/>
      <c r="AL255" s="52"/>
      <c r="AM255" s="52"/>
      <c r="AN255" s="52"/>
      <c r="AO255" s="52"/>
      <c r="AP255" s="52"/>
      <c r="AQ255" s="52"/>
      <c r="AR255" s="52"/>
      <c r="AS255" s="52"/>
      <c r="AT255" s="52"/>
      <c r="AU255" s="52"/>
      <c r="AV255" s="52"/>
      <c r="AW255" s="52"/>
      <c r="AX255" s="52"/>
      <c r="AY255" s="52"/>
      <c r="AZ255" s="52"/>
      <c r="BA255" s="52"/>
      <c r="BB255" s="52"/>
      <c r="BC255" s="52"/>
      <c r="BD255" s="52"/>
      <c r="BE255" s="52"/>
      <c r="BF255" s="52"/>
      <c r="BG255" s="52"/>
      <c r="BH255" s="52"/>
      <c r="BI255" s="52"/>
      <c r="BJ255" s="52"/>
      <c r="BK255" s="52"/>
      <c r="BL255" s="52"/>
      <c r="BM255" s="52"/>
      <c r="BN255" s="52"/>
      <c r="BO255" s="52"/>
      <c r="BP255" s="52"/>
      <c r="BQ255" s="52"/>
      <c r="BR255" s="52"/>
      <c r="BS255" s="52"/>
      <c r="BT255" s="52"/>
      <c r="BU255" s="52"/>
      <c r="BV255" s="52"/>
      <c r="BW255" s="52"/>
      <c r="BX255" s="52"/>
      <c r="BY255" s="52"/>
      <c r="BZ255" s="52"/>
      <c r="CA255" s="52"/>
      <c r="CB255" s="52"/>
      <c r="CC255" s="52"/>
      <c r="CD255" s="52"/>
      <c r="CE255" s="52"/>
      <c r="CF255" s="52"/>
      <c r="CG255" s="52"/>
      <c r="CH255" s="52"/>
      <c r="CI255" s="52"/>
      <c r="CJ255" s="52"/>
      <c r="CK255" s="52"/>
      <c r="CL255" s="52"/>
      <c r="CM255" s="52"/>
      <c r="CN255" s="52"/>
      <c r="CO255" s="52"/>
      <c r="CP255" s="52"/>
      <c r="CQ255" s="52"/>
      <c r="CR255" s="52"/>
      <c r="CS255" s="52"/>
      <c r="CT255" s="52"/>
      <c r="CU255" s="52"/>
      <c r="CV255" s="52"/>
      <c r="CW255" s="52"/>
      <c r="CX255" s="52"/>
      <c r="CY255" s="52"/>
      <c r="CZ255" s="52"/>
      <c r="DA255" s="52"/>
      <c r="DB255" s="52"/>
      <c r="DC255" s="52"/>
      <c r="DD255" s="52"/>
      <c r="DE255" s="52"/>
      <c r="DF255" s="52"/>
      <c r="DG255" s="52"/>
      <c r="DH255" s="52"/>
      <c r="DI255" s="52"/>
      <c r="DJ255" s="52"/>
      <c r="DK255" s="52"/>
      <c r="DL255" s="52"/>
      <c r="DM255" s="52"/>
      <c r="DN255" s="52"/>
      <c r="DO255" s="52"/>
      <c r="DP255" s="52"/>
      <c r="DQ255" s="52"/>
      <c r="DR255" s="52"/>
      <c r="DS255" s="52"/>
      <c r="DT255" s="52"/>
      <c r="DU255" s="52"/>
      <c r="DV255" s="52"/>
      <c r="DW255" s="52"/>
      <c r="DX255" s="52"/>
      <c r="DY255" s="52"/>
      <c r="DZ255" s="52"/>
      <c r="EA255" s="52"/>
      <c r="EB255" s="52"/>
      <c r="EC255" s="52"/>
      <c r="ED255" s="52"/>
      <c r="EE255" s="52"/>
      <c r="EF255" s="52"/>
      <c r="EG255" s="52"/>
      <c r="EH255" s="52"/>
      <c r="EI255" s="52"/>
      <c r="EJ255" s="52"/>
      <c r="EK255" s="52"/>
      <c r="EL255" s="52"/>
      <c r="EM255" s="52"/>
      <c r="EN255" s="52"/>
      <c r="EO255" s="52"/>
      <c r="EP255" s="52"/>
      <c r="EQ255" s="52"/>
      <c r="ER255" s="52"/>
      <c r="ES255" s="52"/>
      <c r="ET255" s="52"/>
      <c r="EU255" s="52"/>
      <c r="EV255" s="52"/>
      <c r="EW255" s="52"/>
      <c r="EX255" s="52"/>
      <c r="EY255" s="52"/>
      <c r="EZ255" s="52"/>
      <c r="FA255" s="52"/>
      <c r="FB255" s="52"/>
      <c r="FC255" s="52"/>
      <c r="FD255" s="52"/>
      <c r="FE255" s="52"/>
      <c r="FF255" s="52"/>
      <c r="FG255" s="52"/>
      <c r="FH255" s="52"/>
      <c r="FI255" s="52"/>
      <c r="FJ255" s="52"/>
      <c r="FK255" s="52"/>
      <c r="FL255" s="52"/>
      <c r="FM255" s="52"/>
      <c r="FN255" s="52"/>
      <c r="FO255" s="52"/>
      <c r="FP255" s="52"/>
      <c r="FQ255" s="52"/>
      <c r="FR255" s="52"/>
      <c r="FS255" s="52"/>
      <c r="FT255" s="52"/>
      <c r="FU255" s="52"/>
      <c r="FV255" s="52"/>
      <c r="FW255" s="52"/>
      <c r="FX255" s="52"/>
      <c r="FY255" s="52"/>
      <c r="FZ255" s="52"/>
      <c r="GA255" s="52"/>
      <c r="GB255" s="52"/>
      <c r="GC255" s="52"/>
      <c r="GD255" s="52"/>
      <c r="GE255" s="52"/>
      <c r="GF255" s="52"/>
      <c r="GG255" s="52"/>
      <c r="GH255" s="52"/>
      <c r="GI255" s="52"/>
      <c r="GJ255" s="52"/>
      <c r="GK255" s="52"/>
      <c r="GL255" s="52"/>
      <c r="GM255" s="52"/>
      <c r="GN255" s="52"/>
      <c r="GO255" s="52"/>
      <c r="GP255" s="52"/>
      <c r="GQ255" s="52"/>
      <c r="GR255" s="52"/>
      <c r="GS255" s="52"/>
      <c r="GT255" s="52"/>
      <c r="GU255" s="52"/>
      <c r="GV255" s="52"/>
      <c r="GW255" s="52"/>
      <c r="GX255" s="52"/>
      <c r="GY255" s="52"/>
      <c r="GZ255" s="52"/>
      <c r="HA255" s="52"/>
      <c r="HB255" s="52"/>
      <c r="HC255" s="52"/>
      <c r="HD255" s="52"/>
      <c r="HE255" s="52"/>
      <c r="HF255" s="52"/>
      <c r="HG255" s="52"/>
      <c r="HH255" s="52"/>
      <c r="HI255" s="52"/>
      <c r="HJ255" s="52"/>
      <c r="HK255" s="52"/>
      <c r="HL255" s="52"/>
      <c r="HM255" s="52"/>
      <c r="HN255" s="52"/>
      <c r="HO255" s="52"/>
      <c r="HP255" s="52"/>
      <c r="HQ255" s="52"/>
      <c r="HR255" s="52"/>
      <c r="HS255" s="52"/>
      <c r="HT255" s="52"/>
      <c r="HU255" s="52"/>
      <c r="HV255" s="52"/>
      <c r="HW255" s="52"/>
      <c r="HX255" s="52"/>
      <c r="HY255" s="52"/>
      <c r="HZ255" s="52"/>
      <c r="IA255" s="52"/>
      <c r="IB255" s="52"/>
      <c r="IC255" s="52"/>
      <c r="ID255" s="52"/>
      <c r="IE255" s="52"/>
      <c r="IF255" s="52"/>
      <c r="IG255" s="52"/>
      <c r="IH255" s="52"/>
      <c r="II255" s="52"/>
      <c r="IJ255" s="52"/>
      <c r="IK255" s="52"/>
      <c r="IL255" s="52"/>
      <c r="IM255" s="52"/>
      <c r="IN255" s="52"/>
      <c r="IO255" s="52"/>
      <c r="IP255" s="52"/>
      <c r="IQ255" s="52"/>
      <c r="IR255" s="52"/>
      <c r="IS255" s="52"/>
      <c r="IT255" s="52"/>
    </row>
    <row r="256" spans="1:254" ht="12" customHeight="1" x14ac:dyDescent="0.15">
      <c r="A256" s="4" t="s">
        <v>568</v>
      </c>
      <c r="B256" s="5" t="s">
        <v>622</v>
      </c>
      <c r="C256" s="27">
        <f t="shared" ref="C256:D258" si="121">IF(C66=" ",0,C66)</f>
        <v>0</v>
      </c>
      <c r="D256" s="27">
        <f t="shared" si="121"/>
        <v>3.4582670000000002</v>
      </c>
      <c r="E256" s="27">
        <f t="shared" ref="E256:BP256" si="122">IF(E66=" ",0,E66)</f>
        <v>4.0568840000000002</v>
      </c>
      <c r="F256" s="27">
        <f t="shared" si="122"/>
        <v>0</v>
      </c>
      <c r="G256" s="27">
        <f t="shared" si="122"/>
        <v>3.7401170000000001</v>
      </c>
      <c r="H256" s="27">
        <f t="shared" si="122"/>
        <v>0</v>
      </c>
      <c r="I256" s="27">
        <f t="shared" si="122"/>
        <v>1.62253</v>
      </c>
      <c r="J256" s="27">
        <f t="shared" si="122"/>
        <v>1.6607259999999999</v>
      </c>
      <c r="K256" s="27">
        <f t="shared" si="122"/>
        <v>0</v>
      </c>
      <c r="L256" s="27">
        <f t="shared" si="122"/>
        <v>0</v>
      </c>
      <c r="M256" s="27">
        <f t="shared" si="122"/>
        <v>0</v>
      </c>
      <c r="N256" s="27">
        <f t="shared" si="122"/>
        <v>0</v>
      </c>
      <c r="O256" s="27">
        <f t="shared" si="122"/>
        <v>1.6598919999999999</v>
      </c>
      <c r="P256" s="27">
        <f t="shared" si="122"/>
        <v>0</v>
      </c>
      <c r="Q256" s="27">
        <f t="shared" si="122"/>
        <v>0</v>
      </c>
      <c r="R256" s="27">
        <f t="shared" si="122"/>
        <v>0</v>
      </c>
      <c r="S256" s="27">
        <f t="shared" si="122"/>
        <v>0</v>
      </c>
      <c r="T256" s="27">
        <f t="shared" si="122"/>
        <v>0</v>
      </c>
      <c r="U256" s="27">
        <f t="shared" si="122"/>
        <v>0</v>
      </c>
      <c r="V256" s="27">
        <f t="shared" si="122"/>
        <v>0</v>
      </c>
      <c r="W256" s="27">
        <f t="shared" si="122"/>
        <v>0</v>
      </c>
      <c r="X256" s="27">
        <f t="shared" si="122"/>
        <v>0</v>
      </c>
      <c r="Y256" s="27">
        <f t="shared" si="122"/>
        <v>1.4310179999999999</v>
      </c>
      <c r="Z256" s="27">
        <f t="shared" si="122"/>
        <v>0</v>
      </c>
      <c r="AA256" s="27">
        <f t="shared" si="122"/>
        <v>1.6968669999999999</v>
      </c>
      <c r="AB256" s="27">
        <f t="shared" si="122"/>
        <v>0</v>
      </c>
      <c r="AC256" s="27">
        <f t="shared" si="122"/>
        <v>0</v>
      </c>
      <c r="AD256" s="27">
        <f t="shared" si="122"/>
        <v>0</v>
      </c>
      <c r="AE256" s="27">
        <f t="shared" si="122"/>
        <v>0</v>
      </c>
      <c r="AF256" s="27">
        <f t="shared" si="122"/>
        <v>0</v>
      </c>
      <c r="AG256" s="27">
        <f t="shared" si="122"/>
        <v>0</v>
      </c>
      <c r="AH256" s="27">
        <f t="shared" si="122"/>
        <v>0</v>
      </c>
      <c r="AI256" s="27">
        <f t="shared" si="122"/>
        <v>1.2613780000000001</v>
      </c>
      <c r="AJ256" s="27">
        <f t="shared" si="122"/>
        <v>0</v>
      </c>
      <c r="AK256" s="27">
        <f t="shared" si="122"/>
        <v>0</v>
      </c>
      <c r="AL256" s="27">
        <f t="shared" si="122"/>
        <v>0</v>
      </c>
      <c r="AM256" s="27">
        <f t="shared" si="122"/>
        <v>0</v>
      </c>
      <c r="AN256" s="27">
        <f t="shared" si="122"/>
        <v>0</v>
      </c>
      <c r="AO256" s="27">
        <f t="shared" si="122"/>
        <v>0</v>
      </c>
      <c r="AP256" s="27">
        <f t="shared" si="122"/>
        <v>1.963346</v>
      </c>
      <c r="AQ256" s="27">
        <f t="shared" si="122"/>
        <v>0</v>
      </c>
      <c r="AR256" s="27">
        <f t="shared" si="122"/>
        <v>0</v>
      </c>
      <c r="AS256" s="27">
        <f t="shared" si="122"/>
        <v>0</v>
      </c>
      <c r="AT256" s="27">
        <f t="shared" si="122"/>
        <v>0</v>
      </c>
      <c r="AU256" s="27">
        <f t="shared" si="122"/>
        <v>0</v>
      </c>
      <c r="AV256" s="27">
        <f t="shared" si="122"/>
        <v>0</v>
      </c>
      <c r="AW256" s="27">
        <f t="shared" si="122"/>
        <v>0</v>
      </c>
      <c r="AX256" s="27">
        <f t="shared" si="122"/>
        <v>0</v>
      </c>
      <c r="AY256" s="27">
        <f t="shared" si="122"/>
        <v>4.0479859999999999</v>
      </c>
      <c r="AZ256" s="27">
        <f t="shared" si="122"/>
        <v>0</v>
      </c>
      <c r="BA256" s="27">
        <f t="shared" si="122"/>
        <v>0</v>
      </c>
      <c r="BB256" s="27">
        <f t="shared" si="122"/>
        <v>4.082071</v>
      </c>
      <c r="BC256" s="27">
        <f t="shared" si="122"/>
        <v>0</v>
      </c>
      <c r="BD256" s="27">
        <f t="shared" si="122"/>
        <v>4.0479859999999999</v>
      </c>
      <c r="BE256" s="27">
        <f t="shared" si="122"/>
        <v>0</v>
      </c>
      <c r="BF256" s="27">
        <f t="shared" si="122"/>
        <v>0</v>
      </c>
      <c r="BG256" s="27">
        <f t="shared" si="122"/>
        <v>0</v>
      </c>
      <c r="BH256" s="27">
        <f t="shared" si="122"/>
        <v>1.646428</v>
      </c>
      <c r="BI256" s="27">
        <f t="shared" si="122"/>
        <v>0</v>
      </c>
      <c r="BJ256" s="27">
        <f t="shared" si="122"/>
        <v>0</v>
      </c>
      <c r="BK256" s="27">
        <f t="shared" si="122"/>
        <v>1.6661680000000001</v>
      </c>
      <c r="BL256" s="27">
        <f t="shared" si="122"/>
        <v>0</v>
      </c>
      <c r="BM256" s="27">
        <f t="shared" si="122"/>
        <v>1.646428</v>
      </c>
      <c r="BN256" s="27">
        <f t="shared" si="122"/>
        <v>1.6968669999999999</v>
      </c>
      <c r="BO256" s="27">
        <f t="shared" si="122"/>
        <v>1.6968669999999999</v>
      </c>
      <c r="BP256" s="27">
        <f t="shared" si="122"/>
        <v>1.6968669999999999</v>
      </c>
      <c r="BQ256" s="27">
        <f t="shared" ref="BQ256:CO256" si="123">IF(BQ66=" ",0,BQ66)</f>
        <v>1.6952480000000001</v>
      </c>
      <c r="BR256" s="27">
        <f t="shared" si="123"/>
        <v>1.6968669999999999</v>
      </c>
      <c r="BS256" s="27">
        <f t="shared" si="123"/>
        <v>0</v>
      </c>
      <c r="BT256" s="27">
        <f t="shared" si="123"/>
        <v>1.7189779999999999</v>
      </c>
      <c r="BU256" s="27">
        <f t="shared" si="123"/>
        <v>0</v>
      </c>
      <c r="BV256" s="27">
        <f t="shared" si="123"/>
        <v>1.6952480000000001</v>
      </c>
      <c r="BW256" s="27">
        <f t="shared" si="123"/>
        <v>0</v>
      </c>
      <c r="BX256" s="27">
        <f t="shared" si="123"/>
        <v>0</v>
      </c>
      <c r="BY256" s="27">
        <f t="shared" si="123"/>
        <v>0</v>
      </c>
      <c r="BZ256" s="27">
        <f t="shared" si="123"/>
        <v>2.184364</v>
      </c>
      <c r="CA256" s="27">
        <f t="shared" si="123"/>
        <v>0</v>
      </c>
      <c r="CB256" s="27">
        <f t="shared" si="123"/>
        <v>0</v>
      </c>
      <c r="CC256" s="27">
        <f t="shared" si="123"/>
        <v>2.2039119999999999</v>
      </c>
      <c r="CD256" s="27">
        <f t="shared" si="123"/>
        <v>0</v>
      </c>
      <c r="CE256" s="27">
        <f t="shared" si="123"/>
        <v>2.184364</v>
      </c>
      <c r="CF256" s="27">
        <f t="shared" si="123"/>
        <v>2.2837640000000001</v>
      </c>
      <c r="CG256" s="27">
        <f t="shared" si="123"/>
        <v>0</v>
      </c>
      <c r="CH256" s="27">
        <f t="shared" si="123"/>
        <v>0</v>
      </c>
      <c r="CI256" s="27">
        <f t="shared" si="123"/>
        <v>0</v>
      </c>
      <c r="CJ256" s="27">
        <f t="shared" si="123"/>
        <v>1.6968669999999999</v>
      </c>
      <c r="CK256" s="27">
        <f t="shared" si="123"/>
        <v>0</v>
      </c>
      <c r="CL256" s="27">
        <f t="shared" si="123"/>
        <v>1.4310130000000001</v>
      </c>
      <c r="CM256" s="27">
        <f t="shared" si="123"/>
        <v>0</v>
      </c>
      <c r="CN256" s="27">
        <f t="shared" si="123"/>
        <v>0</v>
      </c>
      <c r="CO256" s="27">
        <f t="shared" si="123"/>
        <v>1.6996869999999999</v>
      </c>
      <c r="CP256" s="27"/>
      <c r="CQ256" s="27"/>
      <c r="CR256" s="27"/>
      <c r="CS256" s="27"/>
      <c r="CT256" s="27"/>
      <c r="CU256" s="27"/>
      <c r="CV256" s="27"/>
      <c r="CW256" s="27"/>
      <c r="CX256" s="27"/>
      <c r="CY256" s="27"/>
      <c r="CZ256" s="27"/>
      <c r="DA256" s="27"/>
      <c r="DB256" s="27"/>
      <c r="DC256" s="27"/>
      <c r="DD256" s="27"/>
      <c r="DE256" s="27"/>
      <c r="DF256" s="27"/>
      <c r="DG256" s="27"/>
      <c r="DH256" s="27"/>
      <c r="DI256" s="27"/>
      <c r="DJ256" s="27"/>
      <c r="DK256" s="27"/>
      <c r="DL256" s="27"/>
      <c r="DM256" s="27"/>
      <c r="DN256" s="27"/>
      <c r="DO256" s="27"/>
      <c r="DP256" s="27"/>
      <c r="DQ256" s="27"/>
      <c r="DR256" s="27"/>
      <c r="DS256" s="27"/>
      <c r="DT256" s="27"/>
      <c r="DU256" s="27"/>
      <c r="DV256" s="27"/>
      <c r="DW256" s="27"/>
      <c r="DX256" s="27"/>
      <c r="DY256" s="27"/>
      <c r="DZ256" s="27"/>
      <c r="EA256" s="27"/>
      <c r="EB256" s="27"/>
      <c r="EC256" s="27"/>
      <c r="ED256" s="27"/>
      <c r="EE256" s="27"/>
      <c r="EF256" s="27"/>
      <c r="EG256" s="27"/>
      <c r="EH256" s="27"/>
      <c r="EI256" s="27"/>
      <c r="EJ256" s="27"/>
      <c r="EK256" s="27"/>
      <c r="EL256" s="27"/>
      <c r="EM256" s="27"/>
      <c r="EN256" s="27"/>
      <c r="EO256" s="27"/>
      <c r="EP256" s="27"/>
      <c r="EQ256" s="27"/>
      <c r="ER256" s="27"/>
      <c r="ES256" s="27"/>
      <c r="ET256" s="27"/>
      <c r="EU256" s="27"/>
      <c r="EV256" s="27"/>
      <c r="EW256" s="27"/>
      <c r="EX256" s="27"/>
      <c r="EY256" s="27"/>
      <c r="EZ256" s="27"/>
      <c r="FA256" s="27"/>
      <c r="FB256" s="27"/>
      <c r="FC256" s="27"/>
      <c r="FD256" s="27"/>
      <c r="FE256" s="27"/>
      <c r="FF256" s="27"/>
      <c r="FG256" s="27"/>
      <c r="FH256" s="27"/>
      <c r="FI256" s="27"/>
      <c r="FJ256" s="27"/>
      <c r="FK256" s="27"/>
      <c r="FL256" s="27"/>
      <c r="FM256" s="27"/>
      <c r="FN256" s="27"/>
      <c r="FO256" s="27"/>
      <c r="FP256" s="27"/>
      <c r="FQ256" s="27"/>
      <c r="FR256" s="27"/>
      <c r="FS256" s="27"/>
      <c r="FT256" s="27"/>
      <c r="FU256" s="27"/>
      <c r="FV256" s="27"/>
      <c r="FW256" s="27"/>
      <c r="FX256" s="27"/>
      <c r="FY256" s="27"/>
      <c r="FZ256" s="27"/>
      <c r="GA256" s="27"/>
      <c r="GB256" s="27"/>
      <c r="GC256" s="27"/>
      <c r="GD256" s="27"/>
      <c r="GE256" s="27"/>
      <c r="GF256" s="27"/>
      <c r="GG256" s="27"/>
      <c r="GH256" s="27"/>
      <c r="GI256" s="27"/>
      <c r="GJ256" s="27"/>
      <c r="GK256" s="27"/>
      <c r="GL256" s="27"/>
      <c r="GM256" s="27"/>
      <c r="GN256" s="27"/>
      <c r="GO256" s="27"/>
      <c r="GP256" s="27"/>
      <c r="GQ256" s="27"/>
      <c r="GR256" s="27"/>
      <c r="GS256" s="27"/>
      <c r="GT256" s="27"/>
      <c r="GU256" s="27"/>
      <c r="GV256" s="27"/>
      <c r="GW256" s="27"/>
      <c r="GX256" s="27"/>
      <c r="GY256" s="27"/>
      <c r="GZ256" s="27"/>
      <c r="HA256" s="27"/>
      <c r="HB256" s="27"/>
      <c r="HC256" s="27"/>
      <c r="HD256" s="27"/>
      <c r="HE256" s="27"/>
      <c r="HF256" s="27"/>
      <c r="HG256" s="27"/>
      <c r="HH256" s="27"/>
      <c r="HI256" s="27"/>
      <c r="HJ256" s="27"/>
      <c r="HK256" s="27"/>
      <c r="HL256" s="27"/>
      <c r="HM256" s="27"/>
      <c r="HN256" s="27"/>
      <c r="HO256" s="27"/>
      <c r="HP256" s="27"/>
      <c r="HQ256" s="27"/>
      <c r="HR256" s="27"/>
      <c r="HS256" s="27"/>
      <c r="HT256" s="27"/>
      <c r="HU256" s="27"/>
      <c r="HV256" s="27"/>
      <c r="HW256" s="27"/>
      <c r="HX256" s="27"/>
      <c r="HY256" s="27"/>
      <c r="HZ256" s="27"/>
      <c r="IA256" s="27"/>
      <c r="IB256" s="27"/>
      <c r="IC256" s="27"/>
      <c r="ID256" s="27"/>
      <c r="IE256" s="27"/>
      <c r="IF256" s="27"/>
      <c r="IG256" s="27"/>
      <c r="IH256" s="27"/>
      <c r="II256" s="27"/>
      <c r="IJ256" s="27"/>
      <c r="IK256" s="27"/>
      <c r="IL256" s="27"/>
      <c r="IM256" s="27"/>
      <c r="IN256" s="27"/>
      <c r="IO256" s="27"/>
      <c r="IP256" s="27"/>
      <c r="IQ256" s="27"/>
      <c r="IR256" s="27"/>
      <c r="IS256" s="27"/>
      <c r="IT256" s="27"/>
    </row>
    <row r="257" spans="1:254" ht="12" customHeight="1" x14ac:dyDescent="0.15">
      <c r="A257" s="4" t="s">
        <v>569</v>
      </c>
      <c r="B257" s="5" t="s">
        <v>623</v>
      </c>
      <c r="C257" s="27">
        <f t="shared" si="121"/>
        <v>0</v>
      </c>
      <c r="D257" s="27">
        <f t="shared" si="121"/>
        <v>2.12731E-2</v>
      </c>
      <c r="E257" s="27">
        <f t="shared" ref="E257:BP257" si="124">IF(E67=" ",0,E67)</f>
        <v>2.3721099999999998E-2</v>
      </c>
      <c r="F257" s="27">
        <f t="shared" si="124"/>
        <v>0</v>
      </c>
      <c r="G257" s="27">
        <f t="shared" si="124"/>
        <v>2.1489500000000002E-2</v>
      </c>
      <c r="H257" s="27">
        <f t="shared" si="124"/>
        <v>0</v>
      </c>
      <c r="I257" s="27">
        <f t="shared" si="124"/>
        <v>2.3280800000000001E-2</v>
      </c>
      <c r="J257" s="27">
        <f t="shared" si="124"/>
        <v>2.3009999999999999E-2</v>
      </c>
      <c r="K257" s="27">
        <f t="shared" si="124"/>
        <v>0</v>
      </c>
      <c r="L257" s="27">
        <f t="shared" si="124"/>
        <v>0</v>
      </c>
      <c r="M257" s="27">
        <f t="shared" si="124"/>
        <v>0</v>
      </c>
      <c r="N257" s="27">
        <f t="shared" si="124"/>
        <v>0</v>
      </c>
      <c r="O257" s="27">
        <f t="shared" si="124"/>
        <v>2.3012999999999999E-2</v>
      </c>
      <c r="P257" s="27">
        <f t="shared" si="124"/>
        <v>0</v>
      </c>
      <c r="Q257" s="27">
        <f t="shared" si="124"/>
        <v>0</v>
      </c>
      <c r="R257" s="27">
        <f t="shared" si="124"/>
        <v>0</v>
      </c>
      <c r="S257" s="27">
        <f t="shared" si="124"/>
        <v>0</v>
      </c>
      <c r="T257" s="27">
        <f t="shared" si="124"/>
        <v>0</v>
      </c>
      <c r="U257" s="27">
        <f t="shared" si="124"/>
        <v>0</v>
      </c>
      <c r="V257" s="27">
        <f t="shared" si="124"/>
        <v>0</v>
      </c>
      <c r="W257" s="27">
        <f t="shared" si="124"/>
        <v>0</v>
      </c>
      <c r="X257" s="27">
        <f t="shared" si="124"/>
        <v>0</v>
      </c>
      <c r="Y257" s="27">
        <f t="shared" si="124"/>
        <v>2.28504E-2</v>
      </c>
      <c r="Z257" s="27">
        <f t="shared" si="124"/>
        <v>0</v>
      </c>
      <c r="AA257" s="27">
        <f t="shared" si="124"/>
        <v>2.17818E-2</v>
      </c>
      <c r="AB257" s="27">
        <f t="shared" si="124"/>
        <v>0</v>
      </c>
      <c r="AC257" s="27">
        <f t="shared" si="124"/>
        <v>0</v>
      </c>
      <c r="AD257" s="27">
        <f t="shared" si="124"/>
        <v>0</v>
      </c>
      <c r="AE257" s="27">
        <f t="shared" si="124"/>
        <v>0</v>
      </c>
      <c r="AF257" s="27">
        <f t="shared" si="124"/>
        <v>0</v>
      </c>
      <c r="AG257" s="27">
        <f t="shared" si="124"/>
        <v>0</v>
      </c>
      <c r="AH257" s="27">
        <f t="shared" si="124"/>
        <v>0</v>
      </c>
      <c r="AI257" s="27">
        <f t="shared" si="124"/>
        <v>1.5169999999999999E-2</v>
      </c>
      <c r="AJ257" s="27">
        <f t="shared" si="124"/>
        <v>0</v>
      </c>
      <c r="AK257" s="27">
        <f t="shared" si="124"/>
        <v>0</v>
      </c>
      <c r="AL257" s="27">
        <f t="shared" si="124"/>
        <v>0</v>
      </c>
      <c r="AM257" s="27">
        <f t="shared" si="124"/>
        <v>0</v>
      </c>
      <c r="AN257" s="27">
        <f t="shared" si="124"/>
        <v>0</v>
      </c>
      <c r="AO257" s="27">
        <f t="shared" si="124"/>
        <v>0</v>
      </c>
      <c r="AP257" s="27">
        <f t="shared" si="124"/>
        <v>2.40842E-2</v>
      </c>
      <c r="AQ257" s="27">
        <f t="shared" si="124"/>
        <v>0</v>
      </c>
      <c r="AR257" s="27">
        <f t="shared" si="124"/>
        <v>0</v>
      </c>
      <c r="AS257" s="27">
        <f t="shared" si="124"/>
        <v>0</v>
      </c>
      <c r="AT257" s="27">
        <f t="shared" si="124"/>
        <v>0</v>
      </c>
      <c r="AU257" s="27">
        <f t="shared" si="124"/>
        <v>0</v>
      </c>
      <c r="AV257" s="27">
        <f t="shared" si="124"/>
        <v>0</v>
      </c>
      <c r="AW257" s="27">
        <f t="shared" si="124"/>
        <v>0</v>
      </c>
      <c r="AX257" s="27">
        <f t="shared" si="124"/>
        <v>0</v>
      </c>
      <c r="AY257" s="27">
        <f t="shared" si="124"/>
        <v>1.9442000000000001E-2</v>
      </c>
      <c r="AZ257" s="27">
        <f t="shared" si="124"/>
        <v>0</v>
      </c>
      <c r="BA257" s="27">
        <f t="shared" si="124"/>
        <v>0</v>
      </c>
      <c r="BB257" s="27">
        <f t="shared" si="124"/>
        <v>2.0466600000000001E-2</v>
      </c>
      <c r="BC257" s="27">
        <f t="shared" si="124"/>
        <v>0</v>
      </c>
      <c r="BD257" s="27">
        <f t="shared" si="124"/>
        <v>1.9442000000000001E-2</v>
      </c>
      <c r="BE257" s="27">
        <f t="shared" si="124"/>
        <v>0</v>
      </c>
      <c r="BF257" s="27">
        <f t="shared" si="124"/>
        <v>0</v>
      </c>
      <c r="BG257" s="27">
        <f t="shared" si="124"/>
        <v>0</v>
      </c>
      <c r="BH257" s="27">
        <f t="shared" si="124"/>
        <v>2.38809E-2</v>
      </c>
      <c r="BI257" s="27">
        <f t="shared" si="124"/>
        <v>0</v>
      </c>
      <c r="BJ257" s="27">
        <f t="shared" si="124"/>
        <v>0</v>
      </c>
      <c r="BK257" s="27">
        <f t="shared" si="124"/>
        <v>2.4445000000000001E-2</v>
      </c>
      <c r="BL257" s="27">
        <f t="shared" si="124"/>
        <v>0</v>
      </c>
      <c r="BM257" s="27">
        <f t="shared" si="124"/>
        <v>2.38809E-2</v>
      </c>
      <c r="BN257" s="27">
        <f t="shared" si="124"/>
        <v>2.17818E-2</v>
      </c>
      <c r="BO257" s="27">
        <f t="shared" si="124"/>
        <v>2.17818E-2</v>
      </c>
      <c r="BP257" s="27">
        <f t="shared" si="124"/>
        <v>2.17818E-2</v>
      </c>
      <c r="BQ257" s="27">
        <f t="shared" ref="BQ257:CO257" si="125">IF(BQ67=" ",0,BQ67)</f>
        <v>2.1696799999999999E-2</v>
      </c>
      <c r="BR257" s="27">
        <f t="shared" si="125"/>
        <v>2.17818E-2</v>
      </c>
      <c r="BS257" s="27">
        <f t="shared" si="125"/>
        <v>0</v>
      </c>
      <c r="BT257" s="27">
        <f t="shared" si="125"/>
        <v>2.23451E-2</v>
      </c>
      <c r="BU257" s="27">
        <f t="shared" si="125"/>
        <v>0</v>
      </c>
      <c r="BV257" s="27">
        <f t="shared" si="125"/>
        <v>2.1696799999999999E-2</v>
      </c>
      <c r="BW257" s="27">
        <f t="shared" si="125"/>
        <v>0</v>
      </c>
      <c r="BX257" s="27">
        <f t="shared" si="125"/>
        <v>0</v>
      </c>
      <c r="BY257" s="27">
        <f t="shared" si="125"/>
        <v>0</v>
      </c>
      <c r="BZ257" s="27">
        <f t="shared" si="125"/>
        <v>2.4967E-2</v>
      </c>
      <c r="CA257" s="27">
        <f t="shared" si="125"/>
        <v>0</v>
      </c>
      <c r="CB257" s="27">
        <f t="shared" si="125"/>
        <v>0</v>
      </c>
      <c r="CC257" s="27">
        <f t="shared" si="125"/>
        <v>2.54828E-2</v>
      </c>
      <c r="CD257" s="27">
        <f t="shared" si="125"/>
        <v>0</v>
      </c>
      <c r="CE257" s="27">
        <f t="shared" si="125"/>
        <v>2.4967E-2</v>
      </c>
      <c r="CF257" s="27">
        <f t="shared" si="125"/>
        <v>2.2879E-2</v>
      </c>
      <c r="CG257" s="27">
        <f t="shared" si="125"/>
        <v>0</v>
      </c>
      <c r="CH257" s="27">
        <f t="shared" si="125"/>
        <v>0</v>
      </c>
      <c r="CI257" s="27">
        <f t="shared" si="125"/>
        <v>0</v>
      </c>
      <c r="CJ257" s="27">
        <f t="shared" si="125"/>
        <v>2.17818E-2</v>
      </c>
      <c r="CK257" s="27">
        <f t="shared" si="125"/>
        <v>0</v>
      </c>
      <c r="CL257" s="27">
        <f t="shared" si="125"/>
        <v>2.2850499999999999E-2</v>
      </c>
      <c r="CM257" s="27">
        <f t="shared" si="125"/>
        <v>0</v>
      </c>
      <c r="CN257" s="27">
        <f t="shared" si="125"/>
        <v>0</v>
      </c>
      <c r="CO257" s="27">
        <f t="shared" si="125"/>
        <v>2.4418200000000001E-2</v>
      </c>
      <c r="CP257" s="27"/>
      <c r="CQ257" s="27"/>
      <c r="CR257" s="27"/>
      <c r="CS257" s="27"/>
      <c r="CT257" s="27"/>
      <c r="CU257" s="27"/>
      <c r="CV257" s="27"/>
      <c r="CW257" s="27"/>
      <c r="CX257" s="27"/>
      <c r="CY257" s="27"/>
      <c r="CZ257" s="27"/>
      <c r="DA257" s="27"/>
      <c r="DB257" s="27"/>
      <c r="DC257" s="27"/>
      <c r="DD257" s="27"/>
      <c r="DE257" s="27"/>
      <c r="DF257" s="27"/>
      <c r="DG257" s="27"/>
      <c r="DH257" s="27"/>
      <c r="DI257" s="27"/>
      <c r="DJ257" s="27"/>
      <c r="DK257" s="27"/>
      <c r="DL257" s="27"/>
      <c r="DM257" s="27"/>
      <c r="DN257" s="27"/>
      <c r="DO257" s="27"/>
      <c r="DP257" s="27"/>
      <c r="DQ257" s="27"/>
      <c r="DR257" s="27"/>
      <c r="DS257" s="27"/>
      <c r="DT257" s="27"/>
      <c r="DU257" s="27"/>
      <c r="DV257" s="27"/>
      <c r="DW257" s="27"/>
      <c r="DX257" s="27"/>
      <c r="DY257" s="27"/>
      <c r="DZ257" s="27"/>
      <c r="EA257" s="27"/>
      <c r="EB257" s="27"/>
      <c r="EC257" s="27"/>
      <c r="ED257" s="27"/>
      <c r="EE257" s="27"/>
      <c r="EF257" s="27"/>
      <c r="EG257" s="27"/>
      <c r="EH257" s="27"/>
      <c r="EI257" s="27"/>
      <c r="EJ257" s="27"/>
      <c r="EK257" s="27"/>
      <c r="EL257" s="27"/>
      <c r="EM257" s="27"/>
      <c r="EN257" s="27"/>
      <c r="EO257" s="27"/>
      <c r="EP257" s="27"/>
      <c r="EQ257" s="27"/>
      <c r="ER257" s="27"/>
      <c r="ES257" s="27"/>
      <c r="ET257" s="27"/>
      <c r="EU257" s="27"/>
      <c r="EV257" s="27"/>
      <c r="EW257" s="27"/>
      <c r="EX257" s="27"/>
      <c r="EY257" s="27"/>
      <c r="EZ257" s="27"/>
      <c r="FA257" s="27"/>
      <c r="FB257" s="27"/>
      <c r="FC257" s="27"/>
      <c r="FD257" s="27"/>
      <c r="FE257" s="27"/>
      <c r="FF257" s="27"/>
      <c r="FG257" s="27"/>
      <c r="FH257" s="27"/>
      <c r="FI257" s="27"/>
      <c r="FJ257" s="27"/>
      <c r="FK257" s="27"/>
      <c r="FL257" s="27"/>
      <c r="FM257" s="27"/>
      <c r="FN257" s="27"/>
      <c r="FO257" s="27"/>
      <c r="FP257" s="27"/>
      <c r="FQ257" s="27"/>
      <c r="FR257" s="27"/>
      <c r="FS257" s="27"/>
      <c r="FT257" s="27"/>
      <c r="FU257" s="27"/>
      <c r="FV257" s="27"/>
      <c r="FW257" s="27"/>
      <c r="FX257" s="27"/>
      <c r="FY257" s="27"/>
      <c r="FZ257" s="27"/>
      <c r="GA257" s="27"/>
      <c r="GB257" s="27"/>
      <c r="GC257" s="27"/>
      <c r="GD257" s="27"/>
      <c r="GE257" s="27"/>
      <c r="GF257" s="27"/>
      <c r="GG257" s="27"/>
      <c r="GH257" s="27"/>
      <c r="GI257" s="27"/>
      <c r="GJ257" s="27"/>
      <c r="GK257" s="27"/>
      <c r="GL257" s="27"/>
      <c r="GM257" s="27"/>
      <c r="GN257" s="27"/>
      <c r="GO257" s="27"/>
      <c r="GP257" s="27"/>
      <c r="GQ257" s="27"/>
      <c r="GR257" s="27"/>
      <c r="GS257" s="27"/>
      <c r="GT257" s="27"/>
      <c r="GU257" s="27"/>
      <c r="GV257" s="27"/>
      <c r="GW257" s="27"/>
      <c r="GX257" s="27"/>
      <c r="GY257" s="27"/>
      <c r="GZ257" s="27"/>
      <c r="HA257" s="27"/>
      <c r="HB257" s="27"/>
      <c r="HC257" s="27"/>
      <c r="HD257" s="27"/>
      <c r="HE257" s="27"/>
      <c r="HF257" s="27"/>
      <c r="HG257" s="27"/>
      <c r="HH257" s="27"/>
      <c r="HI257" s="27"/>
      <c r="HJ257" s="27"/>
      <c r="HK257" s="27"/>
      <c r="HL257" s="27"/>
      <c r="HM257" s="27"/>
      <c r="HN257" s="27"/>
      <c r="HO257" s="27"/>
      <c r="HP257" s="27"/>
      <c r="HQ257" s="27"/>
      <c r="HR257" s="27"/>
      <c r="HS257" s="27"/>
      <c r="HT257" s="27"/>
      <c r="HU257" s="27"/>
      <c r="HV257" s="27"/>
      <c r="HW257" s="27"/>
      <c r="HX257" s="27"/>
      <c r="HY257" s="27"/>
      <c r="HZ257" s="27"/>
      <c r="IA257" s="27"/>
      <c r="IB257" s="27"/>
      <c r="IC257" s="27"/>
      <c r="ID257" s="27"/>
      <c r="IE257" s="27"/>
      <c r="IF257" s="27"/>
      <c r="IG257" s="27"/>
      <c r="IH257" s="27"/>
      <c r="II257" s="27"/>
      <c r="IJ257" s="27"/>
      <c r="IK257" s="27"/>
      <c r="IL257" s="27"/>
      <c r="IM257" s="27"/>
      <c r="IN257" s="27"/>
      <c r="IO257" s="27"/>
      <c r="IP257" s="27"/>
      <c r="IQ257" s="27"/>
      <c r="IR257" s="27"/>
      <c r="IS257" s="27"/>
      <c r="IT257" s="27"/>
    </row>
    <row r="258" spans="1:254" ht="12" customHeight="1" x14ac:dyDescent="0.15">
      <c r="A258" s="4" t="s">
        <v>570</v>
      </c>
      <c r="B258" s="5" t="s">
        <v>625</v>
      </c>
      <c r="C258" s="27">
        <f t="shared" si="121"/>
        <v>0</v>
      </c>
      <c r="D258" s="27">
        <f t="shared" si="121"/>
        <v>1.26757E-2</v>
      </c>
      <c r="E258" s="27">
        <f t="shared" ref="E258:BP258" si="126">IF(E68=" ",0,E68)</f>
        <v>1.3308800000000001E-2</v>
      </c>
      <c r="F258" s="27">
        <f t="shared" si="126"/>
        <v>0</v>
      </c>
      <c r="G258" s="27">
        <f t="shared" si="126"/>
        <v>1.2293E-2</v>
      </c>
      <c r="H258" s="27">
        <f t="shared" si="126"/>
        <v>0</v>
      </c>
      <c r="I258" s="27">
        <f t="shared" si="126"/>
        <v>1.12595E-2</v>
      </c>
      <c r="J258" s="27">
        <f t="shared" si="126"/>
        <v>1.18998E-2</v>
      </c>
      <c r="K258" s="27">
        <f t="shared" si="126"/>
        <v>0</v>
      </c>
      <c r="L258" s="27">
        <f t="shared" si="126"/>
        <v>0</v>
      </c>
      <c r="M258" s="27">
        <f t="shared" si="126"/>
        <v>0</v>
      </c>
      <c r="N258" s="27">
        <f t="shared" si="126"/>
        <v>0</v>
      </c>
      <c r="O258" s="27">
        <f t="shared" si="126"/>
        <v>1.1898199999999999E-2</v>
      </c>
      <c r="P258" s="27">
        <f t="shared" si="126"/>
        <v>0</v>
      </c>
      <c r="Q258" s="27">
        <f t="shared" si="126"/>
        <v>0</v>
      </c>
      <c r="R258" s="27">
        <f t="shared" si="126"/>
        <v>0</v>
      </c>
      <c r="S258" s="27">
        <f t="shared" si="126"/>
        <v>0</v>
      </c>
      <c r="T258" s="27">
        <f t="shared" si="126"/>
        <v>0</v>
      </c>
      <c r="U258" s="27">
        <f t="shared" si="126"/>
        <v>0</v>
      </c>
      <c r="V258" s="27">
        <f t="shared" si="126"/>
        <v>0</v>
      </c>
      <c r="W258" s="27">
        <f t="shared" si="126"/>
        <v>0</v>
      </c>
      <c r="X258" s="27">
        <f t="shared" si="126"/>
        <v>0</v>
      </c>
      <c r="Y258" s="27">
        <f t="shared" si="126"/>
        <v>1.5179E-2</v>
      </c>
      <c r="Z258" s="27">
        <f t="shared" si="126"/>
        <v>0</v>
      </c>
      <c r="AA258" s="27">
        <f t="shared" si="126"/>
        <v>9.8981199999999998E-3</v>
      </c>
      <c r="AB258" s="27">
        <f t="shared" si="126"/>
        <v>0</v>
      </c>
      <c r="AC258" s="27">
        <f t="shared" si="126"/>
        <v>0</v>
      </c>
      <c r="AD258" s="27">
        <f t="shared" si="126"/>
        <v>0</v>
      </c>
      <c r="AE258" s="27">
        <f t="shared" si="126"/>
        <v>0</v>
      </c>
      <c r="AF258" s="27">
        <f t="shared" si="126"/>
        <v>0</v>
      </c>
      <c r="AG258" s="27">
        <f t="shared" si="126"/>
        <v>0</v>
      </c>
      <c r="AH258" s="27">
        <f t="shared" si="126"/>
        <v>0</v>
      </c>
      <c r="AI258" s="27">
        <f t="shared" si="126"/>
        <v>9.6607700000000008E-3</v>
      </c>
      <c r="AJ258" s="27">
        <f t="shared" si="126"/>
        <v>0</v>
      </c>
      <c r="AK258" s="27">
        <f t="shared" si="126"/>
        <v>0</v>
      </c>
      <c r="AL258" s="27">
        <f t="shared" si="126"/>
        <v>0</v>
      </c>
      <c r="AM258" s="27">
        <f t="shared" si="126"/>
        <v>0</v>
      </c>
      <c r="AN258" s="27">
        <f t="shared" si="126"/>
        <v>0</v>
      </c>
      <c r="AO258" s="27">
        <f t="shared" si="126"/>
        <v>0</v>
      </c>
      <c r="AP258" s="27">
        <f t="shared" si="126"/>
        <v>1.22925E-2</v>
      </c>
      <c r="AQ258" s="27">
        <f t="shared" si="126"/>
        <v>0</v>
      </c>
      <c r="AR258" s="27">
        <f t="shared" si="126"/>
        <v>0</v>
      </c>
      <c r="AS258" s="27">
        <f t="shared" si="126"/>
        <v>0</v>
      </c>
      <c r="AT258" s="27">
        <f t="shared" si="126"/>
        <v>0</v>
      </c>
      <c r="AU258" s="27">
        <f t="shared" si="126"/>
        <v>0</v>
      </c>
      <c r="AV258" s="27">
        <f t="shared" si="126"/>
        <v>0</v>
      </c>
      <c r="AW258" s="27">
        <f t="shared" si="126"/>
        <v>0</v>
      </c>
      <c r="AX258" s="27">
        <f t="shared" si="126"/>
        <v>0</v>
      </c>
      <c r="AY258" s="27">
        <f t="shared" si="126"/>
        <v>1.16629E-2</v>
      </c>
      <c r="AZ258" s="27">
        <f t="shared" si="126"/>
        <v>0</v>
      </c>
      <c r="BA258" s="27">
        <f t="shared" si="126"/>
        <v>0</v>
      </c>
      <c r="BB258" s="27">
        <f t="shared" si="126"/>
        <v>1.20585E-2</v>
      </c>
      <c r="BC258" s="27">
        <f t="shared" si="126"/>
        <v>0</v>
      </c>
      <c r="BD258" s="27">
        <f t="shared" si="126"/>
        <v>1.16629E-2</v>
      </c>
      <c r="BE258" s="27">
        <f t="shared" si="126"/>
        <v>0</v>
      </c>
      <c r="BF258" s="27">
        <f t="shared" si="126"/>
        <v>0</v>
      </c>
      <c r="BG258" s="27">
        <f t="shared" si="126"/>
        <v>0</v>
      </c>
      <c r="BH258" s="27">
        <f t="shared" si="126"/>
        <v>1.1910499999999999E-2</v>
      </c>
      <c r="BI258" s="27">
        <f t="shared" si="126"/>
        <v>0</v>
      </c>
      <c r="BJ258" s="27">
        <f t="shared" si="126"/>
        <v>0</v>
      </c>
      <c r="BK258" s="27">
        <f t="shared" si="126"/>
        <v>1.2135399999999999E-2</v>
      </c>
      <c r="BL258" s="27">
        <f t="shared" si="126"/>
        <v>0</v>
      </c>
      <c r="BM258" s="27">
        <f t="shared" si="126"/>
        <v>1.1910499999999999E-2</v>
      </c>
      <c r="BN258" s="27">
        <f t="shared" si="126"/>
        <v>9.8981199999999998E-3</v>
      </c>
      <c r="BO258" s="27">
        <f t="shared" si="126"/>
        <v>9.8981199999999998E-3</v>
      </c>
      <c r="BP258" s="27">
        <f t="shared" si="126"/>
        <v>9.8981199999999998E-3</v>
      </c>
      <c r="BQ258" s="27">
        <f t="shared" ref="BQ258:CO258" si="127">IF(BQ68=" ",0,BQ68)</f>
        <v>9.8621000000000004E-3</v>
      </c>
      <c r="BR258" s="27">
        <f t="shared" si="127"/>
        <v>9.8981199999999998E-3</v>
      </c>
      <c r="BS258" s="27">
        <f t="shared" si="127"/>
        <v>0</v>
      </c>
      <c r="BT258" s="27">
        <f t="shared" si="127"/>
        <v>1.00398E-2</v>
      </c>
      <c r="BU258" s="27">
        <f t="shared" si="127"/>
        <v>0</v>
      </c>
      <c r="BV258" s="27">
        <f t="shared" si="127"/>
        <v>9.8621000000000004E-3</v>
      </c>
      <c r="BW258" s="27">
        <f t="shared" si="127"/>
        <v>0</v>
      </c>
      <c r="BX258" s="27">
        <f t="shared" si="127"/>
        <v>0</v>
      </c>
      <c r="BY258" s="27">
        <f t="shared" si="127"/>
        <v>0</v>
      </c>
      <c r="BZ258" s="27">
        <f t="shared" si="127"/>
        <v>1.22983E-2</v>
      </c>
      <c r="CA258" s="27">
        <f t="shared" si="127"/>
        <v>0</v>
      </c>
      <c r="CB258" s="27">
        <f t="shared" si="127"/>
        <v>0</v>
      </c>
      <c r="CC258" s="27">
        <f t="shared" si="127"/>
        <v>1.2501200000000001E-2</v>
      </c>
      <c r="CD258" s="27">
        <f t="shared" si="127"/>
        <v>0</v>
      </c>
      <c r="CE258" s="27">
        <f t="shared" si="127"/>
        <v>1.22983E-2</v>
      </c>
      <c r="CF258" s="27">
        <f t="shared" si="127"/>
        <v>1.2239099999999999E-2</v>
      </c>
      <c r="CG258" s="27">
        <f t="shared" si="127"/>
        <v>0</v>
      </c>
      <c r="CH258" s="27">
        <f t="shared" si="127"/>
        <v>0</v>
      </c>
      <c r="CI258" s="27">
        <f t="shared" si="127"/>
        <v>0</v>
      </c>
      <c r="CJ258" s="27">
        <f t="shared" si="127"/>
        <v>9.8981199999999998E-3</v>
      </c>
      <c r="CK258" s="27">
        <f t="shared" si="127"/>
        <v>0</v>
      </c>
      <c r="CL258" s="27">
        <f t="shared" si="127"/>
        <v>1.5179099999999999E-2</v>
      </c>
      <c r="CM258" s="27">
        <f t="shared" si="127"/>
        <v>0</v>
      </c>
      <c r="CN258" s="27">
        <f t="shared" si="127"/>
        <v>0</v>
      </c>
      <c r="CO258" s="27">
        <f t="shared" si="127"/>
        <v>1.2371999999999999E-2</v>
      </c>
      <c r="CP258" s="27"/>
      <c r="CQ258" s="27"/>
      <c r="CR258" s="27"/>
      <c r="CS258" s="27"/>
      <c r="CT258" s="27"/>
      <c r="CU258" s="27"/>
      <c r="CV258" s="27"/>
      <c r="CW258" s="27"/>
      <c r="CX258" s="27"/>
      <c r="CY258" s="27"/>
      <c r="CZ258" s="27"/>
      <c r="DA258" s="27"/>
      <c r="DB258" s="27"/>
      <c r="DC258" s="27"/>
      <c r="DD258" s="27"/>
      <c r="DE258" s="27"/>
      <c r="DF258" s="27"/>
      <c r="DG258" s="27"/>
      <c r="DH258" s="27"/>
      <c r="DI258" s="27"/>
      <c r="DJ258" s="27"/>
      <c r="DK258" s="27"/>
      <c r="DL258" s="27"/>
      <c r="DM258" s="27"/>
      <c r="DN258" s="27"/>
      <c r="DO258" s="27"/>
      <c r="DP258" s="27"/>
      <c r="DQ258" s="27"/>
      <c r="DR258" s="27"/>
      <c r="DS258" s="27"/>
      <c r="DT258" s="27"/>
      <c r="DU258" s="27"/>
      <c r="DV258" s="27"/>
      <c r="DW258" s="27"/>
      <c r="DX258" s="27"/>
      <c r="DY258" s="27"/>
      <c r="DZ258" s="27"/>
      <c r="EA258" s="27"/>
      <c r="EB258" s="27"/>
      <c r="EC258" s="27"/>
      <c r="ED258" s="27"/>
      <c r="EE258" s="27"/>
      <c r="EF258" s="27"/>
      <c r="EG258" s="27"/>
      <c r="EH258" s="27"/>
      <c r="EI258" s="27"/>
      <c r="EJ258" s="27"/>
      <c r="EK258" s="27"/>
      <c r="EL258" s="27"/>
      <c r="EM258" s="27"/>
      <c r="EN258" s="27"/>
      <c r="EO258" s="27"/>
      <c r="EP258" s="27"/>
      <c r="EQ258" s="27"/>
      <c r="ER258" s="27"/>
      <c r="ES258" s="27"/>
      <c r="ET258" s="27"/>
      <c r="EU258" s="27"/>
      <c r="EV258" s="27"/>
      <c r="EW258" s="27"/>
      <c r="EX258" s="27"/>
      <c r="EY258" s="27"/>
      <c r="EZ258" s="27"/>
      <c r="FA258" s="27"/>
      <c r="FB258" s="27"/>
      <c r="FC258" s="27"/>
      <c r="FD258" s="27"/>
      <c r="FE258" s="27"/>
      <c r="FF258" s="27"/>
      <c r="FG258" s="27"/>
      <c r="FH258" s="27"/>
      <c r="FI258" s="27"/>
      <c r="FJ258" s="27"/>
      <c r="FK258" s="27"/>
      <c r="FL258" s="27"/>
      <c r="FM258" s="27"/>
      <c r="FN258" s="27"/>
      <c r="FO258" s="27"/>
      <c r="FP258" s="27"/>
      <c r="FQ258" s="27"/>
      <c r="FR258" s="27"/>
      <c r="FS258" s="27"/>
      <c r="FT258" s="27"/>
      <c r="FU258" s="27"/>
      <c r="FV258" s="27"/>
      <c r="FW258" s="27"/>
      <c r="FX258" s="27"/>
      <c r="FY258" s="27"/>
      <c r="FZ258" s="27"/>
      <c r="GA258" s="27"/>
      <c r="GB258" s="27"/>
      <c r="GC258" s="27"/>
      <c r="GD258" s="27"/>
      <c r="GE258" s="27"/>
      <c r="GF258" s="27"/>
      <c r="GG258" s="27"/>
      <c r="GH258" s="27"/>
      <c r="GI258" s="27"/>
      <c r="GJ258" s="27"/>
      <c r="GK258" s="27"/>
      <c r="GL258" s="27"/>
      <c r="GM258" s="27"/>
      <c r="GN258" s="27"/>
      <c r="GO258" s="27"/>
      <c r="GP258" s="27"/>
      <c r="GQ258" s="27"/>
      <c r="GR258" s="27"/>
      <c r="GS258" s="27"/>
      <c r="GT258" s="27"/>
      <c r="GU258" s="27"/>
      <c r="GV258" s="27"/>
      <c r="GW258" s="27"/>
      <c r="GX258" s="27"/>
      <c r="GY258" s="27"/>
      <c r="GZ258" s="27"/>
      <c r="HA258" s="27"/>
      <c r="HB258" s="27"/>
      <c r="HC258" s="27"/>
      <c r="HD258" s="27"/>
      <c r="HE258" s="27"/>
      <c r="HF258" s="27"/>
      <c r="HG258" s="27"/>
      <c r="HH258" s="27"/>
      <c r="HI258" s="27"/>
      <c r="HJ258" s="27"/>
      <c r="HK258" s="27"/>
      <c r="HL258" s="27"/>
      <c r="HM258" s="27"/>
      <c r="HN258" s="27"/>
      <c r="HO258" s="27"/>
      <c r="HP258" s="27"/>
      <c r="HQ258" s="27"/>
      <c r="HR258" s="27"/>
      <c r="HS258" s="27"/>
      <c r="HT258" s="27"/>
      <c r="HU258" s="27"/>
      <c r="HV258" s="27"/>
      <c r="HW258" s="27"/>
      <c r="HX258" s="27"/>
      <c r="HY258" s="27"/>
      <c r="HZ258" s="27"/>
      <c r="IA258" s="27"/>
      <c r="IB258" s="27"/>
      <c r="IC258" s="27"/>
      <c r="ID258" s="27"/>
      <c r="IE258" s="27"/>
      <c r="IF258" s="27"/>
      <c r="IG258" s="27"/>
      <c r="IH258" s="27"/>
      <c r="II258" s="27"/>
      <c r="IJ258" s="27"/>
      <c r="IK258" s="27"/>
      <c r="IL258" s="27"/>
      <c r="IM258" s="27"/>
      <c r="IN258" s="27"/>
      <c r="IO258" s="27"/>
      <c r="IP258" s="27"/>
      <c r="IQ258" s="27"/>
      <c r="IR258" s="27"/>
      <c r="IS258" s="27"/>
      <c r="IT258" s="27"/>
    </row>
    <row r="259" spans="1:254" ht="12" customHeight="1" x14ac:dyDescent="0.15">
      <c r="A259" s="4" t="s">
        <v>572</v>
      </c>
      <c r="B259" s="5" t="s">
        <v>622</v>
      </c>
      <c r="C259" s="27">
        <f>IF(C70=" ",0,C70)</f>
        <v>2.0035599999999998</v>
      </c>
      <c r="D259" s="27">
        <f>IF(D70=" ",0,D70)</f>
        <v>2.562926</v>
      </c>
      <c r="E259" s="27">
        <f t="shared" ref="E259:BP259" si="128">IF(E70=" ",0,E70)</f>
        <v>0</v>
      </c>
      <c r="F259" s="27">
        <f t="shared" si="128"/>
        <v>3.385135</v>
      </c>
      <c r="G259" s="27">
        <f t="shared" si="128"/>
        <v>0</v>
      </c>
      <c r="H259" s="27">
        <f t="shared" si="128"/>
        <v>2.8122289999999999</v>
      </c>
      <c r="I259" s="27">
        <f t="shared" si="128"/>
        <v>0</v>
      </c>
      <c r="J259" s="27">
        <f t="shared" si="128"/>
        <v>0</v>
      </c>
      <c r="K259" s="27">
        <f t="shared" si="128"/>
        <v>2.1730290000000001</v>
      </c>
      <c r="L259" s="27">
        <f t="shared" si="128"/>
        <v>2.136612</v>
      </c>
      <c r="M259" s="27">
        <f t="shared" si="128"/>
        <v>2.4579200000000001</v>
      </c>
      <c r="N259" s="27">
        <f t="shared" si="128"/>
        <v>2.0289820000000001</v>
      </c>
      <c r="O259" s="27">
        <f t="shared" si="128"/>
        <v>0</v>
      </c>
      <c r="P259" s="27">
        <f t="shared" si="128"/>
        <v>2.136612</v>
      </c>
      <c r="Q259" s="27">
        <f t="shared" si="128"/>
        <v>2.136612</v>
      </c>
      <c r="R259" s="27">
        <f t="shared" si="128"/>
        <v>1.9393199999999999</v>
      </c>
      <c r="S259" s="27">
        <f t="shared" si="128"/>
        <v>0</v>
      </c>
      <c r="T259" s="27">
        <f t="shared" si="128"/>
        <v>2.769828</v>
      </c>
      <c r="U259" s="27">
        <f t="shared" si="128"/>
        <v>2.136612</v>
      </c>
      <c r="V259" s="27">
        <f t="shared" si="128"/>
        <v>2.1367250000000002</v>
      </c>
      <c r="W259" s="27">
        <f t="shared" si="128"/>
        <v>4.0249079999999999</v>
      </c>
      <c r="X259" s="27">
        <f t="shared" si="128"/>
        <v>4.025455</v>
      </c>
      <c r="Y259" s="27">
        <f t="shared" si="128"/>
        <v>2.4152499999999999</v>
      </c>
      <c r="Z259" s="27">
        <f t="shared" si="128"/>
        <v>1.940307</v>
      </c>
      <c r="AA259" s="27">
        <f t="shared" si="128"/>
        <v>2.222099</v>
      </c>
      <c r="AB259" s="27">
        <f t="shared" si="128"/>
        <v>2.136612</v>
      </c>
      <c r="AC259" s="27">
        <f t="shared" si="128"/>
        <v>2.1399539999999999</v>
      </c>
      <c r="AD259" s="27">
        <f t="shared" si="128"/>
        <v>2.0029430000000001</v>
      </c>
      <c r="AE259" s="27">
        <f t="shared" si="128"/>
        <v>0</v>
      </c>
      <c r="AF259" s="27">
        <f t="shared" si="128"/>
        <v>2.1449189999999998</v>
      </c>
      <c r="AG259" s="27">
        <f t="shared" si="128"/>
        <v>2.3722819999999998</v>
      </c>
      <c r="AH259" s="27">
        <f t="shared" si="128"/>
        <v>2.3723879999999999</v>
      </c>
      <c r="AI259" s="27">
        <f t="shared" si="128"/>
        <v>0</v>
      </c>
      <c r="AJ259" s="27">
        <f t="shared" si="128"/>
        <v>2.0029430000000001</v>
      </c>
      <c r="AK259" s="27">
        <f t="shared" si="128"/>
        <v>2.0029430000000001</v>
      </c>
      <c r="AL259" s="27">
        <f t="shared" si="128"/>
        <v>2.0029430000000001</v>
      </c>
      <c r="AM259" s="27">
        <f t="shared" si="128"/>
        <v>4.0225020000000002</v>
      </c>
      <c r="AN259" s="27">
        <f t="shared" si="128"/>
        <v>4.1594639999999998</v>
      </c>
      <c r="AO259" s="27">
        <f t="shared" si="128"/>
        <v>4.1597590000000002</v>
      </c>
      <c r="AP259" s="27">
        <f t="shared" si="128"/>
        <v>0</v>
      </c>
      <c r="AQ259" s="27">
        <f t="shared" si="128"/>
        <v>3.6006429999999998</v>
      </c>
      <c r="AR259" s="27">
        <f t="shared" si="128"/>
        <v>0</v>
      </c>
      <c r="AS259" s="27">
        <f t="shared" si="128"/>
        <v>3.967778</v>
      </c>
      <c r="AT259" s="27">
        <f t="shared" si="128"/>
        <v>4.0563950000000002</v>
      </c>
      <c r="AU259" s="27">
        <f t="shared" si="128"/>
        <v>2.029515</v>
      </c>
      <c r="AV259" s="27">
        <f t="shared" si="128"/>
        <v>2.4579200000000001</v>
      </c>
      <c r="AW259" s="27">
        <f t="shared" si="128"/>
        <v>2.4579200000000001</v>
      </c>
      <c r="AX259" s="27">
        <f t="shared" si="128"/>
        <v>2.4579200000000001</v>
      </c>
      <c r="AY259" s="27">
        <f t="shared" si="128"/>
        <v>2.4555600000000002</v>
      </c>
      <c r="AZ259" s="27">
        <f t="shared" si="128"/>
        <v>2.4579200000000001</v>
      </c>
      <c r="BA259" s="27">
        <f t="shared" si="128"/>
        <v>2.4579900000000001</v>
      </c>
      <c r="BB259" s="27">
        <f t="shared" si="128"/>
        <v>2.5890569999999999</v>
      </c>
      <c r="BC259" s="27">
        <f t="shared" si="128"/>
        <v>2.4555600000000002</v>
      </c>
      <c r="BD259" s="27">
        <f t="shared" si="128"/>
        <v>0</v>
      </c>
      <c r="BE259" s="27">
        <f t="shared" si="128"/>
        <v>2.3723879999999999</v>
      </c>
      <c r="BF259" s="27">
        <f t="shared" si="128"/>
        <v>2.3723879999999999</v>
      </c>
      <c r="BG259" s="27">
        <f t="shared" si="128"/>
        <v>2.3723879999999999</v>
      </c>
      <c r="BH259" s="27">
        <f t="shared" si="128"/>
        <v>2.3393350000000002</v>
      </c>
      <c r="BI259" s="27">
        <f t="shared" si="128"/>
        <v>2.3723879999999999</v>
      </c>
      <c r="BJ259" s="27">
        <f t="shared" si="128"/>
        <v>2.3723540000000001</v>
      </c>
      <c r="BK259" s="27">
        <f t="shared" si="128"/>
        <v>2.3762660000000002</v>
      </c>
      <c r="BL259" s="27">
        <f t="shared" si="128"/>
        <v>2.3393350000000002</v>
      </c>
      <c r="BM259" s="27">
        <f t="shared" si="128"/>
        <v>0</v>
      </c>
      <c r="BN259" s="27">
        <f t="shared" si="128"/>
        <v>2.222099</v>
      </c>
      <c r="BO259" s="27">
        <f t="shared" si="128"/>
        <v>2.222099</v>
      </c>
      <c r="BP259" s="27">
        <f t="shared" si="128"/>
        <v>2.222099</v>
      </c>
      <c r="BQ259" s="27">
        <f t="shared" ref="BQ259:CO259" si="129">IF(BQ70=" ",0,BQ70)</f>
        <v>2.2201529999999998</v>
      </c>
      <c r="BR259" s="27">
        <f t="shared" si="129"/>
        <v>2.222099</v>
      </c>
      <c r="BS259" s="27">
        <f t="shared" si="129"/>
        <v>2.2220870000000001</v>
      </c>
      <c r="BT259" s="27">
        <f t="shared" si="129"/>
        <v>2.249466</v>
      </c>
      <c r="BU259" s="27">
        <f t="shared" si="129"/>
        <v>2.2201529999999998</v>
      </c>
      <c r="BV259" s="27">
        <f t="shared" si="129"/>
        <v>0</v>
      </c>
      <c r="BW259" s="27">
        <f t="shared" si="129"/>
        <v>4.1597590000000002</v>
      </c>
      <c r="BX259" s="27">
        <f t="shared" si="129"/>
        <v>4.1597590000000002</v>
      </c>
      <c r="BY259" s="27">
        <f t="shared" si="129"/>
        <v>4.1597590000000002</v>
      </c>
      <c r="BZ259" s="27">
        <f t="shared" si="129"/>
        <v>4.1598309999999996</v>
      </c>
      <c r="CA259" s="27">
        <f t="shared" si="129"/>
        <v>4.1597590000000002</v>
      </c>
      <c r="CB259" s="27">
        <f t="shared" si="129"/>
        <v>4.1597390000000001</v>
      </c>
      <c r="CC259" s="27">
        <f t="shared" si="129"/>
        <v>4.1837590000000002</v>
      </c>
      <c r="CD259" s="27">
        <f t="shared" si="129"/>
        <v>4.1598309999999996</v>
      </c>
      <c r="CE259" s="27">
        <f t="shared" si="129"/>
        <v>0</v>
      </c>
      <c r="CF259" s="27">
        <f t="shared" si="129"/>
        <v>2.6302059999999998</v>
      </c>
      <c r="CG259" s="27">
        <f t="shared" si="129"/>
        <v>2.4579200000000001</v>
      </c>
      <c r="CH259" s="27">
        <f t="shared" si="129"/>
        <v>2.7688229999999998</v>
      </c>
      <c r="CI259" s="27">
        <f t="shared" si="129"/>
        <v>0</v>
      </c>
      <c r="CJ259" s="27">
        <f t="shared" si="129"/>
        <v>2.222099</v>
      </c>
      <c r="CK259" s="27">
        <f t="shared" si="129"/>
        <v>2.3723879999999999</v>
      </c>
      <c r="CL259" s="27">
        <f t="shared" si="129"/>
        <v>2.4152490000000002</v>
      </c>
      <c r="CM259" s="27">
        <f t="shared" si="129"/>
        <v>4.1597590000000002</v>
      </c>
      <c r="CN259" s="27">
        <f t="shared" si="129"/>
        <v>2.19049</v>
      </c>
      <c r="CO259" s="27">
        <f t="shared" si="129"/>
        <v>0</v>
      </c>
      <c r="CP259" s="27"/>
      <c r="CQ259" s="27"/>
      <c r="CR259" s="27"/>
      <c r="CS259" s="27"/>
      <c r="CT259" s="27"/>
      <c r="CU259" s="27"/>
      <c r="CV259" s="27"/>
      <c r="CW259" s="27"/>
      <c r="CX259" s="27"/>
      <c r="CY259" s="27"/>
      <c r="CZ259" s="27"/>
      <c r="DA259" s="27"/>
      <c r="DB259" s="27"/>
      <c r="DC259" s="27"/>
      <c r="DD259" s="27"/>
      <c r="DE259" s="27"/>
      <c r="DF259" s="27"/>
      <c r="DG259" s="27"/>
      <c r="DH259" s="27"/>
      <c r="DI259" s="27"/>
      <c r="DJ259" s="27"/>
      <c r="DK259" s="27"/>
      <c r="DL259" s="27"/>
      <c r="DM259" s="27"/>
      <c r="DN259" s="27"/>
      <c r="DO259" s="27"/>
      <c r="DP259" s="27"/>
      <c r="DQ259" s="27"/>
      <c r="DR259" s="27"/>
      <c r="DS259" s="27"/>
      <c r="DT259" s="27"/>
      <c r="DU259" s="27"/>
      <c r="DV259" s="27"/>
      <c r="DW259" s="27"/>
      <c r="DX259" s="27"/>
      <c r="DY259" s="27"/>
      <c r="DZ259" s="27"/>
      <c r="EA259" s="27"/>
      <c r="EB259" s="27"/>
      <c r="EC259" s="27"/>
      <c r="ED259" s="27"/>
      <c r="EE259" s="27"/>
      <c r="EF259" s="27"/>
      <c r="EG259" s="27"/>
      <c r="EH259" s="27"/>
      <c r="EI259" s="27"/>
      <c r="EJ259" s="27"/>
      <c r="EK259" s="27"/>
      <c r="EL259" s="27"/>
      <c r="EM259" s="27"/>
      <c r="EN259" s="27"/>
      <c r="EO259" s="27"/>
      <c r="EP259" s="27"/>
      <c r="EQ259" s="27"/>
      <c r="ER259" s="27"/>
      <c r="ES259" s="27"/>
      <c r="ET259" s="27"/>
      <c r="EU259" s="27"/>
      <c r="EV259" s="27"/>
      <c r="EW259" s="27"/>
      <c r="EX259" s="27"/>
      <c r="EY259" s="27"/>
      <c r="EZ259" s="27"/>
      <c r="FA259" s="27"/>
      <c r="FB259" s="27"/>
      <c r="FC259" s="27"/>
      <c r="FD259" s="27"/>
      <c r="FE259" s="27"/>
      <c r="FF259" s="27"/>
      <c r="FG259" s="27"/>
      <c r="FH259" s="27"/>
      <c r="FI259" s="27"/>
      <c r="FJ259" s="27"/>
      <c r="FK259" s="27"/>
      <c r="FL259" s="27"/>
      <c r="FM259" s="27"/>
      <c r="FN259" s="27"/>
      <c r="FO259" s="27"/>
      <c r="FP259" s="27"/>
      <c r="FQ259" s="27"/>
      <c r="FR259" s="27"/>
      <c r="FS259" s="27"/>
      <c r="FT259" s="27"/>
      <c r="FU259" s="27"/>
      <c r="FV259" s="27"/>
      <c r="FW259" s="27"/>
      <c r="FX259" s="27"/>
      <c r="FY259" s="27"/>
      <c r="FZ259" s="27"/>
      <c r="GA259" s="27"/>
      <c r="GB259" s="27"/>
      <c r="GC259" s="27"/>
      <c r="GD259" s="27"/>
      <c r="GE259" s="27"/>
      <c r="GF259" s="27"/>
      <c r="GG259" s="27"/>
      <c r="GH259" s="27"/>
      <c r="GI259" s="27"/>
      <c r="GJ259" s="27"/>
      <c r="GK259" s="27"/>
      <c r="GL259" s="27"/>
      <c r="GM259" s="27"/>
      <c r="GN259" s="27"/>
      <c r="GO259" s="27"/>
      <c r="GP259" s="27"/>
      <c r="GQ259" s="27"/>
      <c r="GR259" s="27"/>
      <c r="GS259" s="27"/>
      <c r="GT259" s="27"/>
      <c r="GU259" s="27"/>
      <c r="GV259" s="27"/>
      <c r="GW259" s="27"/>
      <c r="GX259" s="27"/>
      <c r="GY259" s="27"/>
      <c r="GZ259" s="27"/>
      <c r="HA259" s="27"/>
      <c r="HB259" s="27"/>
      <c r="HC259" s="27"/>
      <c r="HD259" s="27"/>
      <c r="HE259" s="27"/>
      <c r="HF259" s="27"/>
      <c r="HG259" s="27"/>
      <c r="HH259" s="27"/>
      <c r="HI259" s="27"/>
      <c r="HJ259" s="27"/>
      <c r="HK259" s="27"/>
      <c r="HL259" s="27"/>
      <c r="HM259" s="27"/>
      <c r="HN259" s="27"/>
      <c r="HO259" s="27"/>
      <c r="HP259" s="27"/>
      <c r="HQ259" s="27"/>
      <c r="HR259" s="27"/>
      <c r="HS259" s="27"/>
      <c r="HT259" s="27"/>
      <c r="HU259" s="27"/>
      <c r="HV259" s="27"/>
      <c r="HW259" s="27"/>
      <c r="HX259" s="27"/>
      <c r="HY259" s="27"/>
      <c r="HZ259" s="27"/>
      <c r="IA259" s="27"/>
      <c r="IB259" s="27"/>
      <c r="IC259" s="27"/>
      <c r="ID259" s="27"/>
      <c r="IE259" s="27"/>
      <c r="IF259" s="27"/>
      <c r="IG259" s="27"/>
      <c r="IH259" s="27"/>
      <c r="II259" s="27"/>
      <c r="IJ259" s="27"/>
      <c r="IK259" s="27"/>
      <c r="IL259" s="27"/>
      <c r="IM259" s="27"/>
      <c r="IN259" s="27"/>
      <c r="IO259" s="27"/>
      <c r="IP259" s="27"/>
      <c r="IQ259" s="27"/>
      <c r="IR259" s="27"/>
      <c r="IS259" s="27"/>
      <c r="IT259" s="27"/>
    </row>
    <row r="260" spans="1:254" ht="12" customHeight="1" x14ac:dyDescent="0.15">
      <c r="A260" s="4" t="s">
        <v>573</v>
      </c>
      <c r="B260" s="5" t="s">
        <v>623</v>
      </c>
      <c r="C260" s="27">
        <f>IF(C71=" ",0,C71)</f>
        <v>0.13607030000000001</v>
      </c>
      <c r="D260" s="27">
        <f>IF(D71=" ",0,D71)</f>
        <v>0.1517637</v>
      </c>
      <c r="E260" s="27">
        <f t="shared" ref="E260:BP260" si="130">IF(E71=" ",0,E71)</f>
        <v>0</v>
      </c>
      <c r="F260" s="27">
        <f t="shared" si="130"/>
        <v>0.25978630000000003</v>
      </c>
      <c r="G260" s="27">
        <f t="shared" si="130"/>
        <v>0</v>
      </c>
      <c r="H260" s="27">
        <f t="shared" si="130"/>
        <v>0.19244310000000001</v>
      </c>
      <c r="I260" s="27">
        <f t="shared" si="130"/>
        <v>0</v>
      </c>
      <c r="J260" s="27">
        <f t="shared" si="130"/>
        <v>0</v>
      </c>
      <c r="K260" s="27">
        <f t="shared" si="130"/>
        <v>0.1207003</v>
      </c>
      <c r="L260" s="27">
        <f t="shared" si="130"/>
        <v>0.1228833</v>
      </c>
      <c r="M260" s="27">
        <f t="shared" si="130"/>
        <v>0.1396194</v>
      </c>
      <c r="N260" s="27">
        <f t="shared" si="130"/>
        <v>0.1468604</v>
      </c>
      <c r="O260" s="27">
        <f t="shared" si="130"/>
        <v>0</v>
      </c>
      <c r="P260" s="27">
        <f t="shared" si="130"/>
        <v>0.1228833</v>
      </c>
      <c r="Q260" s="27">
        <f t="shared" si="130"/>
        <v>0.1228833</v>
      </c>
      <c r="R260" s="27">
        <f t="shared" si="130"/>
        <v>0.124154</v>
      </c>
      <c r="S260" s="27">
        <f t="shared" si="130"/>
        <v>0</v>
      </c>
      <c r="T260" s="27">
        <f t="shared" si="130"/>
        <v>0.13418140000000001</v>
      </c>
      <c r="U260" s="27">
        <f t="shared" si="130"/>
        <v>0.1228833</v>
      </c>
      <c r="V260" s="27">
        <f t="shared" si="130"/>
        <v>0.1229426</v>
      </c>
      <c r="W260" s="27">
        <f t="shared" si="130"/>
        <v>0.5289064</v>
      </c>
      <c r="X260" s="27">
        <f t="shared" si="130"/>
        <v>0.52887309999999998</v>
      </c>
      <c r="Y260" s="27">
        <f t="shared" si="130"/>
        <v>0.1940984</v>
      </c>
      <c r="Z260" s="27">
        <f t="shared" si="130"/>
        <v>0.1241252</v>
      </c>
      <c r="AA260" s="27">
        <f t="shared" si="130"/>
        <v>0.1017479</v>
      </c>
      <c r="AB260" s="27">
        <f t="shared" si="130"/>
        <v>0.1228833</v>
      </c>
      <c r="AC260" s="27">
        <f t="shared" si="130"/>
        <v>0.1230363</v>
      </c>
      <c r="AD260" s="27">
        <f t="shared" si="130"/>
        <v>0.13638539999999999</v>
      </c>
      <c r="AE260" s="27">
        <f t="shared" si="130"/>
        <v>0</v>
      </c>
      <c r="AF260" s="27">
        <f t="shared" si="130"/>
        <v>0.1319468</v>
      </c>
      <c r="AG260" s="27">
        <f t="shared" si="130"/>
        <v>0.10887819999999999</v>
      </c>
      <c r="AH260" s="27">
        <f t="shared" si="130"/>
        <v>0.1089794</v>
      </c>
      <c r="AI260" s="27">
        <f t="shared" si="130"/>
        <v>0</v>
      </c>
      <c r="AJ260" s="27">
        <f t="shared" si="130"/>
        <v>0.13638539999999999</v>
      </c>
      <c r="AK260" s="27">
        <f t="shared" si="130"/>
        <v>0.13638539999999999</v>
      </c>
      <c r="AL260" s="27">
        <f t="shared" si="130"/>
        <v>0.13638539999999999</v>
      </c>
      <c r="AM260" s="27">
        <f t="shared" si="130"/>
        <v>0.52393619999999996</v>
      </c>
      <c r="AN260" s="27">
        <f t="shared" si="130"/>
        <v>0.65733419999999998</v>
      </c>
      <c r="AO260" s="27">
        <f t="shared" si="130"/>
        <v>0.65727800000000003</v>
      </c>
      <c r="AP260" s="27">
        <f t="shared" si="130"/>
        <v>0</v>
      </c>
      <c r="AQ260" s="27">
        <f t="shared" si="130"/>
        <v>0.23516719999999999</v>
      </c>
      <c r="AR260" s="27">
        <f t="shared" si="130"/>
        <v>0</v>
      </c>
      <c r="AS260" s="27">
        <f t="shared" si="130"/>
        <v>0.45020870000000002</v>
      </c>
      <c r="AT260" s="27">
        <f t="shared" si="130"/>
        <v>0.61524179999999995</v>
      </c>
      <c r="AU260" s="27">
        <f t="shared" si="130"/>
        <v>0.146843</v>
      </c>
      <c r="AV260" s="27">
        <f t="shared" si="130"/>
        <v>0.1396194</v>
      </c>
      <c r="AW260" s="27">
        <f t="shared" si="130"/>
        <v>0.1396194</v>
      </c>
      <c r="AX260" s="27">
        <f t="shared" si="130"/>
        <v>0.1396194</v>
      </c>
      <c r="AY260" s="27">
        <f t="shared" si="130"/>
        <v>0.1390053</v>
      </c>
      <c r="AZ260" s="27">
        <f t="shared" si="130"/>
        <v>0.1396194</v>
      </c>
      <c r="BA260" s="27">
        <f t="shared" si="130"/>
        <v>0.13961599999999999</v>
      </c>
      <c r="BB260" s="27">
        <f t="shared" si="130"/>
        <v>0.13717779999999999</v>
      </c>
      <c r="BC260" s="27">
        <f t="shared" si="130"/>
        <v>0.1390053</v>
      </c>
      <c r="BD260" s="27">
        <f t="shared" si="130"/>
        <v>0</v>
      </c>
      <c r="BE260" s="27">
        <f t="shared" si="130"/>
        <v>0.1089794</v>
      </c>
      <c r="BF260" s="27">
        <f t="shared" si="130"/>
        <v>0.1089794</v>
      </c>
      <c r="BG260" s="27">
        <f t="shared" si="130"/>
        <v>0.1089794</v>
      </c>
      <c r="BH260" s="27">
        <f t="shared" si="130"/>
        <v>0.10668229999999999</v>
      </c>
      <c r="BI260" s="27">
        <f t="shared" si="130"/>
        <v>0.1089794</v>
      </c>
      <c r="BJ260" s="27">
        <f t="shared" si="130"/>
        <v>0.1089763</v>
      </c>
      <c r="BK260" s="27">
        <f t="shared" si="130"/>
        <v>0.105612</v>
      </c>
      <c r="BL260" s="27">
        <f t="shared" si="130"/>
        <v>0.1066822</v>
      </c>
      <c r="BM260" s="27">
        <f t="shared" si="130"/>
        <v>0</v>
      </c>
      <c r="BN260" s="27">
        <f t="shared" si="130"/>
        <v>0.1017479</v>
      </c>
      <c r="BO260" s="27">
        <f t="shared" si="130"/>
        <v>0.1017479</v>
      </c>
      <c r="BP260" s="27">
        <f t="shared" si="130"/>
        <v>0.1017479</v>
      </c>
      <c r="BQ260" s="27">
        <f t="shared" ref="BQ260:CO260" si="131">IF(BQ71=" ",0,BQ71)</f>
        <v>0.1017472</v>
      </c>
      <c r="BR260" s="27">
        <f t="shared" si="131"/>
        <v>0.1017479</v>
      </c>
      <c r="BS260" s="27">
        <f t="shared" si="131"/>
        <v>0.10174370000000001</v>
      </c>
      <c r="BT260" s="27">
        <f t="shared" si="131"/>
        <v>0.10029349999999999</v>
      </c>
      <c r="BU260" s="27">
        <f t="shared" si="131"/>
        <v>0.1017472</v>
      </c>
      <c r="BV260" s="27">
        <f t="shared" si="131"/>
        <v>0</v>
      </c>
      <c r="BW260" s="27">
        <f t="shared" si="131"/>
        <v>0.65727800000000003</v>
      </c>
      <c r="BX260" s="27">
        <f t="shared" si="131"/>
        <v>0.65727800000000003</v>
      </c>
      <c r="BY260" s="27">
        <f t="shared" si="131"/>
        <v>0.65727800000000003</v>
      </c>
      <c r="BZ260" s="27">
        <f t="shared" si="131"/>
        <v>0.65751519999999997</v>
      </c>
      <c r="CA260" s="27">
        <f t="shared" si="131"/>
        <v>0.65727800000000003</v>
      </c>
      <c r="CB260" s="27">
        <f t="shared" si="131"/>
        <v>0.65728050000000005</v>
      </c>
      <c r="CC260" s="27">
        <f t="shared" si="131"/>
        <v>0.65973630000000005</v>
      </c>
      <c r="CD260" s="27">
        <f t="shared" si="131"/>
        <v>0.65751519999999997</v>
      </c>
      <c r="CE260" s="27">
        <f t="shared" si="131"/>
        <v>0</v>
      </c>
      <c r="CF260" s="27">
        <f t="shared" si="131"/>
        <v>0.124696</v>
      </c>
      <c r="CG260" s="27">
        <f t="shared" si="131"/>
        <v>0.1396194</v>
      </c>
      <c r="CH260" s="27">
        <f t="shared" si="131"/>
        <v>0.1344283</v>
      </c>
      <c r="CI260" s="27">
        <f t="shared" si="131"/>
        <v>0</v>
      </c>
      <c r="CJ260" s="27">
        <f t="shared" si="131"/>
        <v>0.1017479</v>
      </c>
      <c r="CK260" s="27">
        <f t="shared" si="131"/>
        <v>0.1089794</v>
      </c>
      <c r="CL260" s="27">
        <f t="shared" si="131"/>
        <v>0.1940984</v>
      </c>
      <c r="CM260" s="27">
        <f t="shared" si="131"/>
        <v>0.65727800000000003</v>
      </c>
      <c r="CN260" s="27">
        <f t="shared" si="131"/>
        <v>0.14391039999999999</v>
      </c>
      <c r="CO260" s="27">
        <f t="shared" si="131"/>
        <v>0</v>
      </c>
      <c r="CP260" s="27"/>
      <c r="CQ260" s="27"/>
      <c r="CR260" s="27"/>
      <c r="CS260" s="27"/>
      <c r="CT260" s="27"/>
      <c r="CU260" s="27"/>
      <c r="CV260" s="27"/>
      <c r="CW260" s="27"/>
      <c r="CX260" s="27"/>
      <c r="CY260" s="27"/>
      <c r="CZ260" s="27"/>
      <c r="DA260" s="27"/>
      <c r="DB260" s="27"/>
      <c r="DC260" s="27"/>
      <c r="DD260" s="27"/>
      <c r="DE260" s="27"/>
      <c r="DF260" s="27"/>
      <c r="DG260" s="27"/>
      <c r="DH260" s="27"/>
      <c r="DI260" s="27"/>
      <c r="DJ260" s="27"/>
      <c r="DK260" s="27"/>
      <c r="DL260" s="27"/>
      <c r="DM260" s="27"/>
      <c r="DN260" s="27"/>
      <c r="DO260" s="27"/>
      <c r="DP260" s="27"/>
      <c r="DQ260" s="27"/>
      <c r="DR260" s="27"/>
      <c r="DS260" s="27"/>
      <c r="DT260" s="27"/>
      <c r="DU260" s="27"/>
      <c r="DV260" s="27"/>
      <c r="DW260" s="27"/>
      <c r="DX260" s="27"/>
      <c r="DY260" s="27"/>
      <c r="DZ260" s="27"/>
      <c r="EA260" s="27"/>
      <c r="EB260" s="27"/>
      <c r="EC260" s="27"/>
      <c r="ED260" s="27"/>
      <c r="EE260" s="27"/>
      <c r="EF260" s="27"/>
      <c r="EG260" s="27"/>
      <c r="EH260" s="27"/>
      <c r="EI260" s="27"/>
      <c r="EJ260" s="27"/>
      <c r="EK260" s="27"/>
      <c r="EL260" s="27"/>
      <c r="EM260" s="27"/>
      <c r="EN260" s="27"/>
      <c r="EO260" s="27"/>
      <c r="EP260" s="27"/>
      <c r="EQ260" s="27"/>
      <c r="ER260" s="27"/>
      <c r="ES260" s="27"/>
      <c r="ET260" s="27"/>
      <c r="EU260" s="27"/>
      <c r="EV260" s="27"/>
      <c r="EW260" s="27"/>
      <c r="EX260" s="27"/>
      <c r="EY260" s="27"/>
      <c r="EZ260" s="27"/>
      <c r="FA260" s="27"/>
      <c r="FB260" s="27"/>
      <c r="FC260" s="27"/>
      <c r="FD260" s="27"/>
      <c r="FE260" s="27"/>
      <c r="FF260" s="27"/>
      <c r="FG260" s="27"/>
      <c r="FH260" s="27"/>
      <c r="FI260" s="27"/>
      <c r="FJ260" s="27"/>
      <c r="FK260" s="27"/>
      <c r="FL260" s="27"/>
      <c r="FM260" s="27"/>
      <c r="FN260" s="27"/>
      <c r="FO260" s="27"/>
      <c r="FP260" s="27"/>
      <c r="FQ260" s="27"/>
      <c r="FR260" s="27"/>
      <c r="FS260" s="27"/>
      <c r="FT260" s="27"/>
      <c r="FU260" s="27"/>
      <c r="FV260" s="27"/>
      <c r="FW260" s="27"/>
      <c r="FX260" s="27"/>
      <c r="FY260" s="27"/>
      <c r="FZ260" s="27"/>
      <c r="GA260" s="27"/>
      <c r="GB260" s="27"/>
      <c r="GC260" s="27"/>
      <c r="GD260" s="27"/>
      <c r="GE260" s="27"/>
      <c r="GF260" s="27"/>
      <c r="GG260" s="27"/>
      <c r="GH260" s="27"/>
      <c r="GI260" s="27"/>
      <c r="GJ260" s="27"/>
      <c r="GK260" s="27"/>
      <c r="GL260" s="27"/>
      <c r="GM260" s="27"/>
      <c r="GN260" s="27"/>
      <c r="GO260" s="27"/>
      <c r="GP260" s="27"/>
      <c r="GQ260" s="27"/>
      <c r="GR260" s="27"/>
      <c r="GS260" s="27"/>
      <c r="GT260" s="27"/>
      <c r="GU260" s="27"/>
      <c r="GV260" s="27"/>
      <c r="GW260" s="27"/>
      <c r="GX260" s="27"/>
      <c r="GY260" s="27"/>
      <c r="GZ260" s="27"/>
      <c r="HA260" s="27"/>
      <c r="HB260" s="27"/>
      <c r="HC260" s="27"/>
      <c r="HD260" s="27"/>
      <c r="HE260" s="27"/>
      <c r="HF260" s="27"/>
      <c r="HG260" s="27"/>
      <c r="HH260" s="27"/>
      <c r="HI260" s="27"/>
      <c r="HJ260" s="27"/>
      <c r="HK260" s="27"/>
      <c r="HL260" s="27"/>
      <c r="HM260" s="27"/>
      <c r="HN260" s="27"/>
      <c r="HO260" s="27"/>
      <c r="HP260" s="27"/>
      <c r="HQ260" s="27"/>
      <c r="HR260" s="27"/>
      <c r="HS260" s="27"/>
      <c r="HT260" s="27"/>
      <c r="HU260" s="27"/>
      <c r="HV260" s="27"/>
      <c r="HW260" s="27"/>
      <c r="HX260" s="27"/>
      <c r="HY260" s="27"/>
      <c r="HZ260" s="27"/>
      <c r="IA260" s="27"/>
      <c r="IB260" s="27"/>
      <c r="IC260" s="27"/>
      <c r="ID260" s="27"/>
      <c r="IE260" s="27"/>
      <c r="IF260" s="27"/>
      <c r="IG260" s="27"/>
      <c r="IH260" s="27"/>
      <c r="II260" s="27"/>
      <c r="IJ260" s="27"/>
      <c r="IK260" s="27"/>
      <c r="IL260" s="27"/>
      <c r="IM260" s="27"/>
      <c r="IN260" s="27"/>
      <c r="IO260" s="27"/>
      <c r="IP260" s="27"/>
      <c r="IQ260" s="27"/>
      <c r="IR260" s="27"/>
      <c r="IS260" s="27"/>
      <c r="IT260" s="27"/>
    </row>
    <row r="261" spans="1:254" ht="12" customHeight="1" x14ac:dyDescent="0.15">
      <c r="A261" s="4" t="s">
        <v>571</v>
      </c>
      <c r="B261" s="5" t="s">
        <v>625</v>
      </c>
      <c r="C261" s="27">
        <f>IF(C73=" ",0,C73)</f>
        <v>0.32917600000000002</v>
      </c>
      <c r="D261" s="27">
        <f>IF(D73=" ",0,D73)</f>
        <v>0.3342078</v>
      </c>
      <c r="E261" s="27">
        <f t="shared" ref="E261:BP261" si="132">IF(E73=" ",0,E73)</f>
        <v>0</v>
      </c>
      <c r="F261" s="27">
        <f t="shared" si="132"/>
        <v>0.61481850000000005</v>
      </c>
      <c r="G261" s="27">
        <f t="shared" si="132"/>
        <v>0</v>
      </c>
      <c r="H261" s="27">
        <f t="shared" si="132"/>
        <v>0.58266499999999999</v>
      </c>
      <c r="I261" s="27">
        <f t="shared" si="132"/>
        <v>0</v>
      </c>
      <c r="J261" s="27">
        <f t="shared" si="132"/>
        <v>0</v>
      </c>
      <c r="K261" s="27">
        <f t="shared" si="132"/>
        <v>0.43353900000000001</v>
      </c>
      <c r="L261" s="27">
        <f t="shared" si="132"/>
        <v>0.47114709999999999</v>
      </c>
      <c r="M261" s="27">
        <f t="shared" si="132"/>
        <v>0.33824710000000002</v>
      </c>
      <c r="N261" s="27">
        <f t="shared" si="132"/>
        <v>0.47596929999999998</v>
      </c>
      <c r="O261" s="27">
        <f t="shared" si="132"/>
        <v>0</v>
      </c>
      <c r="P261" s="27">
        <f t="shared" si="132"/>
        <v>0.47114709999999999</v>
      </c>
      <c r="Q261" s="27">
        <f t="shared" si="132"/>
        <v>0.47114709999999999</v>
      </c>
      <c r="R261" s="27">
        <f t="shared" si="132"/>
        <v>0.67372279999999996</v>
      </c>
      <c r="S261" s="27">
        <f t="shared" si="132"/>
        <v>0</v>
      </c>
      <c r="T261" s="27">
        <f t="shared" si="132"/>
        <v>0.52833640000000004</v>
      </c>
      <c r="U261" s="27">
        <f t="shared" si="132"/>
        <v>0.47114709999999999</v>
      </c>
      <c r="V261" s="27">
        <f t="shared" si="132"/>
        <v>0.4725183</v>
      </c>
      <c r="W261" s="27">
        <f t="shared" si="132"/>
        <v>0.58886640000000001</v>
      </c>
      <c r="X261" s="27">
        <f t="shared" si="132"/>
        <v>0.59044870000000005</v>
      </c>
      <c r="Y261" s="27">
        <f t="shared" si="132"/>
        <v>0.41420980000000002</v>
      </c>
      <c r="Z261" s="27">
        <f t="shared" si="132"/>
        <v>0.67264270000000004</v>
      </c>
      <c r="AA261" s="27">
        <f t="shared" si="132"/>
        <v>0.21842900000000001</v>
      </c>
      <c r="AB261" s="27">
        <f t="shared" si="132"/>
        <v>0.47114709999999999</v>
      </c>
      <c r="AC261" s="27">
        <f t="shared" si="132"/>
        <v>0.46738619999999997</v>
      </c>
      <c r="AD261" s="27">
        <f t="shared" si="132"/>
        <v>0.33105950000000001</v>
      </c>
      <c r="AE261" s="27">
        <f t="shared" si="132"/>
        <v>0</v>
      </c>
      <c r="AF261" s="27">
        <f t="shared" si="132"/>
        <v>0.38229849999999999</v>
      </c>
      <c r="AG261" s="27">
        <f t="shared" si="132"/>
        <v>0.29298550000000001</v>
      </c>
      <c r="AH261" s="27">
        <f t="shared" si="132"/>
        <v>0.29416680000000001</v>
      </c>
      <c r="AI261" s="27">
        <f t="shared" si="132"/>
        <v>0</v>
      </c>
      <c r="AJ261" s="27">
        <f t="shared" si="132"/>
        <v>0.33105950000000001</v>
      </c>
      <c r="AK261" s="27">
        <f t="shared" si="132"/>
        <v>0.33105960000000001</v>
      </c>
      <c r="AL261" s="27">
        <f t="shared" si="132"/>
        <v>0.33105960000000001</v>
      </c>
      <c r="AM261" s="27">
        <f t="shared" si="132"/>
        <v>0.58760860000000004</v>
      </c>
      <c r="AN261" s="27">
        <f t="shared" si="132"/>
        <v>0.26600639999999998</v>
      </c>
      <c r="AO261" s="27">
        <f t="shared" si="132"/>
        <v>0.26639099999999999</v>
      </c>
      <c r="AP261" s="27">
        <f t="shared" si="132"/>
        <v>0</v>
      </c>
      <c r="AQ261" s="27">
        <f t="shared" si="132"/>
        <v>0.56700059999999997</v>
      </c>
      <c r="AR261" s="27">
        <f t="shared" si="132"/>
        <v>0</v>
      </c>
      <c r="AS261" s="27">
        <f t="shared" si="132"/>
        <v>0.5873853</v>
      </c>
      <c r="AT261" s="27">
        <f t="shared" si="132"/>
        <v>0.64886779999999999</v>
      </c>
      <c r="AU261" s="27">
        <f t="shared" si="132"/>
        <v>0.47554380000000002</v>
      </c>
      <c r="AV261" s="27">
        <f t="shared" si="132"/>
        <v>0.33824710000000002</v>
      </c>
      <c r="AW261" s="27">
        <f t="shared" si="132"/>
        <v>0.33824710000000002</v>
      </c>
      <c r="AX261" s="27">
        <f t="shared" si="132"/>
        <v>0.33824710000000002</v>
      </c>
      <c r="AY261" s="27">
        <f t="shared" si="132"/>
        <v>0.3385764</v>
      </c>
      <c r="AZ261" s="27">
        <f t="shared" si="132"/>
        <v>0.33824710000000002</v>
      </c>
      <c r="BA261" s="27">
        <f t="shared" si="132"/>
        <v>0.338198</v>
      </c>
      <c r="BB261" s="27">
        <f t="shared" si="132"/>
        <v>0.31106850000000003</v>
      </c>
      <c r="BC261" s="27">
        <f t="shared" si="132"/>
        <v>0.3385764</v>
      </c>
      <c r="BD261" s="27">
        <f t="shared" si="132"/>
        <v>0</v>
      </c>
      <c r="BE261" s="27">
        <f t="shared" si="132"/>
        <v>0.29416680000000001</v>
      </c>
      <c r="BF261" s="27">
        <f t="shared" si="132"/>
        <v>0.29416680000000001</v>
      </c>
      <c r="BG261" s="27">
        <f t="shared" si="132"/>
        <v>0.29416680000000001</v>
      </c>
      <c r="BH261" s="27">
        <f t="shared" si="132"/>
        <v>0.27678170000000002</v>
      </c>
      <c r="BI261" s="27">
        <f t="shared" si="132"/>
        <v>0.29416680000000001</v>
      </c>
      <c r="BJ261" s="27">
        <f t="shared" si="132"/>
        <v>0.29413070000000002</v>
      </c>
      <c r="BK261" s="27">
        <f t="shared" si="132"/>
        <v>0.26375140000000002</v>
      </c>
      <c r="BL261" s="27">
        <f t="shared" si="132"/>
        <v>0.27678140000000001</v>
      </c>
      <c r="BM261" s="27">
        <f t="shared" si="132"/>
        <v>0</v>
      </c>
      <c r="BN261" s="27">
        <f t="shared" si="132"/>
        <v>0.21842900000000001</v>
      </c>
      <c r="BO261" s="27">
        <f t="shared" si="132"/>
        <v>0.21842900000000001</v>
      </c>
      <c r="BP261" s="27">
        <f t="shared" si="132"/>
        <v>0.21842900000000001</v>
      </c>
      <c r="BQ261" s="27">
        <f t="shared" ref="BQ261:CO261" si="133">IF(BQ73=" ",0,BQ73)</f>
        <v>0.21808900000000001</v>
      </c>
      <c r="BR261" s="27">
        <f t="shared" si="133"/>
        <v>0.21842900000000001</v>
      </c>
      <c r="BS261" s="27">
        <f t="shared" si="133"/>
        <v>0.21839929999999999</v>
      </c>
      <c r="BT261" s="27">
        <f t="shared" si="133"/>
        <v>0.2084191</v>
      </c>
      <c r="BU261" s="27">
        <f t="shared" si="133"/>
        <v>0.21808900000000001</v>
      </c>
      <c r="BV261" s="27">
        <f t="shared" si="133"/>
        <v>0</v>
      </c>
      <c r="BW261" s="27">
        <f t="shared" si="133"/>
        <v>0.26639099999999999</v>
      </c>
      <c r="BX261" s="27">
        <f t="shared" si="133"/>
        <v>0.26639099999999999</v>
      </c>
      <c r="BY261" s="27">
        <f t="shared" si="133"/>
        <v>0.26639099999999999</v>
      </c>
      <c r="BZ261" s="27">
        <f t="shared" si="133"/>
        <v>0.2663894</v>
      </c>
      <c r="CA261" s="27">
        <f t="shared" si="133"/>
        <v>0.26639099999999999</v>
      </c>
      <c r="CB261" s="27">
        <f t="shared" si="133"/>
        <v>0.26637369999999999</v>
      </c>
      <c r="CC261" s="27">
        <f t="shared" si="133"/>
        <v>0.25087140000000002</v>
      </c>
      <c r="CD261" s="27">
        <f t="shared" si="133"/>
        <v>0.2663894</v>
      </c>
      <c r="CE261" s="27">
        <f t="shared" si="133"/>
        <v>0</v>
      </c>
      <c r="CF261" s="27">
        <f t="shared" si="133"/>
        <v>0.32088309999999998</v>
      </c>
      <c r="CG261" s="27">
        <f t="shared" si="133"/>
        <v>0.33824710000000002</v>
      </c>
      <c r="CH261" s="27">
        <f t="shared" si="133"/>
        <v>0.53066740000000001</v>
      </c>
      <c r="CI261" s="27">
        <f t="shared" si="133"/>
        <v>0</v>
      </c>
      <c r="CJ261" s="27">
        <f t="shared" si="133"/>
        <v>0.21842900000000001</v>
      </c>
      <c r="CK261" s="27">
        <f t="shared" si="133"/>
        <v>0.29416680000000001</v>
      </c>
      <c r="CL261" s="27">
        <f t="shared" si="133"/>
        <v>0.4142113</v>
      </c>
      <c r="CM261" s="27">
        <f t="shared" si="133"/>
        <v>0.26639099999999999</v>
      </c>
      <c r="CN261" s="27">
        <f t="shared" si="133"/>
        <v>0.41117189999999998</v>
      </c>
      <c r="CO261" s="27">
        <f t="shared" si="133"/>
        <v>0</v>
      </c>
      <c r="CP261" s="27"/>
      <c r="CQ261" s="27"/>
      <c r="CR261" s="27"/>
      <c r="CS261" s="27"/>
      <c r="CT261" s="27"/>
      <c r="CU261" s="27"/>
      <c r="CV261" s="27"/>
      <c r="CW261" s="27"/>
      <c r="CX261" s="27"/>
      <c r="CY261" s="27"/>
      <c r="CZ261" s="27"/>
      <c r="DA261" s="27"/>
      <c r="DB261" s="27"/>
      <c r="DC261" s="27"/>
      <c r="DD261" s="27"/>
      <c r="DE261" s="27"/>
      <c r="DF261" s="27"/>
      <c r="DG261" s="27"/>
      <c r="DH261" s="27"/>
      <c r="DI261" s="27"/>
      <c r="DJ261" s="27"/>
      <c r="DK261" s="27"/>
      <c r="DL261" s="27"/>
      <c r="DM261" s="27"/>
      <c r="DN261" s="27"/>
      <c r="DO261" s="27"/>
      <c r="DP261" s="27"/>
      <c r="DQ261" s="27"/>
      <c r="DR261" s="27"/>
      <c r="DS261" s="27"/>
      <c r="DT261" s="27"/>
      <c r="DU261" s="27"/>
      <c r="DV261" s="27"/>
      <c r="DW261" s="27"/>
      <c r="DX261" s="27"/>
      <c r="DY261" s="27"/>
      <c r="DZ261" s="27"/>
      <c r="EA261" s="27"/>
      <c r="EB261" s="27"/>
      <c r="EC261" s="27"/>
      <c r="ED261" s="27"/>
      <c r="EE261" s="27"/>
      <c r="EF261" s="27"/>
      <c r="EG261" s="27"/>
      <c r="EH261" s="27"/>
      <c r="EI261" s="27"/>
      <c r="EJ261" s="27"/>
      <c r="EK261" s="27"/>
      <c r="EL261" s="27"/>
      <c r="EM261" s="27"/>
      <c r="EN261" s="27"/>
      <c r="EO261" s="27"/>
      <c r="EP261" s="27"/>
      <c r="EQ261" s="27"/>
      <c r="ER261" s="27"/>
      <c r="ES261" s="27"/>
      <c r="ET261" s="27"/>
      <c r="EU261" s="27"/>
      <c r="EV261" s="27"/>
      <c r="EW261" s="27"/>
      <c r="EX261" s="27"/>
      <c r="EY261" s="27"/>
      <c r="EZ261" s="27"/>
      <c r="FA261" s="27"/>
      <c r="FB261" s="27"/>
      <c r="FC261" s="27"/>
      <c r="FD261" s="27"/>
      <c r="FE261" s="27"/>
      <c r="FF261" s="27"/>
      <c r="FG261" s="27"/>
      <c r="FH261" s="27"/>
      <c r="FI261" s="27"/>
      <c r="FJ261" s="27"/>
      <c r="FK261" s="27"/>
      <c r="FL261" s="27"/>
      <c r="FM261" s="27"/>
      <c r="FN261" s="27"/>
      <c r="FO261" s="27"/>
      <c r="FP261" s="27"/>
      <c r="FQ261" s="27"/>
      <c r="FR261" s="27"/>
      <c r="FS261" s="27"/>
      <c r="FT261" s="27"/>
      <c r="FU261" s="27"/>
      <c r="FV261" s="27"/>
      <c r="FW261" s="27"/>
      <c r="FX261" s="27"/>
      <c r="FY261" s="27"/>
      <c r="FZ261" s="27"/>
      <c r="GA261" s="27"/>
      <c r="GB261" s="27"/>
      <c r="GC261" s="27"/>
      <c r="GD261" s="27"/>
      <c r="GE261" s="27"/>
      <c r="GF261" s="27"/>
      <c r="GG261" s="27"/>
      <c r="GH261" s="27"/>
      <c r="GI261" s="27"/>
      <c r="GJ261" s="27"/>
      <c r="GK261" s="27"/>
      <c r="GL261" s="27"/>
      <c r="GM261" s="27"/>
      <c r="GN261" s="27"/>
      <c r="GO261" s="27"/>
      <c r="GP261" s="27"/>
      <c r="GQ261" s="27"/>
      <c r="GR261" s="27"/>
      <c r="GS261" s="27"/>
      <c r="GT261" s="27"/>
      <c r="GU261" s="27"/>
      <c r="GV261" s="27"/>
      <c r="GW261" s="27"/>
      <c r="GX261" s="27"/>
      <c r="GY261" s="27"/>
      <c r="GZ261" s="27"/>
      <c r="HA261" s="27"/>
      <c r="HB261" s="27"/>
      <c r="HC261" s="27"/>
      <c r="HD261" s="27"/>
      <c r="HE261" s="27"/>
      <c r="HF261" s="27"/>
      <c r="HG261" s="27"/>
      <c r="HH261" s="27"/>
      <c r="HI261" s="27"/>
      <c r="HJ261" s="27"/>
      <c r="HK261" s="27"/>
      <c r="HL261" s="27"/>
      <c r="HM261" s="27"/>
      <c r="HN261" s="27"/>
      <c r="HO261" s="27"/>
      <c r="HP261" s="27"/>
      <c r="HQ261" s="27"/>
      <c r="HR261" s="27"/>
      <c r="HS261" s="27"/>
      <c r="HT261" s="27"/>
      <c r="HU261" s="27"/>
      <c r="HV261" s="27"/>
      <c r="HW261" s="27"/>
      <c r="HX261" s="27"/>
      <c r="HY261" s="27"/>
      <c r="HZ261" s="27"/>
      <c r="IA261" s="27"/>
      <c r="IB261" s="27"/>
      <c r="IC261" s="27"/>
      <c r="ID261" s="27"/>
      <c r="IE261" s="27"/>
      <c r="IF261" s="27"/>
      <c r="IG261" s="27"/>
      <c r="IH261" s="27"/>
      <c r="II261" s="27"/>
      <c r="IJ261" s="27"/>
      <c r="IK261" s="27"/>
      <c r="IL261" s="27"/>
      <c r="IM261" s="27"/>
      <c r="IN261" s="27"/>
      <c r="IO261" s="27"/>
      <c r="IP261" s="27"/>
      <c r="IQ261" s="27"/>
      <c r="IR261" s="27"/>
      <c r="IS261" s="27"/>
      <c r="IT261" s="27"/>
    </row>
    <row r="262" spans="1:254" ht="12" customHeight="1" x14ac:dyDescent="0.15">
      <c r="A262" s="4" t="s">
        <v>567</v>
      </c>
      <c r="B262" s="5" t="s">
        <v>626</v>
      </c>
      <c r="C262" s="57">
        <f>IF(C72=" ",0,C72)</f>
        <v>29.537320000000001</v>
      </c>
      <c r="D262" s="57">
        <f>IF(D72=" ",0,D72)</f>
        <v>33.825369999999999</v>
      </c>
      <c r="E262" s="57">
        <f t="shared" ref="E262:BP262" si="134">IF(E72=" ",0,E72)</f>
        <v>0</v>
      </c>
      <c r="F262" s="57">
        <f t="shared" si="134"/>
        <v>63.130279999999999</v>
      </c>
      <c r="G262" s="57">
        <f t="shared" si="134"/>
        <v>0</v>
      </c>
      <c r="H262" s="57">
        <f t="shared" si="134"/>
        <v>55.595689999999998</v>
      </c>
      <c r="I262" s="57">
        <f t="shared" si="134"/>
        <v>0</v>
      </c>
      <c r="J262" s="57">
        <f t="shared" si="134"/>
        <v>0</v>
      </c>
      <c r="K262" s="57">
        <f t="shared" si="134"/>
        <v>26.43525</v>
      </c>
      <c r="L262" s="57">
        <f t="shared" si="134"/>
        <v>27.368230000000001</v>
      </c>
      <c r="M262" s="57">
        <f t="shared" si="134"/>
        <v>21.598459999999999</v>
      </c>
      <c r="N262" s="57">
        <f t="shared" si="134"/>
        <v>25.494070000000001</v>
      </c>
      <c r="O262" s="57">
        <f t="shared" si="134"/>
        <v>0</v>
      </c>
      <c r="P262" s="57">
        <f t="shared" si="134"/>
        <v>27.368230000000001</v>
      </c>
      <c r="Q262" s="57">
        <f t="shared" si="134"/>
        <v>27.368230000000001</v>
      </c>
      <c r="R262" s="57">
        <f t="shared" si="134"/>
        <v>22.91189</v>
      </c>
      <c r="S262" s="57">
        <f t="shared" si="134"/>
        <v>0</v>
      </c>
      <c r="T262" s="57">
        <f t="shared" si="134"/>
        <v>48.574719999999999</v>
      </c>
      <c r="U262" s="57">
        <f t="shared" si="134"/>
        <v>27.368230000000001</v>
      </c>
      <c r="V262" s="57">
        <f t="shared" si="134"/>
        <v>27.395219999999998</v>
      </c>
      <c r="W262" s="57">
        <f t="shared" si="134"/>
        <v>68.270129999999995</v>
      </c>
      <c r="X262" s="57">
        <f t="shared" si="134"/>
        <v>68.296580000000006</v>
      </c>
      <c r="Y262" s="57">
        <f t="shared" si="134"/>
        <v>20.58032</v>
      </c>
      <c r="Z262" s="57">
        <f t="shared" si="134"/>
        <v>22.90044</v>
      </c>
      <c r="AA262" s="57">
        <f t="shared" si="134"/>
        <v>15.16385</v>
      </c>
      <c r="AB262" s="57">
        <f t="shared" si="134"/>
        <v>27.368230000000001</v>
      </c>
      <c r="AC262" s="57">
        <f t="shared" si="134"/>
        <v>27.4968</v>
      </c>
      <c r="AD262" s="57">
        <f t="shared" si="134"/>
        <v>29.65888</v>
      </c>
      <c r="AE262" s="57">
        <f t="shared" si="134"/>
        <v>0</v>
      </c>
      <c r="AF262" s="57">
        <f t="shared" si="134"/>
        <v>32.041539999999998</v>
      </c>
      <c r="AG262" s="57">
        <f t="shared" si="134"/>
        <v>21.443090000000002</v>
      </c>
      <c r="AH262" s="57">
        <f t="shared" si="134"/>
        <v>21.488859999999999</v>
      </c>
      <c r="AI262" s="57">
        <f t="shared" si="134"/>
        <v>0</v>
      </c>
      <c r="AJ262" s="57">
        <f t="shared" si="134"/>
        <v>29.65889</v>
      </c>
      <c r="AK262" s="57">
        <f t="shared" si="134"/>
        <v>29.658899999999999</v>
      </c>
      <c r="AL262" s="57">
        <f t="shared" si="134"/>
        <v>29.658899999999999</v>
      </c>
      <c r="AM262" s="57">
        <f t="shared" si="134"/>
        <v>68.235789999999994</v>
      </c>
      <c r="AN262" s="57">
        <f t="shared" si="134"/>
        <v>57.726179999999999</v>
      </c>
      <c r="AO262" s="57">
        <f t="shared" si="134"/>
        <v>57.752549999999999</v>
      </c>
      <c r="AP262" s="57">
        <f t="shared" si="134"/>
        <v>0</v>
      </c>
      <c r="AQ262" s="57">
        <f t="shared" si="134"/>
        <v>65.022019999999998</v>
      </c>
      <c r="AR262" s="57">
        <f t="shared" si="134"/>
        <v>0</v>
      </c>
      <c r="AS262" s="57">
        <f t="shared" si="134"/>
        <v>67.977400000000003</v>
      </c>
      <c r="AT262" s="57">
        <f t="shared" si="134"/>
        <v>69.347340000000003</v>
      </c>
      <c r="AU262" s="57">
        <f t="shared" si="134"/>
        <v>25.484660000000002</v>
      </c>
      <c r="AV262" s="57">
        <f t="shared" si="134"/>
        <v>21.598459999999999</v>
      </c>
      <c r="AW262" s="57">
        <f t="shared" si="134"/>
        <v>21.598459999999999</v>
      </c>
      <c r="AX262" s="57">
        <f t="shared" si="134"/>
        <v>21.598459999999999</v>
      </c>
      <c r="AY262" s="57">
        <f t="shared" si="134"/>
        <v>20.852920000000001</v>
      </c>
      <c r="AZ262" s="57">
        <f t="shared" si="134"/>
        <v>21.598459999999999</v>
      </c>
      <c r="BA262" s="57">
        <f t="shared" si="134"/>
        <v>21.596679999999999</v>
      </c>
      <c r="BB262" s="57">
        <f t="shared" si="134"/>
        <v>19.998930000000001</v>
      </c>
      <c r="BC262" s="57">
        <f t="shared" si="134"/>
        <v>20.852910000000001</v>
      </c>
      <c r="BD262" s="57">
        <f t="shared" si="134"/>
        <v>0</v>
      </c>
      <c r="BE262" s="57">
        <f t="shared" si="134"/>
        <v>21.488859999999999</v>
      </c>
      <c r="BF262" s="57">
        <f t="shared" si="134"/>
        <v>21.488859999999999</v>
      </c>
      <c r="BG262" s="57">
        <f t="shared" si="134"/>
        <v>21.488859999999999</v>
      </c>
      <c r="BH262" s="57">
        <f t="shared" si="134"/>
        <v>18.74738</v>
      </c>
      <c r="BI262" s="57">
        <f t="shared" si="134"/>
        <v>21.488859999999999</v>
      </c>
      <c r="BJ262" s="57">
        <f t="shared" si="134"/>
        <v>21.487459999999999</v>
      </c>
      <c r="BK262" s="57">
        <f t="shared" si="134"/>
        <v>18.674969999999998</v>
      </c>
      <c r="BL262" s="57">
        <f t="shared" si="134"/>
        <v>18.747330000000002</v>
      </c>
      <c r="BM262" s="57">
        <f t="shared" si="134"/>
        <v>0</v>
      </c>
      <c r="BN262" s="57">
        <f t="shared" si="134"/>
        <v>15.16385</v>
      </c>
      <c r="BO262" s="57">
        <f t="shared" si="134"/>
        <v>15.16385</v>
      </c>
      <c r="BP262" s="57">
        <f t="shared" si="134"/>
        <v>15.16385</v>
      </c>
      <c r="BQ262" s="57">
        <f t="shared" ref="BQ262:CO262" si="135">IF(BQ72=" ",0,BQ72)</f>
        <v>15.179180000000001</v>
      </c>
      <c r="BR262" s="57">
        <f t="shared" si="135"/>
        <v>15.16385</v>
      </c>
      <c r="BS262" s="57">
        <f t="shared" si="135"/>
        <v>15.161989999999999</v>
      </c>
      <c r="BT262" s="57">
        <f t="shared" si="135"/>
        <v>14.53678</v>
      </c>
      <c r="BU262" s="57">
        <f t="shared" si="135"/>
        <v>15.179180000000001</v>
      </c>
      <c r="BV262" s="57">
        <f t="shared" si="135"/>
        <v>0</v>
      </c>
      <c r="BW262" s="57">
        <f t="shared" si="135"/>
        <v>57.752549999999999</v>
      </c>
      <c r="BX262" s="57">
        <f t="shared" si="135"/>
        <v>57.752549999999999</v>
      </c>
      <c r="BY262" s="57">
        <f t="shared" si="135"/>
        <v>57.752549999999999</v>
      </c>
      <c r="BZ262" s="57">
        <f t="shared" si="135"/>
        <v>57.752940000000002</v>
      </c>
      <c r="CA262" s="57">
        <f t="shared" si="135"/>
        <v>57.752549999999999</v>
      </c>
      <c r="CB262" s="57">
        <f t="shared" si="135"/>
        <v>57.751359999999998</v>
      </c>
      <c r="CC262" s="57">
        <f t="shared" si="135"/>
        <v>56.62829</v>
      </c>
      <c r="CD262" s="57">
        <f t="shared" si="135"/>
        <v>57.752940000000002</v>
      </c>
      <c r="CE262" s="57">
        <f t="shared" si="135"/>
        <v>0</v>
      </c>
      <c r="CF262" s="57">
        <f t="shared" si="135"/>
        <v>31.439540000000001</v>
      </c>
      <c r="CG262" s="57">
        <f t="shared" si="135"/>
        <v>21.598459999999999</v>
      </c>
      <c r="CH262" s="57">
        <f t="shared" si="135"/>
        <v>48.70543</v>
      </c>
      <c r="CI262" s="57">
        <f t="shared" si="135"/>
        <v>0</v>
      </c>
      <c r="CJ262" s="57">
        <f t="shared" si="135"/>
        <v>15.16385</v>
      </c>
      <c r="CK262" s="57">
        <f t="shared" si="135"/>
        <v>21.488859999999999</v>
      </c>
      <c r="CL262" s="57">
        <f t="shared" si="135"/>
        <v>20.580349999999999</v>
      </c>
      <c r="CM262" s="57">
        <f t="shared" si="135"/>
        <v>57.752549999999999</v>
      </c>
      <c r="CN262" s="57">
        <f t="shared" si="135"/>
        <v>23.898790000000002</v>
      </c>
      <c r="CO262" s="57">
        <f t="shared" si="135"/>
        <v>0</v>
      </c>
      <c r="CP262" s="57"/>
      <c r="CQ262" s="57"/>
      <c r="CR262" s="57"/>
      <c r="CS262" s="57"/>
      <c r="CT262" s="57"/>
      <c r="CU262" s="57"/>
      <c r="CV262" s="57"/>
      <c r="CW262" s="57"/>
      <c r="CX262" s="57"/>
      <c r="CY262" s="57"/>
      <c r="CZ262" s="57"/>
      <c r="DA262" s="57"/>
      <c r="DB262" s="57"/>
      <c r="DC262" s="57"/>
      <c r="DD262" s="57"/>
      <c r="DE262" s="57"/>
      <c r="DF262" s="57"/>
      <c r="DG262" s="57"/>
      <c r="DH262" s="57"/>
      <c r="DI262" s="57"/>
      <c r="DJ262" s="57"/>
      <c r="DK262" s="57"/>
      <c r="DL262" s="57"/>
      <c r="DM262" s="57"/>
      <c r="DN262" s="57"/>
      <c r="DO262" s="57"/>
      <c r="DP262" s="57"/>
      <c r="DQ262" s="57"/>
      <c r="DR262" s="57"/>
      <c r="DS262" s="57"/>
      <c r="DT262" s="57"/>
      <c r="DU262" s="57"/>
      <c r="DV262" s="57"/>
      <c r="DW262" s="57"/>
      <c r="DX262" s="57"/>
      <c r="DY262" s="57"/>
      <c r="DZ262" s="57"/>
      <c r="EA262" s="57"/>
      <c r="EB262" s="57"/>
      <c r="EC262" s="57"/>
      <c r="ED262" s="57"/>
      <c r="EE262" s="57"/>
      <c r="EF262" s="57"/>
      <c r="EG262" s="57"/>
      <c r="EH262" s="57"/>
      <c r="EI262" s="57"/>
      <c r="EJ262" s="57"/>
      <c r="EK262" s="57"/>
      <c r="EL262" s="57"/>
      <c r="EM262" s="57"/>
      <c r="EN262" s="57"/>
      <c r="EO262" s="57"/>
      <c r="EP262" s="57"/>
      <c r="EQ262" s="57"/>
      <c r="ER262" s="57"/>
      <c r="ES262" s="57"/>
      <c r="ET262" s="57"/>
      <c r="EU262" s="57"/>
      <c r="EV262" s="57"/>
      <c r="EW262" s="57"/>
      <c r="EX262" s="57"/>
      <c r="EY262" s="57"/>
      <c r="EZ262" s="57"/>
      <c r="FA262" s="57"/>
      <c r="FB262" s="57"/>
      <c r="FC262" s="57"/>
      <c r="FD262" s="57"/>
      <c r="FE262" s="57"/>
      <c r="FF262" s="57"/>
      <c r="FG262" s="57"/>
      <c r="FH262" s="57"/>
      <c r="FI262" s="57"/>
      <c r="FJ262" s="57"/>
      <c r="FK262" s="57"/>
      <c r="FL262" s="57"/>
      <c r="FM262" s="57"/>
      <c r="FN262" s="57"/>
      <c r="FO262" s="57"/>
      <c r="FP262" s="57"/>
      <c r="FQ262" s="57"/>
      <c r="FR262" s="57"/>
      <c r="FS262" s="57"/>
      <c r="FT262" s="57"/>
      <c r="FU262" s="57"/>
      <c r="FV262" s="57"/>
      <c r="FW262" s="57"/>
      <c r="FX262" s="57"/>
      <c r="FY262" s="57"/>
      <c r="FZ262" s="57"/>
      <c r="GA262" s="57"/>
      <c r="GB262" s="57"/>
      <c r="GC262" s="57"/>
      <c r="GD262" s="57"/>
      <c r="GE262" s="57"/>
      <c r="GF262" s="57"/>
      <c r="GG262" s="57"/>
      <c r="GH262" s="57"/>
      <c r="GI262" s="57"/>
      <c r="GJ262" s="57"/>
      <c r="GK262" s="57"/>
      <c r="GL262" s="57"/>
      <c r="GM262" s="57"/>
      <c r="GN262" s="57"/>
      <c r="GO262" s="57"/>
      <c r="GP262" s="57"/>
      <c r="GQ262" s="57"/>
      <c r="GR262" s="57"/>
      <c r="GS262" s="57"/>
      <c r="GT262" s="57"/>
      <c r="GU262" s="57"/>
      <c r="GV262" s="57"/>
      <c r="GW262" s="57"/>
      <c r="GX262" s="57"/>
      <c r="GY262" s="57"/>
      <c r="GZ262" s="57"/>
      <c r="HA262" s="57"/>
      <c r="HB262" s="57"/>
      <c r="HC262" s="57"/>
      <c r="HD262" s="57"/>
      <c r="HE262" s="57"/>
      <c r="HF262" s="57"/>
      <c r="HG262" s="57"/>
      <c r="HH262" s="57"/>
      <c r="HI262" s="57"/>
      <c r="HJ262" s="57"/>
      <c r="HK262" s="57"/>
      <c r="HL262" s="57"/>
      <c r="HM262" s="57"/>
      <c r="HN262" s="57"/>
      <c r="HO262" s="57"/>
      <c r="HP262" s="57"/>
      <c r="HQ262" s="57"/>
      <c r="HR262" s="57"/>
      <c r="HS262" s="57"/>
      <c r="HT262" s="57"/>
      <c r="HU262" s="57"/>
      <c r="HV262" s="57"/>
      <c r="HW262" s="57"/>
      <c r="HX262" s="57"/>
      <c r="HY262" s="57"/>
      <c r="HZ262" s="57"/>
      <c r="IA262" s="57"/>
      <c r="IB262" s="57"/>
      <c r="IC262" s="57"/>
      <c r="ID262" s="57"/>
      <c r="IE262" s="57"/>
      <c r="IF262" s="57"/>
      <c r="IG262" s="57"/>
      <c r="IH262" s="57"/>
      <c r="II262" s="57"/>
      <c r="IJ262" s="57"/>
      <c r="IK262" s="57"/>
      <c r="IL262" s="57"/>
      <c r="IM262" s="57"/>
      <c r="IN262" s="57"/>
      <c r="IO262" s="57"/>
      <c r="IP262" s="57"/>
      <c r="IQ262" s="57"/>
      <c r="IR262" s="57"/>
      <c r="IS262" s="57"/>
      <c r="IT262" s="57"/>
    </row>
    <row r="263" spans="1:254" ht="12" customHeight="1" x14ac:dyDescent="0.15">
      <c r="A263" s="4" t="s">
        <v>578</v>
      </c>
      <c r="B263" s="5" t="s">
        <v>622</v>
      </c>
      <c r="C263" s="58" t="str">
        <f>CONCATENATE(IF(C256=0,"",CONCATENATE(FIXED(C256,3),"(V)")),IF(C259=0,"",CONCATENATE(" ",FIXED(C259,3),"(L)")))</f>
        <v xml:space="preserve"> 2.004(L)</v>
      </c>
      <c r="D263" s="58" t="str">
        <f t="shared" ref="D263:BO263" si="136">CONCATENATE(IF(D256=0,"",CONCATENATE(FIXED(D256,3),"(V)")),IF(D259=0,"",CONCATENATE(" ",FIXED(D259,3),"(L)")))</f>
        <v>3.458(V) 2.563(L)</v>
      </c>
      <c r="E263" s="58" t="str">
        <f t="shared" si="136"/>
        <v>4.057(V)</v>
      </c>
      <c r="F263" s="58" t="str">
        <f t="shared" si="136"/>
        <v xml:space="preserve"> 3.385(L)</v>
      </c>
      <c r="G263" s="58" t="str">
        <f t="shared" si="136"/>
        <v>3.740(V)</v>
      </c>
      <c r="H263" s="58" t="str">
        <f t="shared" si="136"/>
        <v xml:space="preserve"> 2.812(L)</v>
      </c>
      <c r="I263" s="58" t="str">
        <f t="shared" si="136"/>
        <v>1.623(V)</v>
      </c>
      <c r="J263" s="58" t="str">
        <f t="shared" si="136"/>
        <v>1.661(V)</v>
      </c>
      <c r="K263" s="58" t="str">
        <f t="shared" si="136"/>
        <v xml:space="preserve"> 2.173(L)</v>
      </c>
      <c r="L263" s="58" t="str">
        <f t="shared" si="136"/>
        <v xml:space="preserve"> 2.137(L)</v>
      </c>
      <c r="M263" s="58" t="str">
        <f t="shared" si="136"/>
        <v xml:space="preserve"> 2.458(L)</v>
      </c>
      <c r="N263" s="58" t="str">
        <f t="shared" si="136"/>
        <v xml:space="preserve"> 2.029(L)</v>
      </c>
      <c r="O263" s="58" t="str">
        <f t="shared" si="136"/>
        <v>1.660(V)</v>
      </c>
      <c r="P263" s="58" t="str">
        <f t="shared" si="136"/>
        <v xml:space="preserve"> 2.137(L)</v>
      </c>
      <c r="Q263" s="58" t="str">
        <f t="shared" si="136"/>
        <v xml:space="preserve"> 2.137(L)</v>
      </c>
      <c r="R263" s="58" t="str">
        <f t="shared" si="136"/>
        <v xml:space="preserve"> 1.939(L)</v>
      </c>
      <c r="S263" s="58" t="str">
        <f t="shared" si="136"/>
        <v/>
      </c>
      <c r="T263" s="58" t="str">
        <f t="shared" si="136"/>
        <v xml:space="preserve"> 2.770(L)</v>
      </c>
      <c r="U263" s="58" t="str">
        <f t="shared" si="136"/>
        <v xml:space="preserve"> 2.137(L)</v>
      </c>
      <c r="V263" s="58" t="str">
        <f t="shared" si="136"/>
        <v xml:space="preserve"> 2.137(L)</v>
      </c>
      <c r="W263" s="58" t="str">
        <f t="shared" si="136"/>
        <v xml:space="preserve"> 4.025(L)</v>
      </c>
      <c r="X263" s="58" t="str">
        <f t="shared" si="136"/>
        <v xml:space="preserve"> 4.025(L)</v>
      </c>
      <c r="Y263" s="58" t="str">
        <f t="shared" si="136"/>
        <v>1.431(V) 2.415(L)</v>
      </c>
      <c r="Z263" s="58" t="str">
        <f t="shared" si="136"/>
        <v xml:space="preserve"> 1.940(L)</v>
      </c>
      <c r="AA263" s="58" t="str">
        <f t="shared" si="136"/>
        <v>1.697(V) 2.222(L)</v>
      </c>
      <c r="AB263" s="58" t="str">
        <f t="shared" si="136"/>
        <v xml:space="preserve"> 2.137(L)</v>
      </c>
      <c r="AC263" s="58" t="str">
        <f t="shared" si="136"/>
        <v xml:space="preserve"> 2.140(L)</v>
      </c>
      <c r="AD263" s="58" t="str">
        <f t="shared" si="136"/>
        <v xml:space="preserve"> 2.003(L)</v>
      </c>
      <c r="AE263" s="58" t="str">
        <f t="shared" si="136"/>
        <v/>
      </c>
      <c r="AF263" s="58" t="str">
        <f t="shared" si="136"/>
        <v xml:space="preserve"> 2.145(L)</v>
      </c>
      <c r="AG263" s="58" t="str">
        <f t="shared" si="136"/>
        <v xml:space="preserve"> 2.372(L)</v>
      </c>
      <c r="AH263" s="58" t="str">
        <f t="shared" si="136"/>
        <v xml:space="preserve"> 2.372(L)</v>
      </c>
      <c r="AI263" s="58" t="str">
        <f t="shared" si="136"/>
        <v>1.261(V)</v>
      </c>
      <c r="AJ263" s="58" t="str">
        <f t="shared" si="136"/>
        <v xml:space="preserve"> 2.003(L)</v>
      </c>
      <c r="AK263" s="58" t="str">
        <f t="shared" si="136"/>
        <v xml:space="preserve"> 2.003(L)</v>
      </c>
      <c r="AL263" s="58" t="str">
        <f t="shared" si="136"/>
        <v xml:space="preserve"> 2.003(L)</v>
      </c>
      <c r="AM263" s="58" t="str">
        <f t="shared" si="136"/>
        <v xml:space="preserve"> 4.023(L)</v>
      </c>
      <c r="AN263" s="58" t="str">
        <f t="shared" si="136"/>
        <v xml:space="preserve"> 4.159(L)</v>
      </c>
      <c r="AO263" s="58" t="str">
        <f t="shared" si="136"/>
        <v xml:space="preserve"> 4.160(L)</v>
      </c>
      <c r="AP263" s="58" t="str">
        <f t="shared" si="136"/>
        <v>1.963(V)</v>
      </c>
      <c r="AQ263" s="58" t="str">
        <f t="shared" si="136"/>
        <v xml:space="preserve"> 3.601(L)</v>
      </c>
      <c r="AR263" s="58" t="str">
        <f t="shared" si="136"/>
        <v/>
      </c>
      <c r="AS263" s="58" t="str">
        <f t="shared" si="136"/>
        <v xml:space="preserve"> 3.968(L)</v>
      </c>
      <c r="AT263" s="58" t="str">
        <f t="shared" si="136"/>
        <v xml:space="preserve"> 4.056(L)</v>
      </c>
      <c r="AU263" s="58" t="str">
        <f t="shared" si="136"/>
        <v xml:space="preserve"> 2.030(L)</v>
      </c>
      <c r="AV263" s="58" t="str">
        <f t="shared" si="136"/>
        <v xml:space="preserve"> 2.458(L)</v>
      </c>
      <c r="AW263" s="58" t="str">
        <f t="shared" si="136"/>
        <v xml:space="preserve"> 2.458(L)</v>
      </c>
      <c r="AX263" s="58" t="str">
        <f t="shared" si="136"/>
        <v xml:space="preserve"> 2.458(L)</v>
      </c>
      <c r="AY263" s="58" t="str">
        <f t="shared" si="136"/>
        <v>4.048(V) 2.456(L)</v>
      </c>
      <c r="AZ263" s="58" t="str">
        <f t="shared" si="136"/>
        <v xml:space="preserve"> 2.458(L)</v>
      </c>
      <c r="BA263" s="58" t="str">
        <f t="shared" si="136"/>
        <v xml:space="preserve"> 2.458(L)</v>
      </c>
      <c r="BB263" s="58" t="str">
        <f t="shared" si="136"/>
        <v>4.082(V) 2.589(L)</v>
      </c>
      <c r="BC263" s="58" t="str">
        <f t="shared" si="136"/>
        <v xml:space="preserve"> 2.456(L)</v>
      </c>
      <c r="BD263" s="58" t="str">
        <f t="shared" si="136"/>
        <v>4.048(V)</v>
      </c>
      <c r="BE263" s="58" t="str">
        <f t="shared" si="136"/>
        <v xml:space="preserve"> 2.372(L)</v>
      </c>
      <c r="BF263" s="58" t="str">
        <f t="shared" si="136"/>
        <v xml:space="preserve"> 2.372(L)</v>
      </c>
      <c r="BG263" s="58" t="str">
        <f t="shared" si="136"/>
        <v xml:space="preserve"> 2.372(L)</v>
      </c>
      <c r="BH263" s="58" t="str">
        <f t="shared" si="136"/>
        <v>1.646(V) 2.339(L)</v>
      </c>
      <c r="BI263" s="58" t="str">
        <f t="shared" si="136"/>
        <v xml:space="preserve"> 2.372(L)</v>
      </c>
      <c r="BJ263" s="58" t="str">
        <f t="shared" si="136"/>
        <v xml:space="preserve"> 2.372(L)</v>
      </c>
      <c r="BK263" s="58" t="str">
        <f t="shared" si="136"/>
        <v>1.666(V) 2.376(L)</v>
      </c>
      <c r="BL263" s="58" t="str">
        <f t="shared" si="136"/>
        <v xml:space="preserve"> 2.339(L)</v>
      </c>
      <c r="BM263" s="58" t="str">
        <f t="shared" si="136"/>
        <v>1.646(V)</v>
      </c>
      <c r="BN263" s="58" t="str">
        <f t="shared" si="136"/>
        <v>1.697(V) 2.222(L)</v>
      </c>
      <c r="BO263" s="58" t="str">
        <f t="shared" si="136"/>
        <v>1.697(V) 2.222(L)</v>
      </c>
      <c r="BP263" s="58" t="str">
        <f t="shared" ref="BP263:CO265" si="137">CONCATENATE(IF(BP256=0,"",CONCATENATE(FIXED(BP256,3),"(V)")),IF(BP259=0,"",CONCATENATE(" ",FIXED(BP259,3),"(L)")))</f>
        <v>1.697(V) 2.222(L)</v>
      </c>
      <c r="BQ263" s="58" t="str">
        <f t="shared" si="137"/>
        <v>1.695(V) 2.220(L)</v>
      </c>
      <c r="BR263" s="58" t="str">
        <f t="shared" si="137"/>
        <v>1.697(V) 2.222(L)</v>
      </c>
      <c r="BS263" s="58" t="str">
        <f t="shared" si="137"/>
        <v xml:space="preserve"> 2.222(L)</v>
      </c>
      <c r="BT263" s="58" t="str">
        <f t="shared" si="137"/>
        <v>1.719(V) 2.249(L)</v>
      </c>
      <c r="BU263" s="58" t="str">
        <f t="shared" si="137"/>
        <v xml:space="preserve"> 2.220(L)</v>
      </c>
      <c r="BV263" s="58" t="str">
        <f t="shared" si="137"/>
        <v>1.695(V)</v>
      </c>
      <c r="BW263" s="58" t="str">
        <f t="shared" si="137"/>
        <v xml:space="preserve"> 4.160(L)</v>
      </c>
      <c r="BX263" s="58" t="str">
        <f t="shared" si="137"/>
        <v xml:space="preserve"> 4.160(L)</v>
      </c>
      <c r="BY263" s="58" t="str">
        <f t="shared" si="137"/>
        <v xml:space="preserve"> 4.160(L)</v>
      </c>
      <c r="BZ263" s="58" t="str">
        <f t="shared" si="137"/>
        <v>2.184(V) 4.160(L)</v>
      </c>
      <c r="CA263" s="58" t="str">
        <f t="shared" si="137"/>
        <v xml:space="preserve"> 4.160(L)</v>
      </c>
      <c r="CB263" s="58" t="str">
        <f t="shared" si="137"/>
        <v xml:space="preserve"> 4.160(L)</v>
      </c>
      <c r="CC263" s="58" t="str">
        <f t="shared" si="137"/>
        <v>2.204(V) 4.184(L)</v>
      </c>
      <c r="CD263" s="58" t="str">
        <f t="shared" si="137"/>
        <v xml:space="preserve"> 4.160(L)</v>
      </c>
      <c r="CE263" s="58" t="str">
        <f t="shared" si="137"/>
        <v>2.184(V)</v>
      </c>
      <c r="CF263" s="58" t="str">
        <f t="shared" si="137"/>
        <v>2.284(V) 2.630(L)</v>
      </c>
      <c r="CG263" s="58" t="str">
        <f t="shared" si="137"/>
        <v xml:space="preserve"> 2.458(L)</v>
      </c>
      <c r="CH263" s="58" t="str">
        <f t="shared" si="137"/>
        <v xml:space="preserve"> 2.769(L)</v>
      </c>
      <c r="CI263" s="58" t="str">
        <f t="shared" si="137"/>
        <v/>
      </c>
      <c r="CJ263" s="58" t="str">
        <f t="shared" si="137"/>
        <v>1.697(V) 2.222(L)</v>
      </c>
      <c r="CK263" s="58" t="str">
        <f t="shared" si="137"/>
        <v xml:space="preserve"> 2.372(L)</v>
      </c>
      <c r="CL263" s="58" t="str">
        <f t="shared" si="137"/>
        <v>1.431(V) 2.415(L)</v>
      </c>
      <c r="CM263" s="58" t="str">
        <f t="shared" si="137"/>
        <v xml:space="preserve"> 4.160(L)</v>
      </c>
      <c r="CN263" s="58" t="str">
        <f t="shared" si="137"/>
        <v xml:space="preserve"> 2.190(L)</v>
      </c>
      <c r="CO263" s="58" t="str">
        <f t="shared" si="137"/>
        <v>1.700(V)</v>
      </c>
      <c r="CP263" s="58"/>
      <c r="CQ263" s="58"/>
      <c r="CR263" s="58"/>
      <c r="CS263" s="58"/>
      <c r="CT263" s="58"/>
      <c r="CU263" s="58"/>
      <c r="CV263" s="58"/>
      <c r="CW263" s="58"/>
      <c r="CX263" s="58"/>
      <c r="CY263" s="58"/>
      <c r="CZ263" s="58"/>
      <c r="DA263" s="58"/>
      <c r="DB263" s="58"/>
      <c r="DC263" s="58"/>
      <c r="DD263" s="58"/>
      <c r="DE263" s="58"/>
      <c r="DF263" s="58"/>
      <c r="DG263" s="58"/>
      <c r="DH263" s="58"/>
      <c r="DI263" s="58"/>
      <c r="DJ263" s="58"/>
      <c r="DK263" s="58"/>
      <c r="DL263" s="58"/>
      <c r="DM263" s="58"/>
      <c r="DN263" s="58"/>
      <c r="DO263" s="58"/>
      <c r="DP263" s="58"/>
      <c r="DQ263" s="58"/>
      <c r="DR263" s="58"/>
      <c r="DS263" s="58"/>
      <c r="DT263" s="58"/>
      <c r="DU263" s="58"/>
      <c r="DV263" s="58"/>
      <c r="DW263" s="58"/>
      <c r="DX263" s="58"/>
      <c r="DY263" s="58"/>
      <c r="DZ263" s="58"/>
      <c r="EA263" s="58"/>
      <c r="EB263" s="58"/>
      <c r="EC263" s="58"/>
      <c r="ED263" s="58"/>
      <c r="EE263" s="58"/>
      <c r="EF263" s="58"/>
      <c r="EG263" s="58"/>
      <c r="EH263" s="58"/>
      <c r="EI263" s="58"/>
      <c r="EJ263" s="58"/>
      <c r="EK263" s="58"/>
      <c r="EL263" s="58"/>
      <c r="EM263" s="58"/>
      <c r="EN263" s="58"/>
      <c r="EO263" s="58"/>
      <c r="EP263" s="58"/>
      <c r="EQ263" s="58"/>
      <c r="ER263" s="58"/>
      <c r="ES263" s="58"/>
      <c r="ET263" s="58"/>
      <c r="EU263" s="58"/>
      <c r="EV263" s="58"/>
      <c r="EW263" s="58"/>
      <c r="EX263" s="58"/>
      <c r="EY263" s="58"/>
      <c r="EZ263" s="58"/>
      <c r="FA263" s="58"/>
      <c r="FB263" s="58"/>
      <c r="FC263" s="58"/>
      <c r="FD263" s="58"/>
      <c r="FE263" s="58"/>
      <c r="FF263" s="58"/>
      <c r="FG263" s="58"/>
      <c r="FH263" s="58"/>
      <c r="FI263" s="58"/>
      <c r="FJ263" s="58"/>
      <c r="FK263" s="58"/>
      <c r="FL263" s="58"/>
      <c r="FM263" s="58"/>
      <c r="FN263" s="58"/>
      <c r="FO263" s="58"/>
      <c r="FP263" s="58"/>
      <c r="FQ263" s="58"/>
      <c r="FR263" s="58"/>
      <c r="FS263" s="58"/>
      <c r="FT263" s="58"/>
      <c r="FU263" s="58"/>
      <c r="FV263" s="58"/>
      <c r="FW263" s="58"/>
      <c r="FX263" s="58"/>
      <c r="FY263" s="58"/>
      <c r="FZ263" s="58"/>
      <c r="GA263" s="58"/>
      <c r="GB263" s="58"/>
      <c r="GC263" s="58"/>
      <c r="GD263" s="58"/>
      <c r="GE263" s="58"/>
      <c r="GF263" s="58"/>
      <c r="GG263" s="58"/>
      <c r="GH263" s="58"/>
      <c r="GI263" s="58"/>
      <c r="GJ263" s="58"/>
      <c r="GK263" s="58"/>
      <c r="GL263" s="58"/>
      <c r="GM263" s="58"/>
      <c r="GN263" s="58"/>
      <c r="GO263" s="58"/>
      <c r="GP263" s="58"/>
      <c r="GQ263" s="58"/>
      <c r="GR263" s="58"/>
      <c r="GS263" s="58"/>
      <c r="GT263" s="58"/>
      <c r="GU263" s="58"/>
      <c r="GV263" s="58"/>
      <c r="GW263" s="58"/>
      <c r="GX263" s="58"/>
      <c r="GY263" s="58"/>
      <c r="GZ263" s="58"/>
      <c r="HA263" s="58"/>
      <c r="HB263" s="58"/>
      <c r="HC263" s="58"/>
      <c r="HD263" s="58"/>
      <c r="HE263" s="58"/>
      <c r="HF263" s="58"/>
      <c r="HG263" s="58"/>
      <c r="HH263" s="58"/>
      <c r="HI263" s="58"/>
      <c r="HJ263" s="58"/>
      <c r="HK263" s="58"/>
      <c r="HL263" s="58"/>
      <c r="HM263" s="58"/>
      <c r="HN263" s="58"/>
      <c r="HO263" s="58"/>
      <c r="HP263" s="58"/>
      <c r="HQ263" s="58"/>
      <c r="HR263" s="58"/>
      <c r="HS263" s="58"/>
      <c r="HT263" s="58"/>
      <c r="HU263" s="58"/>
      <c r="HV263" s="58"/>
      <c r="HW263" s="58"/>
      <c r="HX263" s="58"/>
      <c r="HY263" s="58"/>
      <c r="HZ263" s="58"/>
      <c r="IA263" s="58"/>
      <c r="IB263" s="58"/>
      <c r="IC263" s="58"/>
      <c r="ID263" s="58"/>
      <c r="IE263" s="58"/>
      <c r="IF263" s="58"/>
      <c r="IG263" s="58"/>
      <c r="IH263" s="58"/>
      <c r="II263" s="58"/>
      <c r="IJ263" s="58"/>
      <c r="IK263" s="58"/>
      <c r="IL263" s="58"/>
      <c r="IM263" s="58"/>
      <c r="IN263" s="58"/>
      <c r="IO263" s="58"/>
      <c r="IP263" s="58"/>
      <c r="IQ263" s="58"/>
      <c r="IR263" s="58"/>
      <c r="IS263" s="58"/>
      <c r="IT263" s="58"/>
    </row>
    <row r="264" spans="1:254" ht="12" customHeight="1" x14ac:dyDescent="0.15">
      <c r="A264" s="4" t="s">
        <v>574</v>
      </c>
      <c r="B264" s="5" t="s">
        <v>624</v>
      </c>
      <c r="C264" s="58" t="str">
        <f>CONCATENATE(IF(C257=0,"",CONCATENATE(FIXED(C257,3),"(V)")),IF(C260=0,"",CONCATENATE(" ",FIXED(C260,3),"(L)")))</f>
        <v xml:space="preserve"> 0.136(L)</v>
      </c>
      <c r="D264" s="58" t="str">
        <f t="shared" ref="D264:BO264" si="138">CONCATENATE(IF(D257=0,"",CONCATENATE(FIXED(D257,3),"(V)")),IF(D260=0,"",CONCATENATE(" ",FIXED(D260,3),"(L)")))</f>
        <v>0.021(V) 0.152(L)</v>
      </c>
      <c r="E264" s="58" t="str">
        <f t="shared" si="138"/>
        <v>0.024(V)</v>
      </c>
      <c r="F264" s="58" t="str">
        <f t="shared" si="138"/>
        <v xml:space="preserve"> 0.260(L)</v>
      </c>
      <c r="G264" s="58" t="str">
        <f t="shared" si="138"/>
        <v>0.021(V)</v>
      </c>
      <c r="H264" s="58" t="str">
        <f t="shared" si="138"/>
        <v xml:space="preserve"> 0.192(L)</v>
      </c>
      <c r="I264" s="58" t="str">
        <f t="shared" si="138"/>
        <v>0.023(V)</v>
      </c>
      <c r="J264" s="58" t="str">
        <f t="shared" si="138"/>
        <v>0.023(V)</v>
      </c>
      <c r="K264" s="58" t="str">
        <f t="shared" si="138"/>
        <v xml:space="preserve"> 0.121(L)</v>
      </c>
      <c r="L264" s="58" t="str">
        <f t="shared" si="138"/>
        <v xml:space="preserve"> 0.123(L)</v>
      </c>
      <c r="M264" s="58" t="str">
        <f t="shared" si="138"/>
        <v xml:space="preserve"> 0.140(L)</v>
      </c>
      <c r="N264" s="58" t="str">
        <f t="shared" si="138"/>
        <v xml:space="preserve"> 0.147(L)</v>
      </c>
      <c r="O264" s="58" t="str">
        <f t="shared" si="138"/>
        <v>0.023(V)</v>
      </c>
      <c r="P264" s="58" t="str">
        <f t="shared" si="138"/>
        <v xml:space="preserve"> 0.123(L)</v>
      </c>
      <c r="Q264" s="58" t="str">
        <f t="shared" si="138"/>
        <v xml:space="preserve"> 0.123(L)</v>
      </c>
      <c r="R264" s="58" t="str">
        <f t="shared" si="138"/>
        <v xml:space="preserve"> 0.124(L)</v>
      </c>
      <c r="S264" s="58" t="str">
        <f t="shared" si="138"/>
        <v/>
      </c>
      <c r="T264" s="58" t="str">
        <f t="shared" si="138"/>
        <v xml:space="preserve"> 0.134(L)</v>
      </c>
      <c r="U264" s="58" t="str">
        <f t="shared" si="138"/>
        <v xml:space="preserve"> 0.123(L)</v>
      </c>
      <c r="V264" s="58" t="str">
        <f t="shared" si="138"/>
        <v xml:space="preserve"> 0.123(L)</v>
      </c>
      <c r="W264" s="58" t="str">
        <f t="shared" si="138"/>
        <v xml:space="preserve"> 0.529(L)</v>
      </c>
      <c r="X264" s="58" t="str">
        <f t="shared" si="138"/>
        <v xml:space="preserve"> 0.529(L)</v>
      </c>
      <c r="Y264" s="58" t="str">
        <f t="shared" si="138"/>
        <v>0.023(V) 0.194(L)</v>
      </c>
      <c r="Z264" s="58" t="str">
        <f t="shared" si="138"/>
        <v xml:space="preserve"> 0.124(L)</v>
      </c>
      <c r="AA264" s="58" t="str">
        <f t="shared" si="138"/>
        <v>0.022(V) 0.102(L)</v>
      </c>
      <c r="AB264" s="58" t="str">
        <f t="shared" si="138"/>
        <v xml:space="preserve"> 0.123(L)</v>
      </c>
      <c r="AC264" s="58" t="str">
        <f t="shared" si="138"/>
        <v xml:space="preserve"> 0.123(L)</v>
      </c>
      <c r="AD264" s="58" t="str">
        <f t="shared" si="138"/>
        <v xml:space="preserve"> 0.136(L)</v>
      </c>
      <c r="AE264" s="58" t="str">
        <f t="shared" si="138"/>
        <v/>
      </c>
      <c r="AF264" s="58" t="str">
        <f t="shared" si="138"/>
        <v xml:space="preserve"> 0.132(L)</v>
      </c>
      <c r="AG264" s="58" t="str">
        <f t="shared" si="138"/>
        <v xml:space="preserve"> 0.109(L)</v>
      </c>
      <c r="AH264" s="58" t="str">
        <f t="shared" si="138"/>
        <v xml:space="preserve"> 0.109(L)</v>
      </c>
      <c r="AI264" s="58" t="str">
        <f t="shared" si="138"/>
        <v>0.015(V)</v>
      </c>
      <c r="AJ264" s="58" t="str">
        <f t="shared" si="138"/>
        <v xml:space="preserve"> 0.136(L)</v>
      </c>
      <c r="AK264" s="58" t="str">
        <f t="shared" si="138"/>
        <v xml:space="preserve"> 0.136(L)</v>
      </c>
      <c r="AL264" s="58" t="str">
        <f t="shared" si="138"/>
        <v xml:space="preserve"> 0.136(L)</v>
      </c>
      <c r="AM264" s="58" t="str">
        <f t="shared" si="138"/>
        <v xml:space="preserve"> 0.524(L)</v>
      </c>
      <c r="AN264" s="58" t="str">
        <f t="shared" si="138"/>
        <v xml:space="preserve"> 0.657(L)</v>
      </c>
      <c r="AO264" s="58" t="str">
        <f t="shared" si="138"/>
        <v xml:space="preserve"> 0.657(L)</v>
      </c>
      <c r="AP264" s="58" t="str">
        <f t="shared" si="138"/>
        <v>0.024(V)</v>
      </c>
      <c r="AQ264" s="58" t="str">
        <f t="shared" si="138"/>
        <v xml:space="preserve"> 0.235(L)</v>
      </c>
      <c r="AR264" s="58" t="str">
        <f t="shared" si="138"/>
        <v/>
      </c>
      <c r="AS264" s="58" t="str">
        <f t="shared" si="138"/>
        <v xml:space="preserve"> 0.450(L)</v>
      </c>
      <c r="AT264" s="58" t="str">
        <f t="shared" si="138"/>
        <v xml:space="preserve"> 0.615(L)</v>
      </c>
      <c r="AU264" s="58" t="str">
        <f t="shared" si="138"/>
        <v xml:space="preserve"> 0.147(L)</v>
      </c>
      <c r="AV264" s="58" t="str">
        <f t="shared" si="138"/>
        <v xml:space="preserve"> 0.140(L)</v>
      </c>
      <c r="AW264" s="58" t="str">
        <f t="shared" si="138"/>
        <v xml:space="preserve"> 0.140(L)</v>
      </c>
      <c r="AX264" s="58" t="str">
        <f t="shared" si="138"/>
        <v xml:space="preserve"> 0.140(L)</v>
      </c>
      <c r="AY264" s="58" t="str">
        <f t="shared" si="138"/>
        <v>0.019(V) 0.139(L)</v>
      </c>
      <c r="AZ264" s="58" t="str">
        <f t="shared" si="138"/>
        <v xml:space="preserve"> 0.140(L)</v>
      </c>
      <c r="BA264" s="58" t="str">
        <f t="shared" si="138"/>
        <v xml:space="preserve"> 0.140(L)</v>
      </c>
      <c r="BB264" s="58" t="str">
        <f t="shared" si="138"/>
        <v>0.020(V) 0.137(L)</v>
      </c>
      <c r="BC264" s="58" t="str">
        <f t="shared" si="138"/>
        <v xml:space="preserve"> 0.139(L)</v>
      </c>
      <c r="BD264" s="58" t="str">
        <f t="shared" si="138"/>
        <v>0.019(V)</v>
      </c>
      <c r="BE264" s="58" t="str">
        <f t="shared" si="138"/>
        <v xml:space="preserve"> 0.109(L)</v>
      </c>
      <c r="BF264" s="58" t="str">
        <f t="shared" si="138"/>
        <v xml:space="preserve"> 0.109(L)</v>
      </c>
      <c r="BG264" s="58" t="str">
        <f t="shared" si="138"/>
        <v xml:space="preserve"> 0.109(L)</v>
      </c>
      <c r="BH264" s="58" t="str">
        <f t="shared" si="138"/>
        <v>0.024(V) 0.107(L)</v>
      </c>
      <c r="BI264" s="58" t="str">
        <f t="shared" si="138"/>
        <v xml:space="preserve"> 0.109(L)</v>
      </c>
      <c r="BJ264" s="58" t="str">
        <f t="shared" si="138"/>
        <v xml:space="preserve"> 0.109(L)</v>
      </c>
      <c r="BK264" s="58" t="str">
        <f t="shared" si="138"/>
        <v>0.024(V) 0.106(L)</v>
      </c>
      <c r="BL264" s="58" t="str">
        <f t="shared" si="138"/>
        <v xml:space="preserve"> 0.107(L)</v>
      </c>
      <c r="BM264" s="58" t="str">
        <f t="shared" si="138"/>
        <v>0.024(V)</v>
      </c>
      <c r="BN264" s="58" t="str">
        <f t="shared" si="138"/>
        <v>0.022(V) 0.102(L)</v>
      </c>
      <c r="BO264" s="58" t="str">
        <f t="shared" si="138"/>
        <v>0.022(V) 0.102(L)</v>
      </c>
      <c r="BP264" s="58" t="str">
        <f t="shared" si="137"/>
        <v>0.022(V) 0.102(L)</v>
      </c>
      <c r="BQ264" s="58" t="str">
        <f t="shared" si="137"/>
        <v>0.022(V) 0.102(L)</v>
      </c>
      <c r="BR264" s="58" t="str">
        <f t="shared" si="137"/>
        <v>0.022(V) 0.102(L)</v>
      </c>
      <c r="BS264" s="58" t="str">
        <f t="shared" si="137"/>
        <v xml:space="preserve"> 0.102(L)</v>
      </c>
      <c r="BT264" s="58" t="str">
        <f t="shared" si="137"/>
        <v>0.022(V) 0.100(L)</v>
      </c>
      <c r="BU264" s="58" t="str">
        <f t="shared" si="137"/>
        <v xml:space="preserve"> 0.102(L)</v>
      </c>
      <c r="BV264" s="58" t="str">
        <f t="shared" si="137"/>
        <v>0.022(V)</v>
      </c>
      <c r="BW264" s="58" t="str">
        <f t="shared" si="137"/>
        <v xml:space="preserve"> 0.657(L)</v>
      </c>
      <c r="BX264" s="58" t="str">
        <f t="shared" si="137"/>
        <v xml:space="preserve"> 0.657(L)</v>
      </c>
      <c r="BY264" s="58" t="str">
        <f t="shared" si="137"/>
        <v xml:space="preserve"> 0.657(L)</v>
      </c>
      <c r="BZ264" s="58" t="str">
        <f t="shared" si="137"/>
        <v>0.025(V) 0.658(L)</v>
      </c>
      <c r="CA264" s="58" t="str">
        <f t="shared" si="137"/>
        <v xml:space="preserve"> 0.657(L)</v>
      </c>
      <c r="CB264" s="58" t="str">
        <f t="shared" si="137"/>
        <v xml:space="preserve"> 0.657(L)</v>
      </c>
      <c r="CC264" s="58" t="str">
        <f t="shared" si="137"/>
        <v>0.025(V) 0.660(L)</v>
      </c>
      <c r="CD264" s="58" t="str">
        <f t="shared" si="137"/>
        <v xml:space="preserve"> 0.658(L)</v>
      </c>
      <c r="CE264" s="58" t="str">
        <f t="shared" si="137"/>
        <v>0.025(V)</v>
      </c>
      <c r="CF264" s="58" t="str">
        <f t="shared" si="137"/>
        <v>0.023(V) 0.125(L)</v>
      </c>
      <c r="CG264" s="58" t="str">
        <f t="shared" si="137"/>
        <v xml:space="preserve"> 0.140(L)</v>
      </c>
      <c r="CH264" s="58" t="str">
        <f t="shared" si="137"/>
        <v xml:space="preserve"> 0.134(L)</v>
      </c>
      <c r="CI264" s="58" t="str">
        <f t="shared" si="137"/>
        <v/>
      </c>
      <c r="CJ264" s="58" t="str">
        <f t="shared" si="137"/>
        <v>0.022(V) 0.102(L)</v>
      </c>
      <c r="CK264" s="58" t="str">
        <f t="shared" si="137"/>
        <v xml:space="preserve"> 0.109(L)</v>
      </c>
      <c r="CL264" s="58" t="str">
        <f t="shared" si="137"/>
        <v>0.023(V) 0.194(L)</v>
      </c>
      <c r="CM264" s="58" t="str">
        <f t="shared" si="137"/>
        <v xml:space="preserve"> 0.657(L)</v>
      </c>
      <c r="CN264" s="58" t="str">
        <f t="shared" si="137"/>
        <v xml:space="preserve"> 0.144(L)</v>
      </c>
      <c r="CO264" s="58" t="str">
        <f t="shared" si="137"/>
        <v>0.024(V)</v>
      </c>
      <c r="CP264" s="58"/>
      <c r="CQ264" s="58"/>
      <c r="CR264" s="58"/>
      <c r="CS264" s="58"/>
      <c r="CT264" s="58"/>
      <c r="CU264" s="58"/>
      <c r="CV264" s="58"/>
      <c r="CW264" s="58"/>
      <c r="CX264" s="58"/>
      <c r="CY264" s="58"/>
      <c r="CZ264" s="58"/>
      <c r="DA264" s="58"/>
      <c r="DB264" s="58"/>
      <c r="DC264" s="58"/>
      <c r="DD264" s="58"/>
      <c r="DE264" s="58"/>
      <c r="DF264" s="58"/>
      <c r="DG264" s="58"/>
      <c r="DH264" s="58"/>
      <c r="DI264" s="58"/>
      <c r="DJ264" s="58"/>
      <c r="DK264" s="58"/>
      <c r="DL264" s="58"/>
      <c r="DM264" s="58"/>
      <c r="DN264" s="58"/>
      <c r="DO264" s="58"/>
      <c r="DP264" s="58"/>
      <c r="DQ264" s="58"/>
      <c r="DR264" s="58"/>
      <c r="DS264" s="58"/>
      <c r="DT264" s="58"/>
      <c r="DU264" s="58"/>
      <c r="DV264" s="58"/>
      <c r="DW264" s="58"/>
      <c r="DX264" s="58"/>
      <c r="DY264" s="58"/>
      <c r="DZ264" s="58"/>
      <c r="EA264" s="58"/>
      <c r="EB264" s="58"/>
      <c r="EC264" s="58"/>
      <c r="ED264" s="58"/>
      <c r="EE264" s="58"/>
      <c r="EF264" s="58"/>
      <c r="EG264" s="58"/>
      <c r="EH264" s="58"/>
      <c r="EI264" s="58"/>
      <c r="EJ264" s="58"/>
      <c r="EK264" s="58"/>
      <c r="EL264" s="58"/>
      <c r="EM264" s="58"/>
      <c r="EN264" s="58"/>
      <c r="EO264" s="58"/>
      <c r="EP264" s="58"/>
      <c r="EQ264" s="58"/>
      <c r="ER264" s="58"/>
      <c r="ES264" s="58"/>
      <c r="ET264" s="58"/>
      <c r="EU264" s="58"/>
      <c r="EV264" s="58"/>
      <c r="EW264" s="58"/>
      <c r="EX264" s="58"/>
      <c r="EY264" s="58"/>
      <c r="EZ264" s="58"/>
      <c r="FA264" s="58"/>
      <c r="FB264" s="58"/>
      <c r="FC264" s="58"/>
      <c r="FD264" s="58"/>
      <c r="FE264" s="58"/>
      <c r="FF264" s="58"/>
      <c r="FG264" s="58"/>
      <c r="FH264" s="58"/>
      <c r="FI264" s="58"/>
      <c r="FJ264" s="58"/>
      <c r="FK264" s="58"/>
      <c r="FL264" s="58"/>
      <c r="FM264" s="58"/>
      <c r="FN264" s="58"/>
      <c r="FO264" s="58"/>
      <c r="FP264" s="58"/>
      <c r="FQ264" s="58"/>
      <c r="FR264" s="58"/>
      <c r="FS264" s="58"/>
      <c r="FT264" s="58"/>
      <c r="FU264" s="58"/>
      <c r="FV264" s="58"/>
      <c r="FW264" s="58"/>
      <c r="FX264" s="58"/>
      <c r="FY264" s="58"/>
      <c r="FZ264" s="58"/>
      <c r="GA264" s="58"/>
      <c r="GB264" s="58"/>
      <c r="GC264" s="58"/>
      <c r="GD264" s="58"/>
      <c r="GE264" s="58"/>
      <c r="GF264" s="58"/>
      <c r="GG264" s="58"/>
      <c r="GH264" s="58"/>
      <c r="GI264" s="58"/>
      <c r="GJ264" s="58"/>
      <c r="GK264" s="58"/>
      <c r="GL264" s="58"/>
      <c r="GM264" s="58"/>
      <c r="GN264" s="58"/>
      <c r="GO264" s="58"/>
      <c r="GP264" s="58"/>
      <c r="GQ264" s="58"/>
      <c r="GR264" s="58"/>
      <c r="GS264" s="58"/>
      <c r="GT264" s="58"/>
      <c r="GU264" s="58"/>
      <c r="GV264" s="58"/>
      <c r="GW264" s="58"/>
      <c r="GX264" s="58"/>
      <c r="GY264" s="58"/>
      <c r="GZ264" s="58"/>
      <c r="HA264" s="58"/>
      <c r="HB264" s="58"/>
      <c r="HC264" s="58"/>
      <c r="HD264" s="58"/>
      <c r="HE264" s="58"/>
      <c r="HF264" s="58"/>
      <c r="HG264" s="58"/>
      <c r="HH264" s="58"/>
      <c r="HI264" s="58"/>
      <c r="HJ264" s="58"/>
      <c r="HK264" s="58"/>
      <c r="HL264" s="58"/>
      <c r="HM264" s="58"/>
      <c r="HN264" s="58"/>
      <c r="HO264" s="58"/>
      <c r="HP264" s="58"/>
      <c r="HQ264" s="58"/>
      <c r="HR264" s="58"/>
      <c r="HS264" s="58"/>
      <c r="HT264" s="58"/>
      <c r="HU264" s="58"/>
      <c r="HV264" s="58"/>
      <c r="HW264" s="58"/>
      <c r="HX264" s="58"/>
      <c r="HY264" s="58"/>
      <c r="HZ264" s="58"/>
      <c r="IA264" s="58"/>
      <c r="IB264" s="58"/>
      <c r="IC264" s="58"/>
      <c r="ID264" s="58"/>
      <c r="IE264" s="58"/>
      <c r="IF264" s="58"/>
      <c r="IG264" s="58"/>
      <c r="IH264" s="58"/>
      <c r="II264" s="58"/>
      <c r="IJ264" s="58"/>
      <c r="IK264" s="58"/>
      <c r="IL264" s="58"/>
      <c r="IM264" s="58"/>
      <c r="IN264" s="58"/>
      <c r="IO264" s="58"/>
      <c r="IP264" s="58"/>
      <c r="IQ264" s="58"/>
      <c r="IR264" s="58"/>
      <c r="IS264" s="58"/>
      <c r="IT264" s="58"/>
    </row>
    <row r="265" spans="1:254" ht="12" customHeight="1" x14ac:dyDescent="0.15">
      <c r="A265" s="4" t="s">
        <v>575</v>
      </c>
      <c r="B265" s="5" t="s">
        <v>625</v>
      </c>
      <c r="C265" s="58" t="str">
        <f>CONCATENATE(IF(C258=0,"",CONCATENATE(FIXED(C258,3),"(V)")),IF(C261=0,"",CONCATENATE(" ",FIXED(C261,3),"(L)")))</f>
        <v xml:space="preserve"> 0.329(L)</v>
      </c>
      <c r="D265" s="58" t="str">
        <f t="shared" ref="D265:BO265" si="139">CONCATENATE(IF(D258=0,"",CONCATENATE(FIXED(D258,3),"(V)")),IF(D261=0,"",CONCATENATE(" ",FIXED(D261,3),"(L)")))</f>
        <v>0.013(V) 0.334(L)</v>
      </c>
      <c r="E265" s="58" t="str">
        <f t="shared" si="139"/>
        <v>0.013(V)</v>
      </c>
      <c r="F265" s="58" t="str">
        <f t="shared" si="139"/>
        <v xml:space="preserve"> 0.615(L)</v>
      </c>
      <c r="G265" s="58" t="str">
        <f t="shared" si="139"/>
        <v>0.012(V)</v>
      </c>
      <c r="H265" s="58" t="str">
        <f t="shared" si="139"/>
        <v xml:space="preserve"> 0.583(L)</v>
      </c>
      <c r="I265" s="58" t="str">
        <f t="shared" si="139"/>
        <v>0.011(V)</v>
      </c>
      <c r="J265" s="58" t="str">
        <f t="shared" si="139"/>
        <v>0.012(V)</v>
      </c>
      <c r="K265" s="58" t="str">
        <f t="shared" si="139"/>
        <v xml:space="preserve"> 0.434(L)</v>
      </c>
      <c r="L265" s="58" t="str">
        <f t="shared" si="139"/>
        <v xml:space="preserve"> 0.471(L)</v>
      </c>
      <c r="M265" s="58" t="str">
        <f t="shared" si="139"/>
        <v xml:space="preserve"> 0.338(L)</v>
      </c>
      <c r="N265" s="58" t="str">
        <f t="shared" si="139"/>
        <v xml:space="preserve"> 0.476(L)</v>
      </c>
      <c r="O265" s="58" t="str">
        <f t="shared" si="139"/>
        <v>0.012(V)</v>
      </c>
      <c r="P265" s="58" t="str">
        <f t="shared" si="139"/>
        <v xml:space="preserve"> 0.471(L)</v>
      </c>
      <c r="Q265" s="58" t="str">
        <f t="shared" si="139"/>
        <v xml:space="preserve"> 0.471(L)</v>
      </c>
      <c r="R265" s="58" t="str">
        <f t="shared" si="139"/>
        <v xml:space="preserve"> 0.674(L)</v>
      </c>
      <c r="S265" s="58" t="str">
        <f t="shared" si="139"/>
        <v/>
      </c>
      <c r="T265" s="58" t="str">
        <f t="shared" si="139"/>
        <v xml:space="preserve"> 0.528(L)</v>
      </c>
      <c r="U265" s="58" t="str">
        <f t="shared" si="139"/>
        <v xml:space="preserve"> 0.471(L)</v>
      </c>
      <c r="V265" s="58" t="str">
        <f t="shared" si="139"/>
        <v xml:space="preserve"> 0.473(L)</v>
      </c>
      <c r="W265" s="58" t="str">
        <f t="shared" si="139"/>
        <v xml:space="preserve"> 0.589(L)</v>
      </c>
      <c r="X265" s="58" t="str">
        <f t="shared" si="139"/>
        <v xml:space="preserve"> 0.590(L)</v>
      </c>
      <c r="Y265" s="58" t="str">
        <f t="shared" si="139"/>
        <v>0.015(V) 0.414(L)</v>
      </c>
      <c r="Z265" s="58" t="str">
        <f t="shared" si="139"/>
        <v xml:space="preserve"> 0.673(L)</v>
      </c>
      <c r="AA265" s="58" t="str">
        <f t="shared" si="139"/>
        <v>0.010(V) 0.218(L)</v>
      </c>
      <c r="AB265" s="58" t="str">
        <f t="shared" si="139"/>
        <v xml:space="preserve"> 0.471(L)</v>
      </c>
      <c r="AC265" s="58" t="str">
        <f t="shared" si="139"/>
        <v xml:space="preserve"> 0.467(L)</v>
      </c>
      <c r="AD265" s="58" t="str">
        <f t="shared" si="139"/>
        <v xml:space="preserve"> 0.331(L)</v>
      </c>
      <c r="AE265" s="58" t="str">
        <f t="shared" si="139"/>
        <v/>
      </c>
      <c r="AF265" s="58" t="str">
        <f t="shared" si="139"/>
        <v xml:space="preserve"> 0.382(L)</v>
      </c>
      <c r="AG265" s="58" t="str">
        <f t="shared" si="139"/>
        <v xml:space="preserve"> 0.293(L)</v>
      </c>
      <c r="AH265" s="58" t="str">
        <f t="shared" si="139"/>
        <v xml:space="preserve"> 0.294(L)</v>
      </c>
      <c r="AI265" s="58" t="str">
        <f t="shared" si="139"/>
        <v>0.010(V)</v>
      </c>
      <c r="AJ265" s="58" t="str">
        <f t="shared" si="139"/>
        <v xml:space="preserve"> 0.331(L)</v>
      </c>
      <c r="AK265" s="58" t="str">
        <f t="shared" si="139"/>
        <v xml:space="preserve"> 0.331(L)</v>
      </c>
      <c r="AL265" s="58" t="str">
        <f t="shared" si="139"/>
        <v xml:space="preserve"> 0.331(L)</v>
      </c>
      <c r="AM265" s="58" t="str">
        <f t="shared" si="139"/>
        <v xml:space="preserve"> 0.588(L)</v>
      </c>
      <c r="AN265" s="58" t="str">
        <f t="shared" si="139"/>
        <v xml:space="preserve"> 0.266(L)</v>
      </c>
      <c r="AO265" s="58" t="str">
        <f t="shared" si="139"/>
        <v xml:space="preserve"> 0.266(L)</v>
      </c>
      <c r="AP265" s="58" t="str">
        <f t="shared" si="139"/>
        <v>0.012(V)</v>
      </c>
      <c r="AQ265" s="58" t="str">
        <f t="shared" si="139"/>
        <v xml:space="preserve"> 0.567(L)</v>
      </c>
      <c r="AR265" s="58" t="str">
        <f t="shared" si="139"/>
        <v/>
      </c>
      <c r="AS265" s="58" t="str">
        <f t="shared" si="139"/>
        <v xml:space="preserve"> 0.587(L)</v>
      </c>
      <c r="AT265" s="58" t="str">
        <f t="shared" si="139"/>
        <v xml:space="preserve"> 0.649(L)</v>
      </c>
      <c r="AU265" s="58" t="str">
        <f t="shared" si="139"/>
        <v xml:space="preserve"> 0.476(L)</v>
      </c>
      <c r="AV265" s="58" t="str">
        <f t="shared" si="139"/>
        <v xml:space="preserve"> 0.338(L)</v>
      </c>
      <c r="AW265" s="58" t="str">
        <f t="shared" si="139"/>
        <v xml:space="preserve"> 0.338(L)</v>
      </c>
      <c r="AX265" s="58" t="str">
        <f t="shared" si="139"/>
        <v xml:space="preserve"> 0.338(L)</v>
      </c>
      <c r="AY265" s="58" t="str">
        <f t="shared" si="139"/>
        <v>0.012(V) 0.339(L)</v>
      </c>
      <c r="AZ265" s="58" t="str">
        <f t="shared" si="139"/>
        <v xml:space="preserve"> 0.338(L)</v>
      </c>
      <c r="BA265" s="58" t="str">
        <f t="shared" si="139"/>
        <v xml:space="preserve"> 0.338(L)</v>
      </c>
      <c r="BB265" s="58" t="str">
        <f t="shared" si="139"/>
        <v>0.012(V) 0.311(L)</v>
      </c>
      <c r="BC265" s="58" t="str">
        <f t="shared" si="139"/>
        <v xml:space="preserve"> 0.339(L)</v>
      </c>
      <c r="BD265" s="58" t="str">
        <f t="shared" si="139"/>
        <v>0.012(V)</v>
      </c>
      <c r="BE265" s="58" t="str">
        <f t="shared" si="139"/>
        <v xml:space="preserve"> 0.294(L)</v>
      </c>
      <c r="BF265" s="58" t="str">
        <f t="shared" si="139"/>
        <v xml:space="preserve"> 0.294(L)</v>
      </c>
      <c r="BG265" s="58" t="str">
        <f t="shared" si="139"/>
        <v xml:space="preserve"> 0.294(L)</v>
      </c>
      <c r="BH265" s="58" t="str">
        <f t="shared" si="139"/>
        <v>0.012(V) 0.277(L)</v>
      </c>
      <c r="BI265" s="58" t="str">
        <f t="shared" si="139"/>
        <v xml:space="preserve"> 0.294(L)</v>
      </c>
      <c r="BJ265" s="58" t="str">
        <f t="shared" si="139"/>
        <v xml:space="preserve"> 0.294(L)</v>
      </c>
      <c r="BK265" s="58" t="str">
        <f t="shared" si="139"/>
        <v>0.012(V) 0.264(L)</v>
      </c>
      <c r="BL265" s="58" t="str">
        <f t="shared" si="139"/>
        <v xml:space="preserve"> 0.277(L)</v>
      </c>
      <c r="BM265" s="58" t="str">
        <f t="shared" si="139"/>
        <v>0.012(V)</v>
      </c>
      <c r="BN265" s="58" t="str">
        <f t="shared" si="139"/>
        <v>0.010(V) 0.218(L)</v>
      </c>
      <c r="BO265" s="58" t="str">
        <f t="shared" si="139"/>
        <v>0.010(V) 0.218(L)</v>
      </c>
      <c r="BP265" s="58" t="str">
        <f t="shared" si="137"/>
        <v>0.010(V) 0.218(L)</v>
      </c>
      <c r="BQ265" s="58" t="str">
        <f t="shared" si="137"/>
        <v>0.010(V) 0.218(L)</v>
      </c>
      <c r="BR265" s="58" t="str">
        <f t="shared" si="137"/>
        <v>0.010(V) 0.218(L)</v>
      </c>
      <c r="BS265" s="58" t="str">
        <f t="shared" si="137"/>
        <v xml:space="preserve"> 0.218(L)</v>
      </c>
      <c r="BT265" s="58" t="str">
        <f t="shared" si="137"/>
        <v>0.010(V) 0.208(L)</v>
      </c>
      <c r="BU265" s="58" t="str">
        <f t="shared" si="137"/>
        <v xml:space="preserve"> 0.218(L)</v>
      </c>
      <c r="BV265" s="58" t="str">
        <f t="shared" si="137"/>
        <v>0.010(V)</v>
      </c>
      <c r="BW265" s="58" t="str">
        <f t="shared" si="137"/>
        <v xml:space="preserve"> 0.266(L)</v>
      </c>
      <c r="BX265" s="58" t="str">
        <f t="shared" si="137"/>
        <v xml:space="preserve"> 0.266(L)</v>
      </c>
      <c r="BY265" s="58" t="str">
        <f t="shared" si="137"/>
        <v xml:space="preserve"> 0.266(L)</v>
      </c>
      <c r="BZ265" s="58" t="str">
        <f t="shared" si="137"/>
        <v>0.012(V) 0.266(L)</v>
      </c>
      <c r="CA265" s="58" t="str">
        <f t="shared" si="137"/>
        <v xml:space="preserve"> 0.266(L)</v>
      </c>
      <c r="CB265" s="58" t="str">
        <f t="shared" si="137"/>
        <v xml:space="preserve"> 0.266(L)</v>
      </c>
      <c r="CC265" s="58" t="str">
        <f t="shared" si="137"/>
        <v>0.013(V) 0.251(L)</v>
      </c>
      <c r="CD265" s="58" t="str">
        <f t="shared" si="137"/>
        <v xml:space="preserve"> 0.266(L)</v>
      </c>
      <c r="CE265" s="58" t="str">
        <f t="shared" si="137"/>
        <v>0.012(V)</v>
      </c>
      <c r="CF265" s="58" t="str">
        <f t="shared" si="137"/>
        <v>0.012(V) 0.321(L)</v>
      </c>
      <c r="CG265" s="58" t="str">
        <f t="shared" si="137"/>
        <v xml:space="preserve"> 0.338(L)</v>
      </c>
      <c r="CH265" s="58" t="str">
        <f t="shared" si="137"/>
        <v xml:space="preserve"> 0.531(L)</v>
      </c>
      <c r="CI265" s="58" t="str">
        <f t="shared" si="137"/>
        <v/>
      </c>
      <c r="CJ265" s="58" t="str">
        <f t="shared" si="137"/>
        <v>0.010(V) 0.218(L)</v>
      </c>
      <c r="CK265" s="58" t="str">
        <f t="shared" si="137"/>
        <v xml:space="preserve"> 0.294(L)</v>
      </c>
      <c r="CL265" s="58" t="str">
        <f t="shared" si="137"/>
        <v>0.015(V) 0.414(L)</v>
      </c>
      <c r="CM265" s="58" t="str">
        <f t="shared" si="137"/>
        <v xml:space="preserve"> 0.266(L)</v>
      </c>
      <c r="CN265" s="58" t="str">
        <f t="shared" si="137"/>
        <v xml:space="preserve"> 0.411(L)</v>
      </c>
      <c r="CO265" s="58" t="str">
        <f t="shared" si="137"/>
        <v>0.012(V)</v>
      </c>
      <c r="CP265" s="58"/>
      <c r="CQ265" s="58"/>
      <c r="CR265" s="58"/>
      <c r="CS265" s="58"/>
      <c r="CT265" s="58"/>
      <c r="CU265" s="58"/>
      <c r="CV265" s="58"/>
      <c r="CW265" s="58"/>
      <c r="CX265" s="58"/>
      <c r="CY265" s="58"/>
      <c r="CZ265" s="58"/>
      <c r="DA265" s="58"/>
      <c r="DB265" s="58"/>
      <c r="DC265" s="58"/>
      <c r="DD265" s="58"/>
      <c r="DE265" s="58"/>
      <c r="DF265" s="58"/>
      <c r="DG265" s="58"/>
      <c r="DH265" s="58"/>
      <c r="DI265" s="58"/>
      <c r="DJ265" s="58"/>
      <c r="DK265" s="58"/>
      <c r="DL265" s="58"/>
      <c r="DM265" s="58"/>
      <c r="DN265" s="58"/>
      <c r="DO265" s="58"/>
      <c r="DP265" s="58"/>
      <c r="DQ265" s="58"/>
      <c r="DR265" s="58"/>
      <c r="DS265" s="58"/>
      <c r="DT265" s="58"/>
      <c r="DU265" s="58"/>
      <c r="DV265" s="58"/>
      <c r="DW265" s="58"/>
      <c r="DX265" s="58"/>
      <c r="DY265" s="58"/>
      <c r="DZ265" s="58"/>
      <c r="EA265" s="58"/>
      <c r="EB265" s="58"/>
      <c r="EC265" s="58"/>
      <c r="ED265" s="58"/>
      <c r="EE265" s="58"/>
      <c r="EF265" s="58"/>
      <c r="EG265" s="58"/>
      <c r="EH265" s="58"/>
      <c r="EI265" s="58"/>
      <c r="EJ265" s="58"/>
      <c r="EK265" s="58"/>
      <c r="EL265" s="58"/>
      <c r="EM265" s="58"/>
      <c r="EN265" s="58"/>
      <c r="EO265" s="58"/>
      <c r="EP265" s="58"/>
      <c r="EQ265" s="58"/>
      <c r="ER265" s="58"/>
      <c r="ES265" s="58"/>
      <c r="ET265" s="58"/>
      <c r="EU265" s="58"/>
      <c r="EV265" s="58"/>
      <c r="EW265" s="58"/>
      <c r="EX265" s="58"/>
      <c r="EY265" s="58"/>
      <c r="EZ265" s="58"/>
      <c r="FA265" s="58"/>
      <c r="FB265" s="58"/>
      <c r="FC265" s="58"/>
      <c r="FD265" s="58"/>
      <c r="FE265" s="58"/>
      <c r="FF265" s="58"/>
      <c r="FG265" s="58"/>
      <c r="FH265" s="58"/>
      <c r="FI265" s="58"/>
      <c r="FJ265" s="58"/>
      <c r="FK265" s="58"/>
      <c r="FL265" s="58"/>
      <c r="FM265" s="58"/>
      <c r="FN265" s="58"/>
      <c r="FO265" s="58"/>
      <c r="FP265" s="58"/>
      <c r="FQ265" s="58"/>
      <c r="FR265" s="58"/>
      <c r="FS265" s="58"/>
      <c r="FT265" s="58"/>
      <c r="FU265" s="58"/>
      <c r="FV265" s="58"/>
      <c r="FW265" s="58"/>
      <c r="FX265" s="58"/>
      <c r="FY265" s="58"/>
      <c r="FZ265" s="58"/>
      <c r="GA265" s="58"/>
      <c r="GB265" s="58"/>
      <c r="GC265" s="58"/>
      <c r="GD265" s="58"/>
      <c r="GE265" s="58"/>
      <c r="GF265" s="58"/>
      <c r="GG265" s="58"/>
      <c r="GH265" s="58"/>
      <c r="GI265" s="58"/>
      <c r="GJ265" s="58"/>
      <c r="GK265" s="58"/>
      <c r="GL265" s="58"/>
      <c r="GM265" s="58"/>
      <c r="GN265" s="58"/>
      <c r="GO265" s="58"/>
      <c r="GP265" s="58"/>
      <c r="GQ265" s="58"/>
      <c r="GR265" s="58"/>
      <c r="GS265" s="58"/>
      <c r="GT265" s="58"/>
      <c r="GU265" s="58"/>
      <c r="GV265" s="58"/>
      <c r="GW265" s="58"/>
      <c r="GX265" s="58"/>
      <c r="GY265" s="58"/>
      <c r="GZ265" s="58"/>
      <c r="HA265" s="58"/>
      <c r="HB265" s="58"/>
      <c r="HC265" s="58"/>
      <c r="HD265" s="58"/>
      <c r="HE265" s="58"/>
      <c r="HF265" s="58"/>
      <c r="HG265" s="58"/>
      <c r="HH265" s="58"/>
      <c r="HI265" s="58"/>
      <c r="HJ265" s="58"/>
      <c r="HK265" s="58"/>
      <c r="HL265" s="58"/>
      <c r="HM265" s="58"/>
      <c r="HN265" s="58"/>
      <c r="HO265" s="58"/>
      <c r="HP265" s="58"/>
      <c r="HQ265" s="58"/>
      <c r="HR265" s="58"/>
      <c r="HS265" s="58"/>
      <c r="HT265" s="58"/>
      <c r="HU265" s="58"/>
      <c r="HV265" s="58"/>
      <c r="HW265" s="58"/>
      <c r="HX265" s="58"/>
      <c r="HY265" s="58"/>
      <c r="HZ265" s="58"/>
      <c r="IA265" s="58"/>
      <c r="IB265" s="58"/>
      <c r="IC265" s="58"/>
      <c r="ID265" s="58"/>
      <c r="IE265" s="58"/>
      <c r="IF265" s="58"/>
      <c r="IG265" s="58"/>
      <c r="IH265" s="58"/>
      <c r="II265" s="58"/>
      <c r="IJ265" s="58"/>
      <c r="IK265" s="58"/>
      <c r="IL265" s="58"/>
      <c r="IM265" s="58"/>
      <c r="IN265" s="58"/>
      <c r="IO265" s="58"/>
      <c r="IP265" s="58"/>
      <c r="IQ265" s="58"/>
      <c r="IR265" s="58"/>
      <c r="IS265" s="58"/>
      <c r="IT265" s="58"/>
    </row>
    <row r="266" spans="1:254" s="53" customFormat="1" ht="12" customHeight="1" x14ac:dyDescent="0.15"/>
  </sheetData>
  <phoneticPr fontId="14" type="noConversion"/>
  <pageMargins left="0.75" right="0.75" top="1" bottom="1" header="0.5" footer="0.5"/>
  <pageSetup paperSize="9" orientation="portrait" r:id="rId1"/>
  <headerFooter alignWithMargins="0">
    <oddFooter>&amp;CDOW RESTRICTED - For internal use only</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460B6-2799-41C4-849E-14FD052B2EA6}">
  <sheetPr codeName="Sheet5111"/>
  <dimension ref="A1:GW55"/>
  <sheetViews>
    <sheetView showZeros="0" zoomScale="66" zoomScaleNormal="66" workbookViewId="0">
      <pane xSplit="2" topLeftCell="AH1" activePane="topRight" state="frozen"/>
      <selection pane="topRight" activeCell="AP19" sqref="AP19"/>
    </sheetView>
  </sheetViews>
  <sheetFormatPr baseColWidth="10" defaultColWidth="12.6640625" defaultRowHeight="12" customHeight="1" x14ac:dyDescent="0.15"/>
  <cols>
    <col min="1" max="1" width="20.6640625" style="2" customWidth="1"/>
    <col min="2" max="2" width="8.6640625" style="2" customWidth="1"/>
    <col min="3" max="16384" width="12.6640625" style="2"/>
  </cols>
  <sheetData>
    <row r="1" spans="1:205" ht="12" customHeight="1" x14ac:dyDescent="0.15">
      <c r="A1" s="11"/>
    </row>
    <row r="8" spans="1:205" ht="12" customHeight="1" x14ac:dyDescent="0.15">
      <c r="A8" s="2" t="str">
        <f>CONCATENATE("CAPACITY: ",TEXT(GENERAL!$D$1/1000,"0")," kt/y, ",TEXT(GENERAL!$D$2,"0")," h/y")</f>
        <v>CAPACITY: 176 kt/y, 7500 h/y</v>
      </c>
    </row>
    <row r="9" spans="1:205" ht="12" customHeight="1" thickBot="1" x14ac:dyDescent="0.2"/>
    <row r="10" spans="1:205" s="39" customFormat="1" ht="24" customHeight="1" thickBot="1" x14ac:dyDescent="0.2">
      <c r="A10" s="33" t="s">
        <v>174</v>
      </c>
      <c r="B10" s="34"/>
      <c r="C10" s="38">
        <v>5</v>
      </c>
      <c r="D10" s="39" t="s">
        <v>211</v>
      </c>
      <c r="E10" s="39">
        <v>37</v>
      </c>
      <c r="F10" s="39">
        <v>69</v>
      </c>
      <c r="G10" s="39">
        <v>83</v>
      </c>
      <c r="H10" s="39">
        <v>85</v>
      </c>
      <c r="I10" s="39">
        <v>86</v>
      </c>
      <c r="J10" s="39">
        <v>87</v>
      </c>
      <c r="K10" s="39">
        <v>88</v>
      </c>
      <c r="L10" s="39" t="s">
        <v>941</v>
      </c>
      <c r="M10" s="39">
        <v>89</v>
      </c>
      <c r="N10" s="39" t="s">
        <v>942</v>
      </c>
      <c r="O10" s="39">
        <v>90</v>
      </c>
      <c r="P10" s="39">
        <v>91</v>
      </c>
      <c r="Q10" s="39" t="s">
        <v>943</v>
      </c>
      <c r="R10" s="39">
        <v>92</v>
      </c>
      <c r="S10" s="39" t="s">
        <v>944</v>
      </c>
      <c r="T10" s="39">
        <v>93</v>
      </c>
      <c r="U10" s="39">
        <v>94</v>
      </c>
      <c r="V10" s="39" t="s">
        <v>945</v>
      </c>
      <c r="W10" s="39">
        <v>95</v>
      </c>
      <c r="X10" s="39" t="s">
        <v>946</v>
      </c>
      <c r="Y10" s="39">
        <v>96</v>
      </c>
      <c r="Z10" s="39" t="s">
        <v>947</v>
      </c>
      <c r="AA10" s="39">
        <v>97</v>
      </c>
      <c r="AB10" s="39">
        <v>98</v>
      </c>
      <c r="AC10" s="39">
        <v>99</v>
      </c>
      <c r="AD10" s="39">
        <v>100</v>
      </c>
      <c r="AE10" s="39" t="s">
        <v>948</v>
      </c>
      <c r="AF10" s="39">
        <v>101</v>
      </c>
      <c r="AG10" s="39">
        <v>102</v>
      </c>
      <c r="AH10" s="39" t="s">
        <v>949</v>
      </c>
      <c r="AI10" s="39">
        <v>103</v>
      </c>
      <c r="AJ10" s="39" t="s">
        <v>950</v>
      </c>
      <c r="AK10" s="39">
        <v>105</v>
      </c>
      <c r="AL10" s="39" t="s">
        <v>951</v>
      </c>
      <c r="AM10" s="39">
        <v>106</v>
      </c>
      <c r="AN10" s="39">
        <v>108</v>
      </c>
      <c r="AO10" s="39" t="s">
        <v>952</v>
      </c>
      <c r="AP10" s="39">
        <v>109</v>
      </c>
      <c r="AQ10" s="39">
        <v>110</v>
      </c>
      <c r="AR10" s="39" t="s">
        <v>953</v>
      </c>
      <c r="AS10" s="39">
        <v>111</v>
      </c>
      <c r="AT10" s="39" t="s">
        <v>954</v>
      </c>
      <c r="AU10" s="39">
        <v>132</v>
      </c>
      <c r="AV10" s="39" t="s">
        <v>955</v>
      </c>
      <c r="AW10" s="39" t="s">
        <v>956</v>
      </c>
      <c r="AX10" s="39" t="s">
        <v>957</v>
      </c>
      <c r="AY10" s="39" t="s">
        <v>958</v>
      </c>
      <c r="AZ10" s="39" t="s">
        <v>959</v>
      </c>
      <c r="BA10" s="39" t="s">
        <v>960</v>
      </c>
      <c r="BB10" s="39" t="s">
        <v>961</v>
      </c>
      <c r="BC10" s="39" t="s">
        <v>962</v>
      </c>
      <c r="BD10" s="39" t="s">
        <v>963</v>
      </c>
      <c r="BE10" s="39" t="s">
        <v>964</v>
      </c>
      <c r="BF10" s="39" t="s">
        <v>965</v>
      </c>
      <c r="BG10" s="39" t="s">
        <v>966</v>
      </c>
      <c r="BH10" s="39" t="s">
        <v>967</v>
      </c>
      <c r="BI10" s="39" t="s">
        <v>968</v>
      </c>
      <c r="BJ10" s="39" t="s">
        <v>969</v>
      </c>
      <c r="BK10" s="39" t="s">
        <v>970</v>
      </c>
      <c r="BL10" s="39" t="s">
        <v>971</v>
      </c>
      <c r="BM10" s="39" t="s">
        <v>972</v>
      </c>
      <c r="BN10" s="39" t="s">
        <v>973</v>
      </c>
      <c r="BO10" s="39" t="s">
        <v>974</v>
      </c>
      <c r="BP10" s="39" t="s">
        <v>975</v>
      </c>
      <c r="BQ10" s="39" t="s">
        <v>976</v>
      </c>
      <c r="BR10" s="39" t="s">
        <v>977</v>
      </c>
      <c r="BS10" s="39" t="s">
        <v>978</v>
      </c>
      <c r="BT10" s="39" t="s">
        <v>979</v>
      </c>
      <c r="BU10" s="39" t="s">
        <v>980</v>
      </c>
      <c r="BV10" s="39" t="s">
        <v>981</v>
      </c>
      <c r="BW10" s="39" t="s">
        <v>982</v>
      </c>
      <c r="BX10" s="39" t="s">
        <v>983</v>
      </c>
      <c r="BY10" s="39" t="s">
        <v>984</v>
      </c>
      <c r="BZ10" s="39" t="s">
        <v>985</v>
      </c>
      <c r="CA10" s="39" t="s">
        <v>986</v>
      </c>
      <c r="CB10" s="39" t="s">
        <v>987</v>
      </c>
      <c r="CC10" s="39" t="s">
        <v>988</v>
      </c>
      <c r="CD10" s="39" t="s">
        <v>989</v>
      </c>
      <c r="CE10" s="39" t="s">
        <v>990</v>
      </c>
      <c r="CF10" s="39" t="s">
        <v>991</v>
      </c>
      <c r="CG10" s="39" t="s">
        <v>921</v>
      </c>
      <c r="CH10" s="39" t="s">
        <v>992</v>
      </c>
      <c r="CI10" s="39" t="s">
        <v>993</v>
      </c>
      <c r="CJ10" s="39" t="s">
        <v>922</v>
      </c>
      <c r="CK10" s="39" t="s">
        <v>923</v>
      </c>
      <c r="CL10" s="39" t="s">
        <v>994</v>
      </c>
      <c r="CM10" s="39" t="s">
        <v>924</v>
      </c>
      <c r="CN10" s="39" t="s">
        <v>995</v>
      </c>
      <c r="CO10" s="39" t="s">
        <v>996</v>
      </c>
    </row>
    <row r="11" spans="1:205" s="37" customFormat="1" ht="12" customHeight="1" thickBot="1" x14ac:dyDescent="0.2">
      <c r="A11" s="35" t="s">
        <v>175</v>
      </c>
      <c r="B11" s="36"/>
    </row>
    <row r="12" spans="1:205" s="13" customFormat="1" ht="12" customHeight="1" x14ac:dyDescent="0.15">
      <c r="A12" s="15" t="s">
        <v>554</v>
      </c>
      <c r="B12" s="21" t="s">
        <v>176</v>
      </c>
      <c r="C12" s="14">
        <f t="shared" ref="C12:AH12" si="0">IF(HLOOKUP(C$10,DIST_Look_Up_Table,3,FALSE)&gt;=0.01,HLOOKUP(C$10,DIST_Look_Up_Table,3,FALSE),0)</f>
        <v>0</v>
      </c>
      <c r="D12" s="14">
        <f t="shared" si="0"/>
        <v>0</v>
      </c>
      <c r="E12" s="14">
        <f t="shared" si="0"/>
        <v>0</v>
      </c>
      <c r="F12" s="14">
        <f t="shared" si="0"/>
        <v>0</v>
      </c>
      <c r="G12" s="14">
        <f t="shared" si="0"/>
        <v>0</v>
      </c>
      <c r="H12" s="14">
        <f t="shared" si="0"/>
        <v>0</v>
      </c>
      <c r="I12" s="14">
        <f t="shared" si="0"/>
        <v>0</v>
      </c>
      <c r="J12" s="14">
        <f t="shared" si="0"/>
        <v>0</v>
      </c>
      <c r="K12" s="14">
        <f t="shared" si="0"/>
        <v>0</v>
      </c>
      <c r="L12" s="14">
        <f t="shared" si="0"/>
        <v>0</v>
      </c>
      <c r="M12" s="14">
        <f t="shared" si="0"/>
        <v>0</v>
      </c>
      <c r="N12" s="14">
        <f t="shared" si="0"/>
        <v>0</v>
      </c>
      <c r="O12" s="14">
        <f t="shared" si="0"/>
        <v>0</v>
      </c>
      <c r="P12" s="14">
        <f t="shared" si="0"/>
        <v>0</v>
      </c>
      <c r="Q12" s="14">
        <f t="shared" si="0"/>
        <v>0</v>
      </c>
      <c r="R12" s="14">
        <f t="shared" si="0"/>
        <v>0</v>
      </c>
      <c r="S12" s="14">
        <f t="shared" si="0"/>
        <v>0</v>
      </c>
      <c r="T12" s="14">
        <f t="shared" si="0"/>
        <v>0</v>
      </c>
      <c r="U12" s="14">
        <f t="shared" si="0"/>
        <v>0</v>
      </c>
      <c r="V12" s="14">
        <f t="shared" si="0"/>
        <v>0</v>
      </c>
      <c r="W12" s="14">
        <f t="shared" si="0"/>
        <v>0</v>
      </c>
      <c r="X12" s="14">
        <f t="shared" si="0"/>
        <v>0</v>
      </c>
      <c r="Y12" s="14">
        <f t="shared" si="0"/>
        <v>0</v>
      </c>
      <c r="Z12" s="14">
        <f t="shared" si="0"/>
        <v>0</v>
      </c>
      <c r="AA12" s="14">
        <f t="shared" si="0"/>
        <v>0</v>
      </c>
      <c r="AB12" s="14">
        <f t="shared" si="0"/>
        <v>0</v>
      </c>
      <c r="AC12" s="14">
        <f t="shared" si="0"/>
        <v>0</v>
      </c>
      <c r="AD12" s="14">
        <f t="shared" si="0"/>
        <v>0</v>
      </c>
      <c r="AE12" s="14">
        <f t="shared" si="0"/>
        <v>0</v>
      </c>
      <c r="AF12" s="14">
        <f t="shared" si="0"/>
        <v>0</v>
      </c>
      <c r="AG12" s="14">
        <f t="shared" si="0"/>
        <v>0</v>
      </c>
      <c r="AH12" s="14">
        <f t="shared" si="0"/>
        <v>0</v>
      </c>
      <c r="AI12" s="14">
        <f t="shared" ref="AI12:BN12" si="1">IF(HLOOKUP(AI$10,DIST_Look_Up_Table,3,FALSE)&gt;=0.01,HLOOKUP(AI$10,DIST_Look_Up_Table,3,FALSE),0)</f>
        <v>0</v>
      </c>
      <c r="AJ12" s="14">
        <f t="shared" si="1"/>
        <v>0</v>
      </c>
      <c r="AK12" s="14">
        <f t="shared" si="1"/>
        <v>0</v>
      </c>
      <c r="AL12" s="14">
        <f t="shared" si="1"/>
        <v>0</v>
      </c>
      <c r="AM12" s="14">
        <f t="shared" si="1"/>
        <v>0</v>
      </c>
      <c r="AN12" s="14">
        <f t="shared" si="1"/>
        <v>0</v>
      </c>
      <c r="AO12" s="14">
        <f t="shared" si="1"/>
        <v>0</v>
      </c>
      <c r="AP12" s="14">
        <f t="shared" si="1"/>
        <v>0</v>
      </c>
      <c r="AQ12" s="14">
        <f t="shared" si="1"/>
        <v>0</v>
      </c>
      <c r="AR12" s="14">
        <f t="shared" si="1"/>
        <v>0</v>
      </c>
      <c r="AS12" s="14">
        <f t="shared" si="1"/>
        <v>0</v>
      </c>
      <c r="AT12" s="14">
        <f t="shared" si="1"/>
        <v>0</v>
      </c>
      <c r="AU12" s="14">
        <f t="shared" si="1"/>
        <v>0</v>
      </c>
      <c r="AV12" s="14">
        <f t="shared" si="1"/>
        <v>0</v>
      </c>
      <c r="AW12" s="14">
        <f t="shared" si="1"/>
        <v>0</v>
      </c>
      <c r="AX12" s="14">
        <f t="shared" si="1"/>
        <v>0</v>
      </c>
      <c r="AY12" s="14">
        <f t="shared" si="1"/>
        <v>0</v>
      </c>
      <c r="AZ12" s="14">
        <f t="shared" si="1"/>
        <v>0</v>
      </c>
      <c r="BA12" s="14">
        <f t="shared" si="1"/>
        <v>0</v>
      </c>
      <c r="BB12" s="14">
        <f t="shared" si="1"/>
        <v>0</v>
      </c>
      <c r="BC12" s="14">
        <f t="shared" si="1"/>
        <v>0</v>
      </c>
      <c r="BD12" s="14">
        <f t="shared" si="1"/>
        <v>0</v>
      </c>
      <c r="BE12" s="14">
        <f t="shared" si="1"/>
        <v>0</v>
      </c>
      <c r="BF12" s="14">
        <f t="shared" si="1"/>
        <v>0</v>
      </c>
      <c r="BG12" s="14">
        <f t="shared" si="1"/>
        <v>0</v>
      </c>
      <c r="BH12" s="14">
        <f t="shared" si="1"/>
        <v>0</v>
      </c>
      <c r="BI12" s="14">
        <f t="shared" si="1"/>
        <v>0</v>
      </c>
      <c r="BJ12" s="14">
        <f t="shared" si="1"/>
        <v>0</v>
      </c>
      <c r="BK12" s="14">
        <f t="shared" si="1"/>
        <v>0</v>
      </c>
      <c r="BL12" s="14">
        <f t="shared" si="1"/>
        <v>0</v>
      </c>
      <c r="BM12" s="14">
        <f t="shared" si="1"/>
        <v>0</v>
      </c>
      <c r="BN12" s="14">
        <f t="shared" si="1"/>
        <v>0</v>
      </c>
      <c r="BO12" s="14">
        <f t="shared" ref="BO12:CO12" si="2">IF(HLOOKUP(BO$10,DIST_Look_Up_Table,3,FALSE)&gt;=0.01,HLOOKUP(BO$10,DIST_Look_Up_Table,3,FALSE),0)</f>
        <v>0</v>
      </c>
      <c r="BP12" s="14">
        <f t="shared" si="2"/>
        <v>0</v>
      </c>
      <c r="BQ12" s="14">
        <f t="shared" si="2"/>
        <v>0</v>
      </c>
      <c r="BR12" s="14">
        <f t="shared" si="2"/>
        <v>0</v>
      </c>
      <c r="BS12" s="14">
        <f t="shared" si="2"/>
        <v>0</v>
      </c>
      <c r="BT12" s="14">
        <f t="shared" si="2"/>
        <v>0</v>
      </c>
      <c r="BU12" s="14">
        <f t="shared" si="2"/>
        <v>0</v>
      </c>
      <c r="BV12" s="14">
        <f t="shared" si="2"/>
        <v>0</v>
      </c>
      <c r="BW12" s="14">
        <f t="shared" si="2"/>
        <v>0</v>
      </c>
      <c r="BX12" s="14">
        <f t="shared" si="2"/>
        <v>0</v>
      </c>
      <c r="BY12" s="14">
        <f t="shared" si="2"/>
        <v>0</v>
      </c>
      <c r="BZ12" s="14">
        <f t="shared" si="2"/>
        <v>0</v>
      </c>
      <c r="CA12" s="14">
        <f t="shared" si="2"/>
        <v>0</v>
      </c>
      <c r="CB12" s="14">
        <f t="shared" si="2"/>
        <v>0</v>
      </c>
      <c r="CC12" s="14">
        <f t="shared" si="2"/>
        <v>0</v>
      </c>
      <c r="CD12" s="14">
        <f t="shared" si="2"/>
        <v>0</v>
      </c>
      <c r="CE12" s="14">
        <f t="shared" si="2"/>
        <v>0</v>
      </c>
      <c r="CF12" s="14">
        <f t="shared" si="2"/>
        <v>0</v>
      </c>
      <c r="CG12" s="14">
        <f t="shared" si="2"/>
        <v>0</v>
      </c>
      <c r="CH12" s="14">
        <f t="shared" si="2"/>
        <v>0</v>
      </c>
      <c r="CI12" s="14">
        <f t="shared" si="2"/>
        <v>0</v>
      </c>
      <c r="CJ12" s="14">
        <f t="shared" si="2"/>
        <v>0</v>
      </c>
      <c r="CK12" s="14">
        <f t="shared" si="2"/>
        <v>0</v>
      </c>
      <c r="CL12" s="14">
        <f t="shared" si="2"/>
        <v>0</v>
      </c>
      <c r="CM12" s="14">
        <f t="shared" si="2"/>
        <v>0</v>
      </c>
      <c r="CN12" s="14">
        <f t="shared" si="2"/>
        <v>0</v>
      </c>
      <c r="CO12" s="14">
        <f t="shared" si="2"/>
        <v>0</v>
      </c>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14"/>
      <c r="GC12" s="14"/>
      <c r="GD12" s="14"/>
      <c r="GE12" s="14"/>
      <c r="GF12" s="14"/>
      <c r="GG12" s="14"/>
      <c r="GH12" s="14"/>
      <c r="GI12" s="14"/>
      <c r="GJ12" s="14"/>
      <c r="GK12" s="14"/>
      <c r="GL12" s="14"/>
      <c r="GM12" s="14"/>
      <c r="GN12" s="14"/>
      <c r="GO12" s="14"/>
      <c r="GP12" s="14"/>
      <c r="GQ12" s="14"/>
      <c r="GR12" s="14"/>
      <c r="GS12" s="14"/>
      <c r="GT12" s="14"/>
      <c r="GU12" s="14"/>
      <c r="GV12" s="14"/>
      <c r="GW12" s="14"/>
    </row>
    <row r="13" spans="1:205" s="12" customFormat="1" ht="12" customHeight="1" x14ac:dyDescent="0.15">
      <c r="A13" s="17" t="s">
        <v>177</v>
      </c>
      <c r="B13" s="16" t="s">
        <v>176</v>
      </c>
      <c r="C13" s="14">
        <f t="shared" ref="C13:AH13" si="3">IF(HLOOKUP(C$10,DIST_Look_Up_Table,4,FALSE)&gt;=0.01,HLOOKUP(C$10,DIST_Look_Up_Table,4,FALSE),0)</f>
        <v>115.1999</v>
      </c>
      <c r="D13" s="14">
        <f t="shared" si="3"/>
        <v>4263.18</v>
      </c>
      <c r="E13" s="14">
        <f t="shared" si="3"/>
        <v>3464.62</v>
      </c>
      <c r="F13" s="14">
        <f t="shared" si="3"/>
        <v>6797.28</v>
      </c>
      <c r="G13" s="14">
        <f t="shared" si="3"/>
        <v>11481.25</v>
      </c>
      <c r="H13" s="14">
        <f t="shared" si="3"/>
        <v>928.49</v>
      </c>
      <c r="I13" s="14">
        <f t="shared" si="3"/>
        <v>32.117820000000002</v>
      </c>
      <c r="J13" s="14">
        <f t="shared" si="3"/>
        <v>26525.49</v>
      </c>
      <c r="K13" s="14">
        <f t="shared" si="3"/>
        <v>2609.08</v>
      </c>
      <c r="L13" s="14">
        <f t="shared" si="3"/>
        <v>2262.5349999999999</v>
      </c>
      <c r="M13" s="14">
        <f t="shared" si="3"/>
        <v>3018.4070000000002</v>
      </c>
      <c r="N13" s="14">
        <f t="shared" si="3"/>
        <v>3018.4070000000002</v>
      </c>
      <c r="O13" s="14">
        <f t="shared" si="3"/>
        <v>26557.68</v>
      </c>
      <c r="P13" s="14">
        <f t="shared" si="3"/>
        <v>32.117820000000002</v>
      </c>
      <c r="Q13" s="14">
        <f t="shared" si="3"/>
        <v>2294.6529999999998</v>
      </c>
      <c r="R13" s="14">
        <f t="shared" si="3"/>
        <v>0</v>
      </c>
      <c r="S13" s="14">
        <f t="shared" si="3"/>
        <v>0</v>
      </c>
      <c r="T13" s="14">
        <f t="shared" si="3"/>
        <v>26557.68</v>
      </c>
      <c r="U13" s="14">
        <f t="shared" si="3"/>
        <v>2730.33</v>
      </c>
      <c r="V13" s="14">
        <f t="shared" si="3"/>
        <v>2730.33</v>
      </c>
      <c r="W13" s="14">
        <f t="shared" si="3"/>
        <v>23827.35</v>
      </c>
      <c r="X13" s="14">
        <f t="shared" si="3"/>
        <v>23827.35</v>
      </c>
      <c r="Y13" s="14">
        <f t="shared" si="3"/>
        <v>0</v>
      </c>
      <c r="Z13" s="14">
        <f t="shared" si="3"/>
        <v>0</v>
      </c>
      <c r="AA13" s="14">
        <f t="shared" si="3"/>
        <v>0</v>
      </c>
      <c r="AB13" s="14">
        <f t="shared" si="3"/>
        <v>435.6771</v>
      </c>
      <c r="AC13" s="14">
        <f t="shared" si="3"/>
        <v>459.97770000000003</v>
      </c>
      <c r="AD13" s="14">
        <f t="shared" si="3"/>
        <v>396.66269999999997</v>
      </c>
      <c r="AE13" s="14">
        <f t="shared" si="3"/>
        <v>0</v>
      </c>
      <c r="AF13" s="14">
        <f t="shared" si="3"/>
        <v>24.300609999999999</v>
      </c>
      <c r="AG13" s="14">
        <f t="shared" si="3"/>
        <v>344.77690000000001</v>
      </c>
      <c r="AH13" s="14">
        <f t="shared" si="3"/>
        <v>344.77690000000001</v>
      </c>
      <c r="AI13" s="14">
        <f t="shared" ref="AI13:BN13" si="4">IF(HLOOKUP(AI$10,DIST_Look_Up_Table,4,FALSE)&gt;=0.01,HLOOKUP(AI$10,DIST_Look_Up_Table,4,FALSE),0)</f>
        <v>511.86349999999999</v>
      </c>
      <c r="AJ13" s="14">
        <f t="shared" si="4"/>
        <v>511.86349999999999</v>
      </c>
      <c r="AK13" s="14">
        <f t="shared" si="4"/>
        <v>115.1999</v>
      </c>
      <c r="AL13" s="14">
        <f t="shared" si="4"/>
        <v>511.86349999999999</v>
      </c>
      <c r="AM13" s="14">
        <f t="shared" si="4"/>
        <v>25056.33</v>
      </c>
      <c r="AN13" s="14">
        <f t="shared" si="4"/>
        <v>23803.040000000001</v>
      </c>
      <c r="AO13" s="14">
        <f t="shared" si="4"/>
        <v>23803.040000000001</v>
      </c>
      <c r="AP13" s="14">
        <f t="shared" si="4"/>
        <v>1253.2190000000001</v>
      </c>
      <c r="AQ13" s="14">
        <f t="shared" si="4"/>
        <v>1253.2190000000001</v>
      </c>
      <c r="AR13" s="14">
        <f t="shared" si="4"/>
        <v>0</v>
      </c>
      <c r="AS13" s="14">
        <f t="shared" si="4"/>
        <v>1228.9179999999999</v>
      </c>
      <c r="AT13" s="14">
        <f t="shared" si="4"/>
        <v>23803.040000000001</v>
      </c>
      <c r="AU13" s="14">
        <f t="shared" si="4"/>
        <v>3018.4070000000002</v>
      </c>
      <c r="AV13" s="14">
        <f t="shared" si="4"/>
        <v>3018.4070000000002</v>
      </c>
      <c r="AW13" s="14">
        <f t="shared" si="4"/>
        <v>29609.1</v>
      </c>
      <c r="AX13" s="14">
        <f t="shared" si="4"/>
        <v>29609.1</v>
      </c>
      <c r="AY13" s="14">
        <f t="shared" si="4"/>
        <v>29609.1</v>
      </c>
      <c r="AZ13" s="14">
        <f t="shared" si="4"/>
        <v>29609.1</v>
      </c>
      <c r="BA13" s="14">
        <f t="shared" si="4"/>
        <v>29609.1</v>
      </c>
      <c r="BB13" s="14">
        <f t="shared" si="4"/>
        <v>29609.1</v>
      </c>
      <c r="BC13" s="14">
        <f t="shared" si="4"/>
        <v>21225.99</v>
      </c>
      <c r="BD13" s="14">
        <f t="shared" si="4"/>
        <v>8383.1180000000004</v>
      </c>
      <c r="BE13" s="14">
        <f t="shared" si="4"/>
        <v>344.77690000000001</v>
      </c>
      <c r="BF13" s="14">
        <f t="shared" si="4"/>
        <v>2605.951</v>
      </c>
      <c r="BG13" s="14">
        <f t="shared" si="4"/>
        <v>2605.951</v>
      </c>
      <c r="BH13" s="14">
        <f t="shared" si="4"/>
        <v>2605.951</v>
      </c>
      <c r="BI13" s="14">
        <f t="shared" si="4"/>
        <v>2605.951</v>
      </c>
      <c r="BJ13" s="14">
        <f t="shared" si="4"/>
        <v>2605.951</v>
      </c>
      <c r="BK13" s="14">
        <f t="shared" si="4"/>
        <v>2605.951</v>
      </c>
      <c r="BL13" s="14">
        <f t="shared" si="4"/>
        <v>1353.2080000000001</v>
      </c>
      <c r="BM13" s="14">
        <f t="shared" si="4"/>
        <v>1252.7429999999999</v>
      </c>
      <c r="BN13" s="14">
        <f t="shared" si="4"/>
        <v>0</v>
      </c>
      <c r="BO13" s="14">
        <f t="shared" ref="BO13:CO13" si="5">IF(HLOOKUP(BO$10,DIST_Look_Up_Table,4,FALSE)&gt;=0.01,HLOOKUP(BO$10,DIST_Look_Up_Table,4,FALSE),0)</f>
        <v>0</v>
      </c>
      <c r="BP13" s="14">
        <f t="shared" si="5"/>
        <v>0</v>
      </c>
      <c r="BQ13" s="14">
        <f t="shared" si="5"/>
        <v>0</v>
      </c>
      <c r="BR13" s="14">
        <f t="shared" si="5"/>
        <v>0</v>
      </c>
      <c r="BS13" s="14">
        <f t="shared" si="5"/>
        <v>0</v>
      </c>
      <c r="BT13" s="14">
        <f t="shared" si="5"/>
        <v>0</v>
      </c>
      <c r="BU13" s="14">
        <f t="shared" si="5"/>
        <v>0</v>
      </c>
      <c r="BV13" s="14">
        <f t="shared" si="5"/>
        <v>0</v>
      </c>
      <c r="BW13" s="14">
        <f t="shared" si="5"/>
        <v>23803.040000000001</v>
      </c>
      <c r="BX13" s="14">
        <f t="shared" si="5"/>
        <v>40426.639999999999</v>
      </c>
      <c r="BY13" s="14">
        <f t="shared" si="5"/>
        <v>40426.639999999999</v>
      </c>
      <c r="BZ13" s="14">
        <f t="shared" si="5"/>
        <v>40426.639999999999</v>
      </c>
      <c r="CA13" s="14">
        <f t="shared" si="5"/>
        <v>40426.639999999999</v>
      </c>
      <c r="CB13" s="14">
        <f t="shared" si="5"/>
        <v>40426.639999999999</v>
      </c>
      <c r="CC13" s="14">
        <f t="shared" si="5"/>
        <v>40426.639999999999</v>
      </c>
      <c r="CD13" s="14">
        <f t="shared" si="5"/>
        <v>36385.26</v>
      </c>
      <c r="CE13" s="14">
        <f t="shared" si="5"/>
        <v>4041.3789999999999</v>
      </c>
      <c r="CF13" s="14">
        <f t="shared" si="5"/>
        <v>29543.9</v>
      </c>
      <c r="CG13" s="14">
        <f t="shared" si="5"/>
        <v>3018.4070000000002</v>
      </c>
      <c r="CH13" s="14">
        <f t="shared" si="5"/>
        <v>26557.68</v>
      </c>
      <c r="CI13" s="14">
        <f t="shared" si="5"/>
        <v>0</v>
      </c>
      <c r="CJ13" s="14">
        <f t="shared" si="5"/>
        <v>0</v>
      </c>
      <c r="CK13" s="14">
        <f t="shared" si="5"/>
        <v>344.77690000000001</v>
      </c>
      <c r="CL13" s="14">
        <f t="shared" si="5"/>
        <v>0</v>
      </c>
      <c r="CM13" s="14">
        <f t="shared" si="5"/>
        <v>23803.040000000001</v>
      </c>
      <c r="CN13" s="14">
        <f t="shared" si="5"/>
        <v>3018.4070000000002</v>
      </c>
      <c r="CO13" s="14">
        <f t="shared" si="5"/>
        <v>26525.49</v>
      </c>
      <c r="CP13" s="14"/>
      <c r="CQ13" s="14"/>
      <c r="CR13" s="14"/>
      <c r="CS13" s="14"/>
      <c r="CT13" s="14"/>
      <c r="CU13" s="14"/>
      <c r="CV13" s="14"/>
      <c r="CW13" s="14"/>
      <c r="CX13" s="14"/>
      <c r="CY13" s="14"/>
      <c r="CZ13" s="14"/>
      <c r="DA13" s="14"/>
      <c r="DB13" s="14"/>
      <c r="DC13" s="14"/>
      <c r="DD13" s="14"/>
      <c r="DE13" s="14"/>
      <c r="DF13" s="14"/>
      <c r="DG13" s="14"/>
      <c r="DH13" s="14"/>
      <c r="DI13" s="14"/>
      <c r="DJ13" s="14"/>
      <c r="DK13" s="14"/>
      <c r="DL13" s="14"/>
      <c r="DM13" s="14"/>
      <c r="DN13" s="14"/>
      <c r="DO13" s="14"/>
      <c r="DP13" s="14"/>
      <c r="DQ13" s="14"/>
      <c r="DR13" s="14"/>
      <c r="DS13" s="14"/>
      <c r="DT13" s="14"/>
      <c r="DU13" s="14"/>
      <c r="DV13" s="14"/>
      <c r="DW13" s="14"/>
      <c r="DX13" s="14"/>
      <c r="DY13" s="14"/>
      <c r="DZ13" s="14"/>
      <c r="EA13" s="14"/>
      <c r="EB13" s="14"/>
      <c r="EC13" s="14"/>
      <c r="ED13" s="14"/>
      <c r="EE13" s="14"/>
      <c r="EF13" s="14"/>
      <c r="EG13" s="14"/>
      <c r="EH13" s="14"/>
      <c r="EI13" s="14"/>
      <c r="EJ13" s="14"/>
      <c r="EK13" s="14"/>
      <c r="EL13" s="14"/>
      <c r="EM13" s="14"/>
      <c r="EN13" s="14"/>
      <c r="EO13" s="14"/>
      <c r="EP13" s="14"/>
      <c r="EQ13" s="14"/>
      <c r="ER13" s="14"/>
      <c r="ES13" s="14"/>
      <c r="ET13" s="14"/>
      <c r="EU13" s="14"/>
      <c r="EV13" s="14"/>
      <c r="EW13" s="14"/>
      <c r="EX13" s="14"/>
      <c r="EY13" s="14"/>
      <c r="EZ13" s="14"/>
      <c r="FA13" s="14"/>
      <c r="FB13" s="14"/>
      <c r="FC13" s="14"/>
      <c r="FD13" s="14"/>
      <c r="FE13" s="14"/>
      <c r="FF13" s="14"/>
      <c r="FG13" s="14"/>
      <c r="FH13" s="14"/>
      <c r="FI13" s="14"/>
      <c r="FJ13" s="14"/>
      <c r="FK13" s="14"/>
      <c r="FL13" s="14"/>
      <c r="FM13" s="14"/>
      <c r="FN13" s="14"/>
      <c r="FO13" s="14"/>
      <c r="FP13" s="14"/>
      <c r="FQ13" s="14"/>
      <c r="FR13" s="14"/>
      <c r="FS13" s="14"/>
      <c r="FT13" s="14"/>
      <c r="FU13" s="14"/>
      <c r="FV13" s="14"/>
      <c r="FW13" s="14"/>
      <c r="FX13" s="14"/>
      <c r="FY13" s="14"/>
      <c r="FZ13" s="14"/>
      <c r="GA13" s="14"/>
      <c r="GB13" s="14"/>
      <c r="GC13" s="14"/>
      <c r="GD13" s="14"/>
      <c r="GE13" s="14"/>
      <c r="GF13" s="14"/>
      <c r="GG13" s="14"/>
      <c r="GH13" s="14"/>
      <c r="GI13" s="14"/>
      <c r="GJ13" s="14"/>
      <c r="GK13" s="14"/>
      <c r="GL13" s="14"/>
      <c r="GM13" s="14"/>
      <c r="GN13" s="14"/>
      <c r="GO13" s="14"/>
      <c r="GP13" s="14"/>
      <c r="GQ13" s="14"/>
      <c r="GR13" s="14"/>
      <c r="GS13" s="14"/>
      <c r="GT13" s="14"/>
      <c r="GU13" s="14"/>
      <c r="GV13" s="14"/>
      <c r="GW13" s="14"/>
    </row>
    <row r="14" spans="1:205" s="12" customFormat="1" ht="12" customHeight="1" x14ac:dyDescent="0.15">
      <c r="A14" s="17" t="s">
        <v>401</v>
      </c>
      <c r="B14" s="16" t="s">
        <v>176</v>
      </c>
      <c r="C14" s="14">
        <f t="shared" ref="C14:AH14" si="6">IF(HLOOKUP(C$10,DIST_Look_Up_Table,5,FALSE)&gt;=0.01,HLOOKUP(C$10,DIST_Look_Up_Table,5,FALSE),0)</f>
        <v>0</v>
      </c>
      <c r="D14" s="14">
        <f t="shared" si="6"/>
        <v>12.45</v>
      </c>
      <c r="E14" s="14">
        <f t="shared" si="6"/>
        <v>28.42</v>
      </c>
      <c r="F14" s="14">
        <f t="shared" si="6"/>
        <v>0.53</v>
      </c>
      <c r="G14" s="14">
        <f t="shared" si="6"/>
        <v>24.05</v>
      </c>
      <c r="H14" s="14">
        <f t="shared" si="6"/>
        <v>2.12</v>
      </c>
      <c r="I14" s="14">
        <f t="shared" si="6"/>
        <v>0</v>
      </c>
      <c r="J14" s="14">
        <f t="shared" si="6"/>
        <v>67.569999999999993</v>
      </c>
      <c r="K14" s="14">
        <f t="shared" si="6"/>
        <v>0</v>
      </c>
      <c r="L14" s="14">
        <f t="shared" si="6"/>
        <v>0</v>
      </c>
      <c r="M14" s="14">
        <f t="shared" si="6"/>
        <v>0</v>
      </c>
      <c r="N14" s="14">
        <f t="shared" si="6"/>
        <v>0</v>
      </c>
      <c r="O14" s="14">
        <f t="shared" si="6"/>
        <v>67.569999999999993</v>
      </c>
      <c r="P14" s="14">
        <f t="shared" si="6"/>
        <v>0</v>
      </c>
      <c r="Q14" s="14">
        <f t="shared" si="6"/>
        <v>0</v>
      </c>
      <c r="R14" s="14">
        <f t="shared" si="6"/>
        <v>0</v>
      </c>
      <c r="S14" s="14">
        <f t="shared" si="6"/>
        <v>0</v>
      </c>
      <c r="T14" s="14">
        <f t="shared" si="6"/>
        <v>67.569999999999993</v>
      </c>
      <c r="U14" s="14">
        <f t="shared" si="6"/>
        <v>0</v>
      </c>
      <c r="V14" s="14">
        <f t="shared" si="6"/>
        <v>0</v>
      </c>
      <c r="W14" s="14">
        <f t="shared" si="6"/>
        <v>0</v>
      </c>
      <c r="X14" s="14">
        <f t="shared" si="6"/>
        <v>0</v>
      </c>
      <c r="Y14" s="14">
        <f t="shared" si="6"/>
        <v>67.569999999999993</v>
      </c>
      <c r="Z14" s="14">
        <f t="shared" si="6"/>
        <v>0</v>
      </c>
      <c r="AA14" s="14">
        <f t="shared" si="6"/>
        <v>0</v>
      </c>
      <c r="AB14" s="14">
        <f t="shared" si="6"/>
        <v>0</v>
      </c>
      <c r="AC14" s="14">
        <f t="shared" si="6"/>
        <v>0</v>
      </c>
      <c r="AD14" s="14">
        <f t="shared" si="6"/>
        <v>0</v>
      </c>
      <c r="AE14" s="14">
        <f t="shared" si="6"/>
        <v>0</v>
      </c>
      <c r="AF14" s="14">
        <f t="shared" si="6"/>
        <v>0</v>
      </c>
      <c r="AG14" s="14">
        <f t="shared" si="6"/>
        <v>0</v>
      </c>
      <c r="AH14" s="14">
        <f t="shared" si="6"/>
        <v>0</v>
      </c>
      <c r="AI14" s="14">
        <f t="shared" ref="AI14:BN14" si="7">IF(HLOOKUP(AI$10,DIST_Look_Up_Table,5,FALSE)&gt;=0.01,HLOOKUP(AI$10,DIST_Look_Up_Table,5,FALSE),0)</f>
        <v>0</v>
      </c>
      <c r="AJ14" s="14">
        <f t="shared" si="7"/>
        <v>0</v>
      </c>
      <c r="AK14" s="14">
        <f t="shared" si="7"/>
        <v>0</v>
      </c>
      <c r="AL14" s="14">
        <f t="shared" si="7"/>
        <v>0</v>
      </c>
      <c r="AM14" s="14">
        <f t="shared" si="7"/>
        <v>0</v>
      </c>
      <c r="AN14" s="14">
        <f t="shared" si="7"/>
        <v>0</v>
      </c>
      <c r="AO14" s="14">
        <f t="shared" si="7"/>
        <v>0</v>
      </c>
      <c r="AP14" s="14">
        <f t="shared" si="7"/>
        <v>0</v>
      </c>
      <c r="AQ14" s="14">
        <f t="shared" si="7"/>
        <v>0</v>
      </c>
      <c r="AR14" s="14">
        <f t="shared" si="7"/>
        <v>0</v>
      </c>
      <c r="AS14" s="14">
        <f t="shared" si="7"/>
        <v>0</v>
      </c>
      <c r="AT14" s="14">
        <f t="shared" si="7"/>
        <v>0</v>
      </c>
      <c r="AU14" s="14">
        <f t="shared" si="7"/>
        <v>0</v>
      </c>
      <c r="AV14" s="14">
        <f t="shared" si="7"/>
        <v>0</v>
      </c>
      <c r="AW14" s="14">
        <f t="shared" si="7"/>
        <v>0</v>
      </c>
      <c r="AX14" s="14">
        <f t="shared" si="7"/>
        <v>0</v>
      </c>
      <c r="AY14" s="14">
        <f t="shared" si="7"/>
        <v>0</v>
      </c>
      <c r="AZ14" s="14">
        <f t="shared" si="7"/>
        <v>0</v>
      </c>
      <c r="BA14" s="14">
        <f t="shared" si="7"/>
        <v>0</v>
      </c>
      <c r="BB14" s="14">
        <f t="shared" si="7"/>
        <v>0</v>
      </c>
      <c r="BC14" s="14">
        <f t="shared" si="7"/>
        <v>0</v>
      </c>
      <c r="BD14" s="14">
        <f t="shared" si="7"/>
        <v>0</v>
      </c>
      <c r="BE14" s="14">
        <f t="shared" si="7"/>
        <v>0</v>
      </c>
      <c r="BF14" s="14">
        <f t="shared" si="7"/>
        <v>0</v>
      </c>
      <c r="BG14" s="14">
        <f t="shared" si="7"/>
        <v>0</v>
      </c>
      <c r="BH14" s="14">
        <f t="shared" si="7"/>
        <v>0</v>
      </c>
      <c r="BI14" s="14">
        <f t="shared" si="7"/>
        <v>0</v>
      </c>
      <c r="BJ14" s="14">
        <f t="shared" si="7"/>
        <v>0</v>
      </c>
      <c r="BK14" s="14">
        <f t="shared" si="7"/>
        <v>0</v>
      </c>
      <c r="BL14" s="14">
        <f t="shared" si="7"/>
        <v>0</v>
      </c>
      <c r="BM14" s="14">
        <f t="shared" si="7"/>
        <v>0</v>
      </c>
      <c r="BN14" s="14">
        <f t="shared" si="7"/>
        <v>0</v>
      </c>
      <c r="BO14" s="14">
        <f t="shared" ref="BO14:CO14" si="8">IF(HLOOKUP(BO$10,DIST_Look_Up_Table,5,FALSE)&gt;=0.01,HLOOKUP(BO$10,DIST_Look_Up_Table,5,FALSE),0)</f>
        <v>0</v>
      </c>
      <c r="BP14" s="14">
        <f t="shared" si="8"/>
        <v>0</v>
      </c>
      <c r="BQ14" s="14">
        <f t="shared" si="8"/>
        <v>0</v>
      </c>
      <c r="BR14" s="14">
        <f t="shared" si="8"/>
        <v>0</v>
      </c>
      <c r="BS14" s="14">
        <f t="shared" si="8"/>
        <v>0</v>
      </c>
      <c r="BT14" s="14">
        <f t="shared" si="8"/>
        <v>0</v>
      </c>
      <c r="BU14" s="14">
        <f t="shared" si="8"/>
        <v>0</v>
      </c>
      <c r="BV14" s="14">
        <f t="shared" si="8"/>
        <v>0</v>
      </c>
      <c r="BW14" s="14">
        <f t="shared" si="8"/>
        <v>0</v>
      </c>
      <c r="BX14" s="14">
        <f t="shared" si="8"/>
        <v>0</v>
      </c>
      <c r="BY14" s="14">
        <f t="shared" si="8"/>
        <v>0</v>
      </c>
      <c r="BZ14" s="14">
        <f t="shared" si="8"/>
        <v>0</v>
      </c>
      <c r="CA14" s="14">
        <f t="shared" si="8"/>
        <v>0</v>
      </c>
      <c r="CB14" s="14">
        <f t="shared" si="8"/>
        <v>0</v>
      </c>
      <c r="CC14" s="14">
        <f t="shared" si="8"/>
        <v>0</v>
      </c>
      <c r="CD14" s="14">
        <f t="shared" si="8"/>
        <v>0</v>
      </c>
      <c r="CE14" s="14">
        <f t="shared" si="8"/>
        <v>0</v>
      </c>
      <c r="CF14" s="14">
        <f t="shared" si="8"/>
        <v>67.569999999999993</v>
      </c>
      <c r="CG14" s="14">
        <f t="shared" si="8"/>
        <v>0</v>
      </c>
      <c r="CH14" s="14">
        <f t="shared" si="8"/>
        <v>0</v>
      </c>
      <c r="CI14" s="14">
        <f t="shared" si="8"/>
        <v>0</v>
      </c>
      <c r="CJ14" s="14">
        <f t="shared" si="8"/>
        <v>0</v>
      </c>
      <c r="CK14" s="14">
        <f t="shared" si="8"/>
        <v>0</v>
      </c>
      <c r="CL14" s="14">
        <f t="shared" si="8"/>
        <v>67.569999999999993</v>
      </c>
      <c r="CM14" s="14">
        <f t="shared" si="8"/>
        <v>0</v>
      </c>
      <c r="CN14" s="14">
        <f t="shared" si="8"/>
        <v>0</v>
      </c>
      <c r="CO14" s="14">
        <f t="shared" si="8"/>
        <v>67.569999999999993</v>
      </c>
      <c r="CP14" s="14"/>
      <c r="CQ14" s="14"/>
      <c r="CR14" s="14"/>
      <c r="CS14" s="14"/>
      <c r="CT14" s="14"/>
      <c r="CU14" s="14"/>
      <c r="CV14" s="14"/>
      <c r="CW14" s="14"/>
      <c r="CX14" s="14"/>
      <c r="CY14" s="14"/>
      <c r="CZ14" s="14"/>
      <c r="DA14" s="14"/>
      <c r="DB14" s="14"/>
      <c r="DC14" s="14"/>
      <c r="DD14" s="14"/>
      <c r="DE14" s="14"/>
      <c r="DF14" s="14"/>
      <c r="DG14" s="14"/>
      <c r="DH14" s="14"/>
      <c r="DI14" s="14"/>
      <c r="DJ14" s="14"/>
      <c r="DK14" s="14"/>
      <c r="DL14" s="14"/>
      <c r="DM14" s="14"/>
      <c r="DN14" s="14"/>
      <c r="DO14" s="14"/>
      <c r="DP14" s="14"/>
      <c r="DQ14" s="14"/>
      <c r="DR14" s="14"/>
      <c r="DS14" s="14"/>
      <c r="DT14" s="14"/>
      <c r="DU14" s="14"/>
      <c r="DV14" s="14"/>
      <c r="DW14" s="14"/>
      <c r="DX14" s="14"/>
      <c r="DY14" s="14"/>
      <c r="DZ14" s="14"/>
      <c r="EA14" s="14"/>
      <c r="EB14" s="14"/>
      <c r="EC14" s="14"/>
      <c r="ED14" s="14"/>
      <c r="EE14" s="14"/>
      <c r="EF14" s="14"/>
      <c r="EG14" s="14"/>
      <c r="EH14" s="14"/>
      <c r="EI14" s="14"/>
      <c r="EJ14" s="14"/>
      <c r="EK14" s="14"/>
      <c r="EL14" s="14"/>
      <c r="EM14" s="14"/>
      <c r="EN14" s="14"/>
      <c r="EO14" s="14"/>
      <c r="EP14" s="14"/>
      <c r="EQ14" s="14"/>
      <c r="ER14" s="14"/>
      <c r="ES14" s="14"/>
      <c r="ET14" s="14"/>
      <c r="EU14" s="14"/>
      <c r="EV14" s="14"/>
      <c r="EW14" s="14"/>
      <c r="EX14" s="14"/>
      <c r="EY14" s="14"/>
      <c r="EZ14" s="14"/>
      <c r="FA14" s="14"/>
      <c r="FB14" s="14"/>
      <c r="FC14" s="14"/>
      <c r="FD14" s="14"/>
      <c r="FE14" s="14"/>
      <c r="FF14" s="14"/>
      <c r="FG14" s="14"/>
      <c r="FH14" s="14"/>
      <c r="FI14" s="14"/>
      <c r="FJ14" s="14"/>
      <c r="FK14" s="14"/>
      <c r="FL14" s="14"/>
      <c r="FM14" s="14"/>
      <c r="FN14" s="14"/>
      <c r="FO14" s="14"/>
      <c r="FP14" s="14"/>
      <c r="FQ14" s="14"/>
      <c r="FR14" s="14"/>
      <c r="FS14" s="14"/>
      <c r="FT14" s="14"/>
      <c r="FU14" s="14"/>
      <c r="FV14" s="14"/>
      <c r="FW14" s="14"/>
      <c r="FX14" s="14"/>
      <c r="FY14" s="14"/>
      <c r="FZ14" s="14"/>
      <c r="GA14" s="14"/>
      <c r="GB14" s="14"/>
      <c r="GC14" s="14"/>
      <c r="GD14" s="14"/>
      <c r="GE14" s="14"/>
      <c r="GF14" s="14"/>
      <c r="GG14" s="14"/>
      <c r="GH14" s="14"/>
      <c r="GI14" s="14"/>
      <c r="GJ14" s="14"/>
      <c r="GK14" s="14"/>
      <c r="GL14" s="14"/>
      <c r="GM14" s="14"/>
      <c r="GN14" s="14"/>
      <c r="GO14" s="14"/>
      <c r="GP14" s="14"/>
      <c r="GQ14" s="14"/>
      <c r="GR14" s="14"/>
      <c r="GS14" s="14"/>
      <c r="GT14" s="14"/>
      <c r="GU14" s="14"/>
      <c r="GV14" s="14"/>
      <c r="GW14" s="14"/>
    </row>
    <row r="15" spans="1:205" s="12" customFormat="1" ht="12" customHeight="1" x14ac:dyDescent="0.15">
      <c r="A15" s="17" t="s">
        <v>402</v>
      </c>
      <c r="B15" s="16" t="s">
        <v>176</v>
      </c>
      <c r="C15" s="14">
        <f t="shared" ref="C15:AH15" si="9">IF(HLOOKUP(C$10,DIST_Look_Up_Table,6,FALSE)&gt;=0.01,HLOOKUP(C$10,DIST_Look_Up_Table,6,FALSE),0)</f>
        <v>0</v>
      </c>
      <c r="D15" s="14">
        <f t="shared" si="9"/>
        <v>2.33</v>
      </c>
      <c r="E15" s="14">
        <f t="shared" si="9"/>
        <v>7.76</v>
      </c>
      <c r="F15" s="14">
        <f t="shared" si="9"/>
        <v>0.09</v>
      </c>
      <c r="G15" s="14">
        <f t="shared" si="9"/>
        <v>3.14</v>
      </c>
      <c r="H15" s="14">
        <f t="shared" si="9"/>
        <v>0.27</v>
      </c>
      <c r="I15" s="14">
        <f t="shared" si="9"/>
        <v>0</v>
      </c>
      <c r="J15" s="14">
        <f t="shared" si="9"/>
        <v>13.59</v>
      </c>
      <c r="K15" s="14">
        <f t="shared" si="9"/>
        <v>0</v>
      </c>
      <c r="L15" s="14">
        <f t="shared" si="9"/>
        <v>0</v>
      </c>
      <c r="M15" s="14">
        <f t="shared" si="9"/>
        <v>0</v>
      </c>
      <c r="N15" s="14">
        <f t="shared" si="9"/>
        <v>0</v>
      </c>
      <c r="O15" s="14">
        <f t="shared" si="9"/>
        <v>13.59</v>
      </c>
      <c r="P15" s="14">
        <f t="shared" si="9"/>
        <v>0</v>
      </c>
      <c r="Q15" s="14">
        <f t="shared" si="9"/>
        <v>0</v>
      </c>
      <c r="R15" s="14">
        <f t="shared" si="9"/>
        <v>0</v>
      </c>
      <c r="S15" s="14">
        <f t="shared" si="9"/>
        <v>0</v>
      </c>
      <c r="T15" s="14">
        <f t="shared" si="9"/>
        <v>13.59</v>
      </c>
      <c r="U15" s="14">
        <f t="shared" si="9"/>
        <v>0</v>
      </c>
      <c r="V15" s="14">
        <f t="shared" si="9"/>
        <v>0</v>
      </c>
      <c r="W15" s="14">
        <f t="shared" si="9"/>
        <v>0</v>
      </c>
      <c r="X15" s="14">
        <f t="shared" si="9"/>
        <v>0</v>
      </c>
      <c r="Y15" s="14">
        <f t="shared" si="9"/>
        <v>13.59</v>
      </c>
      <c r="Z15" s="14">
        <f t="shared" si="9"/>
        <v>0</v>
      </c>
      <c r="AA15" s="14">
        <f t="shared" si="9"/>
        <v>0</v>
      </c>
      <c r="AB15" s="14">
        <f t="shared" si="9"/>
        <v>0</v>
      </c>
      <c r="AC15" s="14">
        <f t="shared" si="9"/>
        <v>0</v>
      </c>
      <c r="AD15" s="14">
        <f t="shared" si="9"/>
        <v>0</v>
      </c>
      <c r="AE15" s="14">
        <f t="shared" si="9"/>
        <v>0</v>
      </c>
      <c r="AF15" s="14">
        <f t="shared" si="9"/>
        <v>0</v>
      </c>
      <c r="AG15" s="14">
        <f t="shared" si="9"/>
        <v>0</v>
      </c>
      <c r="AH15" s="14">
        <f t="shared" si="9"/>
        <v>0</v>
      </c>
      <c r="AI15" s="14">
        <f t="shared" ref="AI15:BN15" si="10">IF(HLOOKUP(AI$10,DIST_Look_Up_Table,6,FALSE)&gt;=0.01,HLOOKUP(AI$10,DIST_Look_Up_Table,6,FALSE),0)</f>
        <v>0</v>
      </c>
      <c r="AJ15" s="14">
        <f t="shared" si="10"/>
        <v>0</v>
      </c>
      <c r="AK15" s="14">
        <f t="shared" si="10"/>
        <v>0</v>
      </c>
      <c r="AL15" s="14">
        <f t="shared" si="10"/>
        <v>0</v>
      </c>
      <c r="AM15" s="14">
        <f t="shared" si="10"/>
        <v>0</v>
      </c>
      <c r="AN15" s="14">
        <f t="shared" si="10"/>
        <v>0</v>
      </c>
      <c r="AO15" s="14">
        <f t="shared" si="10"/>
        <v>0</v>
      </c>
      <c r="AP15" s="14">
        <f t="shared" si="10"/>
        <v>0</v>
      </c>
      <c r="AQ15" s="14">
        <f t="shared" si="10"/>
        <v>0</v>
      </c>
      <c r="AR15" s="14">
        <f t="shared" si="10"/>
        <v>0</v>
      </c>
      <c r="AS15" s="14">
        <f t="shared" si="10"/>
        <v>0</v>
      </c>
      <c r="AT15" s="14">
        <f t="shared" si="10"/>
        <v>0</v>
      </c>
      <c r="AU15" s="14">
        <f t="shared" si="10"/>
        <v>0</v>
      </c>
      <c r="AV15" s="14">
        <f t="shared" si="10"/>
        <v>0</v>
      </c>
      <c r="AW15" s="14">
        <f t="shared" si="10"/>
        <v>0</v>
      </c>
      <c r="AX15" s="14">
        <f t="shared" si="10"/>
        <v>0</v>
      </c>
      <c r="AY15" s="14">
        <f t="shared" si="10"/>
        <v>0</v>
      </c>
      <c r="AZ15" s="14">
        <f t="shared" si="10"/>
        <v>0</v>
      </c>
      <c r="BA15" s="14">
        <f t="shared" si="10"/>
        <v>0</v>
      </c>
      <c r="BB15" s="14">
        <f t="shared" si="10"/>
        <v>0</v>
      </c>
      <c r="BC15" s="14">
        <f t="shared" si="10"/>
        <v>0</v>
      </c>
      <c r="BD15" s="14">
        <f t="shared" si="10"/>
        <v>0</v>
      </c>
      <c r="BE15" s="14">
        <f t="shared" si="10"/>
        <v>0</v>
      </c>
      <c r="BF15" s="14">
        <f t="shared" si="10"/>
        <v>0</v>
      </c>
      <c r="BG15" s="14">
        <f t="shared" si="10"/>
        <v>0</v>
      </c>
      <c r="BH15" s="14">
        <f t="shared" si="10"/>
        <v>0</v>
      </c>
      <c r="BI15" s="14">
        <f t="shared" si="10"/>
        <v>0</v>
      </c>
      <c r="BJ15" s="14">
        <f t="shared" si="10"/>
        <v>0</v>
      </c>
      <c r="BK15" s="14">
        <f t="shared" si="10"/>
        <v>0</v>
      </c>
      <c r="BL15" s="14">
        <f t="shared" si="10"/>
        <v>0</v>
      </c>
      <c r="BM15" s="14">
        <f t="shared" si="10"/>
        <v>0</v>
      </c>
      <c r="BN15" s="14">
        <f t="shared" si="10"/>
        <v>0</v>
      </c>
      <c r="BO15" s="14">
        <f t="shared" ref="BO15:CO15" si="11">IF(HLOOKUP(BO$10,DIST_Look_Up_Table,6,FALSE)&gt;=0.01,HLOOKUP(BO$10,DIST_Look_Up_Table,6,FALSE),0)</f>
        <v>0</v>
      </c>
      <c r="BP15" s="14">
        <f t="shared" si="11"/>
        <v>0</v>
      </c>
      <c r="BQ15" s="14">
        <f t="shared" si="11"/>
        <v>0</v>
      </c>
      <c r="BR15" s="14">
        <f t="shared" si="11"/>
        <v>0</v>
      </c>
      <c r="BS15" s="14">
        <f t="shared" si="11"/>
        <v>0</v>
      </c>
      <c r="BT15" s="14">
        <f t="shared" si="11"/>
        <v>0</v>
      </c>
      <c r="BU15" s="14">
        <f t="shared" si="11"/>
        <v>0</v>
      </c>
      <c r="BV15" s="14">
        <f t="shared" si="11"/>
        <v>0</v>
      </c>
      <c r="BW15" s="14">
        <f t="shared" si="11"/>
        <v>0</v>
      </c>
      <c r="BX15" s="14">
        <f t="shared" si="11"/>
        <v>0</v>
      </c>
      <c r="BY15" s="14">
        <f t="shared" si="11"/>
        <v>0</v>
      </c>
      <c r="BZ15" s="14">
        <f t="shared" si="11"/>
        <v>0</v>
      </c>
      <c r="CA15" s="14">
        <f t="shared" si="11"/>
        <v>0</v>
      </c>
      <c r="CB15" s="14">
        <f t="shared" si="11"/>
        <v>0</v>
      </c>
      <c r="CC15" s="14">
        <f t="shared" si="11"/>
        <v>0</v>
      </c>
      <c r="CD15" s="14">
        <f t="shared" si="11"/>
        <v>0</v>
      </c>
      <c r="CE15" s="14">
        <f t="shared" si="11"/>
        <v>0</v>
      </c>
      <c r="CF15" s="14">
        <f t="shared" si="11"/>
        <v>13.59</v>
      </c>
      <c r="CG15" s="14">
        <f t="shared" si="11"/>
        <v>0</v>
      </c>
      <c r="CH15" s="14">
        <f t="shared" si="11"/>
        <v>0</v>
      </c>
      <c r="CI15" s="14">
        <f t="shared" si="11"/>
        <v>0</v>
      </c>
      <c r="CJ15" s="14">
        <f t="shared" si="11"/>
        <v>0</v>
      </c>
      <c r="CK15" s="14">
        <f t="shared" si="11"/>
        <v>0</v>
      </c>
      <c r="CL15" s="14">
        <f t="shared" si="11"/>
        <v>13.59</v>
      </c>
      <c r="CM15" s="14">
        <f t="shared" si="11"/>
        <v>0</v>
      </c>
      <c r="CN15" s="14">
        <f t="shared" si="11"/>
        <v>0</v>
      </c>
      <c r="CO15" s="14">
        <f t="shared" si="11"/>
        <v>13.59</v>
      </c>
      <c r="CP15" s="14"/>
      <c r="CQ15" s="14"/>
      <c r="CR15" s="14"/>
      <c r="CS15" s="14"/>
      <c r="CT15" s="14"/>
      <c r="CU15" s="14"/>
      <c r="CV15" s="14"/>
      <c r="CW15" s="14"/>
      <c r="CX15" s="14"/>
      <c r="CY15" s="14"/>
      <c r="CZ15" s="14"/>
      <c r="DA15" s="14"/>
      <c r="DB15" s="14"/>
      <c r="DC15" s="14"/>
      <c r="DD15" s="14"/>
      <c r="DE15" s="14"/>
      <c r="DF15" s="14"/>
      <c r="DG15" s="14"/>
      <c r="DH15" s="14"/>
      <c r="DI15" s="14"/>
      <c r="DJ15" s="14"/>
      <c r="DK15" s="14"/>
      <c r="DL15" s="14"/>
      <c r="DM15" s="14"/>
      <c r="DN15" s="14"/>
      <c r="DO15" s="14"/>
      <c r="DP15" s="14"/>
      <c r="DQ15" s="14"/>
      <c r="DR15" s="14"/>
      <c r="DS15" s="14"/>
      <c r="DT15" s="14"/>
      <c r="DU15" s="14"/>
      <c r="DV15" s="14"/>
      <c r="DW15" s="14"/>
      <c r="DX15" s="14"/>
      <c r="DY15" s="14"/>
      <c r="DZ15" s="14"/>
      <c r="EA15" s="14"/>
      <c r="EB15" s="14"/>
      <c r="EC15" s="14"/>
      <c r="ED15" s="14"/>
      <c r="EE15" s="14"/>
      <c r="EF15" s="14"/>
      <c r="EG15" s="14"/>
      <c r="EH15" s="14"/>
      <c r="EI15" s="14"/>
      <c r="EJ15" s="14"/>
      <c r="EK15" s="14"/>
      <c r="EL15" s="14"/>
      <c r="EM15" s="14"/>
      <c r="EN15" s="14"/>
      <c r="EO15" s="14"/>
      <c r="EP15" s="14"/>
      <c r="EQ15" s="14"/>
      <c r="ER15" s="14"/>
      <c r="ES15" s="14"/>
      <c r="ET15" s="14"/>
      <c r="EU15" s="14"/>
      <c r="EV15" s="14"/>
      <c r="EW15" s="14"/>
      <c r="EX15" s="14"/>
      <c r="EY15" s="14"/>
      <c r="EZ15" s="14"/>
      <c r="FA15" s="14"/>
      <c r="FB15" s="14"/>
      <c r="FC15" s="14"/>
      <c r="FD15" s="14"/>
      <c r="FE15" s="14"/>
      <c r="FF15" s="14"/>
      <c r="FG15" s="14"/>
      <c r="FH15" s="14"/>
      <c r="FI15" s="14"/>
      <c r="FJ15" s="14"/>
      <c r="FK15" s="14"/>
      <c r="FL15" s="14"/>
      <c r="FM15" s="14"/>
      <c r="FN15" s="14"/>
      <c r="FO15" s="14"/>
      <c r="FP15" s="14"/>
      <c r="FQ15" s="14"/>
      <c r="FR15" s="14"/>
      <c r="FS15" s="14"/>
      <c r="FT15" s="14"/>
      <c r="FU15" s="14"/>
      <c r="FV15" s="14"/>
      <c r="FW15" s="14"/>
      <c r="FX15" s="14"/>
      <c r="FY15" s="14"/>
      <c r="FZ15" s="14"/>
      <c r="GA15" s="14"/>
      <c r="GB15" s="14"/>
      <c r="GC15" s="14"/>
      <c r="GD15" s="14"/>
      <c r="GE15" s="14"/>
      <c r="GF15" s="14"/>
      <c r="GG15" s="14"/>
      <c r="GH15" s="14"/>
      <c r="GI15" s="14"/>
      <c r="GJ15" s="14"/>
      <c r="GK15" s="14"/>
      <c r="GL15" s="14"/>
      <c r="GM15" s="14"/>
      <c r="GN15" s="14"/>
      <c r="GO15" s="14"/>
      <c r="GP15" s="14"/>
      <c r="GQ15" s="14"/>
      <c r="GR15" s="14"/>
      <c r="GS15" s="14"/>
      <c r="GT15" s="14"/>
      <c r="GU15" s="14"/>
      <c r="GV15" s="14"/>
      <c r="GW15" s="14"/>
    </row>
    <row r="16" spans="1:205" s="12" customFormat="1" ht="12" customHeight="1" x14ac:dyDescent="0.15">
      <c r="A16" s="17" t="s">
        <v>403</v>
      </c>
      <c r="B16" s="16" t="s">
        <v>176</v>
      </c>
      <c r="C16" s="14">
        <f t="shared" ref="C16:AH16" si="12">IF(HLOOKUP(C$10,DIST_Look_Up_Table,7,FALSE)&gt;=0.01,HLOOKUP(C$10,DIST_Look_Up_Table,7,FALSE),0)</f>
        <v>0</v>
      </c>
      <c r="D16" s="14">
        <f t="shared" si="12"/>
        <v>0.57999999999999996</v>
      </c>
      <c r="E16" s="14">
        <f t="shared" si="12"/>
        <v>0.75</v>
      </c>
      <c r="F16" s="14">
        <f t="shared" si="12"/>
        <v>0.36</v>
      </c>
      <c r="G16" s="14">
        <f t="shared" si="12"/>
        <v>4.16</v>
      </c>
      <c r="H16" s="14">
        <f t="shared" si="12"/>
        <v>0.37</v>
      </c>
      <c r="I16" s="14">
        <f t="shared" si="12"/>
        <v>0</v>
      </c>
      <c r="J16" s="14">
        <f t="shared" si="12"/>
        <v>6.22</v>
      </c>
      <c r="K16" s="14">
        <f t="shared" si="12"/>
        <v>0</v>
      </c>
      <c r="L16" s="14">
        <f t="shared" si="12"/>
        <v>0</v>
      </c>
      <c r="M16" s="14">
        <f t="shared" si="12"/>
        <v>0</v>
      </c>
      <c r="N16" s="14">
        <f t="shared" si="12"/>
        <v>0</v>
      </c>
      <c r="O16" s="14">
        <f t="shared" si="12"/>
        <v>6.22</v>
      </c>
      <c r="P16" s="14">
        <f t="shared" si="12"/>
        <v>0</v>
      </c>
      <c r="Q16" s="14">
        <f t="shared" si="12"/>
        <v>0</v>
      </c>
      <c r="R16" s="14">
        <f t="shared" si="12"/>
        <v>0</v>
      </c>
      <c r="S16" s="14">
        <f t="shared" si="12"/>
        <v>0</v>
      </c>
      <c r="T16" s="14">
        <f t="shared" si="12"/>
        <v>6.22</v>
      </c>
      <c r="U16" s="14">
        <f t="shared" si="12"/>
        <v>0</v>
      </c>
      <c r="V16" s="14">
        <f t="shared" si="12"/>
        <v>0</v>
      </c>
      <c r="W16" s="14">
        <f t="shared" si="12"/>
        <v>0</v>
      </c>
      <c r="X16" s="14">
        <f t="shared" si="12"/>
        <v>0</v>
      </c>
      <c r="Y16" s="14">
        <f t="shared" si="12"/>
        <v>6.22</v>
      </c>
      <c r="Z16" s="14">
        <f t="shared" si="12"/>
        <v>0</v>
      </c>
      <c r="AA16" s="14">
        <f t="shared" si="12"/>
        <v>0</v>
      </c>
      <c r="AB16" s="14">
        <f t="shared" si="12"/>
        <v>0</v>
      </c>
      <c r="AC16" s="14">
        <f t="shared" si="12"/>
        <v>0</v>
      </c>
      <c r="AD16" s="14">
        <f t="shared" si="12"/>
        <v>0</v>
      </c>
      <c r="AE16" s="14">
        <f t="shared" si="12"/>
        <v>0</v>
      </c>
      <c r="AF16" s="14">
        <f t="shared" si="12"/>
        <v>0</v>
      </c>
      <c r="AG16" s="14">
        <f t="shared" si="12"/>
        <v>0</v>
      </c>
      <c r="AH16" s="14">
        <f t="shared" si="12"/>
        <v>0</v>
      </c>
      <c r="AI16" s="14">
        <f t="shared" ref="AI16:BN16" si="13">IF(HLOOKUP(AI$10,DIST_Look_Up_Table,7,FALSE)&gt;=0.01,HLOOKUP(AI$10,DIST_Look_Up_Table,7,FALSE),0)</f>
        <v>0</v>
      </c>
      <c r="AJ16" s="14">
        <f t="shared" si="13"/>
        <v>0</v>
      </c>
      <c r="AK16" s="14">
        <f t="shared" si="13"/>
        <v>0</v>
      </c>
      <c r="AL16" s="14">
        <f t="shared" si="13"/>
        <v>0</v>
      </c>
      <c r="AM16" s="14">
        <f t="shared" si="13"/>
        <v>0</v>
      </c>
      <c r="AN16" s="14">
        <f t="shared" si="13"/>
        <v>0</v>
      </c>
      <c r="AO16" s="14">
        <f t="shared" si="13"/>
        <v>0</v>
      </c>
      <c r="AP16" s="14">
        <f t="shared" si="13"/>
        <v>0</v>
      </c>
      <c r="AQ16" s="14">
        <f t="shared" si="13"/>
        <v>0</v>
      </c>
      <c r="AR16" s="14">
        <f t="shared" si="13"/>
        <v>0</v>
      </c>
      <c r="AS16" s="14">
        <f t="shared" si="13"/>
        <v>0</v>
      </c>
      <c r="AT16" s="14">
        <f t="shared" si="13"/>
        <v>0</v>
      </c>
      <c r="AU16" s="14">
        <f t="shared" si="13"/>
        <v>0</v>
      </c>
      <c r="AV16" s="14">
        <f t="shared" si="13"/>
        <v>0</v>
      </c>
      <c r="AW16" s="14">
        <f t="shared" si="13"/>
        <v>0</v>
      </c>
      <c r="AX16" s="14">
        <f t="shared" si="13"/>
        <v>0</v>
      </c>
      <c r="AY16" s="14">
        <f t="shared" si="13"/>
        <v>0</v>
      </c>
      <c r="AZ16" s="14">
        <f t="shared" si="13"/>
        <v>0</v>
      </c>
      <c r="BA16" s="14">
        <f t="shared" si="13"/>
        <v>0</v>
      </c>
      <c r="BB16" s="14">
        <f t="shared" si="13"/>
        <v>0</v>
      </c>
      <c r="BC16" s="14">
        <f t="shared" si="13"/>
        <v>0</v>
      </c>
      <c r="BD16" s="14">
        <f t="shared" si="13"/>
        <v>0</v>
      </c>
      <c r="BE16" s="14">
        <f t="shared" si="13"/>
        <v>0</v>
      </c>
      <c r="BF16" s="14">
        <f t="shared" si="13"/>
        <v>0</v>
      </c>
      <c r="BG16" s="14">
        <f t="shared" si="13"/>
        <v>0</v>
      </c>
      <c r="BH16" s="14">
        <f t="shared" si="13"/>
        <v>0</v>
      </c>
      <c r="BI16" s="14">
        <f t="shared" si="13"/>
        <v>0</v>
      </c>
      <c r="BJ16" s="14">
        <f t="shared" si="13"/>
        <v>0</v>
      </c>
      <c r="BK16" s="14">
        <f t="shared" si="13"/>
        <v>0</v>
      </c>
      <c r="BL16" s="14">
        <f t="shared" si="13"/>
        <v>0</v>
      </c>
      <c r="BM16" s="14">
        <f t="shared" si="13"/>
        <v>0</v>
      </c>
      <c r="BN16" s="14">
        <f t="shared" si="13"/>
        <v>0</v>
      </c>
      <c r="BO16" s="14">
        <f t="shared" ref="BO16:CO16" si="14">IF(HLOOKUP(BO$10,DIST_Look_Up_Table,7,FALSE)&gt;=0.01,HLOOKUP(BO$10,DIST_Look_Up_Table,7,FALSE),0)</f>
        <v>0</v>
      </c>
      <c r="BP16" s="14">
        <f t="shared" si="14"/>
        <v>0</v>
      </c>
      <c r="BQ16" s="14">
        <f t="shared" si="14"/>
        <v>0</v>
      </c>
      <c r="BR16" s="14">
        <f t="shared" si="14"/>
        <v>0</v>
      </c>
      <c r="BS16" s="14">
        <f t="shared" si="14"/>
        <v>0</v>
      </c>
      <c r="BT16" s="14">
        <f t="shared" si="14"/>
        <v>0</v>
      </c>
      <c r="BU16" s="14">
        <f t="shared" si="14"/>
        <v>0</v>
      </c>
      <c r="BV16" s="14">
        <f t="shared" si="14"/>
        <v>0</v>
      </c>
      <c r="BW16" s="14">
        <f t="shared" si="14"/>
        <v>0</v>
      </c>
      <c r="BX16" s="14">
        <f t="shared" si="14"/>
        <v>0</v>
      </c>
      <c r="BY16" s="14">
        <f t="shared" si="14"/>
        <v>0</v>
      </c>
      <c r="BZ16" s="14">
        <f t="shared" si="14"/>
        <v>0</v>
      </c>
      <c r="CA16" s="14">
        <f t="shared" si="14"/>
        <v>0</v>
      </c>
      <c r="CB16" s="14">
        <f t="shared" si="14"/>
        <v>0</v>
      </c>
      <c r="CC16" s="14">
        <f t="shared" si="14"/>
        <v>0</v>
      </c>
      <c r="CD16" s="14">
        <f t="shared" si="14"/>
        <v>0</v>
      </c>
      <c r="CE16" s="14">
        <f t="shared" si="14"/>
        <v>0</v>
      </c>
      <c r="CF16" s="14">
        <f t="shared" si="14"/>
        <v>6.22</v>
      </c>
      <c r="CG16" s="14">
        <f t="shared" si="14"/>
        <v>0</v>
      </c>
      <c r="CH16" s="14">
        <f t="shared" si="14"/>
        <v>0</v>
      </c>
      <c r="CI16" s="14">
        <f t="shared" si="14"/>
        <v>0</v>
      </c>
      <c r="CJ16" s="14">
        <f t="shared" si="14"/>
        <v>0</v>
      </c>
      <c r="CK16" s="14">
        <f t="shared" si="14"/>
        <v>0</v>
      </c>
      <c r="CL16" s="14">
        <f t="shared" si="14"/>
        <v>6.22</v>
      </c>
      <c r="CM16" s="14">
        <f t="shared" si="14"/>
        <v>0</v>
      </c>
      <c r="CN16" s="14">
        <f t="shared" si="14"/>
        <v>0</v>
      </c>
      <c r="CO16" s="14">
        <f t="shared" si="14"/>
        <v>6.22</v>
      </c>
      <c r="CP16" s="14"/>
      <c r="CQ16" s="14"/>
      <c r="CR16" s="14"/>
      <c r="CS16" s="14"/>
      <c r="CT16" s="14"/>
      <c r="CU16" s="14"/>
      <c r="CV16" s="14"/>
      <c r="CW16" s="14"/>
      <c r="CX16" s="14"/>
      <c r="CY16" s="14"/>
      <c r="CZ16" s="14"/>
      <c r="DA16" s="14"/>
      <c r="DB16" s="14"/>
      <c r="DC16" s="14"/>
      <c r="DD16" s="14"/>
      <c r="DE16" s="14"/>
      <c r="DF16" s="14"/>
      <c r="DG16" s="14"/>
      <c r="DH16" s="14"/>
      <c r="DI16" s="14"/>
      <c r="DJ16" s="14"/>
      <c r="DK16" s="14"/>
      <c r="DL16" s="14"/>
      <c r="DM16" s="14"/>
      <c r="DN16" s="14"/>
      <c r="DO16" s="14"/>
      <c r="DP16" s="14"/>
      <c r="DQ16" s="14"/>
      <c r="DR16" s="14"/>
      <c r="DS16" s="14"/>
      <c r="DT16" s="14"/>
      <c r="DU16" s="14"/>
      <c r="DV16" s="14"/>
      <c r="DW16" s="14"/>
      <c r="DX16" s="14"/>
      <c r="DY16" s="14"/>
      <c r="DZ16" s="14"/>
      <c r="EA16" s="14"/>
      <c r="EB16" s="14"/>
      <c r="EC16" s="14"/>
      <c r="ED16" s="14"/>
      <c r="EE16" s="14"/>
      <c r="EF16" s="14"/>
      <c r="EG16" s="14"/>
      <c r="EH16" s="14"/>
      <c r="EI16" s="14"/>
      <c r="EJ16" s="14"/>
      <c r="EK16" s="14"/>
      <c r="EL16" s="14"/>
      <c r="EM16" s="14"/>
      <c r="EN16" s="14"/>
      <c r="EO16" s="14"/>
      <c r="EP16" s="14"/>
      <c r="EQ16" s="14"/>
      <c r="ER16" s="14"/>
      <c r="ES16" s="14"/>
      <c r="ET16" s="14"/>
      <c r="EU16" s="14"/>
      <c r="EV16" s="14"/>
      <c r="EW16" s="14"/>
      <c r="EX16" s="14"/>
      <c r="EY16" s="14"/>
      <c r="EZ16" s="14"/>
      <c r="FA16" s="14"/>
      <c r="FB16" s="14"/>
      <c r="FC16" s="14"/>
      <c r="FD16" s="14"/>
      <c r="FE16" s="14"/>
      <c r="FF16" s="14"/>
      <c r="FG16" s="14"/>
      <c r="FH16" s="14"/>
      <c r="FI16" s="14"/>
      <c r="FJ16" s="14"/>
      <c r="FK16" s="14"/>
      <c r="FL16" s="14"/>
      <c r="FM16" s="14"/>
      <c r="FN16" s="14"/>
      <c r="FO16" s="14"/>
      <c r="FP16" s="14"/>
      <c r="FQ16" s="14"/>
      <c r="FR16" s="14"/>
      <c r="FS16" s="14"/>
      <c r="FT16" s="14"/>
      <c r="FU16" s="14"/>
      <c r="FV16" s="14"/>
      <c r="FW16" s="14"/>
      <c r="FX16" s="14"/>
      <c r="FY16" s="14"/>
      <c r="FZ16" s="14"/>
      <c r="GA16" s="14"/>
      <c r="GB16" s="14"/>
      <c r="GC16" s="14"/>
      <c r="GD16" s="14"/>
      <c r="GE16" s="14"/>
      <c r="GF16" s="14"/>
      <c r="GG16" s="14"/>
      <c r="GH16" s="14"/>
      <c r="GI16" s="14"/>
      <c r="GJ16" s="14"/>
      <c r="GK16" s="14"/>
      <c r="GL16" s="14"/>
      <c r="GM16" s="14"/>
      <c r="GN16" s="14"/>
      <c r="GO16" s="14"/>
      <c r="GP16" s="14"/>
      <c r="GQ16" s="14"/>
      <c r="GR16" s="14"/>
      <c r="GS16" s="14"/>
      <c r="GT16" s="14"/>
      <c r="GU16" s="14"/>
      <c r="GV16" s="14"/>
      <c r="GW16" s="14"/>
    </row>
    <row r="17" spans="1:205" s="12" customFormat="1" ht="12" customHeight="1" x14ac:dyDescent="0.15">
      <c r="A17" s="17" t="s">
        <v>465</v>
      </c>
      <c r="B17" s="16" t="s">
        <v>176</v>
      </c>
      <c r="C17" s="14">
        <f t="shared" ref="C17:AH17" si="15">IF(HLOOKUP(C$10,DIST_Look_Up_Table,8,FALSE)&gt;=0.01,HLOOKUP(C$10,DIST_Look_Up_Table,8,FALSE),0)</f>
        <v>0</v>
      </c>
      <c r="D17" s="14">
        <f t="shared" si="15"/>
        <v>3.93</v>
      </c>
      <c r="E17" s="14">
        <f t="shared" si="15"/>
        <v>3.79</v>
      </c>
      <c r="F17" s="14">
        <f t="shared" si="15"/>
        <v>186.11</v>
      </c>
      <c r="G17" s="14">
        <f t="shared" si="15"/>
        <v>20.34</v>
      </c>
      <c r="H17" s="14">
        <f t="shared" si="15"/>
        <v>1.73</v>
      </c>
      <c r="I17" s="14">
        <f t="shared" si="15"/>
        <v>0</v>
      </c>
      <c r="J17" s="14">
        <f t="shared" si="15"/>
        <v>215.9</v>
      </c>
      <c r="K17" s="14">
        <f t="shared" si="15"/>
        <v>0</v>
      </c>
      <c r="L17" s="14">
        <f t="shared" si="15"/>
        <v>0</v>
      </c>
      <c r="M17" s="14">
        <f t="shared" si="15"/>
        <v>0</v>
      </c>
      <c r="N17" s="14">
        <f t="shared" si="15"/>
        <v>0</v>
      </c>
      <c r="O17" s="14">
        <f t="shared" si="15"/>
        <v>215.9</v>
      </c>
      <c r="P17" s="14">
        <f t="shared" si="15"/>
        <v>0</v>
      </c>
      <c r="Q17" s="14">
        <f t="shared" si="15"/>
        <v>0</v>
      </c>
      <c r="R17" s="14">
        <f t="shared" si="15"/>
        <v>0</v>
      </c>
      <c r="S17" s="14">
        <f t="shared" si="15"/>
        <v>0</v>
      </c>
      <c r="T17" s="14">
        <f t="shared" si="15"/>
        <v>215.9</v>
      </c>
      <c r="U17" s="14">
        <f t="shared" si="15"/>
        <v>0</v>
      </c>
      <c r="V17" s="14">
        <f t="shared" si="15"/>
        <v>0</v>
      </c>
      <c r="W17" s="14">
        <f t="shared" si="15"/>
        <v>0</v>
      </c>
      <c r="X17" s="14">
        <f t="shared" si="15"/>
        <v>0</v>
      </c>
      <c r="Y17" s="14">
        <f t="shared" si="15"/>
        <v>215.9</v>
      </c>
      <c r="Z17" s="14">
        <f t="shared" si="15"/>
        <v>0</v>
      </c>
      <c r="AA17" s="14">
        <f t="shared" si="15"/>
        <v>0</v>
      </c>
      <c r="AB17" s="14">
        <f t="shared" si="15"/>
        <v>0</v>
      </c>
      <c r="AC17" s="14">
        <f t="shared" si="15"/>
        <v>0</v>
      </c>
      <c r="AD17" s="14">
        <f t="shared" si="15"/>
        <v>0</v>
      </c>
      <c r="AE17" s="14">
        <f t="shared" si="15"/>
        <v>0</v>
      </c>
      <c r="AF17" s="14">
        <f t="shared" si="15"/>
        <v>0</v>
      </c>
      <c r="AG17" s="14">
        <f t="shared" si="15"/>
        <v>0</v>
      </c>
      <c r="AH17" s="14">
        <f t="shared" si="15"/>
        <v>0</v>
      </c>
      <c r="AI17" s="14">
        <f t="shared" ref="AI17:BN17" si="16">IF(HLOOKUP(AI$10,DIST_Look_Up_Table,8,FALSE)&gt;=0.01,HLOOKUP(AI$10,DIST_Look_Up_Table,8,FALSE),0)</f>
        <v>0</v>
      </c>
      <c r="AJ17" s="14">
        <f t="shared" si="16"/>
        <v>0</v>
      </c>
      <c r="AK17" s="14">
        <f t="shared" si="16"/>
        <v>0</v>
      </c>
      <c r="AL17" s="14">
        <f t="shared" si="16"/>
        <v>0</v>
      </c>
      <c r="AM17" s="14">
        <f t="shared" si="16"/>
        <v>0</v>
      </c>
      <c r="AN17" s="14">
        <f t="shared" si="16"/>
        <v>0</v>
      </c>
      <c r="AO17" s="14">
        <f t="shared" si="16"/>
        <v>0</v>
      </c>
      <c r="AP17" s="14">
        <f t="shared" si="16"/>
        <v>0</v>
      </c>
      <c r="AQ17" s="14">
        <f t="shared" si="16"/>
        <v>0</v>
      </c>
      <c r="AR17" s="14">
        <f t="shared" si="16"/>
        <v>0</v>
      </c>
      <c r="AS17" s="14">
        <f t="shared" si="16"/>
        <v>0</v>
      </c>
      <c r="AT17" s="14">
        <f t="shared" si="16"/>
        <v>0</v>
      </c>
      <c r="AU17" s="14">
        <f t="shared" si="16"/>
        <v>0</v>
      </c>
      <c r="AV17" s="14">
        <f t="shared" si="16"/>
        <v>0</v>
      </c>
      <c r="AW17" s="14">
        <f t="shared" si="16"/>
        <v>0</v>
      </c>
      <c r="AX17" s="14">
        <f t="shared" si="16"/>
        <v>0</v>
      </c>
      <c r="AY17" s="14">
        <f t="shared" si="16"/>
        <v>0</v>
      </c>
      <c r="AZ17" s="14">
        <f t="shared" si="16"/>
        <v>0</v>
      </c>
      <c r="BA17" s="14">
        <f t="shared" si="16"/>
        <v>0</v>
      </c>
      <c r="BB17" s="14">
        <f t="shared" si="16"/>
        <v>0</v>
      </c>
      <c r="BC17" s="14">
        <f t="shared" si="16"/>
        <v>0</v>
      </c>
      <c r="BD17" s="14">
        <f t="shared" si="16"/>
        <v>0</v>
      </c>
      <c r="BE17" s="14">
        <f t="shared" si="16"/>
        <v>0</v>
      </c>
      <c r="BF17" s="14">
        <f t="shared" si="16"/>
        <v>0</v>
      </c>
      <c r="BG17" s="14">
        <f t="shared" si="16"/>
        <v>0</v>
      </c>
      <c r="BH17" s="14">
        <f t="shared" si="16"/>
        <v>0</v>
      </c>
      <c r="BI17" s="14">
        <f t="shared" si="16"/>
        <v>0</v>
      </c>
      <c r="BJ17" s="14">
        <f t="shared" si="16"/>
        <v>0</v>
      </c>
      <c r="BK17" s="14">
        <f t="shared" si="16"/>
        <v>0</v>
      </c>
      <c r="BL17" s="14">
        <f t="shared" si="16"/>
        <v>0</v>
      </c>
      <c r="BM17" s="14">
        <f t="shared" si="16"/>
        <v>0</v>
      </c>
      <c r="BN17" s="14">
        <f t="shared" si="16"/>
        <v>0</v>
      </c>
      <c r="BO17" s="14">
        <f t="shared" ref="BO17:CO17" si="17">IF(HLOOKUP(BO$10,DIST_Look_Up_Table,8,FALSE)&gt;=0.01,HLOOKUP(BO$10,DIST_Look_Up_Table,8,FALSE),0)</f>
        <v>0</v>
      </c>
      <c r="BP17" s="14">
        <f t="shared" si="17"/>
        <v>0</v>
      </c>
      <c r="BQ17" s="14">
        <f t="shared" si="17"/>
        <v>0</v>
      </c>
      <c r="BR17" s="14">
        <f t="shared" si="17"/>
        <v>0</v>
      </c>
      <c r="BS17" s="14">
        <f t="shared" si="17"/>
        <v>0</v>
      </c>
      <c r="BT17" s="14">
        <f t="shared" si="17"/>
        <v>0</v>
      </c>
      <c r="BU17" s="14">
        <f t="shared" si="17"/>
        <v>0</v>
      </c>
      <c r="BV17" s="14">
        <f t="shared" si="17"/>
        <v>0</v>
      </c>
      <c r="BW17" s="14">
        <f t="shared" si="17"/>
        <v>0</v>
      </c>
      <c r="BX17" s="14">
        <f t="shared" si="17"/>
        <v>0</v>
      </c>
      <c r="BY17" s="14">
        <f t="shared" si="17"/>
        <v>0</v>
      </c>
      <c r="BZ17" s="14">
        <f t="shared" si="17"/>
        <v>0</v>
      </c>
      <c r="CA17" s="14">
        <f t="shared" si="17"/>
        <v>0</v>
      </c>
      <c r="CB17" s="14">
        <f t="shared" si="17"/>
        <v>0</v>
      </c>
      <c r="CC17" s="14">
        <f t="shared" si="17"/>
        <v>0</v>
      </c>
      <c r="CD17" s="14">
        <f t="shared" si="17"/>
        <v>0</v>
      </c>
      <c r="CE17" s="14">
        <f t="shared" si="17"/>
        <v>0</v>
      </c>
      <c r="CF17" s="14">
        <f t="shared" si="17"/>
        <v>215.9</v>
      </c>
      <c r="CG17" s="14">
        <f t="shared" si="17"/>
        <v>0</v>
      </c>
      <c r="CH17" s="14">
        <f t="shared" si="17"/>
        <v>0</v>
      </c>
      <c r="CI17" s="14">
        <f t="shared" si="17"/>
        <v>0</v>
      </c>
      <c r="CJ17" s="14">
        <f t="shared" si="17"/>
        <v>0</v>
      </c>
      <c r="CK17" s="14">
        <f t="shared" si="17"/>
        <v>0</v>
      </c>
      <c r="CL17" s="14">
        <f t="shared" si="17"/>
        <v>215.9</v>
      </c>
      <c r="CM17" s="14">
        <f t="shared" si="17"/>
        <v>0</v>
      </c>
      <c r="CN17" s="14">
        <f t="shared" si="17"/>
        <v>0</v>
      </c>
      <c r="CO17" s="14">
        <f t="shared" si="17"/>
        <v>215.9</v>
      </c>
      <c r="CP17" s="14"/>
      <c r="CQ17" s="14"/>
      <c r="CR17" s="14"/>
      <c r="CS17" s="14"/>
      <c r="CT17" s="14"/>
      <c r="CU17" s="14"/>
      <c r="CV17" s="14"/>
      <c r="CW17" s="14"/>
      <c r="CX17" s="14"/>
      <c r="CY17" s="14"/>
      <c r="CZ17" s="14"/>
      <c r="DA17" s="14"/>
      <c r="DB17" s="14"/>
      <c r="DC17" s="14"/>
      <c r="DD17" s="14"/>
      <c r="DE17" s="14"/>
      <c r="DF17" s="14"/>
      <c r="DG17" s="14"/>
      <c r="DH17" s="14"/>
      <c r="DI17" s="14"/>
      <c r="DJ17" s="14"/>
      <c r="DK17" s="14"/>
      <c r="DL17" s="14"/>
      <c r="DM17" s="14"/>
      <c r="DN17" s="14"/>
      <c r="DO17" s="14"/>
      <c r="DP17" s="14"/>
      <c r="DQ17" s="14"/>
      <c r="DR17" s="14"/>
      <c r="DS17" s="14"/>
      <c r="DT17" s="14"/>
      <c r="DU17" s="14"/>
      <c r="DV17" s="14"/>
      <c r="DW17" s="14"/>
      <c r="DX17" s="14"/>
      <c r="DY17" s="14"/>
      <c r="DZ17" s="14"/>
      <c r="EA17" s="14"/>
      <c r="EB17" s="14"/>
      <c r="EC17" s="14"/>
      <c r="ED17" s="14"/>
      <c r="EE17" s="14"/>
      <c r="EF17" s="14"/>
      <c r="EG17" s="14"/>
      <c r="EH17" s="14"/>
      <c r="EI17" s="14"/>
      <c r="EJ17" s="14"/>
      <c r="EK17" s="14"/>
      <c r="EL17" s="14"/>
      <c r="EM17" s="14"/>
      <c r="EN17" s="14"/>
      <c r="EO17" s="14"/>
      <c r="EP17" s="14"/>
      <c r="EQ17" s="14"/>
      <c r="ER17" s="14"/>
      <c r="ES17" s="14"/>
      <c r="ET17" s="14"/>
      <c r="EU17" s="14"/>
      <c r="EV17" s="14"/>
      <c r="EW17" s="14"/>
      <c r="EX17" s="14"/>
      <c r="EY17" s="14"/>
      <c r="EZ17" s="14"/>
      <c r="FA17" s="14"/>
      <c r="FB17" s="14"/>
      <c r="FC17" s="14"/>
      <c r="FD17" s="14"/>
      <c r="FE17" s="14"/>
      <c r="FF17" s="14"/>
      <c r="FG17" s="14"/>
      <c r="FH17" s="14"/>
      <c r="FI17" s="14"/>
      <c r="FJ17" s="14"/>
      <c r="FK17" s="14"/>
      <c r="FL17" s="14"/>
      <c r="FM17" s="14"/>
      <c r="FN17" s="14"/>
      <c r="FO17" s="14"/>
      <c r="FP17" s="14"/>
      <c r="FQ17" s="14"/>
      <c r="FR17" s="14"/>
      <c r="FS17" s="14"/>
      <c r="FT17" s="14"/>
      <c r="FU17" s="14"/>
      <c r="FV17" s="14"/>
      <c r="FW17" s="14"/>
      <c r="FX17" s="14"/>
      <c r="FY17" s="14"/>
      <c r="FZ17" s="14"/>
      <c r="GA17" s="14"/>
      <c r="GB17" s="14"/>
      <c r="GC17" s="14"/>
      <c r="GD17" s="14"/>
      <c r="GE17" s="14"/>
      <c r="GF17" s="14"/>
      <c r="GG17" s="14"/>
      <c r="GH17" s="14"/>
      <c r="GI17" s="14"/>
      <c r="GJ17" s="14"/>
      <c r="GK17" s="14"/>
      <c r="GL17" s="14"/>
      <c r="GM17" s="14"/>
      <c r="GN17" s="14"/>
      <c r="GO17" s="14"/>
      <c r="GP17" s="14"/>
      <c r="GQ17" s="14"/>
      <c r="GR17" s="14"/>
      <c r="GS17" s="14"/>
      <c r="GT17" s="14"/>
      <c r="GU17" s="14"/>
      <c r="GV17" s="14"/>
      <c r="GW17" s="14"/>
    </row>
    <row r="18" spans="1:205" s="12" customFormat="1" ht="12" customHeight="1" x14ac:dyDescent="0.15">
      <c r="A18" s="17" t="s">
        <v>178</v>
      </c>
      <c r="B18" s="16" t="s">
        <v>176</v>
      </c>
      <c r="C18" s="14">
        <f t="shared" ref="C18:AH18" si="18">IF(HLOOKUP(C$10,DIST_Look_Up_Table,9,FALSE)&gt;=0.01,HLOOKUP(C$10,DIST_Look_Up_Table,9,FALSE),0)</f>
        <v>16.76107</v>
      </c>
      <c r="D18" s="14">
        <f t="shared" si="18"/>
        <v>3.35</v>
      </c>
      <c r="E18" s="14">
        <f t="shared" si="18"/>
        <v>2.77</v>
      </c>
      <c r="F18" s="14">
        <f t="shared" si="18"/>
        <v>0.06</v>
      </c>
      <c r="G18" s="14">
        <f t="shared" si="18"/>
        <v>9.5299999999999994</v>
      </c>
      <c r="H18" s="14">
        <f t="shared" si="18"/>
        <v>0.78</v>
      </c>
      <c r="I18" s="14">
        <f t="shared" si="18"/>
        <v>83.471360000000004</v>
      </c>
      <c r="J18" s="14">
        <f t="shared" si="18"/>
        <v>8408.777</v>
      </c>
      <c r="K18" s="14">
        <f t="shared" si="18"/>
        <v>8392.2870000000003</v>
      </c>
      <c r="L18" s="14">
        <f t="shared" si="18"/>
        <v>7037.3559999999998</v>
      </c>
      <c r="M18" s="14">
        <f t="shared" si="18"/>
        <v>0</v>
      </c>
      <c r="N18" s="14">
        <f t="shared" si="18"/>
        <v>0</v>
      </c>
      <c r="O18" s="14">
        <f t="shared" si="18"/>
        <v>8492.4719999999998</v>
      </c>
      <c r="P18" s="14">
        <f t="shared" si="18"/>
        <v>99.898769999999999</v>
      </c>
      <c r="Q18" s="14">
        <f t="shared" si="18"/>
        <v>7137.2550000000001</v>
      </c>
      <c r="R18" s="14">
        <f t="shared" si="18"/>
        <v>0</v>
      </c>
      <c r="S18" s="14">
        <f t="shared" si="18"/>
        <v>0</v>
      </c>
      <c r="T18" s="14">
        <f t="shared" si="18"/>
        <v>8492.4719999999998</v>
      </c>
      <c r="U18" s="14">
        <f t="shared" si="18"/>
        <v>8492.3780000000006</v>
      </c>
      <c r="V18" s="14">
        <f t="shared" si="18"/>
        <v>8492.3780000000006</v>
      </c>
      <c r="W18" s="14">
        <f t="shared" si="18"/>
        <v>9.4281699999999996E-2</v>
      </c>
      <c r="X18" s="14">
        <f t="shared" si="18"/>
        <v>9.4281699999999996E-2</v>
      </c>
      <c r="Y18" s="14">
        <f t="shared" si="18"/>
        <v>0</v>
      </c>
      <c r="Z18" s="14">
        <f t="shared" si="18"/>
        <v>0</v>
      </c>
      <c r="AA18" s="14">
        <f t="shared" si="18"/>
        <v>16.427420000000001</v>
      </c>
      <c r="AB18" s="14">
        <f t="shared" si="18"/>
        <v>1355.123</v>
      </c>
      <c r="AC18" s="14">
        <f t="shared" si="18"/>
        <v>1355.2180000000001</v>
      </c>
      <c r="AD18" s="14">
        <f t="shared" si="18"/>
        <v>1.1488609999999999</v>
      </c>
      <c r="AE18" s="14">
        <f t="shared" si="18"/>
        <v>0</v>
      </c>
      <c r="AF18" s="14">
        <f t="shared" si="18"/>
        <v>9.4281699999999996E-2</v>
      </c>
      <c r="AG18" s="14">
        <f t="shared" si="18"/>
        <v>1354.884</v>
      </c>
      <c r="AH18" s="14">
        <f t="shared" si="18"/>
        <v>1354.884</v>
      </c>
      <c r="AI18" s="14">
        <f t="shared" ref="AI18:BN18" si="19">IF(HLOOKUP(AI$10,DIST_Look_Up_Table,9,FALSE)&gt;=0.01,HLOOKUP(AI$10,DIST_Look_Up_Table,9,FALSE),0)</f>
        <v>1.4825090000000001</v>
      </c>
      <c r="AJ18" s="14">
        <f t="shared" si="19"/>
        <v>1.4825090000000001</v>
      </c>
      <c r="AK18" s="14">
        <f t="shared" si="19"/>
        <v>0.33365309999999998</v>
      </c>
      <c r="AL18" s="14">
        <f t="shared" si="19"/>
        <v>1.4825090000000001</v>
      </c>
      <c r="AM18" s="14">
        <f t="shared" si="19"/>
        <v>9.4388E-2</v>
      </c>
      <c r="AN18" s="14">
        <f t="shared" si="19"/>
        <v>0</v>
      </c>
      <c r="AO18" s="14">
        <f t="shared" si="19"/>
        <v>0</v>
      </c>
      <c r="AP18" s="14">
        <f t="shared" si="19"/>
        <v>9.4388E-2</v>
      </c>
      <c r="AQ18" s="14">
        <f t="shared" si="19"/>
        <v>9.4388E-2</v>
      </c>
      <c r="AR18" s="14">
        <f t="shared" si="19"/>
        <v>0</v>
      </c>
      <c r="AS18" s="14">
        <f t="shared" si="19"/>
        <v>0</v>
      </c>
      <c r="AT18" s="14">
        <f t="shared" si="19"/>
        <v>0</v>
      </c>
      <c r="AU18" s="14">
        <f t="shared" si="19"/>
        <v>0</v>
      </c>
      <c r="AV18" s="14">
        <f t="shared" si="19"/>
        <v>0</v>
      </c>
      <c r="AW18" s="14">
        <f t="shared" si="19"/>
        <v>0</v>
      </c>
      <c r="AX18" s="14">
        <f t="shared" si="19"/>
        <v>0</v>
      </c>
      <c r="AY18" s="14">
        <f t="shared" si="19"/>
        <v>0</v>
      </c>
      <c r="AZ18" s="14">
        <f t="shared" si="19"/>
        <v>0</v>
      </c>
      <c r="BA18" s="14">
        <f t="shared" si="19"/>
        <v>0</v>
      </c>
      <c r="BB18" s="14">
        <f t="shared" si="19"/>
        <v>0</v>
      </c>
      <c r="BC18" s="14">
        <f t="shared" si="19"/>
        <v>0</v>
      </c>
      <c r="BD18" s="14">
        <f t="shared" si="19"/>
        <v>0</v>
      </c>
      <c r="BE18" s="14">
        <f t="shared" si="19"/>
        <v>1354.884</v>
      </c>
      <c r="BF18" s="14">
        <f t="shared" si="19"/>
        <v>10240.709999999999</v>
      </c>
      <c r="BG18" s="14">
        <f t="shared" si="19"/>
        <v>10240.709999999999</v>
      </c>
      <c r="BH18" s="14">
        <f t="shared" si="19"/>
        <v>10240.709999999999</v>
      </c>
      <c r="BI18" s="14">
        <f t="shared" si="19"/>
        <v>10240.709999999999</v>
      </c>
      <c r="BJ18" s="14">
        <f t="shared" si="19"/>
        <v>10240.709999999999</v>
      </c>
      <c r="BK18" s="14">
        <f t="shared" si="19"/>
        <v>10240.709999999999</v>
      </c>
      <c r="BL18" s="14">
        <f t="shared" si="19"/>
        <v>9728.7440000000006</v>
      </c>
      <c r="BM18" s="14">
        <f t="shared" si="19"/>
        <v>511.9692</v>
      </c>
      <c r="BN18" s="14">
        <f t="shared" si="19"/>
        <v>16.427420000000001</v>
      </c>
      <c r="BO18" s="14">
        <f t="shared" ref="BO18:CO18" si="20">IF(HLOOKUP(BO$10,DIST_Look_Up_Table,9,FALSE)&gt;=0.01,HLOOKUP(BO$10,DIST_Look_Up_Table,9,FALSE),0)</f>
        <v>15349.56</v>
      </c>
      <c r="BP18" s="14">
        <f t="shared" si="20"/>
        <v>15349.56</v>
      </c>
      <c r="BQ18" s="14">
        <f t="shared" si="20"/>
        <v>15349.56</v>
      </c>
      <c r="BR18" s="14">
        <f t="shared" si="20"/>
        <v>15349.56</v>
      </c>
      <c r="BS18" s="14">
        <f t="shared" si="20"/>
        <v>15349.56</v>
      </c>
      <c r="BT18" s="14">
        <f t="shared" si="20"/>
        <v>15349.56</v>
      </c>
      <c r="BU18" s="14">
        <f t="shared" si="20"/>
        <v>14026.92</v>
      </c>
      <c r="BV18" s="14">
        <f t="shared" si="20"/>
        <v>1322.6369999999999</v>
      </c>
      <c r="BW18" s="14">
        <f t="shared" si="20"/>
        <v>0</v>
      </c>
      <c r="BX18" s="14">
        <f t="shared" si="20"/>
        <v>0</v>
      </c>
      <c r="BY18" s="14">
        <f t="shared" si="20"/>
        <v>0</v>
      </c>
      <c r="BZ18" s="14">
        <f t="shared" si="20"/>
        <v>0</v>
      </c>
      <c r="CA18" s="14">
        <f t="shared" si="20"/>
        <v>0</v>
      </c>
      <c r="CB18" s="14">
        <f t="shared" si="20"/>
        <v>0</v>
      </c>
      <c r="CC18" s="14">
        <f t="shared" si="20"/>
        <v>0</v>
      </c>
      <c r="CD18" s="14">
        <f t="shared" si="20"/>
        <v>0</v>
      </c>
      <c r="CE18" s="14">
        <f t="shared" si="20"/>
        <v>0</v>
      </c>
      <c r="CF18" s="14">
        <f t="shared" si="20"/>
        <v>8408.777</v>
      </c>
      <c r="CG18" s="14">
        <f t="shared" si="20"/>
        <v>0</v>
      </c>
      <c r="CH18" s="14">
        <f t="shared" si="20"/>
        <v>8492.4719999999998</v>
      </c>
      <c r="CI18" s="14">
        <f t="shared" si="20"/>
        <v>0</v>
      </c>
      <c r="CJ18" s="14">
        <f t="shared" si="20"/>
        <v>16.427420000000001</v>
      </c>
      <c r="CK18" s="14">
        <f t="shared" si="20"/>
        <v>1354.884</v>
      </c>
      <c r="CL18" s="14">
        <f t="shared" si="20"/>
        <v>0</v>
      </c>
      <c r="CM18" s="14">
        <f t="shared" si="20"/>
        <v>0</v>
      </c>
      <c r="CN18" s="14">
        <f t="shared" si="20"/>
        <v>0</v>
      </c>
      <c r="CO18" s="14">
        <f t="shared" si="20"/>
        <v>8408.777</v>
      </c>
      <c r="CP18" s="14"/>
      <c r="CQ18" s="14"/>
      <c r="CR18" s="14"/>
      <c r="CS18" s="14"/>
      <c r="CT18" s="14"/>
      <c r="CU18" s="14"/>
      <c r="CV18" s="14"/>
      <c r="CW18" s="14"/>
      <c r="CX18" s="14"/>
      <c r="CY18" s="14"/>
      <c r="CZ18" s="14"/>
      <c r="DA18" s="14"/>
      <c r="DB18" s="14"/>
      <c r="DC18" s="14"/>
      <c r="DD18" s="14"/>
      <c r="DE18" s="14"/>
      <c r="DF18" s="14"/>
      <c r="DG18" s="14"/>
      <c r="DH18" s="14"/>
      <c r="DI18" s="14"/>
      <c r="DJ18" s="14"/>
      <c r="DK18" s="14"/>
      <c r="DL18" s="14"/>
      <c r="DM18" s="14"/>
      <c r="DN18" s="14"/>
      <c r="DO18" s="14"/>
      <c r="DP18" s="14"/>
      <c r="DQ18" s="14"/>
      <c r="DR18" s="14"/>
      <c r="DS18" s="14"/>
      <c r="DT18" s="14"/>
      <c r="DU18" s="14"/>
      <c r="DV18" s="14"/>
      <c r="DW18" s="14"/>
      <c r="DX18" s="14"/>
      <c r="DY18" s="14"/>
      <c r="DZ18" s="14"/>
      <c r="EA18" s="14"/>
      <c r="EB18" s="14"/>
      <c r="EC18" s="14"/>
      <c r="ED18" s="14"/>
      <c r="EE18" s="14"/>
      <c r="EF18" s="14"/>
      <c r="EG18" s="14"/>
      <c r="EH18" s="14"/>
      <c r="EI18" s="14"/>
      <c r="EJ18" s="14"/>
      <c r="EK18" s="14"/>
      <c r="EL18" s="14"/>
      <c r="EM18" s="14"/>
      <c r="EN18" s="14"/>
      <c r="EO18" s="14"/>
      <c r="EP18" s="14"/>
      <c r="EQ18" s="14"/>
      <c r="ER18" s="14"/>
      <c r="ES18" s="14"/>
      <c r="ET18" s="14"/>
      <c r="EU18" s="14"/>
      <c r="EV18" s="14"/>
      <c r="EW18" s="14"/>
      <c r="EX18" s="14"/>
      <c r="EY18" s="14"/>
      <c r="EZ18" s="14"/>
      <c r="FA18" s="14"/>
      <c r="FB18" s="14"/>
      <c r="FC18" s="14"/>
      <c r="FD18" s="14"/>
      <c r="FE18" s="14"/>
      <c r="FF18" s="14"/>
      <c r="FG18" s="14"/>
      <c r="FH18" s="14"/>
      <c r="FI18" s="14"/>
      <c r="FJ18" s="14"/>
      <c r="FK18" s="14"/>
      <c r="FL18" s="14"/>
      <c r="FM18" s="14"/>
      <c r="FN18" s="14"/>
      <c r="FO18" s="14"/>
      <c r="FP18" s="14"/>
      <c r="FQ18" s="14"/>
      <c r="FR18" s="14"/>
      <c r="FS18" s="14"/>
      <c r="FT18" s="14"/>
      <c r="FU18" s="14"/>
      <c r="FV18" s="14"/>
      <c r="FW18" s="14"/>
      <c r="FX18" s="14"/>
      <c r="FY18" s="14"/>
      <c r="FZ18" s="14"/>
      <c r="GA18" s="14"/>
      <c r="GB18" s="14"/>
      <c r="GC18" s="14"/>
      <c r="GD18" s="14"/>
      <c r="GE18" s="14"/>
      <c r="GF18" s="14"/>
      <c r="GG18" s="14"/>
      <c r="GH18" s="14"/>
      <c r="GI18" s="14"/>
      <c r="GJ18" s="14"/>
      <c r="GK18" s="14"/>
      <c r="GL18" s="14"/>
      <c r="GM18" s="14"/>
      <c r="GN18" s="14"/>
      <c r="GO18" s="14"/>
      <c r="GP18" s="14"/>
      <c r="GQ18" s="14"/>
      <c r="GR18" s="14"/>
      <c r="GS18" s="14"/>
      <c r="GT18" s="14"/>
      <c r="GU18" s="14"/>
      <c r="GV18" s="14"/>
      <c r="GW18" s="14"/>
    </row>
    <row r="19" spans="1:205" s="12" customFormat="1" ht="12" customHeight="1" x14ac:dyDescent="0.15">
      <c r="A19" s="17" t="s">
        <v>179</v>
      </c>
      <c r="B19" s="16" t="s">
        <v>176</v>
      </c>
      <c r="C19" s="14">
        <f t="shared" ref="C19:AH19" si="21">IF(HLOOKUP(C$10,DIST_Look_Up_Table,10,FALSE)&gt;=0.01,HLOOKUP(C$10,DIST_Look_Up_Table,10,FALSE),0)</f>
        <v>9.0462399999999998E-2</v>
      </c>
      <c r="D19" s="14">
        <f t="shared" si="21"/>
        <v>20794.810000000001</v>
      </c>
      <c r="E19" s="14">
        <f t="shared" si="21"/>
        <v>21500.54</v>
      </c>
      <c r="F19" s="14">
        <f t="shared" si="21"/>
        <v>2779.58</v>
      </c>
      <c r="G19" s="14">
        <f t="shared" si="21"/>
        <v>26308.639999999999</v>
      </c>
      <c r="H19" s="14">
        <f t="shared" si="21"/>
        <v>1060.0899999999999</v>
      </c>
      <c r="I19" s="14">
        <f t="shared" si="21"/>
        <v>4.0144320000000002</v>
      </c>
      <c r="J19" s="14">
        <f t="shared" si="21"/>
        <v>393.42469999999997</v>
      </c>
      <c r="K19" s="14">
        <f t="shared" si="21"/>
        <v>345.82470000000001</v>
      </c>
      <c r="L19" s="14">
        <f t="shared" si="21"/>
        <v>289.16860000000003</v>
      </c>
      <c r="M19" s="14">
        <f t="shared" si="21"/>
        <v>72396.06</v>
      </c>
      <c r="N19" s="14">
        <f t="shared" si="21"/>
        <v>72396.06</v>
      </c>
      <c r="O19" s="14">
        <f t="shared" si="21"/>
        <v>397.4425</v>
      </c>
      <c r="P19" s="14">
        <f t="shared" si="21"/>
        <v>4.1048920000000004</v>
      </c>
      <c r="Q19" s="14">
        <f t="shared" si="21"/>
        <v>293.27350000000001</v>
      </c>
      <c r="R19" s="14">
        <f t="shared" si="21"/>
        <v>0</v>
      </c>
      <c r="S19" s="14">
        <f t="shared" si="21"/>
        <v>0</v>
      </c>
      <c r="T19" s="14">
        <f t="shared" si="21"/>
        <v>397.4425</v>
      </c>
      <c r="U19" s="14">
        <f t="shared" si="21"/>
        <v>348.95620000000002</v>
      </c>
      <c r="V19" s="14">
        <f t="shared" si="21"/>
        <v>348.95620000000002</v>
      </c>
      <c r="W19" s="14">
        <f t="shared" si="21"/>
        <v>48.4863</v>
      </c>
      <c r="X19" s="14">
        <f t="shared" si="21"/>
        <v>48.4863</v>
      </c>
      <c r="Y19" s="14">
        <f t="shared" si="21"/>
        <v>0</v>
      </c>
      <c r="Z19" s="14">
        <f t="shared" si="21"/>
        <v>0</v>
      </c>
      <c r="AA19" s="14">
        <f t="shared" si="21"/>
        <v>9.0460700000000005E-2</v>
      </c>
      <c r="AB19" s="14">
        <f t="shared" si="21"/>
        <v>55.682729999999999</v>
      </c>
      <c r="AC19" s="14">
        <f t="shared" si="21"/>
        <v>56.76202</v>
      </c>
      <c r="AD19" s="14">
        <f t="shared" si="21"/>
        <v>0</v>
      </c>
      <c r="AE19" s="14">
        <f t="shared" si="21"/>
        <v>0</v>
      </c>
      <c r="AF19" s="14">
        <f t="shared" si="21"/>
        <v>1.079296</v>
      </c>
      <c r="AG19" s="14">
        <f t="shared" si="21"/>
        <v>56.76202</v>
      </c>
      <c r="AH19" s="14">
        <f t="shared" si="21"/>
        <v>56.76202</v>
      </c>
      <c r="AI19" s="14">
        <f t="shared" ref="AI19:BN19" si="22">IF(HLOOKUP(AI$10,DIST_Look_Up_Table,10,FALSE)&gt;=0.01,HLOOKUP(AI$10,DIST_Look_Up_Table,10,FALSE),0)</f>
        <v>0</v>
      </c>
      <c r="AJ19" s="14">
        <f t="shared" si="22"/>
        <v>0</v>
      </c>
      <c r="AK19" s="14">
        <f t="shared" si="22"/>
        <v>0</v>
      </c>
      <c r="AL19" s="14">
        <f t="shared" si="22"/>
        <v>0</v>
      </c>
      <c r="AM19" s="14">
        <f t="shared" si="22"/>
        <v>50.399929999999998</v>
      </c>
      <c r="AN19" s="14">
        <f t="shared" si="22"/>
        <v>47.406970000000001</v>
      </c>
      <c r="AO19" s="14">
        <f t="shared" si="22"/>
        <v>47.406970000000001</v>
      </c>
      <c r="AP19" s="14">
        <f t="shared" si="22"/>
        <v>2.9929359999999998</v>
      </c>
      <c r="AQ19" s="14">
        <f t="shared" si="22"/>
        <v>2.9929359999999998</v>
      </c>
      <c r="AR19" s="14">
        <f t="shared" si="22"/>
        <v>0</v>
      </c>
      <c r="AS19" s="14">
        <f t="shared" si="22"/>
        <v>1.91364</v>
      </c>
      <c r="AT19" s="14">
        <f t="shared" si="22"/>
        <v>47.406970000000001</v>
      </c>
      <c r="AU19" s="14">
        <f t="shared" si="22"/>
        <v>72396.06</v>
      </c>
      <c r="AV19" s="14">
        <f t="shared" si="22"/>
        <v>72396.06</v>
      </c>
      <c r="AW19" s="14">
        <f t="shared" si="22"/>
        <v>710170</v>
      </c>
      <c r="AX19" s="14">
        <f t="shared" si="22"/>
        <v>710170</v>
      </c>
      <c r="AY19" s="14">
        <f t="shared" si="22"/>
        <v>710170</v>
      </c>
      <c r="AZ19" s="14">
        <f t="shared" si="22"/>
        <v>710170</v>
      </c>
      <c r="BA19" s="14">
        <f t="shared" si="22"/>
        <v>710170</v>
      </c>
      <c r="BB19" s="14">
        <f t="shared" si="22"/>
        <v>710170</v>
      </c>
      <c r="BC19" s="14">
        <f t="shared" si="22"/>
        <v>607502</v>
      </c>
      <c r="BD19" s="14">
        <f t="shared" si="22"/>
        <v>102668</v>
      </c>
      <c r="BE19" s="14">
        <f t="shared" si="22"/>
        <v>56.76202</v>
      </c>
      <c r="BF19" s="14">
        <f t="shared" si="22"/>
        <v>429.0283</v>
      </c>
      <c r="BG19" s="14">
        <f t="shared" si="22"/>
        <v>429.0283</v>
      </c>
      <c r="BH19" s="14">
        <f t="shared" si="22"/>
        <v>429.0283</v>
      </c>
      <c r="BI19" s="14">
        <f t="shared" si="22"/>
        <v>429.0283</v>
      </c>
      <c r="BJ19" s="14">
        <f t="shared" si="22"/>
        <v>429.0283</v>
      </c>
      <c r="BK19" s="14">
        <f t="shared" si="22"/>
        <v>429.0283</v>
      </c>
      <c r="BL19" s="14">
        <f t="shared" si="22"/>
        <v>414.39330000000001</v>
      </c>
      <c r="BM19" s="14">
        <f t="shared" si="22"/>
        <v>14.6349</v>
      </c>
      <c r="BN19" s="14">
        <f t="shared" si="22"/>
        <v>9.0460700000000005E-2</v>
      </c>
      <c r="BO19" s="14">
        <f t="shared" ref="BO19:CO19" si="23">IF(HLOOKUP(BO$10,DIST_Look_Up_Table,10,FALSE)&gt;=0.01,HLOOKUP(BO$10,DIST_Look_Up_Table,10,FALSE),0)</f>
        <v>84.525270000000006</v>
      </c>
      <c r="BP19" s="14">
        <f t="shared" si="23"/>
        <v>84.525270000000006</v>
      </c>
      <c r="BQ19" s="14">
        <f t="shared" si="23"/>
        <v>84.525270000000006</v>
      </c>
      <c r="BR19" s="14">
        <f t="shared" si="23"/>
        <v>84.525270000000006</v>
      </c>
      <c r="BS19" s="14">
        <f t="shared" si="23"/>
        <v>84.525270000000006</v>
      </c>
      <c r="BT19" s="14">
        <f t="shared" si="23"/>
        <v>84.525270000000006</v>
      </c>
      <c r="BU19" s="14">
        <f t="shared" si="23"/>
        <v>68.656589999999994</v>
      </c>
      <c r="BV19" s="14">
        <f t="shared" si="23"/>
        <v>15.868679999999999</v>
      </c>
      <c r="BW19" s="14">
        <f t="shared" si="23"/>
        <v>47.406970000000001</v>
      </c>
      <c r="BX19" s="14">
        <f t="shared" si="23"/>
        <v>80.515119999999996</v>
      </c>
      <c r="BY19" s="14">
        <f t="shared" si="23"/>
        <v>80.515119999999996</v>
      </c>
      <c r="BZ19" s="14">
        <f t="shared" si="23"/>
        <v>80.515119999999996</v>
      </c>
      <c r="CA19" s="14">
        <f t="shared" si="23"/>
        <v>80.515119999999996</v>
      </c>
      <c r="CB19" s="14">
        <f t="shared" si="23"/>
        <v>80.515119999999996</v>
      </c>
      <c r="CC19" s="14">
        <f t="shared" si="23"/>
        <v>80.515119999999996</v>
      </c>
      <c r="CD19" s="14">
        <f t="shared" si="23"/>
        <v>71.195480000000003</v>
      </c>
      <c r="CE19" s="14">
        <f t="shared" si="23"/>
        <v>9.3196379999999994</v>
      </c>
      <c r="CF19" s="14">
        <f t="shared" si="23"/>
        <v>72789.48</v>
      </c>
      <c r="CG19" s="14">
        <f t="shared" si="23"/>
        <v>72396.06</v>
      </c>
      <c r="CH19" s="14">
        <f t="shared" si="23"/>
        <v>397.4425</v>
      </c>
      <c r="CI19" s="14">
        <f t="shared" si="23"/>
        <v>0</v>
      </c>
      <c r="CJ19" s="14">
        <f t="shared" si="23"/>
        <v>9.0460700000000005E-2</v>
      </c>
      <c r="CK19" s="14">
        <f t="shared" si="23"/>
        <v>56.76202</v>
      </c>
      <c r="CL19" s="14">
        <f t="shared" si="23"/>
        <v>0</v>
      </c>
      <c r="CM19" s="14">
        <f t="shared" si="23"/>
        <v>47.406970000000001</v>
      </c>
      <c r="CN19" s="14">
        <f t="shared" si="23"/>
        <v>72396.06</v>
      </c>
      <c r="CO19" s="14">
        <f t="shared" si="23"/>
        <v>393.42469999999997</v>
      </c>
      <c r="CP19" s="14"/>
      <c r="CQ19" s="14"/>
      <c r="CR19" s="14"/>
      <c r="CS19" s="14"/>
      <c r="CT19" s="14"/>
      <c r="CU19" s="14"/>
      <c r="CV19" s="14"/>
      <c r="CW19" s="14"/>
      <c r="CX19" s="14"/>
      <c r="CY19" s="14"/>
      <c r="CZ19" s="14"/>
      <c r="DA19" s="14"/>
      <c r="DB19" s="14"/>
      <c r="DC19" s="14"/>
      <c r="DD19" s="14"/>
      <c r="DE19" s="14"/>
      <c r="DF19" s="14"/>
      <c r="DG19" s="14"/>
      <c r="DH19" s="14"/>
      <c r="DI19" s="14"/>
      <c r="DJ19" s="14"/>
      <c r="DK19" s="14"/>
      <c r="DL19" s="14"/>
      <c r="DM19" s="14"/>
      <c r="DN19" s="14"/>
      <c r="DO19" s="14"/>
      <c r="DP19" s="14"/>
      <c r="DQ19" s="14"/>
      <c r="DR19" s="14"/>
      <c r="DS19" s="14"/>
      <c r="DT19" s="14"/>
      <c r="DU19" s="14"/>
      <c r="DV19" s="14"/>
      <c r="DW19" s="14"/>
      <c r="DX19" s="14"/>
      <c r="DY19" s="14"/>
      <c r="DZ19" s="14"/>
      <c r="EA19" s="14"/>
      <c r="EB19" s="14"/>
      <c r="EC19" s="14"/>
      <c r="ED19" s="14"/>
      <c r="EE19" s="14"/>
      <c r="EF19" s="14"/>
      <c r="EG19" s="14"/>
      <c r="EH19" s="14"/>
      <c r="EI19" s="14"/>
      <c r="EJ19" s="14"/>
      <c r="EK19" s="14"/>
      <c r="EL19" s="14"/>
      <c r="EM19" s="14"/>
      <c r="EN19" s="14"/>
      <c r="EO19" s="14"/>
      <c r="EP19" s="14"/>
      <c r="EQ19" s="14"/>
      <c r="ER19" s="14"/>
      <c r="ES19" s="14"/>
      <c r="ET19" s="14"/>
      <c r="EU19" s="14"/>
      <c r="EV19" s="14"/>
      <c r="EW19" s="14"/>
      <c r="EX19" s="14"/>
      <c r="EY19" s="14"/>
      <c r="EZ19" s="14"/>
      <c r="FA19" s="14"/>
      <c r="FB19" s="14"/>
      <c r="FC19" s="14"/>
      <c r="FD19" s="14"/>
      <c r="FE19" s="14"/>
      <c r="FF19" s="14"/>
      <c r="FG19" s="14"/>
      <c r="FH19" s="14"/>
      <c r="FI19" s="14"/>
      <c r="FJ19" s="14"/>
      <c r="FK19" s="14"/>
      <c r="FL19" s="14"/>
      <c r="FM19" s="14"/>
      <c r="FN19" s="14"/>
      <c r="FO19" s="14"/>
      <c r="FP19" s="14"/>
      <c r="FQ19" s="14"/>
      <c r="FR19" s="14"/>
      <c r="FS19" s="14"/>
      <c r="FT19" s="14"/>
      <c r="FU19" s="14"/>
      <c r="FV19" s="14"/>
      <c r="FW19" s="14"/>
      <c r="FX19" s="14"/>
      <c r="FY19" s="14"/>
      <c r="FZ19" s="14"/>
      <c r="GA19" s="14"/>
      <c r="GB19" s="14"/>
      <c r="GC19" s="14"/>
      <c r="GD19" s="14"/>
      <c r="GE19" s="14"/>
      <c r="GF19" s="14"/>
      <c r="GG19" s="14"/>
      <c r="GH19" s="14"/>
      <c r="GI19" s="14"/>
      <c r="GJ19" s="14"/>
      <c r="GK19" s="14"/>
      <c r="GL19" s="14"/>
      <c r="GM19" s="14"/>
      <c r="GN19" s="14"/>
      <c r="GO19" s="14"/>
      <c r="GP19" s="14"/>
      <c r="GQ19" s="14"/>
      <c r="GR19" s="14"/>
      <c r="GS19" s="14"/>
      <c r="GT19" s="14"/>
      <c r="GU19" s="14"/>
      <c r="GV19" s="14"/>
      <c r="GW19" s="14"/>
    </row>
    <row r="20" spans="1:205" s="12" customFormat="1" ht="12" customHeight="1" x14ac:dyDescent="0.15">
      <c r="A20" s="17" t="s">
        <v>180</v>
      </c>
      <c r="B20" s="16" t="s">
        <v>176</v>
      </c>
      <c r="C20" s="14">
        <f t="shared" ref="C20:AH20" si="24">IF(HLOOKUP(C$10,DIST_Look_Up_Table,11,FALSE)&gt;=0.01,HLOOKUP(C$10,DIST_Look_Up_Table,11,FALSE),0)</f>
        <v>2440.2890000000002</v>
      </c>
      <c r="D20" s="14">
        <f t="shared" si="24"/>
        <v>324.94</v>
      </c>
      <c r="E20" s="14">
        <f t="shared" si="24"/>
        <v>266.2</v>
      </c>
      <c r="F20" s="14">
        <f t="shared" si="24"/>
        <v>70.37</v>
      </c>
      <c r="G20" s="14">
        <f t="shared" si="24"/>
        <v>1627.96</v>
      </c>
      <c r="H20" s="14">
        <f t="shared" si="24"/>
        <v>140.06</v>
      </c>
      <c r="I20" s="14">
        <f t="shared" si="24"/>
        <v>201.05189999999999</v>
      </c>
      <c r="J20" s="14">
        <f t="shared" si="24"/>
        <v>17161.79</v>
      </c>
      <c r="K20" s="14">
        <f t="shared" si="24"/>
        <v>14732.26</v>
      </c>
      <c r="L20" s="14">
        <f t="shared" si="24"/>
        <v>14163.07</v>
      </c>
      <c r="M20" s="14">
        <f t="shared" si="24"/>
        <v>0</v>
      </c>
      <c r="N20" s="14">
        <f t="shared" si="24"/>
        <v>0</v>
      </c>
      <c r="O20" s="14">
        <f t="shared" si="24"/>
        <v>17364.03</v>
      </c>
      <c r="P20" s="14">
        <f t="shared" si="24"/>
        <v>201.05189999999999</v>
      </c>
      <c r="Q20" s="14">
        <f t="shared" si="24"/>
        <v>14364.12</v>
      </c>
      <c r="R20" s="14">
        <f t="shared" si="24"/>
        <v>0</v>
      </c>
      <c r="S20" s="14">
        <f t="shared" si="24"/>
        <v>0</v>
      </c>
      <c r="T20" s="14">
        <f t="shared" si="24"/>
        <v>17364.03</v>
      </c>
      <c r="U20" s="14">
        <f t="shared" si="24"/>
        <v>17091.39</v>
      </c>
      <c r="V20" s="14">
        <f t="shared" si="24"/>
        <v>17091.39</v>
      </c>
      <c r="W20" s="14">
        <f t="shared" si="24"/>
        <v>272.64409999999998</v>
      </c>
      <c r="X20" s="14">
        <f t="shared" si="24"/>
        <v>272.64409999999998</v>
      </c>
      <c r="Y20" s="14">
        <f t="shared" si="24"/>
        <v>0</v>
      </c>
      <c r="Z20" s="14">
        <f t="shared" si="24"/>
        <v>0</v>
      </c>
      <c r="AA20" s="14">
        <f t="shared" si="24"/>
        <v>0</v>
      </c>
      <c r="AB20" s="14">
        <f t="shared" si="24"/>
        <v>2727.2620000000002</v>
      </c>
      <c r="AC20" s="14">
        <f t="shared" si="24"/>
        <v>2999.9059999999999</v>
      </c>
      <c r="AD20" s="14">
        <f t="shared" si="24"/>
        <v>8402.5589999999993</v>
      </c>
      <c r="AE20" s="14">
        <f t="shared" si="24"/>
        <v>0</v>
      </c>
      <c r="AF20" s="14">
        <f t="shared" si="24"/>
        <v>272.64420000000001</v>
      </c>
      <c r="AG20" s="14">
        <f t="shared" si="24"/>
        <v>559.61350000000004</v>
      </c>
      <c r="AH20" s="14">
        <f t="shared" si="24"/>
        <v>559.61350000000004</v>
      </c>
      <c r="AI20" s="14">
        <f t="shared" ref="AI20:BN20" si="25">IF(HLOOKUP(AI$10,DIST_Look_Up_Table,11,FALSE)&gt;=0.01,HLOOKUP(AI$10,DIST_Look_Up_Table,11,FALSE),0)</f>
        <v>10842.85</v>
      </c>
      <c r="AJ20" s="14">
        <f t="shared" si="25"/>
        <v>10842.85</v>
      </c>
      <c r="AK20" s="14">
        <f t="shared" si="25"/>
        <v>2440.2890000000002</v>
      </c>
      <c r="AL20" s="14">
        <f t="shared" si="25"/>
        <v>10842.85</v>
      </c>
      <c r="AM20" s="14">
        <f t="shared" si="25"/>
        <v>325.19</v>
      </c>
      <c r="AN20" s="14">
        <f t="shared" si="25"/>
        <v>0</v>
      </c>
      <c r="AO20" s="14">
        <f t="shared" si="25"/>
        <v>0</v>
      </c>
      <c r="AP20" s="14">
        <f t="shared" si="25"/>
        <v>325.17599999999999</v>
      </c>
      <c r="AQ20" s="14">
        <f t="shared" si="25"/>
        <v>325.17599999999999</v>
      </c>
      <c r="AR20" s="14">
        <f t="shared" si="25"/>
        <v>0</v>
      </c>
      <c r="AS20" s="14">
        <f t="shared" si="25"/>
        <v>52.531799999999997</v>
      </c>
      <c r="AT20" s="14">
        <f t="shared" si="25"/>
        <v>0</v>
      </c>
      <c r="AU20" s="14">
        <f t="shared" si="25"/>
        <v>0</v>
      </c>
      <c r="AV20" s="14">
        <f t="shared" si="25"/>
        <v>0</v>
      </c>
      <c r="AW20" s="14">
        <f t="shared" si="25"/>
        <v>0</v>
      </c>
      <c r="AX20" s="14">
        <f t="shared" si="25"/>
        <v>0</v>
      </c>
      <c r="AY20" s="14">
        <f t="shared" si="25"/>
        <v>0</v>
      </c>
      <c r="AZ20" s="14">
        <f t="shared" si="25"/>
        <v>0</v>
      </c>
      <c r="BA20" s="14">
        <f t="shared" si="25"/>
        <v>0</v>
      </c>
      <c r="BB20" s="14">
        <f t="shared" si="25"/>
        <v>0</v>
      </c>
      <c r="BC20" s="14">
        <f t="shared" si="25"/>
        <v>0</v>
      </c>
      <c r="BD20" s="14">
        <f t="shared" si="25"/>
        <v>0</v>
      </c>
      <c r="BE20" s="14">
        <f t="shared" si="25"/>
        <v>559.61350000000004</v>
      </c>
      <c r="BF20" s="14">
        <f t="shared" si="25"/>
        <v>4229.7650000000003</v>
      </c>
      <c r="BG20" s="14">
        <f t="shared" si="25"/>
        <v>4229.7650000000003</v>
      </c>
      <c r="BH20" s="14">
        <f t="shared" si="25"/>
        <v>4229.7650000000003</v>
      </c>
      <c r="BI20" s="14">
        <f t="shared" si="25"/>
        <v>4229.7650000000003</v>
      </c>
      <c r="BJ20" s="14">
        <f t="shared" si="25"/>
        <v>4229.7650000000003</v>
      </c>
      <c r="BK20" s="14">
        <f t="shared" si="25"/>
        <v>4229.7650000000003</v>
      </c>
      <c r="BL20" s="14">
        <f t="shared" si="25"/>
        <v>2723.2750000000001</v>
      </c>
      <c r="BM20" s="14">
        <f t="shared" si="25"/>
        <v>1506.49</v>
      </c>
      <c r="BN20" s="14">
        <f t="shared" si="25"/>
        <v>0</v>
      </c>
      <c r="BO20" s="14">
        <f t="shared" ref="BO20:CO20" si="26">IF(HLOOKUP(BO$10,DIST_Look_Up_Table,11,FALSE)&gt;=0.01,HLOOKUP(BO$10,DIST_Look_Up_Table,11,FALSE),0)</f>
        <v>0</v>
      </c>
      <c r="BP20" s="14">
        <f t="shared" si="26"/>
        <v>0</v>
      </c>
      <c r="BQ20" s="14">
        <f t="shared" si="26"/>
        <v>0</v>
      </c>
      <c r="BR20" s="14">
        <f t="shared" si="26"/>
        <v>0</v>
      </c>
      <c r="BS20" s="14">
        <f t="shared" si="26"/>
        <v>0</v>
      </c>
      <c r="BT20" s="14">
        <f t="shared" si="26"/>
        <v>0</v>
      </c>
      <c r="BU20" s="14">
        <f t="shared" si="26"/>
        <v>0</v>
      </c>
      <c r="BV20" s="14">
        <f t="shared" si="26"/>
        <v>0</v>
      </c>
      <c r="BW20" s="14">
        <f t="shared" si="26"/>
        <v>0</v>
      </c>
      <c r="BX20" s="14">
        <f t="shared" si="26"/>
        <v>0</v>
      </c>
      <c r="BY20" s="14">
        <f t="shared" si="26"/>
        <v>0</v>
      </c>
      <c r="BZ20" s="14">
        <f t="shared" si="26"/>
        <v>0</v>
      </c>
      <c r="CA20" s="14">
        <f t="shared" si="26"/>
        <v>0</v>
      </c>
      <c r="CB20" s="14">
        <f t="shared" si="26"/>
        <v>0</v>
      </c>
      <c r="CC20" s="14">
        <f t="shared" si="26"/>
        <v>0</v>
      </c>
      <c r="CD20" s="14">
        <f t="shared" si="26"/>
        <v>0</v>
      </c>
      <c r="CE20" s="14">
        <f t="shared" si="26"/>
        <v>0</v>
      </c>
      <c r="CF20" s="14">
        <f t="shared" si="26"/>
        <v>17161.79</v>
      </c>
      <c r="CG20" s="14">
        <f t="shared" si="26"/>
        <v>0</v>
      </c>
      <c r="CH20" s="14">
        <f t="shared" si="26"/>
        <v>17364.03</v>
      </c>
      <c r="CI20" s="14">
        <f t="shared" si="26"/>
        <v>0</v>
      </c>
      <c r="CJ20" s="14">
        <f t="shared" si="26"/>
        <v>0</v>
      </c>
      <c r="CK20" s="14">
        <f t="shared" si="26"/>
        <v>559.61350000000004</v>
      </c>
      <c r="CL20" s="14">
        <f t="shared" si="26"/>
        <v>0</v>
      </c>
      <c r="CM20" s="14">
        <f t="shared" si="26"/>
        <v>0</v>
      </c>
      <c r="CN20" s="14">
        <f t="shared" si="26"/>
        <v>0</v>
      </c>
      <c r="CO20" s="14">
        <f t="shared" si="26"/>
        <v>17161.79</v>
      </c>
      <c r="CP20" s="14"/>
      <c r="CQ20" s="14"/>
      <c r="CR20" s="14"/>
      <c r="CS20" s="14"/>
      <c r="CT20" s="14"/>
      <c r="CU20" s="14"/>
      <c r="CV20" s="14"/>
      <c r="CW20" s="14"/>
      <c r="CX20" s="14"/>
      <c r="CY20" s="14"/>
      <c r="CZ20" s="14"/>
      <c r="DA20" s="14"/>
      <c r="DB20" s="14"/>
      <c r="DC20" s="14"/>
      <c r="DD20" s="14"/>
      <c r="DE20" s="14"/>
      <c r="DF20" s="14"/>
      <c r="DG20" s="14"/>
      <c r="DH20" s="14"/>
      <c r="DI20" s="14"/>
      <c r="DJ20" s="14"/>
      <c r="DK20" s="14"/>
      <c r="DL20" s="14"/>
      <c r="DM20" s="14"/>
      <c r="DN20" s="14"/>
      <c r="DO20" s="14"/>
      <c r="DP20" s="14"/>
      <c r="DQ20" s="14"/>
      <c r="DR20" s="14"/>
      <c r="DS20" s="14"/>
      <c r="DT20" s="14"/>
      <c r="DU20" s="14"/>
      <c r="DV20" s="14"/>
      <c r="DW20" s="14"/>
      <c r="DX20" s="14"/>
      <c r="DY20" s="14"/>
      <c r="DZ20" s="14"/>
      <c r="EA20" s="14"/>
      <c r="EB20" s="14"/>
      <c r="EC20" s="14"/>
      <c r="ED20" s="14"/>
      <c r="EE20" s="14"/>
      <c r="EF20" s="14"/>
      <c r="EG20" s="14"/>
      <c r="EH20" s="14"/>
      <c r="EI20" s="14"/>
      <c r="EJ20" s="14"/>
      <c r="EK20" s="14"/>
      <c r="EL20" s="14"/>
      <c r="EM20" s="14"/>
      <c r="EN20" s="14"/>
      <c r="EO20" s="14"/>
      <c r="EP20" s="14"/>
      <c r="EQ20" s="14"/>
      <c r="ER20" s="14"/>
      <c r="ES20" s="14"/>
      <c r="ET20" s="14"/>
      <c r="EU20" s="14"/>
      <c r="EV20" s="14"/>
      <c r="EW20" s="14"/>
      <c r="EX20" s="14"/>
      <c r="EY20" s="14"/>
      <c r="EZ20" s="14"/>
      <c r="FA20" s="14"/>
      <c r="FB20" s="14"/>
      <c r="FC20" s="14"/>
      <c r="FD20" s="14"/>
      <c r="FE20" s="14"/>
      <c r="FF20" s="14"/>
      <c r="FG20" s="14"/>
      <c r="FH20" s="14"/>
      <c r="FI20" s="14"/>
      <c r="FJ20" s="14"/>
      <c r="FK20" s="14"/>
      <c r="FL20" s="14"/>
      <c r="FM20" s="14"/>
      <c r="FN20" s="14"/>
      <c r="FO20" s="14"/>
      <c r="FP20" s="14"/>
      <c r="FQ20" s="14"/>
      <c r="FR20" s="14"/>
      <c r="FS20" s="14"/>
      <c r="FT20" s="14"/>
      <c r="FU20" s="14"/>
      <c r="FV20" s="14"/>
      <c r="FW20" s="14"/>
      <c r="FX20" s="14"/>
      <c r="FY20" s="14"/>
      <c r="FZ20" s="14"/>
      <c r="GA20" s="14"/>
      <c r="GB20" s="14"/>
      <c r="GC20" s="14"/>
      <c r="GD20" s="14"/>
      <c r="GE20" s="14"/>
      <c r="GF20" s="14"/>
      <c r="GG20" s="14"/>
      <c r="GH20" s="14"/>
      <c r="GI20" s="14"/>
      <c r="GJ20" s="14"/>
      <c r="GK20" s="14"/>
      <c r="GL20" s="14"/>
      <c r="GM20" s="14"/>
      <c r="GN20" s="14"/>
      <c r="GO20" s="14"/>
      <c r="GP20" s="14"/>
      <c r="GQ20" s="14"/>
      <c r="GR20" s="14"/>
      <c r="GS20" s="14"/>
      <c r="GT20" s="14"/>
      <c r="GU20" s="14"/>
      <c r="GV20" s="14"/>
      <c r="GW20" s="14"/>
    </row>
    <row r="21" spans="1:205" s="12" customFormat="1" ht="12" customHeight="1" x14ac:dyDescent="0.15">
      <c r="A21" s="17" t="s">
        <v>181</v>
      </c>
      <c r="B21" s="16" t="s">
        <v>176</v>
      </c>
      <c r="C21" s="14">
        <f t="shared" ref="C21:AH21" si="27">IF(HLOOKUP(C$10,DIST_Look_Up_Table,12,FALSE)&gt;=0.01,HLOOKUP(C$10,DIST_Look_Up_Table,12,FALSE),0)</f>
        <v>0</v>
      </c>
      <c r="D21" s="14">
        <f t="shared" si="27"/>
        <v>33.53</v>
      </c>
      <c r="E21" s="14">
        <f t="shared" si="27"/>
        <v>23.63</v>
      </c>
      <c r="F21" s="14">
        <f t="shared" si="27"/>
        <v>0.03</v>
      </c>
      <c r="G21" s="14">
        <f t="shared" si="27"/>
        <v>0.01</v>
      </c>
      <c r="H21" s="14">
        <f t="shared" si="27"/>
        <v>0</v>
      </c>
      <c r="I21" s="14">
        <f t="shared" si="27"/>
        <v>0</v>
      </c>
      <c r="J21" s="14">
        <f t="shared" si="27"/>
        <v>0</v>
      </c>
      <c r="K21" s="14">
        <f t="shared" si="27"/>
        <v>0</v>
      </c>
      <c r="L21" s="14">
        <f t="shared" si="27"/>
        <v>0</v>
      </c>
      <c r="M21" s="14">
        <f t="shared" si="27"/>
        <v>57.2</v>
      </c>
      <c r="N21" s="14">
        <f t="shared" si="27"/>
        <v>57.2</v>
      </c>
      <c r="O21" s="14">
        <f t="shared" si="27"/>
        <v>0</v>
      </c>
      <c r="P21" s="14">
        <f t="shared" si="27"/>
        <v>0</v>
      </c>
      <c r="Q21" s="14">
        <f t="shared" si="27"/>
        <v>0</v>
      </c>
      <c r="R21" s="14">
        <f t="shared" si="27"/>
        <v>0</v>
      </c>
      <c r="S21" s="14">
        <f t="shared" si="27"/>
        <v>0</v>
      </c>
      <c r="T21" s="14">
        <f t="shared" si="27"/>
        <v>0</v>
      </c>
      <c r="U21" s="14">
        <f t="shared" si="27"/>
        <v>0</v>
      </c>
      <c r="V21" s="14">
        <f t="shared" si="27"/>
        <v>0</v>
      </c>
      <c r="W21" s="14">
        <f t="shared" si="27"/>
        <v>0</v>
      </c>
      <c r="X21" s="14">
        <f t="shared" si="27"/>
        <v>0</v>
      </c>
      <c r="Y21" s="14">
        <f t="shared" si="27"/>
        <v>0</v>
      </c>
      <c r="Z21" s="14">
        <f t="shared" si="27"/>
        <v>0</v>
      </c>
      <c r="AA21" s="14">
        <f t="shared" si="27"/>
        <v>0</v>
      </c>
      <c r="AB21" s="14">
        <f t="shared" si="27"/>
        <v>0</v>
      </c>
      <c r="AC21" s="14">
        <f t="shared" si="27"/>
        <v>0</v>
      </c>
      <c r="AD21" s="14">
        <f t="shared" si="27"/>
        <v>0</v>
      </c>
      <c r="AE21" s="14">
        <f t="shared" si="27"/>
        <v>0</v>
      </c>
      <c r="AF21" s="14">
        <f t="shared" si="27"/>
        <v>0</v>
      </c>
      <c r="AG21" s="14">
        <f t="shared" si="27"/>
        <v>0</v>
      </c>
      <c r="AH21" s="14">
        <f t="shared" si="27"/>
        <v>0</v>
      </c>
      <c r="AI21" s="14">
        <f t="shared" ref="AI21:BN21" si="28">IF(HLOOKUP(AI$10,DIST_Look_Up_Table,12,FALSE)&gt;=0.01,HLOOKUP(AI$10,DIST_Look_Up_Table,12,FALSE),0)</f>
        <v>0</v>
      </c>
      <c r="AJ21" s="14">
        <f t="shared" si="28"/>
        <v>0</v>
      </c>
      <c r="AK21" s="14">
        <f t="shared" si="28"/>
        <v>0</v>
      </c>
      <c r="AL21" s="14">
        <f t="shared" si="28"/>
        <v>0</v>
      </c>
      <c r="AM21" s="14">
        <f t="shared" si="28"/>
        <v>0</v>
      </c>
      <c r="AN21" s="14">
        <f t="shared" si="28"/>
        <v>0</v>
      </c>
      <c r="AO21" s="14">
        <f t="shared" si="28"/>
        <v>0</v>
      </c>
      <c r="AP21" s="14">
        <f t="shared" si="28"/>
        <v>0</v>
      </c>
      <c r="AQ21" s="14">
        <f t="shared" si="28"/>
        <v>0</v>
      </c>
      <c r="AR21" s="14">
        <f t="shared" si="28"/>
        <v>0</v>
      </c>
      <c r="AS21" s="14">
        <f t="shared" si="28"/>
        <v>0</v>
      </c>
      <c r="AT21" s="14">
        <f t="shared" si="28"/>
        <v>0</v>
      </c>
      <c r="AU21" s="14">
        <f t="shared" si="28"/>
        <v>57.2</v>
      </c>
      <c r="AV21" s="14">
        <f t="shared" si="28"/>
        <v>57.2</v>
      </c>
      <c r="AW21" s="14">
        <f t="shared" si="28"/>
        <v>561.10410000000002</v>
      </c>
      <c r="AX21" s="14">
        <f t="shared" si="28"/>
        <v>561.10410000000002</v>
      </c>
      <c r="AY21" s="14">
        <f t="shared" si="28"/>
        <v>561.10410000000002</v>
      </c>
      <c r="AZ21" s="14">
        <f t="shared" si="28"/>
        <v>561.10410000000002</v>
      </c>
      <c r="BA21" s="14">
        <f t="shared" si="28"/>
        <v>561.10410000000002</v>
      </c>
      <c r="BB21" s="14">
        <f t="shared" si="28"/>
        <v>561.10410000000002</v>
      </c>
      <c r="BC21" s="14">
        <f t="shared" si="28"/>
        <v>560.4624</v>
      </c>
      <c r="BD21" s="14">
        <f t="shared" si="28"/>
        <v>0.64171489999999998</v>
      </c>
      <c r="BE21" s="14">
        <f t="shared" si="28"/>
        <v>0</v>
      </c>
      <c r="BF21" s="14">
        <f t="shared" si="28"/>
        <v>0</v>
      </c>
      <c r="BG21" s="14">
        <f t="shared" si="28"/>
        <v>0</v>
      </c>
      <c r="BH21" s="14">
        <f t="shared" si="28"/>
        <v>0</v>
      </c>
      <c r="BI21" s="14">
        <f t="shared" si="28"/>
        <v>0</v>
      </c>
      <c r="BJ21" s="14">
        <f t="shared" si="28"/>
        <v>0</v>
      </c>
      <c r="BK21" s="14">
        <f t="shared" si="28"/>
        <v>0</v>
      </c>
      <c r="BL21" s="14">
        <f t="shared" si="28"/>
        <v>0</v>
      </c>
      <c r="BM21" s="14">
        <f t="shared" si="28"/>
        <v>0</v>
      </c>
      <c r="BN21" s="14">
        <f t="shared" si="28"/>
        <v>0</v>
      </c>
      <c r="BO21" s="14">
        <f t="shared" ref="BO21:CO21" si="29">IF(HLOOKUP(BO$10,DIST_Look_Up_Table,12,FALSE)&gt;=0.01,HLOOKUP(BO$10,DIST_Look_Up_Table,12,FALSE),0)</f>
        <v>0</v>
      </c>
      <c r="BP21" s="14">
        <f t="shared" si="29"/>
        <v>0</v>
      </c>
      <c r="BQ21" s="14">
        <f t="shared" si="29"/>
        <v>0</v>
      </c>
      <c r="BR21" s="14">
        <f t="shared" si="29"/>
        <v>0</v>
      </c>
      <c r="BS21" s="14">
        <f t="shared" si="29"/>
        <v>0</v>
      </c>
      <c r="BT21" s="14">
        <f t="shared" si="29"/>
        <v>0</v>
      </c>
      <c r="BU21" s="14">
        <f t="shared" si="29"/>
        <v>0</v>
      </c>
      <c r="BV21" s="14">
        <f t="shared" si="29"/>
        <v>0</v>
      </c>
      <c r="BW21" s="14">
        <f t="shared" si="29"/>
        <v>0</v>
      </c>
      <c r="BX21" s="14">
        <f t="shared" si="29"/>
        <v>0</v>
      </c>
      <c r="BY21" s="14">
        <f t="shared" si="29"/>
        <v>0</v>
      </c>
      <c r="BZ21" s="14">
        <f t="shared" si="29"/>
        <v>0</v>
      </c>
      <c r="CA21" s="14">
        <f t="shared" si="29"/>
        <v>0</v>
      </c>
      <c r="CB21" s="14">
        <f t="shared" si="29"/>
        <v>0</v>
      </c>
      <c r="CC21" s="14">
        <f t="shared" si="29"/>
        <v>0</v>
      </c>
      <c r="CD21" s="14">
        <f t="shared" si="29"/>
        <v>0</v>
      </c>
      <c r="CE21" s="14">
        <f t="shared" si="29"/>
        <v>0</v>
      </c>
      <c r="CF21" s="14">
        <f t="shared" si="29"/>
        <v>57.2</v>
      </c>
      <c r="CG21" s="14">
        <f t="shared" si="29"/>
        <v>57.2</v>
      </c>
      <c r="CH21" s="14">
        <f t="shared" si="29"/>
        <v>0</v>
      </c>
      <c r="CI21" s="14">
        <f t="shared" si="29"/>
        <v>0</v>
      </c>
      <c r="CJ21" s="14">
        <f t="shared" si="29"/>
        <v>0</v>
      </c>
      <c r="CK21" s="14">
        <f t="shared" si="29"/>
        <v>0</v>
      </c>
      <c r="CL21" s="14">
        <f t="shared" si="29"/>
        <v>0</v>
      </c>
      <c r="CM21" s="14">
        <f t="shared" si="29"/>
        <v>0</v>
      </c>
      <c r="CN21" s="14">
        <f t="shared" si="29"/>
        <v>57.2</v>
      </c>
      <c r="CO21" s="14">
        <f t="shared" si="29"/>
        <v>0</v>
      </c>
      <c r="CP21" s="14"/>
      <c r="CQ21" s="14"/>
      <c r="CR21" s="14"/>
      <c r="CS21" s="14"/>
      <c r="CT21" s="14"/>
      <c r="CU21" s="14"/>
      <c r="CV21" s="14"/>
      <c r="CW21" s="14"/>
      <c r="CX21" s="14"/>
      <c r="CY21" s="14"/>
      <c r="CZ21" s="14"/>
      <c r="DA21" s="14"/>
      <c r="DB21" s="14"/>
      <c r="DC21" s="14"/>
      <c r="DD21" s="14"/>
      <c r="DE21" s="14"/>
      <c r="DF21" s="14"/>
      <c r="DG21" s="14"/>
      <c r="DH21" s="14"/>
      <c r="DI21" s="14"/>
      <c r="DJ21" s="14"/>
      <c r="DK21" s="14"/>
      <c r="DL21" s="14"/>
      <c r="DM21" s="14"/>
      <c r="DN21" s="14"/>
      <c r="DO21" s="14"/>
      <c r="DP21" s="14"/>
      <c r="DQ21" s="14"/>
      <c r="DR21" s="14"/>
      <c r="DS21" s="14"/>
      <c r="DT21" s="14"/>
      <c r="DU21" s="14"/>
      <c r="DV21" s="14"/>
      <c r="DW21" s="14"/>
      <c r="DX21" s="14"/>
      <c r="DY21" s="14"/>
      <c r="DZ21" s="14"/>
      <c r="EA21" s="14"/>
      <c r="EB21" s="14"/>
      <c r="EC21" s="14"/>
      <c r="ED21" s="14"/>
      <c r="EE21" s="14"/>
      <c r="EF21" s="14"/>
      <c r="EG21" s="14"/>
      <c r="EH21" s="14"/>
      <c r="EI21" s="14"/>
      <c r="EJ21" s="14"/>
      <c r="EK21" s="14"/>
      <c r="EL21" s="14"/>
      <c r="EM21" s="14"/>
      <c r="EN21" s="14"/>
      <c r="EO21" s="14"/>
      <c r="EP21" s="14"/>
      <c r="EQ21" s="14"/>
      <c r="ER21" s="14"/>
      <c r="ES21" s="14"/>
      <c r="ET21" s="14"/>
      <c r="EU21" s="14"/>
      <c r="EV21" s="14"/>
      <c r="EW21" s="14"/>
      <c r="EX21" s="14"/>
      <c r="EY21" s="14"/>
      <c r="EZ21" s="14"/>
      <c r="FA21" s="14"/>
      <c r="FB21" s="14"/>
      <c r="FC21" s="14"/>
      <c r="FD21" s="14"/>
      <c r="FE21" s="14"/>
      <c r="FF21" s="14"/>
      <c r="FG21" s="14"/>
      <c r="FH21" s="14"/>
      <c r="FI21" s="14"/>
      <c r="FJ21" s="14"/>
      <c r="FK21" s="14"/>
      <c r="FL21" s="14"/>
      <c r="FM21" s="14"/>
      <c r="FN21" s="14"/>
      <c r="FO21" s="14"/>
      <c r="FP21" s="14"/>
      <c r="FQ21" s="14"/>
      <c r="FR21" s="14"/>
      <c r="FS21" s="14"/>
      <c r="FT21" s="14"/>
      <c r="FU21" s="14"/>
      <c r="FV21" s="14"/>
      <c r="FW21" s="14"/>
      <c r="FX21" s="14"/>
      <c r="FY21" s="14"/>
      <c r="FZ21" s="14"/>
      <c r="GA21" s="14"/>
      <c r="GB21" s="14"/>
      <c r="GC21" s="14"/>
      <c r="GD21" s="14"/>
      <c r="GE21" s="14"/>
      <c r="GF21" s="14"/>
      <c r="GG21" s="14"/>
      <c r="GH21" s="14"/>
      <c r="GI21" s="14"/>
      <c r="GJ21" s="14"/>
      <c r="GK21" s="14"/>
      <c r="GL21" s="14"/>
      <c r="GM21" s="14"/>
      <c r="GN21" s="14"/>
      <c r="GO21" s="14"/>
      <c r="GP21" s="14"/>
      <c r="GQ21" s="14"/>
      <c r="GR21" s="14"/>
      <c r="GS21" s="14"/>
      <c r="GT21" s="14"/>
      <c r="GU21" s="14"/>
      <c r="GV21" s="14"/>
      <c r="GW21" s="14"/>
    </row>
    <row r="22" spans="1:205" s="12" customFormat="1" ht="12" customHeight="1" x14ac:dyDescent="0.15">
      <c r="A22" s="17" t="s">
        <v>182</v>
      </c>
      <c r="B22" s="16" t="s">
        <v>176</v>
      </c>
      <c r="C22" s="14">
        <f t="shared" ref="C22:AH22" si="30">IF(HLOOKUP(C$10,DIST_Look_Up_Table,13,FALSE)&gt;=0.01,HLOOKUP(C$10,DIST_Look_Up_Table,13,FALSE),0)</f>
        <v>0</v>
      </c>
      <c r="D22" s="14">
        <f t="shared" si="30"/>
        <v>0</v>
      </c>
      <c r="E22" s="14">
        <f t="shared" si="30"/>
        <v>0</v>
      </c>
      <c r="F22" s="14">
        <f t="shared" si="30"/>
        <v>0</v>
      </c>
      <c r="G22" s="14">
        <f t="shared" si="30"/>
        <v>0</v>
      </c>
      <c r="H22" s="14">
        <f t="shared" si="30"/>
        <v>0</v>
      </c>
      <c r="I22" s="14">
        <f t="shared" si="30"/>
        <v>0</v>
      </c>
      <c r="J22" s="14">
        <f t="shared" si="30"/>
        <v>0</v>
      </c>
      <c r="K22" s="14">
        <f t="shared" si="30"/>
        <v>0</v>
      </c>
      <c r="L22" s="14">
        <f t="shared" si="30"/>
        <v>0</v>
      </c>
      <c r="M22" s="14">
        <f t="shared" si="30"/>
        <v>0</v>
      </c>
      <c r="N22" s="14">
        <f t="shared" si="30"/>
        <v>0</v>
      </c>
      <c r="O22" s="14">
        <f t="shared" si="30"/>
        <v>0</v>
      </c>
      <c r="P22" s="14">
        <f t="shared" si="30"/>
        <v>0</v>
      </c>
      <c r="Q22" s="14">
        <f t="shared" si="30"/>
        <v>0</v>
      </c>
      <c r="R22" s="14">
        <f t="shared" si="30"/>
        <v>0</v>
      </c>
      <c r="S22" s="14">
        <f t="shared" si="30"/>
        <v>0</v>
      </c>
      <c r="T22" s="14">
        <f t="shared" si="30"/>
        <v>0</v>
      </c>
      <c r="U22" s="14">
        <f t="shared" si="30"/>
        <v>0</v>
      </c>
      <c r="V22" s="14">
        <f t="shared" si="30"/>
        <v>0</v>
      </c>
      <c r="W22" s="14">
        <f t="shared" si="30"/>
        <v>0</v>
      </c>
      <c r="X22" s="14">
        <f t="shared" si="30"/>
        <v>0</v>
      </c>
      <c r="Y22" s="14">
        <f t="shared" si="30"/>
        <v>0</v>
      </c>
      <c r="Z22" s="14">
        <f t="shared" si="30"/>
        <v>0</v>
      </c>
      <c r="AA22" s="14">
        <f t="shared" si="30"/>
        <v>0</v>
      </c>
      <c r="AB22" s="14">
        <f t="shared" si="30"/>
        <v>0</v>
      </c>
      <c r="AC22" s="14">
        <f t="shared" si="30"/>
        <v>0</v>
      </c>
      <c r="AD22" s="14">
        <f t="shared" si="30"/>
        <v>0</v>
      </c>
      <c r="AE22" s="14">
        <f t="shared" si="30"/>
        <v>0</v>
      </c>
      <c r="AF22" s="14">
        <f t="shared" si="30"/>
        <v>0</v>
      </c>
      <c r="AG22" s="14">
        <f t="shared" si="30"/>
        <v>0</v>
      </c>
      <c r="AH22" s="14">
        <f t="shared" si="30"/>
        <v>0</v>
      </c>
      <c r="AI22" s="14">
        <f t="shared" ref="AI22:BN22" si="31">IF(HLOOKUP(AI$10,DIST_Look_Up_Table,13,FALSE)&gt;=0.01,HLOOKUP(AI$10,DIST_Look_Up_Table,13,FALSE),0)</f>
        <v>0</v>
      </c>
      <c r="AJ22" s="14">
        <f t="shared" si="31"/>
        <v>0</v>
      </c>
      <c r="AK22" s="14">
        <f t="shared" si="31"/>
        <v>0</v>
      </c>
      <c r="AL22" s="14">
        <f t="shared" si="31"/>
        <v>0</v>
      </c>
      <c r="AM22" s="14">
        <f t="shared" si="31"/>
        <v>0</v>
      </c>
      <c r="AN22" s="14">
        <f t="shared" si="31"/>
        <v>0</v>
      </c>
      <c r="AO22" s="14">
        <f t="shared" si="31"/>
        <v>0</v>
      </c>
      <c r="AP22" s="14">
        <f t="shared" si="31"/>
        <v>0</v>
      </c>
      <c r="AQ22" s="14">
        <f t="shared" si="31"/>
        <v>0</v>
      </c>
      <c r="AR22" s="14">
        <f t="shared" si="31"/>
        <v>0</v>
      </c>
      <c r="AS22" s="14">
        <f t="shared" si="31"/>
        <v>0</v>
      </c>
      <c r="AT22" s="14">
        <f t="shared" si="31"/>
        <v>0</v>
      </c>
      <c r="AU22" s="14">
        <f t="shared" si="31"/>
        <v>0</v>
      </c>
      <c r="AV22" s="14">
        <f t="shared" si="31"/>
        <v>0</v>
      </c>
      <c r="AW22" s="14">
        <f t="shared" si="31"/>
        <v>0</v>
      </c>
      <c r="AX22" s="14">
        <f t="shared" si="31"/>
        <v>0</v>
      </c>
      <c r="AY22" s="14">
        <f t="shared" si="31"/>
        <v>0</v>
      </c>
      <c r="AZ22" s="14">
        <f t="shared" si="31"/>
        <v>0</v>
      </c>
      <c r="BA22" s="14">
        <f t="shared" si="31"/>
        <v>0</v>
      </c>
      <c r="BB22" s="14">
        <f t="shared" si="31"/>
        <v>0</v>
      </c>
      <c r="BC22" s="14">
        <f t="shared" si="31"/>
        <v>0</v>
      </c>
      <c r="BD22" s="14">
        <f t="shared" si="31"/>
        <v>0</v>
      </c>
      <c r="BE22" s="14">
        <f t="shared" si="31"/>
        <v>0</v>
      </c>
      <c r="BF22" s="14">
        <f t="shared" si="31"/>
        <v>0</v>
      </c>
      <c r="BG22" s="14">
        <f t="shared" si="31"/>
        <v>0</v>
      </c>
      <c r="BH22" s="14">
        <f t="shared" si="31"/>
        <v>0</v>
      </c>
      <c r="BI22" s="14">
        <f t="shared" si="31"/>
        <v>0</v>
      </c>
      <c r="BJ22" s="14">
        <f t="shared" si="31"/>
        <v>0</v>
      </c>
      <c r="BK22" s="14">
        <f t="shared" si="31"/>
        <v>0</v>
      </c>
      <c r="BL22" s="14">
        <f t="shared" si="31"/>
        <v>0</v>
      </c>
      <c r="BM22" s="14">
        <f t="shared" si="31"/>
        <v>0</v>
      </c>
      <c r="BN22" s="14">
        <f t="shared" si="31"/>
        <v>0</v>
      </c>
      <c r="BO22" s="14">
        <f t="shared" ref="BO22:CO22" si="32">IF(HLOOKUP(BO$10,DIST_Look_Up_Table,13,FALSE)&gt;=0.01,HLOOKUP(BO$10,DIST_Look_Up_Table,13,FALSE),0)</f>
        <v>0</v>
      </c>
      <c r="BP22" s="14">
        <f t="shared" si="32"/>
        <v>0</v>
      </c>
      <c r="BQ22" s="14">
        <f t="shared" si="32"/>
        <v>0</v>
      </c>
      <c r="BR22" s="14">
        <f t="shared" si="32"/>
        <v>0</v>
      </c>
      <c r="BS22" s="14">
        <f t="shared" si="32"/>
        <v>0</v>
      </c>
      <c r="BT22" s="14">
        <f t="shared" si="32"/>
        <v>0</v>
      </c>
      <c r="BU22" s="14">
        <f t="shared" si="32"/>
        <v>0</v>
      </c>
      <c r="BV22" s="14">
        <f t="shared" si="32"/>
        <v>0</v>
      </c>
      <c r="BW22" s="14">
        <f t="shared" si="32"/>
        <v>0</v>
      </c>
      <c r="BX22" s="14">
        <f t="shared" si="32"/>
        <v>0</v>
      </c>
      <c r="BY22" s="14">
        <f t="shared" si="32"/>
        <v>0</v>
      </c>
      <c r="BZ22" s="14">
        <f t="shared" si="32"/>
        <v>0</v>
      </c>
      <c r="CA22" s="14">
        <f t="shared" si="32"/>
        <v>0</v>
      </c>
      <c r="CB22" s="14">
        <f t="shared" si="32"/>
        <v>0</v>
      </c>
      <c r="CC22" s="14">
        <f t="shared" si="32"/>
        <v>0</v>
      </c>
      <c r="CD22" s="14">
        <f t="shared" si="32"/>
        <v>0</v>
      </c>
      <c r="CE22" s="14">
        <f t="shared" si="32"/>
        <v>0</v>
      </c>
      <c r="CF22" s="14">
        <f t="shared" si="32"/>
        <v>0</v>
      </c>
      <c r="CG22" s="14">
        <f t="shared" si="32"/>
        <v>0</v>
      </c>
      <c r="CH22" s="14">
        <f t="shared" si="32"/>
        <v>0</v>
      </c>
      <c r="CI22" s="14">
        <f t="shared" si="32"/>
        <v>0</v>
      </c>
      <c r="CJ22" s="14">
        <f t="shared" si="32"/>
        <v>0</v>
      </c>
      <c r="CK22" s="14">
        <f t="shared" si="32"/>
        <v>0</v>
      </c>
      <c r="CL22" s="14">
        <f t="shared" si="32"/>
        <v>0</v>
      </c>
      <c r="CM22" s="14">
        <f t="shared" si="32"/>
        <v>0</v>
      </c>
      <c r="CN22" s="14">
        <f t="shared" si="32"/>
        <v>0</v>
      </c>
      <c r="CO22" s="14">
        <f t="shared" si="32"/>
        <v>0</v>
      </c>
      <c r="CP22" s="14"/>
      <c r="CQ22" s="14"/>
      <c r="CR22" s="14"/>
      <c r="CS22" s="14"/>
      <c r="CT22" s="14"/>
      <c r="CU22" s="14"/>
      <c r="CV22" s="14"/>
      <c r="CW22" s="14"/>
      <c r="CX22" s="14"/>
      <c r="CY22" s="14"/>
      <c r="CZ22" s="14"/>
      <c r="DA22" s="14"/>
      <c r="DB22" s="14"/>
      <c r="DC22" s="14"/>
      <c r="DD22" s="14"/>
      <c r="DE22" s="14"/>
      <c r="DF22" s="14"/>
      <c r="DG22" s="14"/>
      <c r="DH22" s="14"/>
      <c r="DI22" s="14"/>
      <c r="DJ22" s="14"/>
      <c r="DK22" s="14"/>
      <c r="DL22" s="14"/>
      <c r="DM22" s="14"/>
      <c r="DN22" s="14"/>
      <c r="DO22" s="14"/>
      <c r="DP22" s="14"/>
      <c r="DQ22" s="14"/>
      <c r="DR22" s="14"/>
      <c r="DS22" s="14"/>
      <c r="DT22" s="14"/>
      <c r="DU22" s="14"/>
      <c r="DV22" s="14"/>
      <c r="DW22" s="14"/>
      <c r="DX22" s="14"/>
      <c r="DY22" s="14"/>
      <c r="DZ22" s="14"/>
      <c r="EA22" s="14"/>
      <c r="EB22" s="14"/>
      <c r="EC22" s="14"/>
      <c r="ED22" s="14"/>
      <c r="EE22" s="14"/>
      <c r="EF22" s="14"/>
      <c r="EG22" s="14"/>
      <c r="EH22" s="14"/>
      <c r="EI22" s="14"/>
      <c r="EJ22" s="14"/>
      <c r="EK22" s="14"/>
      <c r="EL22" s="14"/>
      <c r="EM22" s="14"/>
      <c r="EN22" s="14"/>
      <c r="EO22" s="14"/>
      <c r="EP22" s="14"/>
      <c r="EQ22" s="14"/>
      <c r="ER22" s="14"/>
      <c r="ES22" s="14"/>
      <c r="ET22" s="14"/>
      <c r="EU22" s="14"/>
      <c r="EV22" s="14"/>
      <c r="EW22" s="14"/>
      <c r="EX22" s="14"/>
      <c r="EY22" s="14"/>
      <c r="EZ22" s="14"/>
      <c r="FA22" s="14"/>
      <c r="FB22" s="14"/>
      <c r="FC22" s="14"/>
      <c r="FD22" s="14"/>
      <c r="FE22" s="14"/>
      <c r="FF22" s="14"/>
      <c r="FG22" s="14"/>
      <c r="FH22" s="14"/>
      <c r="FI22" s="14"/>
      <c r="FJ22" s="14"/>
      <c r="FK22" s="14"/>
      <c r="FL22" s="14"/>
      <c r="FM22" s="14"/>
      <c r="FN22" s="14"/>
      <c r="FO22" s="14"/>
      <c r="FP22" s="14"/>
      <c r="FQ22" s="14"/>
      <c r="FR22" s="14"/>
      <c r="FS22" s="14"/>
      <c r="FT22" s="14"/>
      <c r="FU22" s="14"/>
      <c r="FV22" s="14"/>
      <c r="FW22" s="14"/>
      <c r="FX22" s="14"/>
      <c r="FY22" s="14"/>
      <c r="FZ22" s="14"/>
      <c r="GA22" s="14"/>
      <c r="GB22" s="14"/>
      <c r="GC22" s="14"/>
      <c r="GD22" s="14"/>
      <c r="GE22" s="14"/>
      <c r="GF22" s="14"/>
      <c r="GG22" s="14"/>
      <c r="GH22" s="14"/>
      <c r="GI22" s="14"/>
      <c r="GJ22" s="14"/>
      <c r="GK22" s="14"/>
      <c r="GL22" s="14"/>
      <c r="GM22" s="14"/>
      <c r="GN22" s="14"/>
      <c r="GO22" s="14"/>
      <c r="GP22" s="14"/>
      <c r="GQ22" s="14"/>
      <c r="GR22" s="14"/>
      <c r="GS22" s="14"/>
      <c r="GT22" s="14"/>
      <c r="GU22" s="14"/>
      <c r="GV22" s="14"/>
      <c r="GW22" s="14"/>
    </row>
    <row r="23" spans="1:205" s="12" customFormat="1" ht="12" customHeight="1" x14ac:dyDescent="0.15">
      <c r="A23" s="17" t="s">
        <v>183</v>
      </c>
      <c r="B23" s="16" t="s">
        <v>176</v>
      </c>
      <c r="C23" s="14">
        <f t="shared" ref="C23:AH23" si="33">IF(HLOOKUP(C$10,DIST_Look_Up_Table,14,FALSE)&gt;=0.01,HLOOKUP(C$10,DIST_Look_Up_Table,14,FALSE),0)</f>
        <v>0</v>
      </c>
      <c r="D23" s="14">
        <f t="shared" si="33"/>
        <v>0</v>
      </c>
      <c r="E23" s="14">
        <f t="shared" si="33"/>
        <v>0</v>
      </c>
      <c r="F23" s="14">
        <f t="shared" si="33"/>
        <v>0</v>
      </c>
      <c r="G23" s="14">
        <f t="shared" si="33"/>
        <v>0</v>
      </c>
      <c r="H23" s="14">
        <f t="shared" si="33"/>
        <v>0</v>
      </c>
      <c r="I23" s="14">
        <f t="shared" si="33"/>
        <v>0</v>
      </c>
      <c r="J23" s="14">
        <f t="shared" si="33"/>
        <v>0</v>
      </c>
      <c r="K23" s="14">
        <f t="shared" si="33"/>
        <v>0</v>
      </c>
      <c r="L23" s="14">
        <f t="shared" si="33"/>
        <v>0</v>
      </c>
      <c r="M23" s="14">
        <f t="shared" si="33"/>
        <v>0</v>
      </c>
      <c r="N23" s="14">
        <f t="shared" si="33"/>
        <v>0</v>
      </c>
      <c r="O23" s="14">
        <f t="shared" si="33"/>
        <v>0</v>
      </c>
      <c r="P23" s="14">
        <f t="shared" si="33"/>
        <v>0</v>
      </c>
      <c r="Q23" s="14">
        <f t="shared" si="33"/>
        <v>0</v>
      </c>
      <c r="R23" s="14">
        <f t="shared" si="33"/>
        <v>0</v>
      </c>
      <c r="S23" s="14">
        <f t="shared" si="33"/>
        <v>0</v>
      </c>
      <c r="T23" s="14">
        <f t="shared" si="33"/>
        <v>0</v>
      </c>
      <c r="U23" s="14">
        <f t="shared" si="33"/>
        <v>0</v>
      </c>
      <c r="V23" s="14">
        <f t="shared" si="33"/>
        <v>0</v>
      </c>
      <c r="W23" s="14">
        <f t="shared" si="33"/>
        <v>0</v>
      </c>
      <c r="X23" s="14">
        <f t="shared" si="33"/>
        <v>0</v>
      </c>
      <c r="Y23" s="14">
        <f t="shared" si="33"/>
        <v>0</v>
      </c>
      <c r="Z23" s="14">
        <f t="shared" si="33"/>
        <v>0</v>
      </c>
      <c r="AA23" s="14">
        <f t="shared" si="33"/>
        <v>0</v>
      </c>
      <c r="AB23" s="14">
        <f t="shared" si="33"/>
        <v>0</v>
      </c>
      <c r="AC23" s="14">
        <f t="shared" si="33"/>
        <v>0</v>
      </c>
      <c r="AD23" s="14">
        <f t="shared" si="33"/>
        <v>0</v>
      </c>
      <c r="AE23" s="14">
        <f t="shared" si="33"/>
        <v>0</v>
      </c>
      <c r="AF23" s="14">
        <f t="shared" si="33"/>
        <v>0</v>
      </c>
      <c r="AG23" s="14">
        <f t="shared" si="33"/>
        <v>0</v>
      </c>
      <c r="AH23" s="14">
        <f t="shared" si="33"/>
        <v>0</v>
      </c>
      <c r="AI23" s="14">
        <f t="shared" ref="AI23:BN23" si="34">IF(HLOOKUP(AI$10,DIST_Look_Up_Table,14,FALSE)&gt;=0.01,HLOOKUP(AI$10,DIST_Look_Up_Table,14,FALSE),0)</f>
        <v>0</v>
      </c>
      <c r="AJ23" s="14">
        <f t="shared" si="34"/>
        <v>0</v>
      </c>
      <c r="AK23" s="14">
        <f t="shared" si="34"/>
        <v>0</v>
      </c>
      <c r="AL23" s="14">
        <f t="shared" si="34"/>
        <v>0</v>
      </c>
      <c r="AM23" s="14">
        <f t="shared" si="34"/>
        <v>0</v>
      </c>
      <c r="AN23" s="14">
        <f t="shared" si="34"/>
        <v>0</v>
      </c>
      <c r="AO23" s="14">
        <f t="shared" si="34"/>
        <v>0</v>
      </c>
      <c r="AP23" s="14">
        <f t="shared" si="34"/>
        <v>0</v>
      </c>
      <c r="AQ23" s="14">
        <f t="shared" si="34"/>
        <v>0</v>
      </c>
      <c r="AR23" s="14">
        <f t="shared" si="34"/>
        <v>0</v>
      </c>
      <c r="AS23" s="14">
        <f t="shared" si="34"/>
        <v>0</v>
      </c>
      <c r="AT23" s="14">
        <f t="shared" si="34"/>
        <v>0</v>
      </c>
      <c r="AU23" s="14">
        <f t="shared" si="34"/>
        <v>0</v>
      </c>
      <c r="AV23" s="14">
        <f t="shared" si="34"/>
        <v>0</v>
      </c>
      <c r="AW23" s="14">
        <f t="shared" si="34"/>
        <v>0</v>
      </c>
      <c r="AX23" s="14">
        <f t="shared" si="34"/>
        <v>0</v>
      </c>
      <c r="AY23" s="14">
        <f t="shared" si="34"/>
        <v>0</v>
      </c>
      <c r="AZ23" s="14">
        <f t="shared" si="34"/>
        <v>0</v>
      </c>
      <c r="BA23" s="14">
        <f t="shared" si="34"/>
        <v>0</v>
      </c>
      <c r="BB23" s="14">
        <f t="shared" si="34"/>
        <v>0</v>
      </c>
      <c r="BC23" s="14">
        <f t="shared" si="34"/>
        <v>0</v>
      </c>
      <c r="BD23" s="14">
        <f t="shared" si="34"/>
        <v>0</v>
      </c>
      <c r="BE23" s="14">
        <f t="shared" si="34"/>
        <v>0</v>
      </c>
      <c r="BF23" s="14">
        <f t="shared" si="34"/>
        <v>0</v>
      </c>
      <c r="BG23" s="14">
        <f t="shared" si="34"/>
        <v>0</v>
      </c>
      <c r="BH23" s="14">
        <f t="shared" si="34"/>
        <v>0</v>
      </c>
      <c r="BI23" s="14">
        <f t="shared" si="34"/>
        <v>0</v>
      </c>
      <c r="BJ23" s="14">
        <f t="shared" si="34"/>
        <v>0</v>
      </c>
      <c r="BK23" s="14">
        <f t="shared" si="34"/>
        <v>0</v>
      </c>
      <c r="BL23" s="14">
        <f t="shared" si="34"/>
        <v>0</v>
      </c>
      <c r="BM23" s="14">
        <f t="shared" si="34"/>
        <v>0</v>
      </c>
      <c r="BN23" s="14">
        <f t="shared" si="34"/>
        <v>0</v>
      </c>
      <c r="BO23" s="14">
        <f t="shared" ref="BO23:CO23" si="35">IF(HLOOKUP(BO$10,DIST_Look_Up_Table,14,FALSE)&gt;=0.01,HLOOKUP(BO$10,DIST_Look_Up_Table,14,FALSE),0)</f>
        <v>0</v>
      </c>
      <c r="BP23" s="14">
        <f t="shared" si="35"/>
        <v>0</v>
      </c>
      <c r="BQ23" s="14">
        <f t="shared" si="35"/>
        <v>0</v>
      </c>
      <c r="BR23" s="14">
        <f t="shared" si="35"/>
        <v>0</v>
      </c>
      <c r="BS23" s="14">
        <f t="shared" si="35"/>
        <v>0</v>
      </c>
      <c r="BT23" s="14">
        <f t="shared" si="35"/>
        <v>0</v>
      </c>
      <c r="BU23" s="14">
        <f t="shared" si="35"/>
        <v>0</v>
      </c>
      <c r="BV23" s="14">
        <f t="shared" si="35"/>
        <v>0</v>
      </c>
      <c r="BW23" s="14">
        <f t="shared" si="35"/>
        <v>0</v>
      </c>
      <c r="BX23" s="14">
        <f t="shared" si="35"/>
        <v>0</v>
      </c>
      <c r="BY23" s="14">
        <f t="shared" si="35"/>
        <v>0</v>
      </c>
      <c r="BZ23" s="14">
        <f t="shared" si="35"/>
        <v>0</v>
      </c>
      <c r="CA23" s="14">
        <f t="shared" si="35"/>
        <v>0</v>
      </c>
      <c r="CB23" s="14">
        <f t="shared" si="35"/>
        <v>0</v>
      </c>
      <c r="CC23" s="14">
        <f t="shared" si="35"/>
        <v>0</v>
      </c>
      <c r="CD23" s="14">
        <f t="shared" si="35"/>
        <v>0</v>
      </c>
      <c r="CE23" s="14">
        <f t="shared" si="35"/>
        <v>0</v>
      </c>
      <c r="CF23" s="14">
        <f t="shared" si="35"/>
        <v>0</v>
      </c>
      <c r="CG23" s="14">
        <f t="shared" si="35"/>
        <v>0</v>
      </c>
      <c r="CH23" s="14">
        <f t="shared" si="35"/>
        <v>0</v>
      </c>
      <c r="CI23" s="14">
        <f t="shared" si="35"/>
        <v>0</v>
      </c>
      <c r="CJ23" s="14">
        <f t="shared" si="35"/>
        <v>0</v>
      </c>
      <c r="CK23" s="14">
        <f t="shared" si="35"/>
        <v>0</v>
      </c>
      <c r="CL23" s="14">
        <f t="shared" si="35"/>
        <v>0</v>
      </c>
      <c r="CM23" s="14">
        <f t="shared" si="35"/>
        <v>0</v>
      </c>
      <c r="CN23" s="14">
        <f t="shared" si="35"/>
        <v>0</v>
      </c>
      <c r="CO23" s="14">
        <f t="shared" si="35"/>
        <v>0</v>
      </c>
      <c r="CP23" s="14"/>
      <c r="CQ23" s="14"/>
      <c r="CR23" s="14"/>
      <c r="CS23" s="14"/>
      <c r="CT23" s="14"/>
      <c r="CU23" s="14"/>
      <c r="CV23" s="14"/>
      <c r="CW23" s="14"/>
      <c r="CX23" s="14"/>
      <c r="CY23" s="14"/>
      <c r="CZ23" s="14"/>
      <c r="DA23" s="14"/>
      <c r="DB23" s="14"/>
      <c r="DC23" s="14"/>
      <c r="DD23" s="14"/>
      <c r="DE23" s="14"/>
      <c r="DF23" s="14"/>
      <c r="DG23" s="14"/>
      <c r="DH23" s="14"/>
      <c r="DI23" s="14"/>
      <c r="DJ23" s="14"/>
      <c r="DK23" s="14"/>
      <c r="DL23" s="14"/>
      <c r="DM23" s="14"/>
      <c r="DN23" s="14"/>
      <c r="DO23" s="14"/>
      <c r="DP23" s="14"/>
      <c r="DQ23" s="14"/>
      <c r="DR23" s="14"/>
      <c r="DS23" s="14"/>
      <c r="DT23" s="14"/>
      <c r="DU23" s="14"/>
      <c r="DV23" s="14"/>
      <c r="DW23" s="14"/>
      <c r="DX23" s="14"/>
      <c r="DY23" s="14"/>
      <c r="DZ23" s="14"/>
      <c r="EA23" s="14"/>
      <c r="EB23" s="14"/>
      <c r="EC23" s="14"/>
      <c r="ED23" s="14"/>
      <c r="EE23" s="14"/>
      <c r="EF23" s="14"/>
      <c r="EG23" s="14"/>
      <c r="EH23" s="14"/>
      <c r="EI23" s="14"/>
      <c r="EJ23" s="14"/>
      <c r="EK23" s="14"/>
      <c r="EL23" s="14"/>
      <c r="EM23" s="14"/>
      <c r="EN23" s="14"/>
      <c r="EO23" s="14"/>
      <c r="EP23" s="14"/>
      <c r="EQ23" s="14"/>
      <c r="ER23" s="14"/>
      <c r="ES23" s="14"/>
      <c r="ET23" s="14"/>
      <c r="EU23" s="14"/>
      <c r="EV23" s="14"/>
      <c r="EW23" s="14"/>
      <c r="EX23" s="14"/>
      <c r="EY23" s="14"/>
      <c r="EZ23" s="14"/>
      <c r="FA23" s="14"/>
      <c r="FB23" s="14"/>
      <c r="FC23" s="14"/>
      <c r="FD23" s="14"/>
      <c r="FE23" s="14"/>
      <c r="FF23" s="14"/>
      <c r="FG23" s="14"/>
      <c r="FH23" s="14"/>
      <c r="FI23" s="14"/>
      <c r="FJ23" s="14"/>
      <c r="FK23" s="14"/>
      <c r="FL23" s="14"/>
      <c r="FM23" s="14"/>
      <c r="FN23" s="14"/>
      <c r="FO23" s="14"/>
      <c r="FP23" s="14"/>
      <c r="FQ23" s="14"/>
      <c r="FR23" s="14"/>
      <c r="FS23" s="14"/>
      <c r="FT23" s="14"/>
      <c r="FU23" s="14"/>
      <c r="FV23" s="14"/>
      <c r="FW23" s="14"/>
      <c r="FX23" s="14"/>
      <c r="FY23" s="14"/>
      <c r="FZ23" s="14"/>
      <c r="GA23" s="14"/>
      <c r="GB23" s="14"/>
      <c r="GC23" s="14"/>
      <c r="GD23" s="14"/>
      <c r="GE23" s="14"/>
      <c r="GF23" s="14"/>
      <c r="GG23" s="14"/>
      <c r="GH23" s="14"/>
      <c r="GI23" s="14"/>
      <c r="GJ23" s="14"/>
      <c r="GK23" s="14"/>
      <c r="GL23" s="14"/>
      <c r="GM23" s="14"/>
      <c r="GN23" s="14"/>
      <c r="GO23" s="14"/>
      <c r="GP23" s="14"/>
      <c r="GQ23" s="14"/>
      <c r="GR23" s="14"/>
      <c r="GS23" s="14"/>
      <c r="GT23" s="14"/>
      <c r="GU23" s="14"/>
      <c r="GV23" s="14"/>
      <c r="GW23" s="14"/>
    </row>
    <row r="24" spans="1:205" s="12" customFormat="1" ht="12" customHeight="1" x14ac:dyDescent="0.15">
      <c r="A24" s="17" t="s">
        <v>184</v>
      </c>
      <c r="B24" s="16" t="s">
        <v>176</v>
      </c>
      <c r="C24" s="14">
        <f t="shared" ref="C24:AH24" si="36">IF(HLOOKUP(C$10,DIST_Look_Up_Table,15,FALSE)&gt;=0.01,HLOOKUP(C$10,DIST_Look_Up_Table,15,FALSE),0)</f>
        <v>14.53675</v>
      </c>
      <c r="D24" s="14">
        <f t="shared" si="36"/>
        <v>0</v>
      </c>
      <c r="E24" s="14">
        <f t="shared" si="36"/>
        <v>0</v>
      </c>
      <c r="F24" s="14">
        <f t="shared" si="36"/>
        <v>7.82</v>
      </c>
      <c r="G24" s="14">
        <f t="shared" si="36"/>
        <v>0</v>
      </c>
      <c r="H24" s="14">
        <f t="shared" si="36"/>
        <v>0</v>
      </c>
      <c r="I24" s="14">
        <f t="shared" si="36"/>
        <v>1024.403</v>
      </c>
      <c r="J24" s="14">
        <f t="shared" si="36"/>
        <v>86598.2</v>
      </c>
      <c r="K24" s="14">
        <f t="shared" si="36"/>
        <v>86590.38</v>
      </c>
      <c r="L24" s="14">
        <f t="shared" si="36"/>
        <v>72549.919999999998</v>
      </c>
      <c r="M24" s="14">
        <f t="shared" si="36"/>
        <v>0</v>
      </c>
      <c r="N24" s="14">
        <f t="shared" si="36"/>
        <v>0</v>
      </c>
      <c r="O24" s="14">
        <f t="shared" si="36"/>
        <v>87620.89</v>
      </c>
      <c r="P24" s="14">
        <f t="shared" si="36"/>
        <v>1029.8820000000001</v>
      </c>
      <c r="Q24" s="14">
        <f t="shared" si="36"/>
        <v>73579.8</v>
      </c>
      <c r="R24" s="14">
        <f t="shared" si="36"/>
        <v>60.88</v>
      </c>
      <c r="S24" s="14">
        <f t="shared" si="36"/>
        <v>0</v>
      </c>
      <c r="T24" s="14">
        <f t="shared" si="36"/>
        <v>87620.89</v>
      </c>
      <c r="U24" s="14">
        <f t="shared" si="36"/>
        <v>87550.12</v>
      </c>
      <c r="V24" s="14">
        <f t="shared" si="36"/>
        <v>87550.12</v>
      </c>
      <c r="W24" s="14">
        <f t="shared" si="36"/>
        <v>131.6491</v>
      </c>
      <c r="X24" s="14">
        <f t="shared" si="36"/>
        <v>131.6491</v>
      </c>
      <c r="Y24" s="14">
        <f t="shared" si="36"/>
        <v>0</v>
      </c>
      <c r="Z24" s="14">
        <f t="shared" si="36"/>
        <v>60.88</v>
      </c>
      <c r="AA24" s="14">
        <f t="shared" si="36"/>
        <v>5.4794530000000004</v>
      </c>
      <c r="AB24" s="14">
        <f t="shared" si="36"/>
        <v>13970.32</v>
      </c>
      <c r="AC24" s="14">
        <f t="shared" si="36"/>
        <v>14101.97</v>
      </c>
      <c r="AD24" s="14">
        <f t="shared" si="36"/>
        <v>31.189260000000001</v>
      </c>
      <c r="AE24" s="14">
        <f t="shared" si="36"/>
        <v>0</v>
      </c>
      <c r="AF24" s="14">
        <f t="shared" si="36"/>
        <v>131.649</v>
      </c>
      <c r="AG24" s="14">
        <f t="shared" si="36"/>
        <v>14092.91</v>
      </c>
      <c r="AH24" s="14">
        <f t="shared" si="36"/>
        <v>14092.91</v>
      </c>
      <c r="AI24" s="14">
        <f t="shared" ref="AI24:BN24" si="37">IF(HLOOKUP(AI$10,DIST_Look_Up_Table,15,FALSE)&gt;=0.01,HLOOKUP(AI$10,DIST_Look_Up_Table,15,FALSE),0)</f>
        <v>40.243989999999997</v>
      </c>
      <c r="AJ24" s="14">
        <f t="shared" si="37"/>
        <v>40.243989999999997</v>
      </c>
      <c r="AK24" s="14">
        <f t="shared" si="37"/>
        <v>9.057302</v>
      </c>
      <c r="AL24" s="14">
        <f t="shared" si="37"/>
        <v>40.243989999999997</v>
      </c>
      <c r="AM24" s="14">
        <f t="shared" si="37"/>
        <v>134.69540000000001</v>
      </c>
      <c r="AN24" s="14">
        <f t="shared" si="37"/>
        <v>0</v>
      </c>
      <c r="AO24" s="14">
        <f t="shared" si="37"/>
        <v>0</v>
      </c>
      <c r="AP24" s="14">
        <f t="shared" si="37"/>
        <v>134.69489999999999</v>
      </c>
      <c r="AQ24" s="14">
        <f t="shared" si="37"/>
        <v>134.69489999999999</v>
      </c>
      <c r="AR24" s="14">
        <f t="shared" si="37"/>
        <v>0</v>
      </c>
      <c r="AS24" s="14">
        <f t="shared" si="37"/>
        <v>3.0458340000000002</v>
      </c>
      <c r="AT24" s="14">
        <f t="shared" si="37"/>
        <v>0</v>
      </c>
      <c r="AU24" s="14">
        <f t="shared" si="37"/>
        <v>0</v>
      </c>
      <c r="AV24" s="14">
        <f t="shared" si="37"/>
        <v>0</v>
      </c>
      <c r="AW24" s="14">
        <f t="shared" si="37"/>
        <v>0</v>
      </c>
      <c r="AX24" s="14">
        <f t="shared" si="37"/>
        <v>0</v>
      </c>
      <c r="AY24" s="14">
        <f t="shared" si="37"/>
        <v>0</v>
      </c>
      <c r="AZ24" s="14">
        <f t="shared" si="37"/>
        <v>0</v>
      </c>
      <c r="BA24" s="14">
        <f t="shared" si="37"/>
        <v>0</v>
      </c>
      <c r="BB24" s="14">
        <f t="shared" si="37"/>
        <v>0</v>
      </c>
      <c r="BC24" s="14">
        <f t="shared" si="37"/>
        <v>0</v>
      </c>
      <c r="BD24" s="14">
        <f t="shared" si="37"/>
        <v>0</v>
      </c>
      <c r="BE24" s="14">
        <f t="shared" si="37"/>
        <v>14092.91</v>
      </c>
      <c r="BF24" s="14">
        <f t="shared" si="37"/>
        <v>106519</v>
      </c>
      <c r="BG24" s="14">
        <f t="shared" si="37"/>
        <v>106519</v>
      </c>
      <c r="BH24" s="14">
        <f t="shared" si="37"/>
        <v>106519</v>
      </c>
      <c r="BI24" s="14">
        <f t="shared" si="37"/>
        <v>106519</v>
      </c>
      <c r="BJ24" s="14">
        <f t="shared" si="37"/>
        <v>106519</v>
      </c>
      <c r="BK24" s="14">
        <f t="shared" si="37"/>
        <v>106519</v>
      </c>
      <c r="BL24" s="14">
        <f t="shared" si="37"/>
        <v>97404.1</v>
      </c>
      <c r="BM24" s="14">
        <f t="shared" si="37"/>
        <v>9115.3189999999995</v>
      </c>
      <c r="BN24" s="14">
        <f t="shared" si="37"/>
        <v>5.4794530000000004</v>
      </c>
      <c r="BO24" s="14">
        <f t="shared" ref="BO24:CO24" si="38">IF(HLOOKUP(BO$10,DIST_Look_Up_Table,15,FALSE)&gt;=0.01,HLOOKUP(BO$10,DIST_Look_Up_Table,15,FALSE),0)</f>
        <v>5119.9269999999997</v>
      </c>
      <c r="BP24" s="14">
        <f t="shared" si="38"/>
        <v>5119.9269999999997</v>
      </c>
      <c r="BQ24" s="14">
        <f t="shared" si="38"/>
        <v>5119.9269999999997</v>
      </c>
      <c r="BR24" s="14">
        <f t="shared" si="38"/>
        <v>5119.9269999999997</v>
      </c>
      <c r="BS24" s="14">
        <f t="shared" si="38"/>
        <v>5119.9269999999997</v>
      </c>
      <c r="BT24" s="14">
        <f t="shared" si="38"/>
        <v>5119.9269999999997</v>
      </c>
      <c r="BU24" s="14">
        <f t="shared" si="38"/>
        <v>4403.0029999999997</v>
      </c>
      <c r="BV24" s="14">
        <f t="shared" si="38"/>
        <v>716.9239</v>
      </c>
      <c r="BW24" s="14">
        <f t="shared" si="38"/>
        <v>0</v>
      </c>
      <c r="BX24" s="14">
        <f t="shared" si="38"/>
        <v>0</v>
      </c>
      <c r="BY24" s="14">
        <f t="shared" si="38"/>
        <v>0</v>
      </c>
      <c r="BZ24" s="14">
        <f t="shared" si="38"/>
        <v>0</v>
      </c>
      <c r="CA24" s="14">
        <f t="shared" si="38"/>
        <v>0</v>
      </c>
      <c r="CB24" s="14">
        <f t="shared" si="38"/>
        <v>0</v>
      </c>
      <c r="CC24" s="14">
        <f t="shared" si="38"/>
        <v>0</v>
      </c>
      <c r="CD24" s="14">
        <f t="shared" si="38"/>
        <v>0</v>
      </c>
      <c r="CE24" s="14">
        <f t="shared" si="38"/>
        <v>0</v>
      </c>
      <c r="CF24" s="14">
        <f t="shared" si="38"/>
        <v>86598.2</v>
      </c>
      <c r="CG24" s="14">
        <f t="shared" si="38"/>
        <v>0</v>
      </c>
      <c r="CH24" s="14">
        <f t="shared" si="38"/>
        <v>87620.89</v>
      </c>
      <c r="CI24" s="14">
        <f t="shared" si="38"/>
        <v>0</v>
      </c>
      <c r="CJ24" s="14">
        <f t="shared" si="38"/>
        <v>5.4794530000000004</v>
      </c>
      <c r="CK24" s="14">
        <f t="shared" si="38"/>
        <v>14092.91</v>
      </c>
      <c r="CL24" s="14">
        <f t="shared" si="38"/>
        <v>0</v>
      </c>
      <c r="CM24" s="14">
        <f t="shared" si="38"/>
        <v>0</v>
      </c>
      <c r="CN24" s="14">
        <f t="shared" si="38"/>
        <v>0</v>
      </c>
      <c r="CO24" s="14">
        <f t="shared" si="38"/>
        <v>86598.2</v>
      </c>
      <c r="CP24" s="14"/>
      <c r="CQ24" s="14"/>
      <c r="CR24" s="14"/>
      <c r="CS24" s="14"/>
      <c r="CT24" s="14"/>
      <c r="CU24" s="14"/>
      <c r="CV24" s="14"/>
      <c r="CW24" s="14"/>
      <c r="CX24" s="14"/>
      <c r="CY24" s="14"/>
      <c r="CZ24" s="14"/>
      <c r="DA24" s="14"/>
      <c r="DB24" s="14"/>
      <c r="DC24" s="14"/>
      <c r="DD24" s="14"/>
      <c r="DE24" s="14"/>
      <c r="DF24" s="14"/>
      <c r="DG24" s="14"/>
      <c r="DH24" s="14"/>
      <c r="DI24" s="14"/>
      <c r="DJ24" s="14"/>
      <c r="DK24" s="14"/>
      <c r="DL24" s="14"/>
      <c r="DM24" s="14"/>
      <c r="DN24" s="14"/>
      <c r="DO24" s="14"/>
      <c r="DP24" s="14"/>
      <c r="DQ24" s="14"/>
      <c r="DR24" s="14"/>
      <c r="DS24" s="14"/>
      <c r="DT24" s="14"/>
      <c r="DU24" s="14"/>
      <c r="DV24" s="14"/>
      <c r="DW24" s="14"/>
      <c r="DX24" s="14"/>
      <c r="DY24" s="14"/>
      <c r="DZ24" s="14"/>
      <c r="EA24" s="14"/>
      <c r="EB24" s="14"/>
      <c r="EC24" s="14"/>
      <c r="ED24" s="14"/>
      <c r="EE24" s="14"/>
      <c r="EF24" s="14"/>
      <c r="EG24" s="14"/>
      <c r="EH24" s="14"/>
      <c r="EI24" s="14"/>
      <c r="EJ24" s="14"/>
      <c r="EK24" s="14"/>
      <c r="EL24" s="14"/>
      <c r="EM24" s="14"/>
      <c r="EN24" s="14"/>
      <c r="EO24" s="14"/>
      <c r="EP24" s="14"/>
      <c r="EQ24" s="14"/>
      <c r="ER24" s="14"/>
      <c r="ES24" s="14"/>
      <c r="ET24" s="14"/>
      <c r="EU24" s="14"/>
      <c r="EV24" s="14"/>
      <c r="EW24" s="14"/>
      <c r="EX24" s="14"/>
      <c r="EY24" s="14"/>
      <c r="EZ24" s="14"/>
      <c r="FA24" s="14"/>
      <c r="FB24" s="14"/>
      <c r="FC24" s="14"/>
      <c r="FD24" s="14"/>
      <c r="FE24" s="14"/>
      <c r="FF24" s="14"/>
      <c r="FG24" s="14"/>
      <c r="FH24" s="14"/>
      <c r="FI24" s="14"/>
      <c r="FJ24" s="14"/>
      <c r="FK24" s="14"/>
      <c r="FL24" s="14"/>
      <c r="FM24" s="14"/>
      <c r="FN24" s="14"/>
      <c r="FO24" s="14"/>
      <c r="FP24" s="14"/>
      <c r="FQ24" s="14"/>
      <c r="FR24" s="14"/>
      <c r="FS24" s="14"/>
      <c r="FT24" s="14"/>
      <c r="FU24" s="14"/>
      <c r="FV24" s="14"/>
      <c r="FW24" s="14"/>
      <c r="FX24" s="14"/>
      <c r="FY24" s="14"/>
      <c r="FZ24" s="14"/>
      <c r="GA24" s="14"/>
      <c r="GB24" s="14"/>
      <c r="GC24" s="14"/>
      <c r="GD24" s="14"/>
      <c r="GE24" s="14"/>
      <c r="GF24" s="14"/>
      <c r="GG24" s="14"/>
      <c r="GH24" s="14"/>
      <c r="GI24" s="14"/>
      <c r="GJ24" s="14"/>
      <c r="GK24" s="14"/>
      <c r="GL24" s="14"/>
      <c r="GM24" s="14"/>
      <c r="GN24" s="14"/>
      <c r="GO24" s="14"/>
      <c r="GP24" s="14"/>
      <c r="GQ24" s="14"/>
      <c r="GR24" s="14"/>
      <c r="GS24" s="14"/>
      <c r="GT24" s="14"/>
      <c r="GU24" s="14"/>
      <c r="GV24" s="14"/>
      <c r="GW24" s="14"/>
    </row>
    <row r="25" spans="1:205" s="24" customFormat="1" ht="12" customHeight="1" thickBot="1" x14ac:dyDescent="0.2">
      <c r="A25" s="19" t="s">
        <v>825</v>
      </c>
      <c r="B25" s="71" t="s">
        <v>176</v>
      </c>
      <c r="C25" s="85"/>
      <c r="D25" s="85"/>
      <c r="E25" s="85"/>
      <c r="F25" s="85"/>
      <c r="G25" s="85"/>
      <c r="H25" s="85"/>
      <c r="I25" s="85"/>
      <c r="J25" s="85"/>
      <c r="K25" s="85"/>
      <c r="L25" s="85"/>
      <c r="M25" s="85"/>
      <c r="N25" s="85"/>
      <c r="O25" s="85"/>
      <c r="P25" s="85"/>
      <c r="Q25" s="85"/>
      <c r="R25" s="85"/>
      <c r="S25" s="85"/>
      <c r="T25" s="85"/>
      <c r="U25" s="85"/>
      <c r="V25" s="85"/>
      <c r="W25" s="85"/>
      <c r="X25" s="85"/>
      <c r="Y25" s="85"/>
      <c r="Z25" s="85"/>
      <c r="AA25" s="85"/>
      <c r="AB25" s="85"/>
      <c r="AC25" s="85"/>
      <c r="AD25" s="85"/>
      <c r="AE25" s="85"/>
      <c r="AF25" s="85"/>
      <c r="AG25" s="85"/>
      <c r="AH25" s="85"/>
      <c r="AI25" s="85"/>
      <c r="AJ25" s="85"/>
      <c r="AK25" s="85"/>
      <c r="AL25" s="85"/>
      <c r="AM25" s="85"/>
      <c r="AN25" s="85"/>
      <c r="AO25" s="85"/>
      <c r="AP25" s="85"/>
      <c r="AQ25" s="85"/>
      <c r="AR25" s="85"/>
      <c r="AS25" s="85"/>
      <c r="AT25" s="85"/>
      <c r="AU25" s="85"/>
      <c r="AV25" s="85"/>
      <c r="AW25" s="85"/>
      <c r="AX25" s="85"/>
      <c r="AY25" s="85"/>
      <c r="AZ25" s="85"/>
      <c r="BA25" s="85"/>
      <c r="BB25" s="85"/>
      <c r="BC25" s="85"/>
      <c r="BD25" s="85"/>
      <c r="BE25" s="85"/>
      <c r="BF25" s="85"/>
      <c r="BG25" s="85"/>
      <c r="BH25" s="85"/>
      <c r="BI25" s="85"/>
      <c r="BJ25" s="85"/>
      <c r="BK25" s="85"/>
      <c r="BL25" s="85"/>
      <c r="BM25" s="85"/>
      <c r="BN25" s="85"/>
      <c r="BO25" s="85"/>
      <c r="BP25" s="85"/>
      <c r="BQ25" s="85"/>
      <c r="BR25" s="85"/>
      <c r="BS25" s="85"/>
      <c r="BT25" s="85"/>
      <c r="BU25" s="85"/>
      <c r="BV25" s="85"/>
      <c r="BW25" s="85"/>
      <c r="BX25" s="85"/>
      <c r="BY25" s="85"/>
      <c r="BZ25" s="85"/>
      <c r="CA25" s="85"/>
      <c r="CB25" s="85"/>
      <c r="CC25" s="85"/>
      <c r="CD25" s="85"/>
      <c r="CE25" s="85"/>
      <c r="CF25" s="85"/>
      <c r="CG25" s="85"/>
      <c r="CH25" s="85"/>
      <c r="CI25" s="85"/>
      <c r="CJ25" s="85"/>
      <c r="CK25" s="85"/>
      <c r="CL25" s="85"/>
      <c r="CM25" s="85"/>
      <c r="CN25" s="85"/>
      <c r="CO25" s="85"/>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row>
    <row r="26" spans="1:205" s="37" customFormat="1" ht="12" customHeight="1" thickBot="1" x14ac:dyDescent="0.2">
      <c r="A26" s="35" t="s">
        <v>185</v>
      </c>
      <c r="B26" s="36"/>
    </row>
    <row r="27" spans="1:205" s="13" customFormat="1" ht="12" customHeight="1" x14ac:dyDescent="0.15">
      <c r="A27" s="15" t="s">
        <v>554</v>
      </c>
      <c r="B27" s="25"/>
      <c r="C27" s="26">
        <f t="shared" ref="C27:AH27" si="39">IF(HLOOKUP(C$10,DIST_Look_Up_Table,18,FALSE)&gt;=0.001,HLOOKUP(C$10,DIST_Look_Up_Table,18,FALSE),0)</f>
        <v>0</v>
      </c>
      <c r="D27" s="26">
        <f t="shared" si="39"/>
        <v>0</v>
      </c>
      <c r="E27" s="26">
        <f t="shared" si="39"/>
        <v>0</v>
      </c>
      <c r="F27" s="26">
        <f t="shared" si="39"/>
        <v>0</v>
      </c>
      <c r="G27" s="26">
        <f t="shared" si="39"/>
        <v>0</v>
      </c>
      <c r="H27" s="26">
        <f t="shared" si="39"/>
        <v>0</v>
      </c>
      <c r="I27" s="26">
        <f t="shared" si="39"/>
        <v>0</v>
      </c>
      <c r="J27" s="26">
        <f t="shared" si="39"/>
        <v>0</v>
      </c>
      <c r="K27" s="26">
        <f t="shared" si="39"/>
        <v>0</v>
      </c>
      <c r="L27" s="26">
        <f t="shared" si="39"/>
        <v>0</v>
      </c>
      <c r="M27" s="26">
        <f t="shared" si="39"/>
        <v>0</v>
      </c>
      <c r="N27" s="26">
        <f t="shared" si="39"/>
        <v>0</v>
      </c>
      <c r="O27" s="26">
        <f t="shared" si="39"/>
        <v>0</v>
      </c>
      <c r="P27" s="26">
        <f t="shared" si="39"/>
        <v>0</v>
      </c>
      <c r="Q27" s="26">
        <f t="shared" si="39"/>
        <v>0</v>
      </c>
      <c r="R27" s="26">
        <f t="shared" si="39"/>
        <v>0</v>
      </c>
      <c r="S27" s="26">
        <f t="shared" si="39"/>
        <v>0</v>
      </c>
      <c r="T27" s="26">
        <f t="shared" si="39"/>
        <v>0</v>
      </c>
      <c r="U27" s="26">
        <f t="shared" si="39"/>
        <v>0</v>
      </c>
      <c r="V27" s="26">
        <f t="shared" si="39"/>
        <v>0</v>
      </c>
      <c r="W27" s="26">
        <f t="shared" si="39"/>
        <v>0</v>
      </c>
      <c r="X27" s="26">
        <f t="shared" si="39"/>
        <v>0</v>
      </c>
      <c r="Y27" s="26">
        <f t="shared" si="39"/>
        <v>0</v>
      </c>
      <c r="Z27" s="26">
        <f t="shared" si="39"/>
        <v>0</v>
      </c>
      <c r="AA27" s="26">
        <f t="shared" si="39"/>
        <v>0</v>
      </c>
      <c r="AB27" s="26">
        <f t="shared" si="39"/>
        <v>0</v>
      </c>
      <c r="AC27" s="26">
        <f t="shared" si="39"/>
        <v>0</v>
      </c>
      <c r="AD27" s="26">
        <f t="shared" si="39"/>
        <v>0</v>
      </c>
      <c r="AE27" s="26">
        <f t="shared" si="39"/>
        <v>0</v>
      </c>
      <c r="AF27" s="26">
        <f t="shared" si="39"/>
        <v>0</v>
      </c>
      <c r="AG27" s="26">
        <f t="shared" si="39"/>
        <v>0</v>
      </c>
      <c r="AH27" s="26">
        <f t="shared" si="39"/>
        <v>0</v>
      </c>
      <c r="AI27" s="26">
        <f t="shared" ref="AI27:BN27" si="40">IF(HLOOKUP(AI$10,DIST_Look_Up_Table,18,FALSE)&gt;=0.001,HLOOKUP(AI$10,DIST_Look_Up_Table,18,FALSE),0)</f>
        <v>0</v>
      </c>
      <c r="AJ27" s="26">
        <f t="shared" si="40"/>
        <v>0</v>
      </c>
      <c r="AK27" s="26">
        <f t="shared" si="40"/>
        <v>0</v>
      </c>
      <c r="AL27" s="26">
        <f t="shared" si="40"/>
        <v>0</v>
      </c>
      <c r="AM27" s="26">
        <f t="shared" si="40"/>
        <v>0</v>
      </c>
      <c r="AN27" s="26">
        <f t="shared" si="40"/>
        <v>0</v>
      </c>
      <c r="AO27" s="26">
        <f t="shared" si="40"/>
        <v>0</v>
      </c>
      <c r="AP27" s="26">
        <f t="shared" si="40"/>
        <v>0</v>
      </c>
      <c r="AQ27" s="26">
        <f t="shared" si="40"/>
        <v>0</v>
      </c>
      <c r="AR27" s="26">
        <f t="shared" si="40"/>
        <v>0</v>
      </c>
      <c r="AS27" s="26">
        <f t="shared" si="40"/>
        <v>0</v>
      </c>
      <c r="AT27" s="26">
        <f t="shared" si="40"/>
        <v>0</v>
      </c>
      <c r="AU27" s="26">
        <f t="shared" si="40"/>
        <v>0</v>
      </c>
      <c r="AV27" s="26">
        <f t="shared" si="40"/>
        <v>0</v>
      </c>
      <c r="AW27" s="26">
        <f t="shared" si="40"/>
        <v>0</v>
      </c>
      <c r="AX27" s="26">
        <f t="shared" si="40"/>
        <v>0</v>
      </c>
      <c r="AY27" s="26">
        <f t="shared" si="40"/>
        <v>0</v>
      </c>
      <c r="AZ27" s="26">
        <f t="shared" si="40"/>
        <v>0</v>
      </c>
      <c r="BA27" s="26">
        <f t="shared" si="40"/>
        <v>0</v>
      </c>
      <c r="BB27" s="26">
        <f t="shared" si="40"/>
        <v>0</v>
      </c>
      <c r="BC27" s="26">
        <f t="shared" si="40"/>
        <v>0</v>
      </c>
      <c r="BD27" s="26">
        <f t="shared" si="40"/>
        <v>0</v>
      </c>
      <c r="BE27" s="26">
        <f t="shared" si="40"/>
        <v>0</v>
      </c>
      <c r="BF27" s="26">
        <f t="shared" si="40"/>
        <v>0</v>
      </c>
      <c r="BG27" s="26">
        <f t="shared" si="40"/>
        <v>0</v>
      </c>
      <c r="BH27" s="26">
        <f t="shared" si="40"/>
        <v>0</v>
      </c>
      <c r="BI27" s="26">
        <f t="shared" si="40"/>
        <v>0</v>
      </c>
      <c r="BJ27" s="26">
        <f t="shared" si="40"/>
        <v>0</v>
      </c>
      <c r="BK27" s="26">
        <f t="shared" si="40"/>
        <v>0</v>
      </c>
      <c r="BL27" s="26">
        <f t="shared" si="40"/>
        <v>0</v>
      </c>
      <c r="BM27" s="26">
        <f t="shared" si="40"/>
        <v>0</v>
      </c>
      <c r="BN27" s="26">
        <f t="shared" si="40"/>
        <v>0</v>
      </c>
      <c r="BO27" s="26">
        <f t="shared" ref="BO27:CO27" si="41">IF(HLOOKUP(BO$10,DIST_Look_Up_Table,18,FALSE)&gt;=0.001,HLOOKUP(BO$10,DIST_Look_Up_Table,18,FALSE),0)</f>
        <v>0</v>
      </c>
      <c r="BP27" s="26">
        <f t="shared" si="41"/>
        <v>0</v>
      </c>
      <c r="BQ27" s="26">
        <f t="shared" si="41"/>
        <v>0</v>
      </c>
      <c r="BR27" s="26">
        <f t="shared" si="41"/>
        <v>0</v>
      </c>
      <c r="BS27" s="26">
        <f t="shared" si="41"/>
        <v>0</v>
      </c>
      <c r="BT27" s="26">
        <f t="shared" si="41"/>
        <v>0</v>
      </c>
      <c r="BU27" s="26">
        <f t="shared" si="41"/>
        <v>0</v>
      </c>
      <c r="BV27" s="26">
        <f t="shared" si="41"/>
        <v>0</v>
      </c>
      <c r="BW27" s="26">
        <f t="shared" si="41"/>
        <v>0</v>
      </c>
      <c r="BX27" s="26">
        <f t="shared" si="41"/>
        <v>0</v>
      </c>
      <c r="BY27" s="26">
        <f t="shared" si="41"/>
        <v>0</v>
      </c>
      <c r="BZ27" s="26">
        <f t="shared" si="41"/>
        <v>0</v>
      </c>
      <c r="CA27" s="26">
        <f t="shared" si="41"/>
        <v>0</v>
      </c>
      <c r="CB27" s="26">
        <f t="shared" si="41"/>
        <v>0</v>
      </c>
      <c r="CC27" s="26">
        <f t="shared" si="41"/>
        <v>0</v>
      </c>
      <c r="CD27" s="26">
        <f t="shared" si="41"/>
        <v>0</v>
      </c>
      <c r="CE27" s="26">
        <f t="shared" si="41"/>
        <v>0</v>
      </c>
      <c r="CF27" s="26">
        <f t="shared" si="41"/>
        <v>0</v>
      </c>
      <c r="CG27" s="26">
        <f t="shared" si="41"/>
        <v>0</v>
      </c>
      <c r="CH27" s="26">
        <f t="shared" si="41"/>
        <v>0</v>
      </c>
      <c r="CI27" s="26">
        <f t="shared" si="41"/>
        <v>0</v>
      </c>
      <c r="CJ27" s="26">
        <f t="shared" si="41"/>
        <v>0</v>
      </c>
      <c r="CK27" s="26">
        <f t="shared" si="41"/>
        <v>0</v>
      </c>
      <c r="CL27" s="26">
        <f t="shared" si="41"/>
        <v>0</v>
      </c>
      <c r="CM27" s="26">
        <f t="shared" si="41"/>
        <v>0</v>
      </c>
      <c r="CN27" s="26">
        <f t="shared" si="41"/>
        <v>0</v>
      </c>
      <c r="CO27" s="26">
        <f t="shared" si="41"/>
        <v>0</v>
      </c>
      <c r="CP27" s="26"/>
      <c r="CQ27" s="26"/>
      <c r="CR27" s="26"/>
      <c r="CS27" s="26"/>
      <c r="CT27" s="26"/>
      <c r="CU27" s="26"/>
      <c r="CV27" s="26"/>
      <c r="CW27" s="26"/>
      <c r="CX27" s="26"/>
      <c r="CY27" s="26"/>
      <c r="CZ27" s="26"/>
      <c r="DA27" s="26"/>
      <c r="DB27" s="26"/>
      <c r="DC27" s="26"/>
      <c r="DD27" s="26"/>
      <c r="DE27" s="26"/>
      <c r="DF27" s="26"/>
      <c r="DG27" s="26"/>
      <c r="DH27" s="26"/>
      <c r="DI27" s="26"/>
      <c r="DJ27" s="26"/>
      <c r="DK27" s="26"/>
      <c r="DL27" s="26"/>
      <c r="DM27" s="26"/>
      <c r="DN27" s="26"/>
      <c r="DO27" s="26"/>
      <c r="DP27" s="26"/>
      <c r="DQ27" s="26"/>
      <c r="DR27" s="26"/>
      <c r="DS27" s="26"/>
      <c r="DT27" s="26"/>
      <c r="DU27" s="26"/>
      <c r="DV27" s="26"/>
      <c r="DW27" s="26"/>
      <c r="DX27" s="26"/>
      <c r="DY27" s="26"/>
      <c r="DZ27" s="26"/>
      <c r="EA27" s="26"/>
      <c r="EB27" s="26"/>
      <c r="EC27" s="26"/>
      <c r="ED27" s="26"/>
      <c r="EE27" s="26"/>
      <c r="EF27" s="26"/>
      <c r="EG27" s="26"/>
      <c r="EH27" s="26"/>
      <c r="EI27" s="26"/>
      <c r="EJ27" s="26"/>
      <c r="EK27" s="26"/>
      <c r="EL27" s="26"/>
      <c r="EM27" s="26"/>
      <c r="EN27" s="26"/>
      <c r="EO27" s="26"/>
      <c r="EP27" s="26"/>
      <c r="EQ27" s="26"/>
      <c r="ER27" s="26"/>
      <c r="ES27" s="26"/>
      <c r="ET27" s="26"/>
      <c r="EU27" s="26"/>
      <c r="EV27" s="26"/>
      <c r="EW27" s="26"/>
      <c r="EX27" s="26"/>
      <c r="EY27" s="26"/>
      <c r="EZ27" s="26"/>
      <c r="FA27" s="26"/>
      <c r="FB27" s="26"/>
      <c r="FC27" s="26"/>
      <c r="FD27" s="26"/>
      <c r="FE27" s="26"/>
      <c r="FF27" s="26"/>
      <c r="FG27" s="26"/>
      <c r="FH27" s="26"/>
      <c r="FI27" s="26"/>
      <c r="FJ27" s="26"/>
      <c r="FK27" s="26"/>
      <c r="FL27" s="26"/>
      <c r="FM27" s="26"/>
      <c r="FN27" s="26"/>
      <c r="FO27" s="26"/>
      <c r="FP27" s="26"/>
      <c r="FQ27" s="26"/>
      <c r="FR27" s="26"/>
      <c r="FS27" s="26"/>
      <c r="FT27" s="26"/>
      <c r="FU27" s="26"/>
      <c r="FV27" s="26"/>
      <c r="FW27" s="26"/>
      <c r="FX27" s="26"/>
      <c r="FY27" s="26"/>
      <c r="FZ27" s="26"/>
      <c r="GA27" s="26"/>
      <c r="GB27" s="26"/>
      <c r="GC27" s="26"/>
      <c r="GD27" s="26"/>
      <c r="GE27" s="26"/>
      <c r="GF27" s="26"/>
      <c r="GG27" s="26"/>
      <c r="GH27" s="26"/>
      <c r="GI27" s="26"/>
      <c r="GJ27" s="26"/>
      <c r="GK27" s="26"/>
      <c r="GL27" s="26"/>
      <c r="GM27" s="26"/>
      <c r="GN27" s="26"/>
      <c r="GO27" s="26"/>
      <c r="GP27" s="26"/>
      <c r="GQ27" s="26"/>
      <c r="GR27" s="26"/>
      <c r="GS27" s="26"/>
      <c r="GT27" s="26"/>
      <c r="GU27" s="26"/>
      <c r="GV27" s="26"/>
      <c r="GW27" s="26"/>
    </row>
    <row r="28" spans="1:205" s="12" customFormat="1" ht="12" customHeight="1" x14ac:dyDescent="0.15">
      <c r="A28" s="17" t="s">
        <v>177</v>
      </c>
      <c r="B28" s="18"/>
      <c r="C28" s="26">
        <f t="shared" ref="C28:AH28" si="42">IF(HLOOKUP(C$10,DIST_Look_Up_Table,19,FALSE)&gt;=0.001,HLOOKUP(C$10,DIST_Look_Up_Table,19,FALSE),0)</f>
        <v>4.4532419545242868E-2</v>
      </c>
      <c r="D28" s="26">
        <f t="shared" si="42"/>
        <v>0.16758375885939364</v>
      </c>
      <c r="E28" s="26">
        <f t="shared" si="42"/>
        <v>0.13694972978613731</v>
      </c>
      <c r="F28" s="26">
        <f t="shared" si="42"/>
        <v>0.69062397444481582</v>
      </c>
      <c r="G28" s="26">
        <f t="shared" si="42"/>
        <v>0.290818580372187</v>
      </c>
      <c r="H28" s="26">
        <f t="shared" si="42"/>
        <v>0.43511207126823531</v>
      </c>
      <c r="I28" s="26">
        <f t="shared" si="42"/>
        <v>2.3878381284873056E-2</v>
      </c>
      <c r="J28" s="26">
        <f t="shared" si="42"/>
        <v>0.19029562373698725</v>
      </c>
      <c r="K28" s="26">
        <f t="shared" si="42"/>
        <v>2.3156864269779122E-2</v>
      </c>
      <c r="L28" s="26">
        <f t="shared" si="42"/>
        <v>2.349415209123441E-2</v>
      </c>
      <c r="M28" s="26">
        <f t="shared" si="42"/>
        <v>3.9993909237489085E-2</v>
      </c>
      <c r="N28" s="26">
        <f t="shared" si="42"/>
        <v>3.9993909237489085E-2</v>
      </c>
      <c r="O28" s="26">
        <f t="shared" si="42"/>
        <v>0.18870593720917248</v>
      </c>
      <c r="P28" s="26">
        <f t="shared" si="42"/>
        <v>2.3494161555482614E-2</v>
      </c>
      <c r="Q28" s="26">
        <f t="shared" si="42"/>
        <v>2.3494154904250858E-2</v>
      </c>
      <c r="R28" s="26">
        <f t="shared" si="42"/>
        <v>0</v>
      </c>
      <c r="S28" s="26">
        <f t="shared" si="42"/>
        <v>0</v>
      </c>
      <c r="T28" s="26">
        <f t="shared" si="42"/>
        <v>0.18870593720917248</v>
      </c>
      <c r="U28" s="26">
        <f t="shared" si="42"/>
        <v>2.3494152180209532E-2</v>
      </c>
      <c r="V28" s="26">
        <f t="shared" si="42"/>
        <v>2.3494152180209532E-2</v>
      </c>
      <c r="W28" s="26">
        <f t="shared" si="42"/>
        <v>0.98134803922024261</v>
      </c>
      <c r="X28" s="26">
        <f t="shared" si="42"/>
        <v>0.98134803922024261</v>
      </c>
      <c r="Y28" s="26">
        <f t="shared" si="42"/>
        <v>0</v>
      </c>
      <c r="Z28" s="26">
        <f t="shared" si="42"/>
        <v>0</v>
      </c>
      <c r="AA28" s="26">
        <f t="shared" si="42"/>
        <v>0</v>
      </c>
      <c r="AB28" s="26">
        <f t="shared" si="42"/>
        <v>2.3494153196400362E-2</v>
      </c>
      <c r="AC28" s="26">
        <f t="shared" si="42"/>
        <v>2.4242739068185571E-2</v>
      </c>
      <c r="AD28" s="26">
        <f t="shared" si="42"/>
        <v>4.4914228943562576E-2</v>
      </c>
      <c r="AE28" s="26">
        <f t="shared" si="42"/>
        <v>0</v>
      </c>
      <c r="AF28" s="26">
        <f t="shared" si="42"/>
        <v>5.6543634274550288E-2</v>
      </c>
      <c r="AG28" s="26">
        <f t="shared" si="42"/>
        <v>2.1011519641376389E-2</v>
      </c>
      <c r="AH28" s="26">
        <f t="shared" si="42"/>
        <v>2.1011519641376389E-2</v>
      </c>
      <c r="AI28" s="26">
        <f t="shared" ref="AI28:BN28" si="43">IF(HLOOKUP(AI$10,DIST_Look_Up_Table,19,FALSE)&gt;=0.001,HLOOKUP(AI$10,DIST_Look_Up_Table,19,FALSE),0)</f>
        <v>4.4914332870213007E-2</v>
      </c>
      <c r="AJ28" s="26">
        <f t="shared" si="43"/>
        <v>4.4914332870213007E-2</v>
      </c>
      <c r="AK28" s="26">
        <f t="shared" si="43"/>
        <v>4.4914345477928559E-2</v>
      </c>
      <c r="AL28" s="26">
        <f t="shared" si="43"/>
        <v>4.4914332870213007E-2</v>
      </c>
      <c r="AM28" s="26">
        <f t="shared" si="43"/>
        <v>0.98003733270617888</v>
      </c>
      <c r="AN28" s="26">
        <f t="shared" si="43"/>
        <v>0.99801232361447556</v>
      </c>
      <c r="AO28" s="26">
        <f t="shared" si="43"/>
        <v>0.99801232361447556</v>
      </c>
      <c r="AP28" s="26">
        <f t="shared" si="43"/>
        <v>0.7302386848862189</v>
      </c>
      <c r="AQ28" s="26">
        <f t="shared" si="43"/>
        <v>0.7302386848862189</v>
      </c>
      <c r="AR28" s="26">
        <f t="shared" si="43"/>
        <v>0</v>
      </c>
      <c r="AS28" s="26">
        <f t="shared" si="43"/>
        <v>0.95530864265072579</v>
      </c>
      <c r="AT28" s="26">
        <f t="shared" si="43"/>
        <v>0.99801232361447556</v>
      </c>
      <c r="AU28" s="26">
        <f t="shared" si="43"/>
        <v>3.9993909237489085E-2</v>
      </c>
      <c r="AV28" s="26">
        <f t="shared" si="43"/>
        <v>3.9993909237489085E-2</v>
      </c>
      <c r="AW28" s="26">
        <f t="shared" si="43"/>
        <v>3.9993910685958922E-2</v>
      </c>
      <c r="AX28" s="26">
        <f t="shared" si="43"/>
        <v>3.9993910685958922E-2</v>
      </c>
      <c r="AY28" s="26">
        <f t="shared" si="43"/>
        <v>3.9993910685958922E-2</v>
      </c>
      <c r="AZ28" s="26">
        <f t="shared" si="43"/>
        <v>3.9993910685958922E-2</v>
      </c>
      <c r="BA28" s="26">
        <f t="shared" si="43"/>
        <v>3.9993910685958922E-2</v>
      </c>
      <c r="BB28" s="26">
        <f t="shared" si="43"/>
        <v>3.9993910685958922E-2</v>
      </c>
      <c r="BC28" s="26">
        <f t="shared" si="43"/>
        <v>3.3730143814092978E-2</v>
      </c>
      <c r="BD28" s="26">
        <f t="shared" si="43"/>
        <v>7.5488385069464356E-2</v>
      </c>
      <c r="BE28" s="26">
        <f t="shared" si="43"/>
        <v>2.1011519641376389E-2</v>
      </c>
      <c r="BF28" s="26">
        <f t="shared" si="43"/>
        <v>2.1011590131107004E-2</v>
      </c>
      <c r="BG28" s="26">
        <f t="shared" si="43"/>
        <v>2.1011590131107004E-2</v>
      </c>
      <c r="BH28" s="26">
        <f t="shared" si="43"/>
        <v>2.1011590131107004E-2</v>
      </c>
      <c r="BI28" s="26">
        <f t="shared" si="43"/>
        <v>2.1011590131107004E-2</v>
      </c>
      <c r="BJ28" s="26">
        <f t="shared" si="43"/>
        <v>2.1011590131107004E-2</v>
      </c>
      <c r="BK28" s="26">
        <f t="shared" si="43"/>
        <v>2.1011590131107004E-2</v>
      </c>
      <c r="BL28" s="26">
        <f t="shared" si="43"/>
        <v>1.2122943012092206E-2</v>
      </c>
      <c r="BM28" s="26">
        <f t="shared" si="43"/>
        <v>0.10101824296660665</v>
      </c>
      <c r="BN28" s="26">
        <f t="shared" si="43"/>
        <v>0</v>
      </c>
      <c r="BO28" s="26">
        <f t="shared" ref="BO28:CO28" si="44">IF(HLOOKUP(BO$10,DIST_Look_Up_Table,19,FALSE)&gt;=0.001,HLOOKUP(BO$10,DIST_Look_Up_Table,19,FALSE),0)</f>
        <v>0</v>
      </c>
      <c r="BP28" s="26">
        <f t="shared" si="44"/>
        <v>0</v>
      </c>
      <c r="BQ28" s="26">
        <f t="shared" si="44"/>
        <v>0</v>
      </c>
      <c r="BR28" s="26">
        <f t="shared" si="44"/>
        <v>0</v>
      </c>
      <c r="BS28" s="26">
        <f t="shared" si="44"/>
        <v>0</v>
      </c>
      <c r="BT28" s="26">
        <f t="shared" si="44"/>
        <v>0</v>
      </c>
      <c r="BU28" s="26">
        <f t="shared" si="44"/>
        <v>0</v>
      </c>
      <c r="BV28" s="26">
        <f t="shared" si="44"/>
        <v>0</v>
      </c>
      <c r="BW28" s="26">
        <f t="shared" si="44"/>
        <v>0.99801232361447556</v>
      </c>
      <c r="BX28" s="26">
        <f t="shared" si="44"/>
        <v>0.99801232349825331</v>
      </c>
      <c r="BY28" s="26">
        <f t="shared" si="44"/>
        <v>0.99801232349825331</v>
      </c>
      <c r="BZ28" s="26">
        <f t="shared" si="44"/>
        <v>0.99801232349825331</v>
      </c>
      <c r="CA28" s="26">
        <f t="shared" si="44"/>
        <v>0.99801232349825331</v>
      </c>
      <c r="CB28" s="26">
        <f t="shared" si="44"/>
        <v>0.99801232349825331</v>
      </c>
      <c r="CC28" s="26">
        <f t="shared" si="44"/>
        <v>0.99801232349825331</v>
      </c>
      <c r="CD28" s="26">
        <f t="shared" si="44"/>
        <v>0.9980471090983789</v>
      </c>
      <c r="CE28" s="26">
        <f t="shared" si="44"/>
        <v>0.99769925165873641</v>
      </c>
      <c r="CF28" s="26">
        <f t="shared" si="44"/>
        <v>0.13750134405645148</v>
      </c>
      <c r="CG28" s="26">
        <f t="shared" si="44"/>
        <v>3.9993909237489085E-2</v>
      </c>
      <c r="CH28" s="26">
        <f t="shared" si="44"/>
        <v>0.18911346916030619</v>
      </c>
      <c r="CI28" s="26">
        <f t="shared" si="44"/>
        <v>0</v>
      </c>
      <c r="CJ28" s="26">
        <f t="shared" si="44"/>
        <v>0</v>
      </c>
      <c r="CK28" s="26">
        <f t="shared" si="44"/>
        <v>2.1011519641376389E-2</v>
      </c>
      <c r="CL28" s="26">
        <f t="shared" si="44"/>
        <v>0</v>
      </c>
      <c r="CM28" s="26">
        <f t="shared" si="44"/>
        <v>0.99801232361447556</v>
      </c>
      <c r="CN28" s="26">
        <f t="shared" si="44"/>
        <v>3.9993909237489085E-2</v>
      </c>
      <c r="CO28" s="26">
        <f t="shared" si="44"/>
        <v>0.19029562373698725</v>
      </c>
      <c r="CP28" s="26"/>
      <c r="CQ28" s="26"/>
      <c r="CR28" s="26"/>
      <c r="CS28" s="26"/>
      <c r="CT28" s="26"/>
      <c r="CU28" s="26"/>
      <c r="CV28" s="26"/>
      <c r="CW28" s="26"/>
      <c r="CX28" s="26"/>
      <c r="CY28" s="26"/>
      <c r="CZ28" s="26"/>
      <c r="DA28" s="26"/>
      <c r="DB28" s="26"/>
      <c r="DC28" s="26"/>
      <c r="DD28" s="26"/>
      <c r="DE28" s="26"/>
      <c r="DF28" s="26"/>
      <c r="DG28" s="26"/>
      <c r="DH28" s="26"/>
      <c r="DI28" s="26"/>
      <c r="DJ28" s="26"/>
      <c r="DK28" s="26"/>
      <c r="DL28" s="26"/>
      <c r="DM28" s="26"/>
      <c r="DN28" s="26"/>
      <c r="DO28" s="26"/>
      <c r="DP28" s="26"/>
      <c r="DQ28" s="26"/>
      <c r="DR28" s="26"/>
      <c r="DS28" s="26"/>
      <c r="DT28" s="26"/>
      <c r="DU28" s="26"/>
      <c r="DV28" s="26"/>
      <c r="DW28" s="26"/>
      <c r="DX28" s="26"/>
      <c r="DY28" s="26"/>
      <c r="DZ28" s="26"/>
      <c r="EA28" s="26"/>
      <c r="EB28" s="26"/>
      <c r="EC28" s="26"/>
      <c r="ED28" s="26"/>
      <c r="EE28" s="26"/>
      <c r="EF28" s="26"/>
      <c r="EG28" s="26"/>
      <c r="EH28" s="26"/>
      <c r="EI28" s="26"/>
      <c r="EJ28" s="26"/>
      <c r="EK28" s="26"/>
      <c r="EL28" s="26"/>
      <c r="EM28" s="26"/>
      <c r="EN28" s="26"/>
      <c r="EO28" s="26"/>
      <c r="EP28" s="26"/>
      <c r="EQ28" s="26"/>
      <c r="ER28" s="26"/>
      <c r="ES28" s="26"/>
      <c r="ET28" s="26"/>
      <c r="EU28" s="26"/>
      <c r="EV28" s="26"/>
      <c r="EW28" s="26"/>
      <c r="EX28" s="26"/>
      <c r="EY28" s="26"/>
      <c r="EZ28" s="26"/>
      <c r="FA28" s="26"/>
      <c r="FB28" s="26"/>
      <c r="FC28" s="26"/>
      <c r="FD28" s="26"/>
      <c r="FE28" s="26"/>
      <c r="FF28" s="26"/>
      <c r="FG28" s="26"/>
      <c r="FH28" s="26"/>
      <c r="FI28" s="26"/>
      <c r="FJ28" s="26"/>
      <c r="FK28" s="26"/>
      <c r="FL28" s="26"/>
      <c r="FM28" s="26"/>
      <c r="FN28" s="26"/>
      <c r="FO28" s="26"/>
      <c r="FP28" s="26"/>
      <c r="FQ28" s="26"/>
      <c r="FR28" s="26"/>
      <c r="FS28" s="26"/>
      <c r="FT28" s="26"/>
      <c r="FU28" s="26"/>
      <c r="FV28" s="26"/>
      <c r="FW28" s="26"/>
      <c r="FX28" s="26"/>
      <c r="FY28" s="26"/>
      <c r="FZ28" s="26"/>
      <c r="GA28" s="26"/>
      <c r="GB28" s="26"/>
      <c r="GC28" s="26"/>
      <c r="GD28" s="26"/>
      <c r="GE28" s="26"/>
      <c r="GF28" s="26"/>
      <c r="GG28" s="26"/>
      <c r="GH28" s="26"/>
      <c r="GI28" s="26"/>
      <c r="GJ28" s="26"/>
      <c r="GK28" s="26"/>
      <c r="GL28" s="26"/>
      <c r="GM28" s="26"/>
      <c r="GN28" s="26"/>
      <c r="GO28" s="26"/>
      <c r="GP28" s="26"/>
      <c r="GQ28" s="26"/>
      <c r="GR28" s="26"/>
      <c r="GS28" s="26"/>
      <c r="GT28" s="26"/>
      <c r="GU28" s="26"/>
      <c r="GV28" s="26"/>
      <c r="GW28" s="26"/>
    </row>
    <row r="29" spans="1:205" s="12" customFormat="1" ht="12" customHeight="1" x14ac:dyDescent="0.15">
      <c r="A29" s="17" t="s">
        <v>401</v>
      </c>
      <c r="B29" s="18"/>
      <c r="C29" s="26">
        <f t="shared" ref="C29:AH29" si="45">IF(HLOOKUP(C$10,DIST_Look_Up_Table,20,FALSE)&gt;=0.001,HLOOKUP(C$10,DIST_Look_Up_Table,20,FALSE),0)</f>
        <v>0</v>
      </c>
      <c r="D29" s="26">
        <f t="shared" si="45"/>
        <v>0</v>
      </c>
      <c r="E29" s="26">
        <f t="shared" si="45"/>
        <v>1.1233876501671246E-3</v>
      </c>
      <c r="F29" s="26">
        <f t="shared" si="45"/>
        <v>0</v>
      </c>
      <c r="G29" s="26">
        <f t="shared" si="45"/>
        <v>0</v>
      </c>
      <c r="H29" s="26">
        <f t="shared" si="45"/>
        <v>0</v>
      </c>
      <c r="I29" s="26">
        <f t="shared" si="45"/>
        <v>0</v>
      </c>
      <c r="J29" s="26">
        <f t="shared" si="45"/>
        <v>0</v>
      </c>
      <c r="K29" s="26">
        <f t="shared" si="45"/>
        <v>0</v>
      </c>
      <c r="L29" s="26">
        <f t="shared" si="45"/>
        <v>0</v>
      </c>
      <c r="M29" s="26">
        <f t="shared" si="45"/>
        <v>0</v>
      </c>
      <c r="N29" s="26">
        <f t="shared" si="45"/>
        <v>0</v>
      </c>
      <c r="O29" s="26">
        <f t="shared" si="45"/>
        <v>0</v>
      </c>
      <c r="P29" s="26">
        <f t="shared" si="45"/>
        <v>0</v>
      </c>
      <c r="Q29" s="26">
        <f t="shared" si="45"/>
        <v>0</v>
      </c>
      <c r="R29" s="26">
        <f t="shared" si="45"/>
        <v>0</v>
      </c>
      <c r="S29" s="26">
        <f t="shared" si="45"/>
        <v>0</v>
      </c>
      <c r="T29" s="26">
        <f t="shared" si="45"/>
        <v>0</v>
      </c>
      <c r="U29" s="26">
        <f t="shared" si="45"/>
        <v>0</v>
      </c>
      <c r="V29" s="26">
        <f t="shared" si="45"/>
        <v>0</v>
      </c>
      <c r="W29" s="26">
        <f t="shared" si="45"/>
        <v>0</v>
      </c>
      <c r="X29" s="26">
        <f t="shared" si="45"/>
        <v>0</v>
      </c>
      <c r="Y29" s="26">
        <f t="shared" si="45"/>
        <v>0.22279741493009761</v>
      </c>
      <c r="Z29" s="26">
        <f t="shared" si="45"/>
        <v>0</v>
      </c>
      <c r="AA29" s="26">
        <f t="shared" si="45"/>
        <v>0</v>
      </c>
      <c r="AB29" s="26">
        <f t="shared" si="45"/>
        <v>0</v>
      </c>
      <c r="AC29" s="26">
        <f t="shared" si="45"/>
        <v>0</v>
      </c>
      <c r="AD29" s="26">
        <f t="shared" si="45"/>
        <v>0</v>
      </c>
      <c r="AE29" s="26">
        <f t="shared" si="45"/>
        <v>0</v>
      </c>
      <c r="AF29" s="26">
        <f t="shared" si="45"/>
        <v>0</v>
      </c>
      <c r="AG29" s="26">
        <f t="shared" si="45"/>
        <v>0</v>
      </c>
      <c r="AH29" s="26">
        <f t="shared" si="45"/>
        <v>0</v>
      </c>
      <c r="AI29" s="26">
        <f t="shared" ref="AI29:BN29" si="46">IF(HLOOKUP(AI$10,DIST_Look_Up_Table,20,FALSE)&gt;=0.001,HLOOKUP(AI$10,DIST_Look_Up_Table,20,FALSE),0)</f>
        <v>0</v>
      </c>
      <c r="AJ29" s="26">
        <f t="shared" si="46"/>
        <v>0</v>
      </c>
      <c r="AK29" s="26">
        <f t="shared" si="46"/>
        <v>0</v>
      </c>
      <c r="AL29" s="26">
        <f t="shared" si="46"/>
        <v>0</v>
      </c>
      <c r="AM29" s="26">
        <f t="shared" si="46"/>
        <v>0</v>
      </c>
      <c r="AN29" s="26">
        <f t="shared" si="46"/>
        <v>0</v>
      </c>
      <c r="AO29" s="26">
        <f t="shared" si="46"/>
        <v>0</v>
      </c>
      <c r="AP29" s="26">
        <f t="shared" si="46"/>
        <v>0</v>
      </c>
      <c r="AQ29" s="26">
        <f t="shared" si="46"/>
        <v>0</v>
      </c>
      <c r="AR29" s="26">
        <f t="shared" si="46"/>
        <v>0</v>
      </c>
      <c r="AS29" s="26">
        <f t="shared" si="46"/>
        <v>0</v>
      </c>
      <c r="AT29" s="26">
        <f t="shared" si="46"/>
        <v>0</v>
      </c>
      <c r="AU29" s="26">
        <f t="shared" si="46"/>
        <v>0</v>
      </c>
      <c r="AV29" s="26">
        <f t="shared" si="46"/>
        <v>0</v>
      </c>
      <c r="AW29" s="26">
        <f t="shared" si="46"/>
        <v>0</v>
      </c>
      <c r="AX29" s="26">
        <f t="shared" si="46"/>
        <v>0</v>
      </c>
      <c r="AY29" s="26">
        <f t="shared" si="46"/>
        <v>0</v>
      </c>
      <c r="AZ29" s="26">
        <f t="shared" si="46"/>
        <v>0</v>
      </c>
      <c r="BA29" s="26">
        <f t="shared" si="46"/>
        <v>0</v>
      </c>
      <c r="BB29" s="26">
        <f t="shared" si="46"/>
        <v>0</v>
      </c>
      <c r="BC29" s="26">
        <f t="shared" si="46"/>
        <v>0</v>
      </c>
      <c r="BD29" s="26">
        <f t="shared" si="46"/>
        <v>0</v>
      </c>
      <c r="BE29" s="26">
        <f t="shared" si="46"/>
        <v>0</v>
      </c>
      <c r="BF29" s="26">
        <f t="shared" si="46"/>
        <v>0</v>
      </c>
      <c r="BG29" s="26">
        <f t="shared" si="46"/>
        <v>0</v>
      </c>
      <c r="BH29" s="26">
        <f t="shared" si="46"/>
        <v>0</v>
      </c>
      <c r="BI29" s="26">
        <f t="shared" si="46"/>
        <v>0</v>
      </c>
      <c r="BJ29" s="26">
        <f t="shared" si="46"/>
        <v>0</v>
      </c>
      <c r="BK29" s="26">
        <f t="shared" si="46"/>
        <v>0</v>
      </c>
      <c r="BL29" s="26">
        <f t="shared" si="46"/>
        <v>0</v>
      </c>
      <c r="BM29" s="26">
        <f t="shared" si="46"/>
        <v>0</v>
      </c>
      <c r="BN29" s="26">
        <f t="shared" si="46"/>
        <v>0</v>
      </c>
      <c r="BO29" s="26">
        <f t="shared" ref="BO29:CO29" si="47">IF(HLOOKUP(BO$10,DIST_Look_Up_Table,20,FALSE)&gt;=0.001,HLOOKUP(BO$10,DIST_Look_Up_Table,20,FALSE),0)</f>
        <v>0</v>
      </c>
      <c r="BP29" s="26">
        <f t="shared" si="47"/>
        <v>0</v>
      </c>
      <c r="BQ29" s="26">
        <f t="shared" si="47"/>
        <v>0</v>
      </c>
      <c r="BR29" s="26">
        <f t="shared" si="47"/>
        <v>0</v>
      </c>
      <c r="BS29" s="26">
        <f t="shared" si="47"/>
        <v>0</v>
      </c>
      <c r="BT29" s="26">
        <f t="shared" si="47"/>
        <v>0</v>
      </c>
      <c r="BU29" s="26">
        <f t="shared" si="47"/>
        <v>0</v>
      </c>
      <c r="BV29" s="26">
        <f t="shared" si="47"/>
        <v>0</v>
      </c>
      <c r="BW29" s="26">
        <f t="shared" si="47"/>
        <v>0</v>
      </c>
      <c r="BX29" s="26">
        <f t="shared" si="47"/>
        <v>0</v>
      </c>
      <c r="BY29" s="26">
        <f t="shared" si="47"/>
        <v>0</v>
      </c>
      <c r="BZ29" s="26">
        <f t="shared" si="47"/>
        <v>0</v>
      </c>
      <c r="CA29" s="26">
        <f t="shared" si="47"/>
        <v>0</v>
      </c>
      <c r="CB29" s="26">
        <f t="shared" si="47"/>
        <v>0</v>
      </c>
      <c r="CC29" s="26">
        <f t="shared" si="47"/>
        <v>0</v>
      </c>
      <c r="CD29" s="26">
        <f t="shared" si="47"/>
        <v>0</v>
      </c>
      <c r="CE29" s="26">
        <f t="shared" si="47"/>
        <v>0</v>
      </c>
      <c r="CF29" s="26">
        <f t="shared" si="47"/>
        <v>0</v>
      </c>
      <c r="CG29" s="26">
        <f t="shared" si="47"/>
        <v>0</v>
      </c>
      <c r="CH29" s="26">
        <f t="shared" si="47"/>
        <v>0</v>
      </c>
      <c r="CI29" s="26">
        <f t="shared" si="47"/>
        <v>0</v>
      </c>
      <c r="CJ29" s="26">
        <f t="shared" si="47"/>
        <v>0</v>
      </c>
      <c r="CK29" s="26">
        <f t="shared" si="47"/>
        <v>0</v>
      </c>
      <c r="CL29" s="26">
        <f t="shared" si="47"/>
        <v>0.22279741493009761</v>
      </c>
      <c r="CM29" s="26">
        <f t="shared" si="47"/>
        <v>0</v>
      </c>
      <c r="CN29" s="26">
        <f t="shared" si="47"/>
        <v>0</v>
      </c>
      <c r="CO29" s="26">
        <f t="shared" si="47"/>
        <v>0</v>
      </c>
      <c r="CP29" s="26"/>
      <c r="CQ29" s="26"/>
      <c r="CR29" s="26"/>
      <c r="CS29" s="26"/>
      <c r="CT29" s="26"/>
      <c r="CU29" s="26"/>
      <c r="CV29" s="26"/>
      <c r="CW29" s="26"/>
      <c r="CX29" s="26"/>
      <c r="CY29" s="26"/>
      <c r="CZ29" s="26"/>
      <c r="DA29" s="26"/>
      <c r="DB29" s="26"/>
      <c r="DC29" s="26"/>
      <c r="DD29" s="26"/>
      <c r="DE29" s="26"/>
      <c r="DF29" s="26"/>
      <c r="DG29" s="26"/>
      <c r="DH29" s="26"/>
      <c r="DI29" s="26"/>
      <c r="DJ29" s="26"/>
      <c r="DK29" s="26"/>
      <c r="DL29" s="26"/>
      <c r="DM29" s="26"/>
      <c r="DN29" s="26"/>
      <c r="DO29" s="26"/>
      <c r="DP29" s="26"/>
      <c r="DQ29" s="26"/>
      <c r="DR29" s="26"/>
      <c r="DS29" s="26"/>
      <c r="DT29" s="26"/>
      <c r="DU29" s="26"/>
      <c r="DV29" s="26"/>
      <c r="DW29" s="26"/>
      <c r="DX29" s="26"/>
      <c r="DY29" s="26"/>
      <c r="DZ29" s="26"/>
      <c r="EA29" s="26"/>
      <c r="EB29" s="26"/>
      <c r="EC29" s="26"/>
      <c r="ED29" s="26"/>
      <c r="EE29" s="26"/>
      <c r="EF29" s="26"/>
      <c r="EG29" s="26"/>
      <c r="EH29" s="26"/>
      <c r="EI29" s="26"/>
      <c r="EJ29" s="26"/>
      <c r="EK29" s="26"/>
      <c r="EL29" s="26"/>
      <c r="EM29" s="26"/>
      <c r="EN29" s="26"/>
      <c r="EO29" s="26"/>
      <c r="EP29" s="26"/>
      <c r="EQ29" s="26"/>
      <c r="ER29" s="26"/>
      <c r="ES29" s="26"/>
      <c r="ET29" s="26"/>
      <c r="EU29" s="26"/>
      <c r="EV29" s="26"/>
      <c r="EW29" s="26"/>
      <c r="EX29" s="26"/>
      <c r="EY29" s="26"/>
      <c r="EZ29" s="26"/>
      <c r="FA29" s="26"/>
      <c r="FB29" s="26"/>
      <c r="FC29" s="26"/>
      <c r="FD29" s="26"/>
      <c r="FE29" s="26"/>
      <c r="FF29" s="26"/>
      <c r="FG29" s="26"/>
      <c r="FH29" s="26"/>
      <c r="FI29" s="26"/>
      <c r="FJ29" s="26"/>
      <c r="FK29" s="26"/>
      <c r="FL29" s="26"/>
      <c r="FM29" s="26"/>
      <c r="FN29" s="26"/>
      <c r="FO29" s="26"/>
      <c r="FP29" s="26"/>
      <c r="FQ29" s="26"/>
      <c r="FR29" s="26"/>
      <c r="FS29" s="26"/>
      <c r="FT29" s="26"/>
      <c r="FU29" s="26"/>
      <c r="FV29" s="26"/>
      <c r="FW29" s="26"/>
      <c r="FX29" s="26"/>
      <c r="FY29" s="26"/>
      <c r="FZ29" s="26"/>
      <c r="GA29" s="26"/>
      <c r="GB29" s="26"/>
      <c r="GC29" s="26"/>
      <c r="GD29" s="26"/>
      <c r="GE29" s="26"/>
      <c r="GF29" s="26"/>
      <c r="GG29" s="26"/>
      <c r="GH29" s="26"/>
      <c r="GI29" s="26"/>
      <c r="GJ29" s="26"/>
      <c r="GK29" s="26"/>
      <c r="GL29" s="26"/>
      <c r="GM29" s="26"/>
      <c r="GN29" s="26"/>
      <c r="GO29" s="26"/>
      <c r="GP29" s="26"/>
      <c r="GQ29" s="26"/>
      <c r="GR29" s="26"/>
      <c r="GS29" s="26"/>
      <c r="GT29" s="26"/>
      <c r="GU29" s="26"/>
      <c r="GV29" s="26"/>
      <c r="GW29" s="26"/>
    </row>
    <row r="30" spans="1:205" s="12" customFormat="1" ht="12" customHeight="1" x14ac:dyDescent="0.15">
      <c r="A30" s="17" t="s">
        <v>402</v>
      </c>
      <c r="B30" s="18"/>
      <c r="C30" s="26">
        <f t="shared" ref="C30:AH30" si="48">IF(HLOOKUP(C$10,DIST_Look_Up_Table,21,FALSE)&gt;=0.001,HLOOKUP(C$10,DIST_Look_Up_Table,21,FALSE),0)</f>
        <v>0</v>
      </c>
      <c r="D30" s="26">
        <f t="shared" si="48"/>
        <v>0</v>
      </c>
      <c r="E30" s="26">
        <f t="shared" si="48"/>
        <v>0</v>
      </c>
      <c r="F30" s="26">
        <f t="shared" si="48"/>
        <v>0</v>
      </c>
      <c r="G30" s="26">
        <f t="shared" si="48"/>
        <v>0</v>
      </c>
      <c r="H30" s="26">
        <f t="shared" si="48"/>
        <v>0</v>
      </c>
      <c r="I30" s="26">
        <f t="shared" si="48"/>
        <v>0</v>
      </c>
      <c r="J30" s="26">
        <f t="shared" si="48"/>
        <v>0</v>
      </c>
      <c r="K30" s="26">
        <f t="shared" si="48"/>
        <v>0</v>
      </c>
      <c r="L30" s="26">
        <f t="shared" si="48"/>
        <v>0</v>
      </c>
      <c r="M30" s="26">
        <f t="shared" si="48"/>
        <v>0</v>
      </c>
      <c r="N30" s="26">
        <f t="shared" si="48"/>
        <v>0</v>
      </c>
      <c r="O30" s="26">
        <f t="shared" si="48"/>
        <v>0</v>
      </c>
      <c r="P30" s="26">
        <f t="shared" si="48"/>
        <v>0</v>
      </c>
      <c r="Q30" s="26">
        <f t="shared" si="48"/>
        <v>0</v>
      </c>
      <c r="R30" s="26">
        <f t="shared" si="48"/>
        <v>0</v>
      </c>
      <c r="S30" s="26">
        <f t="shared" si="48"/>
        <v>0</v>
      </c>
      <c r="T30" s="26">
        <f t="shared" si="48"/>
        <v>0</v>
      </c>
      <c r="U30" s="26">
        <f t="shared" si="48"/>
        <v>0</v>
      </c>
      <c r="V30" s="26">
        <f t="shared" si="48"/>
        <v>0</v>
      </c>
      <c r="W30" s="26">
        <f t="shared" si="48"/>
        <v>0</v>
      </c>
      <c r="X30" s="26">
        <f t="shared" si="48"/>
        <v>0</v>
      </c>
      <c r="Y30" s="26">
        <f t="shared" si="48"/>
        <v>4.48100764969665E-2</v>
      </c>
      <c r="Z30" s="26">
        <f t="shared" si="48"/>
        <v>0</v>
      </c>
      <c r="AA30" s="26">
        <f t="shared" si="48"/>
        <v>0</v>
      </c>
      <c r="AB30" s="26">
        <f t="shared" si="48"/>
        <v>0</v>
      </c>
      <c r="AC30" s="26">
        <f t="shared" si="48"/>
        <v>0</v>
      </c>
      <c r="AD30" s="26">
        <f t="shared" si="48"/>
        <v>0</v>
      </c>
      <c r="AE30" s="26">
        <f t="shared" si="48"/>
        <v>0</v>
      </c>
      <c r="AF30" s="26">
        <f t="shared" si="48"/>
        <v>0</v>
      </c>
      <c r="AG30" s="26">
        <f t="shared" si="48"/>
        <v>0</v>
      </c>
      <c r="AH30" s="26">
        <f t="shared" si="48"/>
        <v>0</v>
      </c>
      <c r="AI30" s="26">
        <f t="shared" ref="AI30:BN30" si="49">IF(HLOOKUP(AI$10,DIST_Look_Up_Table,21,FALSE)&gt;=0.001,HLOOKUP(AI$10,DIST_Look_Up_Table,21,FALSE),0)</f>
        <v>0</v>
      </c>
      <c r="AJ30" s="26">
        <f t="shared" si="49"/>
        <v>0</v>
      </c>
      <c r="AK30" s="26">
        <f t="shared" si="49"/>
        <v>0</v>
      </c>
      <c r="AL30" s="26">
        <f t="shared" si="49"/>
        <v>0</v>
      </c>
      <c r="AM30" s="26">
        <f t="shared" si="49"/>
        <v>0</v>
      </c>
      <c r="AN30" s="26">
        <f t="shared" si="49"/>
        <v>0</v>
      </c>
      <c r="AO30" s="26">
        <f t="shared" si="49"/>
        <v>0</v>
      </c>
      <c r="AP30" s="26">
        <f t="shared" si="49"/>
        <v>0</v>
      </c>
      <c r="AQ30" s="26">
        <f t="shared" si="49"/>
        <v>0</v>
      </c>
      <c r="AR30" s="26">
        <f t="shared" si="49"/>
        <v>0</v>
      </c>
      <c r="AS30" s="26">
        <f t="shared" si="49"/>
        <v>0</v>
      </c>
      <c r="AT30" s="26">
        <f t="shared" si="49"/>
        <v>0</v>
      </c>
      <c r="AU30" s="26">
        <f t="shared" si="49"/>
        <v>0</v>
      </c>
      <c r="AV30" s="26">
        <f t="shared" si="49"/>
        <v>0</v>
      </c>
      <c r="AW30" s="26">
        <f t="shared" si="49"/>
        <v>0</v>
      </c>
      <c r="AX30" s="26">
        <f t="shared" si="49"/>
        <v>0</v>
      </c>
      <c r="AY30" s="26">
        <f t="shared" si="49"/>
        <v>0</v>
      </c>
      <c r="AZ30" s="26">
        <f t="shared" si="49"/>
        <v>0</v>
      </c>
      <c r="BA30" s="26">
        <f t="shared" si="49"/>
        <v>0</v>
      </c>
      <c r="BB30" s="26">
        <f t="shared" si="49"/>
        <v>0</v>
      </c>
      <c r="BC30" s="26">
        <f t="shared" si="49"/>
        <v>0</v>
      </c>
      <c r="BD30" s="26">
        <f t="shared" si="49"/>
        <v>0</v>
      </c>
      <c r="BE30" s="26">
        <f t="shared" si="49"/>
        <v>0</v>
      </c>
      <c r="BF30" s="26">
        <f t="shared" si="49"/>
        <v>0</v>
      </c>
      <c r="BG30" s="26">
        <f t="shared" si="49"/>
        <v>0</v>
      </c>
      <c r="BH30" s="26">
        <f t="shared" si="49"/>
        <v>0</v>
      </c>
      <c r="BI30" s="26">
        <f t="shared" si="49"/>
        <v>0</v>
      </c>
      <c r="BJ30" s="26">
        <f t="shared" si="49"/>
        <v>0</v>
      </c>
      <c r="BK30" s="26">
        <f t="shared" si="49"/>
        <v>0</v>
      </c>
      <c r="BL30" s="26">
        <f t="shared" si="49"/>
        <v>0</v>
      </c>
      <c r="BM30" s="26">
        <f t="shared" si="49"/>
        <v>0</v>
      </c>
      <c r="BN30" s="26">
        <f t="shared" si="49"/>
        <v>0</v>
      </c>
      <c r="BO30" s="26">
        <f t="shared" ref="BO30:CO30" si="50">IF(HLOOKUP(BO$10,DIST_Look_Up_Table,21,FALSE)&gt;=0.001,HLOOKUP(BO$10,DIST_Look_Up_Table,21,FALSE),0)</f>
        <v>0</v>
      </c>
      <c r="BP30" s="26">
        <f t="shared" si="50"/>
        <v>0</v>
      </c>
      <c r="BQ30" s="26">
        <f t="shared" si="50"/>
        <v>0</v>
      </c>
      <c r="BR30" s="26">
        <f t="shared" si="50"/>
        <v>0</v>
      </c>
      <c r="BS30" s="26">
        <f t="shared" si="50"/>
        <v>0</v>
      </c>
      <c r="BT30" s="26">
        <f t="shared" si="50"/>
        <v>0</v>
      </c>
      <c r="BU30" s="26">
        <f t="shared" si="50"/>
        <v>0</v>
      </c>
      <c r="BV30" s="26">
        <f t="shared" si="50"/>
        <v>0</v>
      </c>
      <c r="BW30" s="26">
        <f t="shared" si="50"/>
        <v>0</v>
      </c>
      <c r="BX30" s="26">
        <f t="shared" si="50"/>
        <v>0</v>
      </c>
      <c r="BY30" s="26">
        <f t="shared" si="50"/>
        <v>0</v>
      </c>
      <c r="BZ30" s="26">
        <f t="shared" si="50"/>
        <v>0</v>
      </c>
      <c r="CA30" s="26">
        <f t="shared" si="50"/>
        <v>0</v>
      </c>
      <c r="CB30" s="26">
        <f t="shared" si="50"/>
        <v>0</v>
      </c>
      <c r="CC30" s="26">
        <f t="shared" si="50"/>
        <v>0</v>
      </c>
      <c r="CD30" s="26">
        <f t="shared" si="50"/>
        <v>0</v>
      </c>
      <c r="CE30" s="26">
        <f t="shared" si="50"/>
        <v>0</v>
      </c>
      <c r="CF30" s="26">
        <f t="shared" si="50"/>
        <v>0</v>
      </c>
      <c r="CG30" s="26">
        <f t="shared" si="50"/>
        <v>0</v>
      </c>
      <c r="CH30" s="26">
        <f t="shared" si="50"/>
        <v>0</v>
      </c>
      <c r="CI30" s="26">
        <f t="shared" si="50"/>
        <v>0</v>
      </c>
      <c r="CJ30" s="26">
        <f t="shared" si="50"/>
        <v>0</v>
      </c>
      <c r="CK30" s="26">
        <f t="shared" si="50"/>
        <v>0</v>
      </c>
      <c r="CL30" s="26">
        <f t="shared" si="50"/>
        <v>4.48100764969665E-2</v>
      </c>
      <c r="CM30" s="26">
        <f t="shared" si="50"/>
        <v>0</v>
      </c>
      <c r="CN30" s="26">
        <f t="shared" si="50"/>
        <v>0</v>
      </c>
      <c r="CO30" s="26">
        <f t="shared" si="50"/>
        <v>0</v>
      </c>
      <c r="CP30" s="26"/>
      <c r="CQ30" s="26"/>
      <c r="CR30" s="26"/>
      <c r="CS30" s="26"/>
      <c r="CT30" s="26"/>
      <c r="CU30" s="26"/>
      <c r="CV30" s="26"/>
      <c r="CW30" s="26"/>
      <c r="CX30" s="26"/>
      <c r="CY30" s="26"/>
      <c r="CZ30" s="26"/>
      <c r="DA30" s="26"/>
      <c r="DB30" s="26"/>
      <c r="DC30" s="26"/>
      <c r="DD30" s="26"/>
      <c r="DE30" s="26"/>
      <c r="DF30" s="26"/>
      <c r="DG30" s="26"/>
      <c r="DH30" s="26"/>
      <c r="DI30" s="26"/>
      <c r="DJ30" s="26"/>
      <c r="DK30" s="26"/>
      <c r="DL30" s="26"/>
      <c r="DM30" s="26"/>
      <c r="DN30" s="26"/>
      <c r="DO30" s="26"/>
      <c r="DP30" s="26"/>
      <c r="DQ30" s="26"/>
      <c r="DR30" s="26"/>
      <c r="DS30" s="26"/>
      <c r="DT30" s="26"/>
      <c r="DU30" s="26"/>
      <c r="DV30" s="26"/>
      <c r="DW30" s="26"/>
      <c r="DX30" s="26"/>
      <c r="DY30" s="26"/>
      <c r="DZ30" s="26"/>
      <c r="EA30" s="26"/>
      <c r="EB30" s="26"/>
      <c r="EC30" s="26"/>
      <c r="ED30" s="26"/>
      <c r="EE30" s="26"/>
      <c r="EF30" s="26"/>
      <c r="EG30" s="26"/>
      <c r="EH30" s="26"/>
      <c r="EI30" s="26"/>
      <c r="EJ30" s="26"/>
      <c r="EK30" s="26"/>
      <c r="EL30" s="26"/>
      <c r="EM30" s="26"/>
      <c r="EN30" s="26"/>
      <c r="EO30" s="26"/>
      <c r="EP30" s="26"/>
      <c r="EQ30" s="26"/>
      <c r="ER30" s="26"/>
      <c r="ES30" s="26"/>
      <c r="ET30" s="26"/>
      <c r="EU30" s="26"/>
      <c r="EV30" s="26"/>
      <c r="EW30" s="26"/>
      <c r="EX30" s="26"/>
      <c r="EY30" s="26"/>
      <c r="EZ30" s="26"/>
      <c r="FA30" s="26"/>
      <c r="FB30" s="26"/>
      <c r="FC30" s="26"/>
      <c r="FD30" s="26"/>
      <c r="FE30" s="26"/>
      <c r="FF30" s="26"/>
      <c r="FG30" s="26"/>
      <c r="FH30" s="26"/>
      <c r="FI30" s="26"/>
      <c r="FJ30" s="26"/>
      <c r="FK30" s="26"/>
      <c r="FL30" s="26"/>
      <c r="FM30" s="26"/>
      <c r="FN30" s="26"/>
      <c r="FO30" s="26"/>
      <c r="FP30" s="26"/>
      <c r="FQ30" s="26"/>
      <c r="FR30" s="26"/>
      <c r="FS30" s="26"/>
      <c r="FT30" s="26"/>
      <c r="FU30" s="26"/>
      <c r="FV30" s="26"/>
      <c r="FW30" s="26"/>
      <c r="FX30" s="26"/>
      <c r="FY30" s="26"/>
      <c r="FZ30" s="26"/>
      <c r="GA30" s="26"/>
      <c r="GB30" s="26"/>
      <c r="GC30" s="26"/>
      <c r="GD30" s="26"/>
      <c r="GE30" s="26"/>
      <c r="GF30" s="26"/>
      <c r="GG30" s="26"/>
      <c r="GH30" s="26"/>
      <c r="GI30" s="26"/>
      <c r="GJ30" s="26"/>
      <c r="GK30" s="26"/>
      <c r="GL30" s="26"/>
      <c r="GM30" s="26"/>
      <c r="GN30" s="26"/>
      <c r="GO30" s="26"/>
      <c r="GP30" s="26"/>
      <c r="GQ30" s="26"/>
      <c r="GR30" s="26"/>
      <c r="GS30" s="26"/>
      <c r="GT30" s="26"/>
      <c r="GU30" s="26"/>
      <c r="GV30" s="26"/>
      <c r="GW30" s="26"/>
    </row>
    <row r="31" spans="1:205" s="12" customFormat="1" ht="12" customHeight="1" x14ac:dyDescent="0.15">
      <c r="A31" s="17" t="s">
        <v>403</v>
      </c>
      <c r="B31" s="18"/>
      <c r="C31" s="26">
        <f t="shared" ref="C31:AH31" si="51">IF(HLOOKUP(C$10,DIST_Look_Up_Table,22,FALSE)&gt;=0.001,HLOOKUP(C$10,DIST_Look_Up_Table,22,FALSE),0)</f>
        <v>0</v>
      </c>
      <c r="D31" s="26">
        <f t="shared" si="51"/>
        <v>0</v>
      </c>
      <c r="E31" s="26">
        <f t="shared" si="51"/>
        <v>0</v>
      </c>
      <c r="F31" s="26">
        <f t="shared" si="51"/>
        <v>0</v>
      </c>
      <c r="G31" s="26">
        <f t="shared" si="51"/>
        <v>0</v>
      </c>
      <c r="H31" s="26">
        <f t="shared" si="51"/>
        <v>0</v>
      </c>
      <c r="I31" s="26">
        <f t="shared" si="51"/>
        <v>0</v>
      </c>
      <c r="J31" s="26">
        <f t="shared" si="51"/>
        <v>0</v>
      </c>
      <c r="K31" s="26">
        <f t="shared" si="51"/>
        <v>0</v>
      </c>
      <c r="L31" s="26">
        <f t="shared" si="51"/>
        <v>0</v>
      </c>
      <c r="M31" s="26">
        <f t="shared" si="51"/>
        <v>0</v>
      </c>
      <c r="N31" s="26">
        <f t="shared" si="51"/>
        <v>0</v>
      </c>
      <c r="O31" s="26">
        <f t="shared" si="51"/>
        <v>0</v>
      </c>
      <c r="P31" s="26">
        <f t="shared" si="51"/>
        <v>0</v>
      </c>
      <c r="Q31" s="26">
        <f t="shared" si="51"/>
        <v>0</v>
      </c>
      <c r="R31" s="26">
        <f t="shared" si="51"/>
        <v>0</v>
      </c>
      <c r="S31" s="26">
        <f t="shared" si="51"/>
        <v>0</v>
      </c>
      <c r="T31" s="26">
        <f t="shared" si="51"/>
        <v>0</v>
      </c>
      <c r="U31" s="26">
        <f t="shared" si="51"/>
        <v>0</v>
      </c>
      <c r="V31" s="26">
        <f t="shared" si="51"/>
        <v>0</v>
      </c>
      <c r="W31" s="26">
        <f t="shared" si="51"/>
        <v>0</v>
      </c>
      <c r="X31" s="26">
        <f t="shared" si="51"/>
        <v>0</v>
      </c>
      <c r="Y31" s="26">
        <f t="shared" si="51"/>
        <v>2.0509100501187021E-2</v>
      </c>
      <c r="Z31" s="26">
        <f t="shared" si="51"/>
        <v>0</v>
      </c>
      <c r="AA31" s="26">
        <f t="shared" si="51"/>
        <v>0</v>
      </c>
      <c r="AB31" s="26">
        <f t="shared" si="51"/>
        <v>0</v>
      </c>
      <c r="AC31" s="26">
        <f t="shared" si="51"/>
        <v>0</v>
      </c>
      <c r="AD31" s="26">
        <f t="shared" si="51"/>
        <v>0</v>
      </c>
      <c r="AE31" s="26">
        <f t="shared" si="51"/>
        <v>0</v>
      </c>
      <c r="AF31" s="26">
        <f t="shared" si="51"/>
        <v>0</v>
      </c>
      <c r="AG31" s="26">
        <f t="shared" si="51"/>
        <v>0</v>
      </c>
      <c r="AH31" s="26">
        <f t="shared" si="51"/>
        <v>0</v>
      </c>
      <c r="AI31" s="26">
        <f t="shared" ref="AI31:BN31" si="52">IF(HLOOKUP(AI$10,DIST_Look_Up_Table,22,FALSE)&gt;=0.001,HLOOKUP(AI$10,DIST_Look_Up_Table,22,FALSE),0)</f>
        <v>0</v>
      </c>
      <c r="AJ31" s="26">
        <f t="shared" si="52"/>
        <v>0</v>
      </c>
      <c r="AK31" s="26">
        <f t="shared" si="52"/>
        <v>0</v>
      </c>
      <c r="AL31" s="26">
        <f t="shared" si="52"/>
        <v>0</v>
      </c>
      <c r="AM31" s="26">
        <f t="shared" si="52"/>
        <v>0</v>
      </c>
      <c r="AN31" s="26">
        <f t="shared" si="52"/>
        <v>0</v>
      </c>
      <c r="AO31" s="26">
        <f t="shared" si="52"/>
        <v>0</v>
      </c>
      <c r="AP31" s="26">
        <f t="shared" si="52"/>
        <v>0</v>
      </c>
      <c r="AQ31" s="26">
        <f t="shared" si="52"/>
        <v>0</v>
      </c>
      <c r="AR31" s="26">
        <f t="shared" si="52"/>
        <v>0</v>
      </c>
      <c r="AS31" s="26">
        <f t="shared" si="52"/>
        <v>0</v>
      </c>
      <c r="AT31" s="26">
        <f t="shared" si="52"/>
        <v>0</v>
      </c>
      <c r="AU31" s="26">
        <f t="shared" si="52"/>
        <v>0</v>
      </c>
      <c r="AV31" s="26">
        <f t="shared" si="52"/>
        <v>0</v>
      </c>
      <c r="AW31" s="26">
        <f t="shared" si="52"/>
        <v>0</v>
      </c>
      <c r="AX31" s="26">
        <f t="shared" si="52"/>
        <v>0</v>
      </c>
      <c r="AY31" s="26">
        <f t="shared" si="52"/>
        <v>0</v>
      </c>
      <c r="AZ31" s="26">
        <f t="shared" si="52"/>
        <v>0</v>
      </c>
      <c r="BA31" s="26">
        <f t="shared" si="52"/>
        <v>0</v>
      </c>
      <c r="BB31" s="26">
        <f t="shared" si="52"/>
        <v>0</v>
      </c>
      <c r="BC31" s="26">
        <f t="shared" si="52"/>
        <v>0</v>
      </c>
      <c r="BD31" s="26">
        <f t="shared" si="52"/>
        <v>0</v>
      </c>
      <c r="BE31" s="26">
        <f t="shared" si="52"/>
        <v>0</v>
      </c>
      <c r="BF31" s="26">
        <f t="shared" si="52"/>
        <v>0</v>
      </c>
      <c r="BG31" s="26">
        <f t="shared" si="52"/>
        <v>0</v>
      </c>
      <c r="BH31" s="26">
        <f t="shared" si="52"/>
        <v>0</v>
      </c>
      <c r="BI31" s="26">
        <f t="shared" si="52"/>
        <v>0</v>
      </c>
      <c r="BJ31" s="26">
        <f t="shared" si="52"/>
        <v>0</v>
      </c>
      <c r="BK31" s="26">
        <f t="shared" si="52"/>
        <v>0</v>
      </c>
      <c r="BL31" s="26">
        <f t="shared" si="52"/>
        <v>0</v>
      </c>
      <c r="BM31" s="26">
        <f t="shared" si="52"/>
        <v>0</v>
      </c>
      <c r="BN31" s="26">
        <f t="shared" si="52"/>
        <v>0</v>
      </c>
      <c r="BO31" s="26">
        <f t="shared" ref="BO31:CO31" si="53">IF(HLOOKUP(BO$10,DIST_Look_Up_Table,22,FALSE)&gt;=0.001,HLOOKUP(BO$10,DIST_Look_Up_Table,22,FALSE),0)</f>
        <v>0</v>
      </c>
      <c r="BP31" s="26">
        <f t="shared" si="53"/>
        <v>0</v>
      </c>
      <c r="BQ31" s="26">
        <f t="shared" si="53"/>
        <v>0</v>
      </c>
      <c r="BR31" s="26">
        <f t="shared" si="53"/>
        <v>0</v>
      </c>
      <c r="BS31" s="26">
        <f t="shared" si="53"/>
        <v>0</v>
      </c>
      <c r="BT31" s="26">
        <f t="shared" si="53"/>
        <v>0</v>
      </c>
      <c r="BU31" s="26">
        <f t="shared" si="53"/>
        <v>0</v>
      </c>
      <c r="BV31" s="26">
        <f t="shared" si="53"/>
        <v>0</v>
      </c>
      <c r="BW31" s="26">
        <f t="shared" si="53"/>
        <v>0</v>
      </c>
      <c r="BX31" s="26">
        <f t="shared" si="53"/>
        <v>0</v>
      </c>
      <c r="BY31" s="26">
        <f t="shared" si="53"/>
        <v>0</v>
      </c>
      <c r="BZ31" s="26">
        <f t="shared" si="53"/>
        <v>0</v>
      </c>
      <c r="CA31" s="26">
        <f t="shared" si="53"/>
        <v>0</v>
      </c>
      <c r="CB31" s="26">
        <f t="shared" si="53"/>
        <v>0</v>
      </c>
      <c r="CC31" s="26">
        <f t="shared" si="53"/>
        <v>0</v>
      </c>
      <c r="CD31" s="26">
        <f t="shared" si="53"/>
        <v>0</v>
      </c>
      <c r="CE31" s="26">
        <f t="shared" si="53"/>
        <v>0</v>
      </c>
      <c r="CF31" s="26">
        <f t="shared" si="53"/>
        <v>0</v>
      </c>
      <c r="CG31" s="26">
        <f t="shared" si="53"/>
        <v>0</v>
      </c>
      <c r="CH31" s="26">
        <f t="shared" si="53"/>
        <v>0</v>
      </c>
      <c r="CI31" s="26">
        <f t="shared" si="53"/>
        <v>0</v>
      </c>
      <c r="CJ31" s="26">
        <f t="shared" si="53"/>
        <v>0</v>
      </c>
      <c r="CK31" s="26">
        <f t="shared" si="53"/>
        <v>0</v>
      </c>
      <c r="CL31" s="26">
        <f t="shared" si="53"/>
        <v>2.0509100501187021E-2</v>
      </c>
      <c r="CM31" s="26">
        <f t="shared" si="53"/>
        <v>0</v>
      </c>
      <c r="CN31" s="26">
        <f t="shared" si="53"/>
        <v>0</v>
      </c>
      <c r="CO31" s="26">
        <f t="shared" si="53"/>
        <v>0</v>
      </c>
      <c r="CP31" s="26"/>
      <c r="CQ31" s="26"/>
      <c r="CR31" s="26"/>
      <c r="CS31" s="26"/>
      <c r="CT31" s="26"/>
      <c r="CU31" s="26"/>
      <c r="CV31" s="26"/>
      <c r="CW31" s="26"/>
      <c r="CX31" s="26"/>
      <c r="CY31" s="26"/>
      <c r="CZ31" s="26"/>
      <c r="DA31" s="26"/>
      <c r="DB31" s="26"/>
      <c r="DC31" s="26"/>
      <c r="DD31" s="26"/>
      <c r="DE31" s="26"/>
      <c r="DF31" s="26"/>
      <c r="DG31" s="26"/>
      <c r="DH31" s="26"/>
      <c r="DI31" s="26"/>
      <c r="DJ31" s="26"/>
      <c r="DK31" s="26"/>
      <c r="DL31" s="26"/>
      <c r="DM31" s="26"/>
      <c r="DN31" s="26"/>
      <c r="DO31" s="26"/>
      <c r="DP31" s="26"/>
      <c r="DQ31" s="26"/>
      <c r="DR31" s="26"/>
      <c r="DS31" s="26"/>
      <c r="DT31" s="26"/>
      <c r="DU31" s="26"/>
      <c r="DV31" s="26"/>
      <c r="DW31" s="26"/>
      <c r="DX31" s="26"/>
      <c r="DY31" s="26"/>
      <c r="DZ31" s="26"/>
      <c r="EA31" s="26"/>
      <c r="EB31" s="26"/>
      <c r="EC31" s="26"/>
      <c r="ED31" s="26"/>
      <c r="EE31" s="26"/>
      <c r="EF31" s="26"/>
      <c r="EG31" s="26"/>
      <c r="EH31" s="26"/>
      <c r="EI31" s="26"/>
      <c r="EJ31" s="26"/>
      <c r="EK31" s="26"/>
      <c r="EL31" s="26"/>
      <c r="EM31" s="26"/>
      <c r="EN31" s="26"/>
      <c r="EO31" s="26"/>
      <c r="EP31" s="26"/>
      <c r="EQ31" s="26"/>
      <c r="ER31" s="26"/>
      <c r="ES31" s="26"/>
      <c r="ET31" s="26"/>
      <c r="EU31" s="26"/>
      <c r="EV31" s="26"/>
      <c r="EW31" s="26"/>
      <c r="EX31" s="26"/>
      <c r="EY31" s="26"/>
      <c r="EZ31" s="26"/>
      <c r="FA31" s="26"/>
      <c r="FB31" s="26"/>
      <c r="FC31" s="26"/>
      <c r="FD31" s="26"/>
      <c r="FE31" s="26"/>
      <c r="FF31" s="26"/>
      <c r="FG31" s="26"/>
      <c r="FH31" s="26"/>
      <c r="FI31" s="26"/>
      <c r="FJ31" s="26"/>
      <c r="FK31" s="26"/>
      <c r="FL31" s="26"/>
      <c r="FM31" s="26"/>
      <c r="FN31" s="26"/>
      <c r="FO31" s="26"/>
      <c r="FP31" s="26"/>
      <c r="FQ31" s="26"/>
      <c r="FR31" s="26"/>
      <c r="FS31" s="26"/>
      <c r="FT31" s="26"/>
      <c r="FU31" s="26"/>
      <c r="FV31" s="26"/>
      <c r="FW31" s="26"/>
      <c r="FX31" s="26"/>
      <c r="FY31" s="26"/>
      <c r="FZ31" s="26"/>
      <c r="GA31" s="26"/>
      <c r="GB31" s="26"/>
      <c r="GC31" s="26"/>
      <c r="GD31" s="26"/>
      <c r="GE31" s="26"/>
      <c r="GF31" s="26"/>
      <c r="GG31" s="26"/>
      <c r="GH31" s="26"/>
      <c r="GI31" s="26"/>
      <c r="GJ31" s="26"/>
      <c r="GK31" s="26"/>
      <c r="GL31" s="26"/>
      <c r="GM31" s="26"/>
      <c r="GN31" s="26"/>
      <c r="GO31" s="26"/>
      <c r="GP31" s="26"/>
      <c r="GQ31" s="26"/>
      <c r="GR31" s="26"/>
      <c r="GS31" s="26"/>
      <c r="GT31" s="26"/>
      <c r="GU31" s="26"/>
      <c r="GV31" s="26"/>
      <c r="GW31" s="26"/>
    </row>
    <row r="32" spans="1:205" s="12" customFormat="1" ht="12" customHeight="1" x14ac:dyDescent="0.15">
      <c r="A32" s="17" t="s">
        <v>465</v>
      </c>
      <c r="B32" s="18"/>
      <c r="C32" s="26">
        <f t="shared" ref="C32:AH32" si="54">IF(HLOOKUP(C$10,DIST_Look_Up_Table,23,FALSE)&gt;=0.001,HLOOKUP(C$10,DIST_Look_Up_Table,23,FALSE),0)</f>
        <v>0</v>
      </c>
      <c r="D32" s="26">
        <f t="shared" si="54"/>
        <v>0</v>
      </c>
      <c r="E32" s="26">
        <f t="shared" si="54"/>
        <v>0</v>
      </c>
      <c r="F32" s="26">
        <f t="shared" si="54"/>
        <v>1.8909332539475306E-2</v>
      </c>
      <c r="G32" s="26">
        <f t="shared" si="54"/>
        <v>0</v>
      </c>
      <c r="H32" s="26">
        <f t="shared" si="54"/>
        <v>0</v>
      </c>
      <c r="I32" s="26">
        <f t="shared" si="54"/>
        <v>0</v>
      </c>
      <c r="J32" s="26">
        <f t="shared" si="54"/>
        <v>1.5488809128432893E-3</v>
      </c>
      <c r="K32" s="26">
        <f t="shared" si="54"/>
        <v>0</v>
      </c>
      <c r="L32" s="26">
        <f t="shared" si="54"/>
        <v>0</v>
      </c>
      <c r="M32" s="26">
        <f t="shared" si="54"/>
        <v>0</v>
      </c>
      <c r="N32" s="26">
        <f t="shared" si="54"/>
        <v>0</v>
      </c>
      <c r="O32" s="26">
        <f t="shared" si="54"/>
        <v>1.534080230029895E-3</v>
      </c>
      <c r="P32" s="26">
        <f t="shared" si="54"/>
        <v>0</v>
      </c>
      <c r="Q32" s="26">
        <f t="shared" si="54"/>
        <v>0</v>
      </c>
      <c r="R32" s="26">
        <f t="shared" si="54"/>
        <v>0</v>
      </c>
      <c r="S32" s="26">
        <f t="shared" si="54"/>
        <v>0</v>
      </c>
      <c r="T32" s="26">
        <f t="shared" si="54"/>
        <v>1.534080230029895E-3</v>
      </c>
      <c r="U32" s="26">
        <f t="shared" si="54"/>
        <v>0</v>
      </c>
      <c r="V32" s="26">
        <f t="shared" si="54"/>
        <v>0</v>
      </c>
      <c r="W32" s="26">
        <f t="shared" si="54"/>
        <v>0</v>
      </c>
      <c r="X32" s="26">
        <f t="shared" si="54"/>
        <v>0</v>
      </c>
      <c r="Y32" s="26">
        <f t="shared" si="54"/>
        <v>0.71188340807174899</v>
      </c>
      <c r="Z32" s="26">
        <f t="shared" si="54"/>
        <v>0</v>
      </c>
      <c r="AA32" s="26">
        <f t="shared" si="54"/>
        <v>0</v>
      </c>
      <c r="AB32" s="26">
        <f t="shared" si="54"/>
        <v>0</v>
      </c>
      <c r="AC32" s="26">
        <f t="shared" si="54"/>
        <v>0</v>
      </c>
      <c r="AD32" s="26">
        <f t="shared" si="54"/>
        <v>0</v>
      </c>
      <c r="AE32" s="26">
        <f t="shared" si="54"/>
        <v>0</v>
      </c>
      <c r="AF32" s="26">
        <f t="shared" si="54"/>
        <v>0</v>
      </c>
      <c r="AG32" s="26">
        <f t="shared" si="54"/>
        <v>0</v>
      </c>
      <c r="AH32" s="26">
        <f t="shared" si="54"/>
        <v>0</v>
      </c>
      <c r="AI32" s="26">
        <f t="shared" ref="AI32:BN32" si="55">IF(HLOOKUP(AI$10,DIST_Look_Up_Table,23,FALSE)&gt;=0.001,HLOOKUP(AI$10,DIST_Look_Up_Table,23,FALSE),0)</f>
        <v>0</v>
      </c>
      <c r="AJ32" s="26">
        <f t="shared" si="55"/>
        <v>0</v>
      </c>
      <c r="AK32" s="26">
        <f t="shared" si="55"/>
        <v>0</v>
      </c>
      <c r="AL32" s="26">
        <f t="shared" si="55"/>
        <v>0</v>
      </c>
      <c r="AM32" s="26">
        <f t="shared" si="55"/>
        <v>0</v>
      </c>
      <c r="AN32" s="26">
        <f t="shared" si="55"/>
        <v>0</v>
      </c>
      <c r="AO32" s="26">
        <f t="shared" si="55"/>
        <v>0</v>
      </c>
      <c r="AP32" s="26">
        <f t="shared" si="55"/>
        <v>0</v>
      </c>
      <c r="AQ32" s="26">
        <f t="shared" si="55"/>
        <v>0</v>
      </c>
      <c r="AR32" s="26">
        <f t="shared" si="55"/>
        <v>0</v>
      </c>
      <c r="AS32" s="26">
        <f t="shared" si="55"/>
        <v>0</v>
      </c>
      <c r="AT32" s="26">
        <f t="shared" si="55"/>
        <v>0</v>
      </c>
      <c r="AU32" s="26">
        <f t="shared" si="55"/>
        <v>0</v>
      </c>
      <c r="AV32" s="26">
        <f t="shared" si="55"/>
        <v>0</v>
      </c>
      <c r="AW32" s="26">
        <f t="shared" si="55"/>
        <v>0</v>
      </c>
      <c r="AX32" s="26">
        <f t="shared" si="55"/>
        <v>0</v>
      </c>
      <c r="AY32" s="26">
        <f t="shared" si="55"/>
        <v>0</v>
      </c>
      <c r="AZ32" s="26">
        <f t="shared" si="55"/>
        <v>0</v>
      </c>
      <c r="BA32" s="26">
        <f t="shared" si="55"/>
        <v>0</v>
      </c>
      <c r="BB32" s="26">
        <f t="shared" si="55"/>
        <v>0</v>
      </c>
      <c r="BC32" s="26">
        <f t="shared" si="55"/>
        <v>0</v>
      </c>
      <c r="BD32" s="26">
        <f t="shared" si="55"/>
        <v>0</v>
      </c>
      <c r="BE32" s="26">
        <f t="shared" si="55"/>
        <v>0</v>
      </c>
      <c r="BF32" s="26">
        <f t="shared" si="55"/>
        <v>0</v>
      </c>
      <c r="BG32" s="26">
        <f t="shared" si="55"/>
        <v>0</v>
      </c>
      <c r="BH32" s="26">
        <f t="shared" si="55"/>
        <v>0</v>
      </c>
      <c r="BI32" s="26">
        <f t="shared" si="55"/>
        <v>0</v>
      </c>
      <c r="BJ32" s="26">
        <f t="shared" si="55"/>
        <v>0</v>
      </c>
      <c r="BK32" s="26">
        <f t="shared" si="55"/>
        <v>0</v>
      </c>
      <c r="BL32" s="26">
        <f t="shared" si="55"/>
        <v>0</v>
      </c>
      <c r="BM32" s="26">
        <f t="shared" si="55"/>
        <v>0</v>
      </c>
      <c r="BN32" s="26">
        <f t="shared" si="55"/>
        <v>0</v>
      </c>
      <c r="BO32" s="26">
        <f t="shared" ref="BO32:CO32" si="56">IF(HLOOKUP(BO$10,DIST_Look_Up_Table,23,FALSE)&gt;=0.001,HLOOKUP(BO$10,DIST_Look_Up_Table,23,FALSE),0)</f>
        <v>0</v>
      </c>
      <c r="BP32" s="26">
        <f t="shared" si="56"/>
        <v>0</v>
      </c>
      <c r="BQ32" s="26">
        <f t="shared" si="56"/>
        <v>0</v>
      </c>
      <c r="BR32" s="26">
        <f t="shared" si="56"/>
        <v>0</v>
      </c>
      <c r="BS32" s="26">
        <f t="shared" si="56"/>
        <v>0</v>
      </c>
      <c r="BT32" s="26">
        <f t="shared" si="56"/>
        <v>0</v>
      </c>
      <c r="BU32" s="26">
        <f t="shared" si="56"/>
        <v>0</v>
      </c>
      <c r="BV32" s="26">
        <f t="shared" si="56"/>
        <v>0</v>
      </c>
      <c r="BW32" s="26">
        <f t="shared" si="56"/>
        <v>0</v>
      </c>
      <c r="BX32" s="26">
        <f t="shared" si="56"/>
        <v>0</v>
      </c>
      <c r="BY32" s="26">
        <f t="shared" si="56"/>
        <v>0</v>
      </c>
      <c r="BZ32" s="26">
        <f t="shared" si="56"/>
        <v>0</v>
      </c>
      <c r="CA32" s="26">
        <f t="shared" si="56"/>
        <v>0</v>
      </c>
      <c r="CB32" s="26">
        <f t="shared" si="56"/>
        <v>0</v>
      </c>
      <c r="CC32" s="26">
        <f t="shared" si="56"/>
        <v>0</v>
      </c>
      <c r="CD32" s="26">
        <f t="shared" si="56"/>
        <v>0</v>
      </c>
      <c r="CE32" s="26">
        <f t="shared" si="56"/>
        <v>0</v>
      </c>
      <c r="CF32" s="26">
        <f t="shared" si="56"/>
        <v>1.0048280755684887E-3</v>
      </c>
      <c r="CG32" s="26">
        <f t="shared" si="56"/>
        <v>0</v>
      </c>
      <c r="CH32" s="26">
        <f t="shared" si="56"/>
        <v>0</v>
      </c>
      <c r="CI32" s="26">
        <f t="shared" si="56"/>
        <v>0</v>
      </c>
      <c r="CJ32" s="26">
        <f t="shared" si="56"/>
        <v>0</v>
      </c>
      <c r="CK32" s="26">
        <f t="shared" si="56"/>
        <v>0</v>
      </c>
      <c r="CL32" s="26">
        <f t="shared" si="56"/>
        <v>0.71188340807174899</v>
      </c>
      <c r="CM32" s="26">
        <f t="shared" si="56"/>
        <v>0</v>
      </c>
      <c r="CN32" s="26">
        <f t="shared" si="56"/>
        <v>0</v>
      </c>
      <c r="CO32" s="26">
        <f t="shared" si="56"/>
        <v>1.5488809128432893E-3</v>
      </c>
      <c r="CP32" s="26"/>
      <c r="CQ32" s="26"/>
      <c r="CR32" s="26"/>
      <c r="CS32" s="26"/>
      <c r="CT32" s="26"/>
      <c r="CU32" s="26"/>
      <c r="CV32" s="26"/>
      <c r="CW32" s="26"/>
      <c r="CX32" s="26"/>
      <c r="CY32" s="26"/>
      <c r="CZ32" s="26"/>
      <c r="DA32" s="26"/>
      <c r="DB32" s="26"/>
      <c r="DC32" s="26"/>
      <c r="DD32" s="26"/>
      <c r="DE32" s="26"/>
      <c r="DF32" s="26"/>
      <c r="DG32" s="26"/>
      <c r="DH32" s="26"/>
      <c r="DI32" s="26"/>
      <c r="DJ32" s="26"/>
      <c r="DK32" s="26"/>
      <c r="DL32" s="26"/>
      <c r="DM32" s="26"/>
      <c r="DN32" s="26"/>
      <c r="DO32" s="26"/>
      <c r="DP32" s="26"/>
      <c r="DQ32" s="26"/>
      <c r="DR32" s="26"/>
      <c r="DS32" s="26"/>
      <c r="DT32" s="26"/>
      <c r="DU32" s="26"/>
      <c r="DV32" s="26"/>
      <c r="DW32" s="26"/>
      <c r="DX32" s="26"/>
      <c r="DY32" s="26"/>
      <c r="DZ32" s="26"/>
      <c r="EA32" s="26"/>
      <c r="EB32" s="26"/>
      <c r="EC32" s="26"/>
      <c r="ED32" s="26"/>
      <c r="EE32" s="26"/>
      <c r="EF32" s="26"/>
      <c r="EG32" s="26"/>
      <c r="EH32" s="26"/>
      <c r="EI32" s="26"/>
      <c r="EJ32" s="26"/>
      <c r="EK32" s="26"/>
      <c r="EL32" s="26"/>
      <c r="EM32" s="26"/>
      <c r="EN32" s="26"/>
      <c r="EO32" s="26"/>
      <c r="EP32" s="26"/>
      <c r="EQ32" s="26"/>
      <c r="ER32" s="26"/>
      <c r="ES32" s="26"/>
      <c r="ET32" s="26"/>
      <c r="EU32" s="26"/>
      <c r="EV32" s="26"/>
      <c r="EW32" s="26"/>
      <c r="EX32" s="26"/>
      <c r="EY32" s="26"/>
      <c r="EZ32" s="26"/>
      <c r="FA32" s="26"/>
      <c r="FB32" s="26"/>
      <c r="FC32" s="26"/>
      <c r="FD32" s="26"/>
      <c r="FE32" s="26"/>
      <c r="FF32" s="26"/>
      <c r="FG32" s="26"/>
      <c r="FH32" s="26"/>
      <c r="FI32" s="26"/>
      <c r="FJ32" s="26"/>
      <c r="FK32" s="26"/>
      <c r="FL32" s="26"/>
      <c r="FM32" s="26"/>
      <c r="FN32" s="26"/>
      <c r="FO32" s="26"/>
      <c r="FP32" s="26"/>
      <c r="FQ32" s="26"/>
      <c r="FR32" s="26"/>
      <c r="FS32" s="26"/>
      <c r="FT32" s="26"/>
      <c r="FU32" s="26"/>
      <c r="FV32" s="26"/>
      <c r="FW32" s="26"/>
      <c r="FX32" s="26"/>
      <c r="FY32" s="26"/>
      <c r="FZ32" s="26"/>
      <c r="GA32" s="26"/>
      <c r="GB32" s="26"/>
      <c r="GC32" s="26"/>
      <c r="GD32" s="26"/>
      <c r="GE32" s="26"/>
      <c r="GF32" s="26"/>
      <c r="GG32" s="26"/>
      <c r="GH32" s="26"/>
      <c r="GI32" s="26"/>
      <c r="GJ32" s="26"/>
      <c r="GK32" s="26"/>
      <c r="GL32" s="26"/>
      <c r="GM32" s="26"/>
      <c r="GN32" s="26"/>
      <c r="GO32" s="26"/>
      <c r="GP32" s="26"/>
      <c r="GQ32" s="26"/>
      <c r="GR32" s="26"/>
      <c r="GS32" s="26"/>
      <c r="GT32" s="26"/>
      <c r="GU32" s="26"/>
      <c r="GV32" s="26"/>
      <c r="GW32" s="26"/>
    </row>
    <row r="33" spans="1:205" s="12" customFormat="1" ht="12" customHeight="1" x14ac:dyDescent="0.15">
      <c r="A33" s="17" t="s">
        <v>178</v>
      </c>
      <c r="B33" s="18"/>
      <c r="C33" s="26">
        <f t="shared" ref="C33:AH33" si="57">IF(HLOOKUP(C$10,DIST_Look_Up_Table,24,FALSE)&gt;=0.001,HLOOKUP(C$10,DIST_Look_Up_Table,24,FALSE),0)</f>
        <v>6.4792677881420372E-3</v>
      </c>
      <c r="D33" s="26">
        <f t="shared" si="57"/>
        <v>0</v>
      </c>
      <c r="E33" s="26">
        <f t="shared" si="57"/>
        <v>0</v>
      </c>
      <c r="F33" s="26">
        <f t="shared" si="57"/>
        <v>0</v>
      </c>
      <c r="G33" s="26">
        <f t="shared" si="57"/>
        <v>0</v>
      </c>
      <c r="H33" s="26">
        <f t="shared" si="57"/>
        <v>0</v>
      </c>
      <c r="I33" s="26">
        <f t="shared" si="57"/>
        <v>6.2057790984783569E-2</v>
      </c>
      <c r="J33" s="26">
        <f t="shared" si="57"/>
        <v>6.0325123648242961E-2</v>
      </c>
      <c r="K33" s="26">
        <f t="shared" si="57"/>
        <v>7.4485661985079735E-2</v>
      </c>
      <c r="L33" s="26">
        <f t="shared" si="57"/>
        <v>7.3075869404964355E-2</v>
      </c>
      <c r="M33" s="26">
        <f t="shared" si="57"/>
        <v>0</v>
      </c>
      <c r="N33" s="26">
        <f t="shared" si="57"/>
        <v>0</v>
      </c>
      <c r="O33" s="26">
        <f t="shared" si="57"/>
        <v>6.0343369149061792E-2</v>
      </c>
      <c r="P33" s="26">
        <f t="shared" si="57"/>
        <v>7.3075876307109267E-2</v>
      </c>
      <c r="Q33" s="26">
        <f t="shared" si="57"/>
        <v>7.3075874461689394E-2</v>
      </c>
      <c r="R33" s="26">
        <f t="shared" si="57"/>
        <v>0</v>
      </c>
      <c r="S33" s="26">
        <f t="shared" si="57"/>
        <v>0</v>
      </c>
      <c r="T33" s="26">
        <f t="shared" si="57"/>
        <v>6.0343369149061792E-2</v>
      </c>
      <c r="U33" s="26">
        <f t="shared" si="57"/>
        <v>7.3075863028961144E-2</v>
      </c>
      <c r="V33" s="26">
        <f t="shared" si="57"/>
        <v>7.3075863028961144E-2</v>
      </c>
      <c r="W33" s="26">
        <f t="shared" si="57"/>
        <v>0</v>
      </c>
      <c r="X33" s="26">
        <f t="shared" si="57"/>
        <v>0</v>
      </c>
      <c r="Y33" s="26">
        <f t="shared" si="57"/>
        <v>0</v>
      </c>
      <c r="Z33" s="26">
        <f t="shared" si="57"/>
        <v>0</v>
      </c>
      <c r="AA33" s="26">
        <f t="shared" si="57"/>
        <v>0.7467913679952245</v>
      </c>
      <c r="AB33" s="26">
        <f t="shared" si="57"/>
        <v>7.3075833827313044E-2</v>
      </c>
      <c r="AC33" s="26">
        <f t="shared" si="57"/>
        <v>7.1425628578316538E-2</v>
      </c>
      <c r="AD33" s="26">
        <f t="shared" si="57"/>
        <v>0</v>
      </c>
      <c r="AE33" s="26">
        <f t="shared" si="57"/>
        <v>0</v>
      </c>
      <c r="AF33" s="26">
        <f t="shared" si="57"/>
        <v>0</v>
      </c>
      <c r="AG33" s="26">
        <f t="shared" si="57"/>
        <v>8.2569835095641878E-2</v>
      </c>
      <c r="AH33" s="26">
        <f t="shared" si="57"/>
        <v>8.2569835095641878E-2</v>
      </c>
      <c r="AI33" s="26">
        <f t="shared" ref="AI33:BN33" si="58">IF(HLOOKUP(AI$10,DIST_Look_Up_Table,24,FALSE)&gt;=0.001,HLOOKUP(AI$10,DIST_Look_Up_Table,24,FALSE),0)</f>
        <v>0</v>
      </c>
      <c r="AJ33" s="26">
        <f t="shared" si="58"/>
        <v>0</v>
      </c>
      <c r="AK33" s="26">
        <f t="shared" si="58"/>
        <v>0</v>
      </c>
      <c r="AL33" s="26">
        <f t="shared" si="58"/>
        <v>0</v>
      </c>
      <c r="AM33" s="26">
        <f t="shared" si="58"/>
        <v>0</v>
      </c>
      <c r="AN33" s="26">
        <f t="shared" si="58"/>
        <v>0</v>
      </c>
      <c r="AO33" s="26">
        <f t="shared" si="58"/>
        <v>0</v>
      </c>
      <c r="AP33" s="26">
        <f t="shared" si="58"/>
        <v>0</v>
      </c>
      <c r="AQ33" s="26">
        <f t="shared" si="58"/>
        <v>0</v>
      </c>
      <c r="AR33" s="26">
        <f t="shared" si="58"/>
        <v>0</v>
      </c>
      <c r="AS33" s="26">
        <f t="shared" si="58"/>
        <v>0</v>
      </c>
      <c r="AT33" s="26">
        <f t="shared" si="58"/>
        <v>0</v>
      </c>
      <c r="AU33" s="26">
        <f t="shared" si="58"/>
        <v>0</v>
      </c>
      <c r="AV33" s="26">
        <f t="shared" si="58"/>
        <v>0</v>
      </c>
      <c r="AW33" s="26">
        <f t="shared" si="58"/>
        <v>0</v>
      </c>
      <c r="AX33" s="26">
        <f t="shared" si="58"/>
        <v>0</v>
      </c>
      <c r="AY33" s="26">
        <f t="shared" si="58"/>
        <v>0</v>
      </c>
      <c r="AZ33" s="26">
        <f t="shared" si="58"/>
        <v>0</v>
      </c>
      <c r="BA33" s="26">
        <f t="shared" si="58"/>
        <v>0</v>
      </c>
      <c r="BB33" s="26">
        <f t="shared" si="58"/>
        <v>0</v>
      </c>
      <c r="BC33" s="26">
        <f t="shared" si="58"/>
        <v>0</v>
      </c>
      <c r="BD33" s="26">
        <f t="shared" si="58"/>
        <v>0</v>
      </c>
      <c r="BE33" s="26">
        <f t="shared" si="58"/>
        <v>8.2569835095641878E-2</v>
      </c>
      <c r="BF33" s="26">
        <f t="shared" si="58"/>
        <v>8.2570087147275137E-2</v>
      </c>
      <c r="BG33" s="26">
        <f t="shared" si="58"/>
        <v>8.2570087147275137E-2</v>
      </c>
      <c r="BH33" s="26">
        <f t="shared" si="58"/>
        <v>8.2570087147275137E-2</v>
      </c>
      <c r="BI33" s="26">
        <f t="shared" si="58"/>
        <v>8.2570087147275137E-2</v>
      </c>
      <c r="BJ33" s="26">
        <f t="shared" si="58"/>
        <v>8.2570087147275137E-2</v>
      </c>
      <c r="BK33" s="26">
        <f t="shared" si="58"/>
        <v>8.2570087147275137E-2</v>
      </c>
      <c r="BL33" s="26">
        <f t="shared" si="58"/>
        <v>8.7156600530911718E-2</v>
      </c>
      <c r="BM33" s="26">
        <f t="shared" si="58"/>
        <v>4.1283989642743352E-2</v>
      </c>
      <c r="BN33" s="26">
        <f t="shared" si="58"/>
        <v>0.7467913679952245</v>
      </c>
      <c r="BO33" s="26">
        <f t="shared" ref="BO33:CO33" si="59">IF(HLOOKUP(BO$10,DIST_Look_Up_Table,24,FALSE)&gt;=0.001,HLOOKUP(BO$10,DIST_Look_Up_Table,24,FALSE),0)</f>
        <v>0.74679137070176493</v>
      </c>
      <c r="BP33" s="26">
        <f t="shared" si="59"/>
        <v>0.74679137070176493</v>
      </c>
      <c r="BQ33" s="26">
        <f t="shared" si="59"/>
        <v>0.74679137070176493</v>
      </c>
      <c r="BR33" s="26">
        <f t="shared" si="59"/>
        <v>0.74679137070176493</v>
      </c>
      <c r="BS33" s="26">
        <f t="shared" si="59"/>
        <v>0.74679137070176493</v>
      </c>
      <c r="BT33" s="26">
        <f t="shared" si="59"/>
        <v>0.74679137070176493</v>
      </c>
      <c r="BU33" s="26">
        <f t="shared" si="59"/>
        <v>0.75827008887363856</v>
      </c>
      <c r="BV33" s="26">
        <f t="shared" si="59"/>
        <v>0.64348421194778505</v>
      </c>
      <c r="BW33" s="26">
        <f t="shared" si="59"/>
        <v>0</v>
      </c>
      <c r="BX33" s="26">
        <f t="shared" si="59"/>
        <v>0</v>
      </c>
      <c r="BY33" s="26">
        <f t="shared" si="59"/>
        <v>0</v>
      </c>
      <c r="BZ33" s="26">
        <f t="shared" si="59"/>
        <v>0</v>
      </c>
      <c r="CA33" s="26">
        <f t="shared" si="59"/>
        <v>0</v>
      </c>
      <c r="CB33" s="26">
        <f t="shared" si="59"/>
        <v>0</v>
      </c>
      <c r="CC33" s="26">
        <f t="shared" si="59"/>
        <v>0</v>
      </c>
      <c r="CD33" s="26">
        <f t="shared" si="59"/>
        <v>0</v>
      </c>
      <c r="CE33" s="26">
        <f t="shared" si="59"/>
        <v>0</v>
      </c>
      <c r="CF33" s="26">
        <f t="shared" si="59"/>
        <v>3.9135596159307874E-2</v>
      </c>
      <c r="CG33" s="26">
        <f t="shared" si="59"/>
        <v>0</v>
      </c>
      <c r="CH33" s="26">
        <f t="shared" si="59"/>
        <v>6.0473687523411826E-2</v>
      </c>
      <c r="CI33" s="26">
        <f t="shared" si="59"/>
        <v>0</v>
      </c>
      <c r="CJ33" s="26">
        <f t="shared" si="59"/>
        <v>0.7467913679952245</v>
      </c>
      <c r="CK33" s="26">
        <f t="shared" si="59"/>
        <v>8.2569835095641878E-2</v>
      </c>
      <c r="CL33" s="26">
        <f t="shared" si="59"/>
        <v>0</v>
      </c>
      <c r="CM33" s="26">
        <f t="shared" si="59"/>
        <v>0</v>
      </c>
      <c r="CN33" s="26">
        <f t="shared" si="59"/>
        <v>0</v>
      </c>
      <c r="CO33" s="26">
        <f t="shared" si="59"/>
        <v>6.0325123648242961E-2</v>
      </c>
      <c r="CP33" s="26"/>
      <c r="CQ33" s="26"/>
      <c r="CR33" s="26"/>
      <c r="CS33" s="26"/>
      <c r="CT33" s="26"/>
      <c r="CU33" s="26"/>
      <c r="CV33" s="26"/>
      <c r="CW33" s="26"/>
      <c r="CX33" s="26"/>
      <c r="CY33" s="26"/>
      <c r="CZ33" s="26"/>
      <c r="DA33" s="26"/>
      <c r="DB33" s="26"/>
      <c r="DC33" s="26"/>
      <c r="DD33" s="26"/>
      <c r="DE33" s="26"/>
      <c r="DF33" s="26"/>
      <c r="DG33" s="26"/>
      <c r="DH33" s="26"/>
      <c r="DI33" s="26"/>
      <c r="DJ33" s="26"/>
      <c r="DK33" s="26"/>
      <c r="DL33" s="26"/>
      <c r="DM33" s="26"/>
      <c r="DN33" s="26"/>
      <c r="DO33" s="26"/>
      <c r="DP33" s="26"/>
      <c r="DQ33" s="26"/>
      <c r="DR33" s="26"/>
      <c r="DS33" s="26"/>
      <c r="DT33" s="26"/>
      <c r="DU33" s="26"/>
      <c r="DV33" s="26"/>
      <c r="DW33" s="26"/>
      <c r="DX33" s="26"/>
      <c r="DY33" s="26"/>
      <c r="DZ33" s="26"/>
      <c r="EA33" s="26"/>
      <c r="EB33" s="26"/>
      <c r="EC33" s="26"/>
      <c r="ED33" s="26"/>
      <c r="EE33" s="26"/>
      <c r="EF33" s="26"/>
      <c r="EG33" s="26"/>
      <c r="EH33" s="26"/>
      <c r="EI33" s="26"/>
      <c r="EJ33" s="26"/>
      <c r="EK33" s="26"/>
      <c r="EL33" s="26"/>
      <c r="EM33" s="26"/>
      <c r="EN33" s="26"/>
      <c r="EO33" s="26"/>
      <c r="EP33" s="26"/>
      <c r="EQ33" s="26"/>
      <c r="ER33" s="26"/>
      <c r="ES33" s="26"/>
      <c r="ET33" s="26"/>
      <c r="EU33" s="26"/>
      <c r="EV33" s="26"/>
      <c r="EW33" s="26"/>
      <c r="EX33" s="26"/>
      <c r="EY33" s="26"/>
      <c r="EZ33" s="26"/>
      <c r="FA33" s="26"/>
      <c r="FB33" s="26"/>
      <c r="FC33" s="26"/>
      <c r="FD33" s="26"/>
      <c r="FE33" s="26"/>
      <c r="FF33" s="26"/>
      <c r="FG33" s="26"/>
      <c r="FH33" s="26"/>
      <c r="FI33" s="26"/>
      <c r="FJ33" s="26"/>
      <c r="FK33" s="26"/>
      <c r="FL33" s="26"/>
      <c r="FM33" s="26"/>
      <c r="FN33" s="26"/>
      <c r="FO33" s="26"/>
      <c r="FP33" s="26"/>
      <c r="FQ33" s="26"/>
      <c r="FR33" s="26"/>
      <c r="FS33" s="26"/>
      <c r="FT33" s="26"/>
      <c r="FU33" s="26"/>
      <c r="FV33" s="26"/>
      <c r="FW33" s="26"/>
      <c r="FX33" s="26"/>
      <c r="FY33" s="26"/>
      <c r="FZ33" s="26"/>
      <c r="GA33" s="26"/>
      <c r="GB33" s="26"/>
      <c r="GC33" s="26"/>
      <c r="GD33" s="26"/>
      <c r="GE33" s="26"/>
      <c r="GF33" s="26"/>
      <c r="GG33" s="26"/>
      <c r="GH33" s="26"/>
      <c r="GI33" s="26"/>
      <c r="GJ33" s="26"/>
      <c r="GK33" s="26"/>
      <c r="GL33" s="26"/>
      <c r="GM33" s="26"/>
      <c r="GN33" s="26"/>
      <c r="GO33" s="26"/>
      <c r="GP33" s="26"/>
      <c r="GQ33" s="26"/>
      <c r="GR33" s="26"/>
      <c r="GS33" s="26"/>
      <c r="GT33" s="26"/>
      <c r="GU33" s="26"/>
      <c r="GV33" s="26"/>
      <c r="GW33" s="26"/>
    </row>
    <row r="34" spans="1:205" s="12" customFormat="1" ht="12" customHeight="1" x14ac:dyDescent="0.15">
      <c r="A34" s="17" t="s">
        <v>179</v>
      </c>
      <c r="B34" s="18"/>
      <c r="C34" s="26">
        <f t="shared" ref="C34:AH34" si="60">IF(HLOOKUP(C$10,DIST_Look_Up_Table,25,FALSE)&gt;=0.001,HLOOKUP(C$10,DIST_Look_Up_Table,25,FALSE),0)</f>
        <v>0</v>
      </c>
      <c r="D34" s="26">
        <f t="shared" si="60"/>
        <v>0.81743497214917205</v>
      </c>
      <c r="E34" s="26">
        <f t="shared" si="60"/>
        <v>0.84987477508530151</v>
      </c>
      <c r="F34" s="26">
        <f t="shared" si="60"/>
        <v>0.28241363999825242</v>
      </c>
      <c r="G34" s="26">
        <f t="shared" si="60"/>
        <v>0.66639445498729954</v>
      </c>
      <c r="H34" s="26">
        <f t="shared" si="60"/>
        <v>0.49678290087210802</v>
      </c>
      <c r="I34" s="26">
        <f t="shared" si="60"/>
        <v>2.9845779675642839E-3</v>
      </c>
      <c r="J34" s="26">
        <f t="shared" si="60"/>
        <v>2.8224548794400055E-3</v>
      </c>
      <c r="K34" s="26">
        <f t="shared" si="60"/>
        <v>3.069363775367978E-3</v>
      </c>
      <c r="L34" s="26">
        <f t="shared" si="60"/>
        <v>3.0027252919443579E-3</v>
      </c>
      <c r="M34" s="26">
        <f t="shared" si="60"/>
        <v>0.95924819045006648</v>
      </c>
      <c r="N34" s="26">
        <f t="shared" si="60"/>
        <v>0.95924819045006648</v>
      </c>
      <c r="O34" s="26">
        <f t="shared" si="60"/>
        <v>2.8240328014064683E-3</v>
      </c>
      <c r="P34" s="26">
        <f t="shared" si="60"/>
        <v>3.0027254594430178E-3</v>
      </c>
      <c r="Q34" s="26">
        <f t="shared" si="60"/>
        <v>3.0027254832481489E-3</v>
      </c>
      <c r="R34" s="26">
        <f t="shared" si="60"/>
        <v>0</v>
      </c>
      <c r="S34" s="26">
        <f t="shared" si="60"/>
        <v>0</v>
      </c>
      <c r="T34" s="26">
        <f t="shared" si="60"/>
        <v>2.8240328014064683E-3</v>
      </c>
      <c r="U34" s="26">
        <f t="shared" si="60"/>
        <v>3.0027249698855573E-3</v>
      </c>
      <c r="V34" s="26">
        <f t="shared" si="60"/>
        <v>3.0027249698855573E-3</v>
      </c>
      <c r="W34" s="26">
        <f t="shared" si="60"/>
        <v>1.9969461746289223E-3</v>
      </c>
      <c r="X34" s="26">
        <f t="shared" si="60"/>
        <v>1.9969461746289223E-3</v>
      </c>
      <c r="Y34" s="26">
        <f t="shared" si="60"/>
        <v>0</v>
      </c>
      <c r="Z34" s="26">
        <f t="shared" si="60"/>
        <v>0</v>
      </c>
      <c r="AA34" s="26">
        <f t="shared" si="60"/>
        <v>4.1123481290918232E-3</v>
      </c>
      <c r="AB34" s="26">
        <f t="shared" si="60"/>
        <v>3.0027251581820533E-3</v>
      </c>
      <c r="AC34" s="26">
        <f t="shared" si="60"/>
        <v>2.991594679140164E-3</v>
      </c>
      <c r="AD34" s="26">
        <f t="shared" si="60"/>
        <v>0</v>
      </c>
      <c r="AE34" s="26">
        <f t="shared" si="60"/>
        <v>0</v>
      </c>
      <c r="AF34" s="26">
        <f t="shared" si="60"/>
        <v>2.5113492335371431E-3</v>
      </c>
      <c r="AG34" s="26">
        <f t="shared" si="60"/>
        <v>3.4592117340639687E-3</v>
      </c>
      <c r="AH34" s="26">
        <f t="shared" si="60"/>
        <v>3.4592117340639687E-3</v>
      </c>
      <c r="AI34" s="26">
        <f t="shared" ref="AI34:BN34" si="61">IF(HLOOKUP(AI$10,DIST_Look_Up_Table,25,FALSE)&gt;=0.001,HLOOKUP(AI$10,DIST_Look_Up_Table,25,FALSE),0)</f>
        <v>0</v>
      </c>
      <c r="AJ34" s="26">
        <f t="shared" si="61"/>
        <v>0</v>
      </c>
      <c r="AK34" s="26">
        <f t="shared" si="61"/>
        <v>0</v>
      </c>
      <c r="AL34" s="26">
        <f t="shared" si="61"/>
        <v>0</v>
      </c>
      <c r="AM34" s="26">
        <f t="shared" si="61"/>
        <v>1.971310761223935E-3</v>
      </c>
      <c r="AN34" s="26">
        <f t="shared" si="61"/>
        <v>1.9876763760100281E-3</v>
      </c>
      <c r="AO34" s="26">
        <f t="shared" si="61"/>
        <v>1.9876763760100281E-3</v>
      </c>
      <c r="AP34" s="26">
        <f t="shared" si="61"/>
        <v>1.7439550857341135E-3</v>
      </c>
      <c r="AQ34" s="26">
        <f t="shared" si="61"/>
        <v>1.7439550857341135E-3</v>
      </c>
      <c r="AR34" s="26">
        <f t="shared" si="61"/>
        <v>0</v>
      </c>
      <c r="AS34" s="26">
        <f t="shared" si="61"/>
        <v>1.4875824350543609E-3</v>
      </c>
      <c r="AT34" s="26">
        <f t="shared" si="61"/>
        <v>1.9876763760100281E-3</v>
      </c>
      <c r="AU34" s="26">
        <f t="shared" si="61"/>
        <v>0.95924819045006648</v>
      </c>
      <c r="AV34" s="26">
        <f t="shared" si="61"/>
        <v>0.95924819045006648</v>
      </c>
      <c r="AW34" s="26">
        <f t="shared" si="61"/>
        <v>0.95924818896377972</v>
      </c>
      <c r="AX34" s="26">
        <f t="shared" si="61"/>
        <v>0.95924818896377972</v>
      </c>
      <c r="AY34" s="26">
        <f t="shared" si="61"/>
        <v>0.95924818896377972</v>
      </c>
      <c r="AZ34" s="26">
        <f t="shared" si="61"/>
        <v>0.95924818896377972</v>
      </c>
      <c r="BA34" s="26">
        <f t="shared" si="61"/>
        <v>0.95924818896377972</v>
      </c>
      <c r="BB34" s="26">
        <f t="shared" si="61"/>
        <v>0.95924818896377972</v>
      </c>
      <c r="BC34" s="26">
        <f t="shared" si="61"/>
        <v>0.96537922741644133</v>
      </c>
      <c r="BD34" s="26">
        <f t="shared" si="61"/>
        <v>0.92450583640976614</v>
      </c>
      <c r="BE34" s="26">
        <f t="shared" si="61"/>
        <v>3.4592117340639687E-3</v>
      </c>
      <c r="BF34" s="26">
        <f t="shared" si="61"/>
        <v>3.4592234444337654E-3</v>
      </c>
      <c r="BG34" s="26">
        <f t="shared" si="61"/>
        <v>3.4592234444337654E-3</v>
      </c>
      <c r="BH34" s="26">
        <f t="shared" si="61"/>
        <v>3.4592234444337654E-3</v>
      </c>
      <c r="BI34" s="26">
        <f t="shared" si="61"/>
        <v>3.4592234444337654E-3</v>
      </c>
      <c r="BJ34" s="26">
        <f t="shared" si="61"/>
        <v>3.4592234444337654E-3</v>
      </c>
      <c r="BK34" s="26">
        <f t="shared" si="61"/>
        <v>3.4592234444337654E-3</v>
      </c>
      <c r="BL34" s="26">
        <f t="shared" si="61"/>
        <v>3.7124125489154877E-3</v>
      </c>
      <c r="BM34" s="26">
        <f t="shared" si="61"/>
        <v>1.1801238434315671E-3</v>
      </c>
      <c r="BN34" s="26">
        <f t="shared" si="61"/>
        <v>4.1123481290918232E-3</v>
      </c>
      <c r="BO34" s="26">
        <f t="shared" ref="BO34:CO34" si="62">IF(HLOOKUP(BO$10,DIST_Look_Up_Table,25,FALSE)&gt;=0.001,HLOOKUP(BO$10,DIST_Look_Up_Table,25,FALSE),0)</f>
        <v>4.1123486433641606E-3</v>
      </c>
      <c r="BP34" s="26">
        <f t="shared" si="62"/>
        <v>4.1123486433641606E-3</v>
      </c>
      <c r="BQ34" s="26">
        <f t="shared" si="62"/>
        <v>4.1123486433641606E-3</v>
      </c>
      <c r="BR34" s="26">
        <f t="shared" si="62"/>
        <v>4.1123486433641606E-3</v>
      </c>
      <c r="BS34" s="26">
        <f t="shared" si="62"/>
        <v>4.1123486433641606E-3</v>
      </c>
      <c r="BT34" s="26">
        <f t="shared" si="62"/>
        <v>4.1123486433641606E-3</v>
      </c>
      <c r="BU34" s="26">
        <f t="shared" si="62"/>
        <v>3.7114518797470119E-3</v>
      </c>
      <c r="BV34" s="26">
        <f t="shared" si="62"/>
        <v>7.7203685096149414E-3</v>
      </c>
      <c r="BW34" s="26">
        <f t="shared" si="62"/>
        <v>1.9876763760100281E-3</v>
      </c>
      <c r="BX34" s="26">
        <f t="shared" si="62"/>
        <v>1.9876764922323667E-3</v>
      </c>
      <c r="BY34" s="26">
        <f t="shared" si="62"/>
        <v>1.9876764922323667E-3</v>
      </c>
      <c r="BZ34" s="26">
        <f t="shared" si="62"/>
        <v>1.9876764922323667E-3</v>
      </c>
      <c r="CA34" s="26">
        <f t="shared" si="62"/>
        <v>1.9876764922323667E-3</v>
      </c>
      <c r="CB34" s="26">
        <f t="shared" si="62"/>
        <v>1.9876764922323667E-3</v>
      </c>
      <c r="CC34" s="26">
        <f t="shared" si="62"/>
        <v>1.9876764922323667E-3</v>
      </c>
      <c r="CD34" s="26">
        <f t="shared" si="62"/>
        <v>1.9528908957877845E-3</v>
      </c>
      <c r="CE34" s="26">
        <f t="shared" si="62"/>
        <v>2.300748298620427E-3</v>
      </c>
      <c r="CF34" s="26">
        <f t="shared" si="62"/>
        <v>0.33877217744340432</v>
      </c>
      <c r="CG34" s="26">
        <f t="shared" si="62"/>
        <v>0.95924819045006648</v>
      </c>
      <c r="CH34" s="26">
        <f t="shared" si="62"/>
        <v>2.8301316216907874E-3</v>
      </c>
      <c r="CI34" s="26">
        <f t="shared" si="62"/>
        <v>0</v>
      </c>
      <c r="CJ34" s="26">
        <f t="shared" si="62"/>
        <v>4.1123481290918232E-3</v>
      </c>
      <c r="CK34" s="26">
        <f t="shared" si="62"/>
        <v>3.4592117340639687E-3</v>
      </c>
      <c r="CL34" s="26">
        <f t="shared" si="62"/>
        <v>0</v>
      </c>
      <c r="CM34" s="26">
        <f t="shared" si="62"/>
        <v>1.9876763760100281E-3</v>
      </c>
      <c r="CN34" s="26">
        <f t="shared" si="62"/>
        <v>0.95924819045006648</v>
      </c>
      <c r="CO34" s="26">
        <f t="shared" si="62"/>
        <v>2.8224548794400055E-3</v>
      </c>
      <c r="CP34" s="26"/>
      <c r="CQ34" s="26"/>
      <c r="CR34" s="26"/>
      <c r="CS34" s="26"/>
      <c r="CT34" s="26"/>
      <c r="CU34" s="26"/>
      <c r="CV34" s="26"/>
      <c r="CW34" s="26"/>
      <c r="CX34" s="26"/>
      <c r="CY34" s="26"/>
      <c r="CZ34" s="26"/>
      <c r="DA34" s="26"/>
      <c r="DB34" s="26"/>
      <c r="DC34" s="26"/>
      <c r="DD34" s="26"/>
      <c r="DE34" s="26"/>
      <c r="DF34" s="26"/>
      <c r="DG34" s="26"/>
      <c r="DH34" s="26"/>
      <c r="DI34" s="26"/>
      <c r="DJ34" s="26"/>
      <c r="DK34" s="26"/>
      <c r="DL34" s="26"/>
      <c r="DM34" s="26"/>
      <c r="DN34" s="26"/>
      <c r="DO34" s="26"/>
      <c r="DP34" s="26"/>
      <c r="DQ34" s="26"/>
      <c r="DR34" s="26"/>
      <c r="DS34" s="26"/>
      <c r="DT34" s="26"/>
      <c r="DU34" s="26"/>
      <c r="DV34" s="26"/>
      <c r="DW34" s="26"/>
      <c r="DX34" s="26"/>
      <c r="DY34" s="26"/>
      <c r="DZ34" s="26"/>
      <c r="EA34" s="26"/>
      <c r="EB34" s="26"/>
      <c r="EC34" s="26"/>
      <c r="ED34" s="26"/>
      <c r="EE34" s="26"/>
      <c r="EF34" s="26"/>
      <c r="EG34" s="26"/>
      <c r="EH34" s="26"/>
      <c r="EI34" s="26"/>
      <c r="EJ34" s="26"/>
      <c r="EK34" s="26"/>
      <c r="EL34" s="26"/>
      <c r="EM34" s="26"/>
      <c r="EN34" s="26"/>
      <c r="EO34" s="26"/>
      <c r="EP34" s="26"/>
      <c r="EQ34" s="26"/>
      <c r="ER34" s="26"/>
      <c r="ES34" s="26"/>
      <c r="ET34" s="26"/>
      <c r="EU34" s="26"/>
      <c r="EV34" s="26"/>
      <c r="EW34" s="26"/>
      <c r="EX34" s="26"/>
      <c r="EY34" s="26"/>
      <c r="EZ34" s="26"/>
      <c r="FA34" s="26"/>
      <c r="FB34" s="26"/>
      <c r="FC34" s="26"/>
      <c r="FD34" s="26"/>
      <c r="FE34" s="26"/>
      <c r="FF34" s="26"/>
      <c r="FG34" s="26"/>
      <c r="FH34" s="26"/>
      <c r="FI34" s="26"/>
      <c r="FJ34" s="26"/>
      <c r="FK34" s="26"/>
      <c r="FL34" s="26"/>
      <c r="FM34" s="26"/>
      <c r="FN34" s="26"/>
      <c r="FO34" s="26"/>
      <c r="FP34" s="26"/>
      <c r="FQ34" s="26"/>
      <c r="FR34" s="26"/>
      <c r="FS34" s="26"/>
      <c r="FT34" s="26"/>
      <c r="FU34" s="26"/>
      <c r="FV34" s="26"/>
      <c r="FW34" s="26"/>
      <c r="FX34" s="26"/>
      <c r="FY34" s="26"/>
      <c r="FZ34" s="26"/>
      <c r="GA34" s="26"/>
      <c r="GB34" s="26"/>
      <c r="GC34" s="26"/>
      <c r="GD34" s="26"/>
      <c r="GE34" s="26"/>
      <c r="GF34" s="26"/>
      <c r="GG34" s="26"/>
      <c r="GH34" s="26"/>
      <c r="GI34" s="26"/>
      <c r="GJ34" s="26"/>
      <c r="GK34" s="26"/>
      <c r="GL34" s="26"/>
      <c r="GM34" s="26"/>
      <c r="GN34" s="26"/>
      <c r="GO34" s="26"/>
      <c r="GP34" s="26"/>
      <c r="GQ34" s="26"/>
      <c r="GR34" s="26"/>
      <c r="GS34" s="26"/>
      <c r="GT34" s="26"/>
      <c r="GU34" s="26"/>
      <c r="GV34" s="26"/>
      <c r="GW34" s="26"/>
    </row>
    <row r="35" spans="1:205" s="12" customFormat="1" ht="12" customHeight="1" x14ac:dyDescent="0.15">
      <c r="A35" s="17" t="s">
        <v>180</v>
      </c>
      <c r="B35" s="18"/>
      <c r="C35" s="26">
        <f t="shared" ref="C35:AH35" si="63">IF(HLOOKUP(C$10,DIST_Look_Up_Table,26,FALSE)&gt;=0.001,HLOOKUP(C$10,DIST_Look_Up_Table,26,FALSE),0)</f>
        <v>0.94333392268258198</v>
      </c>
      <c r="D35" s="26">
        <f t="shared" si="63"/>
        <v>1.2773250626004852E-2</v>
      </c>
      <c r="E35" s="26">
        <f t="shared" si="63"/>
        <v>1.052237130452106E-2</v>
      </c>
      <c r="F35" s="26">
        <f t="shared" si="63"/>
        <v>7.1498024329852087E-3</v>
      </c>
      <c r="G35" s="26">
        <f t="shared" si="63"/>
        <v>4.123601664476477E-2</v>
      </c>
      <c r="H35" s="26">
        <f t="shared" si="63"/>
        <v>6.5635382935550241E-2</v>
      </c>
      <c r="I35" s="26">
        <f t="shared" si="63"/>
        <v>0.14947446390347069</v>
      </c>
      <c r="J35" s="26">
        <f t="shared" si="63"/>
        <v>0.12311981918121739</v>
      </c>
      <c r="K35" s="26">
        <f t="shared" si="63"/>
        <v>0.13075603094082824</v>
      </c>
      <c r="L35" s="26">
        <f t="shared" si="63"/>
        <v>0.14706924783872927</v>
      </c>
      <c r="M35" s="26">
        <f t="shared" si="63"/>
        <v>0</v>
      </c>
      <c r="N35" s="26">
        <f t="shared" si="63"/>
        <v>0</v>
      </c>
      <c r="O35" s="26">
        <f t="shared" si="63"/>
        <v>0.12338033875241312</v>
      </c>
      <c r="P35" s="26">
        <f t="shared" si="63"/>
        <v>0.1470693160257058</v>
      </c>
      <c r="Q35" s="26">
        <f t="shared" si="63"/>
        <v>0.1470692345828532</v>
      </c>
      <c r="R35" s="26">
        <f t="shared" si="63"/>
        <v>0</v>
      </c>
      <c r="S35" s="26">
        <f t="shared" si="63"/>
        <v>0</v>
      </c>
      <c r="T35" s="26">
        <f t="shared" si="63"/>
        <v>0.12338033875241312</v>
      </c>
      <c r="U35" s="26">
        <f t="shared" si="63"/>
        <v>0.14706929844792072</v>
      </c>
      <c r="V35" s="26">
        <f t="shared" si="63"/>
        <v>0.14706929844792072</v>
      </c>
      <c r="W35" s="26">
        <f t="shared" si="63"/>
        <v>1.1229060425937746E-2</v>
      </c>
      <c r="X35" s="26">
        <f t="shared" si="63"/>
        <v>1.1229060425937746E-2</v>
      </c>
      <c r="Y35" s="26">
        <f t="shared" si="63"/>
        <v>0</v>
      </c>
      <c r="Z35" s="26">
        <f t="shared" si="63"/>
        <v>0</v>
      </c>
      <c r="AA35" s="26">
        <f t="shared" si="63"/>
        <v>0</v>
      </c>
      <c r="AB35" s="26">
        <f t="shared" si="63"/>
        <v>0.1470692658271946</v>
      </c>
      <c r="AC35" s="26">
        <f t="shared" si="63"/>
        <v>0.15810753083700427</v>
      </c>
      <c r="AD35" s="26">
        <f t="shared" si="63"/>
        <v>0.95142411584903797</v>
      </c>
      <c r="AE35" s="26">
        <f t="shared" si="63"/>
        <v>0</v>
      </c>
      <c r="AF35" s="26">
        <f t="shared" si="63"/>
        <v>0.63439946288909399</v>
      </c>
      <c r="AG35" s="26">
        <f t="shared" si="63"/>
        <v>3.4104170107769366E-2</v>
      </c>
      <c r="AH35" s="26">
        <f t="shared" si="63"/>
        <v>3.4104170107769366E-2</v>
      </c>
      <c r="AI35" s="26">
        <f t="shared" ref="AI35:BN35" si="64">IF(HLOOKUP(AI$10,DIST_Look_Up_Table,26,FALSE)&gt;=0.001,HLOOKUP(AI$10,DIST_Look_Up_Table,26,FALSE),0)</f>
        <v>0.95142430386575549</v>
      </c>
      <c r="AJ35" s="26">
        <f t="shared" si="64"/>
        <v>0.95142430386575549</v>
      </c>
      <c r="AK35" s="26">
        <f t="shared" si="64"/>
        <v>0.95142429127098904</v>
      </c>
      <c r="AL35" s="26">
        <f t="shared" si="64"/>
        <v>0.95142430386575549</v>
      </c>
      <c r="AM35" s="26">
        <f t="shared" si="64"/>
        <v>1.2719274539516453E-2</v>
      </c>
      <c r="AN35" s="26">
        <f t="shared" si="64"/>
        <v>0</v>
      </c>
      <c r="AO35" s="26">
        <f t="shared" si="64"/>
        <v>0</v>
      </c>
      <c r="AP35" s="26">
        <f t="shared" si="64"/>
        <v>0.18947693467507362</v>
      </c>
      <c r="AQ35" s="26">
        <f t="shared" si="64"/>
        <v>0.18947693467507362</v>
      </c>
      <c r="AR35" s="26">
        <f t="shared" si="64"/>
        <v>0</v>
      </c>
      <c r="AS35" s="26">
        <f t="shared" si="64"/>
        <v>4.0835989507842993E-2</v>
      </c>
      <c r="AT35" s="26">
        <f t="shared" si="64"/>
        <v>0</v>
      </c>
      <c r="AU35" s="26">
        <f t="shared" si="64"/>
        <v>0</v>
      </c>
      <c r="AV35" s="26">
        <f t="shared" si="64"/>
        <v>0</v>
      </c>
      <c r="AW35" s="26">
        <f t="shared" si="64"/>
        <v>0</v>
      </c>
      <c r="AX35" s="26">
        <f t="shared" si="64"/>
        <v>0</v>
      </c>
      <c r="AY35" s="26">
        <f t="shared" si="64"/>
        <v>0</v>
      </c>
      <c r="AZ35" s="26">
        <f t="shared" si="64"/>
        <v>0</v>
      </c>
      <c r="BA35" s="26">
        <f t="shared" si="64"/>
        <v>0</v>
      </c>
      <c r="BB35" s="26">
        <f t="shared" si="64"/>
        <v>0</v>
      </c>
      <c r="BC35" s="26">
        <f t="shared" si="64"/>
        <v>0</v>
      </c>
      <c r="BD35" s="26">
        <f t="shared" si="64"/>
        <v>0</v>
      </c>
      <c r="BE35" s="26">
        <f t="shared" si="64"/>
        <v>3.4104170107769366E-2</v>
      </c>
      <c r="BF35" s="26">
        <f t="shared" si="64"/>
        <v>3.4104282287311549E-2</v>
      </c>
      <c r="BG35" s="26">
        <f t="shared" si="64"/>
        <v>3.4104282287311549E-2</v>
      </c>
      <c r="BH35" s="26">
        <f t="shared" si="64"/>
        <v>3.4104282287311549E-2</v>
      </c>
      <c r="BI35" s="26">
        <f t="shared" si="64"/>
        <v>3.4104282287311549E-2</v>
      </c>
      <c r="BJ35" s="26">
        <f t="shared" si="64"/>
        <v>3.4104282287311549E-2</v>
      </c>
      <c r="BK35" s="26">
        <f t="shared" si="64"/>
        <v>3.4104282287311549E-2</v>
      </c>
      <c r="BL35" s="26">
        <f t="shared" si="64"/>
        <v>2.4396920230485931E-2</v>
      </c>
      <c r="BM35" s="26">
        <f t="shared" si="64"/>
        <v>0.12147980299771242</v>
      </c>
      <c r="BN35" s="26">
        <f t="shared" si="64"/>
        <v>0</v>
      </c>
      <c r="BO35" s="26">
        <f t="shared" ref="BO35:CO35" si="65">IF(HLOOKUP(BO$10,DIST_Look_Up_Table,26,FALSE)&gt;=0.001,HLOOKUP(BO$10,DIST_Look_Up_Table,26,FALSE),0)</f>
        <v>0</v>
      </c>
      <c r="BP35" s="26">
        <f t="shared" si="65"/>
        <v>0</v>
      </c>
      <c r="BQ35" s="26">
        <f t="shared" si="65"/>
        <v>0</v>
      </c>
      <c r="BR35" s="26">
        <f t="shared" si="65"/>
        <v>0</v>
      </c>
      <c r="BS35" s="26">
        <f t="shared" si="65"/>
        <v>0</v>
      </c>
      <c r="BT35" s="26">
        <f t="shared" si="65"/>
        <v>0</v>
      </c>
      <c r="BU35" s="26">
        <f t="shared" si="65"/>
        <v>0</v>
      </c>
      <c r="BV35" s="26">
        <f t="shared" si="65"/>
        <v>0</v>
      </c>
      <c r="BW35" s="26">
        <f t="shared" si="65"/>
        <v>0</v>
      </c>
      <c r="BX35" s="26">
        <f t="shared" si="65"/>
        <v>0</v>
      </c>
      <c r="BY35" s="26">
        <f t="shared" si="65"/>
        <v>0</v>
      </c>
      <c r="BZ35" s="26">
        <f t="shared" si="65"/>
        <v>0</v>
      </c>
      <c r="CA35" s="26">
        <f t="shared" si="65"/>
        <v>0</v>
      </c>
      <c r="CB35" s="26">
        <f t="shared" si="65"/>
        <v>0</v>
      </c>
      <c r="CC35" s="26">
        <f t="shared" si="65"/>
        <v>0</v>
      </c>
      <c r="CD35" s="26">
        <f t="shared" si="65"/>
        <v>0</v>
      </c>
      <c r="CE35" s="26">
        <f t="shared" si="65"/>
        <v>0</v>
      </c>
      <c r="CF35" s="26">
        <f t="shared" si="65"/>
        <v>7.9873313659150222E-2</v>
      </c>
      <c r="CG35" s="26">
        <f t="shared" si="65"/>
        <v>0</v>
      </c>
      <c r="CH35" s="26">
        <f t="shared" si="65"/>
        <v>0.12364679263789725</v>
      </c>
      <c r="CI35" s="26">
        <f t="shared" si="65"/>
        <v>0</v>
      </c>
      <c r="CJ35" s="26">
        <f t="shared" si="65"/>
        <v>0</v>
      </c>
      <c r="CK35" s="26">
        <f t="shared" si="65"/>
        <v>3.4104170107769366E-2</v>
      </c>
      <c r="CL35" s="26">
        <f t="shared" si="65"/>
        <v>0</v>
      </c>
      <c r="CM35" s="26">
        <f t="shared" si="65"/>
        <v>0</v>
      </c>
      <c r="CN35" s="26">
        <f t="shared" si="65"/>
        <v>0</v>
      </c>
      <c r="CO35" s="26">
        <f t="shared" si="65"/>
        <v>0.12311981918121739</v>
      </c>
      <c r="CP35" s="26"/>
      <c r="CQ35" s="26"/>
      <c r="CR35" s="26"/>
      <c r="CS35" s="26"/>
      <c r="CT35" s="26"/>
      <c r="CU35" s="26"/>
      <c r="CV35" s="26"/>
      <c r="CW35" s="26"/>
      <c r="CX35" s="26"/>
      <c r="CY35" s="26"/>
      <c r="CZ35" s="26"/>
      <c r="DA35" s="26"/>
      <c r="DB35" s="26"/>
      <c r="DC35" s="26"/>
      <c r="DD35" s="26"/>
      <c r="DE35" s="26"/>
      <c r="DF35" s="26"/>
      <c r="DG35" s="26"/>
      <c r="DH35" s="26"/>
      <c r="DI35" s="26"/>
      <c r="DJ35" s="26"/>
      <c r="DK35" s="26"/>
      <c r="DL35" s="26"/>
      <c r="DM35" s="26"/>
      <c r="DN35" s="26"/>
      <c r="DO35" s="26"/>
      <c r="DP35" s="26"/>
      <c r="DQ35" s="26"/>
      <c r="DR35" s="26"/>
      <c r="DS35" s="26"/>
      <c r="DT35" s="26"/>
      <c r="DU35" s="26"/>
      <c r="DV35" s="26"/>
      <c r="DW35" s="26"/>
      <c r="DX35" s="26"/>
      <c r="DY35" s="26"/>
      <c r="DZ35" s="26"/>
      <c r="EA35" s="26"/>
      <c r="EB35" s="26"/>
      <c r="EC35" s="26"/>
      <c r="ED35" s="26"/>
      <c r="EE35" s="26"/>
      <c r="EF35" s="26"/>
      <c r="EG35" s="26"/>
      <c r="EH35" s="26"/>
      <c r="EI35" s="26"/>
      <c r="EJ35" s="26"/>
      <c r="EK35" s="26"/>
      <c r="EL35" s="26"/>
      <c r="EM35" s="26"/>
      <c r="EN35" s="26"/>
      <c r="EO35" s="26"/>
      <c r="EP35" s="26"/>
      <c r="EQ35" s="26"/>
      <c r="ER35" s="26"/>
      <c r="ES35" s="26"/>
      <c r="ET35" s="26"/>
      <c r="EU35" s="26"/>
      <c r="EV35" s="26"/>
      <c r="EW35" s="26"/>
      <c r="EX35" s="26"/>
      <c r="EY35" s="26"/>
      <c r="EZ35" s="26"/>
      <c r="FA35" s="26"/>
      <c r="FB35" s="26"/>
      <c r="FC35" s="26"/>
      <c r="FD35" s="26"/>
      <c r="FE35" s="26"/>
      <c r="FF35" s="26"/>
      <c r="FG35" s="26"/>
      <c r="FH35" s="26"/>
      <c r="FI35" s="26"/>
      <c r="FJ35" s="26"/>
      <c r="FK35" s="26"/>
      <c r="FL35" s="26"/>
      <c r="FM35" s="26"/>
      <c r="FN35" s="26"/>
      <c r="FO35" s="26"/>
      <c r="FP35" s="26"/>
      <c r="FQ35" s="26"/>
      <c r="FR35" s="26"/>
      <c r="FS35" s="26"/>
      <c r="FT35" s="26"/>
      <c r="FU35" s="26"/>
      <c r="FV35" s="26"/>
      <c r="FW35" s="26"/>
      <c r="FX35" s="26"/>
      <c r="FY35" s="26"/>
      <c r="FZ35" s="26"/>
      <c r="GA35" s="26"/>
      <c r="GB35" s="26"/>
      <c r="GC35" s="26"/>
      <c r="GD35" s="26"/>
      <c r="GE35" s="26"/>
      <c r="GF35" s="26"/>
      <c r="GG35" s="26"/>
      <c r="GH35" s="26"/>
      <c r="GI35" s="26"/>
      <c r="GJ35" s="26"/>
      <c r="GK35" s="26"/>
      <c r="GL35" s="26"/>
      <c r="GM35" s="26"/>
      <c r="GN35" s="26"/>
      <c r="GO35" s="26"/>
      <c r="GP35" s="26"/>
      <c r="GQ35" s="26"/>
      <c r="GR35" s="26"/>
      <c r="GS35" s="26"/>
      <c r="GT35" s="26"/>
      <c r="GU35" s="26"/>
      <c r="GV35" s="26"/>
      <c r="GW35" s="26"/>
    </row>
    <row r="36" spans="1:205" s="12" customFormat="1" ht="12" customHeight="1" x14ac:dyDescent="0.15">
      <c r="A36" s="17" t="s">
        <v>181</v>
      </c>
      <c r="B36" s="18"/>
      <c r="C36" s="26">
        <f t="shared" ref="C36:AH36" si="66">IF(HLOOKUP(C$10,DIST_Look_Up_Table,27,FALSE)&gt;=0.001,HLOOKUP(C$10,DIST_Look_Up_Table,27,FALSE),0)</f>
        <v>0</v>
      </c>
      <c r="D36" s="26">
        <f t="shared" si="66"/>
        <v>1.3180497737734433E-3</v>
      </c>
      <c r="E36" s="26">
        <f t="shared" si="66"/>
        <v>0</v>
      </c>
      <c r="F36" s="26">
        <f t="shared" si="66"/>
        <v>0</v>
      </c>
      <c r="G36" s="26">
        <f t="shared" si="66"/>
        <v>0</v>
      </c>
      <c r="H36" s="26">
        <f t="shared" si="66"/>
        <v>0</v>
      </c>
      <c r="I36" s="26">
        <f t="shared" si="66"/>
        <v>0</v>
      </c>
      <c r="J36" s="26">
        <f t="shared" si="66"/>
        <v>0</v>
      </c>
      <c r="K36" s="26">
        <f t="shared" si="66"/>
        <v>0</v>
      </c>
      <c r="L36" s="26">
        <f t="shared" si="66"/>
        <v>0</v>
      </c>
      <c r="M36" s="26">
        <f t="shared" si="66"/>
        <v>0</v>
      </c>
      <c r="N36" s="26">
        <f t="shared" si="66"/>
        <v>0</v>
      </c>
      <c r="O36" s="26">
        <f t="shared" si="66"/>
        <v>0</v>
      </c>
      <c r="P36" s="26">
        <f t="shared" si="66"/>
        <v>0</v>
      </c>
      <c r="Q36" s="26">
        <f t="shared" si="66"/>
        <v>0</v>
      </c>
      <c r="R36" s="26">
        <f t="shared" si="66"/>
        <v>0</v>
      </c>
      <c r="S36" s="26">
        <f t="shared" si="66"/>
        <v>0</v>
      </c>
      <c r="T36" s="26">
        <f t="shared" si="66"/>
        <v>0</v>
      </c>
      <c r="U36" s="26">
        <f t="shared" si="66"/>
        <v>0</v>
      </c>
      <c r="V36" s="26">
        <f t="shared" si="66"/>
        <v>0</v>
      </c>
      <c r="W36" s="26">
        <f t="shared" si="66"/>
        <v>0</v>
      </c>
      <c r="X36" s="26">
        <f t="shared" si="66"/>
        <v>0</v>
      </c>
      <c r="Y36" s="26">
        <f t="shared" si="66"/>
        <v>0</v>
      </c>
      <c r="Z36" s="26">
        <f t="shared" si="66"/>
        <v>0</v>
      </c>
      <c r="AA36" s="26">
        <f t="shared" si="66"/>
        <v>0</v>
      </c>
      <c r="AB36" s="26">
        <f t="shared" si="66"/>
        <v>0</v>
      </c>
      <c r="AC36" s="26">
        <f t="shared" si="66"/>
        <v>0</v>
      </c>
      <c r="AD36" s="26">
        <f t="shared" si="66"/>
        <v>0</v>
      </c>
      <c r="AE36" s="26">
        <f t="shared" si="66"/>
        <v>0</v>
      </c>
      <c r="AF36" s="26">
        <f t="shared" si="66"/>
        <v>0</v>
      </c>
      <c r="AG36" s="26">
        <f t="shared" si="66"/>
        <v>0</v>
      </c>
      <c r="AH36" s="26">
        <f t="shared" si="66"/>
        <v>0</v>
      </c>
      <c r="AI36" s="26">
        <f t="shared" ref="AI36:BN36" si="67">IF(HLOOKUP(AI$10,DIST_Look_Up_Table,27,FALSE)&gt;=0.001,HLOOKUP(AI$10,DIST_Look_Up_Table,27,FALSE),0)</f>
        <v>0</v>
      </c>
      <c r="AJ36" s="26">
        <f t="shared" si="67"/>
        <v>0</v>
      </c>
      <c r="AK36" s="26">
        <f t="shared" si="67"/>
        <v>0</v>
      </c>
      <c r="AL36" s="26">
        <f t="shared" si="67"/>
        <v>0</v>
      </c>
      <c r="AM36" s="26">
        <f t="shared" si="67"/>
        <v>0</v>
      </c>
      <c r="AN36" s="26">
        <f t="shared" si="67"/>
        <v>0</v>
      </c>
      <c r="AO36" s="26">
        <f t="shared" si="67"/>
        <v>0</v>
      </c>
      <c r="AP36" s="26">
        <f t="shared" si="67"/>
        <v>0</v>
      </c>
      <c r="AQ36" s="26">
        <f t="shared" si="67"/>
        <v>0</v>
      </c>
      <c r="AR36" s="26">
        <f t="shared" si="67"/>
        <v>0</v>
      </c>
      <c r="AS36" s="26">
        <f t="shared" si="67"/>
        <v>0</v>
      </c>
      <c r="AT36" s="26">
        <f t="shared" si="67"/>
        <v>0</v>
      </c>
      <c r="AU36" s="26">
        <f t="shared" si="67"/>
        <v>0</v>
      </c>
      <c r="AV36" s="26">
        <f t="shared" si="67"/>
        <v>0</v>
      </c>
      <c r="AW36" s="26">
        <f t="shared" si="67"/>
        <v>0</v>
      </c>
      <c r="AX36" s="26">
        <f t="shared" si="67"/>
        <v>0</v>
      </c>
      <c r="AY36" s="26">
        <f t="shared" si="67"/>
        <v>0</v>
      </c>
      <c r="AZ36" s="26">
        <f t="shared" si="67"/>
        <v>0</v>
      </c>
      <c r="BA36" s="26">
        <f t="shared" si="67"/>
        <v>0</v>
      </c>
      <c r="BB36" s="26">
        <f t="shared" si="67"/>
        <v>0</v>
      </c>
      <c r="BC36" s="26">
        <f t="shared" si="67"/>
        <v>0</v>
      </c>
      <c r="BD36" s="26">
        <f t="shared" si="67"/>
        <v>0</v>
      </c>
      <c r="BE36" s="26">
        <f t="shared" si="67"/>
        <v>0</v>
      </c>
      <c r="BF36" s="26">
        <f t="shared" si="67"/>
        <v>0</v>
      </c>
      <c r="BG36" s="26">
        <f t="shared" si="67"/>
        <v>0</v>
      </c>
      <c r="BH36" s="26">
        <f t="shared" si="67"/>
        <v>0</v>
      </c>
      <c r="BI36" s="26">
        <f t="shared" si="67"/>
        <v>0</v>
      </c>
      <c r="BJ36" s="26">
        <f t="shared" si="67"/>
        <v>0</v>
      </c>
      <c r="BK36" s="26">
        <f t="shared" si="67"/>
        <v>0</v>
      </c>
      <c r="BL36" s="26">
        <f t="shared" si="67"/>
        <v>0</v>
      </c>
      <c r="BM36" s="26">
        <f t="shared" si="67"/>
        <v>0</v>
      </c>
      <c r="BN36" s="26">
        <f t="shared" si="67"/>
        <v>0</v>
      </c>
      <c r="BO36" s="26">
        <f t="shared" ref="BO36:CO36" si="68">IF(HLOOKUP(BO$10,DIST_Look_Up_Table,27,FALSE)&gt;=0.001,HLOOKUP(BO$10,DIST_Look_Up_Table,27,FALSE),0)</f>
        <v>0</v>
      </c>
      <c r="BP36" s="26">
        <f t="shared" si="68"/>
        <v>0</v>
      </c>
      <c r="BQ36" s="26">
        <f t="shared" si="68"/>
        <v>0</v>
      </c>
      <c r="BR36" s="26">
        <f t="shared" si="68"/>
        <v>0</v>
      </c>
      <c r="BS36" s="26">
        <f t="shared" si="68"/>
        <v>0</v>
      </c>
      <c r="BT36" s="26">
        <f t="shared" si="68"/>
        <v>0</v>
      </c>
      <c r="BU36" s="26">
        <f t="shared" si="68"/>
        <v>0</v>
      </c>
      <c r="BV36" s="26">
        <f t="shared" si="68"/>
        <v>0</v>
      </c>
      <c r="BW36" s="26">
        <f t="shared" si="68"/>
        <v>0</v>
      </c>
      <c r="BX36" s="26">
        <f t="shared" si="68"/>
        <v>0</v>
      </c>
      <c r="BY36" s="26">
        <f t="shared" si="68"/>
        <v>0</v>
      </c>
      <c r="BZ36" s="26">
        <f t="shared" si="68"/>
        <v>0</v>
      </c>
      <c r="CA36" s="26">
        <f t="shared" si="68"/>
        <v>0</v>
      </c>
      <c r="CB36" s="26">
        <f t="shared" si="68"/>
        <v>0</v>
      </c>
      <c r="CC36" s="26">
        <f t="shared" si="68"/>
        <v>0</v>
      </c>
      <c r="CD36" s="26">
        <f t="shared" si="68"/>
        <v>0</v>
      </c>
      <c r="CE36" s="26">
        <f t="shared" si="68"/>
        <v>0</v>
      </c>
      <c r="CF36" s="26">
        <f t="shared" si="68"/>
        <v>0</v>
      </c>
      <c r="CG36" s="26">
        <f t="shared" si="68"/>
        <v>0</v>
      </c>
      <c r="CH36" s="26">
        <f t="shared" si="68"/>
        <v>0</v>
      </c>
      <c r="CI36" s="26">
        <f t="shared" si="68"/>
        <v>0</v>
      </c>
      <c r="CJ36" s="26">
        <f t="shared" si="68"/>
        <v>0</v>
      </c>
      <c r="CK36" s="26">
        <f t="shared" si="68"/>
        <v>0</v>
      </c>
      <c r="CL36" s="26">
        <f t="shared" si="68"/>
        <v>0</v>
      </c>
      <c r="CM36" s="26">
        <f t="shared" si="68"/>
        <v>0</v>
      </c>
      <c r="CN36" s="26">
        <f t="shared" si="68"/>
        <v>0</v>
      </c>
      <c r="CO36" s="26">
        <f t="shared" si="68"/>
        <v>0</v>
      </c>
      <c r="CP36" s="26"/>
      <c r="CQ36" s="26"/>
      <c r="CR36" s="26"/>
      <c r="CS36" s="26"/>
      <c r="CT36" s="26"/>
      <c r="CU36" s="26"/>
      <c r="CV36" s="26"/>
      <c r="CW36" s="26"/>
      <c r="CX36" s="26"/>
      <c r="CY36" s="26"/>
      <c r="CZ36" s="26"/>
      <c r="DA36" s="26"/>
      <c r="DB36" s="26"/>
      <c r="DC36" s="26"/>
      <c r="DD36" s="26"/>
      <c r="DE36" s="26"/>
      <c r="DF36" s="26"/>
      <c r="DG36" s="26"/>
      <c r="DH36" s="26"/>
      <c r="DI36" s="26"/>
      <c r="DJ36" s="26"/>
      <c r="DK36" s="26"/>
      <c r="DL36" s="26"/>
      <c r="DM36" s="26"/>
      <c r="DN36" s="26"/>
      <c r="DO36" s="26"/>
      <c r="DP36" s="26"/>
      <c r="DQ36" s="26"/>
      <c r="DR36" s="26"/>
      <c r="DS36" s="26"/>
      <c r="DT36" s="26"/>
      <c r="DU36" s="26"/>
      <c r="DV36" s="26"/>
      <c r="DW36" s="26"/>
      <c r="DX36" s="26"/>
      <c r="DY36" s="26"/>
      <c r="DZ36" s="26"/>
      <c r="EA36" s="26"/>
      <c r="EB36" s="26"/>
      <c r="EC36" s="26"/>
      <c r="ED36" s="26"/>
      <c r="EE36" s="26"/>
      <c r="EF36" s="26"/>
      <c r="EG36" s="26"/>
      <c r="EH36" s="26"/>
      <c r="EI36" s="26"/>
      <c r="EJ36" s="26"/>
      <c r="EK36" s="26"/>
      <c r="EL36" s="26"/>
      <c r="EM36" s="26"/>
      <c r="EN36" s="26"/>
      <c r="EO36" s="26"/>
      <c r="EP36" s="26"/>
      <c r="EQ36" s="26"/>
      <c r="ER36" s="26"/>
      <c r="ES36" s="26"/>
      <c r="ET36" s="26"/>
      <c r="EU36" s="26"/>
      <c r="EV36" s="26"/>
      <c r="EW36" s="26"/>
      <c r="EX36" s="26"/>
      <c r="EY36" s="26"/>
      <c r="EZ36" s="26"/>
      <c r="FA36" s="26"/>
      <c r="FB36" s="26"/>
      <c r="FC36" s="26"/>
      <c r="FD36" s="26"/>
      <c r="FE36" s="26"/>
      <c r="FF36" s="26"/>
      <c r="FG36" s="26"/>
      <c r="FH36" s="26"/>
      <c r="FI36" s="26"/>
      <c r="FJ36" s="26"/>
      <c r="FK36" s="26"/>
      <c r="FL36" s="26"/>
      <c r="FM36" s="26"/>
      <c r="FN36" s="26"/>
      <c r="FO36" s="26"/>
      <c r="FP36" s="26"/>
      <c r="FQ36" s="26"/>
      <c r="FR36" s="26"/>
      <c r="FS36" s="26"/>
      <c r="FT36" s="26"/>
      <c r="FU36" s="26"/>
      <c r="FV36" s="26"/>
      <c r="FW36" s="26"/>
      <c r="FX36" s="26"/>
      <c r="FY36" s="26"/>
      <c r="FZ36" s="26"/>
      <c r="GA36" s="26"/>
      <c r="GB36" s="26"/>
      <c r="GC36" s="26"/>
      <c r="GD36" s="26"/>
      <c r="GE36" s="26"/>
      <c r="GF36" s="26"/>
      <c r="GG36" s="26"/>
      <c r="GH36" s="26"/>
      <c r="GI36" s="26"/>
      <c r="GJ36" s="26"/>
      <c r="GK36" s="26"/>
      <c r="GL36" s="26"/>
      <c r="GM36" s="26"/>
      <c r="GN36" s="26"/>
      <c r="GO36" s="26"/>
      <c r="GP36" s="26"/>
      <c r="GQ36" s="26"/>
      <c r="GR36" s="26"/>
      <c r="GS36" s="26"/>
      <c r="GT36" s="26"/>
      <c r="GU36" s="26"/>
      <c r="GV36" s="26"/>
      <c r="GW36" s="26"/>
    </row>
    <row r="37" spans="1:205" s="12" customFormat="1" ht="12" customHeight="1" x14ac:dyDescent="0.15">
      <c r="A37" s="17" t="s">
        <v>182</v>
      </c>
      <c r="B37" s="18"/>
      <c r="C37" s="26">
        <f t="shared" ref="C37:AH37" si="69">IF(HLOOKUP(C$10,DIST_Look_Up_Table,28,FALSE)&gt;=0.001,HLOOKUP(C$10,DIST_Look_Up_Table,28,FALSE),0)</f>
        <v>0</v>
      </c>
      <c r="D37" s="26">
        <f t="shared" si="69"/>
        <v>0</v>
      </c>
      <c r="E37" s="26">
        <f t="shared" si="69"/>
        <v>0</v>
      </c>
      <c r="F37" s="26">
        <f t="shared" si="69"/>
        <v>0</v>
      </c>
      <c r="G37" s="26">
        <f t="shared" si="69"/>
        <v>0</v>
      </c>
      <c r="H37" s="26">
        <f t="shared" si="69"/>
        <v>0</v>
      </c>
      <c r="I37" s="26">
        <f t="shared" si="69"/>
        <v>0</v>
      </c>
      <c r="J37" s="26">
        <f t="shared" si="69"/>
        <v>0</v>
      </c>
      <c r="K37" s="26">
        <f t="shared" si="69"/>
        <v>0</v>
      </c>
      <c r="L37" s="26">
        <f t="shared" si="69"/>
        <v>0</v>
      </c>
      <c r="M37" s="26">
        <f t="shared" si="69"/>
        <v>0</v>
      </c>
      <c r="N37" s="26">
        <f t="shared" si="69"/>
        <v>0</v>
      </c>
      <c r="O37" s="26">
        <f t="shared" si="69"/>
        <v>0</v>
      </c>
      <c r="P37" s="26">
        <f t="shared" si="69"/>
        <v>0</v>
      </c>
      <c r="Q37" s="26">
        <f t="shared" si="69"/>
        <v>0</v>
      </c>
      <c r="R37" s="26">
        <f t="shared" si="69"/>
        <v>0</v>
      </c>
      <c r="S37" s="26">
        <f t="shared" si="69"/>
        <v>0</v>
      </c>
      <c r="T37" s="26">
        <f t="shared" si="69"/>
        <v>0</v>
      </c>
      <c r="U37" s="26">
        <f t="shared" si="69"/>
        <v>0</v>
      </c>
      <c r="V37" s="26">
        <f t="shared" si="69"/>
        <v>0</v>
      </c>
      <c r="W37" s="26">
        <f t="shared" si="69"/>
        <v>0</v>
      </c>
      <c r="X37" s="26">
        <f t="shared" si="69"/>
        <v>0</v>
      </c>
      <c r="Y37" s="26">
        <f t="shared" si="69"/>
        <v>0</v>
      </c>
      <c r="Z37" s="26">
        <f t="shared" si="69"/>
        <v>0</v>
      </c>
      <c r="AA37" s="26">
        <f t="shared" si="69"/>
        <v>0</v>
      </c>
      <c r="AB37" s="26">
        <f t="shared" si="69"/>
        <v>0</v>
      </c>
      <c r="AC37" s="26">
        <f t="shared" si="69"/>
        <v>0</v>
      </c>
      <c r="AD37" s="26">
        <f t="shared" si="69"/>
        <v>0</v>
      </c>
      <c r="AE37" s="26">
        <f t="shared" si="69"/>
        <v>0</v>
      </c>
      <c r="AF37" s="26">
        <f t="shared" si="69"/>
        <v>0</v>
      </c>
      <c r="AG37" s="26">
        <f t="shared" si="69"/>
        <v>0</v>
      </c>
      <c r="AH37" s="26">
        <f t="shared" si="69"/>
        <v>0</v>
      </c>
      <c r="AI37" s="26">
        <f t="shared" ref="AI37:BN37" si="70">IF(HLOOKUP(AI$10,DIST_Look_Up_Table,28,FALSE)&gt;=0.001,HLOOKUP(AI$10,DIST_Look_Up_Table,28,FALSE),0)</f>
        <v>0</v>
      </c>
      <c r="AJ37" s="26">
        <f t="shared" si="70"/>
        <v>0</v>
      </c>
      <c r="AK37" s="26">
        <f t="shared" si="70"/>
        <v>0</v>
      </c>
      <c r="AL37" s="26">
        <f t="shared" si="70"/>
        <v>0</v>
      </c>
      <c r="AM37" s="26">
        <f t="shared" si="70"/>
        <v>0</v>
      </c>
      <c r="AN37" s="26">
        <f t="shared" si="70"/>
        <v>0</v>
      </c>
      <c r="AO37" s="26">
        <f t="shared" si="70"/>
        <v>0</v>
      </c>
      <c r="AP37" s="26">
        <f t="shared" si="70"/>
        <v>0</v>
      </c>
      <c r="AQ37" s="26">
        <f t="shared" si="70"/>
        <v>0</v>
      </c>
      <c r="AR37" s="26">
        <f t="shared" si="70"/>
        <v>0</v>
      </c>
      <c r="AS37" s="26">
        <f t="shared" si="70"/>
        <v>0</v>
      </c>
      <c r="AT37" s="26">
        <f t="shared" si="70"/>
        <v>0</v>
      </c>
      <c r="AU37" s="26">
        <f t="shared" si="70"/>
        <v>0</v>
      </c>
      <c r="AV37" s="26">
        <f t="shared" si="70"/>
        <v>0</v>
      </c>
      <c r="AW37" s="26">
        <f t="shared" si="70"/>
        <v>0</v>
      </c>
      <c r="AX37" s="26">
        <f t="shared" si="70"/>
        <v>0</v>
      </c>
      <c r="AY37" s="26">
        <f t="shared" si="70"/>
        <v>0</v>
      </c>
      <c r="AZ37" s="26">
        <f t="shared" si="70"/>
        <v>0</v>
      </c>
      <c r="BA37" s="26">
        <f t="shared" si="70"/>
        <v>0</v>
      </c>
      <c r="BB37" s="26">
        <f t="shared" si="70"/>
        <v>0</v>
      </c>
      <c r="BC37" s="26">
        <f t="shared" si="70"/>
        <v>0</v>
      </c>
      <c r="BD37" s="26">
        <f t="shared" si="70"/>
        <v>0</v>
      </c>
      <c r="BE37" s="26">
        <f t="shared" si="70"/>
        <v>0</v>
      </c>
      <c r="BF37" s="26">
        <f t="shared" si="70"/>
        <v>0</v>
      </c>
      <c r="BG37" s="26">
        <f t="shared" si="70"/>
        <v>0</v>
      </c>
      <c r="BH37" s="26">
        <f t="shared" si="70"/>
        <v>0</v>
      </c>
      <c r="BI37" s="26">
        <f t="shared" si="70"/>
        <v>0</v>
      </c>
      <c r="BJ37" s="26">
        <f t="shared" si="70"/>
        <v>0</v>
      </c>
      <c r="BK37" s="26">
        <f t="shared" si="70"/>
        <v>0</v>
      </c>
      <c r="BL37" s="26">
        <f t="shared" si="70"/>
        <v>0</v>
      </c>
      <c r="BM37" s="26">
        <f t="shared" si="70"/>
        <v>0</v>
      </c>
      <c r="BN37" s="26">
        <f t="shared" si="70"/>
        <v>0</v>
      </c>
      <c r="BO37" s="26">
        <f t="shared" ref="BO37:CO37" si="71">IF(HLOOKUP(BO$10,DIST_Look_Up_Table,28,FALSE)&gt;=0.001,HLOOKUP(BO$10,DIST_Look_Up_Table,28,FALSE),0)</f>
        <v>0</v>
      </c>
      <c r="BP37" s="26">
        <f t="shared" si="71"/>
        <v>0</v>
      </c>
      <c r="BQ37" s="26">
        <f t="shared" si="71"/>
        <v>0</v>
      </c>
      <c r="BR37" s="26">
        <f t="shared" si="71"/>
        <v>0</v>
      </c>
      <c r="BS37" s="26">
        <f t="shared" si="71"/>
        <v>0</v>
      </c>
      <c r="BT37" s="26">
        <f t="shared" si="71"/>
        <v>0</v>
      </c>
      <c r="BU37" s="26">
        <f t="shared" si="71"/>
        <v>0</v>
      </c>
      <c r="BV37" s="26">
        <f t="shared" si="71"/>
        <v>0</v>
      </c>
      <c r="BW37" s="26">
        <f t="shared" si="71"/>
        <v>0</v>
      </c>
      <c r="BX37" s="26">
        <f t="shared" si="71"/>
        <v>0</v>
      </c>
      <c r="BY37" s="26">
        <f t="shared" si="71"/>
        <v>0</v>
      </c>
      <c r="BZ37" s="26">
        <f t="shared" si="71"/>
        <v>0</v>
      </c>
      <c r="CA37" s="26">
        <f t="shared" si="71"/>
        <v>0</v>
      </c>
      <c r="CB37" s="26">
        <f t="shared" si="71"/>
        <v>0</v>
      </c>
      <c r="CC37" s="26">
        <f t="shared" si="71"/>
        <v>0</v>
      </c>
      <c r="CD37" s="26">
        <f t="shared" si="71"/>
        <v>0</v>
      </c>
      <c r="CE37" s="26">
        <f t="shared" si="71"/>
        <v>0</v>
      </c>
      <c r="CF37" s="26">
        <f t="shared" si="71"/>
        <v>0</v>
      </c>
      <c r="CG37" s="26">
        <f t="shared" si="71"/>
        <v>0</v>
      </c>
      <c r="CH37" s="26">
        <f t="shared" si="71"/>
        <v>0</v>
      </c>
      <c r="CI37" s="26">
        <f t="shared" si="71"/>
        <v>0</v>
      </c>
      <c r="CJ37" s="26">
        <f t="shared" si="71"/>
        <v>0</v>
      </c>
      <c r="CK37" s="26">
        <f t="shared" si="71"/>
        <v>0</v>
      </c>
      <c r="CL37" s="26">
        <f t="shared" si="71"/>
        <v>0</v>
      </c>
      <c r="CM37" s="26">
        <f t="shared" si="71"/>
        <v>0</v>
      </c>
      <c r="CN37" s="26">
        <f t="shared" si="71"/>
        <v>0</v>
      </c>
      <c r="CO37" s="26">
        <f t="shared" si="71"/>
        <v>0</v>
      </c>
      <c r="CP37" s="26"/>
      <c r="CQ37" s="26"/>
      <c r="CR37" s="26"/>
      <c r="CS37" s="26"/>
      <c r="CT37" s="26"/>
      <c r="CU37" s="26"/>
      <c r="CV37" s="26"/>
      <c r="CW37" s="26"/>
      <c r="CX37" s="26"/>
      <c r="CY37" s="26"/>
      <c r="CZ37" s="26"/>
      <c r="DA37" s="26"/>
      <c r="DB37" s="26"/>
      <c r="DC37" s="26"/>
      <c r="DD37" s="26"/>
      <c r="DE37" s="26"/>
      <c r="DF37" s="26"/>
      <c r="DG37" s="26"/>
      <c r="DH37" s="26"/>
      <c r="DI37" s="26"/>
      <c r="DJ37" s="26"/>
      <c r="DK37" s="26"/>
      <c r="DL37" s="26"/>
      <c r="DM37" s="26"/>
      <c r="DN37" s="26"/>
      <c r="DO37" s="26"/>
      <c r="DP37" s="26"/>
      <c r="DQ37" s="26"/>
      <c r="DR37" s="26"/>
      <c r="DS37" s="26"/>
      <c r="DT37" s="26"/>
      <c r="DU37" s="26"/>
      <c r="DV37" s="26"/>
      <c r="DW37" s="26"/>
      <c r="DX37" s="26"/>
      <c r="DY37" s="26"/>
      <c r="DZ37" s="26"/>
      <c r="EA37" s="26"/>
      <c r="EB37" s="26"/>
      <c r="EC37" s="26"/>
      <c r="ED37" s="26"/>
      <c r="EE37" s="26"/>
      <c r="EF37" s="26"/>
      <c r="EG37" s="26"/>
      <c r="EH37" s="26"/>
      <c r="EI37" s="26"/>
      <c r="EJ37" s="26"/>
      <c r="EK37" s="26"/>
      <c r="EL37" s="26"/>
      <c r="EM37" s="26"/>
      <c r="EN37" s="26"/>
      <c r="EO37" s="26"/>
      <c r="EP37" s="26"/>
      <c r="EQ37" s="26"/>
      <c r="ER37" s="26"/>
      <c r="ES37" s="26"/>
      <c r="ET37" s="26"/>
      <c r="EU37" s="26"/>
      <c r="EV37" s="26"/>
      <c r="EW37" s="26"/>
      <c r="EX37" s="26"/>
      <c r="EY37" s="26"/>
      <c r="EZ37" s="26"/>
      <c r="FA37" s="26"/>
      <c r="FB37" s="26"/>
      <c r="FC37" s="26"/>
      <c r="FD37" s="26"/>
      <c r="FE37" s="26"/>
      <c r="FF37" s="26"/>
      <c r="FG37" s="26"/>
      <c r="FH37" s="26"/>
      <c r="FI37" s="26"/>
      <c r="FJ37" s="26"/>
      <c r="FK37" s="26"/>
      <c r="FL37" s="26"/>
      <c r="FM37" s="26"/>
      <c r="FN37" s="26"/>
      <c r="FO37" s="26"/>
      <c r="FP37" s="26"/>
      <c r="FQ37" s="26"/>
      <c r="FR37" s="26"/>
      <c r="FS37" s="26"/>
      <c r="FT37" s="26"/>
      <c r="FU37" s="26"/>
      <c r="FV37" s="26"/>
      <c r="FW37" s="26"/>
      <c r="FX37" s="26"/>
      <c r="FY37" s="26"/>
      <c r="FZ37" s="26"/>
      <c r="GA37" s="26"/>
      <c r="GB37" s="26"/>
      <c r="GC37" s="26"/>
      <c r="GD37" s="26"/>
      <c r="GE37" s="26"/>
      <c r="GF37" s="26"/>
      <c r="GG37" s="26"/>
      <c r="GH37" s="26"/>
      <c r="GI37" s="26"/>
      <c r="GJ37" s="26"/>
      <c r="GK37" s="26"/>
      <c r="GL37" s="26"/>
      <c r="GM37" s="26"/>
      <c r="GN37" s="26"/>
      <c r="GO37" s="26"/>
      <c r="GP37" s="26"/>
      <c r="GQ37" s="26"/>
      <c r="GR37" s="26"/>
      <c r="GS37" s="26"/>
      <c r="GT37" s="26"/>
      <c r="GU37" s="26"/>
      <c r="GV37" s="26"/>
      <c r="GW37" s="26"/>
    </row>
    <row r="38" spans="1:205" s="12" customFormat="1" ht="12" customHeight="1" x14ac:dyDescent="0.15">
      <c r="A38" s="17" t="s">
        <v>183</v>
      </c>
      <c r="B38" s="18"/>
      <c r="C38" s="26">
        <f t="shared" ref="C38:AH38" si="72">IF(HLOOKUP(C$10,DIST_Look_Up_Table,29,FALSE)&gt;=0.001,HLOOKUP(C$10,DIST_Look_Up_Table,29,FALSE),0)</f>
        <v>0</v>
      </c>
      <c r="D38" s="26">
        <f t="shared" si="72"/>
        <v>0</v>
      </c>
      <c r="E38" s="26">
        <f t="shared" si="72"/>
        <v>0</v>
      </c>
      <c r="F38" s="26">
        <f t="shared" si="72"/>
        <v>0</v>
      </c>
      <c r="G38" s="26">
        <f t="shared" si="72"/>
        <v>0</v>
      </c>
      <c r="H38" s="26">
        <f t="shared" si="72"/>
        <v>0</v>
      </c>
      <c r="I38" s="26">
        <f t="shared" si="72"/>
        <v>0</v>
      </c>
      <c r="J38" s="26">
        <f t="shared" si="72"/>
        <v>0</v>
      </c>
      <c r="K38" s="26">
        <f t="shared" si="72"/>
        <v>0</v>
      </c>
      <c r="L38" s="26">
        <f t="shared" si="72"/>
        <v>0</v>
      </c>
      <c r="M38" s="26">
        <f t="shared" si="72"/>
        <v>0</v>
      </c>
      <c r="N38" s="26">
        <f t="shared" si="72"/>
        <v>0</v>
      </c>
      <c r="O38" s="26">
        <f t="shared" si="72"/>
        <v>0</v>
      </c>
      <c r="P38" s="26">
        <f t="shared" si="72"/>
        <v>0</v>
      </c>
      <c r="Q38" s="26">
        <f t="shared" si="72"/>
        <v>0</v>
      </c>
      <c r="R38" s="26">
        <f t="shared" si="72"/>
        <v>0</v>
      </c>
      <c r="S38" s="26">
        <f t="shared" si="72"/>
        <v>0</v>
      </c>
      <c r="T38" s="26">
        <f t="shared" si="72"/>
        <v>0</v>
      </c>
      <c r="U38" s="26">
        <f t="shared" si="72"/>
        <v>0</v>
      </c>
      <c r="V38" s="26">
        <f t="shared" si="72"/>
        <v>0</v>
      </c>
      <c r="W38" s="26">
        <f t="shared" si="72"/>
        <v>0</v>
      </c>
      <c r="X38" s="26">
        <f t="shared" si="72"/>
        <v>0</v>
      </c>
      <c r="Y38" s="26">
        <f t="shared" si="72"/>
        <v>0</v>
      </c>
      <c r="Z38" s="26">
        <f t="shared" si="72"/>
        <v>0</v>
      </c>
      <c r="AA38" s="26">
        <f t="shared" si="72"/>
        <v>0</v>
      </c>
      <c r="AB38" s="26">
        <f t="shared" si="72"/>
        <v>0</v>
      </c>
      <c r="AC38" s="26">
        <f t="shared" si="72"/>
        <v>0</v>
      </c>
      <c r="AD38" s="26">
        <f t="shared" si="72"/>
        <v>0</v>
      </c>
      <c r="AE38" s="26">
        <f t="shared" si="72"/>
        <v>0</v>
      </c>
      <c r="AF38" s="26">
        <f t="shared" si="72"/>
        <v>0</v>
      </c>
      <c r="AG38" s="26">
        <f t="shared" si="72"/>
        <v>0</v>
      </c>
      <c r="AH38" s="26">
        <f t="shared" si="72"/>
        <v>0</v>
      </c>
      <c r="AI38" s="26">
        <f t="shared" ref="AI38:BN38" si="73">IF(HLOOKUP(AI$10,DIST_Look_Up_Table,29,FALSE)&gt;=0.001,HLOOKUP(AI$10,DIST_Look_Up_Table,29,FALSE),0)</f>
        <v>0</v>
      </c>
      <c r="AJ38" s="26">
        <f t="shared" si="73"/>
        <v>0</v>
      </c>
      <c r="AK38" s="26">
        <f t="shared" si="73"/>
        <v>0</v>
      </c>
      <c r="AL38" s="26">
        <f t="shared" si="73"/>
        <v>0</v>
      </c>
      <c r="AM38" s="26">
        <f t="shared" si="73"/>
        <v>0</v>
      </c>
      <c r="AN38" s="26">
        <f t="shared" si="73"/>
        <v>0</v>
      </c>
      <c r="AO38" s="26">
        <f t="shared" si="73"/>
        <v>0</v>
      </c>
      <c r="AP38" s="26">
        <f t="shared" si="73"/>
        <v>0</v>
      </c>
      <c r="AQ38" s="26">
        <f t="shared" si="73"/>
        <v>0</v>
      </c>
      <c r="AR38" s="26">
        <f t="shared" si="73"/>
        <v>0</v>
      </c>
      <c r="AS38" s="26">
        <f t="shared" si="73"/>
        <v>0</v>
      </c>
      <c r="AT38" s="26">
        <f t="shared" si="73"/>
        <v>0</v>
      </c>
      <c r="AU38" s="26">
        <f t="shared" si="73"/>
        <v>0</v>
      </c>
      <c r="AV38" s="26">
        <f t="shared" si="73"/>
        <v>0</v>
      </c>
      <c r="AW38" s="26">
        <f t="shared" si="73"/>
        <v>0</v>
      </c>
      <c r="AX38" s="26">
        <f t="shared" si="73"/>
        <v>0</v>
      </c>
      <c r="AY38" s="26">
        <f t="shared" si="73"/>
        <v>0</v>
      </c>
      <c r="AZ38" s="26">
        <f t="shared" si="73"/>
        <v>0</v>
      </c>
      <c r="BA38" s="26">
        <f t="shared" si="73"/>
        <v>0</v>
      </c>
      <c r="BB38" s="26">
        <f t="shared" si="73"/>
        <v>0</v>
      </c>
      <c r="BC38" s="26">
        <f t="shared" si="73"/>
        <v>0</v>
      </c>
      <c r="BD38" s="26">
        <f t="shared" si="73"/>
        <v>0</v>
      </c>
      <c r="BE38" s="26">
        <f t="shared" si="73"/>
        <v>0</v>
      </c>
      <c r="BF38" s="26">
        <f t="shared" si="73"/>
        <v>0</v>
      </c>
      <c r="BG38" s="26">
        <f t="shared" si="73"/>
        <v>0</v>
      </c>
      <c r="BH38" s="26">
        <f t="shared" si="73"/>
        <v>0</v>
      </c>
      <c r="BI38" s="26">
        <f t="shared" si="73"/>
        <v>0</v>
      </c>
      <c r="BJ38" s="26">
        <f t="shared" si="73"/>
        <v>0</v>
      </c>
      <c r="BK38" s="26">
        <f t="shared" si="73"/>
        <v>0</v>
      </c>
      <c r="BL38" s="26">
        <f t="shared" si="73"/>
        <v>0</v>
      </c>
      <c r="BM38" s="26">
        <f t="shared" si="73"/>
        <v>0</v>
      </c>
      <c r="BN38" s="26">
        <f t="shared" si="73"/>
        <v>0</v>
      </c>
      <c r="BO38" s="26">
        <f t="shared" ref="BO38:CO38" si="74">IF(HLOOKUP(BO$10,DIST_Look_Up_Table,29,FALSE)&gt;=0.001,HLOOKUP(BO$10,DIST_Look_Up_Table,29,FALSE),0)</f>
        <v>0</v>
      </c>
      <c r="BP38" s="26">
        <f t="shared" si="74"/>
        <v>0</v>
      </c>
      <c r="BQ38" s="26">
        <f t="shared" si="74"/>
        <v>0</v>
      </c>
      <c r="BR38" s="26">
        <f t="shared" si="74"/>
        <v>0</v>
      </c>
      <c r="BS38" s="26">
        <f t="shared" si="74"/>
        <v>0</v>
      </c>
      <c r="BT38" s="26">
        <f t="shared" si="74"/>
        <v>0</v>
      </c>
      <c r="BU38" s="26">
        <f t="shared" si="74"/>
        <v>0</v>
      </c>
      <c r="BV38" s="26">
        <f t="shared" si="74"/>
        <v>0</v>
      </c>
      <c r="BW38" s="26">
        <f t="shared" si="74"/>
        <v>0</v>
      </c>
      <c r="BX38" s="26">
        <f t="shared" si="74"/>
        <v>0</v>
      </c>
      <c r="BY38" s="26">
        <f t="shared" si="74"/>
        <v>0</v>
      </c>
      <c r="BZ38" s="26">
        <f t="shared" si="74"/>
        <v>0</v>
      </c>
      <c r="CA38" s="26">
        <f t="shared" si="74"/>
        <v>0</v>
      </c>
      <c r="CB38" s="26">
        <f t="shared" si="74"/>
        <v>0</v>
      </c>
      <c r="CC38" s="26">
        <f t="shared" si="74"/>
        <v>0</v>
      </c>
      <c r="CD38" s="26">
        <f t="shared" si="74"/>
        <v>0</v>
      </c>
      <c r="CE38" s="26">
        <f t="shared" si="74"/>
        <v>0</v>
      </c>
      <c r="CF38" s="26">
        <f t="shared" si="74"/>
        <v>0</v>
      </c>
      <c r="CG38" s="26">
        <f t="shared" si="74"/>
        <v>0</v>
      </c>
      <c r="CH38" s="26">
        <f t="shared" si="74"/>
        <v>0</v>
      </c>
      <c r="CI38" s="26">
        <f t="shared" si="74"/>
        <v>0</v>
      </c>
      <c r="CJ38" s="26">
        <f t="shared" si="74"/>
        <v>0</v>
      </c>
      <c r="CK38" s="26">
        <f t="shared" si="74"/>
        <v>0</v>
      </c>
      <c r="CL38" s="26">
        <f t="shared" si="74"/>
        <v>0</v>
      </c>
      <c r="CM38" s="26">
        <f t="shared" si="74"/>
        <v>0</v>
      </c>
      <c r="CN38" s="26">
        <f t="shared" si="74"/>
        <v>0</v>
      </c>
      <c r="CO38" s="26">
        <f t="shared" si="74"/>
        <v>0</v>
      </c>
      <c r="CP38" s="26"/>
      <c r="CQ38" s="26"/>
      <c r="CR38" s="26"/>
      <c r="CS38" s="26"/>
      <c r="CT38" s="26"/>
      <c r="CU38" s="26"/>
      <c r="CV38" s="26"/>
      <c r="CW38" s="26"/>
      <c r="CX38" s="26"/>
      <c r="CY38" s="26"/>
      <c r="CZ38" s="26"/>
      <c r="DA38" s="26"/>
      <c r="DB38" s="26"/>
      <c r="DC38" s="26"/>
      <c r="DD38" s="26"/>
      <c r="DE38" s="26"/>
      <c r="DF38" s="26"/>
      <c r="DG38" s="26"/>
      <c r="DH38" s="26"/>
      <c r="DI38" s="26"/>
      <c r="DJ38" s="26"/>
      <c r="DK38" s="26"/>
      <c r="DL38" s="26"/>
      <c r="DM38" s="26"/>
      <c r="DN38" s="26"/>
      <c r="DO38" s="26"/>
      <c r="DP38" s="26"/>
      <c r="DQ38" s="26"/>
      <c r="DR38" s="26"/>
      <c r="DS38" s="26"/>
      <c r="DT38" s="26"/>
      <c r="DU38" s="26"/>
      <c r="DV38" s="26"/>
      <c r="DW38" s="26"/>
      <c r="DX38" s="26"/>
      <c r="DY38" s="26"/>
      <c r="DZ38" s="26"/>
      <c r="EA38" s="26"/>
      <c r="EB38" s="26"/>
      <c r="EC38" s="26"/>
      <c r="ED38" s="26"/>
      <c r="EE38" s="26"/>
      <c r="EF38" s="26"/>
      <c r="EG38" s="26"/>
      <c r="EH38" s="26"/>
      <c r="EI38" s="26"/>
      <c r="EJ38" s="26"/>
      <c r="EK38" s="26"/>
      <c r="EL38" s="26"/>
      <c r="EM38" s="26"/>
      <c r="EN38" s="26"/>
      <c r="EO38" s="26"/>
      <c r="EP38" s="26"/>
      <c r="EQ38" s="26"/>
      <c r="ER38" s="26"/>
      <c r="ES38" s="26"/>
      <c r="ET38" s="26"/>
      <c r="EU38" s="26"/>
      <c r="EV38" s="26"/>
      <c r="EW38" s="26"/>
      <c r="EX38" s="26"/>
      <c r="EY38" s="26"/>
      <c r="EZ38" s="26"/>
      <c r="FA38" s="26"/>
      <c r="FB38" s="26"/>
      <c r="FC38" s="26"/>
      <c r="FD38" s="26"/>
      <c r="FE38" s="26"/>
      <c r="FF38" s="26"/>
      <c r="FG38" s="26"/>
      <c r="FH38" s="26"/>
      <c r="FI38" s="26"/>
      <c r="FJ38" s="26"/>
      <c r="FK38" s="26"/>
      <c r="FL38" s="26"/>
      <c r="FM38" s="26"/>
      <c r="FN38" s="26"/>
      <c r="FO38" s="26"/>
      <c r="FP38" s="26"/>
      <c r="FQ38" s="26"/>
      <c r="FR38" s="26"/>
      <c r="FS38" s="26"/>
      <c r="FT38" s="26"/>
      <c r="FU38" s="26"/>
      <c r="FV38" s="26"/>
      <c r="FW38" s="26"/>
      <c r="FX38" s="26"/>
      <c r="FY38" s="26"/>
      <c r="FZ38" s="26"/>
      <c r="GA38" s="26"/>
      <c r="GB38" s="26"/>
      <c r="GC38" s="26"/>
      <c r="GD38" s="26"/>
      <c r="GE38" s="26"/>
      <c r="GF38" s="26"/>
      <c r="GG38" s="26"/>
      <c r="GH38" s="26"/>
      <c r="GI38" s="26"/>
      <c r="GJ38" s="26"/>
      <c r="GK38" s="26"/>
      <c r="GL38" s="26"/>
      <c r="GM38" s="26"/>
      <c r="GN38" s="26"/>
      <c r="GO38" s="26"/>
      <c r="GP38" s="26"/>
      <c r="GQ38" s="26"/>
      <c r="GR38" s="26"/>
      <c r="GS38" s="26"/>
      <c r="GT38" s="26"/>
      <c r="GU38" s="26"/>
      <c r="GV38" s="26"/>
      <c r="GW38" s="26"/>
    </row>
    <row r="39" spans="1:205" s="12" customFormat="1" ht="12" customHeight="1" x14ac:dyDescent="0.15">
      <c r="A39" s="17" t="s">
        <v>184</v>
      </c>
      <c r="B39" s="18"/>
      <c r="C39" s="26">
        <f t="shared" ref="C39:AH39" si="75">IF(HLOOKUP(C$10,DIST_Look_Up_Table,30,FALSE)&gt;=0.001,HLOOKUP(C$10,DIST_Look_Up_Table,30,FALSE),0)</f>
        <v>5.619420241027199E-3</v>
      </c>
      <c r="D39" s="26">
        <f t="shared" si="75"/>
        <v>0</v>
      </c>
      <c r="E39" s="26">
        <f t="shared" si="75"/>
        <v>0</v>
      </c>
      <c r="F39" s="26">
        <f t="shared" si="75"/>
        <v>0</v>
      </c>
      <c r="G39" s="26">
        <f t="shared" si="75"/>
        <v>0</v>
      </c>
      <c r="H39" s="26">
        <f t="shared" si="75"/>
        <v>0</v>
      </c>
      <c r="I39" s="26">
        <f t="shared" si="75"/>
        <v>0.76160478585930835</v>
      </c>
      <c r="J39" s="26">
        <f t="shared" si="75"/>
        <v>0.621261227728512</v>
      </c>
      <c r="K39" s="26">
        <f t="shared" si="75"/>
        <v>0.76853207901965315</v>
      </c>
      <c r="L39" s="26">
        <f t="shared" si="75"/>
        <v>0.75335800537312758</v>
      </c>
      <c r="M39" s="26">
        <f t="shared" si="75"/>
        <v>0</v>
      </c>
      <c r="N39" s="26">
        <f t="shared" si="75"/>
        <v>0</v>
      </c>
      <c r="O39" s="26">
        <f t="shared" si="75"/>
        <v>0.62259136214277033</v>
      </c>
      <c r="P39" s="26">
        <f t="shared" si="75"/>
        <v>0.75335792065225937</v>
      </c>
      <c r="Q39" s="26">
        <f t="shared" si="75"/>
        <v>0.75335801056795837</v>
      </c>
      <c r="R39" s="26">
        <f t="shared" si="75"/>
        <v>1</v>
      </c>
      <c r="S39" s="26">
        <f t="shared" si="75"/>
        <v>0</v>
      </c>
      <c r="T39" s="26">
        <f t="shared" si="75"/>
        <v>0.62259136214277033</v>
      </c>
      <c r="U39" s="26">
        <f t="shared" si="75"/>
        <v>0.75335796137302302</v>
      </c>
      <c r="V39" s="26">
        <f t="shared" si="75"/>
        <v>0.75335796137302302</v>
      </c>
      <c r="W39" s="26">
        <f t="shared" si="75"/>
        <v>5.4220711136618071E-3</v>
      </c>
      <c r="X39" s="26">
        <f t="shared" si="75"/>
        <v>5.4220711136618071E-3</v>
      </c>
      <c r="Y39" s="26">
        <f t="shared" si="75"/>
        <v>0</v>
      </c>
      <c r="Z39" s="26">
        <f t="shared" si="75"/>
        <v>1</v>
      </c>
      <c r="AA39" s="26">
        <f t="shared" si="75"/>
        <v>0.2490962185014772</v>
      </c>
      <c r="AB39" s="26">
        <f t="shared" si="75"/>
        <v>0.75335802199090995</v>
      </c>
      <c r="AC39" s="26">
        <f t="shared" si="75"/>
        <v>0.74323250683105035</v>
      </c>
      <c r="AD39" s="26">
        <f t="shared" si="75"/>
        <v>3.5315686708639322E-3</v>
      </c>
      <c r="AE39" s="26">
        <f t="shared" si="75"/>
        <v>0</v>
      </c>
      <c r="AF39" s="26">
        <f t="shared" si="75"/>
        <v>0.3063261748824524</v>
      </c>
      <c r="AG39" s="26">
        <f t="shared" si="75"/>
        <v>0.85885526341570373</v>
      </c>
      <c r="AH39" s="26">
        <f t="shared" si="75"/>
        <v>0.85885526341570373</v>
      </c>
      <c r="AI39" s="26">
        <f t="shared" ref="AI39:BN39" si="76">IF(HLOOKUP(AI$10,DIST_Look_Up_Table,30,FALSE)&gt;=0.001,HLOOKUP(AI$10,DIST_Look_Up_Table,30,FALSE),0)</f>
        <v>3.5312773090590039E-3</v>
      </c>
      <c r="AJ39" s="26">
        <f t="shared" si="76"/>
        <v>3.5312773090590039E-3</v>
      </c>
      <c r="AK39" s="26">
        <f t="shared" si="76"/>
        <v>3.5312772938685994E-3</v>
      </c>
      <c r="AL39" s="26">
        <f t="shared" si="76"/>
        <v>3.5312773090590039E-3</v>
      </c>
      <c r="AM39" s="26">
        <f t="shared" si="76"/>
        <v>5.2683900852116749E-3</v>
      </c>
      <c r="AN39" s="26">
        <f t="shared" si="76"/>
        <v>0</v>
      </c>
      <c r="AO39" s="26">
        <f t="shared" si="76"/>
        <v>0</v>
      </c>
      <c r="AP39" s="26">
        <f t="shared" si="76"/>
        <v>7.8485425641392881E-2</v>
      </c>
      <c r="AQ39" s="26">
        <f t="shared" si="76"/>
        <v>7.8485425641392881E-2</v>
      </c>
      <c r="AR39" s="26">
        <f t="shared" si="76"/>
        <v>0</v>
      </c>
      <c r="AS39" s="26">
        <f t="shared" si="76"/>
        <v>2.3677019494217117E-3</v>
      </c>
      <c r="AT39" s="26">
        <f t="shared" si="76"/>
        <v>0</v>
      </c>
      <c r="AU39" s="26">
        <f t="shared" si="76"/>
        <v>0</v>
      </c>
      <c r="AV39" s="26">
        <f t="shared" si="76"/>
        <v>0</v>
      </c>
      <c r="AW39" s="26">
        <f t="shared" si="76"/>
        <v>0</v>
      </c>
      <c r="AX39" s="26">
        <f t="shared" si="76"/>
        <v>0</v>
      </c>
      <c r="AY39" s="26">
        <f t="shared" si="76"/>
        <v>0</v>
      </c>
      <c r="AZ39" s="26">
        <f t="shared" si="76"/>
        <v>0</v>
      </c>
      <c r="BA39" s="26">
        <f t="shared" si="76"/>
        <v>0</v>
      </c>
      <c r="BB39" s="26">
        <f t="shared" si="76"/>
        <v>0</v>
      </c>
      <c r="BC39" s="26">
        <f t="shared" si="76"/>
        <v>0</v>
      </c>
      <c r="BD39" s="26">
        <f t="shared" si="76"/>
        <v>0</v>
      </c>
      <c r="BE39" s="26">
        <f t="shared" si="76"/>
        <v>0.85885526341570373</v>
      </c>
      <c r="BF39" s="26">
        <f t="shared" si="76"/>
        <v>0.85885481698442789</v>
      </c>
      <c r="BG39" s="26">
        <f t="shared" si="76"/>
        <v>0.85885481698442789</v>
      </c>
      <c r="BH39" s="26">
        <f t="shared" si="76"/>
        <v>0.85885481698442789</v>
      </c>
      <c r="BI39" s="26">
        <f t="shared" si="76"/>
        <v>0.85885481698442789</v>
      </c>
      <c r="BJ39" s="26">
        <f t="shared" si="76"/>
        <v>0.85885481698442789</v>
      </c>
      <c r="BK39" s="26">
        <f t="shared" si="76"/>
        <v>0.85885481698442789</v>
      </c>
      <c r="BL39" s="26">
        <f t="shared" si="76"/>
        <v>0.87261112367361893</v>
      </c>
      <c r="BM39" s="26">
        <f t="shared" si="76"/>
        <v>0.73503784053083987</v>
      </c>
      <c r="BN39" s="26">
        <f t="shared" si="76"/>
        <v>0.2490962185014772</v>
      </c>
      <c r="BO39" s="26">
        <f t="shared" ref="BO39:CO39" si="77">IF(HLOOKUP(BO$10,DIST_Look_Up_Table,30,FALSE)&gt;=0.001,HLOOKUP(BO$10,DIST_Look_Up_Table,30,FALSE),0)</f>
        <v>0.24909621528063183</v>
      </c>
      <c r="BP39" s="26">
        <f t="shared" si="77"/>
        <v>0.24909621528063183</v>
      </c>
      <c r="BQ39" s="26">
        <f t="shared" si="77"/>
        <v>0.24909621528063183</v>
      </c>
      <c r="BR39" s="26">
        <f t="shared" si="77"/>
        <v>0.24909621528063183</v>
      </c>
      <c r="BS39" s="26">
        <f t="shared" si="77"/>
        <v>0.24909621528063183</v>
      </c>
      <c r="BT39" s="26">
        <f t="shared" si="77"/>
        <v>0.24909621528063183</v>
      </c>
      <c r="BU39" s="26">
        <f t="shared" si="77"/>
        <v>0.23801842999895179</v>
      </c>
      <c r="BV39" s="26">
        <f t="shared" si="77"/>
        <v>0.34879502903520215</v>
      </c>
      <c r="BW39" s="26">
        <f t="shared" si="77"/>
        <v>0</v>
      </c>
      <c r="BX39" s="26">
        <f t="shared" si="77"/>
        <v>0</v>
      </c>
      <c r="BY39" s="26">
        <f t="shared" si="77"/>
        <v>0</v>
      </c>
      <c r="BZ39" s="26">
        <f t="shared" si="77"/>
        <v>0</v>
      </c>
      <c r="CA39" s="26">
        <f t="shared" si="77"/>
        <v>0</v>
      </c>
      <c r="CB39" s="26">
        <f t="shared" si="77"/>
        <v>0</v>
      </c>
      <c r="CC39" s="26">
        <f t="shared" si="77"/>
        <v>0</v>
      </c>
      <c r="CD39" s="26">
        <f t="shared" si="77"/>
        <v>0</v>
      </c>
      <c r="CE39" s="26">
        <f t="shared" si="77"/>
        <v>0</v>
      </c>
      <c r="CF39" s="26">
        <f t="shared" si="77"/>
        <v>0.40303984554745292</v>
      </c>
      <c r="CG39" s="26">
        <f t="shared" si="77"/>
        <v>0</v>
      </c>
      <c r="CH39" s="26">
        <f t="shared" si="77"/>
        <v>0.62393591905669399</v>
      </c>
      <c r="CI39" s="26">
        <f t="shared" si="77"/>
        <v>0</v>
      </c>
      <c r="CJ39" s="26">
        <f t="shared" si="77"/>
        <v>0.2490962185014772</v>
      </c>
      <c r="CK39" s="26">
        <f t="shared" si="77"/>
        <v>0.85885526341570373</v>
      </c>
      <c r="CL39" s="26">
        <f t="shared" si="77"/>
        <v>0</v>
      </c>
      <c r="CM39" s="26">
        <f t="shared" si="77"/>
        <v>0</v>
      </c>
      <c r="CN39" s="26">
        <f t="shared" si="77"/>
        <v>0</v>
      </c>
      <c r="CO39" s="26">
        <f t="shared" si="77"/>
        <v>0.621261227728512</v>
      </c>
      <c r="CP39" s="26"/>
      <c r="CQ39" s="26"/>
      <c r="CR39" s="26"/>
      <c r="CS39" s="26"/>
      <c r="CT39" s="26"/>
      <c r="CU39" s="26"/>
      <c r="CV39" s="26"/>
      <c r="CW39" s="26"/>
      <c r="CX39" s="26"/>
      <c r="CY39" s="26"/>
      <c r="CZ39" s="26"/>
      <c r="DA39" s="26"/>
      <c r="DB39" s="26"/>
      <c r="DC39" s="26"/>
      <c r="DD39" s="26"/>
      <c r="DE39" s="26"/>
      <c r="DF39" s="26"/>
      <c r="DG39" s="26"/>
      <c r="DH39" s="26"/>
      <c r="DI39" s="26"/>
      <c r="DJ39" s="26"/>
      <c r="DK39" s="26"/>
      <c r="DL39" s="26"/>
      <c r="DM39" s="26"/>
      <c r="DN39" s="26"/>
      <c r="DO39" s="26"/>
      <c r="DP39" s="26"/>
      <c r="DQ39" s="26"/>
      <c r="DR39" s="26"/>
      <c r="DS39" s="26"/>
      <c r="DT39" s="26"/>
      <c r="DU39" s="26"/>
      <c r="DV39" s="26"/>
      <c r="DW39" s="26"/>
      <c r="DX39" s="26"/>
      <c r="DY39" s="26"/>
      <c r="DZ39" s="26"/>
      <c r="EA39" s="26"/>
      <c r="EB39" s="26"/>
      <c r="EC39" s="26"/>
      <c r="ED39" s="26"/>
      <c r="EE39" s="26"/>
      <c r="EF39" s="26"/>
      <c r="EG39" s="26"/>
      <c r="EH39" s="26"/>
      <c r="EI39" s="26"/>
      <c r="EJ39" s="26"/>
      <c r="EK39" s="26"/>
      <c r="EL39" s="26"/>
      <c r="EM39" s="26"/>
      <c r="EN39" s="26"/>
      <c r="EO39" s="26"/>
      <c r="EP39" s="26"/>
      <c r="EQ39" s="26"/>
      <c r="ER39" s="26"/>
      <c r="ES39" s="26"/>
      <c r="ET39" s="26"/>
      <c r="EU39" s="26"/>
      <c r="EV39" s="26"/>
      <c r="EW39" s="26"/>
      <c r="EX39" s="26"/>
      <c r="EY39" s="26"/>
      <c r="EZ39" s="26"/>
      <c r="FA39" s="26"/>
      <c r="FB39" s="26"/>
      <c r="FC39" s="26"/>
      <c r="FD39" s="26"/>
      <c r="FE39" s="26"/>
      <c r="FF39" s="26"/>
      <c r="FG39" s="26"/>
      <c r="FH39" s="26"/>
      <c r="FI39" s="26"/>
      <c r="FJ39" s="26"/>
      <c r="FK39" s="26"/>
      <c r="FL39" s="26"/>
      <c r="FM39" s="26"/>
      <c r="FN39" s="26"/>
      <c r="FO39" s="26"/>
      <c r="FP39" s="26"/>
      <c r="FQ39" s="26"/>
      <c r="FR39" s="26"/>
      <c r="FS39" s="26"/>
      <c r="FT39" s="26"/>
      <c r="FU39" s="26"/>
      <c r="FV39" s="26"/>
      <c r="FW39" s="26"/>
      <c r="FX39" s="26"/>
      <c r="FY39" s="26"/>
      <c r="FZ39" s="26"/>
      <c r="GA39" s="26"/>
      <c r="GB39" s="26"/>
      <c r="GC39" s="26"/>
      <c r="GD39" s="26"/>
      <c r="GE39" s="26"/>
      <c r="GF39" s="26"/>
      <c r="GG39" s="26"/>
      <c r="GH39" s="26"/>
      <c r="GI39" s="26"/>
      <c r="GJ39" s="26"/>
      <c r="GK39" s="26"/>
      <c r="GL39" s="26"/>
      <c r="GM39" s="26"/>
      <c r="GN39" s="26"/>
      <c r="GO39" s="26"/>
      <c r="GP39" s="26"/>
      <c r="GQ39" s="26"/>
      <c r="GR39" s="26"/>
      <c r="GS39" s="26"/>
      <c r="GT39" s="26"/>
      <c r="GU39" s="26"/>
      <c r="GV39" s="26"/>
      <c r="GW39" s="26"/>
    </row>
    <row r="40" spans="1:205" s="24" customFormat="1" ht="12" customHeight="1" thickBot="1" x14ac:dyDescent="0.2">
      <c r="A40" s="19" t="s">
        <v>825</v>
      </c>
      <c r="B40" s="22"/>
      <c r="C40" s="26"/>
      <c r="D40" s="26"/>
      <c r="E40" s="26"/>
      <c r="F40" s="26"/>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c r="FK40" s="26"/>
      <c r="FL40" s="26"/>
      <c r="FM40" s="26"/>
      <c r="FN40" s="26"/>
      <c r="FO40" s="26"/>
      <c r="FP40" s="26"/>
      <c r="FQ40" s="26"/>
      <c r="FR40" s="26"/>
      <c r="FS40" s="26"/>
      <c r="FT40" s="26"/>
      <c r="FU40" s="26"/>
      <c r="FV40" s="26"/>
      <c r="FW40" s="26"/>
      <c r="FX40" s="26"/>
      <c r="FY40" s="26"/>
      <c r="FZ40" s="26"/>
      <c r="GA40" s="26"/>
      <c r="GB40" s="26"/>
      <c r="GC40" s="26"/>
      <c r="GD40" s="26"/>
      <c r="GE40" s="26"/>
      <c r="GF40" s="26"/>
      <c r="GG40" s="26"/>
      <c r="GH40" s="26"/>
      <c r="GI40" s="26"/>
      <c r="GJ40" s="26"/>
      <c r="GK40" s="26"/>
      <c r="GL40" s="26"/>
      <c r="GM40" s="26"/>
      <c r="GN40" s="26"/>
      <c r="GO40" s="26"/>
      <c r="GP40" s="26"/>
      <c r="GQ40" s="26"/>
      <c r="GR40" s="26"/>
      <c r="GS40" s="26"/>
      <c r="GT40" s="26"/>
      <c r="GU40" s="26"/>
      <c r="GV40" s="26"/>
      <c r="GW40" s="26"/>
    </row>
    <row r="41" spans="1:205" s="60" customFormat="1" ht="12" customHeight="1" thickBot="1" x14ac:dyDescent="0.2">
      <c r="A41" s="35"/>
      <c r="B41" s="36"/>
    </row>
    <row r="42" spans="1:205" s="13" customFormat="1" ht="12" customHeight="1" x14ac:dyDescent="0.15">
      <c r="A42" s="15" t="s">
        <v>186</v>
      </c>
      <c r="B42" s="21" t="s">
        <v>176</v>
      </c>
      <c r="C42" s="14">
        <f t="shared" ref="C42:AH42" si="78">IF(HLOOKUP(C$10,DIST_Look_Up_Table,33,FALSE)&gt;=0.01,HLOOKUP(C$10,DIST_Look_Up_Table,33,FALSE),0)</f>
        <v>2586.8771824302576</v>
      </c>
      <c r="D42" s="14">
        <f t="shared" si="78"/>
        <v>25439.1</v>
      </c>
      <c r="E42" s="14">
        <f t="shared" si="78"/>
        <v>25298.480000000003</v>
      </c>
      <c r="F42" s="14">
        <f t="shared" si="78"/>
        <v>9842.23</v>
      </c>
      <c r="G42" s="14">
        <f t="shared" si="78"/>
        <v>39479.08</v>
      </c>
      <c r="H42" s="14">
        <f t="shared" si="78"/>
        <v>2133.91</v>
      </c>
      <c r="I42" s="14">
        <f t="shared" si="78"/>
        <v>1345.0585120000001</v>
      </c>
      <c r="J42" s="14">
        <f t="shared" si="78"/>
        <v>139390.96170000001</v>
      </c>
      <c r="K42" s="14">
        <f t="shared" si="78"/>
        <v>112669.8317010469</v>
      </c>
      <c r="L42" s="14">
        <f t="shared" si="78"/>
        <v>96302.049599999998</v>
      </c>
      <c r="M42" s="14">
        <f t="shared" si="78"/>
        <v>75471.667000000001</v>
      </c>
      <c r="N42" s="14">
        <f t="shared" si="78"/>
        <v>75471.667000000001</v>
      </c>
      <c r="O42" s="14">
        <f t="shared" si="78"/>
        <v>140735.79449999999</v>
      </c>
      <c r="P42" s="14">
        <f t="shared" si="78"/>
        <v>1367.055382</v>
      </c>
      <c r="Q42" s="14">
        <f t="shared" si="78"/>
        <v>97669.101500000004</v>
      </c>
      <c r="R42" s="14">
        <f t="shared" si="78"/>
        <v>60.88</v>
      </c>
      <c r="S42" s="14">
        <f t="shared" si="78"/>
        <v>0</v>
      </c>
      <c r="T42" s="14">
        <f t="shared" si="78"/>
        <v>140735.79449999999</v>
      </c>
      <c r="U42" s="14">
        <f t="shared" si="78"/>
        <v>116213.17419999999</v>
      </c>
      <c r="V42" s="14">
        <f t="shared" si="78"/>
        <v>116213.17419999999</v>
      </c>
      <c r="W42" s="14">
        <f t="shared" si="78"/>
        <v>24280.223781699999</v>
      </c>
      <c r="X42" s="14">
        <f t="shared" si="78"/>
        <v>24280.223781699999</v>
      </c>
      <c r="Y42" s="14">
        <f t="shared" si="78"/>
        <v>303.27999999999997</v>
      </c>
      <c r="Z42" s="14">
        <f t="shared" si="78"/>
        <v>60.88</v>
      </c>
      <c r="AA42" s="14">
        <f t="shared" si="78"/>
        <v>21.997335138058332</v>
      </c>
      <c r="AB42" s="14">
        <f t="shared" si="78"/>
        <v>18544.064829999999</v>
      </c>
      <c r="AC42" s="14">
        <f t="shared" si="78"/>
        <v>18973.833720119594</v>
      </c>
      <c r="AD42" s="14">
        <f t="shared" si="78"/>
        <v>8831.5598270301034</v>
      </c>
      <c r="AE42" s="14">
        <f t="shared" si="78"/>
        <v>0</v>
      </c>
      <c r="AF42" s="14">
        <f t="shared" si="78"/>
        <v>429.767387819595</v>
      </c>
      <c r="AG42" s="14">
        <f t="shared" si="78"/>
        <v>16408.946420089342</v>
      </c>
      <c r="AH42" s="14">
        <f t="shared" si="78"/>
        <v>16408.946420089342</v>
      </c>
      <c r="AI42" s="14">
        <f t="shared" ref="AI42:BN42" si="79">IF(HLOOKUP(AI$10,DIST_Look_Up_Table,33,FALSE)&gt;=0.01,HLOOKUP(AI$10,DIST_Look_Up_Table,33,FALSE),0)</f>
        <v>11396.44000678157</v>
      </c>
      <c r="AJ42" s="14">
        <f t="shared" si="79"/>
        <v>11396.44000678157</v>
      </c>
      <c r="AK42" s="14">
        <f t="shared" si="79"/>
        <v>2564.8798568513171</v>
      </c>
      <c r="AL42" s="14">
        <f t="shared" si="79"/>
        <v>11396.44000678157</v>
      </c>
      <c r="AM42" s="14">
        <f t="shared" si="79"/>
        <v>25566.709719936804</v>
      </c>
      <c r="AN42" s="14">
        <f t="shared" si="79"/>
        <v>23850.446970226923</v>
      </c>
      <c r="AO42" s="14">
        <f t="shared" si="79"/>
        <v>23850.446970226923</v>
      </c>
      <c r="AP42" s="14">
        <f t="shared" si="79"/>
        <v>1716.1772252524099</v>
      </c>
      <c r="AQ42" s="14">
        <f t="shared" si="79"/>
        <v>1716.1772252524099</v>
      </c>
      <c r="AR42" s="14">
        <f t="shared" si="79"/>
        <v>0</v>
      </c>
      <c r="AS42" s="14">
        <f t="shared" si="79"/>
        <v>1286.4093813598099</v>
      </c>
      <c r="AT42" s="14">
        <f t="shared" si="79"/>
        <v>23850.446970226923</v>
      </c>
      <c r="AU42" s="14">
        <f t="shared" si="79"/>
        <v>75471.667000000001</v>
      </c>
      <c r="AV42" s="14">
        <f t="shared" si="79"/>
        <v>75471.667000000001</v>
      </c>
      <c r="AW42" s="14">
        <f t="shared" si="79"/>
        <v>740340.20409999997</v>
      </c>
      <c r="AX42" s="14">
        <f t="shared" si="79"/>
        <v>740340.20409999997</v>
      </c>
      <c r="AY42" s="14">
        <f t="shared" si="79"/>
        <v>740340.20409999997</v>
      </c>
      <c r="AZ42" s="14">
        <f t="shared" si="79"/>
        <v>740340.20409999997</v>
      </c>
      <c r="BA42" s="14">
        <f t="shared" si="79"/>
        <v>740340.20409999997</v>
      </c>
      <c r="BB42" s="14">
        <f t="shared" si="79"/>
        <v>740340.20409999997</v>
      </c>
      <c r="BC42" s="14">
        <f t="shared" si="79"/>
        <v>629288.45239999995</v>
      </c>
      <c r="BD42" s="14">
        <f t="shared" si="79"/>
        <v>111051.75971490001</v>
      </c>
      <c r="BE42" s="14">
        <f t="shared" si="79"/>
        <v>16408.946420089342</v>
      </c>
      <c r="BF42" s="14">
        <f t="shared" si="79"/>
        <v>124024.45430067526</v>
      </c>
      <c r="BG42" s="14">
        <f t="shared" si="79"/>
        <v>124024.45430067526</v>
      </c>
      <c r="BH42" s="14">
        <f t="shared" si="79"/>
        <v>124024.45430067526</v>
      </c>
      <c r="BI42" s="14">
        <f t="shared" si="79"/>
        <v>124024.45430067526</v>
      </c>
      <c r="BJ42" s="14">
        <f t="shared" si="79"/>
        <v>124024.45430067526</v>
      </c>
      <c r="BK42" s="14">
        <f t="shared" si="79"/>
        <v>124024.45430067526</v>
      </c>
      <c r="BL42" s="14">
        <f t="shared" si="79"/>
        <v>111623.72030044379</v>
      </c>
      <c r="BM42" s="14">
        <f t="shared" si="79"/>
        <v>12401.156100231481</v>
      </c>
      <c r="BN42" s="14">
        <f t="shared" si="79"/>
        <v>21.997335138058332</v>
      </c>
      <c r="BO42" s="14">
        <f t="shared" ref="BO42:CO42" si="80">IF(HLOOKUP(BO$10,DIST_Look_Up_Table,33,FALSE)&gt;=0.01,HLOOKUP(BO$10,DIST_Look_Up_Table,33,FALSE),0)</f>
        <v>20554.013613702999</v>
      </c>
      <c r="BP42" s="14">
        <f t="shared" si="80"/>
        <v>20554.013613702999</v>
      </c>
      <c r="BQ42" s="14">
        <f t="shared" si="80"/>
        <v>20554.013613702999</v>
      </c>
      <c r="BR42" s="14">
        <f t="shared" si="80"/>
        <v>20554.013613702999</v>
      </c>
      <c r="BS42" s="14">
        <f t="shared" si="80"/>
        <v>20554.013613702999</v>
      </c>
      <c r="BT42" s="14">
        <f t="shared" si="80"/>
        <v>20554.013613702999</v>
      </c>
      <c r="BU42" s="14">
        <f t="shared" si="80"/>
        <v>18498.580131040231</v>
      </c>
      <c r="BV42" s="14">
        <f t="shared" si="80"/>
        <v>2055.4303826607702</v>
      </c>
      <c r="BW42" s="14">
        <f t="shared" si="80"/>
        <v>23850.446970226923</v>
      </c>
      <c r="BX42" s="14">
        <f t="shared" si="80"/>
        <v>40507.155120385396</v>
      </c>
      <c r="BY42" s="14">
        <f t="shared" si="80"/>
        <v>40507.155120385396</v>
      </c>
      <c r="BZ42" s="14">
        <f t="shared" si="80"/>
        <v>40507.155120385396</v>
      </c>
      <c r="CA42" s="14">
        <f t="shared" si="80"/>
        <v>40507.155120385396</v>
      </c>
      <c r="CB42" s="14">
        <f t="shared" si="80"/>
        <v>40507.155120385396</v>
      </c>
      <c r="CC42" s="14">
        <f t="shared" si="80"/>
        <v>40507.155120385396</v>
      </c>
      <c r="CD42" s="14">
        <f t="shared" si="80"/>
        <v>36456.455480212666</v>
      </c>
      <c r="CE42" s="14">
        <f t="shared" si="80"/>
        <v>4050.6986381727347</v>
      </c>
      <c r="CF42" s="14">
        <f t="shared" si="80"/>
        <v>214862.62700000001</v>
      </c>
      <c r="CG42" s="14">
        <f t="shared" si="80"/>
        <v>75471.667000000001</v>
      </c>
      <c r="CH42" s="14">
        <f t="shared" si="80"/>
        <v>140432.51449999999</v>
      </c>
      <c r="CI42" s="14">
        <f t="shared" si="80"/>
        <v>0</v>
      </c>
      <c r="CJ42" s="14">
        <f t="shared" si="80"/>
        <v>21.997335138058332</v>
      </c>
      <c r="CK42" s="14">
        <f t="shared" si="80"/>
        <v>16408.946420089342</v>
      </c>
      <c r="CL42" s="14">
        <f t="shared" si="80"/>
        <v>303.27999999999997</v>
      </c>
      <c r="CM42" s="14">
        <f t="shared" si="80"/>
        <v>23850.446970226923</v>
      </c>
      <c r="CN42" s="14">
        <f t="shared" si="80"/>
        <v>75471.667000000001</v>
      </c>
      <c r="CO42" s="14">
        <f t="shared" si="80"/>
        <v>139390.96170000001</v>
      </c>
      <c r="CP42" s="14"/>
      <c r="CQ42" s="14"/>
      <c r="CR42" s="14"/>
      <c r="CS42" s="14"/>
      <c r="CT42" s="14"/>
      <c r="CU42" s="14"/>
      <c r="CV42" s="14"/>
      <c r="CW42" s="14"/>
      <c r="CX42" s="14"/>
      <c r="CY42" s="14"/>
      <c r="CZ42" s="14"/>
      <c r="DA42" s="14"/>
      <c r="DB42" s="14"/>
      <c r="DC42" s="14"/>
      <c r="DD42" s="14"/>
      <c r="DE42" s="14"/>
      <c r="DF42" s="14"/>
      <c r="DG42" s="14"/>
      <c r="DH42" s="14"/>
      <c r="DI42" s="14"/>
      <c r="DJ42" s="14"/>
      <c r="DK42" s="14"/>
      <c r="DL42" s="14"/>
      <c r="DM42" s="14"/>
      <c r="DN42" s="14"/>
      <c r="DO42" s="14"/>
      <c r="DP42" s="14"/>
      <c r="DQ42" s="14"/>
      <c r="DR42" s="14"/>
      <c r="DS42" s="14"/>
      <c r="DT42" s="14"/>
      <c r="DU42" s="14"/>
      <c r="DV42" s="14"/>
      <c r="DW42" s="14"/>
      <c r="DX42" s="14"/>
      <c r="DY42" s="14"/>
      <c r="DZ42" s="14"/>
      <c r="EA42" s="14"/>
      <c r="EB42" s="14"/>
      <c r="EC42" s="14"/>
      <c r="ED42" s="14"/>
      <c r="EE42" s="14"/>
      <c r="EF42" s="14"/>
      <c r="EG42" s="14"/>
      <c r="EH42" s="14"/>
      <c r="EI42" s="14"/>
      <c r="EJ42" s="14"/>
      <c r="EK42" s="14"/>
      <c r="EL42" s="14"/>
      <c r="EM42" s="14"/>
      <c r="EN42" s="14"/>
      <c r="EO42" s="14"/>
      <c r="EP42" s="14"/>
      <c r="EQ42" s="14"/>
      <c r="ER42" s="14"/>
      <c r="ES42" s="14"/>
      <c r="ET42" s="14"/>
      <c r="EU42" s="14"/>
      <c r="EV42" s="14"/>
      <c r="EW42" s="14"/>
      <c r="EX42" s="14"/>
      <c r="EY42" s="14"/>
      <c r="EZ42" s="14"/>
      <c r="FA42" s="14"/>
      <c r="FB42" s="14"/>
      <c r="FC42" s="14"/>
      <c r="FD42" s="14"/>
      <c r="FE42" s="14"/>
      <c r="FF42" s="14"/>
      <c r="FG42" s="14"/>
      <c r="FH42" s="14"/>
      <c r="FI42" s="14"/>
      <c r="FJ42" s="14"/>
      <c r="FK42" s="14"/>
      <c r="FL42" s="14"/>
      <c r="FM42" s="14"/>
      <c r="FN42" s="14"/>
      <c r="FO42" s="14"/>
      <c r="FP42" s="14"/>
      <c r="FQ42" s="14"/>
      <c r="FR42" s="14"/>
      <c r="FS42" s="14"/>
      <c r="FT42" s="14"/>
      <c r="FU42" s="14"/>
      <c r="FV42" s="14"/>
      <c r="FW42" s="14"/>
      <c r="FX42" s="14"/>
      <c r="FY42" s="14"/>
      <c r="FZ42" s="14"/>
      <c r="GA42" s="14"/>
      <c r="GB42" s="14"/>
      <c r="GC42" s="14"/>
      <c r="GD42" s="14"/>
      <c r="GE42" s="14"/>
      <c r="GF42" s="14"/>
      <c r="GG42" s="14"/>
      <c r="GH42" s="14"/>
      <c r="GI42" s="14"/>
      <c r="GJ42" s="14"/>
      <c r="GK42" s="14"/>
      <c r="GL42" s="14"/>
      <c r="GM42" s="14"/>
      <c r="GN42" s="14"/>
      <c r="GO42" s="14"/>
      <c r="GP42" s="14"/>
      <c r="GQ42" s="14"/>
      <c r="GR42" s="14"/>
      <c r="GS42" s="14"/>
      <c r="GT42" s="14"/>
      <c r="GU42" s="14"/>
      <c r="GV42" s="14"/>
      <c r="GW42" s="14"/>
    </row>
    <row r="43" spans="1:205" s="12" customFormat="1" ht="12" customHeight="1" x14ac:dyDescent="0.15">
      <c r="A43" s="17" t="s">
        <v>187</v>
      </c>
      <c r="B43" s="16" t="s">
        <v>555</v>
      </c>
      <c r="C43" s="14">
        <f t="shared" ref="C43:AH43" si="81">IF(HLOOKUP(C$10,DIST_Look_Up_Table,34,FALSE)&gt;=0.01,HLOOKUP(C$10,DIST_Look_Up_Table,34,FALSE),0)</f>
        <v>2.8362120000000002</v>
      </c>
      <c r="D43" s="14">
        <f t="shared" si="81"/>
        <v>50.878369999999997</v>
      </c>
      <c r="E43" s="14">
        <f t="shared" si="81"/>
        <v>3856.873</v>
      </c>
      <c r="F43" s="14">
        <f t="shared" si="81"/>
        <v>10.17559</v>
      </c>
      <c r="G43" s="14">
        <f t="shared" si="81"/>
        <v>19229.939999999999</v>
      </c>
      <c r="H43" s="14">
        <f t="shared" si="81"/>
        <v>2.210931</v>
      </c>
      <c r="I43" s="14">
        <f t="shared" si="81"/>
        <v>415.90210000000002</v>
      </c>
      <c r="J43" s="14">
        <f t="shared" si="81"/>
        <v>71787.759999999995</v>
      </c>
      <c r="K43" s="14">
        <f t="shared" si="81"/>
        <v>131.76439999999999</v>
      </c>
      <c r="L43" s="14">
        <f t="shared" si="81"/>
        <v>111.4387</v>
      </c>
      <c r="M43" s="14">
        <f t="shared" si="81"/>
        <v>81.391769999999994</v>
      </c>
      <c r="N43" s="14">
        <f t="shared" si="81"/>
        <v>77.243099999999998</v>
      </c>
      <c r="O43" s="14">
        <f t="shared" si="81"/>
        <v>72211.86</v>
      </c>
      <c r="P43" s="14">
        <f t="shared" si="81"/>
        <v>1.5819270000000001</v>
      </c>
      <c r="Q43" s="14">
        <f t="shared" si="81"/>
        <v>113.0206</v>
      </c>
      <c r="R43" s="14">
        <f t="shared" si="81"/>
        <v>7.01624E-2</v>
      </c>
      <c r="S43" s="14">
        <f t="shared" si="81"/>
        <v>0</v>
      </c>
      <c r="T43" s="14">
        <f t="shared" si="81"/>
        <v>156.60230000000001</v>
      </c>
      <c r="U43" s="14">
        <f t="shared" si="81"/>
        <v>134.4794</v>
      </c>
      <c r="V43" s="14">
        <f t="shared" si="81"/>
        <v>134.4408</v>
      </c>
      <c r="W43" s="14">
        <f t="shared" si="81"/>
        <v>24.655850000000001</v>
      </c>
      <c r="X43" s="14">
        <f t="shared" si="81"/>
        <v>24.653739999999999</v>
      </c>
      <c r="Y43" s="14">
        <f t="shared" si="81"/>
        <v>135.2073</v>
      </c>
      <c r="Z43" s="14">
        <f t="shared" si="81"/>
        <v>7.0171800000000006E-2</v>
      </c>
      <c r="AA43" s="14">
        <f t="shared" si="81"/>
        <v>2.9315399999999998E-2</v>
      </c>
      <c r="AB43" s="14">
        <f t="shared" si="81"/>
        <v>21.45879</v>
      </c>
      <c r="AC43" s="14">
        <f t="shared" si="81"/>
        <v>21.93957</v>
      </c>
      <c r="AD43" s="14">
        <f t="shared" si="81"/>
        <v>9.6676339999999996</v>
      </c>
      <c r="AE43" s="14">
        <f t="shared" si="81"/>
        <v>0</v>
      </c>
      <c r="AF43" s="14">
        <f t="shared" si="81"/>
        <v>0.47837780000000002</v>
      </c>
      <c r="AG43" s="14">
        <f t="shared" si="81"/>
        <v>20.43317</v>
      </c>
      <c r="AH43" s="14">
        <f t="shared" si="81"/>
        <v>20.420770000000001</v>
      </c>
      <c r="AI43" s="14">
        <f t="shared" ref="AI43:BN43" si="82">IF(HLOOKUP(AI$10,DIST_Look_Up_Table,34,FALSE)&gt;=0.01,HLOOKUP(AI$10,DIST_Look_Up_Table,34,FALSE),0)</f>
        <v>4443.0439999999999</v>
      </c>
      <c r="AJ43" s="14">
        <f t="shared" si="82"/>
        <v>12.47533</v>
      </c>
      <c r="AK43" s="14">
        <f t="shared" si="82"/>
        <v>2.8076940000000001</v>
      </c>
      <c r="AL43" s="14">
        <f t="shared" si="82"/>
        <v>12.47533</v>
      </c>
      <c r="AM43" s="14">
        <f t="shared" si="82"/>
        <v>25.96463</v>
      </c>
      <c r="AN43" s="14">
        <f t="shared" si="82"/>
        <v>25.131340000000002</v>
      </c>
      <c r="AO43" s="14">
        <f t="shared" si="82"/>
        <v>25.12867</v>
      </c>
      <c r="AP43" s="14">
        <f t="shared" si="82"/>
        <v>2178.4769999999999</v>
      </c>
      <c r="AQ43" s="14">
        <f t="shared" si="82"/>
        <v>1.777012</v>
      </c>
      <c r="AR43" s="14">
        <f t="shared" si="82"/>
        <v>0</v>
      </c>
      <c r="AS43" s="14">
        <f t="shared" si="82"/>
        <v>1.307032</v>
      </c>
      <c r="AT43" s="14">
        <f t="shared" si="82"/>
        <v>24.117930000000001</v>
      </c>
      <c r="AU43" s="14">
        <f t="shared" si="82"/>
        <v>77.252229999999997</v>
      </c>
      <c r="AV43" s="14">
        <f t="shared" si="82"/>
        <v>81.391769999999994</v>
      </c>
      <c r="AW43" s="14">
        <f t="shared" si="82"/>
        <v>798.41359999999997</v>
      </c>
      <c r="AX43" s="14">
        <f t="shared" si="82"/>
        <v>798.41359999999997</v>
      </c>
      <c r="AY43" s="14">
        <f t="shared" si="82"/>
        <v>33293.339999999997</v>
      </c>
      <c r="AZ43" s="14">
        <f t="shared" si="82"/>
        <v>798.41359999999997</v>
      </c>
      <c r="BA43" s="14">
        <f t="shared" si="82"/>
        <v>798.43399999999997</v>
      </c>
      <c r="BB43" s="14">
        <f t="shared" si="82"/>
        <v>18506.169999999998</v>
      </c>
      <c r="BC43" s="14">
        <f t="shared" si="82"/>
        <v>678.49590000000001</v>
      </c>
      <c r="BD43" s="14">
        <f t="shared" si="82"/>
        <v>32614.880000000001</v>
      </c>
      <c r="BE43" s="14">
        <f t="shared" si="82"/>
        <v>20.420770000000001</v>
      </c>
      <c r="BF43" s="14">
        <f t="shared" si="82"/>
        <v>154.3477</v>
      </c>
      <c r="BG43" s="14">
        <f t="shared" si="82"/>
        <v>154.3477</v>
      </c>
      <c r="BH43" s="14">
        <f t="shared" si="82"/>
        <v>4547.3509999999997</v>
      </c>
      <c r="BI43" s="14">
        <f t="shared" si="82"/>
        <v>154.3477</v>
      </c>
      <c r="BJ43" s="14">
        <f t="shared" si="82"/>
        <v>154.35050000000001</v>
      </c>
      <c r="BK43" s="14">
        <f t="shared" si="82"/>
        <v>2864.8130000000001</v>
      </c>
      <c r="BL43" s="14">
        <f t="shared" si="82"/>
        <v>141.14429999999999</v>
      </c>
      <c r="BM43" s="14">
        <f t="shared" si="82"/>
        <v>4406.3059999999996</v>
      </c>
      <c r="BN43" s="14">
        <f t="shared" si="82"/>
        <v>2.9315399999999998E-2</v>
      </c>
      <c r="BO43" s="14">
        <f t="shared" ref="BO43:CO43" si="83">IF(HLOOKUP(BO$10,DIST_Look_Up_Table,34,FALSE)&gt;=0.01,HLOOKUP(BO$10,DIST_Look_Up_Table,34,FALSE),0)</f>
        <v>27.391960000000001</v>
      </c>
      <c r="BP43" s="14">
        <f t="shared" si="83"/>
        <v>27.391960000000001</v>
      </c>
      <c r="BQ43" s="14">
        <f t="shared" si="83"/>
        <v>541.7165</v>
      </c>
      <c r="BR43" s="14">
        <f t="shared" si="83"/>
        <v>27.391960000000001</v>
      </c>
      <c r="BS43" s="14">
        <f t="shared" si="83"/>
        <v>27.380130000000001</v>
      </c>
      <c r="BT43" s="14">
        <f t="shared" si="83"/>
        <v>274.74419999999998</v>
      </c>
      <c r="BU43" s="14">
        <f t="shared" si="83"/>
        <v>24.65118</v>
      </c>
      <c r="BV43" s="14">
        <f t="shared" si="83"/>
        <v>517.06759999999997</v>
      </c>
      <c r="BW43" s="14">
        <f t="shared" si="83"/>
        <v>25.12867</v>
      </c>
      <c r="BX43" s="14">
        <f t="shared" si="83"/>
        <v>42.678069999999998</v>
      </c>
      <c r="BY43" s="14">
        <f t="shared" si="83"/>
        <v>42.678069999999998</v>
      </c>
      <c r="BZ43" s="14">
        <f t="shared" si="83"/>
        <v>5820.01</v>
      </c>
      <c r="CA43" s="14">
        <f t="shared" si="83"/>
        <v>42.678069999999998</v>
      </c>
      <c r="CB43" s="14">
        <f t="shared" si="83"/>
        <v>42.678280000000001</v>
      </c>
      <c r="CC43" s="14">
        <f t="shared" si="83"/>
        <v>4279.1099999999997</v>
      </c>
      <c r="CD43" s="14">
        <f t="shared" si="83"/>
        <v>38.410159999999998</v>
      </c>
      <c r="CE43" s="14">
        <f t="shared" si="83"/>
        <v>5781.59</v>
      </c>
      <c r="CF43" s="14">
        <f t="shared" si="83"/>
        <v>23049.25</v>
      </c>
      <c r="CG43" s="14">
        <f t="shared" si="83"/>
        <v>81.391769999999994</v>
      </c>
      <c r="CH43" s="14">
        <f t="shared" si="83"/>
        <v>156.1576</v>
      </c>
      <c r="CI43" s="14">
        <f t="shared" si="83"/>
        <v>0</v>
      </c>
      <c r="CJ43" s="14">
        <f t="shared" si="83"/>
        <v>2.9315399999999998E-2</v>
      </c>
      <c r="CK43" s="14">
        <f t="shared" si="83"/>
        <v>20.420770000000001</v>
      </c>
      <c r="CL43" s="14">
        <f t="shared" si="83"/>
        <v>135.20590000000001</v>
      </c>
      <c r="CM43" s="14">
        <f t="shared" si="83"/>
        <v>25.12867</v>
      </c>
      <c r="CN43" s="14">
        <f t="shared" si="83"/>
        <v>78.847999999999999</v>
      </c>
      <c r="CO43" s="14">
        <f t="shared" si="83"/>
        <v>52008.25</v>
      </c>
      <c r="CP43" s="14"/>
      <c r="CQ43" s="14"/>
      <c r="CR43" s="14"/>
      <c r="CS43" s="14"/>
      <c r="CT43" s="14"/>
      <c r="CU43" s="14"/>
      <c r="CV43" s="14"/>
      <c r="CW43" s="14"/>
      <c r="CX43" s="14"/>
      <c r="CY43" s="14"/>
      <c r="CZ43" s="14"/>
      <c r="DA43" s="14"/>
      <c r="DB43" s="14"/>
      <c r="DC43" s="14"/>
      <c r="DD43" s="14"/>
      <c r="DE43" s="14"/>
      <c r="DF43" s="14"/>
      <c r="DG43" s="14"/>
      <c r="DH43" s="14"/>
      <c r="DI43" s="14"/>
      <c r="DJ43" s="14"/>
      <c r="DK43" s="14"/>
      <c r="DL43" s="14"/>
      <c r="DM43" s="14"/>
      <c r="DN43" s="14"/>
      <c r="DO43" s="14"/>
      <c r="DP43" s="14"/>
      <c r="DQ43" s="14"/>
      <c r="DR43" s="14"/>
      <c r="DS43" s="14"/>
      <c r="DT43" s="14"/>
      <c r="DU43" s="14"/>
      <c r="DV43" s="14"/>
      <c r="DW43" s="14"/>
      <c r="DX43" s="14"/>
      <c r="DY43" s="14"/>
      <c r="DZ43" s="14"/>
      <c r="EA43" s="14"/>
      <c r="EB43" s="14"/>
      <c r="EC43" s="14"/>
      <c r="ED43" s="14"/>
      <c r="EE43" s="14"/>
      <c r="EF43" s="14"/>
      <c r="EG43" s="14"/>
      <c r="EH43" s="14"/>
      <c r="EI43" s="14"/>
      <c r="EJ43" s="14"/>
      <c r="EK43" s="14"/>
      <c r="EL43" s="14"/>
      <c r="EM43" s="14"/>
      <c r="EN43" s="14"/>
      <c r="EO43" s="14"/>
      <c r="EP43" s="14"/>
      <c r="EQ43" s="14"/>
      <c r="ER43" s="14"/>
      <c r="ES43" s="14"/>
      <c r="ET43" s="14"/>
      <c r="EU43" s="14"/>
      <c r="EV43" s="14"/>
      <c r="EW43" s="14"/>
      <c r="EX43" s="14"/>
      <c r="EY43" s="14"/>
      <c r="EZ43" s="14"/>
      <c r="FA43" s="14"/>
      <c r="FB43" s="14"/>
      <c r="FC43" s="14"/>
      <c r="FD43" s="14"/>
      <c r="FE43" s="14"/>
      <c r="FF43" s="14"/>
      <c r="FG43" s="14"/>
      <c r="FH43" s="14"/>
      <c r="FI43" s="14"/>
      <c r="FJ43" s="14"/>
      <c r="FK43" s="14"/>
      <c r="FL43" s="14"/>
      <c r="FM43" s="14"/>
      <c r="FN43" s="14"/>
      <c r="FO43" s="14"/>
      <c r="FP43" s="14"/>
      <c r="FQ43" s="14"/>
      <c r="FR43" s="14"/>
      <c r="FS43" s="14"/>
      <c r="FT43" s="14"/>
      <c r="FU43" s="14"/>
      <c r="FV43" s="14"/>
      <c r="FW43" s="14"/>
      <c r="FX43" s="14"/>
      <c r="FY43" s="14"/>
      <c r="FZ43" s="14"/>
      <c r="GA43" s="14"/>
      <c r="GB43" s="14"/>
      <c r="GC43" s="14"/>
      <c r="GD43" s="14"/>
      <c r="GE43" s="14"/>
      <c r="GF43" s="14"/>
      <c r="GG43" s="14"/>
      <c r="GH43" s="14"/>
      <c r="GI43" s="14"/>
      <c r="GJ43" s="14"/>
      <c r="GK43" s="14"/>
      <c r="GL43" s="14"/>
      <c r="GM43" s="14"/>
      <c r="GN43" s="14"/>
      <c r="GO43" s="14"/>
      <c r="GP43" s="14"/>
      <c r="GQ43" s="14"/>
      <c r="GR43" s="14"/>
      <c r="GS43" s="14"/>
      <c r="GT43" s="14"/>
      <c r="GU43" s="14"/>
      <c r="GV43" s="14"/>
      <c r="GW43" s="14"/>
    </row>
    <row r="44" spans="1:205" s="12" customFormat="1" ht="12" customHeight="1" x14ac:dyDescent="0.15">
      <c r="A44" s="17" t="s">
        <v>188</v>
      </c>
      <c r="B44" s="16" t="s">
        <v>556</v>
      </c>
      <c r="C44" s="14">
        <f t="shared" ref="C44:AH44" si="84">IF(HLOOKUP(C$10,DIST_Look_Up_Table,35,FALSE)&gt;=0.01,HLOOKUP(C$10,DIST_Look_Up_Table,35,FALSE),0)</f>
        <v>912.08889999999997</v>
      </c>
      <c r="D44" s="14">
        <f t="shared" si="84"/>
        <v>499.99829999999997</v>
      </c>
      <c r="E44" s="14">
        <f t="shared" si="84"/>
        <v>6.559323</v>
      </c>
      <c r="F44" s="14">
        <f t="shared" si="84"/>
        <v>967.23929999999996</v>
      </c>
      <c r="G44" s="14">
        <f t="shared" si="84"/>
        <v>2.0530010000000001</v>
      </c>
      <c r="H44" s="14">
        <f t="shared" si="84"/>
        <v>965.1635</v>
      </c>
      <c r="I44" s="14">
        <f t="shared" si="84"/>
        <v>3.2340740000000001</v>
      </c>
      <c r="J44" s="14">
        <f t="shared" si="84"/>
        <v>1.9417089999999999</v>
      </c>
      <c r="K44" s="14">
        <f t="shared" si="84"/>
        <v>855.08529999999996</v>
      </c>
      <c r="L44" s="14">
        <f t="shared" si="84"/>
        <v>864.17089999999996</v>
      </c>
      <c r="M44" s="14">
        <f t="shared" si="84"/>
        <v>927.26400000000001</v>
      </c>
      <c r="N44" s="14">
        <f t="shared" si="84"/>
        <v>977.06679999999994</v>
      </c>
      <c r="O44" s="14">
        <f t="shared" si="84"/>
        <v>1.9489289999999999</v>
      </c>
      <c r="P44" s="14">
        <f t="shared" si="84"/>
        <v>864.17089999999996</v>
      </c>
      <c r="Q44" s="14">
        <f t="shared" si="84"/>
        <v>864.17089999999996</v>
      </c>
      <c r="R44" s="14">
        <f t="shared" si="84"/>
        <v>867.70100000000002</v>
      </c>
      <c r="S44" s="14">
        <f t="shared" si="84"/>
        <v>0</v>
      </c>
      <c r="T44" s="14">
        <f t="shared" si="84"/>
        <v>898.68299999999999</v>
      </c>
      <c r="U44" s="14">
        <f t="shared" si="84"/>
        <v>864.17089999999996</v>
      </c>
      <c r="V44" s="14">
        <f t="shared" si="84"/>
        <v>864.41869999999994</v>
      </c>
      <c r="W44" s="14">
        <f t="shared" si="84"/>
        <v>984.76499999999999</v>
      </c>
      <c r="X44" s="14">
        <f t="shared" si="84"/>
        <v>984.84950000000003</v>
      </c>
      <c r="Y44" s="14">
        <f t="shared" si="84"/>
        <v>2.2430729999999999</v>
      </c>
      <c r="Z44" s="14">
        <f t="shared" si="84"/>
        <v>867.58389999999997</v>
      </c>
      <c r="AA44" s="14">
        <f t="shared" si="84"/>
        <v>750.36649999999997</v>
      </c>
      <c r="AB44" s="14">
        <f t="shared" si="84"/>
        <v>864.17089999999996</v>
      </c>
      <c r="AC44" s="14">
        <f t="shared" si="84"/>
        <v>864.82240000000002</v>
      </c>
      <c r="AD44" s="14">
        <f t="shared" si="84"/>
        <v>913.5181</v>
      </c>
      <c r="AE44" s="14">
        <f t="shared" si="84"/>
        <v>0</v>
      </c>
      <c r="AF44" s="14">
        <f t="shared" si="84"/>
        <v>898.38480000000004</v>
      </c>
      <c r="AG44" s="14">
        <f t="shared" si="84"/>
        <v>803.05439999999999</v>
      </c>
      <c r="AH44" s="14">
        <f t="shared" si="84"/>
        <v>803.54219999999998</v>
      </c>
      <c r="AI44" s="14">
        <f t="shared" ref="AI44:BN44" si="85">IF(HLOOKUP(AI$10,DIST_Look_Up_Table,35,FALSE)&gt;=0.01,HLOOKUP(AI$10,DIST_Look_Up_Table,35,FALSE),0)</f>
        <v>2.565007</v>
      </c>
      <c r="AJ44" s="14">
        <f t="shared" si="85"/>
        <v>913.51819999999998</v>
      </c>
      <c r="AK44" s="14">
        <f t="shared" si="85"/>
        <v>913.51819999999998</v>
      </c>
      <c r="AL44" s="14">
        <f t="shared" si="85"/>
        <v>913.51819999999998</v>
      </c>
      <c r="AM44" s="14">
        <f t="shared" si="85"/>
        <v>984.67460000000005</v>
      </c>
      <c r="AN44" s="14">
        <f t="shared" si="85"/>
        <v>949.03189999999995</v>
      </c>
      <c r="AO44" s="14">
        <f t="shared" si="85"/>
        <v>949.13260000000002</v>
      </c>
      <c r="AP44" s="14">
        <f t="shared" si="85"/>
        <v>0.78778740000000003</v>
      </c>
      <c r="AQ44" s="14">
        <f t="shared" si="85"/>
        <v>965.76520000000005</v>
      </c>
      <c r="AR44" s="14">
        <f t="shared" si="85"/>
        <v>0</v>
      </c>
      <c r="AS44" s="14">
        <f t="shared" si="85"/>
        <v>984.22199999999998</v>
      </c>
      <c r="AT44" s="14">
        <f t="shared" si="85"/>
        <v>988.90920000000006</v>
      </c>
      <c r="AU44" s="14">
        <f t="shared" si="85"/>
        <v>976.95129999999995</v>
      </c>
      <c r="AV44" s="14">
        <f t="shared" si="85"/>
        <v>927.26400000000001</v>
      </c>
      <c r="AW44" s="14">
        <f t="shared" si="85"/>
        <v>927.26400000000001</v>
      </c>
      <c r="AX44" s="14">
        <f t="shared" si="85"/>
        <v>927.26400000000001</v>
      </c>
      <c r="AY44" s="14">
        <f t="shared" si="85"/>
        <v>22.236889999999999</v>
      </c>
      <c r="AZ44" s="14">
        <f t="shared" si="85"/>
        <v>927.26400000000001</v>
      </c>
      <c r="BA44" s="14">
        <f t="shared" si="85"/>
        <v>927.24019999999996</v>
      </c>
      <c r="BB44" s="14">
        <f t="shared" si="85"/>
        <v>40.005040000000001</v>
      </c>
      <c r="BC44" s="14">
        <f t="shared" si="85"/>
        <v>927.47609999999997</v>
      </c>
      <c r="BD44" s="14">
        <f t="shared" si="85"/>
        <v>3.4049320000000001</v>
      </c>
      <c r="BE44" s="14">
        <f t="shared" si="85"/>
        <v>803.54219999999998</v>
      </c>
      <c r="BF44" s="14">
        <f t="shared" si="85"/>
        <v>803.54219999999998</v>
      </c>
      <c r="BG44" s="14">
        <f t="shared" si="85"/>
        <v>803.54219999999998</v>
      </c>
      <c r="BH44" s="14">
        <f t="shared" si="85"/>
        <v>27.274090000000001</v>
      </c>
      <c r="BI44" s="14">
        <f t="shared" si="85"/>
        <v>803.54219999999998</v>
      </c>
      <c r="BJ44" s="14">
        <f t="shared" si="85"/>
        <v>803.52729999999997</v>
      </c>
      <c r="BK44" s="14">
        <f t="shared" si="85"/>
        <v>43.292490000000001</v>
      </c>
      <c r="BL44" s="14">
        <f t="shared" si="85"/>
        <v>790.84799999999996</v>
      </c>
      <c r="BM44" s="14">
        <f t="shared" si="85"/>
        <v>2.8144110000000002</v>
      </c>
      <c r="BN44" s="14">
        <f t="shared" si="85"/>
        <v>750.36649999999997</v>
      </c>
      <c r="BO44" s="14">
        <f t="shared" ref="BO44:CO44" si="86">IF(HLOOKUP(BO$10,DIST_Look_Up_Table,35,FALSE)&gt;=0.01,HLOOKUP(BO$10,DIST_Look_Up_Table,35,FALSE),0)</f>
        <v>750.36649999999997</v>
      </c>
      <c r="BP44" s="14">
        <f t="shared" si="86"/>
        <v>750.36649999999997</v>
      </c>
      <c r="BQ44" s="14">
        <f t="shared" si="86"/>
        <v>37.94238</v>
      </c>
      <c r="BR44" s="14">
        <f t="shared" si="86"/>
        <v>750.36649999999997</v>
      </c>
      <c r="BS44" s="14">
        <f t="shared" si="86"/>
        <v>750.69060000000002</v>
      </c>
      <c r="BT44" s="14">
        <f t="shared" si="86"/>
        <v>74.811440000000005</v>
      </c>
      <c r="BU44" s="14">
        <f t="shared" si="86"/>
        <v>750.41359999999997</v>
      </c>
      <c r="BV44" s="14">
        <f t="shared" si="86"/>
        <v>3.9751660000000002</v>
      </c>
      <c r="BW44" s="14">
        <f t="shared" si="86"/>
        <v>949.13260000000002</v>
      </c>
      <c r="BX44" s="14">
        <f t="shared" si="86"/>
        <v>949.13260000000002</v>
      </c>
      <c r="BY44" s="14">
        <f t="shared" si="86"/>
        <v>949.13260000000002</v>
      </c>
      <c r="BZ44" s="14">
        <f t="shared" si="86"/>
        <v>6.9599799999999998</v>
      </c>
      <c r="CA44" s="14">
        <f t="shared" si="86"/>
        <v>949.13260000000002</v>
      </c>
      <c r="CB44" s="14">
        <f t="shared" si="86"/>
        <v>949.12810000000002</v>
      </c>
      <c r="CC44" s="14">
        <f t="shared" si="86"/>
        <v>9.4662570000000006</v>
      </c>
      <c r="CD44" s="14">
        <f t="shared" si="86"/>
        <v>949.13580000000002</v>
      </c>
      <c r="CE44" s="14">
        <f t="shared" si="86"/>
        <v>0.70062009999999997</v>
      </c>
      <c r="CF44" s="14">
        <f t="shared" si="86"/>
        <v>9.3218920000000001</v>
      </c>
      <c r="CG44" s="14">
        <f t="shared" si="86"/>
        <v>927.26400000000001</v>
      </c>
      <c r="CH44" s="14">
        <f t="shared" si="86"/>
        <v>899.3</v>
      </c>
      <c r="CI44" s="14">
        <f t="shared" si="86"/>
        <v>0</v>
      </c>
      <c r="CJ44" s="14">
        <f t="shared" si="86"/>
        <v>750.36649999999997</v>
      </c>
      <c r="CK44" s="14">
        <f t="shared" si="86"/>
        <v>803.54219999999998</v>
      </c>
      <c r="CL44" s="14">
        <f t="shared" si="86"/>
        <v>2.2430970000000001</v>
      </c>
      <c r="CM44" s="14">
        <f t="shared" si="86"/>
        <v>949.13260000000002</v>
      </c>
      <c r="CN44" s="14">
        <f t="shared" si="86"/>
        <v>957.17920000000004</v>
      </c>
      <c r="CO44" s="14">
        <f t="shared" si="86"/>
        <v>2.6801699999999999</v>
      </c>
      <c r="CP44" s="14"/>
      <c r="CQ44" s="14"/>
      <c r="CR44" s="14"/>
      <c r="CS44" s="14"/>
      <c r="CT44" s="14"/>
      <c r="CU44" s="14"/>
      <c r="CV44" s="14"/>
      <c r="CW44" s="14"/>
      <c r="CX44" s="14"/>
      <c r="CY44" s="14"/>
      <c r="CZ44" s="14"/>
      <c r="DA44" s="14"/>
      <c r="DB44" s="14"/>
      <c r="DC44" s="14"/>
      <c r="DD44" s="14"/>
      <c r="DE44" s="14"/>
      <c r="DF44" s="14"/>
      <c r="DG44" s="14"/>
      <c r="DH44" s="14"/>
      <c r="DI44" s="14"/>
      <c r="DJ44" s="14"/>
      <c r="DK44" s="14"/>
      <c r="DL44" s="14"/>
      <c r="DM44" s="14"/>
      <c r="DN44" s="14"/>
      <c r="DO44" s="14"/>
      <c r="DP44" s="14"/>
      <c r="DQ44" s="14"/>
      <c r="DR44" s="14"/>
      <c r="DS44" s="14"/>
      <c r="DT44" s="14"/>
      <c r="DU44" s="14"/>
      <c r="DV44" s="14"/>
      <c r="DW44" s="14"/>
      <c r="DX44" s="14"/>
      <c r="DY44" s="14"/>
      <c r="DZ44" s="14"/>
      <c r="EA44" s="14"/>
      <c r="EB44" s="14"/>
      <c r="EC44" s="14"/>
      <c r="ED44" s="14"/>
      <c r="EE44" s="14"/>
      <c r="EF44" s="14"/>
      <c r="EG44" s="14"/>
      <c r="EH44" s="14"/>
      <c r="EI44" s="14"/>
      <c r="EJ44" s="14"/>
      <c r="EK44" s="14"/>
      <c r="EL44" s="14"/>
      <c r="EM44" s="14"/>
      <c r="EN44" s="14"/>
      <c r="EO44" s="14"/>
      <c r="EP44" s="14"/>
      <c r="EQ44" s="14"/>
      <c r="ER44" s="14"/>
      <c r="ES44" s="14"/>
      <c r="ET44" s="14"/>
      <c r="EU44" s="14"/>
      <c r="EV44" s="14"/>
      <c r="EW44" s="14"/>
      <c r="EX44" s="14"/>
      <c r="EY44" s="14"/>
      <c r="EZ44" s="14"/>
      <c r="FA44" s="14"/>
      <c r="FB44" s="14"/>
      <c r="FC44" s="14"/>
      <c r="FD44" s="14"/>
      <c r="FE44" s="14"/>
      <c r="FF44" s="14"/>
      <c r="FG44" s="14"/>
      <c r="FH44" s="14"/>
      <c r="FI44" s="14"/>
      <c r="FJ44" s="14"/>
      <c r="FK44" s="14"/>
      <c r="FL44" s="14"/>
      <c r="FM44" s="14"/>
      <c r="FN44" s="14"/>
      <c r="FO44" s="14"/>
      <c r="FP44" s="14"/>
      <c r="FQ44" s="14"/>
      <c r="FR44" s="14"/>
      <c r="FS44" s="14"/>
      <c r="FT44" s="14"/>
      <c r="FU44" s="14"/>
      <c r="FV44" s="14"/>
      <c r="FW44" s="14"/>
      <c r="FX44" s="14"/>
      <c r="FY44" s="14"/>
      <c r="FZ44" s="14"/>
      <c r="GA44" s="14"/>
      <c r="GB44" s="14"/>
      <c r="GC44" s="14"/>
      <c r="GD44" s="14"/>
      <c r="GE44" s="14"/>
      <c r="GF44" s="14"/>
      <c r="GG44" s="14"/>
      <c r="GH44" s="14"/>
      <c r="GI44" s="14"/>
      <c r="GJ44" s="14"/>
      <c r="GK44" s="14"/>
      <c r="GL44" s="14"/>
      <c r="GM44" s="14"/>
      <c r="GN44" s="14"/>
      <c r="GO44" s="14"/>
      <c r="GP44" s="14"/>
      <c r="GQ44" s="14"/>
      <c r="GR44" s="14"/>
      <c r="GS44" s="14"/>
      <c r="GT44" s="14"/>
      <c r="GU44" s="14"/>
      <c r="GV44" s="14"/>
      <c r="GW44" s="14"/>
    </row>
    <row r="45" spans="1:205" s="12" customFormat="1" ht="12" customHeight="1" x14ac:dyDescent="0.15">
      <c r="A45" s="17" t="s">
        <v>189</v>
      </c>
      <c r="B45" s="18"/>
      <c r="C45" s="69">
        <f t="shared" ref="C45:AH45" si="87">IF(HLOOKUP(C$10,DIST_Look_Up_Table,36,FALSE)&gt;=0.0001,HLOOKUP(C$10,DIST_Look_Up_Table,36,FALSE),0)</f>
        <v>0</v>
      </c>
      <c r="D45" s="69">
        <f t="shared" si="87"/>
        <v>1.76451E-3</v>
      </c>
      <c r="E45" s="69">
        <f t="shared" si="87"/>
        <v>1</v>
      </c>
      <c r="F45" s="69">
        <f t="shared" si="87"/>
        <v>0</v>
      </c>
      <c r="G45" s="69">
        <f t="shared" si="87"/>
        <v>1</v>
      </c>
      <c r="H45" s="69">
        <f t="shared" si="87"/>
        <v>0</v>
      </c>
      <c r="I45" s="69">
        <f t="shared" si="87"/>
        <v>1</v>
      </c>
      <c r="J45" s="69">
        <f t="shared" si="87"/>
        <v>1</v>
      </c>
      <c r="K45" s="69">
        <f t="shared" si="87"/>
        <v>0</v>
      </c>
      <c r="L45" s="69">
        <f t="shared" si="87"/>
        <v>0</v>
      </c>
      <c r="M45" s="69">
        <f t="shared" si="87"/>
        <v>0</v>
      </c>
      <c r="N45" s="69">
        <f t="shared" si="87"/>
        <v>0</v>
      </c>
      <c r="O45" s="69">
        <f t="shared" si="87"/>
        <v>1</v>
      </c>
      <c r="P45" s="69">
        <f t="shared" si="87"/>
        <v>0</v>
      </c>
      <c r="Q45" s="69">
        <f t="shared" si="87"/>
        <v>0</v>
      </c>
      <c r="R45" s="69">
        <f t="shared" si="87"/>
        <v>0</v>
      </c>
      <c r="S45" s="69">
        <f t="shared" si="87"/>
        <v>0</v>
      </c>
      <c r="T45" s="69">
        <f t="shared" si="87"/>
        <v>0</v>
      </c>
      <c r="U45" s="69">
        <f t="shared" si="87"/>
        <v>0</v>
      </c>
      <c r="V45" s="69">
        <f t="shared" si="87"/>
        <v>0</v>
      </c>
      <c r="W45" s="69">
        <f t="shared" si="87"/>
        <v>0</v>
      </c>
      <c r="X45" s="69">
        <f t="shared" si="87"/>
        <v>0</v>
      </c>
      <c r="Y45" s="69">
        <f t="shared" si="87"/>
        <v>0.53722490000000001</v>
      </c>
      <c r="Z45" s="69">
        <f t="shared" si="87"/>
        <v>0</v>
      </c>
      <c r="AA45" s="69">
        <f t="shared" si="87"/>
        <v>0</v>
      </c>
      <c r="AB45" s="69">
        <f t="shared" si="87"/>
        <v>0</v>
      </c>
      <c r="AC45" s="69">
        <f t="shared" si="87"/>
        <v>0</v>
      </c>
      <c r="AD45" s="69">
        <f t="shared" si="87"/>
        <v>0</v>
      </c>
      <c r="AE45" s="69">
        <f t="shared" si="87"/>
        <v>0</v>
      </c>
      <c r="AF45" s="69">
        <f t="shared" si="87"/>
        <v>0</v>
      </c>
      <c r="AG45" s="69">
        <f t="shared" si="87"/>
        <v>0</v>
      </c>
      <c r="AH45" s="69">
        <f t="shared" si="87"/>
        <v>0</v>
      </c>
      <c r="AI45" s="69">
        <f t="shared" ref="AI45:BN45" si="88">IF(HLOOKUP(AI$10,DIST_Look_Up_Table,36,FALSE)&gt;=0.0001,HLOOKUP(AI$10,DIST_Look_Up_Table,36,FALSE),0)</f>
        <v>1</v>
      </c>
      <c r="AJ45" s="69">
        <f t="shared" si="88"/>
        <v>0</v>
      </c>
      <c r="AK45" s="69">
        <f t="shared" si="88"/>
        <v>0</v>
      </c>
      <c r="AL45" s="69">
        <f t="shared" si="88"/>
        <v>0</v>
      </c>
      <c r="AM45" s="69">
        <f t="shared" si="88"/>
        <v>0</v>
      </c>
      <c r="AN45" s="69">
        <f t="shared" si="88"/>
        <v>0</v>
      </c>
      <c r="AO45" s="69">
        <f t="shared" si="88"/>
        <v>0</v>
      </c>
      <c r="AP45" s="69">
        <f t="shared" si="88"/>
        <v>1</v>
      </c>
      <c r="AQ45" s="69">
        <f t="shared" si="88"/>
        <v>0</v>
      </c>
      <c r="AR45" s="69">
        <f t="shared" si="88"/>
        <v>0</v>
      </c>
      <c r="AS45" s="69">
        <f t="shared" si="88"/>
        <v>0</v>
      </c>
      <c r="AT45" s="69">
        <f t="shared" si="88"/>
        <v>0</v>
      </c>
      <c r="AU45" s="69">
        <f t="shared" si="88"/>
        <v>0</v>
      </c>
      <c r="AV45" s="69">
        <f t="shared" si="88"/>
        <v>0</v>
      </c>
      <c r="AW45" s="69">
        <f t="shared" si="88"/>
        <v>0</v>
      </c>
      <c r="AX45" s="69">
        <f t="shared" si="88"/>
        <v>0</v>
      </c>
      <c r="AY45" s="69">
        <f t="shared" si="88"/>
        <v>0.15000040000000001</v>
      </c>
      <c r="AZ45" s="69">
        <f t="shared" si="88"/>
        <v>0</v>
      </c>
      <c r="BA45" s="69">
        <f t="shared" si="88"/>
        <v>0</v>
      </c>
      <c r="BB45" s="69">
        <f t="shared" si="88"/>
        <v>0.1034238</v>
      </c>
      <c r="BC45" s="69">
        <f t="shared" si="88"/>
        <v>0</v>
      </c>
      <c r="BD45" s="69">
        <f t="shared" si="88"/>
        <v>1</v>
      </c>
      <c r="BE45" s="69">
        <f t="shared" si="88"/>
        <v>0</v>
      </c>
      <c r="BF45" s="69">
        <f t="shared" si="88"/>
        <v>0</v>
      </c>
      <c r="BG45" s="69">
        <f t="shared" si="88"/>
        <v>0</v>
      </c>
      <c r="BH45" s="69">
        <f t="shared" si="88"/>
        <v>9.9986599999999995E-2</v>
      </c>
      <c r="BI45" s="69">
        <f t="shared" si="88"/>
        <v>0</v>
      </c>
      <c r="BJ45" s="69">
        <f t="shared" si="88"/>
        <v>0</v>
      </c>
      <c r="BK45" s="69">
        <f t="shared" si="88"/>
        <v>7.2101700000000005E-2</v>
      </c>
      <c r="BL45" s="69">
        <f t="shared" si="88"/>
        <v>0</v>
      </c>
      <c r="BM45" s="69">
        <f t="shared" si="88"/>
        <v>1</v>
      </c>
      <c r="BN45" s="69">
        <f t="shared" si="88"/>
        <v>0</v>
      </c>
      <c r="BO45" s="69">
        <f t="shared" ref="BO45:CO45" si="89">IF(HLOOKUP(BO$10,DIST_Look_Up_Table,36,FALSE)&gt;=0.0001,HLOOKUP(BO$10,DIST_Look_Up_Table,36,FALSE),0)</f>
        <v>0</v>
      </c>
      <c r="BP45" s="69">
        <f t="shared" si="89"/>
        <v>0</v>
      </c>
      <c r="BQ45" s="69">
        <f t="shared" si="89"/>
        <v>0.10000100000000001</v>
      </c>
      <c r="BR45" s="69">
        <f t="shared" si="89"/>
        <v>0</v>
      </c>
      <c r="BS45" s="69">
        <f t="shared" si="89"/>
        <v>0</v>
      </c>
      <c r="BT45" s="69">
        <f t="shared" si="89"/>
        <v>5.6332899999999998E-2</v>
      </c>
      <c r="BU45" s="69">
        <f t="shared" si="89"/>
        <v>0</v>
      </c>
      <c r="BV45" s="69">
        <f t="shared" si="89"/>
        <v>1</v>
      </c>
      <c r="BW45" s="69">
        <f t="shared" si="89"/>
        <v>0</v>
      </c>
      <c r="BX45" s="69">
        <f t="shared" si="89"/>
        <v>0</v>
      </c>
      <c r="BY45" s="69">
        <f t="shared" si="89"/>
        <v>0</v>
      </c>
      <c r="BZ45" s="69">
        <f t="shared" si="89"/>
        <v>9.9999699999999997E-2</v>
      </c>
      <c r="CA45" s="69">
        <f t="shared" si="89"/>
        <v>0</v>
      </c>
      <c r="CB45" s="69">
        <f t="shared" si="89"/>
        <v>0</v>
      </c>
      <c r="CC45" s="69">
        <f t="shared" si="89"/>
        <v>8.9172399999999999E-2</v>
      </c>
      <c r="CD45" s="69">
        <f t="shared" si="89"/>
        <v>0</v>
      </c>
      <c r="CE45" s="69">
        <f t="shared" si="89"/>
        <v>1</v>
      </c>
      <c r="CF45" s="69">
        <f t="shared" si="89"/>
        <v>0.24158209999999999</v>
      </c>
      <c r="CG45" s="69">
        <f t="shared" si="89"/>
        <v>0</v>
      </c>
      <c r="CH45" s="69">
        <f t="shared" si="89"/>
        <v>0</v>
      </c>
      <c r="CI45" s="69">
        <f t="shared" si="89"/>
        <v>0</v>
      </c>
      <c r="CJ45" s="69">
        <f t="shared" si="89"/>
        <v>0</v>
      </c>
      <c r="CK45" s="69">
        <f t="shared" si="89"/>
        <v>0</v>
      </c>
      <c r="CL45" s="69">
        <f t="shared" si="89"/>
        <v>0.53721929999999996</v>
      </c>
      <c r="CM45" s="69">
        <f t="shared" si="89"/>
        <v>0</v>
      </c>
      <c r="CN45" s="69">
        <f t="shared" si="89"/>
        <v>0</v>
      </c>
      <c r="CO45" s="69">
        <f t="shared" si="89"/>
        <v>1</v>
      </c>
      <c r="CP45" s="69"/>
      <c r="CQ45" s="69"/>
      <c r="CR45" s="69"/>
      <c r="CS45" s="69"/>
      <c r="CT45" s="69"/>
      <c r="CU45" s="69"/>
      <c r="CV45" s="69"/>
      <c r="CW45" s="69"/>
      <c r="CX45" s="69"/>
      <c r="CY45" s="69"/>
      <c r="CZ45" s="69"/>
      <c r="DA45" s="69"/>
      <c r="DB45" s="69"/>
      <c r="DC45" s="69"/>
      <c r="DD45" s="69"/>
      <c r="DE45" s="69"/>
      <c r="DF45" s="69"/>
      <c r="DG45" s="69"/>
      <c r="DH45" s="69"/>
      <c r="DI45" s="69"/>
      <c r="DJ45" s="69"/>
      <c r="DK45" s="69"/>
      <c r="DL45" s="69"/>
      <c r="DM45" s="69"/>
      <c r="DN45" s="69"/>
      <c r="DO45" s="69"/>
      <c r="DP45" s="69"/>
      <c r="DQ45" s="69"/>
      <c r="DR45" s="69"/>
      <c r="DS45" s="69"/>
      <c r="DT45" s="69"/>
      <c r="DU45" s="69"/>
      <c r="DV45" s="69"/>
      <c r="DW45" s="69"/>
      <c r="DX45" s="69"/>
      <c r="DY45" s="69"/>
      <c r="DZ45" s="69"/>
      <c r="EA45" s="69"/>
      <c r="EB45" s="69"/>
      <c r="EC45" s="69"/>
      <c r="ED45" s="69"/>
      <c r="EE45" s="69"/>
      <c r="EF45" s="69"/>
      <c r="EG45" s="69"/>
      <c r="EH45" s="69"/>
      <c r="EI45" s="69"/>
      <c r="EJ45" s="69"/>
      <c r="EK45" s="69"/>
      <c r="EL45" s="69"/>
      <c r="EM45" s="69"/>
      <c r="EN45" s="69"/>
      <c r="EO45" s="69"/>
      <c r="EP45" s="69"/>
      <c r="EQ45" s="69"/>
      <c r="ER45" s="69"/>
      <c r="ES45" s="69"/>
      <c r="ET45" s="69"/>
      <c r="EU45" s="69"/>
      <c r="EV45" s="69"/>
      <c r="EW45" s="69"/>
      <c r="EX45" s="69"/>
      <c r="EY45" s="69"/>
      <c r="EZ45" s="69"/>
      <c r="FA45" s="69"/>
      <c r="FB45" s="69"/>
      <c r="FC45" s="69"/>
      <c r="FD45" s="69"/>
      <c r="FE45" s="69"/>
      <c r="FF45" s="69"/>
      <c r="FG45" s="69"/>
      <c r="FH45" s="69"/>
      <c r="FI45" s="69"/>
      <c r="FJ45" s="69"/>
      <c r="FK45" s="69"/>
      <c r="FL45" s="69"/>
      <c r="FM45" s="69"/>
      <c r="FN45" s="69"/>
      <c r="FO45" s="69"/>
      <c r="FP45" s="69"/>
      <c r="FQ45" s="69"/>
      <c r="FR45" s="69"/>
      <c r="FS45" s="69"/>
      <c r="FT45" s="69"/>
      <c r="FU45" s="69"/>
      <c r="FV45" s="69"/>
      <c r="FW45" s="69"/>
      <c r="FX45" s="69"/>
      <c r="FY45" s="69"/>
      <c r="FZ45" s="69"/>
      <c r="GA45" s="69"/>
      <c r="GB45" s="69"/>
      <c r="GC45" s="69"/>
      <c r="GD45" s="69"/>
      <c r="GE45" s="69"/>
      <c r="GF45" s="69"/>
      <c r="GG45" s="69"/>
      <c r="GH45" s="14"/>
      <c r="GI45" s="14"/>
      <c r="GJ45" s="14"/>
      <c r="GK45" s="14"/>
      <c r="GL45" s="14"/>
      <c r="GM45" s="14"/>
      <c r="GN45" s="14"/>
      <c r="GO45" s="14"/>
      <c r="GP45" s="14"/>
      <c r="GQ45" s="14"/>
      <c r="GR45" s="14"/>
      <c r="GS45" s="14"/>
      <c r="GT45" s="14"/>
      <c r="GU45" s="14"/>
      <c r="GV45" s="14"/>
      <c r="GW45" s="14"/>
    </row>
    <row r="46" spans="1:205" s="12" customFormat="1" ht="12" customHeight="1" x14ac:dyDescent="0.15">
      <c r="A46" s="17" t="s">
        <v>190</v>
      </c>
      <c r="B46" s="18"/>
      <c r="C46" s="69">
        <f t="shared" ref="C46:AH46" si="90">IF(HLOOKUP(C$10,DIST_Look_Up_Table,37,FALSE)&gt;=0.0001,HLOOKUP(C$10,DIST_Look_Up_Table,37,FALSE),0)</f>
        <v>0</v>
      </c>
      <c r="D46" s="69">
        <f t="shared" si="90"/>
        <v>0</v>
      </c>
      <c r="E46" s="69">
        <f t="shared" si="90"/>
        <v>0</v>
      </c>
      <c r="F46" s="69">
        <f t="shared" si="90"/>
        <v>0</v>
      </c>
      <c r="G46" s="69">
        <f t="shared" si="90"/>
        <v>0</v>
      </c>
      <c r="H46" s="69">
        <f t="shared" si="90"/>
        <v>0</v>
      </c>
      <c r="I46" s="69">
        <f t="shared" si="90"/>
        <v>0</v>
      </c>
      <c r="J46" s="69">
        <f t="shared" si="90"/>
        <v>0</v>
      </c>
      <c r="K46" s="69">
        <f t="shared" si="90"/>
        <v>0</v>
      </c>
      <c r="L46" s="69">
        <f t="shared" si="90"/>
        <v>0</v>
      </c>
      <c r="M46" s="69">
        <f t="shared" si="90"/>
        <v>0</v>
      </c>
      <c r="N46" s="69">
        <f t="shared" si="90"/>
        <v>0</v>
      </c>
      <c r="O46" s="69">
        <f t="shared" si="90"/>
        <v>0</v>
      </c>
      <c r="P46" s="69">
        <f t="shared" si="90"/>
        <v>0</v>
      </c>
      <c r="Q46" s="69">
        <f t="shared" si="90"/>
        <v>0</v>
      </c>
      <c r="R46" s="69">
        <f t="shared" si="90"/>
        <v>0</v>
      </c>
      <c r="S46" s="69">
        <f t="shared" si="90"/>
        <v>0</v>
      </c>
      <c r="T46" s="69">
        <f t="shared" si="90"/>
        <v>0</v>
      </c>
      <c r="U46" s="69">
        <f t="shared" si="90"/>
        <v>0</v>
      </c>
      <c r="V46" s="69">
        <f t="shared" si="90"/>
        <v>0</v>
      </c>
      <c r="W46" s="69">
        <f t="shared" si="90"/>
        <v>0</v>
      </c>
      <c r="X46" s="69">
        <f t="shared" si="90"/>
        <v>0</v>
      </c>
      <c r="Y46" s="69">
        <f t="shared" si="90"/>
        <v>0</v>
      </c>
      <c r="Z46" s="69">
        <f t="shared" si="90"/>
        <v>0</v>
      </c>
      <c r="AA46" s="69">
        <f t="shared" si="90"/>
        <v>0</v>
      </c>
      <c r="AB46" s="69">
        <f t="shared" si="90"/>
        <v>0</v>
      </c>
      <c r="AC46" s="69">
        <f t="shared" si="90"/>
        <v>0</v>
      </c>
      <c r="AD46" s="69">
        <f t="shared" si="90"/>
        <v>0</v>
      </c>
      <c r="AE46" s="69">
        <f t="shared" si="90"/>
        <v>0</v>
      </c>
      <c r="AF46" s="69">
        <f t="shared" si="90"/>
        <v>0</v>
      </c>
      <c r="AG46" s="69">
        <f t="shared" si="90"/>
        <v>0</v>
      </c>
      <c r="AH46" s="69">
        <f t="shared" si="90"/>
        <v>0</v>
      </c>
      <c r="AI46" s="69">
        <f t="shared" ref="AI46:BN46" si="91">IF(HLOOKUP(AI$10,DIST_Look_Up_Table,37,FALSE)&gt;=0.0001,HLOOKUP(AI$10,DIST_Look_Up_Table,37,FALSE),0)</f>
        <v>0</v>
      </c>
      <c r="AJ46" s="69">
        <f t="shared" si="91"/>
        <v>0</v>
      </c>
      <c r="AK46" s="69">
        <f t="shared" si="91"/>
        <v>0</v>
      </c>
      <c r="AL46" s="69">
        <f t="shared" si="91"/>
        <v>0</v>
      </c>
      <c r="AM46" s="69">
        <f t="shared" si="91"/>
        <v>0</v>
      </c>
      <c r="AN46" s="69">
        <f t="shared" si="91"/>
        <v>0</v>
      </c>
      <c r="AO46" s="69">
        <f t="shared" si="91"/>
        <v>0</v>
      </c>
      <c r="AP46" s="69">
        <f t="shared" si="91"/>
        <v>0</v>
      </c>
      <c r="AQ46" s="69">
        <f t="shared" si="91"/>
        <v>0</v>
      </c>
      <c r="AR46" s="69">
        <f t="shared" si="91"/>
        <v>0</v>
      </c>
      <c r="AS46" s="69">
        <f t="shared" si="91"/>
        <v>0</v>
      </c>
      <c r="AT46" s="69">
        <f t="shared" si="91"/>
        <v>0</v>
      </c>
      <c r="AU46" s="69">
        <f t="shared" si="91"/>
        <v>0</v>
      </c>
      <c r="AV46" s="69">
        <f t="shared" si="91"/>
        <v>0</v>
      </c>
      <c r="AW46" s="69">
        <f t="shared" si="91"/>
        <v>0</v>
      </c>
      <c r="AX46" s="69">
        <f t="shared" si="91"/>
        <v>0</v>
      </c>
      <c r="AY46" s="69">
        <f t="shared" si="91"/>
        <v>0</v>
      </c>
      <c r="AZ46" s="69">
        <f t="shared" si="91"/>
        <v>0</v>
      </c>
      <c r="BA46" s="69">
        <f t="shared" si="91"/>
        <v>0</v>
      </c>
      <c r="BB46" s="69">
        <f t="shared" si="91"/>
        <v>0</v>
      </c>
      <c r="BC46" s="69">
        <f t="shared" si="91"/>
        <v>0</v>
      </c>
      <c r="BD46" s="69">
        <f t="shared" si="91"/>
        <v>0</v>
      </c>
      <c r="BE46" s="69">
        <f t="shared" si="91"/>
        <v>0</v>
      </c>
      <c r="BF46" s="69">
        <f t="shared" si="91"/>
        <v>0</v>
      </c>
      <c r="BG46" s="69">
        <f t="shared" si="91"/>
        <v>0</v>
      </c>
      <c r="BH46" s="69">
        <f t="shared" si="91"/>
        <v>0</v>
      </c>
      <c r="BI46" s="69">
        <f t="shared" si="91"/>
        <v>0</v>
      </c>
      <c r="BJ46" s="69">
        <f t="shared" si="91"/>
        <v>0</v>
      </c>
      <c r="BK46" s="69">
        <f t="shared" si="91"/>
        <v>0</v>
      </c>
      <c r="BL46" s="69">
        <f t="shared" si="91"/>
        <v>0</v>
      </c>
      <c r="BM46" s="69">
        <f t="shared" si="91"/>
        <v>0</v>
      </c>
      <c r="BN46" s="69">
        <f t="shared" si="91"/>
        <v>0</v>
      </c>
      <c r="BO46" s="69">
        <f t="shared" ref="BO46:CO46" si="92">IF(HLOOKUP(BO$10,DIST_Look_Up_Table,37,FALSE)&gt;=0.0001,HLOOKUP(BO$10,DIST_Look_Up_Table,37,FALSE),0)</f>
        <v>0</v>
      </c>
      <c r="BP46" s="69">
        <f t="shared" si="92"/>
        <v>0</v>
      </c>
      <c r="BQ46" s="69">
        <f t="shared" si="92"/>
        <v>0</v>
      </c>
      <c r="BR46" s="69">
        <f t="shared" si="92"/>
        <v>0</v>
      </c>
      <c r="BS46" s="69">
        <f t="shared" si="92"/>
        <v>0</v>
      </c>
      <c r="BT46" s="69">
        <f t="shared" si="92"/>
        <v>0</v>
      </c>
      <c r="BU46" s="69">
        <f t="shared" si="92"/>
        <v>0</v>
      </c>
      <c r="BV46" s="69">
        <f t="shared" si="92"/>
        <v>0</v>
      </c>
      <c r="BW46" s="69">
        <f t="shared" si="92"/>
        <v>0</v>
      </c>
      <c r="BX46" s="69">
        <f t="shared" si="92"/>
        <v>0</v>
      </c>
      <c r="BY46" s="69">
        <f t="shared" si="92"/>
        <v>0</v>
      </c>
      <c r="BZ46" s="69">
        <f t="shared" si="92"/>
        <v>0</v>
      </c>
      <c r="CA46" s="69">
        <f t="shared" si="92"/>
        <v>0</v>
      </c>
      <c r="CB46" s="69">
        <f t="shared" si="92"/>
        <v>0</v>
      </c>
      <c r="CC46" s="69">
        <f t="shared" si="92"/>
        <v>0</v>
      </c>
      <c r="CD46" s="69">
        <f t="shared" si="92"/>
        <v>0</v>
      </c>
      <c r="CE46" s="69">
        <f t="shared" si="92"/>
        <v>0</v>
      </c>
      <c r="CF46" s="69">
        <f t="shared" si="92"/>
        <v>0</v>
      </c>
      <c r="CG46" s="69">
        <f t="shared" si="92"/>
        <v>0</v>
      </c>
      <c r="CH46" s="69">
        <f t="shared" si="92"/>
        <v>0</v>
      </c>
      <c r="CI46" s="69">
        <f t="shared" si="92"/>
        <v>0</v>
      </c>
      <c r="CJ46" s="69">
        <f t="shared" si="92"/>
        <v>0</v>
      </c>
      <c r="CK46" s="69">
        <f t="shared" si="92"/>
        <v>0</v>
      </c>
      <c r="CL46" s="69">
        <f t="shared" si="92"/>
        <v>0</v>
      </c>
      <c r="CM46" s="69">
        <f t="shared" si="92"/>
        <v>0</v>
      </c>
      <c r="CN46" s="69">
        <f t="shared" si="92"/>
        <v>0</v>
      </c>
      <c r="CO46" s="69">
        <f t="shared" si="92"/>
        <v>0</v>
      </c>
      <c r="CP46" s="69"/>
      <c r="CQ46" s="69"/>
      <c r="CR46" s="69"/>
      <c r="CS46" s="69"/>
      <c r="CT46" s="69"/>
      <c r="CU46" s="69"/>
      <c r="CV46" s="69"/>
      <c r="CW46" s="69"/>
      <c r="CX46" s="69"/>
      <c r="CY46" s="69"/>
      <c r="CZ46" s="69"/>
      <c r="DA46" s="69"/>
      <c r="DB46" s="69"/>
      <c r="DC46" s="69"/>
      <c r="DD46" s="69"/>
      <c r="DE46" s="69"/>
      <c r="DF46" s="69"/>
      <c r="DG46" s="69"/>
      <c r="DH46" s="69"/>
      <c r="DI46" s="69"/>
      <c r="DJ46" s="69"/>
      <c r="DK46" s="69"/>
      <c r="DL46" s="69"/>
      <c r="DM46" s="69"/>
      <c r="DN46" s="69"/>
      <c r="DO46" s="69"/>
      <c r="DP46" s="69"/>
      <c r="DQ46" s="69"/>
      <c r="DR46" s="69"/>
      <c r="DS46" s="69"/>
      <c r="DT46" s="69"/>
      <c r="DU46" s="69"/>
      <c r="DV46" s="69"/>
      <c r="DW46" s="69"/>
      <c r="DX46" s="69"/>
      <c r="DY46" s="69"/>
      <c r="DZ46" s="69"/>
      <c r="EA46" s="69"/>
      <c r="EB46" s="69"/>
      <c r="EC46" s="69"/>
      <c r="ED46" s="69"/>
      <c r="EE46" s="69"/>
      <c r="EF46" s="69"/>
      <c r="EG46" s="69"/>
      <c r="EH46" s="69"/>
      <c r="EI46" s="69"/>
      <c r="EJ46" s="69"/>
      <c r="EK46" s="69"/>
      <c r="EL46" s="69"/>
      <c r="EM46" s="69"/>
      <c r="EN46" s="69"/>
      <c r="EO46" s="69"/>
      <c r="EP46" s="69"/>
      <c r="EQ46" s="69"/>
      <c r="ER46" s="69"/>
      <c r="ES46" s="69"/>
      <c r="ET46" s="69"/>
      <c r="EU46" s="69"/>
      <c r="EV46" s="69"/>
      <c r="EW46" s="69"/>
      <c r="EX46" s="69"/>
      <c r="EY46" s="69"/>
      <c r="EZ46" s="69"/>
      <c r="FA46" s="69"/>
      <c r="FB46" s="69"/>
      <c r="FC46" s="69"/>
      <c r="FD46" s="69"/>
      <c r="FE46" s="69"/>
      <c r="FF46" s="69"/>
      <c r="FG46" s="69"/>
      <c r="FH46" s="69"/>
      <c r="FI46" s="69"/>
      <c r="FJ46" s="69"/>
      <c r="FK46" s="69"/>
      <c r="FL46" s="69"/>
      <c r="FM46" s="69"/>
      <c r="FN46" s="69"/>
      <c r="FO46" s="69"/>
      <c r="FP46" s="69"/>
      <c r="FQ46" s="69"/>
      <c r="FR46" s="69"/>
      <c r="FS46" s="69"/>
      <c r="FT46" s="69"/>
      <c r="FU46" s="69"/>
      <c r="FV46" s="69"/>
      <c r="FW46" s="69"/>
      <c r="FX46" s="69"/>
      <c r="FY46" s="69"/>
      <c r="FZ46" s="69"/>
      <c r="GA46" s="69"/>
      <c r="GB46" s="69"/>
      <c r="GC46" s="69"/>
      <c r="GD46" s="69"/>
      <c r="GE46" s="69"/>
      <c r="GF46" s="69"/>
      <c r="GG46" s="69"/>
      <c r="GH46" s="14"/>
      <c r="GI46" s="14"/>
      <c r="GJ46" s="14"/>
      <c r="GK46" s="14"/>
      <c r="GL46" s="14"/>
      <c r="GM46" s="14"/>
      <c r="GN46" s="14"/>
      <c r="GO46" s="14"/>
      <c r="GP46" s="14"/>
      <c r="GQ46" s="14"/>
      <c r="GR46" s="14"/>
      <c r="GS46" s="14"/>
      <c r="GT46" s="14"/>
      <c r="GU46" s="14"/>
      <c r="GV46" s="14"/>
      <c r="GW46" s="14"/>
    </row>
    <row r="47" spans="1:205" s="12" customFormat="1" ht="12" customHeight="1" x14ac:dyDescent="0.15">
      <c r="A47" s="17" t="s">
        <v>191</v>
      </c>
      <c r="B47" s="16" t="s">
        <v>192</v>
      </c>
      <c r="C47" s="28">
        <f t="shared" ref="C47:AH47" si="93">IF(HLOOKUP(C$10,DIST_Look_Up_Table,38,FALSE)&gt;=0.1,HLOOKUP(C$10,DIST_Look_Up_Table,38,FALSE),0)</f>
        <v>45.707090000000001</v>
      </c>
      <c r="D47" s="28">
        <f t="shared" si="93"/>
        <v>111.1</v>
      </c>
      <c r="E47" s="28">
        <f t="shared" si="93"/>
        <v>160.4</v>
      </c>
      <c r="F47" s="28">
        <f t="shared" si="93"/>
        <v>44.6</v>
      </c>
      <c r="G47" s="28">
        <f t="shared" si="93"/>
        <v>118.2</v>
      </c>
      <c r="H47" s="28">
        <f t="shared" si="93"/>
        <v>50</v>
      </c>
      <c r="I47" s="28">
        <f t="shared" si="93"/>
        <v>109.4054</v>
      </c>
      <c r="J47" s="28">
        <f t="shared" si="93"/>
        <v>90.572559999999996</v>
      </c>
      <c r="K47" s="28">
        <f t="shared" si="93"/>
        <v>53.022599999999997</v>
      </c>
      <c r="L47" s="28">
        <f t="shared" si="93"/>
        <v>45.235280000000003</v>
      </c>
      <c r="M47" s="28">
        <f t="shared" si="93"/>
        <v>126.1482</v>
      </c>
      <c r="N47" s="28">
        <f t="shared" si="93"/>
        <v>90</v>
      </c>
      <c r="O47" s="28">
        <f t="shared" si="93"/>
        <v>90.701939999999993</v>
      </c>
      <c r="P47" s="28">
        <f t="shared" si="93"/>
        <v>45.235280000000003</v>
      </c>
      <c r="Q47" s="28">
        <f t="shared" si="93"/>
        <v>45.235280000000003</v>
      </c>
      <c r="R47" s="28">
        <f t="shared" si="93"/>
        <v>25</v>
      </c>
      <c r="S47" s="28">
        <f t="shared" si="93"/>
        <v>0</v>
      </c>
      <c r="T47" s="28">
        <f t="shared" si="93"/>
        <v>45</v>
      </c>
      <c r="U47" s="28">
        <f t="shared" si="93"/>
        <v>45.235280000000003</v>
      </c>
      <c r="V47" s="28">
        <f t="shared" si="93"/>
        <v>45</v>
      </c>
      <c r="W47" s="28">
        <f t="shared" si="93"/>
        <v>45.150060000000003</v>
      </c>
      <c r="X47" s="28">
        <f t="shared" si="93"/>
        <v>45</v>
      </c>
      <c r="Y47" s="28">
        <f t="shared" si="93"/>
        <v>45.00029</v>
      </c>
      <c r="Z47" s="28">
        <f t="shared" si="93"/>
        <v>25.114380000000001</v>
      </c>
      <c r="AA47" s="28">
        <f t="shared" si="93"/>
        <v>138.24549999999999</v>
      </c>
      <c r="AB47" s="28">
        <f t="shared" si="93"/>
        <v>45.235280000000003</v>
      </c>
      <c r="AC47" s="28">
        <f t="shared" si="93"/>
        <v>45.357509999999998</v>
      </c>
      <c r="AD47" s="28">
        <f t="shared" si="93"/>
        <v>44.999969999999998</v>
      </c>
      <c r="AE47" s="28">
        <f t="shared" si="93"/>
        <v>0</v>
      </c>
      <c r="AF47" s="28">
        <f t="shared" si="93"/>
        <v>45</v>
      </c>
      <c r="AG47" s="28">
        <f t="shared" si="93"/>
        <v>96.239829999999998</v>
      </c>
      <c r="AH47" s="28">
        <f t="shared" si="93"/>
        <v>95.813810000000004</v>
      </c>
      <c r="AI47" s="28">
        <f t="shared" ref="AI47:BN47" si="94">IF(HLOOKUP(AI$10,DIST_Look_Up_Table,38,FALSE)&gt;=0.1,HLOOKUP(AI$10,DIST_Look_Up_Table,38,FALSE),0)</f>
        <v>59.262500000000003</v>
      </c>
      <c r="AJ47" s="28">
        <f t="shared" si="94"/>
        <v>45</v>
      </c>
      <c r="AK47" s="28">
        <f t="shared" si="94"/>
        <v>44.999969999999998</v>
      </c>
      <c r="AL47" s="28">
        <f t="shared" si="94"/>
        <v>44.999969999999998</v>
      </c>
      <c r="AM47" s="28">
        <f t="shared" si="94"/>
        <v>45.255459999999999</v>
      </c>
      <c r="AN47" s="28">
        <f t="shared" si="94"/>
        <v>104.97280000000001</v>
      </c>
      <c r="AO47" s="28">
        <f t="shared" si="94"/>
        <v>104.8279</v>
      </c>
      <c r="AP47" s="28">
        <f t="shared" si="94"/>
        <v>98.848460000000003</v>
      </c>
      <c r="AQ47" s="28">
        <f t="shared" si="94"/>
        <v>45</v>
      </c>
      <c r="AR47" s="28">
        <f t="shared" si="94"/>
        <v>0</v>
      </c>
      <c r="AS47" s="28">
        <f t="shared" si="94"/>
        <v>45</v>
      </c>
      <c r="AT47" s="28">
        <f t="shared" si="94"/>
        <v>40</v>
      </c>
      <c r="AU47" s="28">
        <f t="shared" si="94"/>
        <v>90.087000000000003</v>
      </c>
      <c r="AV47" s="28">
        <f t="shared" si="94"/>
        <v>126.1482</v>
      </c>
      <c r="AW47" s="28">
        <f t="shared" si="94"/>
        <v>126.1482</v>
      </c>
      <c r="AX47" s="28">
        <f t="shared" si="94"/>
        <v>126.1482</v>
      </c>
      <c r="AY47" s="28">
        <f t="shared" si="94"/>
        <v>127.053</v>
      </c>
      <c r="AZ47" s="28">
        <f t="shared" si="94"/>
        <v>126.1482</v>
      </c>
      <c r="BA47" s="28">
        <f t="shared" si="94"/>
        <v>126.1648</v>
      </c>
      <c r="BB47" s="28">
        <f t="shared" si="94"/>
        <v>136.67529999999999</v>
      </c>
      <c r="BC47" s="28">
        <f t="shared" si="94"/>
        <v>127.053</v>
      </c>
      <c r="BD47" s="28">
        <f t="shared" si="94"/>
        <v>127.053</v>
      </c>
      <c r="BE47" s="28">
        <f t="shared" si="94"/>
        <v>95.813810000000004</v>
      </c>
      <c r="BF47" s="28">
        <f t="shared" si="94"/>
        <v>95.813810000000004</v>
      </c>
      <c r="BG47" s="28">
        <f t="shared" si="94"/>
        <v>95.813810000000004</v>
      </c>
      <c r="BH47" s="28">
        <f t="shared" si="94"/>
        <v>103.16119999999999</v>
      </c>
      <c r="BI47" s="28">
        <f t="shared" si="94"/>
        <v>95.813810000000004</v>
      </c>
      <c r="BJ47" s="28">
        <f t="shared" si="94"/>
        <v>95.826809999999995</v>
      </c>
      <c r="BK47" s="28">
        <f t="shared" si="94"/>
        <v>108.283</v>
      </c>
      <c r="BL47" s="28">
        <f t="shared" si="94"/>
        <v>103.1613</v>
      </c>
      <c r="BM47" s="28">
        <f t="shared" si="94"/>
        <v>103.1613</v>
      </c>
      <c r="BN47" s="28">
        <f t="shared" si="94"/>
        <v>138.24549999999999</v>
      </c>
      <c r="BO47" s="28">
        <f t="shared" ref="BO47:CO47" si="95">IF(HLOOKUP(BO$10,DIST_Look_Up_Table,38,FALSE)&gt;=0.1,HLOOKUP(BO$10,DIST_Look_Up_Table,38,FALSE),0)</f>
        <v>138.24549999999999</v>
      </c>
      <c r="BP47" s="28">
        <f t="shared" si="95"/>
        <v>138.24549999999999</v>
      </c>
      <c r="BQ47" s="28">
        <f t="shared" si="95"/>
        <v>138.52850000000001</v>
      </c>
      <c r="BR47" s="28">
        <f t="shared" si="95"/>
        <v>138.24549999999999</v>
      </c>
      <c r="BS47" s="28">
        <f t="shared" si="95"/>
        <v>138.2646</v>
      </c>
      <c r="BT47" s="28">
        <f t="shared" si="95"/>
        <v>144.96340000000001</v>
      </c>
      <c r="BU47" s="28">
        <f t="shared" si="95"/>
        <v>138.52850000000001</v>
      </c>
      <c r="BV47" s="28">
        <f t="shared" si="95"/>
        <v>138.52850000000001</v>
      </c>
      <c r="BW47" s="28">
        <f t="shared" si="95"/>
        <v>104.8279</v>
      </c>
      <c r="BX47" s="28">
        <f t="shared" si="95"/>
        <v>104.8279</v>
      </c>
      <c r="BY47" s="28">
        <f t="shared" si="95"/>
        <v>104.8279</v>
      </c>
      <c r="BZ47" s="28">
        <f t="shared" si="95"/>
        <v>104.8279</v>
      </c>
      <c r="CA47" s="28">
        <f t="shared" si="95"/>
        <v>104.8279</v>
      </c>
      <c r="CB47" s="28">
        <f t="shared" si="95"/>
        <v>104.8344</v>
      </c>
      <c r="CC47" s="28">
        <f t="shared" si="95"/>
        <v>110.9996</v>
      </c>
      <c r="CD47" s="28">
        <f t="shared" si="95"/>
        <v>104.8279</v>
      </c>
      <c r="CE47" s="28">
        <f t="shared" si="95"/>
        <v>104.8279</v>
      </c>
      <c r="CF47" s="28">
        <f t="shared" si="95"/>
        <v>104.767</v>
      </c>
      <c r="CG47" s="28">
        <f t="shared" si="95"/>
        <v>126.1482</v>
      </c>
      <c r="CH47" s="28">
        <f t="shared" si="95"/>
        <v>45</v>
      </c>
      <c r="CI47" s="28">
        <f t="shared" si="95"/>
        <v>0</v>
      </c>
      <c r="CJ47" s="28">
        <f t="shared" si="95"/>
        <v>138.24549999999999</v>
      </c>
      <c r="CK47" s="28">
        <f t="shared" si="95"/>
        <v>95.813810000000004</v>
      </c>
      <c r="CL47" s="28">
        <f t="shared" si="95"/>
        <v>45</v>
      </c>
      <c r="CM47" s="28">
        <f t="shared" si="95"/>
        <v>104.8279</v>
      </c>
      <c r="CN47" s="28">
        <f t="shared" si="95"/>
        <v>104.767</v>
      </c>
      <c r="CO47" s="28">
        <f t="shared" si="95"/>
        <v>104.767</v>
      </c>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c r="GL47" s="28"/>
      <c r="GM47" s="28"/>
      <c r="GN47" s="28"/>
      <c r="GO47" s="28"/>
      <c r="GP47" s="28"/>
      <c r="GQ47" s="28"/>
      <c r="GR47" s="28"/>
      <c r="GS47" s="28"/>
      <c r="GT47" s="28"/>
      <c r="GU47" s="28"/>
      <c r="GV47" s="28"/>
      <c r="GW47" s="28"/>
    </row>
    <row r="48" spans="1:205" s="12" customFormat="1" ht="12" customHeight="1" x14ac:dyDescent="0.15">
      <c r="A48" s="17" t="s">
        <v>193</v>
      </c>
      <c r="B48" s="16" t="s">
        <v>194</v>
      </c>
      <c r="C48" s="54">
        <f t="shared" ref="C48:AH48" si="96">IF(HLOOKUP(C$10,DIST_Look_Up_Table,39,FALSE)&gt;=0.01,HLOOKUP(C$10,DIST_Look_Up_Table,39,FALSE),0)</f>
        <v>1.03</v>
      </c>
      <c r="D48" s="43">
        <f t="shared" si="96"/>
        <v>1.5</v>
      </c>
      <c r="E48" s="43">
        <f t="shared" si="96"/>
        <v>4.1399999999999997</v>
      </c>
      <c r="F48" s="43">
        <f t="shared" si="96"/>
        <v>5</v>
      </c>
      <c r="G48" s="43">
        <f t="shared" si="96"/>
        <v>1.6</v>
      </c>
      <c r="H48" s="43">
        <f t="shared" si="96"/>
        <v>17.8</v>
      </c>
      <c r="I48" s="43">
        <f t="shared" si="96"/>
        <v>1.05</v>
      </c>
      <c r="J48" s="43">
        <f t="shared" si="96"/>
        <v>1.05</v>
      </c>
      <c r="K48" s="43">
        <f t="shared" si="96"/>
        <v>6.7</v>
      </c>
      <c r="L48" s="43">
        <f t="shared" si="96"/>
        <v>6.7</v>
      </c>
      <c r="M48" s="43">
        <f t="shared" si="96"/>
        <v>1.6</v>
      </c>
      <c r="N48" s="43">
        <f t="shared" si="96"/>
        <v>1.6</v>
      </c>
      <c r="O48" s="43">
        <f t="shared" si="96"/>
        <v>1.05</v>
      </c>
      <c r="P48" s="43">
        <f t="shared" si="96"/>
        <v>6.7</v>
      </c>
      <c r="Q48" s="43">
        <f t="shared" si="96"/>
        <v>6.7</v>
      </c>
      <c r="R48" s="43">
        <f t="shared" si="96"/>
        <v>4</v>
      </c>
      <c r="S48" s="43">
        <f t="shared" si="96"/>
        <v>0</v>
      </c>
      <c r="T48" s="43">
        <f t="shared" si="96"/>
        <v>1.03</v>
      </c>
      <c r="U48" s="43">
        <f t="shared" si="96"/>
        <v>6.7</v>
      </c>
      <c r="V48" s="43">
        <f t="shared" si="96"/>
        <v>1.03</v>
      </c>
      <c r="W48" s="43">
        <f t="shared" si="96"/>
        <v>6.9</v>
      </c>
      <c r="X48" s="43">
        <f t="shared" si="96"/>
        <v>1.03</v>
      </c>
      <c r="Y48" s="43">
        <f t="shared" si="96"/>
        <v>1.03</v>
      </c>
      <c r="Z48" s="43">
        <f t="shared" si="96"/>
        <v>1.03</v>
      </c>
      <c r="AA48" s="43">
        <f t="shared" si="96"/>
        <v>1.2</v>
      </c>
      <c r="AB48" s="43">
        <f t="shared" si="96"/>
        <v>6.7</v>
      </c>
      <c r="AC48" s="43">
        <f t="shared" si="96"/>
        <v>1.03</v>
      </c>
      <c r="AD48" s="43">
        <f t="shared" si="96"/>
        <v>1.03</v>
      </c>
      <c r="AE48" s="43">
        <f t="shared" si="96"/>
        <v>0</v>
      </c>
      <c r="AF48" s="43">
        <f t="shared" si="96"/>
        <v>1.03</v>
      </c>
      <c r="AG48" s="43">
        <f t="shared" si="96"/>
        <v>6.8</v>
      </c>
      <c r="AH48" s="43">
        <f t="shared" si="96"/>
        <v>1.2</v>
      </c>
      <c r="AI48" s="43">
        <f t="shared" ref="AI48:BN48" si="97">IF(HLOOKUP(AI$10,DIST_Look_Up_Table,39,FALSE)&gt;=0.01,HLOOKUP(AI$10,DIST_Look_Up_Table,39,FALSE),0)</f>
        <v>1.05</v>
      </c>
      <c r="AJ48" s="43">
        <f t="shared" si="97"/>
        <v>1.03</v>
      </c>
      <c r="AK48" s="43">
        <f t="shared" si="97"/>
        <v>1.03</v>
      </c>
      <c r="AL48" s="43">
        <f t="shared" si="97"/>
        <v>1.03</v>
      </c>
      <c r="AM48" s="43">
        <f t="shared" si="97"/>
        <v>1.03</v>
      </c>
      <c r="AN48" s="43">
        <f t="shared" si="97"/>
        <v>6.4</v>
      </c>
      <c r="AO48" s="43">
        <f t="shared" si="97"/>
        <v>1.2</v>
      </c>
      <c r="AP48" s="43">
        <f t="shared" si="97"/>
        <v>1.05</v>
      </c>
      <c r="AQ48" s="43">
        <f t="shared" si="97"/>
        <v>1.03</v>
      </c>
      <c r="AR48" s="43">
        <f t="shared" si="97"/>
        <v>0</v>
      </c>
      <c r="AS48" s="43">
        <f t="shared" si="97"/>
        <v>1.03</v>
      </c>
      <c r="AT48" s="43">
        <f t="shared" si="97"/>
        <v>5.9</v>
      </c>
      <c r="AU48" s="43">
        <f t="shared" si="97"/>
        <v>3.5</v>
      </c>
      <c r="AV48" s="43">
        <f t="shared" si="97"/>
        <v>1.6</v>
      </c>
      <c r="AW48" s="43">
        <f t="shared" si="97"/>
        <v>1.6</v>
      </c>
      <c r="AX48" s="43">
        <f t="shared" si="97"/>
        <v>1.6</v>
      </c>
      <c r="AY48" s="43">
        <f t="shared" si="97"/>
        <v>1.6</v>
      </c>
      <c r="AZ48" s="43">
        <f t="shared" si="97"/>
        <v>1.6</v>
      </c>
      <c r="BA48" s="43">
        <f t="shared" si="97"/>
        <v>2.1274150000000001</v>
      </c>
      <c r="BB48" s="43">
        <f t="shared" si="97"/>
        <v>2.1274150000000001</v>
      </c>
      <c r="BC48" s="43">
        <f t="shared" si="97"/>
        <v>1.6</v>
      </c>
      <c r="BD48" s="43">
        <f t="shared" si="97"/>
        <v>1.6</v>
      </c>
      <c r="BE48" s="43">
        <f t="shared" si="97"/>
        <v>1.2</v>
      </c>
      <c r="BF48" s="43">
        <f t="shared" si="97"/>
        <v>1.2</v>
      </c>
      <c r="BG48" s="43">
        <f t="shared" si="97"/>
        <v>1.2</v>
      </c>
      <c r="BH48" s="43">
        <f t="shared" si="97"/>
        <v>1.2</v>
      </c>
      <c r="BI48" s="43">
        <f t="shared" si="97"/>
        <v>1.2</v>
      </c>
      <c r="BJ48" s="43">
        <f t="shared" si="97"/>
        <v>1.4605779999999999</v>
      </c>
      <c r="BK48" s="43">
        <f t="shared" si="97"/>
        <v>1.4605779999999999</v>
      </c>
      <c r="BL48" s="43">
        <f t="shared" si="97"/>
        <v>1.2</v>
      </c>
      <c r="BM48" s="43">
        <f t="shared" si="97"/>
        <v>1.2</v>
      </c>
      <c r="BN48" s="43">
        <f t="shared" si="97"/>
        <v>1.2</v>
      </c>
      <c r="BO48" s="43">
        <f t="shared" ref="BO48:CO48" si="98">IF(HLOOKUP(BO$10,DIST_Look_Up_Table,39,FALSE)&gt;=0.01,HLOOKUP(BO$10,DIST_Look_Up_Table,39,FALSE),0)</f>
        <v>1.2</v>
      </c>
      <c r="BP48" s="43">
        <f t="shared" si="98"/>
        <v>1.2</v>
      </c>
      <c r="BQ48" s="43">
        <f t="shared" si="98"/>
        <v>1.2</v>
      </c>
      <c r="BR48" s="43">
        <f t="shared" si="98"/>
        <v>1.2</v>
      </c>
      <c r="BS48" s="43">
        <f t="shared" si="98"/>
        <v>1.4214850000000001</v>
      </c>
      <c r="BT48" s="43">
        <f t="shared" si="98"/>
        <v>1.4214850000000001</v>
      </c>
      <c r="BU48" s="43">
        <f t="shared" si="98"/>
        <v>1.2</v>
      </c>
      <c r="BV48" s="43">
        <f t="shared" si="98"/>
        <v>1.2</v>
      </c>
      <c r="BW48" s="43">
        <f t="shared" si="98"/>
        <v>1.2</v>
      </c>
      <c r="BX48" s="43">
        <f t="shared" si="98"/>
        <v>1.2</v>
      </c>
      <c r="BY48" s="43">
        <f t="shared" si="98"/>
        <v>1.2</v>
      </c>
      <c r="BZ48" s="43">
        <f t="shared" si="98"/>
        <v>1.2</v>
      </c>
      <c r="CA48" s="43">
        <f t="shared" si="98"/>
        <v>1.2</v>
      </c>
      <c r="CB48" s="43">
        <f t="shared" si="98"/>
        <v>1.480165</v>
      </c>
      <c r="CC48" s="43">
        <f t="shared" si="98"/>
        <v>1.480165</v>
      </c>
      <c r="CD48" s="43">
        <f t="shared" si="98"/>
        <v>1.2</v>
      </c>
      <c r="CE48" s="43">
        <f t="shared" si="98"/>
        <v>1.2</v>
      </c>
      <c r="CF48" s="43">
        <f t="shared" si="98"/>
        <v>1.5</v>
      </c>
      <c r="CG48" s="43">
        <f t="shared" si="98"/>
        <v>1.6</v>
      </c>
      <c r="CH48" s="43">
        <f t="shared" si="98"/>
        <v>1.03</v>
      </c>
      <c r="CI48" s="43">
        <f t="shared" si="98"/>
        <v>0</v>
      </c>
      <c r="CJ48" s="43">
        <f t="shared" si="98"/>
        <v>1.2</v>
      </c>
      <c r="CK48" s="43">
        <f t="shared" si="98"/>
        <v>1.2</v>
      </c>
      <c r="CL48" s="43">
        <f t="shared" si="98"/>
        <v>1.03</v>
      </c>
      <c r="CM48" s="43">
        <f t="shared" si="98"/>
        <v>1.2</v>
      </c>
      <c r="CN48" s="43">
        <f t="shared" si="98"/>
        <v>1.5</v>
      </c>
      <c r="CO48" s="43">
        <f t="shared" si="98"/>
        <v>1.5</v>
      </c>
      <c r="CP48" s="43"/>
      <c r="CQ48" s="43"/>
      <c r="CR48" s="43"/>
      <c r="CS48" s="43"/>
      <c r="CT48" s="43"/>
      <c r="CU48" s="43"/>
      <c r="CV48" s="43"/>
      <c r="CW48" s="43"/>
      <c r="CX48" s="43"/>
      <c r="CY48" s="43"/>
      <c r="CZ48" s="43"/>
      <c r="DA48" s="43"/>
      <c r="DB48" s="43"/>
      <c r="DC48" s="43"/>
      <c r="DD48" s="43"/>
      <c r="DE48" s="43"/>
      <c r="DF48" s="43"/>
      <c r="DG48" s="43"/>
      <c r="DH48" s="43"/>
      <c r="DI48" s="43"/>
      <c r="DJ48" s="43"/>
      <c r="DK48" s="43"/>
      <c r="DL48" s="43"/>
      <c r="DM48" s="43"/>
      <c r="DN48" s="43"/>
      <c r="DO48" s="43"/>
      <c r="DP48" s="43"/>
      <c r="DQ48" s="43"/>
      <c r="DR48" s="43"/>
      <c r="DS48" s="43"/>
      <c r="DT48" s="43"/>
      <c r="DU48" s="43"/>
      <c r="DV48" s="43"/>
      <c r="DW48" s="43"/>
      <c r="DX48" s="43"/>
      <c r="DY48" s="43"/>
      <c r="DZ48" s="43"/>
      <c r="EA48" s="43"/>
      <c r="EB48" s="43"/>
      <c r="EC48" s="43"/>
      <c r="ED48" s="43"/>
      <c r="EE48" s="43"/>
      <c r="EF48" s="43"/>
      <c r="EG48" s="43"/>
      <c r="EH48" s="43"/>
      <c r="EI48" s="43"/>
      <c r="EJ48" s="43"/>
      <c r="EK48" s="43"/>
      <c r="EL48" s="43"/>
      <c r="EM48" s="43"/>
      <c r="EN48" s="43"/>
      <c r="EO48" s="43"/>
      <c r="EP48" s="43"/>
      <c r="EQ48" s="43"/>
      <c r="ER48" s="43"/>
      <c r="ES48" s="43"/>
      <c r="ET48" s="43"/>
      <c r="EU48" s="43"/>
      <c r="EV48" s="43"/>
      <c r="EW48" s="43"/>
      <c r="EX48" s="43"/>
      <c r="EY48" s="43"/>
      <c r="EZ48" s="43"/>
      <c r="FA48" s="43"/>
      <c r="FB48" s="43"/>
      <c r="FC48" s="43"/>
      <c r="FD48" s="43"/>
      <c r="FE48" s="43"/>
      <c r="FF48" s="43"/>
      <c r="FG48" s="43"/>
      <c r="FH48" s="43"/>
      <c r="FI48" s="43"/>
      <c r="FJ48" s="43"/>
      <c r="FK48" s="43"/>
      <c r="FL48" s="43"/>
      <c r="FM48" s="43"/>
      <c r="FN48" s="43"/>
      <c r="FO48" s="43"/>
      <c r="FP48" s="43"/>
      <c r="FQ48" s="43"/>
      <c r="FR48" s="43"/>
      <c r="FS48" s="43"/>
      <c r="FT48" s="43"/>
      <c r="FU48" s="43"/>
      <c r="FV48" s="43"/>
      <c r="FW48" s="43"/>
      <c r="FX48" s="43"/>
      <c r="FY48" s="43"/>
      <c r="FZ48" s="43"/>
      <c r="GA48" s="43"/>
      <c r="GB48" s="43"/>
      <c r="GC48" s="43"/>
      <c r="GD48" s="43"/>
      <c r="GE48" s="43"/>
      <c r="GF48" s="43"/>
      <c r="GG48" s="43"/>
      <c r="GH48" s="43"/>
      <c r="GI48" s="43"/>
      <c r="GJ48" s="43"/>
      <c r="GK48" s="43"/>
      <c r="GL48" s="43"/>
      <c r="GM48" s="43"/>
      <c r="GN48" s="43"/>
      <c r="GO48" s="43"/>
      <c r="GP48" s="43"/>
      <c r="GQ48" s="43"/>
      <c r="GR48" s="43"/>
      <c r="GS48" s="43"/>
      <c r="GT48" s="43"/>
      <c r="GU48" s="43"/>
      <c r="GV48" s="43"/>
      <c r="GW48" s="43"/>
    </row>
    <row r="49" spans="1:205" s="12" customFormat="1" ht="12" customHeight="1" x14ac:dyDescent="0.15">
      <c r="A49" s="17" t="s">
        <v>558</v>
      </c>
      <c r="B49" s="21" t="s">
        <v>627</v>
      </c>
      <c r="C49" s="55">
        <f t="shared" ref="C49:AH49" si="99">IF(ABS(HLOOKUP(C$10,DIST_Look_Up_Table,40,FALSE))&gt;=0.0001,HLOOKUP(C$10,DIST_Look_Up_Table,40,FALSE),0)</f>
        <v>-4541.7720230000004</v>
      </c>
      <c r="D49" s="46">
        <f t="shared" si="99"/>
        <v>-64355.116719999998</v>
      </c>
      <c r="E49" s="46">
        <f t="shared" si="99"/>
        <v>-56938.037700000001</v>
      </c>
      <c r="F49" s="46">
        <f t="shared" si="99"/>
        <v>-36457.072719999996</v>
      </c>
      <c r="G49" s="46">
        <f t="shared" si="99"/>
        <v>-98990.96633000001</v>
      </c>
      <c r="H49" s="46">
        <f t="shared" si="99"/>
        <v>-6645.3843259999994</v>
      </c>
      <c r="I49" s="46">
        <f t="shared" si="99"/>
        <v>-1614.548706</v>
      </c>
      <c r="J49" s="46">
        <f t="shared" si="99"/>
        <v>-226117.08910000001</v>
      </c>
      <c r="K49" s="46">
        <f t="shared" si="99"/>
        <v>-147671.1109</v>
      </c>
      <c r="L49" s="46">
        <f t="shared" si="99"/>
        <v>-127473.28989999999</v>
      </c>
      <c r="M49" s="46">
        <f t="shared" si="99"/>
        <v>-170566.97560000001</v>
      </c>
      <c r="N49" s="46">
        <f t="shared" si="99"/>
        <v>-172258.55910000001</v>
      </c>
      <c r="O49" s="46">
        <f t="shared" si="99"/>
        <v>-227734.008</v>
      </c>
      <c r="P49" s="46">
        <f t="shared" si="99"/>
        <v>-1809.5477530000001</v>
      </c>
      <c r="Q49" s="46">
        <f t="shared" si="99"/>
        <v>-129282.91790000001</v>
      </c>
      <c r="R49" s="46">
        <f t="shared" si="99"/>
        <v>-79.085046700000007</v>
      </c>
      <c r="S49" s="46">
        <f t="shared" si="99"/>
        <v>0</v>
      </c>
      <c r="T49" s="46">
        <f t="shared" si="99"/>
        <v>-258792.96969999999</v>
      </c>
      <c r="U49" s="46">
        <f t="shared" si="99"/>
        <v>-153829.31219999999</v>
      </c>
      <c r="V49" s="46">
        <f t="shared" si="99"/>
        <v>-153858.3872</v>
      </c>
      <c r="W49" s="46">
        <f t="shared" si="99"/>
        <v>-105174.52102999999</v>
      </c>
      <c r="X49" s="46">
        <f t="shared" si="99"/>
        <v>-105181.88282</v>
      </c>
      <c r="Y49" s="46">
        <f t="shared" si="99"/>
        <v>-436.56031089999999</v>
      </c>
      <c r="Z49" s="46">
        <f t="shared" si="99"/>
        <v>-79.085046700000007</v>
      </c>
      <c r="AA49" s="46">
        <f t="shared" si="99"/>
        <v>-6.9959102</v>
      </c>
      <c r="AB49" s="46">
        <f t="shared" si="99"/>
        <v>-24546.452450000001</v>
      </c>
      <c r="AC49" s="46">
        <f t="shared" si="99"/>
        <v>-25273.199520000002</v>
      </c>
      <c r="AD49" s="46">
        <f t="shared" si="99"/>
        <v>-15614.426370000001</v>
      </c>
      <c r="AE49" s="46">
        <f t="shared" si="99"/>
        <v>0</v>
      </c>
      <c r="AF49" s="46">
        <f t="shared" si="99"/>
        <v>-726.75125680000008</v>
      </c>
      <c r="AG49" s="46">
        <f t="shared" si="99"/>
        <v>-20215.347409999998</v>
      </c>
      <c r="AH49" s="46">
        <f t="shared" si="99"/>
        <v>-20221.44153</v>
      </c>
      <c r="AI49" s="46">
        <f t="shared" ref="AI49:BN49" si="100">IF(ABS(HLOOKUP(AI$10,DIST_Look_Up_Table,40,FALSE))&gt;=0.0001,HLOOKUP(AI$10,DIST_Look_Up_Table,40,FALSE),0)</f>
        <v>-18502.15537</v>
      </c>
      <c r="AJ49" s="46">
        <f t="shared" si="100"/>
        <v>-20149.207599999998</v>
      </c>
      <c r="AK49" s="46">
        <f t="shared" si="100"/>
        <v>-4534.7754150000001</v>
      </c>
      <c r="AL49" s="46">
        <f t="shared" si="100"/>
        <v>-20149.207599999998</v>
      </c>
      <c r="AM49" s="46">
        <f t="shared" si="100"/>
        <v>-110655.47254</v>
      </c>
      <c r="AN49" s="46">
        <f t="shared" si="100"/>
        <v>-102838.63553</v>
      </c>
      <c r="AO49" s="46">
        <f t="shared" si="100"/>
        <v>-102845.253</v>
      </c>
      <c r="AP49" s="46">
        <f t="shared" si="100"/>
        <v>-5285.8245329999991</v>
      </c>
      <c r="AQ49" s="46">
        <f t="shared" si="100"/>
        <v>-6200.5263590000004</v>
      </c>
      <c r="AR49" s="46">
        <f t="shared" si="100"/>
        <v>0</v>
      </c>
      <c r="AS49" s="46">
        <f t="shared" si="100"/>
        <v>-5480.635174</v>
      </c>
      <c r="AT49" s="46">
        <f t="shared" si="100"/>
        <v>-104597.51020999999</v>
      </c>
      <c r="AU49" s="46">
        <f t="shared" si="100"/>
        <v>-172252.51149999999</v>
      </c>
      <c r="AV49" s="46">
        <f t="shared" si="100"/>
        <v>-170566.97560000001</v>
      </c>
      <c r="AW49" s="46">
        <f t="shared" si="100"/>
        <v>-1673179.0249999999</v>
      </c>
      <c r="AX49" s="46">
        <f t="shared" si="100"/>
        <v>-1673179.0249999999</v>
      </c>
      <c r="AY49" s="46">
        <f t="shared" si="100"/>
        <v>-1656178.291</v>
      </c>
      <c r="AZ49" s="46">
        <f t="shared" si="100"/>
        <v>-1673179.0249999999</v>
      </c>
      <c r="BA49" s="46">
        <f t="shared" si="100"/>
        <v>-1673165.0689999999</v>
      </c>
      <c r="BB49" s="46">
        <f t="shared" si="100"/>
        <v>-1656165.4980000001</v>
      </c>
      <c r="BC49" s="46">
        <f t="shared" si="100"/>
        <v>-1413372.966</v>
      </c>
      <c r="BD49" s="46">
        <f t="shared" si="100"/>
        <v>-242806.1391</v>
      </c>
      <c r="BE49" s="46">
        <f t="shared" si="100"/>
        <v>-20221.429899999999</v>
      </c>
      <c r="BF49" s="46">
        <f t="shared" si="100"/>
        <v>-152840.99480000001</v>
      </c>
      <c r="BG49" s="46">
        <f t="shared" si="100"/>
        <v>-152840.99480000001</v>
      </c>
      <c r="BH49" s="46">
        <f t="shared" si="100"/>
        <v>-150677.0007</v>
      </c>
      <c r="BI49" s="46">
        <f t="shared" si="100"/>
        <v>-152840.99480000001</v>
      </c>
      <c r="BJ49" s="46">
        <f t="shared" si="100"/>
        <v>-152839.5992</v>
      </c>
      <c r="BK49" s="46">
        <f t="shared" si="100"/>
        <v>-150675.2562</v>
      </c>
      <c r="BL49" s="46">
        <f t="shared" si="100"/>
        <v>-133159.8947</v>
      </c>
      <c r="BM49" s="46">
        <f t="shared" si="100"/>
        <v>-17517.047849999999</v>
      </c>
      <c r="BN49" s="46">
        <f t="shared" si="100"/>
        <v>-6.9959102</v>
      </c>
      <c r="BO49" s="46">
        <f t="shared" ref="BO49:CO49" si="101">IF(ABS(HLOOKUP(BO$10,DIST_Look_Up_Table,40,FALSE))&gt;=0.0001,HLOOKUP(BO$10,DIST_Look_Up_Table,40,FALSE),0)</f>
        <v>-6536.8927079999994</v>
      </c>
      <c r="BP49" s="46">
        <f t="shared" si="101"/>
        <v>-6536.8927079999994</v>
      </c>
      <c r="BQ49" s="46">
        <f t="shared" si="101"/>
        <v>-6348.8891060000005</v>
      </c>
      <c r="BR49" s="46">
        <f t="shared" si="101"/>
        <v>-6536.8927079999994</v>
      </c>
      <c r="BS49" s="46">
        <f t="shared" si="101"/>
        <v>-6536.5914910000001</v>
      </c>
      <c r="BT49" s="46">
        <f t="shared" si="101"/>
        <v>-6348.5890519999994</v>
      </c>
      <c r="BU49" s="46">
        <f t="shared" si="101"/>
        <v>-5612.60311</v>
      </c>
      <c r="BV49" s="46">
        <f t="shared" si="101"/>
        <v>-736.2854145</v>
      </c>
      <c r="BW49" s="46">
        <f t="shared" si="101"/>
        <v>-102845.26463000001</v>
      </c>
      <c r="BX49" s="46">
        <f t="shared" si="101"/>
        <v>-174670.50480000002</v>
      </c>
      <c r="BY49" s="46">
        <f t="shared" si="101"/>
        <v>-174670.50480000002</v>
      </c>
      <c r="BZ49" s="46">
        <f t="shared" si="101"/>
        <v>-172146.44589999999</v>
      </c>
      <c r="CA49" s="46">
        <f t="shared" si="101"/>
        <v>-174670.50480000002</v>
      </c>
      <c r="CB49" s="46">
        <f t="shared" si="101"/>
        <v>-174669.92329999999</v>
      </c>
      <c r="CC49" s="46">
        <f t="shared" si="101"/>
        <v>-172145.86439999999</v>
      </c>
      <c r="CD49" s="46">
        <f t="shared" si="101"/>
        <v>-157206.19899999999</v>
      </c>
      <c r="CE49" s="46">
        <f t="shared" si="101"/>
        <v>-14940.22364</v>
      </c>
      <c r="CF49" s="46">
        <f t="shared" si="101"/>
        <v>-411057.58169999998</v>
      </c>
      <c r="CG49" s="46">
        <f t="shared" si="101"/>
        <v>-170566.97560000001</v>
      </c>
      <c r="CH49" s="46">
        <f t="shared" si="101"/>
        <v>-258316.7212</v>
      </c>
      <c r="CI49" s="46">
        <f t="shared" si="101"/>
        <v>0</v>
      </c>
      <c r="CJ49" s="46">
        <f t="shared" si="101"/>
        <v>-6.9959102</v>
      </c>
      <c r="CK49" s="46">
        <f t="shared" si="101"/>
        <v>-20221.44153</v>
      </c>
      <c r="CL49" s="46">
        <f t="shared" si="101"/>
        <v>-436.5608924</v>
      </c>
      <c r="CM49" s="46">
        <f t="shared" si="101"/>
        <v>-102845.253</v>
      </c>
      <c r="CN49" s="46">
        <f t="shared" si="101"/>
        <v>-171606.81389999998</v>
      </c>
      <c r="CO49" s="46">
        <f t="shared" si="101"/>
        <v>-225267.63390000002</v>
      </c>
      <c r="CP49" s="46"/>
      <c r="CQ49" s="46"/>
      <c r="CR49" s="46"/>
      <c r="CS49" s="46"/>
      <c r="CT49" s="46"/>
      <c r="CU49" s="46"/>
      <c r="CV49" s="46"/>
      <c r="CW49" s="46"/>
      <c r="CX49" s="46"/>
      <c r="CY49" s="46"/>
      <c r="CZ49" s="46"/>
      <c r="DA49" s="46"/>
      <c r="DB49" s="46"/>
      <c r="DC49" s="46"/>
      <c r="DD49" s="46"/>
      <c r="DE49" s="46"/>
      <c r="DF49" s="46"/>
      <c r="DG49" s="46"/>
      <c r="DH49" s="46"/>
      <c r="DI49" s="46"/>
      <c r="DJ49" s="46"/>
      <c r="DK49" s="46"/>
      <c r="DL49" s="46"/>
      <c r="DM49" s="46"/>
      <c r="DN49" s="46"/>
      <c r="DO49" s="46"/>
      <c r="DP49" s="46"/>
      <c r="DQ49" s="46"/>
      <c r="DR49" s="46"/>
      <c r="DS49" s="46"/>
      <c r="DT49" s="46"/>
      <c r="DU49" s="46"/>
      <c r="DV49" s="46"/>
      <c r="DW49" s="46"/>
      <c r="DX49" s="46"/>
      <c r="DY49" s="46"/>
      <c r="DZ49" s="46"/>
      <c r="EA49" s="46"/>
      <c r="EB49" s="46"/>
      <c r="EC49" s="46"/>
      <c r="ED49" s="46"/>
      <c r="EE49" s="46"/>
      <c r="EF49" s="46"/>
      <c r="EG49" s="46"/>
      <c r="EH49" s="46"/>
      <c r="EI49" s="46"/>
      <c r="EJ49" s="46"/>
      <c r="EK49" s="46"/>
      <c r="EL49" s="46"/>
      <c r="EM49" s="46"/>
      <c r="EN49" s="46"/>
      <c r="EO49" s="46"/>
      <c r="EP49" s="46"/>
      <c r="EQ49" s="46"/>
      <c r="ER49" s="46"/>
      <c r="ES49" s="46"/>
      <c r="ET49" s="46"/>
      <c r="EU49" s="46"/>
      <c r="EV49" s="46"/>
      <c r="EW49" s="46"/>
      <c r="EX49" s="46"/>
      <c r="EY49" s="46"/>
      <c r="EZ49" s="46"/>
      <c r="FA49" s="46"/>
      <c r="FB49" s="46"/>
      <c r="FC49" s="46"/>
      <c r="FD49" s="46"/>
      <c r="FE49" s="46"/>
      <c r="FF49" s="46"/>
      <c r="FG49" s="46"/>
      <c r="FH49" s="46"/>
      <c r="FI49" s="46"/>
      <c r="FJ49" s="46"/>
      <c r="FK49" s="46"/>
      <c r="FL49" s="46"/>
      <c r="FM49" s="46"/>
      <c r="FN49" s="46"/>
      <c r="FO49" s="46"/>
      <c r="FP49" s="46"/>
      <c r="FQ49" s="46"/>
      <c r="FR49" s="46"/>
      <c r="FS49" s="46"/>
      <c r="FT49" s="46"/>
      <c r="FU49" s="46"/>
      <c r="FV49" s="46"/>
      <c r="FW49" s="46"/>
      <c r="FX49" s="46"/>
      <c r="FY49" s="46"/>
      <c r="FZ49" s="46"/>
      <c r="GA49" s="46"/>
      <c r="GB49" s="46"/>
      <c r="GC49" s="46"/>
      <c r="GD49" s="46"/>
      <c r="GE49" s="46"/>
      <c r="GF49" s="46"/>
      <c r="GG49" s="46"/>
      <c r="GH49" s="46"/>
      <c r="GI49" s="46"/>
      <c r="GJ49" s="46"/>
      <c r="GK49" s="46"/>
      <c r="GL49" s="46"/>
      <c r="GM49" s="46"/>
      <c r="GN49" s="46"/>
      <c r="GO49" s="46"/>
      <c r="GP49" s="46"/>
      <c r="GQ49" s="46"/>
      <c r="GR49" s="46"/>
      <c r="GS49" s="46"/>
      <c r="GT49" s="46"/>
      <c r="GU49" s="46"/>
      <c r="GV49" s="46"/>
      <c r="GW49" s="46"/>
    </row>
    <row r="50" spans="1:205" s="44" customFormat="1" ht="12" customHeight="1" x14ac:dyDescent="0.15">
      <c r="A50" s="17" t="s">
        <v>553</v>
      </c>
      <c r="B50" s="45"/>
      <c r="C50" s="54">
        <f t="shared" ref="C50:AH50" si="102">IF(HLOOKUP(C$10,DIST_Look_Up_Table,41,FALSE)&gt;=0.01,HLOOKUP(C$10,DIST_Look_Up_Table,41,FALSE),0)</f>
        <v>65.291210000000007</v>
      </c>
      <c r="D50" s="43">
        <f t="shared" si="102"/>
        <v>43.244300000000003</v>
      </c>
      <c r="E50" s="43">
        <f t="shared" si="102"/>
        <v>45.537739999999999</v>
      </c>
      <c r="F50" s="43">
        <f t="shared" si="102"/>
        <v>22.86506</v>
      </c>
      <c r="G50" s="43">
        <f t="shared" si="102"/>
        <v>35.91778</v>
      </c>
      <c r="H50" s="43">
        <f t="shared" si="102"/>
        <v>29.955390000000001</v>
      </c>
      <c r="I50" s="43">
        <f t="shared" si="102"/>
        <v>94.931169999999995</v>
      </c>
      <c r="J50" s="43">
        <f t="shared" si="102"/>
        <v>54.76979</v>
      </c>
      <c r="K50" s="43">
        <f t="shared" si="102"/>
        <v>95.97551</v>
      </c>
      <c r="L50" s="43">
        <f t="shared" si="102"/>
        <v>95.118160000000003</v>
      </c>
      <c r="M50" s="43">
        <f t="shared" si="102"/>
        <v>54.946010000000001</v>
      </c>
      <c r="N50" s="43">
        <f t="shared" si="102"/>
        <v>54.946010000000001</v>
      </c>
      <c r="O50" s="43">
        <f t="shared" si="102"/>
        <v>54.991889999999998</v>
      </c>
      <c r="P50" s="43">
        <f t="shared" si="102"/>
        <v>95.118160000000003</v>
      </c>
      <c r="Q50" s="43">
        <f t="shared" si="102"/>
        <v>95.118160000000003</v>
      </c>
      <c r="R50" s="43">
        <f t="shared" si="102"/>
        <v>116.1601</v>
      </c>
      <c r="S50" s="43">
        <f t="shared" si="102"/>
        <v>0</v>
      </c>
      <c r="T50" s="43">
        <f t="shared" si="102"/>
        <v>54.991889999999998</v>
      </c>
      <c r="U50" s="43">
        <f t="shared" si="102"/>
        <v>95.118160000000003</v>
      </c>
      <c r="V50" s="43">
        <f t="shared" si="102"/>
        <v>95.118160000000003</v>
      </c>
      <c r="W50" s="43">
        <f t="shared" si="102"/>
        <v>18.279979999999998</v>
      </c>
      <c r="X50" s="43">
        <f t="shared" si="102"/>
        <v>18.279979999999998</v>
      </c>
      <c r="Y50" s="43">
        <f t="shared" si="102"/>
        <v>31.214210000000001</v>
      </c>
      <c r="Z50" s="43">
        <f t="shared" si="102"/>
        <v>116.1601</v>
      </c>
      <c r="AA50" s="43">
        <f t="shared" si="102"/>
        <v>108.14319999999999</v>
      </c>
      <c r="AB50" s="43">
        <f t="shared" si="102"/>
        <v>95.118160000000003</v>
      </c>
      <c r="AC50" s="43">
        <f t="shared" si="102"/>
        <v>94.331599999999995</v>
      </c>
      <c r="AD50" s="43">
        <f t="shared" si="102"/>
        <v>65.070099999999996</v>
      </c>
      <c r="AE50" s="43">
        <f t="shared" si="102"/>
        <v>0</v>
      </c>
      <c r="AF50" s="43">
        <f t="shared" si="102"/>
        <v>69.524540000000002</v>
      </c>
      <c r="AG50" s="43">
        <f t="shared" si="102"/>
        <v>101.4637</v>
      </c>
      <c r="AH50" s="43">
        <f t="shared" si="102"/>
        <v>101.4637</v>
      </c>
      <c r="AI50" s="43">
        <f t="shared" ref="AI50:BN50" si="103">IF(HLOOKUP(AI$10,DIST_Look_Up_Table,41,FALSE)&gt;=0.01,HLOOKUP(AI$10,DIST_Look_Up_Table,41,FALSE),0)</f>
        <v>65.070080000000004</v>
      </c>
      <c r="AJ50" s="43">
        <f t="shared" si="103"/>
        <v>65.070080000000004</v>
      </c>
      <c r="AK50" s="43">
        <f t="shared" si="103"/>
        <v>65.070080000000004</v>
      </c>
      <c r="AL50" s="43">
        <f t="shared" si="103"/>
        <v>65.070080000000004</v>
      </c>
      <c r="AM50" s="43">
        <f t="shared" si="103"/>
        <v>18.298179999999999</v>
      </c>
      <c r="AN50" s="43">
        <f t="shared" si="103"/>
        <v>18.040379999999999</v>
      </c>
      <c r="AO50" s="43">
        <f t="shared" si="103"/>
        <v>18.040379999999999</v>
      </c>
      <c r="AP50" s="43">
        <f t="shared" si="103"/>
        <v>22.832419999999999</v>
      </c>
      <c r="AQ50" s="43">
        <f t="shared" si="103"/>
        <v>22.832419999999999</v>
      </c>
      <c r="AR50" s="43">
        <f t="shared" si="103"/>
        <v>0</v>
      </c>
      <c r="AS50" s="43">
        <f t="shared" si="103"/>
        <v>18.648340000000001</v>
      </c>
      <c r="AT50" s="43">
        <f t="shared" si="103"/>
        <v>18.040379999999999</v>
      </c>
      <c r="AU50" s="43">
        <f t="shared" si="103"/>
        <v>54.946010000000001</v>
      </c>
      <c r="AV50" s="43">
        <f t="shared" si="103"/>
        <v>54.946010000000001</v>
      </c>
      <c r="AW50" s="43">
        <f t="shared" si="103"/>
        <v>54.946010000000001</v>
      </c>
      <c r="AX50" s="43">
        <f t="shared" si="103"/>
        <v>54.946010000000001</v>
      </c>
      <c r="AY50" s="43">
        <f t="shared" si="103"/>
        <v>54.946010000000001</v>
      </c>
      <c r="AZ50" s="43">
        <f t="shared" si="103"/>
        <v>54.946010000000001</v>
      </c>
      <c r="BA50" s="43">
        <f t="shared" si="103"/>
        <v>54.946010000000001</v>
      </c>
      <c r="BB50" s="43">
        <f t="shared" si="103"/>
        <v>54.946010000000001</v>
      </c>
      <c r="BC50" s="43">
        <f t="shared" si="103"/>
        <v>55.69426</v>
      </c>
      <c r="BD50" s="43">
        <f t="shared" si="103"/>
        <v>51.058860000000003</v>
      </c>
      <c r="BE50" s="43">
        <f t="shared" si="103"/>
        <v>101.4637</v>
      </c>
      <c r="BF50" s="43">
        <f t="shared" si="103"/>
        <v>101.4637</v>
      </c>
      <c r="BG50" s="43">
        <f t="shared" si="103"/>
        <v>101.4637</v>
      </c>
      <c r="BH50" s="43">
        <f t="shared" si="103"/>
        <v>101.4637</v>
      </c>
      <c r="BI50" s="43">
        <f t="shared" si="103"/>
        <v>101.4637</v>
      </c>
      <c r="BJ50" s="43">
        <f t="shared" si="103"/>
        <v>101.4637</v>
      </c>
      <c r="BK50" s="43">
        <f t="shared" si="103"/>
        <v>101.4637</v>
      </c>
      <c r="BL50" s="43">
        <f t="shared" si="103"/>
        <v>106.4152</v>
      </c>
      <c r="BM50" s="43">
        <f t="shared" si="103"/>
        <v>71.512690000000006</v>
      </c>
      <c r="BN50" s="43">
        <f t="shared" si="103"/>
        <v>108.14319999999999</v>
      </c>
      <c r="BO50" s="43">
        <f t="shared" ref="BO50:CO50" si="104">IF(HLOOKUP(BO$10,DIST_Look_Up_Table,41,FALSE)&gt;=0.01,HLOOKUP(BO$10,DIST_Look_Up_Table,41,FALSE),0)</f>
        <v>108.14319999999999</v>
      </c>
      <c r="BP50" s="43">
        <f t="shared" si="104"/>
        <v>108.14319999999999</v>
      </c>
      <c r="BQ50" s="43">
        <f t="shared" si="104"/>
        <v>108.14319999999999</v>
      </c>
      <c r="BR50" s="43">
        <f t="shared" si="104"/>
        <v>108.14319999999999</v>
      </c>
      <c r="BS50" s="43">
        <f t="shared" si="104"/>
        <v>108.14319999999999</v>
      </c>
      <c r="BT50" s="43">
        <f t="shared" si="104"/>
        <v>108.14319999999999</v>
      </c>
      <c r="BU50" s="43">
        <f t="shared" si="104"/>
        <v>108.0722</v>
      </c>
      <c r="BV50" s="43">
        <f t="shared" si="104"/>
        <v>108.78660000000001</v>
      </c>
      <c r="BW50" s="43">
        <f t="shared" si="104"/>
        <v>18.040379999999999</v>
      </c>
      <c r="BX50" s="43">
        <f t="shared" si="104"/>
        <v>18.040379999999999</v>
      </c>
      <c r="BY50" s="43">
        <f t="shared" si="104"/>
        <v>18.040379999999999</v>
      </c>
      <c r="BZ50" s="43">
        <f t="shared" si="104"/>
        <v>18.040379999999999</v>
      </c>
      <c r="CA50" s="43">
        <f t="shared" si="104"/>
        <v>18.040379999999999</v>
      </c>
      <c r="CB50" s="43">
        <f t="shared" si="104"/>
        <v>18.040379999999999</v>
      </c>
      <c r="CC50" s="43">
        <f t="shared" si="104"/>
        <v>18.040379999999999</v>
      </c>
      <c r="CD50" s="43">
        <f t="shared" si="104"/>
        <v>18.039940000000001</v>
      </c>
      <c r="CE50" s="43">
        <f t="shared" si="104"/>
        <v>18.044339999999998</v>
      </c>
      <c r="CF50" s="43">
        <f t="shared" si="104"/>
        <v>54.831560000000003</v>
      </c>
      <c r="CG50" s="43">
        <f t="shared" si="104"/>
        <v>54.946010000000001</v>
      </c>
      <c r="CH50" s="43">
        <f t="shared" si="104"/>
        <v>55.082509999999999</v>
      </c>
      <c r="CI50" s="43">
        <f t="shared" si="104"/>
        <v>0</v>
      </c>
      <c r="CJ50" s="43">
        <f t="shared" si="104"/>
        <v>108.14319999999999</v>
      </c>
      <c r="CK50" s="43">
        <f t="shared" si="104"/>
        <v>101.4637</v>
      </c>
      <c r="CL50" s="43">
        <f t="shared" si="104"/>
        <v>31.214210000000001</v>
      </c>
      <c r="CM50" s="43">
        <f t="shared" si="104"/>
        <v>18.040379999999999</v>
      </c>
      <c r="CN50" s="43">
        <f t="shared" si="104"/>
        <v>54.946010000000001</v>
      </c>
      <c r="CO50" s="43">
        <f t="shared" si="104"/>
        <v>54.76979</v>
      </c>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43"/>
      <c r="EY50" s="43"/>
      <c r="EZ50" s="43"/>
      <c r="FA50" s="43"/>
      <c r="FB50" s="43"/>
      <c r="FC50" s="43"/>
      <c r="FD50" s="43"/>
      <c r="FE50" s="43"/>
      <c r="FF50" s="43"/>
      <c r="FG50" s="43"/>
      <c r="FH50" s="43"/>
      <c r="FI50" s="43"/>
      <c r="FJ50" s="43"/>
      <c r="FK50" s="43"/>
      <c r="FL50" s="43"/>
      <c r="FM50" s="43"/>
      <c r="FN50" s="43"/>
      <c r="FO50" s="43"/>
      <c r="FP50" s="43"/>
      <c r="FQ50" s="43"/>
      <c r="FR50" s="43"/>
      <c r="FS50" s="43"/>
      <c r="FT50" s="43"/>
      <c r="FU50" s="43"/>
      <c r="FV50" s="43"/>
      <c r="FW50" s="43"/>
      <c r="FX50" s="43"/>
      <c r="FY50" s="43"/>
      <c r="FZ50" s="43"/>
      <c r="GA50" s="43"/>
      <c r="GB50" s="43"/>
      <c r="GC50" s="43"/>
      <c r="GD50" s="43"/>
      <c r="GE50" s="43"/>
      <c r="GF50" s="43"/>
      <c r="GG50" s="43"/>
      <c r="GH50" s="43"/>
      <c r="GI50" s="43"/>
      <c r="GJ50" s="43"/>
      <c r="GK50" s="43"/>
      <c r="GL50" s="43"/>
      <c r="GM50" s="43"/>
      <c r="GN50" s="43"/>
      <c r="GO50" s="43"/>
      <c r="GP50" s="43"/>
      <c r="GQ50" s="43"/>
      <c r="GR50" s="43"/>
      <c r="GS50" s="43"/>
      <c r="GT50" s="43"/>
      <c r="GU50" s="43"/>
      <c r="GV50" s="43"/>
      <c r="GW50" s="43"/>
    </row>
    <row r="51" spans="1:205" s="44" customFormat="1" ht="12" customHeight="1" x14ac:dyDescent="0.15">
      <c r="A51" s="17" t="s">
        <v>559</v>
      </c>
      <c r="B51" s="16" t="s">
        <v>622</v>
      </c>
      <c r="C51" s="61" t="str">
        <f t="shared" ref="C51:AH51" si="105">IF(C55="Mixed",HLOOKUP(C10,DIST_Look_Up_Table,64,FALSE),IF(C55="CTA_Slurry",HLOOKUP(C10,DIST_Look_Up_Table,45,FALSE),IF(C55="DIST_Slurry",HLOOKUP(C10,DIST_Look_Up_Table,50,FALSE),HLOOKUP(C10,DIST_Look_Up_Table,54,FALSE))))</f>
        <v xml:space="preserve"> 2.004(L)</v>
      </c>
      <c r="D51" s="62" t="str">
        <f t="shared" si="105"/>
        <v>3.458(V) 2.563(L)</v>
      </c>
      <c r="E51" s="62" t="str">
        <f t="shared" si="105"/>
        <v>4.057(V)</v>
      </c>
      <c r="F51" s="62" t="str">
        <f t="shared" si="105"/>
        <v xml:space="preserve"> 3.385(L)</v>
      </c>
      <c r="G51" s="62" t="str">
        <f t="shared" si="105"/>
        <v>3.740(V)</v>
      </c>
      <c r="H51" s="62" t="str">
        <f t="shared" si="105"/>
        <v xml:space="preserve"> 2.812(L)</v>
      </c>
      <c r="I51" s="62" t="str">
        <f t="shared" si="105"/>
        <v>1.623(V)</v>
      </c>
      <c r="J51" s="62" t="str">
        <f t="shared" si="105"/>
        <v>1.661(V)</v>
      </c>
      <c r="K51" s="62" t="str">
        <f t="shared" si="105"/>
        <v xml:space="preserve"> 2.173(L)</v>
      </c>
      <c r="L51" s="62" t="str">
        <f t="shared" si="105"/>
        <v xml:space="preserve"> 2.137(L)</v>
      </c>
      <c r="M51" s="62" t="str">
        <f t="shared" si="105"/>
        <v xml:space="preserve"> 2.458(L)</v>
      </c>
      <c r="N51" s="62" t="str">
        <f t="shared" si="105"/>
        <v xml:space="preserve"> 2.029(L)</v>
      </c>
      <c r="O51" s="62" t="str">
        <f t="shared" si="105"/>
        <v>1.660(V)</v>
      </c>
      <c r="P51" s="62" t="str">
        <f t="shared" si="105"/>
        <v xml:space="preserve"> 2.137(L)</v>
      </c>
      <c r="Q51" s="62" t="str">
        <f t="shared" si="105"/>
        <v xml:space="preserve"> 2.137(L)</v>
      </c>
      <c r="R51" s="62" t="str">
        <f t="shared" si="105"/>
        <v xml:space="preserve"> 1.939(L)</v>
      </c>
      <c r="S51" s="62" t="str">
        <f t="shared" si="105"/>
        <v/>
      </c>
      <c r="T51" s="62" t="str">
        <f t="shared" si="105"/>
        <v xml:space="preserve"> 2.770(L)</v>
      </c>
      <c r="U51" s="62" t="str">
        <f t="shared" si="105"/>
        <v xml:space="preserve"> 2.137(L)</v>
      </c>
      <c r="V51" s="62" t="str">
        <f t="shared" si="105"/>
        <v xml:space="preserve"> 2.137(L)</v>
      </c>
      <c r="W51" s="62" t="str">
        <f t="shared" si="105"/>
        <v xml:space="preserve"> 4.025(L)</v>
      </c>
      <c r="X51" s="62" t="str">
        <f t="shared" si="105"/>
        <v xml:space="preserve"> 4.025(L)</v>
      </c>
      <c r="Y51" s="62" t="str">
        <f t="shared" si="105"/>
        <v>1.431(V) 2.415(L)</v>
      </c>
      <c r="Z51" s="62" t="str">
        <f t="shared" si="105"/>
        <v xml:space="preserve"> 1.940(L)</v>
      </c>
      <c r="AA51" s="62" t="str">
        <f t="shared" si="105"/>
        <v>1.697(V) 2.222(L)</v>
      </c>
      <c r="AB51" s="62" t="str">
        <f t="shared" si="105"/>
        <v xml:space="preserve"> 2.137(L)</v>
      </c>
      <c r="AC51" s="62" t="str">
        <f t="shared" si="105"/>
        <v xml:space="preserve"> 2.140(L)</v>
      </c>
      <c r="AD51" s="62" t="str">
        <f t="shared" si="105"/>
        <v xml:space="preserve"> 2.003(L)</v>
      </c>
      <c r="AE51" s="62" t="str">
        <f t="shared" si="105"/>
        <v/>
      </c>
      <c r="AF51" s="62" t="str">
        <f t="shared" si="105"/>
        <v xml:space="preserve"> 2.145(L)</v>
      </c>
      <c r="AG51" s="62" t="str">
        <f t="shared" si="105"/>
        <v xml:space="preserve"> 2.372(L)</v>
      </c>
      <c r="AH51" s="62" t="str">
        <f t="shared" si="105"/>
        <v xml:space="preserve"> 2.372(L)</v>
      </c>
      <c r="AI51" s="62" t="str">
        <f t="shared" ref="AI51:BN51" si="106">IF(AI55="Mixed",HLOOKUP(AI10,DIST_Look_Up_Table,64,FALSE),IF(AI55="CTA_Slurry",HLOOKUP(AI10,DIST_Look_Up_Table,45,FALSE),IF(AI55="DIST_Slurry",HLOOKUP(AI10,DIST_Look_Up_Table,50,FALSE),HLOOKUP(AI10,DIST_Look_Up_Table,54,FALSE))))</f>
        <v>1.261(V)</v>
      </c>
      <c r="AJ51" s="62" t="str">
        <f t="shared" si="106"/>
        <v xml:space="preserve"> 2.003(L)</v>
      </c>
      <c r="AK51" s="62" t="str">
        <f t="shared" si="106"/>
        <v xml:space="preserve"> 2.003(L)</v>
      </c>
      <c r="AL51" s="62" t="str">
        <f t="shared" si="106"/>
        <v xml:space="preserve"> 2.003(L)</v>
      </c>
      <c r="AM51" s="62" t="str">
        <f t="shared" si="106"/>
        <v xml:space="preserve"> 4.023(L)</v>
      </c>
      <c r="AN51" s="62" t="str">
        <f t="shared" si="106"/>
        <v xml:space="preserve"> 4.159(L)</v>
      </c>
      <c r="AO51" s="62" t="str">
        <f t="shared" si="106"/>
        <v xml:space="preserve"> 4.160(L)</v>
      </c>
      <c r="AP51" s="62" t="str">
        <f t="shared" si="106"/>
        <v>1.963(V)</v>
      </c>
      <c r="AQ51" s="62" t="str">
        <f t="shared" si="106"/>
        <v xml:space="preserve"> 3.601(L)</v>
      </c>
      <c r="AR51" s="62" t="str">
        <f t="shared" si="106"/>
        <v/>
      </c>
      <c r="AS51" s="62" t="str">
        <f t="shared" si="106"/>
        <v xml:space="preserve"> 3.968(L)</v>
      </c>
      <c r="AT51" s="62" t="str">
        <f t="shared" si="106"/>
        <v xml:space="preserve"> 4.056(L)</v>
      </c>
      <c r="AU51" s="62" t="str">
        <f t="shared" si="106"/>
        <v xml:space="preserve"> 2.030(L)</v>
      </c>
      <c r="AV51" s="62" t="str">
        <f t="shared" si="106"/>
        <v xml:space="preserve"> 2.458(L)</v>
      </c>
      <c r="AW51" s="62" t="str">
        <f t="shared" si="106"/>
        <v xml:space="preserve"> 2.458(L)</v>
      </c>
      <c r="AX51" s="62" t="str">
        <f t="shared" si="106"/>
        <v xml:space="preserve"> 2.458(L)</v>
      </c>
      <c r="AY51" s="62" t="str">
        <f t="shared" si="106"/>
        <v>4.048(V) 2.456(L)</v>
      </c>
      <c r="AZ51" s="62" t="str">
        <f t="shared" si="106"/>
        <v xml:space="preserve"> 2.458(L)</v>
      </c>
      <c r="BA51" s="62" t="str">
        <f t="shared" si="106"/>
        <v xml:space="preserve"> 2.458(L)</v>
      </c>
      <c r="BB51" s="62" t="str">
        <f t="shared" si="106"/>
        <v>4.082(V) 2.589(L)</v>
      </c>
      <c r="BC51" s="62" t="str">
        <f t="shared" si="106"/>
        <v xml:space="preserve"> 2.456(L)</v>
      </c>
      <c r="BD51" s="62" t="str">
        <f t="shared" si="106"/>
        <v>4.048(V)</v>
      </c>
      <c r="BE51" s="62" t="str">
        <f t="shared" si="106"/>
        <v xml:space="preserve"> 2.372(L)</v>
      </c>
      <c r="BF51" s="62" t="str">
        <f t="shared" si="106"/>
        <v xml:space="preserve"> 2.372(L)</v>
      </c>
      <c r="BG51" s="62" t="str">
        <f t="shared" si="106"/>
        <v xml:space="preserve"> 2.372(L)</v>
      </c>
      <c r="BH51" s="62" t="str">
        <f t="shared" si="106"/>
        <v>1.646(V) 2.339(L)</v>
      </c>
      <c r="BI51" s="62" t="str">
        <f t="shared" si="106"/>
        <v xml:space="preserve"> 2.372(L)</v>
      </c>
      <c r="BJ51" s="62" t="str">
        <f t="shared" si="106"/>
        <v xml:space="preserve"> 2.372(L)</v>
      </c>
      <c r="BK51" s="62" t="str">
        <f t="shared" si="106"/>
        <v>1.666(V) 2.376(L)</v>
      </c>
      <c r="BL51" s="62" t="str">
        <f t="shared" si="106"/>
        <v xml:space="preserve"> 2.339(L)</v>
      </c>
      <c r="BM51" s="62" t="str">
        <f t="shared" si="106"/>
        <v>1.646(V)</v>
      </c>
      <c r="BN51" s="62" t="str">
        <f t="shared" si="106"/>
        <v>1.697(V) 2.222(L)</v>
      </c>
      <c r="BO51" s="62" t="str">
        <f t="shared" ref="BO51:CO51" si="107">IF(BO55="Mixed",HLOOKUP(BO10,DIST_Look_Up_Table,64,FALSE),IF(BO55="CTA_Slurry",HLOOKUP(BO10,DIST_Look_Up_Table,45,FALSE),IF(BO55="DIST_Slurry",HLOOKUP(BO10,DIST_Look_Up_Table,50,FALSE),HLOOKUP(BO10,DIST_Look_Up_Table,54,FALSE))))</f>
        <v>1.697(V) 2.222(L)</v>
      </c>
      <c r="BP51" s="62" t="str">
        <f t="shared" si="107"/>
        <v>1.697(V) 2.222(L)</v>
      </c>
      <c r="BQ51" s="62" t="str">
        <f t="shared" si="107"/>
        <v>1.695(V) 2.220(L)</v>
      </c>
      <c r="BR51" s="62" t="str">
        <f t="shared" si="107"/>
        <v>1.697(V) 2.222(L)</v>
      </c>
      <c r="BS51" s="62" t="str">
        <f t="shared" si="107"/>
        <v xml:space="preserve"> 2.222(L)</v>
      </c>
      <c r="BT51" s="62" t="str">
        <f t="shared" si="107"/>
        <v>1.719(V) 2.249(L)</v>
      </c>
      <c r="BU51" s="62" t="str">
        <f t="shared" si="107"/>
        <v xml:space="preserve"> 2.220(L)</v>
      </c>
      <c r="BV51" s="62" t="str">
        <f t="shared" si="107"/>
        <v>1.695(V)</v>
      </c>
      <c r="BW51" s="62" t="str">
        <f t="shared" si="107"/>
        <v xml:space="preserve"> 4.160(L)</v>
      </c>
      <c r="BX51" s="62" t="str">
        <f t="shared" si="107"/>
        <v xml:space="preserve"> 4.160(L)</v>
      </c>
      <c r="BY51" s="62" t="str">
        <f t="shared" si="107"/>
        <v xml:space="preserve"> 4.160(L)</v>
      </c>
      <c r="BZ51" s="62" t="str">
        <f t="shared" si="107"/>
        <v>2.184(V) 4.160(L)</v>
      </c>
      <c r="CA51" s="62" t="str">
        <f t="shared" si="107"/>
        <v xml:space="preserve"> 4.160(L)</v>
      </c>
      <c r="CB51" s="62" t="str">
        <f t="shared" si="107"/>
        <v xml:space="preserve"> 4.160(L)</v>
      </c>
      <c r="CC51" s="62" t="str">
        <f t="shared" si="107"/>
        <v>2.204(V) 4.184(L)</v>
      </c>
      <c r="CD51" s="62" t="str">
        <f t="shared" si="107"/>
        <v xml:space="preserve"> 4.160(L)</v>
      </c>
      <c r="CE51" s="62" t="str">
        <f t="shared" si="107"/>
        <v>2.184(V)</v>
      </c>
      <c r="CF51" s="62" t="str">
        <f t="shared" si="107"/>
        <v>2.284(V) 2.630(L)</v>
      </c>
      <c r="CG51" s="62" t="str">
        <f t="shared" si="107"/>
        <v xml:space="preserve"> 2.458(L)</v>
      </c>
      <c r="CH51" s="62" t="str">
        <f t="shared" si="107"/>
        <v xml:space="preserve"> 2.769(L)</v>
      </c>
      <c r="CI51" s="62" t="str">
        <f t="shared" si="107"/>
        <v/>
      </c>
      <c r="CJ51" s="62" t="str">
        <f t="shared" si="107"/>
        <v>1.697(V) 2.222(L)</v>
      </c>
      <c r="CK51" s="62" t="str">
        <f t="shared" si="107"/>
        <v xml:space="preserve"> 2.372(L)</v>
      </c>
      <c r="CL51" s="62" t="str">
        <f t="shared" si="107"/>
        <v>1.431(V) 2.415(L)</v>
      </c>
      <c r="CM51" s="62" t="str">
        <f t="shared" si="107"/>
        <v xml:space="preserve"> 4.160(L)</v>
      </c>
      <c r="CN51" s="62" t="str">
        <f t="shared" si="107"/>
        <v xml:space="preserve"> 2.190(L)</v>
      </c>
      <c r="CO51" s="62" t="str">
        <f t="shared" si="107"/>
        <v>1.700(V)</v>
      </c>
      <c r="CP51" s="62"/>
      <c r="CQ51" s="62"/>
      <c r="CR51" s="62"/>
      <c r="CS51" s="62"/>
      <c r="CT51" s="62"/>
      <c r="CU51" s="62"/>
      <c r="CV51" s="62"/>
      <c r="CW51" s="62"/>
      <c r="CX51" s="62"/>
      <c r="CY51" s="62"/>
      <c r="CZ51" s="62"/>
      <c r="DA51" s="62"/>
      <c r="DB51" s="62"/>
      <c r="DC51" s="62"/>
      <c r="DD51" s="62"/>
      <c r="DE51" s="62"/>
      <c r="DF51" s="62"/>
      <c r="DG51" s="62"/>
      <c r="DH51" s="62"/>
      <c r="DI51" s="62"/>
      <c r="DJ51" s="62"/>
      <c r="DK51" s="62"/>
      <c r="DL51" s="62"/>
      <c r="DM51" s="62"/>
      <c r="DN51" s="62"/>
      <c r="DO51" s="62"/>
      <c r="DP51" s="62"/>
      <c r="DQ51" s="62"/>
      <c r="DR51" s="62"/>
      <c r="DS51" s="62"/>
      <c r="DT51" s="62"/>
      <c r="DU51" s="62"/>
      <c r="DV51" s="62"/>
      <c r="DW51" s="62"/>
      <c r="DX51" s="62"/>
      <c r="DY51" s="62"/>
      <c r="DZ51" s="62"/>
      <c r="EA51" s="62"/>
      <c r="EB51" s="62"/>
      <c r="EC51" s="62"/>
      <c r="ED51" s="62"/>
      <c r="EE51" s="62"/>
      <c r="EF51" s="62"/>
      <c r="EG51" s="62"/>
      <c r="EH51" s="62"/>
      <c r="EI51" s="62"/>
      <c r="EJ51" s="62"/>
      <c r="EK51" s="62"/>
      <c r="EL51" s="62"/>
      <c r="EM51" s="62"/>
      <c r="EN51" s="62"/>
      <c r="EO51" s="62"/>
      <c r="EP51" s="62"/>
      <c r="EQ51" s="62"/>
      <c r="ER51" s="62"/>
      <c r="ES51" s="62"/>
      <c r="ET51" s="62"/>
      <c r="EU51" s="62"/>
      <c r="EV51" s="62"/>
      <c r="EW51" s="62"/>
      <c r="EX51" s="62"/>
      <c r="EY51" s="62"/>
      <c r="EZ51" s="62"/>
      <c r="FA51" s="62"/>
      <c r="FB51" s="62"/>
      <c r="FC51" s="62"/>
      <c r="FD51" s="62"/>
      <c r="FE51" s="62"/>
      <c r="FF51" s="62"/>
      <c r="FG51" s="62"/>
      <c r="FH51" s="62"/>
      <c r="FI51" s="62"/>
      <c r="FJ51" s="62"/>
      <c r="FK51" s="62"/>
      <c r="FL51" s="62"/>
      <c r="FM51" s="62"/>
      <c r="FN51" s="62"/>
      <c r="FO51" s="62"/>
      <c r="FP51" s="62"/>
      <c r="FQ51" s="62"/>
      <c r="FR51" s="62"/>
      <c r="FS51" s="62"/>
      <c r="FT51" s="62"/>
      <c r="FU51" s="62"/>
      <c r="FV51" s="62"/>
      <c r="FW51" s="62"/>
      <c r="FX51" s="62"/>
      <c r="FY51" s="62"/>
      <c r="FZ51" s="62"/>
      <c r="GA51" s="62"/>
      <c r="GB51" s="62"/>
      <c r="GC51" s="62"/>
      <c r="GD51" s="62"/>
      <c r="GE51" s="62"/>
      <c r="GF51" s="62"/>
      <c r="GG51" s="62"/>
      <c r="GH51" s="62"/>
      <c r="GI51" s="62"/>
      <c r="GJ51" s="62"/>
      <c r="GK51" s="62"/>
      <c r="GL51" s="62"/>
      <c r="GM51" s="62"/>
      <c r="GN51" s="62"/>
      <c r="GO51" s="62"/>
      <c r="GP51" s="62"/>
      <c r="GQ51" s="62"/>
      <c r="GR51" s="62"/>
      <c r="GS51" s="62"/>
      <c r="GT51" s="62"/>
      <c r="GU51" s="62"/>
      <c r="GV51" s="62"/>
      <c r="GW51" s="62"/>
    </row>
    <row r="52" spans="1:205" s="44" customFormat="1" ht="12" customHeight="1" x14ac:dyDescent="0.15">
      <c r="A52" s="17" t="s">
        <v>563</v>
      </c>
      <c r="B52" s="16" t="s">
        <v>623</v>
      </c>
      <c r="C52" s="61" t="str">
        <f t="shared" ref="C52:AH52" si="108">IF(C55="Mixed",HLOOKUP(C10,DIST_Look_Up_Table,65,FALSE),IF(C55="CTA_Slurry",HLOOKUP(C10,DIST_Look_Up_Table,46,FALSE),IF(C55="DIST_Slurry",HLOOKUP(C10,DIST_Look_Up_Table,51,FALSE),HLOOKUP(C10,DIST_Look_Up_Table,55,FALSE))))</f>
        <v xml:space="preserve"> 0.136(L)</v>
      </c>
      <c r="D52" s="62" t="str">
        <f t="shared" si="108"/>
        <v>0.021(V) 0.152(L)</v>
      </c>
      <c r="E52" s="62" t="str">
        <f t="shared" si="108"/>
        <v>0.024(V)</v>
      </c>
      <c r="F52" s="62" t="str">
        <f t="shared" si="108"/>
        <v xml:space="preserve"> 0.260(L)</v>
      </c>
      <c r="G52" s="62" t="str">
        <f t="shared" si="108"/>
        <v>0.021(V)</v>
      </c>
      <c r="H52" s="62" t="str">
        <f t="shared" si="108"/>
        <v xml:space="preserve"> 0.192(L)</v>
      </c>
      <c r="I52" s="62" t="str">
        <f t="shared" si="108"/>
        <v>0.023(V)</v>
      </c>
      <c r="J52" s="62" t="str">
        <f t="shared" si="108"/>
        <v>0.023(V)</v>
      </c>
      <c r="K52" s="62" t="str">
        <f t="shared" si="108"/>
        <v xml:space="preserve"> 0.121(L)</v>
      </c>
      <c r="L52" s="62" t="str">
        <f t="shared" si="108"/>
        <v xml:space="preserve"> 0.123(L)</v>
      </c>
      <c r="M52" s="62" t="str">
        <f t="shared" si="108"/>
        <v xml:space="preserve"> 0.140(L)</v>
      </c>
      <c r="N52" s="62" t="str">
        <f t="shared" si="108"/>
        <v xml:space="preserve"> 0.147(L)</v>
      </c>
      <c r="O52" s="62" t="str">
        <f t="shared" si="108"/>
        <v>0.023(V)</v>
      </c>
      <c r="P52" s="62" t="str">
        <f t="shared" si="108"/>
        <v xml:space="preserve"> 0.123(L)</v>
      </c>
      <c r="Q52" s="62" t="str">
        <f t="shared" si="108"/>
        <v xml:space="preserve"> 0.123(L)</v>
      </c>
      <c r="R52" s="62" t="str">
        <f t="shared" si="108"/>
        <v xml:space="preserve"> 0.124(L)</v>
      </c>
      <c r="S52" s="62" t="str">
        <f t="shared" si="108"/>
        <v/>
      </c>
      <c r="T52" s="62" t="str">
        <f t="shared" si="108"/>
        <v xml:space="preserve"> 0.134(L)</v>
      </c>
      <c r="U52" s="62" t="str">
        <f t="shared" si="108"/>
        <v xml:space="preserve"> 0.123(L)</v>
      </c>
      <c r="V52" s="62" t="str">
        <f t="shared" si="108"/>
        <v xml:space="preserve"> 0.123(L)</v>
      </c>
      <c r="W52" s="62" t="str">
        <f t="shared" si="108"/>
        <v xml:space="preserve"> 0.529(L)</v>
      </c>
      <c r="X52" s="62" t="str">
        <f t="shared" si="108"/>
        <v xml:space="preserve"> 0.529(L)</v>
      </c>
      <c r="Y52" s="62" t="str">
        <f t="shared" si="108"/>
        <v>0.023(V) 0.194(L)</v>
      </c>
      <c r="Z52" s="62" t="str">
        <f t="shared" si="108"/>
        <v xml:space="preserve"> 0.124(L)</v>
      </c>
      <c r="AA52" s="62" t="str">
        <f t="shared" si="108"/>
        <v>0.022(V) 0.102(L)</v>
      </c>
      <c r="AB52" s="62" t="str">
        <f t="shared" si="108"/>
        <v xml:space="preserve"> 0.123(L)</v>
      </c>
      <c r="AC52" s="62" t="str">
        <f t="shared" si="108"/>
        <v xml:space="preserve"> 0.123(L)</v>
      </c>
      <c r="AD52" s="62" t="str">
        <f t="shared" si="108"/>
        <v xml:space="preserve"> 0.136(L)</v>
      </c>
      <c r="AE52" s="62" t="str">
        <f t="shared" si="108"/>
        <v/>
      </c>
      <c r="AF52" s="62" t="str">
        <f t="shared" si="108"/>
        <v xml:space="preserve"> 0.132(L)</v>
      </c>
      <c r="AG52" s="62" t="str">
        <f t="shared" si="108"/>
        <v xml:space="preserve"> 0.109(L)</v>
      </c>
      <c r="AH52" s="62" t="str">
        <f t="shared" si="108"/>
        <v xml:space="preserve"> 0.109(L)</v>
      </c>
      <c r="AI52" s="62" t="str">
        <f t="shared" ref="AI52:BN52" si="109">IF(AI55="Mixed",HLOOKUP(AI10,DIST_Look_Up_Table,65,FALSE),IF(AI55="CTA_Slurry",HLOOKUP(AI10,DIST_Look_Up_Table,46,FALSE),IF(AI55="DIST_Slurry",HLOOKUP(AI10,DIST_Look_Up_Table,51,FALSE),HLOOKUP(AI10,DIST_Look_Up_Table,55,FALSE))))</f>
        <v>0.015(V)</v>
      </c>
      <c r="AJ52" s="62" t="str">
        <f t="shared" si="109"/>
        <v xml:space="preserve"> 0.136(L)</v>
      </c>
      <c r="AK52" s="62" t="str">
        <f t="shared" si="109"/>
        <v xml:space="preserve"> 0.136(L)</v>
      </c>
      <c r="AL52" s="62" t="str">
        <f t="shared" si="109"/>
        <v xml:space="preserve"> 0.136(L)</v>
      </c>
      <c r="AM52" s="62" t="str">
        <f t="shared" si="109"/>
        <v xml:space="preserve"> 0.524(L)</v>
      </c>
      <c r="AN52" s="62" t="str">
        <f t="shared" si="109"/>
        <v xml:space="preserve"> 0.657(L)</v>
      </c>
      <c r="AO52" s="62" t="str">
        <f t="shared" si="109"/>
        <v xml:space="preserve"> 0.657(L)</v>
      </c>
      <c r="AP52" s="62" t="str">
        <f t="shared" si="109"/>
        <v>0.024(V)</v>
      </c>
      <c r="AQ52" s="62" t="str">
        <f t="shared" si="109"/>
        <v xml:space="preserve"> 0.235(L)</v>
      </c>
      <c r="AR52" s="62" t="str">
        <f t="shared" si="109"/>
        <v/>
      </c>
      <c r="AS52" s="62" t="str">
        <f t="shared" si="109"/>
        <v xml:space="preserve"> 0.450(L)</v>
      </c>
      <c r="AT52" s="62" t="str">
        <f t="shared" si="109"/>
        <v xml:space="preserve"> 0.615(L)</v>
      </c>
      <c r="AU52" s="62" t="str">
        <f t="shared" si="109"/>
        <v xml:space="preserve"> 0.147(L)</v>
      </c>
      <c r="AV52" s="62" t="str">
        <f t="shared" si="109"/>
        <v xml:space="preserve"> 0.140(L)</v>
      </c>
      <c r="AW52" s="62" t="str">
        <f t="shared" si="109"/>
        <v xml:space="preserve"> 0.140(L)</v>
      </c>
      <c r="AX52" s="62" t="str">
        <f t="shared" si="109"/>
        <v xml:space="preserve"> 0.140(L)</v>
      </c>
      <c r="AY52" s="62" t="str">
        <f t="shared" si="109"/>
        <v>0.019(V) 0.139(L)</v>
      </c>
      <c r="AZ52" s="62" t="str">
        <f t="shared" si="109"/>
        <v xml:space="preserve"> 0.140(L)</v>
      </c>
      <c r="BA52" s="62" t="str">
        <f t="shared" si="109"/>
        <v xml:space="preserve"> 0.140(L)</v>
      </c>
      <c r="BB52" s="62" t="str">
        <f t="shared" si="109"/>
        <v>0.020(V) 0.137(L)</v>
      </c>
      <c r="BC52" s="62" t="str">
        <f t="shared" si="109"/>
        <v xml:space="preserve"> 0.139(L)</v>
      </c>
      <c r="BD52" s="62" t="str">
        <f t="shared" si="109"/>
        <v>0.019(V)</v>
      </c>
      <c r="BE52" s="62" t="str">
        <f t="shared" si="109"/>
        <v xml:space="preserve"> 0.109(L)</v>
      </c>
      <c r="BF52" s="62" t="str">
        <f t="shared" si="109"/>
        <v xml:space="preserve"> 0.109(L)</v>
      </c>
      <c r="BG52" s="62" t="str">
        <f t="shared" si="109"/>
        <v xml:space="preserve"> 0.109(L)</v>
      </c>
      <c r="BH52" s="62" t="str">
        <f t="shared" si="109"/>
        <v>0.024(V) 0.107(L)</v>
      </c>
      <c r="BI52" s="62" t="str">
        <f t="shared" si="109"/>
        <v xml:space="preserve"> 0.109(L)</v>
      </c>
      <c r="BJ52" s="62" t="str">
        <f t="shared" si="109"/>
        <v xml:space="preserve"> 0.109(L)</v>
      </c>
      <c r="BK52" s="62" t="str">
        <f t="shared" si="109"/>
        <v>0.024(V) 0.106(L)</v>
      </c>
      <c r="BL52" s="62" t="str">
        <f t="shared" si="109"/>
        <v xml:space="preserve"> 0.107(L)</v>
      </c>
      <c r="BM52" s="62" t="str">
        <f t="shared" si="109"/>
        <v>0.024(V)</v>
      </c>
      <c r="BN52" s="62" t="str">
        <f t="shared" si="109"/>
        <v>0.022(V) 0.102(L)</v>
      </c>
      <c r="BO52" s="62" t="str">
        <f t="shared" ref="BO52:CO52" si="110">IF(BO55="Mixed",HLOOKUP(BO10,DIST_Look_Up_Table,65,FALSE),IF(BO55="CTA_Slurry",HLOOKUP(BO10,DIST_Look_Up_Table,46,FALSE),IF(BO55="DIST_Slurry",HLOOKUP(BO10,DIST_Look_Up_Table,51,FALSE),HLOOKUP(BO10,DIST_Look_Up_Table,55,FALSE))))</f>
        <v>0.022(V) 0.102(L)</v>
      </c>
      <c r="BP52" s="62" t="str">
        <f t="shared" si="110"/>
        <v>0.022(V) 0.102(L)</v>
      </c>
      <c r="BQ52" s="62" t="str">
        <f t="shared" si="110"/>
        <v>0.022(V) 0.102(L)</v>
      </c>
      <c r="BR52" s="62" t="str">
        <f t="shared" si="110"/>
        <v>0.022(V) 0.102(L)</v>
      </c>
      <c r="BS52" s="62" t="str">
        <f t="shared" si="110"/>
        <v xml:space="preserve"> 0.102(L)</v>
      </c>
      <c r="BT52" s="62" t="str">
        <f t="shared" si="110"/>
        <v>0.022(V) 0.100(L)</v>
      </c>
      <c r="BU52" s="62" t="str">
        <f t="shared" si="110"/>
        <v xml:space="preserve"> 0.102(L)</v>
      </c>
      <c r="BV52" s="62" t="str">
        <f t="shared" si="110"/>
        <v>0.022(V)</v>
      </c>
      <c r="BW52" s="62" t="str">
        <f t="shared" si="110"/>
        <v xml:space="preserve"> 0.657(L)</v>
      </c>
      <c r="BX52" s="62" t="str">
        <f t="shared" si="110"/>
        <v xml:space="preserve"> 0.657(L)</v>
      </c>
      <c r="BY52" s="62" t="str">
        <f t="shared" si="110"/>
        <v xml:space="preserve"> 0.657(L)</v>
      </c>
      <c r="BZ52" s="62" t="str">
        <f t="shared" si="110"/>
        <v>0.025(V) 0.658(L)</v>
      </c>
      <c r="CA52" s="62" t="str">
        <f t="shared" si="110"/>
        <v xml:space="preserve"> 0.657(L)</v>
      </c>
      <c r="CB52" s="62" t="str">
        <f t="shared" si="110"/>
        <v xml:space="preserve"> 0.657(L)</v>
      </c>
      <c r="CC52" s="62" t="str">
        <f t="shared" si="110"/>
        <v>0.025(V) 0.660(L)</v>
      </c>
      <c r="CD52" s="62" t="str">
        <f t="shared" si="110"/>
        <v xml:space="preserve"> 0.658(L)</v>
      </c>
      <c r="CE52" s="62" t="str">
        <f t="shared" si="110"/>
        <v>0.025(V)</v>
      </c>
      <c r="CF52" s="62" t="str">
        <f t="shared" si="110"/>
        <v>0.023(V) 0.125(L)</v>
      </c>
      <c r="CG52" s="62" t="str">
        <f t="shared" si="110"/>
        <v xml:space="preserve"> 0.140(L)</v>
      </c>
      <c r="CH52" s="62" t="str">
        <f t="shared" si="110"/>
        <v xml:space="preserve"> 0.134(L)</v>
      </c>
      <c r="CI52" s="62" t="str">
        <f t="shared" si="110"/>
        <v/>
      </c>
      <c r="CJ52" s="62" t="str">
        <f t="shared" si="110"/>
        <v>0.022(V) 0.102(L)</v>
      </c>
      <c r="CK52" s="62" t="str">
        <f t="shared" si="110"/>
        <v xml:space="preserve"> 0.109(L)</v>
      </c>
      <c r="CL52" s="62" t="str">
        <f t="shared" si="110"/>
        <v>0.023(V) 0.194(L)</v>
      </c>
      <c r="CM52" s="62" t="str">
        <f t="shared" si="110"/>
        <v xml:space="preserve"> 0.657(L)</v>
      </c>
      <c r="CN52" s="62" t="str">
        <f t="shared" si="110"/>
        <v xml:space="preserve"> 0.144(L)</v>
      </c>
      <c r="CO52" s="62" t="str">
        <f t="shared" si="110"/>
        <v>0.024(V)</v>
      </c>
      <c r="CP52" s="62"/>
      <c r="CQ52" s="62"/>
      <c r="CR52" s="62"/>
      <c r="CS52" s="62"/>
      <c r="CT52" s="62"/>
      <c r="CU52" s="62"/>
      <c r="CV52" s="62"/>
      <c r="CW52" s="62"/>
      <c r="CX52" s="62"/>
      <c r="CY52" s="62"/>
      <c r="CZ52" s="62"/>
      <c r="DA52" s="62"/>
      <c r="DB52" s="62"/>
      <c r="DC52" s="62"/>
      <c r="DD52" s="62"/>
      <c r="DE52" s="62"/>
      <c r="DF52" s="62"/>
      <c r="DG52" s="62"/>
      <c r="DH52" s="62"/>
      <c r="DI52" s="62"/>
      <c r="DJ52" s="62"/>
      <c r="DK52" s="62"/>
      <c r="DL52" s="62"/>
      <c r="DM52" s="62"/>
      <c r="DN52" s="62"/>
      <c r="DO52" s="62"/>
      <c r="DP52" s="62"/>
      <c r="DQ52" s="62"/>
      <c r="DR52" s="62"/>
      <c r="DS52" s="62"/>
      <c r="DT52" s="62"/>
      <c r="DU52" s="62"/>
      <c r="DV52" s="62"/>
      <c r="DW52" s="62"/>
      <c r="DX52" s="62"/>
      <c r="DY52" s="62"/>
      <c r="DZ52" s="62"/>
      <c r="EA52" s="62"/>
      <c r="EB52" s="62"/>
      <c r="EC52" s="62"/>
      <c r="ED52" s="62"/>
      <c r="EE52" s="62"/>
      <c r="EF52" s="62"/>
      <c r="EG52" s="62"/>
      <c r="EH52" s="62"/>
      <c r="EI52" s="62"/>
      <c r="EJ52" s="62"/>
      <c r="EK52" s="62"/>
      <c r="EL52" s="62"/>
      <c r="EM52" s="62"/>
      <c r="EN52" s="62"/>
      <c r="EO52" s="62"/>
      <c r="EP52" s="62"/>
      <c r="EQ52" s="62"/>
      <c r="ER52" s="62"/>
      <c r="ES52" s="62"/>
      <c r="ET52" s="62"/>
      <c r="EU52" s="62"/>
      <c r="EV52" s="62"/>
      <c r="EW52" s="62"/>
      <c r="EX52" s="62"/>
      <c r="EY52" s="62"/>
      <c r="EZ52" s="62"/>
      <c r="FA52" s="62"/>
      <c r="FB52" s="62"/>
      <c r="FC52" s="62"/>
      <c r="FD52" s="62"/>
      <c r="FE52" s="62"/>
      <c r="FF52" s="62"/>
      <c r="FG52" s="62"/>
      <c r="FH52" s="62"/>
      <c r="FI52" s="62"/>
      <c r="FJ52" s="62"/>
      <c r="FK52" s="62"/>
      <c r="FL52" s="62"/>
      <c r="FM52" s="62"/>
      <c r="FN52" s="62"/>
      <c r="FO52" s="62"/>
      <c r="FP52" s="62"/>
      <c r="FQ52" s="62"/>
      <c r="FR52" s="62"/>
      <c r="FS52" s="62"/>
      <c r="FT52" s="62"/>
      <c r="FU52" s="62"/>
      <c r="FV52" s="62"/>
      <c r="FW52" s="62"/>
      <c r="FX52" s="62"/>
      <c r="FY52" s="62"/>
      <c r="FZ52" s="62"/>
      <c r="GA52" s="62"/>
      <c r="GB52" s="62"/>
      <c r="GC52" s="62"/>
      <c r="GD52" s="62"/>
      <c r="GE52" s="62"/>
      <c r="GF52" s="62"/>
      <c r="GG52" s="62"/>
      <c r="GH52" s="62"/>
      <c r="GI52" s="62"/>
      <c r="GJ52" s="62"/>
      <c r="GK52" s="62"/>
      <c r="GL52" s="62"/>
      <c r="GM52" s="62"/>
      <c r="GN52" s="62"/>
      <c r="GO52" s="62"/>
      <c r="GP52" s="62"/>
      <c r="GQ52" s="62"/>
      <c r="GR52" s="62"/>
      <c r="GS52" s="62"/>
      <c r="GT52" s="62"/>
      <c r="GU52" s="62"/>
      <c r="GV52" s="62"/>
      <c r="GW52" s="62"/>
    </row>
    <row r="53" spans="1:205" s="44" customFormat="1" ht="12" customHeight="1" x14ac:dyDescent="0.15">
      <c r="A53" s="17" t="s">
        <v>564</v>
      </c>
      <c r="B53" s="16" t="s">
        <v>625</v>
      </c>
      <c r="C53" s="61" t="str">
        <f t="shared" ref="C53:AH53" si="111">IF(C55="Mixed",HLOOKUP(C10,DIST_Look_Up_Table,66,FALSE),IF(C55="CTA_Slurry",HLOOKUP(C10,DIST_Look_Up_Table,47,FALSE),IF(C55="DIST_Slurry",HLOOKUP(C10,DIST_Look_Up_Table,52,FALSE),"")))</f>
        <v xml:space="preserve"> 0.329(L)</v>
      </c>
      <c r="D53" s="62" t="str">
        <f t="shared" si="111"/>
        <v>0.013(V) 0.334(L)</v>
      </c>
      <c r="E53" s="62" t="str">
        <f t="shared" si="111"/>
        <v>0.013(V)</v>
      </c>
      <c r="F53" s="62" t="str">
        <f t="shared" si="111"/>
        <v xml:space="preserve"> 0.615(L)</v>
      </c>
      <c r="G53" s="62" t="str">
        <f t="shared" si="111"/>
        <v>0.012(V)</v>
      </c>
      <c r="H53" s="62" t="str">
        <f t="shared" si="111"/>
        <v xml:space="preserve"> 0.583(L)</v>
      </c>
      <c r="I53" s="62" t="str">
        <f t="shared" si="111"/>
        <v>0.011(V)</v>
      </c>
      <c r="J53" s="62" t="str">
        <f t="shared" si="111"/>
        <v>0.012(V)</v>
      </c>
      <c r="K53" s="62" t="str">
        <f t="shared" si="111"/>
        <v xml:space="preserve"> 0.434(L)</v>
      </c>
      <c r="L53" s="62" t="str">
        <f t="shared" si="111"/>
        <v xml:space="preserve"> 0.471(L)</v>
      </c>
      <c r="M53" s="62" t="str">
        <f t="shared" si="111"/>
        <v xml:space="preserve"> 0.338(L)</v>
      </c>
      <c r="N53" s="62" t="str">
        <f t="shared" si="111"/>
        <v xml:space="preserve"> 0.476(L)</v>
      </c>
      <c r="O53" s="62" t="str">
        <f t="shared" si="111"/>
        <v>0.012(V)</v>
      </c>
      <c r="P53" s="62" t="str">
        <f t="shared" si="111"/>
        <v xml:space="preserve"> 0.471(L)</v>
      </c>
      <c r="Q53" s="62" t="str">
        <f t="shared" si="111"/>
        <v xml:space="preserve"> 0.471(L)</v>
      </c>
      <c r="R53" s="62" t="str">
        <f t="shared" si="111"/>
        <v xml:space="preserve"> 0.674(L)</v>
      </c>
      <c r="S53" s="62" t="str">
        <f t="shared" si="111"/>
        <v/>
      </c>
      <c r="T53" s="62" t="str">
        <f t="shared" si="111"/>
        <v xml:space="preserve"> 0.528(L)</v>
      </c>
      <c r="U53" s="62" t="str">
        <f t="shared" si="111"/>
        <v xml:space="preserve"> 0.471(L)</v>
      </c>
      <c r="V53" s="62" t="str">
        <f t="shared" si="111"/>
        <v xml:space="preserve"> 0.473(L)</v>
      </c>
      <c r="W53" s="62" t="str">
        <f t="shared" si="111"/>
        <v xml:space="preserve"> 0.589(L)</v>
      </c>
      <c r="X53" s="62" t="str">
        <f t="shared" si="111"/>
        <v xml:space="preserve"> 0.590(L)</v>
      </c>
      <c r="Y53" s="62" t="str">
        <f t="shared" si="111"/>
        <v>0.015(V) 0.414(L)</v>
      </c>
      <c r="Z53" s="62" t="str">
        <f t="shared" si="111"/>
        <v xml:space="preserve"> 0.673(L)</v>
      </c>
      <c r="AA53" s="62" t="str">
        <f t="shared" si="111"/>
        <v>0.010(V) 0.218(L)</v>
      </c>
      <c r="AB53" s="62" t="str">
        <f t="shared" si="111"/>
        <v xml:space="preserve"> 0.471(L)</v>
      </c>
      <c r="AC53" s="62" t="str">
        <f t="shared" si="111"/>
        <v xml:space="preserve"> 0.467(L)</v>
      </c>
      <c r="AD53" s="62" t="str">
        <f t="shared" si="111"/>
        <v xml:space="preserve"> 0.331(L)</v>
      </c>
      <c r="AE53" s="62" t="str">
        <f t="shared" si="111"/>
        <v/>
      </c>
      <c r="AF53" s="62" t="str">
        <f t="shared" si="111"/>
        <v xml:space="preserve"> 0.382(L)</v>
      </c>
      <c r="AG53" s="62" t="str">
        <f t="shared" si="111"/>
        <v xml:space="preserve"> 0.293(L)</v>
      </c>
      <c r="AH53" s="62" t="str">
        <f t="shared" si="111"/>
        <v xml:space="preserve"> 0.294(L)</v>
      </c>
      <c r="AI53" s="62" t="str">
        <f t="shared" ref="AI53:BN53" si="112">IF(AI55="Mixed",HLOOKUP(AI10,DIST_Look_Up_Table,66,FALSE),IF(AI55="CTA_Slurry",HLOOKUP(AI10,DIST_Look_Up_Table,47,FALSE),IF(AI55="DIST_Slurry",HLOOKUP(AI10,DIST_Look_Up_Table,52,FALSE),"")))</f>
        <v>0.010(V)</v>
      </c>
      <c r="AJ53" s="62" t="str">
        <f t="shared" si="112"/>
        <v xml:space="preserve"> 0.331(L)</v>
      </c>
      <c r="AK53" s="62" t="str">
        <f t="shared" si="112"/>
        <v xml:space="preserve"> 0.331(L)</v>
      </c>
      <c r="AL53" s="62" t="str">
        <f t="shared" si="112"/>
        <v xml:space="preserve"> 0.331(L)</v>
      </c>
      <c r="AM53" s="62" t="str">
        <f t="shared" si="112"/>
        <v xml:space="preserve"> 0.588(L)</v>
      </c>
      <c r="AN53" s="62" t="str">
        <f t="shared" si="112"/>
        <v xml:space="preserve"> 0.266(L)</v>
      </c>
      <c r="AO53" s="62" t="str">
        <f t="shared" si="112"/>
        <v xml:space="preserve"> 0.266(L)</v>
      </c>
      <c r="AP53" s="62" t="str">
        <f t="shared" si="112"/>
        <v>0.012(V)</v>
      </c>
      <c r="AQ53" s="62" t="str">
        <f t="shared" si="112"/>
        <v xml:space="preserve"> 0.567(L)</v>
      </c>
      <c r="AR53" s="62" t="str">
        <f t="shared" si="112"/>
        <v/>
      </c>
      <c r="AS53" s="62" t="str">
        <f t="shared" si="112"/>
        <v xml:space="preserve"> 0.587(L)</v>
      </c>
      <c r="AT53" s="62" t="str">
        <f t="shared" si="112"/>
        <v xml:space="preserve"> 0.649(L)</v>
      </c>
      <c r="AU53" s="62" t="str">
        <f t="shared" si="112"/>
        <v xml:space="preserve"> 0.476(L)</v>
      </c>
      <c r="AV53" s="62" t="str">
        <f t="shared" si="112"/>
        <v xml:space="preserve"> 0.338(L)</v>
      </c>
      <c r="AW53" s="62" t="str">
        <f t="shared" si="112"/>
        <v xml:space="preserve"> 0.338(L)</v>
      </c>
      <c r="AX53" s="62" t="str">
        <f t="shared" si="112"/>
        <v xml:space="preserve"> 0.338(L)</v>
      </c>
      <c r="AY53" s="62" t="str">
        <f t="shared" si="112"/>
        <v>0.012(V) 0.339(L)</v>
      </c>
      <c r="AZ53" s="62" t="str">
        <f t="shared" si="112"/>
        <v xml:space="preserve"> 0.338(L)</v>
      </c>
      <c r="BA53" s="62" t="str">
        <f t="shared" si="112"/>
        <v xml:space="preserve"> 0.338(L)</v>
      </c>
      <c r="BB53" s="62" t="str">
        <f t="shared" si="112"/>
        <v>0.012(V) 0.311(L)</v>
      </c>
      <c r="BC53" s="62" t="str">
        <f t="shared" si="112"/>
        <v xml:space="preserve"> 0.339(L)</v>
      </c>
      <c r="BD53" s="62" t="str">
        <f t="shared" si="112"/>
        <v>0.012(V)</v>
      </c>
      <c r="BE53" s="62" t="str">
        <f t="shared" si="112"/>
        <v xml:space="preserve"> 0.294(L)</v>
      </c>
      <c r="BF53" s="62" t="str">
        <f t="shared" si="112"/>
        <v xml:space="preserve"> 0.294(L)</v>
      </c>
      <c r="BG53" s="62" t="str">
        <f t="shared" si="112"/>
        <v xml:space="preserve"> 0.294(L)</v>
      </c>
      <c r="BH53" s="62" t="str">
        <f t="shared" si="112"/>
        <v>0.012(V) 0.277(L)</v>
      </c>
      <c r="BI53" s="62" t="str">
        <f t="shared" si="112"/>
        <v xml:space="preserve"> 0.294(L)</v>
      </c>
      <c r="BJ53" s="62" t="str">
        <f t="shared" si="112"/>
        <v xml:space="preserve"> 0.294(L)</v>
      </c>
      <c r="BK53" s="62" t="str">
        <f t="shared" si="112"/>
        <v>0.012(V) 0.264(L)</v>
      </c>
      <c r="BL53" s="62" t="str">
        <f t="shared" si="112"/>
        <v xml:space="preserve"> 0.277(L)</v>
      </c>
      <c r="BM53" s="62" t="str">
        <f t="shared" si="112"/>
        <v>0.012(V)</v>
      </c>
      <c r="BN53" s="62" t="str">
        <f t="shared" si="112"/>
        <v>0.010(V) 0.218(L)</v>
      </c>
      <c r="BO53" s="62" t="str">
        <f t="shared" ref="BO53:CO53" si="113">IF(BO55="Mixed",HLOOKUP(BO10,DIST_Look_Up_Table,66,FALSE),IF(BO55="CTA_Slurry",HLOOKUP(BO10,DIST_Look_Up_Table,47,FALSE),IF(BO55="DIST_Slurry",HLOOKUP(BO10,DIST_Look_Up_Table,52,FALSE),"")))</f>
        <v>0.010(V) 0.218(L)</v>
      </c>
      <c r="BP53" s="62" t="str">
        <f t="shared" si="113"/>
        <v>0.010(V) 0.218(L)</v>
      </c>
      <c r="BQ53" s="62" t="str">
        <f t="shared" si="113"/>
        <v>0.010(V) 0.218(L)</v>
      </c>
      <c r="BR53" s="62" t="str">
        <f t="shared" si="113"/>
        <v>0.010(V) 0.218(L)</v>
      </c>
      <c r="BS53" s="62" t="str">
        <f t="shared" si="113"/>
        <v xml:space="preserve"> 0.218(L)</v>
      </c>
      <c r="BT53" s="62" t="str">
        <f t="shared" si="113"/>
        <v>0.010(V) 0.208(L)</v>
      </c>
      <c r="BU53" s="62" t="str">
        <f t="shared" si="113"/>
        <v xml:space="preserve"> 0.218(L)</v>
      </c>
      <c r="BV53" s="62" t="str">
        <f t="shared" si="113"/>
        <v>0.010(V)</v>
      </c>
      <c r="BW53" s="62" t="str">
        <f t="shared" si="113"/>
        <v xml:space="preserve"> 0.266(L)</v>
      </c>
      <c r="BX53" s="62" t="str">
        <f t="shared" si="113"/>
        <v xml:space="preserve"> 0.266(L)</v>
      </c>
      <c r="BY53" s="62" t="str">
        <f t="shared" si="113"/>
        <v xml:space="preserve"> 0.266(L)</v>
      </c>
      <c r="BZ53" s="62" t="str">
        <f t="shared" si="113"/>
        <v>0.012(V) 0.266(L)</v>
      </c>
      <c r="CA53" s="62" t="str">
        <f t="shared" si="113"/>
        <v xml:space="preserve"> 0.266(L)</v>
      </c>
      <c r="CB53" s="62" t="str">
        <f t="shared" si="113"/>
        <v xml:space="preserve"> 0.266(L)</v>
      </c>
      <c r="CC53" s="62" t="str">
        <f t="shared" si="113"/>
        <v>0.013(V) 0.251(L)</v>
      </c>
      <c r="CD53" s="62" t="str">
        <f t="shared" si="113"/>
        <v xml:space="preserve"> 0.266(L)</v>
      </c>
      <c r="CE53" s="62" t="str">
        <f t="shared" si="113"/>
        <v>0.012(V)</v>
      </c>
      <c r="CF53" s="62" t="str">
        <f t="shared" si="113"/>
        <v>0.012(V) 0.321(L)</v>
      </c>
      <c r="CG53" s="62" t="str">
        <f t="shared" si="113"/>
        <v xml:space="preserve"> 0.338(L)</v>
      </c>
      <c r="CH53" s="62" t="str">
        <f t="shared" si="113"/>
        <v xml:space="preserve"> 0.531(L)</v>
      </c>
      <c r="CI53" s="62" t="str">
        <f t="shared" si="113"/>
        <v/>
      </c>
      <c r="CJ53" s="62" t="str">
        <f t="shared" si="113"/>
        <v>0.010(V) 0.218(L)</v>
      </c>
      <c r="CK53" s="62" t="str">
        <f t="shared" si="113"/>
        <v xml:space="preserve"> 0.294(L)</v>
      </c>
      <c r="CL53" s="62" t="str">
        <f t="shared" si="113"/>
        <v>0.015(V) 0.414(L)</v>
      </c>
      <c r="CM53" s="62" t="str">
        <f t="shared" si="113"/>
        <v xml:space="preserve"> 0.266(L)</v>
      </c>
      <c r="CN53" s="62" t="str">
        <f t="shared" si="113"/>
        <v xml:space="preserve"> 0.411(L)</v>
      </c>
      <c r="CO53" s="62" t="str">
        <f t="shared" si="113"/>
        <v>0.012(V)</v>
      </c>
      <c r="CP53" s="62"/>
      <c r="CQ53" s="62"/>
      <c r="CR53" s="62"/>
      <c r="CS53" s="62"/>
      <c r="CT53" s="62"/>
      <c r="CU53" s="62"/>
      <c r="CV53" s="62"/>
      <c r="CW53" s="62"/>
      <c r="CX53" s="62"/>
      <c r="CY53" s="62"/>
      <c r="CZ53" s="62"/>
      <c r="DA53" s="62"/>
      <c r="DB53" s="62"/>
      <c r="DC53" s="62"/>
      <c r="DD53" s="62"/>
      <c r="DE53" s="62"/>
      <c r="DF53" s="62"/>
      <c r="DG53" s="62"/>
      <c r="DH53" s="62"/>
      <c r="DI53" s="62"/>
      <c r="DJ53" s="62"/>
      <c r="DK53" s="62"/>
      <c r="DL53" s="62"/>
      <c r="DM53" s="62"/>
      <c r="DN53" s="62"/>
      <c r="DO53" s="62"/>
      <c r="DP53" s="62"/>
      <c r="DQ53" s="62"/>
      <c r="DR53" s="62"/>
      <c r="DS53" s="62"/>
      <c r="DT53" s="62"/>
      <c r="DU53" s="62"/>
      <c r="DV53" s="62"/>
      <c r="DW53" s="62"/>
      <c r="DX53" s="62"/>
      <c r="DY53" s="62"/>
      <c r="DZ53" s="62"/>
      <c r="EA53" s="62"/>
      <c r="EB53" s="62"/>
      <c r="EC53" s="62"/>
      <c r="ED53" s="62"/>
      <c r="EE53" s="62"/>
      <c r="EF53" s="62"/>
      <c r="EG53" s="62"/>
      <c r="EH53" s="62"/>
      <c r="EI53" s="62"/>
      <c r="EJ53" s="62"/>
      <c r="EK53" s="62"/>
      <c r="EL53" s="62"/>
      <c r="EM53" s="62"/>
      <c r="EN53" s="62"/>
      <c r="EO53" s="62"/>
      <c r="EP53" s="62"/>
      <c r="EQ53" s="62"/>
      <c r="ER53" s="62"/>
      <c r="ES53" s="62"/>
      <c r="ET53" s="62"/>
      <c r="EU53" s="62"/>
      <c r="EV53" s="62"/>
      <c r="EW53" s="62"/>
      <c r="EX53" s="62"/>
      <c r="EY53" s="62"/>
      <c r="EZ53" s="62"/>
      <c r="FA53" s="62"/>
      <c r="FB53" s="62"/>
      <c r="FC53" s="62"/>
      <c r="FD53" s="62"/>
      <c r="FE53" s="62"/>
      <c r="FF53" s="62"/>
      <c r="FG53" s="62"/>
      <c r="FH53" s="62"/>
      <c r="FI53" s="62"/>
      <c r="FJ53" s="62"/>
      <c r="FK53" s="62"/>
      <c r="FL53" s="62"/>
      <c r="FM53" s="62"/>
      <c r="FN53" s="62"/>
      <c r="FO53" s="62"/>
      <c r="FP53" s="62"/>
      <c r="FQ53" s="62"/>
      <c r="FR53" s="62"/>
      <c r="FS53" s="62"/>
      <c r="FT53" s="62"/>
      <c r="FU53" s="62"/>
      <c r="FV53" s="62"/>
      <c r="FW53" s="62"/>
      <c r="FX53" s="62"/>
      <c r="FY53" s="62"/>
      <c r="FZ53" s="62"/>
      <c r="GA53" s="62"/>
      <c r="GB53" s="62"/>
      <c r="GC53" s="62"/>
      <c r="GD53" s="62"/>
      <c r="GE53" s="62"/>
      <c r="GF53" s="62"/>
      <c r="GG53" s="62"/>
      <c r="GH53" s="62"/>
      <c r="GI53" s="62"/>
      <c r="GJ53" s="62"/>
      <c r="GK53" s="62"/>
      <c r="GL53" s="62"/>
      <c r="GM53" s="62"/>
      <c r="GN53" s="62"/>
      <c r="GO53" s="62"/>
      <c r="GP53" s="62"/>
      <c r="GQ53" s="62"/>
      <c r="GR53" s="62"/>
      <c r="GS53" s="62"/>
      <c r="GT53" s="62"/>
      <c r="GU53" s="62"/>
      <c r="GV53" s="62"/>
      <c r="GW53" s="62"/>
    </row>
    <row r="54" spans="1:205" s="44" customFormat="1" ht="12" customHeight="1" x14ac:dyDescent="0.15">
      <c r="A54" s="17" t="s">
        <v>567</v>
      </c>
      <c r="B54" s="16" t="s">
        <v>626</v>
      </c>
      <c r="C54" s="56">
        <f t="shared" ref="C54:AH54" si="114">IF(HLOOKUP(C$10,DIST_Look_Up_Table,63,FALSE)&gt;=0.01,HLOOKUP(C$10,DIST_Look_Up_Table,63,FALSE),0)</f>
        <v>29.537320000000001</v>
      </c>
      <c r="D54" s="59">
        <f t="shared" si="114"/>
        <v>33.825369999999999</v>
      </c>
      <c r="E54" s="59">
        <f t="shared" si="114"/>
        <v>0</v>
      </c>
      <c r="F54" s="59">
        <f t="shared" si="114"/>
        <v>63.130279999999999</v>
      </c>
      <c r="G54" s="59">
        <f t="shared" si="114"/>
        <v>0</v>
      </c>
      <c r="H54" s="59">
        <f t="shared" si="114"/>
        <v>55.595689999999998</v>
      </c>
      <c r="I54" s="59">
        <f t="shared" si="114"/>
        <v>0</v>
      </c>
      <c r="J54" s="59">
        <f t="shared" si="114"/>
        <v>0</v>
      </c>
      <c r="K54" s="59">
        <f t="shared" si="114"/>
        <v>26.43525</v>
      </c>
      <c r="L54" s="59">
        <f t="shared" si="114"/>
        <v>27.368230000000001</v>
      </c>
      <c r="M54" s="59">
        <f t="shared" si="114"/>
        <v>21.598459999999999</v>
      </c>
      <c r="N54" s="59">
        <f t="shared" si="114"/>
        <v>25.494070000000001</v>
      </c>
      <c r="O54" s="59">
        <f t="shared" si="114"/>
        <v>0</v>
      </c>
      <c r="P54" s="59">
        <f t="shared" si="114"/>
        <v>27.368230000000001</v>
      </c>
      <c r="Q54" s="59">
        <f t="shared" si="114"/>
        <v>27.368230000000001</v>
      </c>
      <c r="R54" s="59">
        <f t="shared" si="114"/>
        <v>22.91189</v>
      </c>
      <c r="S54" s="59">
        <f t="shared" si="114"/>
        <v>0</v>
      </c>
      <c r="T54" s="59">
        <f t="shared" si="114"/>
        <v>48.574719999999999</v>
      </c>
      <c r="U54" s="59">
        <f t="shared" si="114"/>
        <v>27.368230000000001</v>
      </c>
      <c r="V54" s="59">
        <f t="shared" si="114"/>
        <v>27.395219999999998</v>
      </c>
      <c r="W54" s="59">
        <f t="shared" si="114"/>
        <v>68.270129999999995</v>
      </c>
      <c r="X54" s="59">
        <f t="shared" si="114"/>
        <v>68.296580000000006</v>
      </c>
      <c r="Y54" s="59">
        <f t="shared" si="114"/>
        <v>20.58032</v>
      </c>
      <c r="Z54" s="59">
        <f t="shared" si="114"/>
        <v>22.90044</v>
      </c>
      <c r="AA54" s="59">
        <f t="shared" si="114"/>
        <v>15.16385</v>
      </c>
      <c r="AB54" s="59">
        <f t="shared" si="114"/>
        <v>27.368230000000001</v>
      </c>
      <c r="AC54" s="59">
        <f t="shared" si="114"/>
        <v>27.4968</v>
      </c>
      <c r="AD54" s="59">
        <f t="shared" si="114"/>
        <v>29.65888</v>
      </c>
      <c r="AE54" s="59">
        <f t="shared" si="114"/>
        <v>0</v>
      </c>
      <c r="AF54" s="59">
        <f t="shared" si="114"/>
        <v>32.041539999999998</v>
      </c>
      <c r="AG54" s="59">
        <f t="shared" si="114"/>
        <v>21.443090000000002</v>
      </c>
      <c r="AH54" s="59">
        <f t="shared" si="114"/>
        <v>21.488859999999999</v>
      </c>
      <c r="AI54" s="59">
        <f t="shared" ref="AI54:BN54" si="115">IF(HLOOKUP(AI$10,DIST_Look_Up_Table,63,FALSE)&gt;=0.01,HLOOKUP(AI$10,DIST_Look_Up_Table,63,FALSE),0)</f>
        <v>0</v>
      </c>
      <c r="AJ54" s="59">
        <f t="shared" si="115"/>
        <v>29.65889</v>
      </c>
      <c r="AK54" s="59">
        <f t="shared" si="115"/>
        <v>29.658899999999999</v>
      </c>
      <c r="AL54" s="59">
        <f t="shared" si="115"/>
        <v>29.658899999999999</v>
      </c>
      <c r="AM54" s="59">
        <f t="shared" si="115"/>
        <v>68.235789999999994</v>
      </c>
      <c r="AN54" s="59">
        <f t="shared" si="115"/>
        <v>57.726179999999999</v>
      </c>
      <c r="AO54" s="59">
        <f t="shared" si="115"/>
        <v>57.752549999999999</v>
      </c>
      <c r="AP54" s="59">
        <f t="shared" si="115"/>
        <v>0</v>
      </c>
      <c r="AQ54" s="59">
        <f t="shared" si="115"/>
        <v>65.022019999999998</v>
      </c>
      <c r="AR54" s="59">
        <f t="shared" si="115"/>
        <v>0</v>
      </c>
      <c r="AS54" s="59">
        <f t="shared" si="115"/>
        <v>67.977400000000003</v>
      </c>
      <c r="AT54" s="59">
        <f t="shared" si="115"/>
        <v>69.347340000000003</v>
      </c>
      <c r="AU54" s="59">
        <f t="shared" si="115"/>
        <v>25.484660000000002</v>
      </c>
      <c r="AV54" s="59">
        <f t="shared" si="115"/>
        <v>21.598459999999999</v>
      </c>
      <c r="AW54" s="59">
        <f t="shared" si="115"/>
        <v>21.598459999999999</v>
      </c>
      <c r="AX54" s="59">
        <f t="shared" si="115"/>
        <v>21.598459999999999</v>
      </c>
      <c r="AY54" s="59">
        <f t="shared" si="115"/>
        <v>20.852920000000001</v>
      </c>
      <c r="AZ54" s="59">
        <f t="shared" si="115"/>
        <v>21.598459999999999</v>
      </c>
      <c r="BA54" s="59">
        <f t="shared" si="115"/>
        <v>21.596679999999999</v>
      </c>
      <c r="BB54" s="59">
        <f t="shared" si="115"/>
        <v>19.998930000000001</v>
      </c>
      <c r="BC54" s="59">
        <f t="shared" si="115"/>
        <v>20.852910000000001</v>
      </c>
      <c r="BD54" s="59">
        <f t="shared" si="115"/>
        <v>0</v>
      </c>
      <c r="BE54" s="59">
        <f t="shared" si="115"/>
        <v>21.488859999999999</v>
      </c>
      <c r="BF54" s="59">
        <f t="shared" si="115"/>
        <v>21.488859999999999</v>
      </c>
      <c r="BG54" s="59">
        <f t="shared" si="115"/>
        <v>21.488859999999999</v>
      </c>
      <c r="BH54" s="59">
        <f t="shared" si="115"/>
        <v>18.74738</v>
      </c>
      <c r="BI54" s="59">
        <f t="shared" si="115"/>
        <v>21.488859999999999</v>
      </c>
      <c r="BJ54" s="59">
        <f t="shared" si="115"/>
        <v>21.487459999999999</v>
      </c>
      <c r="BK54" s="59">
        <f t="shared" si="115"/>
        <v>18.674969999999998</v>
      </c>
      <c r="BL54" s="59">
        <f t="shared" si="115"/>
        <v>18.747330000000002</v>
      </c>
      <c r="BM54" s="59">
        <f t="shared" si="115"/>
        <v>0</v>
      </c>
      <c r="BN54" s="59">
        <f t="shared" si="115"/>
        <v>15.16385</v>
      </c>
      <c r="BO54" s="59">
        <f t="shared" ref="BO54:CO54" si="116">IF(HLOOKUP(BO$10,DIST_Look_Up_Table,63,FALSE)&gt;=0.01,HLOOKUP(BO$10,DIST_Look_Up_Table,63,FALSE),0)</f>
        <v>15.16385</v>
      </c>
      <c r="BP54" s="59">
        <f t="shared" si="116"/>
        <v>15.16385</v>
      </c>
      <c r="BQ54" s="59">
        <f t="shared" si="116"/>
        <v>15.179180000000001</v>
      </c>
      <c r="BR54" s="59">
        <f t="shared" si="116"/>
        <v>15.16385</v>
      </c>
      <c r="BS54" s="59">
        <f t="shared" si="116"/>
        <v>15.161989999999999</v>
      </c>
      <c r="BT54" s="59">
        <f t="shared" si="116"/>
        <v>14.53678</v>
      </c>
      <c r="BU54" s="59">
        <f t="shared" si="116"/>
        <v>15.179180000000001</v>
      </c>
      <c r="BV54" s="59">
        <f t="shared" si="116"/>
        <v>0</v>
      </c>
      <c r="BW54" s="59">
        <f t="shared" si="116"/>
        <v>57.752549999999999</v>
      </c>
      <c r="BX54" s="59">
        <f t="shared" si="116"/>
        <v>57.752549999999999</v>
      </c>
      <c r="BY54" s="59">
        <f t="shared" si="116"/>
        <v>57.752549999999999</v>
      </c>
      <c r="BZ54" s="59">
        <f t="shared" si="116"/>
        <v>57.752940000000002</v>
      </c>
      <c r="CA54" s="59">
        <f t="shared" si="116"/>
        <v>57.752549999999999</v>
      </c>
      <c r="CB54" s="59">
        <f t="shared" si="116"/>
        <v>57.751359999999998</v>
      </c>
      <c r="CC54" s="59">
        <f t="shared" si="116"/>
        <v>56.62829</v>
      </c>
      <c r="CD54" s="59">
        <f t="shared" si="116"/>
        <v>57.752940000000002</v>
      </c>
      <c r="CE54" s="59">
        <f t="shared" si="116"/>
        <v>0</v>
      </c>
      <c r="CF54" s="59">
        <f t="shared" si="116"/>
        <v>31.439540000000001</v>
      </c>
      <c r="CG54" s="59">
        <f t="shared" si="116"/>
        <v>21.598459999999999</v>
      </c>
      <c r="CH54" s="59">
        <f t="shared" si="116"/>
        <v>48.70543</v>
      </c>
      <c r="CI54" s="59">
        <f t="shared" si="116"/>
        <v>0</v>
      </c>
      <c r="CJ54" s="59">
        <f t="shared" si="116"/>
        <v>15.16385</v>
      </c>
      <c r="CK54" s="59">
        <f t="shared" si="116"/>
        <v>21.488859999999999</v>
      </c>
      <c r="CL54" s="59">
        <f t="shared" si="116"/>
        <v>20.580349999999999</v>
      </c>
      <c r="CM54" s="59">
        <f t="shared" si="116"/>
        <v>57.752549999999999</v>
      </c>
      <c r="CN54" s="59">
        <f t="shared" si="116"/>
        <v>23.898790000000002</v>
      </c>
      <c r="CO54" s="59">
        <f t="shared" si="116"/>
        <v>0</v>
      </c>
      <c r="CP54" s="59"/>
      <c r="CQ54" s="59"/>
      <c r="CR54" s="59"/>
      <c r="CS54" s="59"/>
      <c r="CT54" s="59"/>
      <c r="CU54" s="59"/>
      <c r="CV54" s="59"/>
      <c r="CW54" s="59"/>
      <c r="CX54" s="59"/>
      <c r="CY54" s="59"/>
      <c r="CZ54" s="59"/>
      <c r="DA54" s="59"/>
      <c r="DB54" s="59"/>
      <c r="DC54" s="59"/>
      <c r="DD54" s="59"/>
      <c r="DE54" s="59"/>
      <c r="DF54" s="59"/>
      <c r="DG54" s="59"/>
      <c r="DH54" s="59"/>
      <c r="DI54" s="59"/>
      <c r="DJ54" s="59"/>
      <c r="DK54" s="59"/>
      <c r="DL54" s="59"/>
      <c r="DM54" s="59"/>
      <c r="DN54" s="59"/>
      <c r="DO54" s="59"/>
      <c r="DP54" s="59"/>
      <c r="DQ54" s="59"/>
      <c r="DR54" s="59"/>
      <c r="DS54" s="59"/>
      <c r="DT54" s="59"/>
      <c r="DU54" s="59"/>
      <c r="DV54" s="59"/>
      <c r="DW54" s="59"/>
      <c r="DX54" s="59"/>
      <c r="DY54" s="59"/>
      <c r="DZ54" s="59"/>
      <c r="EA54" s="59"/>
      <c r="EB54" s="59"/>
      <c r="EC54" s="59"/>
      <c r="ED54" s="59"/>
      <c r="EE54" s="59"/>
      <c r="EF54" s="59"/>
      <c r="EG54" s="59"/>
      <c r="EH54" s="59"/>
      <c r="EI54" s="59"/>
      <c r="EJ54" s="59"/>
      <c r="EK54" s="59"/>
      <c r="EL54" s="59"/>
      <c r="EM54" s="59"/>
      <c r="EN54" s="59"/>
      <c r="EO54" s="59"/>
      <c r="EP54" s="59"/>
      <c r="EQ54" s="59"/>
      <c r="ER54" s="59"/>
      <c r="ES54" s="59"/>
      <c r="ET54" s="59"/>
      <c r="EU54" s="59"/>
      <c r="EV54" s="59"/>
      <c r="EW54" s="59"/>
      <c r="EX54" s="59"/>
      <c r="EY54" s="59"/>
      <c r="EZ54" s="59"/>
      <c r="FA54" s="59"/>
      <c r="FB54" s="59"/>
      <c r="FC54" s="59"/>
      <c r="FD54" s="59"/>
      <c r="FE54" s="59"/>
      <c r="FF54" s="59"/>
      <c r="FG54" s="59"/>
      <c r="FH54" s="59"/>
      <c r="FI54" s="59"/>
      <c r="FJ54" s="59"/>
      <c r="FK54" s="59"/>
      <c r="FL54" s="59"/>
      <c r="FM54" s="59"/>
      <c r="FN54" s="59"/>
      <c r="FO54" s="59"/>
      <c r="FP54" s="59"/>
      <c r="FQ54" s="59"/>
      <c r="FR54" s="59"/>
      <c r="FS54" s="59"/>
      <c r="FT54" s="59"/>
      <c r="FU54" s="59"/>
      <c r="FV54" s="59"/>
      <c r="FW54" s="59"/>
      <c r="FX54" s="59"/>
      <c r="FY54" s="59"/>
      <c r="FZ54" s="59"/>
      <c r="GA54" s="59"/>
      <c r="GB54" s="59"/>
      <c r="GC54" s="59"/>
      <c r="GD54" s="59"/>
      <c r="GE54" s="59"/>
      <c r="GF54" s="59"/>
      <c r="GG54" s="59"/>
      <c r="GH54" s="59"/>
      <c r="GI54" s="59"/>
      <c r="GJ54" s="59"/>
      <c r="GK54" s="59"/>
      <c r="GL54" s="59"/>
      <c r="GM54" s="59"/>
      <c r="GN54" s="59"/>
      <c r="GO54" s="59"/>
      <c r="GP54" s="59"/>
      <c r="GQ54" s="59"/>
      <c r="GR54" s="59"/>
      <c r="GS54" s="59"/>
      <c r="GT54" s="59"/>
      <c r="GU54" s="59"/>
      <c r="GV54" s="59"/>
      <c r="GW54" s="59"/>
    </row>
    <row r="55" spans="1:205" s="67" customFormat="1" ht="12" customHeight="1" thickBot="1" x14ac:dyDescent="0.2">
      <c r="A55" s="63"/>
      <c r="B55" s="64"/>
      <c r="C55" s="65" t="str">
        <f t="shared" ref="C55:AH55" si="117">HLOOKUP(C10,DIST_Look_Up_Table,42,FALSE)</f>
        <v>Mixed</v>
      </c>
      <c r="D55" s="66" t="str">
        <f t="shared" si="117"/>
        <v>Mixed</v>
      </c>
      <c r="E55" s="66" t="str">
        <f t="shared" si="117"/>
        <v>Mixed</v>
      </c>
      <c r="F55" s="66" t="str">
        <f t="shared" si="117"/>
        <v>Mixed</v>
      </c>
      <c r="G55" s="66" t="str">
        <f t="shared" si="117"/>
        <v>Mixed</v>
      </c>
      <c r="H55" s="66" t="str">
        <f t="shared" si="117"/>
        <v>Mixed</v>
      </c>
      <c r="I55" s="66" t="str">
        <f t="shared" si="117"/>
        <v>Mixed</v>
      </c>
      <c r="J55" s="66" t="str">
        <f t="shared" si="117"/>
        <v>Mixed</v>
      </c>
      <c r="K55" s="66" t="str">
        <f t="shared" si="117"/>
        <v>Mixed</v>
      </c>
      <c r="L55" s="66" t="str">
        <f t="shared" si="117"/>
        <v>Mixed</v>
      </c>
      <c r="M55" s="66" t="str">
        <f t="shared" si="117"/>
        <v>Mixed</v>
      </c>
      <c r="N55" s="66" t="str">
        <f t="shared" si="117"/>
        <v>Mixed</v>
      </c>
      <c r="O55" s="66" t="str">
        <f t="shared" si="117"/>
        <v>Mixed</v>
      </c>
      <c r="P55" s="66" t="str">
        <f t="shared" si="117"/>
        <v>Mixed</v>
      </c>
      <c r="Q55" s="66" t="str">
        <f t="shared" si="117"/>
        <v>Mixed</v>
      </c>
      <c r="R55" s="66" t="str">
        <f t="shared" si="117"/>
        <v>Mixed</v>
      </c>
      <c r="S55" s="66" t="str">
        <f t="shared" si="117"/>
        <v>Mixed</v>
      </c>
      <c r="T55" s="66" t="str">
        <f t="shared" si="117"/>
        <v>Mixed</v>
      </c>
      <c r="U55" s="66" t="str">
        <f t="shared" si="117"/>
        <v>Mixed</v>
      </c>
      <c r="V55" s="66" t="str">
        <f t="shared" si="117"/>
        <v>Mixed</v>
      </c>
      <c r="W55" s="66" t="str">
        <f t="shared" si="117"/>
        <v>Mixed</v>
      </c>
      <c r="X55" s="66" t="str">
        <f t="shared" si="117"/>
        <v>Mixed</v>
      </c>
      <c r="Y55" s="66" t="str">
        <f t="shared" si="117"/>
        <v>Mixed</v>
      </c>
      <c r="Z55" s="66" t="str">
        <f t="shared" si="117"/>
        <v>Mixed</v>
      </c>
      <c r="AA55" s="66" t="str">
        <f t="shared" si="117"/>
        <v>Mixed</v>
      </c>
      <c r="AB55" s="66" t="str">
        <f t="shared" si="117"/>
        <v>Mixed</v>
      </c>
      <c r="AC55" s="66" t="str">
        <f t="shared" si="117"/>
        <v>Mixed</v>
      </c>
      <c r="AD55" s="66" t="str">
        <f t="shared" si="117"/>
        <v>Mixed</v>
      </c>
      <c r="AE55" s="66" t="str">
        <f t="shared" si="117"/>
        <v>Mixed</v>
      </c>
      <c r="AF55" s="66" t="str">
        <f t="shared" si="117"/>
        <v>Mixed</v>
      </c>
      <c r="AG55" s="66" t="str">
        <f t="shared" si="117"/>
        <v>Mixed</v>
      </c>
      <c r="AH55" s="66" t="str">
        <f t="shared" si="117"/>
        <v>Mixed</v>
      </c>
      <c r="AI55" s="66" t="str">
        <f t="shared" ref="AI55:BN55" si="118">HLOOKUP(AI10,DIST_Look_Up_Table,42,FALSE)</f>
        <v>Mixed</v>
      </c>
      <c r="AJ55" s="66" t="str">
        <f t="shared" si="118"/>
        <v>Mixed</v>
      </c>
      <c r="AK55" s="66" t="str">
        <f t="shared" si="118"/>
        <v>Mixed</v>
      </c>
      <c r="AL55" s="66" t="str">
        <f t="shared" si="118"/>
        <v>Mixed</v>
      </c>
      <c r="AM55" s="66" t="str">
        <f t="shared" si="118"/>
        <v>Mixed</v>
      </c>
      <c r="AN55" s="66" t="str">
        <f t="shared" si="118"/>
        <v>Mixed</v>
      </c>
      <c r="AO55" s="66" t="str">
        <f t="shared" si="118"/>
        <v>Mixed</v>
      </c>
      <c r="AP55" s="66" t="str">
        <f t="shared" si="118"/>
        <v>Mixed</v>
      </c>
      <c r="AQ55" s="66" t="str">
        <f t="shared" si="118"/>
        <v>Mixed</v>
      </c>
      <c r="AR55" s="66" t="str">
        <f t="shared" si="118"/>
        <v>Mixed</v>
      </c>
      <c r="AS55" s="66" t="str">
        <f t="shared" si="118"/>
        <v>Mixed</v>
      </c>
      <c r="AT55" s="66" t="str">
        <f t="shared" si="118"/>
        <v>Mixed</v>
      </c>
      <c r="AU55" s="66" t="str">
        <f t="shared" si="118"/>
        <v>Mixed</v>
      </c>
      <c r="AV55" s="66" t="str">
        <f t="shared" si="118"/>
        <v>Mixed</v>
      </c>
      <c r="AW55" s="66" t="str">
        <f t="shared" si="118"/>
        <v>Mixed</v>
      </c>
      <c r="AX55" s="66" t="str">
        <f t="shared" si="118"/>
        <v>Mixed</v>
      </c>
      <c r="AY55" s="66" t="str">
        <f t="shared" si="118"/>
        <v>Mixed</v>
      </c>
      <c r="AZ55" s="66" t="str">
        <f t="shared" si="118"/>
        <v>Mixed</v>
      </c>
      <c r="BA55" s="66" t="str">
        <f t="shared" si="118"/>
        <v>Mixed</v>
      </c>
      <c r="BB55" s="66" t="str">
        <f t="shared" si="118"/>
        <v>Mixed</v>
      </c>
      <c r="BC55" s="66" t="str">
        <f t="shared" si="118"/>
        <v>Mixed</v>
      </c>
      <c r="BD55" s="66" t="str">
        <f t="shared" si="118"/>
        <v>Mixed</v>
      </c>
      <c r="BE55" s="66" t="str">
        <f t="shared" si="118"/>
        <v>Mixed</v>
      </c>
      <c r="BF55" s="66" t="str">
        <f t="shared" si="118"/>
        <v>Mixed</v>
      </c>
      <c r="BG55" s="66" t="str">
        <f t="shared" si="118"/>
        <v>Mixed</v>
      </c>
      <c r="BH55" s="66" t="str">
        <f t="shared" si="118"/>
        <v>Mixed</v>
      </c>
      <c r="BI55" s="66" t="str">
        <f t="shared" si="118"/>
        <v>Mixed</v>
      </c>
      <c r="BJ55" s="66" t="str">
        <f t="shared" si="118"/>
        <v>Mixed</v>
      </c>
      <c r="BK55" s="66" t="str">
        <f t="shared" si="118"/>
        <v>Mixed</v>
      </c>
      <c r="BL55" s="66" t="str">
        <f t="shared" si="118"/>
        <v>Mixed</v>
      </c>
      <c r="BM55" s="66" t="str">
        <f t="shared" si="118"/>
        <v>Mixed</v>
      </c>
      <c r="BN55" s="66" t="str">
        <f t="shared" si="118"/>
        <v>Mixed</v>
      </c>
      <c r="BO55" s="66" t="str">
        <f t="shared" ref="BO55:CO55" si="119">HLOOKUP(BO10,DIST_Look_Up_Table,42,FALSE)</f>
        <v>Mixed</v>
      </c>
      <c r="BP55" s="66" t="str">
        <f t="shared" si="119"/>
        <v>Mixed</v>
      </c>
      <c r="BQ55" s="66" t="str">
        <f t="shared" si="119"/>
        <v>Mixed</v>
      </c>
      <c r="BR55" s="66" t="str">
        <f t="shared" si="119"/>
        <v>Mixed</v>
      </c>
      <c r="BS55" s="66" t="str">
        <f t="shared" si="119"/>
        <v>Mixed</v>
      </c>
      <c r="BT55" s="66" t="str">
        <f t="shared" si="119"/>
        <v>Mixed</v>
      </c>
      <c r="BU55" s="66" t="str">
        <f t="shared" si="119"/>
        <v>Mixed</v>
      </c>
      <c r="BV55" s="66" t="str">
        <f t="shared" si="119"/>
        <v>Mixed</v>
      </c>
      <c r="BW55" s="66" t="str">
        <f t="shared" si="119"/>
        <v>Mixed</v>
      </c>
      <c r="BX55" s="66" t="str">
        <f t="shared" si="119"/>
        <v>Mixed</v>
      </c>
      <c r="BY55" s="66" t="str">
        <f t="shared" si="119"/>
        <v>Mixed</v>
      </c>
      <c r="BZ55" s="66" t="str">
        <f t="shared" si="119"/>
        <v>Mixed</v>
      </c>
      <c r="CA55" s="66" t="str">
        <f t="shared" si="119"/>
        <v>Mixed</v>
      </c>
      <c r="CB55" s="66" t="str">
        <f t="shared" si="119"/>
        <v>Mixed</v>
      </c>
      <c r="CC55" s="66" t="str">
        <f t="shared" si="119"/>
        <v>Mixed</v>
      </c>
      <c r="CD55" s="66" t="str">
        <f t="shared" si="119"/>
        <v>Mixed</v>
      </c>
      <c r="CE55" s="66" t="str">
        <f t="shared" si="119"/>
        <v>Mixed</v>
      </c>
      <c r="CF55" s="66" t="str">
        <f t="shared" si="119"/>
        <v>Mixed</v>
      </c>
      <c r="CG55" s="66" t="str">
        <f t="shared" si="119"/>
        <v>Mixed</v>
      </c>
      <c r="CH55" s="66" t="str">
        <f t="shared" si="119"/>
        <v>Mixed</v>
      </c>
      <c r="CI55" s="66" t="str">
        <f t="shared" si="119"/>
        <v>Mixed</v>
      </c>
      <c r="CJ55" s="66" t="str">
        <f t="shared" si="119"/>
        <v>Mixed</v>
      </c>
      <c r="CK55" s="66" t="str">
        <f t="shared" si="119"/>
        <v>Mixed</v>
      </c>
      <c r="CL55" s="66" t="str">
        <f t="shared" si="119"/>
        <v>Mixed</v>
      </c>
      <c r="CM55" s="66" t="str">
        <f t="shared" si="119"/>
        <v>Mixed</v>
      </c>
      <c r="CN55" s="66" t="str">
        <f t="shared" si="119"/>
        <v>Mixed</v>
      </c>
      <c r="CO55" s="66" t="str">
        <f t="shared" si="119"/>
        <v>Mixed</v>
      </c>
      <c r="CP55" s="66"/>
      <c r="CQ55" s="66"/>
      <c r="CR55" s="66"/>
      <c r="CS55" s="66"/>
      <c r="CT55" s="66"/>
      <c r="CU55" s="66"/>
      <c r="CV55" s="66"/>
      <c r="CW55" s="66"/>
      <c r="CX55" s="66"/>
      <c r="CY55" s="66"/>
      <c r="CZ55" s="66"/>
      <c r="DA55" s="66"/>
      <c r="DB55" s="66"/>
      <c r="DC55" s="66"/>
      <c r="DD55" s="66"/>
      <c r="DE55" s="66"/>
      <c r="DF55" s="66"/>
      <c r="DG55" s="66"/>
      <c r="DH55" s="66"/>
      <c r="DI55" s="66"/>
      <c r="DJ55" s="66"/>
      <c r="DK55" s="66"/>
      <c r="DL55" s="66"/>
      <c r="DM55" s="66"/>
      <c r="DN55" s="66"/>
      <c r="DO55" s="66"/>
      <c r="DP55" s="66"/>
      <c r="DQ55" s="66"/>
      <c r="DR55" s="66"/>
      <c r="DS55" s="66"/>
      <c r="DT55" s="66"/>
      <c r="DU55" s="66"/>
      <c r="DV55" s="66"/>
      <c r="DW55" s="66"/>
      <c r="DX55" s="66"/>
      <c r="DY55" s="66"/>
      <c r="DZ55" s="66"/>
      <c r="EA55" s="66"/>
      <c r="EB55" s="66"/>
      <c r="EC55" s="66"/>
      <c r="ED55" s="66"/>
      <c r="EE55" s="66"/>
      <c r="EF55" s="66"/>
      <c r="EG55" s="66"/>
      <c r="EH55" s="66"/>
      <c r="EI55" s="66"/>
      <c r="EJ55" s="66"/>
      <c r="EK55" s="66"/>
      <c r="EL55" s="66"/>
      <c r="EM55" s="66"/>
      <c r="EN55" s="66"/>
      <c r="EO55" s="66"/>
      <c r="EP55" s="66"/>
      <c r="EQ55" s="66"/>
      <c r="ER55" s="66"/>
      <c r="ES55" s="66"/>
      <c r="ET55" s="66"/>
      <c r="EU55" s="66"/>
      <c r="EV55" s="66"/>
      <c r="EW55" s="66"/>
      <c r="EX55" s="66"/>
      <c r="EY55" s="66"/>
      <c r="EZ55" s="66"/>
      <c r="FA55" s="66"/>
      <c r="FB55" s="66"/>
      <c r="FC55" s="66"/>
      <c r="FD55" s="66"/>
      <c r="FE55" s="66"/>
      <c r="FF55" s="66"/>
      <c r="FG55" s="66"/>
      <c r="FH55" s="66"/>
      <c r="FI55" s="66"/>
      <c r="FJ55" s="66"/>
      <c r="FK55" s="66"/>
      <c r="FL55" s="66"/>
      <c r="FM55" s="66"/>
      <c r="FN55" s="66"/>
      <c r="FO55" s="66"/>
      <c r="FP55" s="66"/>
      <c r="FQ55" s="66"/>
      <c r="FR55" s="66"/>
      <c r="FS55" s="66"/>
      <c r="FT55" s="66"/>
      <c r="FU55" s="66"/>
      <c r="FV55" s="66"/>
      <c r="FW55" s="66"/>
      <c r="FX55" s="66"/>
      <c r="FY55" s="66"/>
      <c r="FZ55" s="66"/>
      <c r="GA55" s="66"/>
      <c r="GB55" s="66"/>
      <c r="GC55" s="66"/>
      <c r="GD55" s="66"/>
      <c r="GE55" s="66"/>
      <c r="GF55" s="66"/>
      <c r="GG55" s="66"/>
      <c r="GH55" s="66"/>
      <c r="GI55" s="66"/>
      <c r="GJ55" s="66"/>
      <c r="GK55" s="66"/>
      <c r="GL55" s="66"/>
      <c r="GM55" s="66"/>
      <c r="GN55" s="66"/>
      <c r="GO55" s="66"/>
      <c r="GP55" s="66"/>
      <c r="GQ55" s="66"/>
      <c r="GR55" s="66"/>
      <c r="GS55" s="66"/>
      <c r="GT55" s="66"/>
      <c r="GU55" s="66"/>
      <c r="GV55" s="66"/>
      <c r="GW55" s="66"/>
    </row>
  </sheetData>
  <phoneticPr fontId="14" type="noConversion"/>
  <pageMargins left="0.75" right="0.25" top="0.5" bottom="0.75" header="0.5" footer="0.5"/>
  <pageSetup paperSize="9" scale="75" orientation="landscape" r:id="rId1"/>
  <headerFooter alignWithMargins="0">
    <oddHeader>&amp;C&amp;14PROCESS MATERIAL BALANCE
DISTILLATION SECTION&amp;RIDENTIFICATION CODE
02-PA-X-0001-X4</oddHeader>
    <oddFooter>&amp;LDate: &amp;D&amp;RPage: &amp;P/&amp;N&amp;CFile: &amp;F_x000D_
DOW RESTRICTED - For internal use only</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89148-D7E3-4565-890A-40FE3431C9A9}">
  <sheetPr codeName="Sheet311"/>
  <dimension ref="A1:IT266"/>
  <sheetViews>
    <sheetView zoomScale="66" workbookViewId="0">
      <pane xSplit="2" ySplit="5" topLeftCell="C6" activePane="bottomRight" state="frozen"/>
      <selection pane="topRight" activeCell="C1" sqref="C1"/>
      <selection pane="bottomLeft" activeCell="A6" sqref="A6"/>
      <selection pane="bottomRight"/>
    </sheetView>
  </sheetViews>
  <sheetFormatPr baseColWidth="10" defaultColWidth="15.6640625" defaultRowHeight="12" customHeight="1" x14ac:dyDescent="0.15"/>
  <cols>
    <col min="1" max="2" width="20.6640625" style="2" customWidth="1"/>
    <col min="3" max="16384" width="15.6640625" style="2"/>
  </cols>
  <sheetData>
    <row r="1" spans="1:254" s="1" customFormat="1" ht="12" customHeight="1" x14ac:dyDescent="0.15">
      <c r="A1" s="10" t="s">
        <v>195</v>
      </c>
      <c r="C1" s="1">
        <v>14</v>
      </c>
      <c r="D1" s="1">
        <v>16</v>
      </c>
      <c r="E1" s="1">
        <v>17</v>
      </c>
      <c r="F1" s="1">
        <v>18</v>
      </c>
      <c r="G1" s="1">
        <v>19</v>
      </c>
      <c r="H1" s="1">
        <v>20</v>
      </c>
      <c r="I1" s="1">
        <v>21</v>
      </c>
      <c r="J1" s="1">
        <v>22</v>
      </c>
      <c r="K1" s="1">
        <v>23</v>
      </c>
      <c r="L1" s="1" t="s">
        <v>475</v>
      </c>
      <c r="M1" s="1">
        <v>28</v>
      </c>
      <c r="N1" s="1">
        <v>30</v>
      </c>
      <c r="O1" s="1">
        <v>31</v>
      </c>
      <c r="P1" s="1">
        <v>32</v>
      </c>
      <c r="Q1" s="1">
        <v>33</v>
      </c>
      <c r="R1" s="1">
        <v>34</v>
      </c>
      <c r="S1" s="1" t="s">
        <v>211</v>
      </c>
      <c r="T1" s="1">
        <v>35</v>
      </c>
      <c r="U1" s="1">
        <v>37</v>
      </c>
      <c r="V1" s="1" t="s">
        <v>216</v>
      </c>
      <c r="W1" s="1">
        <v>47</v>
      </c>
      <c r="X1" s="1">
        <v>66</v>
      </c>
      <c r="Y1" s="1">
        <v>70</v>
      </c>
      <c r="Z1" s="1">
        <v>72</v>
      </c>
      <c r="AA1" s="1" t="s">
        <v>650</v>
      </c>
      <c r="AB1" s="1" t="s">
        <v>652</v>
      </c>
      <c r="AC1" s="1">
        <v>82</v>
      </c>
      <c r="AD1" s="1">
        <v>83</v>
      </c>
      <c r="AE1" s="1">
        <v>84</v>
      </c>
      <c r="AF1" s="1">
        <v>85</v>
      </c>
      <c r="AG1" s="1">
        <v>96</v>
      </c>
      <c r="AH1" s="1">
        <v>107</v>
      </c>
      <c r="AI1" s="1">
        <v>113</v>
      </c>
      <c r="AJ1" s="1">
        <v>128</v>
      </c>
      <c r="AK1" s="1">
        <v>130</v>
      </c>
      <c r="AL1" s="1" t="s">
        <v>418</v>
      </c>
      <c r="AM1" s="1" t="s">
        <v>419</v>
      </c>
      <c r="AN1" s="1" t="s">
        <v>236</v>
      </c>
      <c r="AO1" s="1">
        <v>137</v>
      </c>
      <c r="AP1" s="1">
        <v>138</v>
      </c>
      <c r="AQ1" s="1">
        <v>139</v>
      </c>
      <c r="AR1" s="1" t="s">
        <v>785</v>
      </c>
      <c r="AS1" s="1">
        <v>140</v>
      </c>
      <c r="AT1" s="1">
        <v>206</v>
      </c>
      <c r="AU1" s="1">
        <v>208</v>
      </c>
      <c r="AV1" s="1">
        <v>270</v>
      </c>
      <c r="AW1" s="1">
        <v>650</v>
      </c>
      <c r="AX1" s="1">
        <v>651</v>
      </c>
      <c r="AY1" s="1">
        <v>652</v>
      </c>
      <c r="AZ1" s="1">
        <v>753</v>
      </c>
      <c r="BA1" s="1">
        <v>754</v>
      </c>
      <c r="BB1" s="1">
        <v>755</v>
      </c>
      <c r="BC1" s="1">
        <v>756</v>
      </c>
      <c r="BD1" s="1">
        <v>757</v>
      </c>
      <c r="BE1" s="1">
        <v>760</v>
      </c>
      <c r="BF1" s="1">
        <v>761</v>
      </c>
      <c r="BG1" s="1">
        <v>762</v>
      </c>
      <c r="BH1" s="1" t="s">
        <v>786</v>
      </c>
      <c r="BI1" s="1" t="s">
        <v>250</v>
      </c>
      <c r="BJ1" s="1" t="s">
        <v>251</v>
      </c>
      <c r="BK1" s="1" t="s">
        <v>252</v>
      </c>
      <c r="BL1" s="1" t="s">
        <v>253</v>
      </c>
      <c r="BM1" s="1" t="s">
        <v>629</v>
      </c>
      <c r="BN1" s="1" t="s">
        <v>485</v>
      </c>
      <c r="BO1" s="1" t="s">
        <v>486</v>
      </c>
      <c r="BP1" s="1" t="s">
        <v>799</v>
      </c>
      <c r="BQ1" s="1" t="s">
        <v>826</v>
      </c>
      <c r="BR1" s="1" t="s">
        <v>829</v>
      </c>
      <c r="BS1" s="1" t="s">
        <v>800</v>
      </c>
      <c r="BT1" s="1" t="s">
        <v>801</v>
      </c>
      <c r="BU1" s="1" t="s">
        <v>802</v>
      </c>
      <c r="BV1" s="1" t="s">
        <v>803</v>
      </c>
      <c r="BW1" s="1" t="s">
        <v>804</v>
      </c>
      <c r="BX1" s="1" t="s">
        <v>805</v>
      </c>
      <c r="BY1" s="1" t="s">
        <v>806</v>
      </c>
      <c r="BZ1" s="1" t="s">
        <v>807</v>
      </c>
      <c r="CA1" s="1" t="s">
        <v>808</v>
      </c>
      <c r="CB1" s="1" t="s">
        <v>809</v>
      </c>
    </row>
    <row r="2" spans="1:254" s="1" customFormat="1" ht="12" customHeight="1" x14ac:dyDescent="0.15">
      <c r="A2" s="40" t="s">
        <v>536</v>
      </c>
      <c r="C2" s="1" t="s">
        <v>830</v>
      </c>
      <c r="D2" s="1" t="s">
        <v>830</v>
      </c>
      <c r="E2" s="1" t="s">
        <v>830</v>
      </c>
      <c r="F2" s="1" t="s">
        <v>830</v>
      </c>
      <c r="G2" s="1" t="s">
        <v>830</v>
      </c>
      <c r="H2" s="1" t="s">
        <v>830</v>
      </c>
      <c r="I2" s="1" t="s">
        <v>830</v>
      </c>
      <c r="J2" s="1" t="s">
        <v>830</v>
      </c>
      <c r="K2" s="1" t="s">
        <v>830</v>
      </c>
      <c r="L2" s="1" t="s">
        <v>810</v>
      </c>
      <c r="M2" s="1" t="s">
        <v>787</v>
      </c>
      <c r="N2" s="1" t="s">
        <v>830</v>
      </c>
      <c r="O2" s="1" t="s">
        <v>830</v>
      </c>
      <c r="P2" s="1" t="s">
        <v>830</v>
      </c>
      <c r="Q2" s="1" t="s">
        <v>830</v>
      </c>
      <c r="R2" s="1" t="s">
        <v>830</v>
      </c>
      <c r="S2" s="1" t="s">
        <v>830</v>
      </c>
      <c r="T2" s="1" t="s">
        <v>830</v>
      </c>
      <c r="U2" s="1" t="s">
        <v>830</v>
      </c>
      <c r="V2" s="1" t="s">
        <v>827</v>
      </c>
      <c r="W2" s="1" t="s">
        <v>827</v>
      </c>
      <c r="X2" s="1" t="s">
        <v>830</v>
      </c>
      <c r="Y2" s="1" t="s">
        <v>788</v>
      </c>
      <c r="Z2" s="1" t="s">
        <v>789</v>
      </c>
      <c r="AA2" s="1" t="s">
        <v>790</v>
      </c>
      <c r="AB2" s="1" t="s">
        <v>827</v>
      </c>
      <c r="AC2" s="1" t="s">
        <v>830</v>
      </c>
      <c r="AD2" s="1" t="s">
        <v>830</v>
      </c>
      <c r="AE2" s="1" t="s">
        <v>509</v>
      </c>
      <c r="AF2" s="1" t="s">
        <v>830</v>
      </c>
      <c r="AG2" s="1" t="s">
        <v>830</v>
      </c>
      <c r="AH2" s="1" t="s">
        <v>509</v>
      </c>
      <c r="AI2" s="1" t="s">
        <v>810</v>
      </c>
      <c r="AJ2" s="1" t="s">
        <v>810</v>
      </c>
      <c r="AK2" s="1" t="s">
        <v>790</v>
      </c>
      <c r="AM2" s="1" t="s">
        <v>811</v>
      </c>
      <c r="AN2" s="1" t="s">
        <v>827</v>
      </c>
      <c r="AO2" s="1" t="s">
        <v>791</v>
      </c>
      <c r="AP2" s="1" t="s">
        <v>792</v>
      </c>
      <c r="AQ2" s="1" t="s">
        <v>793</v>
      </c>
      <c r="AR2" s="1" t="s">
        <v>794</v>
      </c>
      <c r="AS2" s="1" t="s">
        <v>795</v>
      </c>
      <c r="AU2" s="1" t="s">
        <v>788</v>
      </c>
      <c r="AV2" s="1" t="s">
        <v>827</v>
      </c>
      <c r="AX2" s="1" t="s">
        <v>812</v>
      </c>
      <c r="AY2" s="1" t="s">
        <v>811</v>
      </c>
      <c r="AZ2" s="1" t="s">
        <v>813</v>
      </c>
      <c r="BA2" s="1" t="s">
        <v>813</v>
      </c>
      <c r="BB2" s="1" t="s">
        <v>814</v>
      </c>
      <c r="BE2" s="1" t="s">
        <v>815</v>
      </c>
      <c r="BS2" s="1" t="s">
        <v>816</v>
      </c>
      <c r="BT2" s="1" t="s">
        <v>817</v>
      </c>
      <c r="BU2" s="1" t="s">
        <v>818</v>
      </c>
      <c r="BV2" s="1" t="s">
        <v>819</v>
      </c>
      <c r="BW2" s="1" t="s">
        <v>820</v>
      </c>
      <c r="BX2" s="1" t="s">
        <v>814</v>
      </c>
      <c r="BY2" s="1" t="s">
        <v>821</v>
      </c>
      <c r="BZ2" s="1" t="s">
        <v>821</v>
      </c>
      <c r="CA2" s="1" t="s">
        <v>822</v>
      </c>
      <c r="CB2" s="1" t="s">
        <v>823</v>
      </c>
    </row>
    <row r="3" spans="1:254" s="1" customFormat="1" ht="12" customHeight="1" x14ac:dyDescent="0.15">
      <c r="A3" s="40" t="s">
        <v>831</v>
      </c>
      <c r="Z3" s="1" t="s">
        <v>788</v>
      </c>
      <c r="AA3" s="1" t="s">
        <v>789</v>
      </c>
      <c r="AK3" s="1" t="s">
        <v>793</v>
      </c>
      <c r="AL3" s="1" t="s">
        <v>790</v>
      </c>
      <c r="AO3" s="1" t="s">
        <v>795</v>
      </c>
      <c r="AP3" s="1" t="s">
        <v>787</v>
      </c>
      <c r="AQ3" s="1" t="s">
        <v>794</v>
      </c>
      <c r="AR3" s="1" t="s">
        <v>791</v>
      </c>
      <c r="AS3" s="1" t="s">
        <v>787</v>
      </c>
      <c r="AT3" s="1" t="s">
        <v>792</v>
      </c>
      <c r="AW3" s="1" t="s">
        <v>818</v>
      </c>
      <c r="AX3" s="1" t="s">
        <v>818</v>
      </c>
      <c r="AZ3" s="1" t="s">
        <v>819</v>
      </c>
      <c r="BB3" s="1" t="s">
        <v>820</v>
      </c>
      <c r="BC3" s="1" t="s">
        <v>821</v>
      </c>
      <c r="BD3" s="1" t="s">
        <v>822</v>
      </c>
      <c r="BF3" s="1" t="s">
        <v>823</v>
      </c>
      <c r="BG3" s="1" t="s">
        <v>810</v>
      </c>
      <c r="BH3" s="1" t="s">
        <v>791</v>
      </c>
      <c r="BI3" s="1" t="s">
        <v>793</v>
      </c>
      <c r="BJ3" s="1" t="s">
        <v>792</v>
      </c>
      <c r="BK3" s="1" t="s">
        <v>788</v>
      </c>
      <c r="BL3" s="1" t="s">
        <v>816</v>
      </c>
      <c r="BM3" s="1" t="s">
        <v>509</v>
      </c>
      <c r="BN3" s="1" t="s">
        <v>813</v>
      </c>
      <c r="BO3" s="1" t="s">
        <v>814</v>
      </c>
      <c r="BP3" s="1" t="s">
        <v>815</v>
      </c>
      <c r="BQ3" s="1" t="s">
        <v>827</v>
      </c>
      <c r="BR3" s="1" t="s">
        <v>830</v>
      </c>
      <c r="BS3" s="1" t="s">
        <v>811</v>
      </c>
      <c r="BT3" s="1" t="s">
        <v>816</v>
      </c>
      <c r="BU3" s="1" t="s">
        <v>817</v>
      </c>
      <c r="BV3" s="1" t="s">
        <v>509</v>
      </c>
      <c r="BW3" s="1" t="s">
        <v>813</v>
      </c>
      <c r="BX3" s="1" t="s">
        <v>812</v>
      </c>
      <c r="BY3" s="1" t="s">
        <v>814</v>
      </c>
      <c r="BZ3" s="1" t="s">
        <v>812</v>
      </c>
      <c r="CA3" s="1" t="s">
        <v>821</v>
      </c>
      <c r="CB3" s="1" t="s">
        <v>815</v>
      </c>
    </row>
    <row r="4" spans="1:254" s="1" customFormat="1" ht="12" customHeight="1" x14ac:dyDescent="0.15">
      <c r="A4" s="40" t="s">
        <v>537</v>
      </c>
      <c r="C4" s="1" t="s">
        <v>137</v>
      </c>
      <c r="D4" s="1" t="s">
        <v>138</v>
      </c>
      <c r="E4" s="1" t="s">
        <v>137</v>
      </c>
      <c r="F4" s="1" t="s">
        <v>138</v>
      </c>
      <c r="G4" s="1" t="s">
        <v>137</v>
      </c>
      <c r="H4" s="1" t="s">
        <v>138</v>
      </c>
      <c r="I4" s="1" t="s">
        <v>137</v>
      </c>
      <c r="J4" s="1" t="s">
        <v>137</v>
      </c>
      <c r="K4" s="1" t="s">
        <v>138</v>
      </c>
      <c r="L4" s="1" t="s">
        <v>137</v>
      </c>
      <c r="M4" s="1" t="s">
        <v>138</v>
      </c>
      <c r="N4" s="1" t="s">
        <v>137</v>
      </c>
      <c r="O4" s="1" t="s">
        <v>138</v>
      </c>
      <c r="P4" s="1" t="s">
        <v>137</v>
      </c>
      <c r="Q4" s="1" t="s">
        <v>138</v>
      </c>
      <c r="R4" s="1" t="s">
        <v>137</v>
      </c>
      <c r="S4" s="1" t="s">
        <v>135</v>
      </c>
      <c r="T4" s="1" t="s">
        <v>138</v>
      </c>
      <c r="U4" s="1" t="s">
        <v>138</v>
      </c>
      <c r="V4" s="1" t="s">
        <v>138</v>
      </c>
      <c r="W4" s="1" t="s">
        <v>137</v>
      </c>
      <c r="X4" s="1" t="s">
        <v>138</v>
      </c>
      <c r="Y4" s="1" t="s">
        <v>138</v>
      </c>
      <c r="Z4" s="1" t="s">
        <v>138</v>
      </c>
      <c r="AA4" s="1" t="s">
        <v>138</v>
      </c>
      <c r="AB4" s="1" t="s">
        <v>137</v>
      </c>
      <c r="AC4" s="1" t="s">
        <v>137</v>
      </c>
      <c r="AD4" s="1" t="s">
        <v>138</v>
      </c>
      <c r="AE4" s="1" t="s">
        <v>137</v>
      </c>
      <c r="AF4" s="1" t="s">
        <v>137</v>
      </c>
      <c r="AG4" s="1" t="s">
        <v>138</v>
      </c>
      <c r="AH4" s="1" t="s">
        <v>137</v>
      </c>
      <c r="AI4" s="1" t="s">
        <v>137</v>
      </c>
      <c r="AJ4" s="1" t="s">
        <v>137</v>
      </c>
      <c r="AK4" s="1" t="s">
        <v>138</v>
      </c>
      <c r="AL4" s="1" t="s">
        <v>138</v>
      </c>
      <c r="AM4" s="1" t="s">
        <v>137</v>
      </c>
      <c r="AN4" s="1" t="s">
        <v>137</v>
      </c>
      <c r="AO4" s="1" t="s">
        <v>138</v>
      </c>
      <c r="AP4" s="1" t="s">
        <v>138</v>
      </c>
      <c r="AQ4" s="1" t="s">
        <v>138</v>
      </c>
      <c r="AR4" s="1" t="s">
        <v>138</v>
      </c>
      <c r="AS4" s="1" t="s">
        <v>138</v>
      </c>
      <c r="AT4" s="1" t="s">
        <v>138</v>
      </c>
      <c r="AU4" s="1" t="s">
        <v>138</v>
      </c>
      <c r="AV4" s="1" t="s">
        <v>137</v>
      </c>
      <c r="AW4" s="1" t="s">
        <v>137</v>
      </c>
      <c r="AX4" s="1" t="s">
        <v>137</v>
      </c>
      <c r="AY4" s="1" t="s">
        <v>137</v>
      </c>
      <c r="AZ4" s="1" t="s">
        <v>137</v>
      </c>
      <c r="BA4" s="1" t="s">
        <v>137</v>
      </c>
      <c r="BB4" s="1" t="s">
        <v>137</v>
      </c>
      <c r="BC4" s="1" t="s">
        <v>137</v>
      </c>
      <c r="BD4" s="1" t="s">
        <v>137</v>
      </c>
      <c r="BE4" s="1" t="s">
        <v>137</v>
      </c>
      <c r="BF4" s="1" t="s">
        <v>137</v>
      </c>
      <c r="BG4" s="1" t="s">
        <v>137</v>
      </c>
      <c r="BH4" s="1" t="s">
        <v>136</v>
      </c>
      <c r="BI4" s="1" t="s">
        <v>136</v>
      </c>
      <c r="BJ4" s="1" t="s">
        <v>136</v>
      </c>
      <c r="BK4" s="1" t="s">
        <v>137</v>
      </c>
      <c r="BL4" s="1" t="s">
        <v>136</v>
      </c>
      <c r="BM4" s="1" t="s">
        <v>136</v>
      </c>
      <c r="BN4" s="1" t="s">
        <v>136</v>
      </c>
      <c r="BO4" s="1" t="s">
        <v>136</v>
      </c>
      <c r="BP4" s="1" t="s">
        <v>136</v>
      </c>
      <c r="BQ4" s="1" t="s">
        <v>137</v>
      </c>
      <c r="BR4" s="1" t="s">
        <v>135</v>
      </c>
      <c r="BS4" s="1" t="s">
        <v>137</v>
      </c>
      <c r="BT4" s="1" t="s">
        <v>137</v>
      </c>
      <c r="BU4" s="1" t="s">
        <v>137</v>
      </c>
      <c r="BV4" s="1" t="s">
        <v>137</v>
      </c>
      <c r="BW4" s="1" t="s">
        <v>137</v>
      </c>
      <c r="BX4" s="1" t="s">
        <v>137</v>
      </c>
      <c r="BY4" s="1" t="s">
        <v>137</v>
      </c>
      <c r="BZ4" s="1" t="s">
        <v>137</v>
      </c>
      <c r="CA4" s="1" t="s">
        <v>137</v>
      </c>
      <c r="CB4" s="1" t="s">
        <v>137</v>
      </c>
    </row>
    <row r="5" spans="1:254" ht="12" customHeight="1" x14ac:dyDescent="0.15">
      <c r="A5" s="41" t="s">
        <v>1041</v>
      </c>
    </row>
    <row r="6" spans="1:254" ht="12" customHeight="1" x14ac:dyDescent="0.15">
      <c r="B6" t="s">
        <v>169</v>
      </c>
      <c r="C6" t="s">
        <v>140</v>
      </c>
      <c r="D6" t="s">
        <v>140</v>
      </c>
      <c r="E6" t="s">
        <v>140</v>
      </c>
      <c r="F6" t="s">
        <v>140</v>
      </c>
      <c r="G6" t="s">
        <v>140</v>
      </c>
      <c r="H6" t="s">
        <v>140</v>
      </c>
      <c r="I6" t="s">
        <v>140</v>
      </c>
      <c r="J6" t="s">
        <v>140</v>
      </c>
      <c r="K6" t="s">
        <v>140</v>
      </c>
      <c r="L6" t="s">
        <v>140</v>
      </c>
      <c r="M6" t="s">
        <v>140</v>
      </c>
      <c r="N6" t="s">
        <v>140</v>
      </c>
      <c r="O6" t="s">
        <v>140</v>
      </c>
      <c r="P6" t="s">
        <v>140</v>
      </c>
      <c r="Q6" t="s">
        <v>140</v>
      </c>
      <c r="R6" t="s">
        <v>140</v>
      </c>
      <c r="S6" t="s">
        <v>140</v>
      </c>
      <c r="T6" t="s">
        <v>140</v>
      </c>
      <c r="U6" t="s">
        <v>140</v>
      </c>
      <c r="V6" t="s">
        <v>140</v>
      </c>
      <c r="W6" t="s">
        <v>140</v>
      </c>
      <c r="X6" t="s">
        <v>140</v>
      </c>
      <c r="Y6" t="s">
        <v>140</v>
      </c>
      <c r="Z6" t="s">
        <v>140</v>
      </c>
      <c r="AA6" t="s">
        <v>140</v>
      </c>
      <c r="AB6" t="s">
        <v>140</v>
      </c>
      <c r="AC6" t="s">
        <v>140</v>
      </c>
      <c r="AD6" t="s">
        <v>140</v>
      </c>
      <c r="AE6" t="s">
        <v>140</v>
      </c>
      <c r="AF6" t="s">
        <v>140</v>
      </c>
      <c r="AG6" t="s">
        <v>140</v>
      </c>
      <c r="AH6" t="s">
        <v>140</v>
      </c>
      <c r="AI6" t="s">
        <v>140</v>
      </c>
      <c r="AJ6" t="s">
        <v>140</v>
      </c>
      <c r="AK6" t="s">
        <v>140</v>
      </c>
      <c r="AL6" t="s">
        <v>140</v>
      </c>
      <c r="AM6" t="s">
        <v>140</v>
      </c>
      <c r="AN6" t="s">
        <v>140</v>
      </c>
      <c r="AO6" t="s">
        <v>140</v>
      </c>
      <c r="AP6" t="s">
        <v>140</v>
      </c>
      <c r="AQ6" t="s">
        <v>140</v>
      </c>
      <c r="AR6" t="s">
        <v>140</v>
      </c>
      <c r="AS6" t="s">
        <v>140</v>
      </c>
      <c r="AT6" t="s">
        <v>140</v>
      </c>
      <c r="AU6" t="s">
        <v>140</v>
      </c>
      <c r="AV6" t="s">
        <v>140</v>
      </c>
      <c r="AW6" t="s">
        <v>140</v>
      </c>
      <c r="AX6" t="s">
        <v>140</v>
      </c>
      <c r="AY6" t="s">
        <v>140</v>
      </c>
      <c r="AZ6" t="s">
        <v>140</v>
      </c>
      <c r="BA6" t="s">
        <v>140</v>
      </c>
      <c r="BB6" t="s">
        <v>140</v>
      </c>
      <c r="BC6" t="s">
        <v>140</v>
      </c>
      <c r="BD6" t="s">
        <v>140</v>
      </c>
      <c r="BE6" t="s">
        <v>140</v>
      </c>
      <c r="BF6" t="s">
        <v>140</v>
      </c>
      <c r="BG6" t="s">
        <v>140</v>
      </c>
      <c r="BH6" t="s">
        <v>140</v>
      </c>
      <c r="BI6" t="s">
        <v>140</v>
      </c>
      <c r="BJ6" t="s">
        <v>140</v>
      </c>
      <c r="BK6" t="s">
        <v>140</v>
      </c>
      <c r="BL6" t="s">
        <v>140</v>
      </c>
      <c r="BM6" t="s">
        <v>140</v>
      </c>
      <c r="BN6" t="s">
        <v>140</v>
      </c>
      <c r="BO6" t="s">
        <v>140</v>
      </c>
      <c r="BP6" t="s">
        <v>140</v>
      </c>
      <c r="BQ6" t="s">
        <v>140</v>
      </c>
      <c r="BR6" t="s">
        <v>140</v>
      </c>
      <c r="BS6" t="s">
        <v>140</v>
      </c>
      <c r="BT6" t="s">
        <v>140</v>
      </c>
      <c r="BU6" t="s">
        <v>140</v>
      </c>
      <c r="BV6" t="s">
        <v>140</v>
      </c>
      <c r="BW6" t="s">
        <v>140</v>
      </c>
      <c r="BX6" t="s">
        <v>140</v>
      </c>
      <c r="BY6" t="s">
        <v>140</v>
      </c>
      <c r="BZ6" t="s">
        <v>140</v>
      </c>
      <c r="CA6" t="s">
        <v>140</v>
      </c>
      <c r="CB6" t="s">
        <v>140</v>
      </c>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row>
    <row r="7" spans="1:254" ht="12" customHeight="1" x14ac:dyDescent="0.15">
      <c r="B7" t="s">
        <v>157</v>
      </c>
      <c r="C7" s="42">
        <v>545782</v>
      </c>
      <c r="D7" s="42">
        <v>743776</v>
      </c>
      <c r="E7" s="42">
        <v>406228</v>
      </c>
      <c r="F7" s="42">
        <v>337549</v>
      </c>
      <c r="G7" s="42">
        <v>119605</v>
      </c>
      <c r="H7" s="42">
        <v>217945</v>
      </c>
      <c r="I7" s="42">
        <v>19952.77</v>
      </c>
      <c r="J7" s="42">
        <v>26414.82</v>
      </c>
      <c r="K7" s="42">
        <v>171576</v>
      </c>
      <c r="L7" s="42">
        <v>610.75</v>
      </c>
      <c r="M7" s="42">
        <v>169009</v>
      </c>
      <c r="N7" s="42">
        <v>173533</v>
      </c>
      <c r="O7" s="42">
        <v>29023.62</v>
      </c>
      <c r="P7" s="42">
        <v>23648.41</v>
      </c>
      <c r="Q7" s="42">
        <v>5375.2</v>
      </c>
      <c r="R7" s="42">
        <v>1790.69</v>
      </c>
      <c r="S7" s="42">
        <v>25439.1</v>
      </c>
      <c r="T7" s="42">
        <v>3584.51</v>
      </c>
      <c r="U7" s="42">
        <v>25298.48</v>
      </c>
      <c r="V7" s="42">
        <v>28.05</v>
      </c>
      <c r="W7" s="42">
        <v>72066.3</v>
      </c>
      <c r="X7" s="42">
        <v>4722.33</v>
      </c>
      <c r="Y7" s="42">
        <v>4562.43</v>
      </c>
      <c r="Z7" s="42">
        <v>9505.7099999999991</v>
      </c>
      <c r="AA7" s="42">
        <v>9505.7099999999991</v>
      </c>
      <c r="AB7" s="42">
        <v>1E-3</v>
      </c>
      <c r="AC7" s="42">
        <v>24280.91</v>
      </c>
      <c r="AD7" s="42">
        <v>39479.08</v>
      </c>
      <c r="AE7" s="42">
        <v>912.28</v>
      </c>
      <c r="AF7" s="42">
        <v>2133.91</v>
      </c>
      <c r="AG7" s="42">
        <v>354.39</v>
      </c>
      <c r="AH7" s="42">
        <v>1249.8240000000001</v>
      </c>
      <c r="AI7" s="42">
        <v>14551.63</v>
      </c>
      <c r="AJ7" s="42">
        <v>105193</v>
      </c>
      <c r="AK7" s="42">
        <v>164214</v>
      </c>
      <c r="AL7" s="42">
        <v>173720</v>
      </c>
      <c r="AM7" s="42">
        <v>5973.7629999999999</v>
      </c>
      <c r="AN7" s="42">
        <v>3050.9</v>
      </c>
      <c r="AO7" s="42">
        <v>164214</v>
      </c>
      <c r="AP7" s="42">
        <v>4794.46</v>
      </c>
      <c r="AQ7" s="42">
        <v>164214</v>
      </c>
      <c r="AR7" s="42">
        <v>164214</v>
      </c>
      <c r="AS7" s="42">
        <v>164214</v>
      </c>
      <c r="AT7" s="42">
        <v>4794.46</v>
      </c>
      <c r="AU7" s="42">
        <v>4943.33</v>
      </c>
      <c r="AV7" s="42">
        <v>109824</v>
      </c>
      <c r="AW7" s="42">
        <v>1E-3</v>
      </c>
      <c r="AX7" s="42">
        <v>6637.5140000000001</v>
      </c>
      <c r="AY7" s="42">
        <v>663.75149999999996</v>
      </c>
      <c r="AZ7" s="42">
        <v>2162.1039999999998</v>
      </c>
      <c r="BA7" s="42">
        <v>1E-3</v>
      </c>
      <c r="BB7" s="42">
        <v>2162.105</v>
      </c>
      <c r="BC7" s="42">
        <v>8455.8019999999997</v>
      </c>
      <c r="BD7" s="42">
        <v>343.81619999999998</v>
      </c>
      <c r="BE7" s="42">
        <v>1E-3</v>
      </c>
      <c r="BF7" s="42">
        <v>1E-3</v>
      </c>
      <c r="BG7" s="42">
        <v>120355</v>
      </c>
      <c r="BH7" s="42">
        <v>0</v>
      </c>
      <c r="BI7" s="42">
        <v>0</v>
      </c>
      <c r="BJ7" s="42">
        <v>0</v>
      </c>
      <c r="BK7" s="42">
        <v>5.04316E-2</v>
      </c>
      <c r="BL7" s="42">
        <v>0</v>
      </c>
      <c r="BM7" s="42">
        <v>0</v>
      </c>
      <c r="BN7" s="42">
        <v>0</v>
      </c>
      <c r="BO7" s="42">
        <v>0</v>
      </c>
      <c r="BP7" s="42">
        <v>0</v>
      </c>
      <c r="BQ7" s="42">
        <v>184969</v>
      </c>
      <c r="BR7" s="42">
        <v>2947490</v>
      </c>
      <c r="BS7" s="42">
        <v>6637.5150000000003</v>
      </c>
      <c r="BT7" s="42">
        <v>6637.5150000000003</v>
      </c>
      <c r="BU7" s="42">
        <v>6637.5150000000003</v>
      </c>
      <c r="BV7" s="42">
        <v>2162.1039999999998</v>
      </c>
      <c r="BW7" s="42">
        <v>2162.105</v>
      </c>
      <c r="BX7" s="42">
        <v>5973.7619999999997</v>
      </c>
      <c r="BY7" s="42">
        <v>8135.8670000000002</v>
      </c>
      <c r="BZ7" s="42">
        <v>663.75139999999999</v>
      </c>
      <c r="CA7" s="42">
        <v>343.81619999999998</v>
      </c>
      <c r="CB7" s="42">
        <v>1E-3</v>
      </c>
      <c r="CC7" s="42"/>
      <c r="CD7" s="42"/>
      <c r="CE7" s="42"/>
      <c r="CF7" s="42"/>
      <c r="CG7" s="42"/>
      <c r="CH7" s="42"/>
      <c r="CI7" s="42"/>
      <c r="CJ7" s="42"/>
      <c r="CK7" s="42"/>
      <c r="CL7"/>
      <c r="CM7" s="42"/>
      <c r="CN7" s="42"/>
      <c r="CO7" s="42"/>
      <c r="CP7"/>
      <c r="CQ7"/>
      <c r="CR7"/>
      <c r="CS7"/>
      <c r="CT7" s="42"/>
      <c r="CU7" s="42"/>
      <c r="CV7" s="42"/>
      <c r="CW7"/>
      <c r="CX7" s="42"/>
      <c r="CY7" s="42"/>
      <c r="CZ7" s="42"/>
      <c r="DA7"/>
      <c r="DB7"/>
      <c r="DC7" s="42"/>
      <c r="DD7" s="42"/>
      <c r="DE7" s="42"/>
      <c r="DF7" s="42"/>
      <c r="DG7" s="42"/>
      <c r="DH7" s="42"/>
      <c r="DI7" s="42"/>
      <c r="DJ7" s="42"/>
      <c r="DK7" s="42"/>
      <c r="DL7" s="42"/>
      <c r="DM7" s="42"/>
      <c r="DN7" s="42"/>
      <c r="DO7" s="42"/>
      <c r="DP7" s="42"/>
      <c r="DQ7" s="42"/>
      <c r="DR7" s="42"/>
      <c r="DS7"/>
      <c r="DT7" s="42"/>
      <c r="DU7" s="42"/>
      <c r="DV7"/>
      <c r="DW7" s="42"/>
      <c r="DX7" s="42"/>
      <c r="DY7"/>
      <c r="DZ7" s="42"/>
      <c r="EA7" s="42"/>
      <c r="EB7"/>
      <c r="EC7"/>
      <c r="ED7"/>
      <c r="EE7"/>
      <c r="EF7"/>
      <c r="EG7" s="42"/>
      <c r="EH7" s="42"/>
      <c r="EI7" s="42"/>
      <c r="EJ7" s="42"/>
      <c r="EK7" s="42"/>
      <c r="EL7" s="42"/>
      <c r="EM7" s="42"/>
      <c r="EN7" s="42"/>
      <c r="EO7" s="42"/>
      <c r="EP7" s="42"/>
      <c r="EQ7" s="42"/>
      <c r="ER7" s="42"/>
      <c r="ES7" s="42"/>
      <c r="ET7" s="42"/>
      <c r="EU7" s="42"/>
      <c r="EV7" s="42"/>
      <c r="EW7" s="42"/>
      <c r="EX7" s="42"/>
      <c r="EY7" s="42"/>
      <c r="EZ7" s="42"/>
      <c r="FA7" s="42"/>
      <c r="FB7" s="42"/>
      <c r="FC7" s="42"/>
      <c r="FD7" s="42"/>
      <c r="FE7" s="42"/>
      <c r="FF7" s="42"/>
      <c r="FG7"/>
      <c r="FH7" s="42"/>
      <c r="FI7" s="42"/>
      <c r="FJ7" s="42"/>
      <c r="FK7" s="42"/>
      <c r="FL7" s="42"/>
      <c r="FM7" s="42"/>
      <c r="FN7" s="42"/>
      <c r="FO7" s="42"/>
      <c r="FP7" s="42"/>
      <c r="FQ7" s="42"/>
      <c r="FR7" s="42"/>
      <c r="FS7" s="42"/>
      <c r="FT7" s="42"/>
      <c r="FU7" s="42"/>
      <c r="FV7" s="42"/>
      <c r="FW7" s="42"/>
      <c r="FX7" s="42"/>
      <c r="FY7" s="42"/>
      <c r="FZ7" s="42"/>
      <c r="GA7" s="42"/>
      <c r="GB7" s="42"/>
      <c r="GC7" s="42"/>
      <c r="GD7" s="42"/>
      <c r="GE7" s="42"/>
      <c r="GF7" s="42"/>
      <c r="GG7" s="42"/>
      <c r="GH7" s="42"/>
      <c r="GI7" s="42"/>
      <c r="GJ7" s="3"/>
      <c r="GK7" s="3"/>
      <c r="GL7" s="3"/>
      <c r="GM7" s="3"/>
      <c r="GN7" s="3"/>
      <c r="GP7" s="3"/>
      <c r="GQ7" s="3"/>
      <c r="GS7" s="3"/>
      <c r="GT7" s="3"/>
      <c r="GV7" s="3"/>
      <c r="GW7" s="3"/>
      <c r="GX7" s="3"/>
      <c r="GY7" s="3"/>
      <c r="GZ7" s="3"/>
      <c r="HA7" s="3"/>
      <c r="HB7" s="3"/>
      <c r="HC7" s="3"/>
      <c r="HD7" s="3"/>
      <c r="HE7" s="3"/>
      <c r="HF7" s="3"/>
      <c r="HG7" s="3"/>
      <c r="HH7" s="3"/>
      <c r="HI7" s="3"/>
      <c r="HJ7" s="3"/>
      <c r="HK7" s="3"/>
      <c r="HL7" s="3"/>
      <c r="HM7" s="3"/>
      <c r="HP7" s="3"/>
      <c r="HR7" s="3"/>
      <c r="HS7" s="3"/>
      <c r="HT7" s="3"/>
      <c r="HU7" s="3"/>
      <c r="IH7" s="3"/>
      <c r="II7" s="3"/>
      <c r="IQ7" s="3"/>
      <c r="IR7" s="3"/>
    </row>
    <row r="8" spans="1:254" ht="12" customHeight="1" x14ac:dyDescent="0.15">
      <c r="B8" t="s">
        <v>164</v>
      </c>
      <c r="C8">
        <v>-1206.7349999999999</v>
      </c>
      <c r="D8">
        <v>-1162.1769999999999</v>
      </c>
      <c r="E8">
        <v>-868.65650000000005</v>
      </c>
      <c r="F8" s="42">
        <v>-371.70859999999999</v>
      </c>
      <c r="G8">
        <v>-283.01130000000001</v>
      </c>
      <c r="H8" s="42">
        <v>-118.7693</v>
      </c>
      <c r="I8">
        <v>-53.427970000000002</v>
      </c>
      <c r="J8" s="42">
        <v>-70.731520000000003</v>
      </c>
      <c r="K8">
        <v>-14.687900000000001</v>
      </c>
      <c r="L8" s="42">
        <v>-2.3018149999999999</v>
      </c>
      <c r="M8">
        <v>-11.890169999999999</v>
      </c>
      <c r="N8">
        <v>-284.58909999999997</v>
      </c>
      <c r="O8">
        <v>-50.075180000000003</v>
      </c>
      <c r="P8" s="42">
        <v>-50.627299999999998</v>
      </c>
      <c r="Q8">
        <v>-4.1194689999999996</v>
      </c>
      <c r="R8">
        <v>-4.3022349999999996</v>
      </c>
      <c r="S8">
        <v>-55.335439999999998</v>
      </c>
      <c r="T8">
        <v>-0.38768229999999998</v>
      </c>
      <c r="U8">
        <v>-48.957900000000002</v>
      </c>
      <c r="V8" s="42">
        <v>-5.3449900000000002E-2</v>
      </c>
      <c r="W8" s="42">
        <v>-93.901809999999998</v>
      </c>
      <c r="X8" s="42">
        <v>-1.2500640000000001</v>
      </c>
      <c r="Y8" s="42">
        <v>-1.30246</v>
      </c>
      <c r="Z8" s="42">
        <v>-2.141219</v>
      </c>
      <c r="AA8">
        <v>-2.0927440000000002</v>
      </c>
      <c r="AB8" s="42">
        <v>-1.5352999999999999E-6</v>
      </c>
      <c r="AC8">
        <v>-65.017529999999994</v>
      </c>
      <c r="AD8" s="42">
        <v>-85.116910000000004</v>
      </c>
      <c r="AE8" s="42">
        <v>-0.7871397</v>
      </c>
      <c r="AF8" s="42">
        <v>-5.7140019999999998</v>
      </c>
      <c r="AG8" s="42">
        <v>-0.42716569999999998</v>
      </c>
      <c r="AH8" s="42">
        <v>-4.7129320000000003</v>
      </c>
      <c r="AI8" s="42">
        <v>-54.888019999999997</v>
      </c>
      <c r="AJ8">
        <v>-396.4255</v>
      </c>
      <c r="AK8">
        <v>-12.052809999999999</v>
      </c>
      <c r="AL8">
        <v>-14.14556</v>
      </c>
      <c r="AM8">
        <v>-22.577210000000001</v>
      </c>
      <c r="AN8">
        <v>-5.8673650000000004</v>
      </c>
      <c r="AO8">
        <v>-7.5201729999999998</v>
      </c>
      <c r="AP8">
        <v>-0.33730139999999997</v>
      </c>
      <c r="AQ8">
        <v>-7.4631299999999996</v>
      </c>
      <c r="AR8" s="42">
        <v>-12.13785</v>
      </c>
      <c r="AS8">
        <v>-11.55287</v>
      </c>
      <c r="AT8">
        <v>-0.28603289999999998</v>
      </c>
      <c r="AU8" s="42">
        <v>-0.8389472</v>
      </c>
      <c r="AV8" s="42">
        <v>-415.08159999999998</v>
      </c>
      <c r="AW8" s="42">
        <v>-3.7778999999999999E-6</v>
      </c>
      <c r="AX8">
        <v>-25.07611</v>
      </c>
      <c r="AY8" s="42">
        <v>-2.5054509999999999</v>
      </c>
      <c r="AZ8" s="42">
        <v>-5.4995520000000004</v>
      </c>
      <c r="BA8" s="42">
        <v>-3.7332999999999999E-6</v>
      </c>
      <c r="BB8" s="42">
        <v>-5.4993970000000001</v>
      </c>
      <c r="BC8" s="42">
        <v>-29.740400000000001</v>
      </c>
      <c r="BD8" s="42">
        <v>-0.83626489999999998</v>
      </c>
      <c r="BE8" s="42">
        <v>-3.7390999999999999E-6</v>
      </c>
      <c r="BF8" s="42">
        <v>-3.7388999999999999E-6</v>
      </c>
      <c r="BG8" s="42">
        <v>-453.61529999999999</v>
      </c>
      <c r="BH8" s="42">
        <v>0</v>
      </c>
      <c r="BI8" s="42">
        <v>0</v>
      </c>
      <c r="BJ8" s="42">
        <v>0</v>
      </c>
      <c r="BK8" s="42">
        <v>-1.8866E-4</v>
      </c>
      <c r="BL8">
        <v>0</v>
      </c>
      <c r="BM8">
        <v>0</v>
      </c>
      <c r="BN8">
        <v>0</v>
      </c>
      <c r="BO8">
        <v>0</v>
      </c>
      <c r="BP8">
        <v>0</v>
      </c>
      <c r="BQ8">
        <v>-514.90419999999995</v>
      </c>
      <c r="BR8">
        <v>-4805.8249999999998</v>
      </c>
      <c r="BS8" s="42">
        <v>-25.082660000000001</v>
      </c>
      <c r="BT8">
        <v>-25.082660000000001</v>
      </c>
      <c r="BU8">
        <v>-25.07612</v>
      </c>
      <c r="BV8" s="42">
        <v>-5.5000720000000003</v>
      </c>
      <c r="BW8" s="42">
        <v>-5.499555</v>
      </c>
      <c r="BX8">
        <v>-22.5685</v>
      </c>
      <c r="BY8">
        <v>-28.067900000000002</v>
      </c>
      <c r="BZ8" s="42">
        <v>-2.5076109999999998</v>
      </c>
      <c r="CA8" s="42">
        <v>-0.83628840000000004</v>
      </c>
      <c r="CB8" s="42">
        <v>-3.7390999999999999E-6</v>
      </c>
      <c r="CC8"/>
      <c r="CD8"/>
      <c r="CE8" s="42"/>
      <c r="CF8"/>
      <c r="CG8"/>
      <c r="CH8" s="42"/>
      <c r="CI8" s="42"/>
      <c r="CJ8" s="42"/>
      <c r="CK8"/>
      <c r="CL8"/>
      <c r="CM8"/>
      <c r="CN8"/>
      <c r="CO8"/>
      <c r="CP8"/>
      <c r="CQ8"/>
      <c r="CR8"/>
      <c r="CS8"/>
      <c r="CT8"/>
      <c r="CU8" s="42"/>
      <c r="CV8" s="42"/>
      <c r="CW8"/>
      <c r="CX8"/>
      <c r="CY8" s="42"/>
      <c r="CZ8" s="42"/>
      <c r="DA8"/>
      <c r="DB8" s="42"/>
      <c r="DC8" s="42"/>
      <c r="DD8"/>
      <c r="DE8"/>
      <c r="DF8" s="42"/>
      <c r="DG8" s="42"/>
      <c r="DH8" s="42"/>
      <c r="DI8" s="42"/>
      <c r="DJ8"/>
      <c r="DK8" s="42"/>
      <c r="DL8" s="42"/>
      <c r="DM8"/>
      <c r="DN8"/>
      <c r="DO8"/>
      <c r="DP8"/>
      <c r="DQ8"/>
      <c r="DR8"/>
      <c r="DS8"/>
      <c r="DT8"/>
      <c r="DU8"/>
      <c r="DV8"/>
      <c r="DW8"/>
      <c r="DX8"/>
      <c r="DY8"/>
      <c r="DZ8"/>
      <c r="EA8"/>
      <c r="EB8"/>
      <c r="EC8"/>
      <c r="ED8"/>
      <c r="EE8"/>
      <c r="EF8"/>
      <c r="EG8"/>
      <c r="EH8"/>
      <c r="EI8"/>
      <c r="EJ8"/>
      <c r="EK8"/>
      <c r="EL8" s="42"/>
      <c r="EM8" s="42"/>
      <c r="EN8" s="42"/>
      <c r="EO8" s="42"/>
      <c r="EP8"/>
      <c r="EQ8"/>
      <c r="ER8" s="42"/>
      <c r="ES8" s="42"/>
      <c r="ET8" s="42"/>
      <c r="EU8" s="42"/>
      <c r="EV8" s="42"/>
      <c r="EW8" s="42"/>
      <c r="EX8" s="42"/>
      <c r="EY8"/>
      <c r="EZ8"/>
      <c r="FA8" s="42"/>
      <c r="FB8"/>
      <c r="FC8" s="42"/>
      <c r="FD8" s="42"/>
      <c r="FE8" s="42"/>
      <c r="FF8" s="42"/>
      <c r="FG8" s="42"/>
      <c r="FH8"/>
      <c r="FI8"/>
      <c r="FJ8" s="42"/>
      <c r="FK8" s="42"/>
      <c r="FL8" s="42"/>
      <c r="FM8" s="42"/>
      <c r="FN8" s="42"/>
      <c r="FO8" s="42"/>
      <c r="FP8" s="42"/>
      <c r="FQ8"/>
      <c r="FR8"/>
      <c r="FS8"/>
      <c r="FT8"/>
      <c r="FU8"/>
      <c r="FV8"/>
      <c r="FW8"/>
      <c r="FX8"/>
      <c r="FY8"/>
      <c r="FZ8"/>
      <c r="GA8" s="42"/>
      <c r="GB8"/>
      <c r="GC8"/>
      <c r="GD8"/>
      <c r="GE8"/>
      <c r="GF8"/>
      <c r="GG8"/>
      <c r="GH8"/>
      <c r="GI8"/>
      <c r="GM8" s="3"/>
      <c r="GO8" s="3"/>
      <c r="GS8" s="3"/>
      <c r="GU8" s="3"/>
      <c r="GV8" s="3"/>
      <c r="GX8" s="3"/>
      <c r="GY8" s="3"/>
      <c r="GZ8" s="3"/>
      <c r="HA8" s="3"/>
      <c r="HB8" s="3"/>
      <c r="HC8" s="3"/>
      <c r="HD8" s="3"/>
      <c r="HE8" s="3"/>
      <c r="HF8" s="3"/>
      <c r="HG8" s="3"/>
      <c r="HH8" s="3"/>
      <c r="HI8" s="3"/>
      <c r="HK8" s="3"/>
      <c r="HL8" s="3"/>
      <c r="HM8" s="3"/>
      <c r="HN8" s="3"/>
      <c r="IK8" s="3"/>
      <c r="IL8" s="3"/>
    </row>
    <row r="9" spans="1:254" ht="12" customHeight="1" x14ac:dyDescent="0.15">
      <c r="B9" t="s">
        <v>170</v>
      </c>
      <c r="C9" t="s">
        <v>140</v>
      </c>
      <c r="D9" t="s">
        <v>140</v>
      </c>
      <c r="E9" t="s">
        <v>140</v>
      </c>
      <c r="F9" t="s">
        <v>140</v>
      </c>
      <c r="G9" t="s">
        <v>140</v>
      </c>
      <c r="H9" t="s">
        <v>140</v>
      </c>
      <c r="I9" t="s">
        <v>140</v>
      </c>
      <c r="J9" t="s">
        <v>140</v>
      </c>
      <c r="K9" t="s">
        <v>140</v>
      </c>
      <c r="L9" t="s">
        <v>140</v>
      </c>
      <c r="M9" t="s">
        <v>140</v>
      </c>
      <c r="N9" t="s">
        <v>140</v>
      </c>
      <c r="O9" t="s">
        <v>140</v>
      </c>
      <c r="P9" t="s">
        <v>140</v>
      </c>
      <c r="Q9" t="s">
        <v>140</v>
      </c>
      <c r="R9" t="s">
        <v>140</v>
      </c>
      <c r="S9" t="s">
        <v>140</v>
      </c>
      <c r="T9" t="s">
        <v>140</v>
      </c>
      <c r="U9" t="s">
        <v>140</v>
      </c>
      <c r="V9" t="s">
        <v>140</v>
      </c>
      <c r="W9" t="s">
        <v>140</v>
      </c>
      <c r="X9" t="s">
        <v>140</v>
      </c>
      <c r="Y9" t="s">
        <v>140</v>
      </c>
      <c r="Z9" t="s">
        <v>140</v>
      </c>
      <c r="AA9" t="s">
        <v>140</v>
      </c>
      <c r="AB9" t="s">
        <v>140</v>
      </c>
      <c r="AC9" t="s">
        <v>140</v>
      </c>
      <c r="AD9" t="s">
        <v>140</v>
      </c>
      <c r="AE9" t="s">
        <v>140</v>
      </c>
      <c r="AF9" s="42" t="s">
        <v>140</v>
      </c>
      <c r="AG9" t="s">
        <v>140</v>
      </c>
      <c r="AH9" s="42" t="s">
        <v>140</v>
      </c>
      <c r="AI9" t="s">
        <v>140</v>
      </c>
      <c r="AJ9" s="42" t="s">
        <v>140</v>
      </c>
      <c r="AK9" t="s">
        <v>140</v>
      </c>
      <c r="AL9" t="s">
        <v>140</v>
      </c>
      <c r="AM9" t="s">
        <v>140</v>
      </c>
      <c r="AN9" t="s">
        <v>140</v>
      </c>
      <c r="AO9" s="42" t="s">
        <v>140</v>
      </c>
      <c r="AP9" t="s">
        <v>140</v>
      </c>
      <c r="AQ9" s="42" t="s">
        <v>140</v>
      </c>
      <c r="AR9" t="s">
        <v>140</v>
      </c>
      <c r="AS9" t="s">
        <v>140</v>
      </c>
      <c r="AT9" s="42" t="s">
        <v>140</v>
      </c>
      <c r="AU9" t="s">
        <v>140</v>
      </c>
      <c r="AV9" s="42" t="s">
        <v>140</v>
      </c>
      <c r="AW9" t="s">
        <v>140</v>
      </c>
      <c r="AX9" s="42" t="s">
        <v>140</v>
      </c>
      <c r="AY9" s="42" t="s">
        <v>140</v>
      </c>
      <c r="AZ9" t="s">
        <v>140</v>
      </c>
      <c r="BA9" t="s">
        <v>140</v>
      </c>
      <c r="BB9" t="s">
        <v>140</v>
      </c>
      <c r="BC9" t="s">
        <v>140</v>
      </c>
      <c r="BD9" t="s">
        <v>140</v>
      </c>
      <c r="BE9" t="s">
        <v>140</v>
      </c>
      <c r="BF9" s="42" t="s">
        <v>140</v>
      </c>
      <c r="BG9" s="42" t="s">
        <v>140</v>
      </c>
      <c r="BH9" t="s">
        <v>140</v>
      </c>
      <c r="BI9" t="s">
        <v>140</v>
      </c>
      <c r="BJ9" t="s">
        <v>140</v>
      </c>
      <c r="BK9" t="s">
        <v>140</v>
      </c>
      <c r="BL9" s="42" t="s">
        <v>140</v>
      </c>
      <c r="BM9" t="s">
        <v>140</v>
      </c>
      <c r="BN9" t="s">
        <v>140</v>
      </c>
      <c r="BO9" t="s">
        <v>140</v>
      </c>
      <c r="BP9" s="42" t="s">
        <v>140</v>
      </c>
      <c r="BQ9" s="42" t="s">
        <v>140</v>
      </c>
      <c r="BR9" t="s">
        <v>140</v>
      </c>
      <c r="BS9" t="s">
        <v>140</v>
      </c>
      <c r="BT9" t="s">
        <v>140</v>
      </c>
      <c r="BU9" t="s">
        <v>140</v>
      </c>
      <c r="BV9" t="s">
        <v>140</v>
      </c>
      <c r="BW9" t="s">
        <v>140</v>
      </c>
      <c r="BX9" t="s">
        <v>140</v>
      </c>
      <c r="BY9" t="s">
        <v>140</v>
      </c>
      <c r="BZ9" t="s">
        <v>140</v>
      </c>
      <c r="CA9" t="s">
        <v>140</v>
      </c>
      <c r="CB9" t="s">
        <v>140</v>
      </c>
      <c r="CC9"/>
      <c r="CD9"/>
      <c r="CE9"/>
      <c r="CF9"/>
      <c r="CG9"/>
      <c r="CH9"/>
      <c r="CI9" s="42"/>
      <c r="CJ9" s="42"/>
      <c r="CK9" s="42"/>
      <c r="CL9" s="42"/>
      <c r="CM9" s="42"/>
      <c r="CN9" s="42"/>
      <c r="CO9" s="42"/>
      <c r="CP9"/>
      <c r="CQ9"/>
      <c r="CR9"/>
      <c r="CS9"/>
      <c r="CT9"/>
      <c r="CU9" s="42"/>
      <c r="CV9"/>
      <c r="CW9"/>
      <c r="CX9"/>
      <c r="CY9"/>
      <c r="CZ9"/>
      <c r="DA9" s="42"/>
      <c r="DB9"/>
      <c r="DC9"/>
      <c r="DD9"/>
      <c r="DE9" s="42"/>
      <c r="DF9"/>
      <c r="DG9"/>
      <c r="DH9"/>
      <c r="DI9"/>
      <c r="DJ9"/>
      <c r="DK9"/>
      <c r="DL9"/>
      <c r="DM9" s="42"/>
      <c r="DN9"/>
      <c r="DO9"/>
      <c r="DP9"/>
      <c r="DQ9"/>
      <c r="DR9"/>
      <c r="DS9"/>
      <c r="DT9"/>
      <c r="DU9"/>
      <c r="DV9"/>
      <c r="DW9"/>
      <c r="DX9"/>
      <c r="DY9"/>
      <c r="DZ9"/>
      <c r="EA9"/>
      <c r="EB9"/>
      <c r="EC9"/>
      <c r="ED9"/>
      <c r="EE9"/>
      <c r="EF9"/>
      <c r="EG9"/>
      <c r="EH9"/>
      <c r="EI9"/>
      <c r="EJ9"/>
      <c r="EK9"/>
      <c r="EL9"/>
      <c r="EM9"/>
      <c r="EN9"/>
      <c r="EO9"/>
      <c r="EP9"/>
      <c r="EQ9"/>
      <c r="ER9"/>
      <c r="ES9"/>
      <c r="ET9" s="42"/>
      <c r="EU9"/>
      <c r="EV9"/>
      <c r="EW9" s="42"/>
      <c r="EX9"/>
      <c r="EY9"/>
      <c r="EZ9" s="42"/>
      <c r="FA9"/>
      <c r="FB9"/>
      <c r="FC9" s="42"/>
      <c r="FD9" s="42"/>
      <c r="FE9" s="42"/>
      <c r="FF9"/>
      <c r="FG9"/>
      <c r="FH9"/>
      <c r="FI9"/>
      <c r="FJ9"/>
      <c r="FK9"/>
      <c r="FL9"/>
      <c r="FM9"/>
      <c r="FN9"/>
      <c r="FO9"/>
      <c r="FP9"/>
      <c r="FQ9"/>
      <c r="FR9" s="42"/>
      <c r="FS9"/>
      <c r="FT9"/>
      <c r="FU9"/>
      <c r="FV9"/>
      <c r="FW9"/>
      <c r="FX9"/>
      <c r="FY9"/>
      <c r="FZ9" s="42"/>
      <c r="GA9" s="42"/>
      <c r="GB9" s="42"/>
      <c r="GC9" s="42"/>
      <c r="GD9"/>
      <c r="GE9" s="42"/>
      <c r="GF9" s="42"/>
      <c r="GG9"/>
      <c r="GH9" s="42"/>
      <c r="GI9"/>
    </row>
    <row r="10" spans="1:254" ht="12" customHeight="1" x14ac:dyDescent="0.15">
      <c r="B10" t="s">
        <v>141</v>
      </c>
      <c r="C10" t="s">
        <v>140</v>
      </c>
      <c r="D10" t="s">
        <v>140</v>
      </c>
      <c r="E10" t="s">
        <v>140</v>
      </c>
      <c r="F10" t="s">
        <v>140</v>
      </c>
      <c r="G10" t="s">
        <v>140</v>
      </c>
      <c r="H10" t="s">
        <v>140</v>
      </c>
      <c r="I10" t="s">
        <v>140</v>
      </c>
      <c r="J10" t="s">
        <v>140</v>
      </c>
      <c r="K10" t="s">
        <v>140</v>
      </c>
      <c r="L10" t="s">
        <v>140</v>
      </c>
      <c r="M10" t="s">
        <v>140</v>
      </c>
      <c r="N10" t="s">
        <v>140</v>
      </c>
      <c r="O10" t="s">
        <v>140</v>
      </c>
      <c r="P10" t="s">
        <v>140</v>
      </c>
      <c r="Q10" t="s">
        <v>140</v>
      </c>
      <c r="R10" t="s">
        <v>140</v>
      </c>
      <c r="S10" t="s">
        <v>140</v>
      </c>
      <c r="T10" t="s">
        <v>140</v>
      </c>
      <c r="U10" t="s">
        <v>140</v>
      </c>
      <c r="V10" t="s">
        <v>140</v>
      </c>
      <c r="W10" t="s">
        <v>140</v>
      </c>
      <c r="X10" t="s">
        <v>140</v>
      </c>
      <c r="Y10" t="s">
        <v>140</v>
      </c>
      <c r="Z10" t="s">
        <v>140</v>
      </c>
      <c r="AA10" t="s">
        <v>140</v>
      </c>
      <c r="AB10" t="s">
        <v>140</v>
      </c>
      <c r="AC10" t="s">
        <v>140</v>
      </c>
      <c r="AD10" t="s">
        <v>140</v>
      </c>
      <c r="AE10" t="s">
        <v>140</v>
      </c>
      <c r="AF10" t="s">
        <v>140</v>
      </c>
      <c r="AG10" t="s">
        <v>140</v>
      </c>
      <c r="AH10" t="s">
        <v>140</v>
      </c>
      <c r="AI10" t="s">
        <v>140</v>
      </c>
      <c r="AJ10" t="s">
        <v>140</v>
      </c>
      <c r="AK10" t="s">
        <v>140</v>
      </c>
      <c r="AL10" t="s">
        <v>140</v>
      </c>
      <c r="AM10" t="s">
        <v>140</v>
      </c>
      <c r="AN10" t="s">
        <v>140</v>
      </c>
      <c r="AO10" t="s">
        <v>140</v>
      </c>
      <c r="AP10" t="s">
        <v>140</v>
      </c>
      <c r="AQ10" t="s">
        <v>140</v>
      </c>
      <c r="AR10" t="s">
        <v>140</v>
      </c>
      <c r="AS10" t="s">
        <v>140</v>
      </c>
      <c r="AT10" t="s">
        <v>140</v>
      </c>
      <c r="AU10" t="s">
        <v>140</v>
      </c>
      <c r="AV10" t="s">
        <v>140</v>
      </c>
      <c r="AW10" t="s">
        <v>140</v>
      </c>
      <c r="AX10" t="s">
        <v>140</v>
      </c>
      <c r="AY10" t="s">
        <v>140</v>
      </c>
      <c r="AZ10" t="s">
        <v>140</v>
      </c>
      <c r="BA10" t="s">
        <v>140</v>
      </c>
      <c r="BB10" t="s">
        <v>140</v>
      </c>
      <c r="BC10" t="s">
        <v>140</v>
      </c>
      <c r="BD10" t="s">
        <v>140</v>
      </c>
      <c r="BE10" t="s">
        <v>140</v>
      </c>
      <c r="BF10" t="s">
        <v>140</v>
      </c>
      <c r="BG10" t="s">
        <v>140</v>
      </c>
      <c r="BH10" t="s">
        <v>140</v>
      </c>
      <c r="BI10" t="s">
        <v>140</v>
      </c>
      <c r="BJ10" t="s">
        <v>140</v>
      </c>
      <c r="BK10" t="s">
        <v>140</v>
      </c>
      <c r="BL10" t="s">
        <v>140</v>
      </c>
      <c r="BM10" t="s">
        <v>140</v>
      </c>
      <c r="BN10" t="s">
        <v>140</v>
      </c>
      <c r="BO10" t="s">
        <v>140</v>
      </c>
      <c r="BP10" t="s">
        <v>140</v>
      </c>
      <c r="BQ10" t="s">
        <v>140</v>
      </c>
      <c r="BR10" t="s">
        <v>140</v>
      </c>
      <c r="BS10" t="s">
        <v>140</v>
      </c>
      <c r="BT10" t="s">
        <v>140</v>
      </c>
      <c r="BU10" t="s">
        <v>140</v>
      </c>
      <c r="BV10" t="s">
        <v>140</v>
      </c>
      <c r="BW10" t="s">
        <v>140</v>
      </c>
      <c r="BX10" t="s">
        <v>140</v>
      </c>
      <c r="BY10" t="s">
        <v>140</v>
      </c>
      <c r="BZ10" t="s">
        <v>140</v>
      </c>
      <c r="CA10" t="s">
        <v>140</v>
      </c>
      <c r="CB10" t="s">
        <v>140</v>
      </c>
      <c r="CC10"/>
      <c r="CD10"/>
      <c r="CE10"/>
      <c r="CF10"/>
      <c r="CG10"/>
      <c r="CH10"/>
      <c r="CI10" s="42"/>
      <c r="CJ10" s="42"/>
      <c r="CK10" s="42"/>
      <c r="CL10" s="42"/>
      <c r="CM10" s="42"/>
      <c r="CN10" s="42"/>
      <c r="CO10" s="42"/>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s="42"/>
      <c r="FS10"/>
      <c r="FT10"/>
      <c r="FU10"/>
      <c r="FV10"/>
      <c r="FW10"/>
      <c r="FX10"/>
      <c r="FY10"/>
      <c r="FZ10"/>
      <c r="GA10" s="42"/>
      <c r="GB10"/>
      <c r="GC10"/>
      <c r="GD10"/>
      <c r="GE10" s="42"/>
      <c r="GF10"/>
      <c r="GG10"/>
      <c r="GH10"/>
      <c r="GI10"/>
    </row>
    <row r="11" spans="1:254" ht="12" customHeight="1" x14ac:dyDescent="0.15">
      <c r="B11" t="s">
        <v>381</v>
      </c>
      <c r="C11" s="42">
        <v>0.02</v>
      </c>
      <c r="D11" s="42">
        <v>0.02</v>
      </c>
      <c r="E11" s="42">
        <v>0.02</v>
      </c>
      <c r="F11">
        <v>0</v>
      </c>
      <c r="G11">
        <v>0</v>
      </c>
      <c r="H11" s="42">
        <v>0</v>
      </c>
      <c r="I11">
        <v>0</v>
      </c>
      <c r="J11" s="42">
        <v>0</v>
      </c>
      <c r="K11">
        <v>0</v>
      </c>
      <c r="L11" s="42">
        <v>0</v>
      </c>
      <c r="M11">
        <v>0</v>
      </c>
      <c r="N11">
        <v>1474.52</v>
      </c>
      <c r="O11">
        <v>0</v>
      </c>
      <c r="P11" s="42">
        <v>0</v>
      </c>
      <c r="Q11">
        <v>0</v>
      </c>
      <c r="R11">
        <v>0</v>
      </c>
      <c r="S11">
        <v>0</v>
      </c>
      <c r="T11">
        <v>0</v>
      </c>
      <c r="U11">
        <v>0</v>
      </c>
      <c r="V11">
        <v>0</v>
      </c>
      <c r="W11">
        <v>17.37</v>
      </c>
      <c r="X11">
        <v>0</v>
      </c>
      <c r="Y11">
        <v>0</v>
      </c>
      <c r="Z11" s="42">
        <v>0</v>
      </c>
      <c r="AA11" s="42">
        <v>0</v>
      </c>
      <c r="AB11" s="42">
        <v>5.0000000000000004E-6</v>
      </c>
      <c r="AC11" s="42">
        <v>0</v>
      </c>
      <c r="AD11" s="42">
        <v>0</v>
      </c>
      <c r="AE11" s="42">
        <v>0</v>
      </c>
      <c r="AF11" s="42">
        <v>0</v>
      </c>
      <c r="AG11" s="42">
        <v>0</v>
      </c>
      <c r="AH11" s="42">
        <v>0</v>
      </c>
      <c r="AI11" s="42">
        <v>0</v>
      </c>
      <c r="AJ11" s="42">
        <v>3.33</v>
      </c>
      <c r="AK11">
        <v>0</v>
      </c>
      <c r="AL11">
        <v>0</v>
      </c>
      <c r="AM11">
        <v>0</v>
      </c>
      <c r="AN11">
        <v>0</v>
      </c>
      <c r="AO11" s="42">
        <v>0</v>
      </c>
      <c r="AP11" s="42">
        <v>0</v>
      </c>
      <c r="AQ11" s="42">
        <v>0</v>
      </c>
      <c r="AR11" s="42">
        <v>0</v>
      </c>
      <c r="AS11" s="42">
        <v>0</v>
      </c>
      <c r="AT11" s="42">
        <v>0</v>
      </c>
      <c r="AU11" s="42">
        <v>0</v>
      </c>
      <c r="AV11" s="42">
        <v>0</v>
      </c>
      <c r="AW11" s="42">
        <v>0</v>
      </c>
      <c r="AX11" s="42">
        <v>0</v>
      </c>
      <c r="AY11" s="42">
        <v>0</v>
      </c>
      <c r="AZ11" s="42">
        <v>0</v>
      </c>
      <c r="BA11" s="42">
        <v>1.0000000000000001E-5</v>
      </c>
      <c r="BB11" s="42">
        <v>1.0000000000000001E-5</v>
      </c>
      <c r="BC11" s="42">
        <v>9.0000000000000002E-6</v>
      </c>
      <c r="BD11" s="42">
        <v>9.9999999999999995E-7</v>
      </c>
      <c r="BE11" s="42">
        <v>1.0000000000000001E-5</v>
      </c>
      <c r="BF11" s="42">
        <v>1.0000000000000001E-5</v>
      </c>
      <c r="BG11" s="42">
        <v>3.33</v>
      </c>
      <c r="BH11" s="42" t="s">
        <v>140</v>
      </c>
      <c r="BI11" s="42" t="s">
        <v>140</v>
      </c>
      <c r="BJ11" t="s">
        <v>140</v>
      </c>
      <c r="BK11">
        <v>0</v>
      </c>
      <c r="BL11" s="42" t="s">
        <v>140</v>
      </c>
      <c r="BM11" s="42" t="s">
        <v>140</v>
      </c>
      <c r="BN11" t="s">
        <v>140</v>
      </c>
      <c r="BO11" t="s">
        <v>140</v>
      </c>
      <c r="BP11" s="42" t="s">
        <v>140</v>
      </c>
      <c r="BQ11" s="42">
        <v>17.37</v>
      </c>
      <c r="BR11" s="42">
        <v>1474.58</v>
      </c>
      <c r="BS11" s="42">
        <v>0</v>
      </c>
      <c r="BT11" s="42">
        <v>0</v>
      </c>
      <c r="BU11" s="42">
        <v>0</v>
      </c>
      <c r="BV11" s="42">
        <v>0</v>
      </c>
      <c r="BW11" s="42">
        <v>1.0000000000000001E-5</v>
      </c>
      <c r="BX11" s="42">
        <v>0</v>
      </c>
      <c r="BY11" s="42">
        <v>1.0000000000000001E-5</v>
      </c>
      <c r="BZ11" s="42">
        <v>0</v>
      </c>
      <c r="CA11" s="42">
        <v>9.9999999999999995E-7</v>
      </c>
      <c r="CB11" s="42">
        <v>1.0000000000000001E-5</v>
      </c>
      <c r="CC11" s="42"/>
      <c r="CD11" s="42"/>
      <c r="CE11" s="42"/>
      <c r="CF11" s="42"/>
      <c r="CG11" s="42"/>
      <c r="CH11" s="42"/>
      <c r="CI11" s="42"/>
      <c r="CJ11" s="42"/>
      <c r="CK11" s="42"/>
      <c r="CL11" s="42"/>
      <c r="CM11" s="42"/>
      <c r="CN11" s="42"/>
      <c r="CO11" s="42"/>
      <c r="CP11" s="42"/>
      <c r="CQ11" s="42"/>
      <c r="CR11" s="42"/>
      <c r="CS11" s="42"/>
      <c r="CT11" s="42"/>
      <c r="CU11" s="42"/>
      <c r="CV11" s="42"/>
      <c r="CW11" s="42"/>
      <c r="CX11" s="42"/>
      <c r="CY11" s="42"/>
      <c r="CZ11" s="42"/>
      <c r="DA11" s="42"/>
      <c r="DB11" s="42"/>
      <c r="DC11" s="42"/>
      <c r="DD11" s="42"/>
      <c r="DE11" s="42"/>
      <c r="DF11"/>
      <c r="DG11"/>
      <c r="DH11"/>
      <c r="DI11"/>
      <c r="DJ11"/>
      <c r="DK11"/>
      <c r="DL11"/>
      <c r="DM11" s="42"/>
      <c r="DN11"/>
      <c r="DO11" s="42"/>
      <c r="DP11" s="42"/>
      <c r="DQ11" s="42"/>
      <c r="DR11" s="42"/>
      <c r="DS11" s="42"/>
      <c r="DT11" s="42"/>
      <c r="DU11" s="42"/>
      <c r="DV11" s="42"/>
      <c r="DW11" s="42"/>
      <c r="DX11" s="42"/>
      <c r="DY11" s="42"/>
      <c r="DZ11" s="42"/>
      <c r="EA11"/>
      <c r="EB11"/>
      <c r="EC11"/>
      <c r="ED11"/>
      <c r="EE11" s="42"/>
      <c r="EF11" s="42"/>
      <c r="EG11" s="42"/>
      <c r="EH11"/>
      <c r="EI11" s="42"/>
      <c r="EJ11"/>
      <c r="EK11" s="42"/>
      <c r="EL11" s="42"/>
      <c r="EM11"/>
      <c r="EN11" s="42"/>
      <c r="EO11" s="42"/>
      <c r="EP11" s="42"/>
      <c r="EQ11" s="42"/>
      <c r="ER11"/>
      <c r="ES11"/>
      <c r="ET11" s="42"/>
      <c r="EU11"/>
      <c r="EV11"/>
      <c r="EW11" s="42"/>
      <c r="EX11" s="42"/>
      <c r="EY11"/>
      <c r="EZ11" s="42"/>
      <c r="FA11"/>
      <c r="FB11"/>
      <c r="FC11" s="42"/>
      <c r="FD11" s="42"/>
      <c r="FE11" s="42"/>
      <c r="FF11" s="42"/>
      <c r="FG11" s="42"/>
      <c r="FH11"/>
      <c r="FI11"/>
      <c r="FJ11"/>
      <c r="FK11"/>
      <c r="FL11"/>
      <c r="FM11"/>
      <c r="FN11"/>
      <c r="FO11" s="42"/>
      <c r="FP11"/>
      <c r="FQ11"/>
      <c r="FR11" s="42"/>
      <c r="FS11"/>
      <c r="FT11" s="42"/>
      <c r="FU11"/>
      <c r="FV11"/>
      <c r="FW11" s="42"/>
      <c r="FX11"/>
      <c r="FY11" s="42"/>
      <c r="FZ11" s="42"/>
      <c r="GA11" s="42"/>
      <c r="GB11" s="42"/>
      <c r="GC11" s="42"/>
      <c r="GD11" s="42"/>
      <c r="GE11" s="42"/>
      <c r="GF11" s="42"/>
      <c r="GG11"/>
      <c r="GH11" s="42"/>
      <c r="GI11"/>
      <c r="GJ11" s="3"/>
      <c r="GL11" s="3"/>
      <c r="GN11" s="3"/>
      <c r="GO11" s="3"/>
      <c r="GR11" s="3"/>
      <c r="GS11" s="3"/>
      <c r="GT11" s="3"/>
      <c r="GU11" s="3"/>
      <c r="GW11" s="3"/>
      <c r="GX11" s="3"/>
      <c r="GZ11" s="3"/>
      <c r="HA11" s="3"/>
      <c r="HC11" s="3"/>
      <c r="HD11" s="3"/>
      <c r="HE11" s="3"/>
      <c r="HF11" s="3"/>
      <c r="HG11" s="3"/>
      <c r="HH11" s="3"/>
      <c r="HI11" s="3"/>
      <c r="HJ11" s="3"/>
      <c r="HK11" s="3"/>
      <c r="HM11" s="3"/>
      <c r="HN11" s="3"/>
      <c r="HO11" s="3"/>
      <c r="HP11" s="3"/>
      <c r="HT11" s="3"/>
      <c r="HV11" s="3"/>
      <c r="HY11" s="3"/>
      <c r="IA11" s="3"/>
      <c r="IB11" s="3"/>
      <c r="IC11" s="3"/>
      <c r="IJ11" s="3"/>
      <c r="IK11" s="3"/>
      <c r="IL11" s="3"/>
      <c r="IM11" s="3"/>
      <c r="IN11" s="3"/>
      <c r="IO11" s="3"/>
      <c r="IP11" s="3"/>
      <c r="IQ11" s="3"/>
      <c r="IR11" s="3"/>
      <c r="IS11" s="3"/>
    </row>
    <row r="12" spans="1:254" ht="12" customHeight="1" x14ac:dyDescent="0.15">
      <c r="B12" t="s">
        <v>382</v>
      </c>
      <c r="C12">
        <v>0</v>
      </c>
      <c r="D12">
        <v>0</v>
      </c>
      <c r="E12">
        <v>0</v>
      </c>
      <c r="F12">
        <v>0</v>
      </c>
      <c r="G12">
        <v>0</v>
      </c>
      <c r="H12" s="42">
        <v>0</v>
      </c>
      <c r="I12">
        <v>0</v>
      </c>
      <c r="J12">
        <v>0</v>
      </c>
      <c r="K12">
        <v>0</v>
      </c>
      <c r="L12" s="42">
        <v>0</v>
      </c>
      <c r="M12">
        <v>0</v>
      </c>
      <c r="N12">
        <v>62055.44</v>
      </c>
      <c r="O12">
        <v>0</v>
      </c>
      <c r="P12" s="42">
        <v>0</v>
      </c>
      <c r="Q12">
        <v>0</v>
      </c>
      <c r="R12">
        <v>0</v>
      </c>
      <c r="S12">
        <v>0</v>
      </c>
      <c r="T12">
        <v>0</v>
      </c>
      <c r="U12">
        <v>0</v>
      </c>
      <c r="V12">
        <v>0</v>
      </c>
      <c r="W12">
        <v>63238.66</v>
      </c>
      <c r="X12">
        <v>0</v>
      </c>
      <c r="Y12">
        <v>0</v>
      </c>
      <c r="Z12">
        <v>0</v>
      </c>
      <c r="AA12">
        <v>0</v>
      </c>
      <c r="AB12" s="42">
        <v>0</v>
      </c>
      <c r="AC12">
        <v>0</v>
      </c>
      <c r="AD12">
        <v>0</v>
      </c>
      <c r="AE12">
        <v>41.11</v>
      </c>
      <c r="AF12">
        <v>0</v>
      </c>
      <c r="AG12" s="42">
        <v>0</v>
      </c>
      <c r="AH12" s="42">
        <v>0</v>
      </c>
      <c r="AI12">
        <v>0</v>
      </c>
      <c r="AJ12">
        <v>43.24</v>
      </c>
      <c r="AK12">
        <v>0</v>
      </c>
      <c r="AL12">
        <v>0</v>
      </c>
      <c r="AM12">
        <v>0</v>
      </c>
      <c r="AN12">
        <v>0</v>
      </c>
      <c r="AO12">
        <v>0</v>
      </c>
      <c r="AP12">
        <v>0</v>
      </c>
      <c r="AQ12">
        <v>0</v>
      </c>
      <c r="AR12" s="42">
        <v>0</v>
      </c>
      <c r="AS12">
        <v>0</v>
      </c>
      <c r="AT12">
        <v>0</v>
      </c>
      <c r="AU12">
        <v>0</v>
      </c>
      <c r="AV12">
        <v>0</v>
      </c>
      <c r="AW12">
        <v>0</v>
      </c>
      <c r="AX12">
        <v>0</v>
      </c>
      <c r="AY12">
        <v>0</v>
      </c>
      <c r="AZ12">
        <v>41.11</v>
      </c>
      <c r="BA12">
        <v>0</v>
      </c>
      <c r="BB12">
        <v>41.11</v>
      </c>
      <c r="BC12">
        <v>36.999000000000002</v>
      </c>
      <c r="BD12">
        <v>4.1109999999999998</v>
      </c>
      <c r="BE12">
        <v>0</v>
      </c>
      <c r="BF12">
        <v>0</v>
      </c>
      <c r="BG12">
        <v>43.24</v>
      </c>
      <c r="BH12" t="s">
        <v>140</v>
      </c>
      <c r="BI12" t="s">
        <v>140</v>
      </c>
      <c r="BJ12" t="s">
        <v>140</v>
      </c>
      <c r="BK12" s="42">
        <v>0</v>
      </c>
      <c r="BL12" t="s">
        <v>140</v>
      </c>
      <c r="BM12" t="s">
        <v>140</v>
      </c>
      <c r="BN12" t="s">
        <v>140</v>
      </c>
      <c r="BO12" t="s">
        <v>140</v>
      </c>
      <c r="BP12" t="s">
        <v>140</v>
      </c>
      <c r="BQ12">
        <v>63238.66</v>
      </c>
      <c r="BR12">
        <v>62055.44</v>
      </c>
      <c r="BS12">
        <v>0</v>
      </c>
      <c r="BT12">
        <v>0</v>
      </c>
      <c r="BU12">
        <v>0</v>
      </c>
      <c r="BV12">
        <v>41.11</v>
      </c>
      <c r="BW12">
        <v>41.11</v>
      </c>
      <c r="BX12" s="42">
        <v>0</v>
      </c>
      <c r="BY12">
        <v>41.11</v>
      </c>
      <c r="BZ12">
        <v>0</v>
      </c>
      <c r="CA12">
        <v>4.1109999999999998</v>
      </c>
      <c r="CB12">
        <v>0</v>
      </c>
      <c r="CC12"/>
      <c r="CD12"/>
      <c r="CE12"/>
      <c r="CF12" s="42"/>
      <c r="CG12"/>
      <c r="CH12" s="42"/>
      <c r="CI12" s="42"/>
      <c r="CJ12" s="42"/>
      <c r="CK12" s="42"/>
      <c r="CL12" s="42"/>
      <c r="CM12" s="42"/>
      <c r="CN12" s="42"/>
      <c r="CO12" s="42"/>
      <c r="CP12"/>
      <c r="CQ12"/>
      <c r="CR12"/>
      <c r="CS12"/>
      <c r="CT12"/>
      <c r="CU12" s="42"/>
      <c r="CV12"/>
      <c r="CW12"/>
      <c r="CX12"/>
      <c r="CY12"/>
      <c r="CZ12"/>
      <c r="DA12" s="42"/>
      <c r="DB12" s="42"/>
      <c r="DC12" s="42"/>
      <c r="DD12" s="42"/>
      <c r="DE12" s="42"/>
      <c r="DF12"/>
      <c r="DG12" s="42"/>
      <c r="DH12" s="42"/>
      <c r="DI12" s="42"/>
      <c r="DJ12"/>
      <c r="DK12"/>
      <c r="DL12"/>
      <c r="DM12"/>
      <c r="DN12"/>
      <c r="DO12"/>
      <c r="DP12"/>
      <c r="DQ12"/>
      <c r="DR12"/>
      <c r="DS12" s="42"/>
      <c r="DT12" s="42"/>
      <c r="DU12" s="42"/>
      <c r="DV12" s="42"/>
      <c r="DW12" s="42"/>
      <c r="DX12" s="42"/>
      <c r="DY12" s="42"/>
      <c r="DZ12" s="4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s="42"/>
      <c r="FM12" s="42"/>
      <c r="FN12"/>
      <c r="FO12"/>
      <c r="FP12" s="42"/>
      <c r="FQ12"/>
      <c r="FR12" s="42"/>
      <c r="FS12" s="42"/>
      <c r="FT12"/>
      <c r="FU12"/>
      <c r="FV12"/>
      <c r="FW12"/>
      <c r="FX12" s="42"/>
      <c r="FY12"/>
      <c r="FZ12" s="42"/>
      <c r="GA12" s="42"/>
      <c r="GB12" s="42"/>
      <c r="GC12"/>
      <c r="GD12"/>
      <c r="GE12" s="42"/>
      <c r="GF12"/>
      <c r="GG12" s="42"/>
      <c r="GH12" s="42"/>
      <c r="GI12" s="42"/>
      <c r="GM12" s="3"/>
      <c r="GO12" s="3"/>
      <c r="GS12" s="3"/>
      <c r="GT12" s="3"/>
      <c r="HY12" s="3"/>
      <c r="IA12" s="3"/>
      <c r="IB12" s="3"/>
      <c r="IC12" s="3"/>
      <c r="IK12" s="3"/>
      <c r="IL12" s="3"/>
      <c r="IO12" s="3"/>
      <c r="IP12" s="3"/>
    </row>
    <row r="13" spans="1:254" ht="12" customHeight="1" x14ac:dyDescent="0.15">
      <c r="B13" t="s">
        <v>385</v>
      </c>
      <c r="C13" s="42">
        <v>112893</v>
      </c>
      <c r="D13" s="42">
        <v>125050</v>
      </c>
      <c r="E13" s="42">
        <v>69991.509999999995</v>
      </c>
      <c r="F13">
        <v>55058.05</v>
      </c>
      <c r="G13">
        <v>34220.589999999997</v>
      </c>
      <c r="H13" s="42">
        <v>20837.47</v>
      </c>
      <c r="I13" s="42">
        <v>8681.7099999999991</v>
      </c>
      <c r="J13" s="42">
        <v>11493.43</v>
      </c>
      <c r="K13" s="42">
        <v>662.32</v>
      </c>
      <c r="L13" s="42">
        <v>608.91999999999996</v>
      </c>
      <c r="M13">
        <v>801.3</v>
      </c>
      <c r="N13" s="42">
        <v>8761.2000000000007</v>
      </c>
      <c r="O13">
        <v>4285.0600000000004</v>
      </c>
      <c r="P13">
        <v>3760.54</v>
      </c>
      <c r="Q13">
        <v>524.52</v>
      </c>
      <c r="R13">
        <v>502.64</v>
      </c>
      <c r="S13">
        <v>4263.18</v>
      </c>
      <c r="T13">
        <v>21.88</v>
      </c>
      <c r="U13">
        <v>3464.62</v>
      </c>
      <c r="V13" s="42">
        <v>2.72</v>
      </c>
      <c r="W13" s="42">
        <v>421.89</v>
      </c>
      <c r="X13" s="42">
        <v>57.86</v>
      </c>
      <c r="Y13" s="42">
        <v>248.95</v>
      </c>
      <c r="Z13" s="42">
        <v>426.91050000000001</v>
      </c>
      <c r="AA13">
        <v>426.91050000000001</v>
      </c>
      <c r="AB13" s="42">
        <v>4.3000000000000002E-5</v>
      </c>
      <c r="AC13">
        <v>10564.94</v>
      </c>
      <c r="AD13" s="42">
        <v>11481.25</v>
      </c>
      <c r="AE13" s="42">
        <v>0.34</v>
      </c>
      <c r="AF13" s="42">
        <v>928.49</v>
      </c>
      <c r="AG13" s="42">
        <v>17.91</v>
      </c>
      <c r="AH13" s="42">
        <v>1247.3240000000001</v>
      </c>
      <c r="AI13" s="42">
        <v>14530.81</v>
      </c>
      <c r="AJ13" s="42">
        <v>104977</v>
      </c>
      <c r="AK13">
        <v>778.56859999999995</v>
      </c>
      <c r="AL13" s="42">
        <v>1205.479</v>
      </c>
      <c r="AM13" s="42">
        <v>5973.7629999999999</v>
      </c>
      <c r="AN13">
        <v>14.39</v>
      </c>
      <c r="AO13" s="42">
        <v>778.56859999999995</v>
      </c>
      <c r="AP13" s="42">
        <v>22.731349999999999</v>
      </c>
      <c r="AQ13">
        <v>778.56859999999995</v>
      </c>
      <c r="AR13" s="42">
        <v>778.56859999999995</v>
      </c>
      <c r="AS13" s="42">
        <v>778.56859999999995</v>
      </c>
      <c r="AT13" s="42">
        <v>22.731349999999999</v>
      </c>
      <c r="AU13" s="42">
        <v>178.01</v>
      </c>
      <c r="AV13" s="42">
        <v>109824</v>
      </c>
      <c r="AW13" s="42">
        <v>9.5E-4</v>
      </c>
      <c r="AX13">
        <v>6305.6379999999999</v>
      </c>
      <c r="AY13" s="42">
        <v>331.87569999999999</v>
      </c>
      <c r="AZ13" s="42">
        <v>1247.664</v>
      </c>
      <c r="BA13" s="42">
        <v>9.7395000000000001E-4</v>
      </c>
      <c r="BB13" s="42">
        <v>1247.665</v>
      </c>
      <c r="BC13" s="42">
        <v>7390.076</v>
      </c>
      <c r="BD13" s="42">
        <v>163.2269</v>
      </c>
      <c r="BE13" s="42">
        <v>9.77E-4</v>
      </c>
      <c r="BF13" s="42">
        <v>9.77E-4</v>
      </c>
      <c r="BG13" s="42">
        <v>120117</v>
      </c>
      <c r="BH13" s="42" t="s">
        <v>140</v>
      </c>
      <c r="BI13" s="42" t="s">
        <v>140</v>
      </c>
      <c r="BJ13" t="s">
        <v>140</v>
      </c>
      <c r="BK13">
        <v>4.9535200000000001E-2</v>
      </c>
      <c r="BL13" s="42" t="s">
        <v>140</v>
      </c>
      <c r="BM13" s="42" t="s">
        <v>140</v>
      </c>
      <c r="BN13" s="42" t="s">
        <v>140</v>
      </c>
      <c r="BO13" s="42" t="s">
        <v>140</v>
      </c>
      <c r="BP13" s="42" t="s">
        <v>140</v>
      </c>
      <c r="BQ13" s="42">
        <v>110263</v>
      </c>
      <c r="BR13" s="42">
        <v>487522</v>
      </c>
      <c r="BS13" s="42">
        <v>6305.6390000000001</v>
      </c>
      <c r="BT13" s="42">
        <v>6305.6390000000001</v>
      </c>
      <c r="BU13" s="42">
        <v>6305.6390000000001</v>
      </c>
      <c r="BV13">
        <v>1247.664</v>
      </c>
      <c r="BW13" s="42">
        <v>1247.665</v>
      </c>
      <c r="BX13" s="42">
        <v>5675.0739999999996</v>
      </c>
      <c r="BY13" s="42">
        <v>6922.7389999999996</v>
      </c>
      <c r="BZ13" s="42">
        <v>630.56380000000001</v>
      </c>
      <c r="CA13" s="42">
        <v>163.2269</v>
      </c>
      <c r="CB13" s="42">
        <v>9.77E-4</v>
      </c>
      <c r="CC13" s="42"/>
      <c r="CD13" s="42"/>
      <c r="CE13" s="42"/>
      <c r="CF13" s="42"/>
      <c r="CG13" s="42"/>
      <c r="CH13" s="42"/>
      <c r="CI13" s="42"/>
      <c r="CJ13" s="42"/>
      <c r="CK13" s="42"/>
      <c r="CL13" s="42"/>
      <c r="CM13" s="42"/>
      <c r="CN13" s="42"/>
      <c r="CO13" s="42"/>
      <c r="CP13" s="42"/>
      <c r="CQ13" s="42"/>
      <c r="CR13" s="42"/>
      <c r="CS13" s="42"/>
      <c r="CT13" s="42"/>
      <c r="CU13" s="42"/>
      <c r="CV13" s="42"/>
      <c r="CW13" s="42"/>
      <c r="CX13" s="42"/>
      <c r="CY13" s="42"/>
      <c r="CZ13" s="42"/>
      <c r="DA13" s="42"/>
      <c r="DB13" s="42"/>
      <c r="DC13" s="42"/>
      <c r="DD13" s="42"/>
      <c r="DE13" s="42"/>
      <c r="DF13"/>
      <c r="DG13"/>
      <c r="DH13"/>
      <c r="DI13"/>
      <c r="DJ13"/>
      <c r="DK13"/>
      <c r="DL13"/>
      <c r="DM13" s="42"/>
      <c r="DN13" s="42"/>
      <c r="DO13" s="42"/>
      <c r="DP13" s="42"/>
      <c r="DQ13" s="42"/>
      <c r="DR13" s="42"/>
      <c r="DS13"/>
      <c r="DT13" s="42"/>
      <c r="DU13" s="42"/>
      <c r="DV13" s="42"/>
      <c r="DW13" s="42"/>
      <c r="DX13" s="42"/>
      <c r="DY13" s="42"/>
      <c r="DZ13" s="42"/>
      <c r="EA13"/>
      <c r="EB13" s="42"/>
      <c r="EC13" s="42"/>
      <c r="ED13" s="42"/>
      <c r="EE13" s="42"/>
      <c r="EF13" s="42"/>
      <c r="EG13"/>
      <c r="EH13"/>
      <c r="EI13" s="42"/>
      <c r="EJ13" s="42"/>
      <c r="EK13" s="42"/>
      <c r="EL13" s="42"/>
      <c r="EM13"/>
      <c r="EN13" s="42"/>
      <c r="EO13"/>
      <c r="EP13"/>
      <c r="EQ13" s="42"/>
      <c r="ER13"/>
      <c r="ES13"/>
      <c r="ET13" s="42"/>
      <c r="EU13"/>
      <c r="EV13"/>
      <c r="EW13" s="42"/>
      <c r="EX13" s="42"/>
      <c r="EY13"/>
      <c r="EZ13" s="42"/>
      <c r="FA13" s="42"/>
      <c r="FB13" s="42"/>
      <c r="FC13" s="42"/>
      <c r="FD13" s="42"/>
      <c r="FE13" s="42"/>
      <c r="FF13" s="42"/>
      <c r="FG13" s="42"/>
      <c r="FH13"/>
      <c r="FI13"/>
      <c r="FJ13"/>
      <c r="FK13"/>
      <c r="FL13"/>
      <c r="FM13"/>
      <c r="FN13"/>
      <c r="FO13" s="42"/>
      <c r="FP13"/>
      <c r="FQ13"/>
      <c r="FR13" s="42"/>
      <c r="FS13"/>
      <c r="FT13" s="42"/>
      <c r="FU13" s="42"/>
      <c r="FV13"/>
      <c r="FW13" s="42"/>
      <c r="FX13"/>
      <c r="FY13" s="42"/>
      <c r="FZ13" s="42"/>
      <c r="GA13" s="42"/>
      <c r="GB13" s="42"/>
      <c r="GC13" s="42"/>
      <c r="GD13" s="42"/>
      <c r="GE13" s="42"/>
      <c r="GF13" s="42"/>
      <c r="GG13"/>
      <c r="GH13" s="42"/>
      <c r="GI13"/>
      <c r="GJ13" s="3"/>
      <c r="GL13" s="3"/>
      <c r="GN13" s="3"/>
      <c r="GO13" s="3"/>
      <c r="GP13" s="3"/>
      <c r="GQ13" s="3"/>
      <c r="GR13" s="3"/>
      <c r="GS13" s="3"/>
      <c r="GT13" s="3"/>
      <c r="GU13" s="3"/>
      <c r="GW13" s="3"/>
      <c r="GX13" s="3"/>
      <c r="GY13" s="3"/>
      <c r="GZ13" s="3"/>
      <c r="HA13" s="3"/>
      <c r="HB13" s="3"/>
      <c r="HC13" s="3"/>
      <c r="HD13" s="3"/>
      <c r="HE13" s="3"/>
      <c r="HF13" s="3"/>
      <c r="HG13" s="3"/>
      <c r="HH13" s="3"/>
      <c r="HI13" s="3"/>
      <c r="HJ13" s="3"/>
      <c r="HK13" s="3"/>
      <c r="HM13" s="3"/>
      <c r="HN13" s="3"/>
      <c r="HO13" s="3"/>
      <c r="HP13" s="3"/>
      <c r="HQ13" s="3"/>
      <c r="HR13" s="3"/>
      <c r="HT13" s="3"/>
      <c r="HV13" s="3"/>
      <c r="HY13" s="3"/>
      <c r="HZ13" s="3"/>
      <c r="IA13" s="3"/>
      <c r="ID13" s="3"/>
      <c r="IE13" s="3"/>
      <c r="IG13" s="3"/>
      <c r="IH13" s="3"/>
      <c r="II13" s="3"/>
      <c r="IJ13" s="3"/>
      <c r="IK13" s="3"/>
      <c r="IL13" s="3"/>
      <c r="IM13" s="3"/>
      <c r="IO13" s="3"/>
      <c r="IP13" s="3"/>
      <c r="IQ13" s="3"/>
      <c r="IR13" s="3"/>
      <c r="IS13" s="3"/>
    </row>
    <row r="14" spans="1:254" ht="12" customHeight="1" x14ac:dyDescent="0.15">
      <c r="B14" t="s">
        <v>386</v>
      </c>
      <c r="C14" s="42">
        <v>990.29</v>
      </c>
      <c r="D14" s="42">
        <v>156971</v>
      </c>
      <c r="E14">
        <v>773.95</v>
      </c>
      <c r="F14" s="42">
        <v>156196</v>
      </c>
      <c r="G14" s="42">
        <v>196.68</v>
      </c>
      <c r="H14" s="42">
        <v>156001</v>
      </c>
      <c r="I14" s="42">
        <v>19.760000000000002</v>
      </c>
      <c r="J14">
        <v>26.15</v>
      </c>
      <c r="K14" s="42">
        <v>155954</v>
      </c>
      <c r="L14" s="42">
        <v>0</v>
      </c>
      <c r="M14" s="42">
        <v>155570</v>
      </c>
      <c r="N14" s="42">
        <v>38.369999999999997</v>
      </c>
      <c r="O14" s="42">
        <v>3145.24</v>
      </c>
      <c r="P14" s="42">
        <v>9.76</v>
      </c>
      <c r="Q14" s="42">
        <v>3135.48</v>
      </c>
      <c r="R14" s="42">
        <v>2.69</v>
      </c>
      <c r="S14" s="42">
        <v>12.45</v>
      </c>
      <c r="T14" s="42">
        <v>3132.79</v>
      </c>
      <c r="U14" s="42">
        <v>28.42</v>
      </c>
      <c r="V14" s="42">
        <v>0</v>
      </c>
      <c r="W14">
        <v>0.21</v>
      </c>
      <c r="X14">
        <v>3693.29</v>
      </c>
      <c r="Y14">
        <v>3703.29</v>
      </c>
      <c r="Z14">
        <v>8117.46</v>
      </c>
      <c r="AA14">
        <v>8117.46</v>
      </c>
      <c r="AB14">
        <v>0</v>
      </c>
      <c r="AC14">
        <v>24.03</v>
      </c>
      <c r="AD14">
        <v>24.05</v>
      </c>
      <c r="AE14">
        <v>0</v>
      </c>
      <c r="AF14">
        <v>2.12</v>
      </c>
      <c r="AG14">
        <v>67.569999999999993</v>
      </c>
      <c r="AH14">
        <v>0</v>
      </c>
      <c r="AI14">
        <v>0</v>
      </c>
      <c r="AJ14" s="42">
        <v>1.23</v>
      </c>
      <c r="AK14" s="42">
        <v>151157</v>
      </c>
      <c r="AL14" s="42">
        <v>159275</v>
      </c>
      <c r="AM14" s="42">
        <v>0</v>
      </c>
      <c r="AN14" s="42">
        <v>0</v>
      </c>
      <c r="AO14" s="42">
        <v>151157</v>
      </c>
      <c r="AP14" s="42">
        <v>4413.2370000000001</v>
      </c>
      <c r="AQ14" s="42">
        <v>151157</v>
      </c>
      <c r="AR14" s="42">
        <v>151157</v>
      </c>
      <c r="AS14" s="42">
        <v>151157</v>
      </c>
      <c r="AT14">
        <v>4413.2370000000001</v>
      </c>
      <c r="AU14">
        <v>4414.17</v>
      </c>
      <c r="AV14">
        <v>0</v>
      </c>
      <c r="AW14">
        <v>0</v>
      </c>
      <c r="AX14">
        <v>0</v>
      </c>
      <c r="AY14">
        <v>0</v>
      </c>
      <c r="AZ14">
        <v>0</v>
      </c>
      <c r="BA14">
        <v>0</v>
      </c>
      <c r="BB14">
        <v>0</v>
      </c>
      <c r="BC14">
        <v>0</v>
      </c>
      <c r="BD14">
        <v>0</v>
      </c>
      <c r="BE14">
        <v>0</v>
      </c>
      <c r="BF14">
        <v>0</v>
      </c>
      <c r="BG14">
        <v>1.23</v>
      </c>
      <c r="BH14" s="42" t="s">
        <v>140</v>
      </c>
      <c r="BI14" s="42" t="s">
        <v>140</v>
      </c>
      <c r="BJ14" s="42" t="s">
        <v>140</v>
      </c>
      <c r="BK14" s="42">
        <v>7.6794099999999995E-7</v>
      </c>
      <c r="BL14" t="s">
        <v>140</v>
      </c>
      <c r="BM14" s="42" t="s">
        <v>140</v>
      </c>
      <c r="BN14" s="42" t="s">
        <v>140</v>
      </c>
      <c r="BO14" s="42" t="s">
        <v>140</v>
      </c>
      <c r="BP14" s="42" t="s">
        <v>140</v>
      </c>
      <c r="BQ14" s="42">
        <v>0.21</v>
      </c>
      <c r="BR14" s="42">
        <v>640445</v>
      </c>
      <c r="BS14">
        <v>0</v>
      </c>
      <c r="BT14">
        <v>0</v>
      </c>
      <c r="BU14">
        <v>0</v>
      </c>
      <c r="BV14">
        <v>0</v>
      </c>
      <c r="BW14">
        <v>0</v>
      </c>
      <c r="BX14" s="42">
        <v>0</v>
      </c>
      <c r="BY14">
        <v>0</v>
      </c>
      <c r="BZ14">
        <v>0</v>
      </c>
      <c r="CA14">
        <v>0</v>
      </c>
      <c r="CB14">
        <v>0</v>
      </c>
      <c r="CC14"/>
      <c r="CD14"/>
      <c r="CE14"/>
      <c r="CF14" s="42"/>
      <c r="CG14"/>
      <c r="CH14" s="42"/>
      <c r="CI14"/>
      <c r="CJ14"/>
      <c r="CK14"/>
      <c r="CL14"/>
      <c r="CM14"/>
      <c r="CN14" s="42"/>
      <c r="CO14"/>
      <c r="CP14"/>
      <c r="CQ14"/>
      <c r="CR14" s="42"/>
      <c r="CS14" s="42"/>
      <c r="CT14"/>
      <c r="CU14" s="42"/>
      <c r="CV14"/>
      <c r="CW14" s="42"/>
      <c r="CX14"/>
      <c r="CY14" s="42"/>
      <c r="CZ14" s="42"/>
      <c r="DA14" s="42"/>
      <c r="DB14"/>
      <c r="DC14" s="42"/>
      <c r="DD14" s="42"/>
      <c r="DE14"/>
      <c r="DF14"/>
      <c r="DG14" s="42"/>
      <c r="DH14" s="42"/>
      <c r="DI14" s="42"/>
      <c r="DJ14" s="42"/>
      <c r="DK14" s="42"/>
      <c r="DL14"/>
      <c r="DM14" s="42"/>
      <c r="DN14" s="42"/>
      <c r="DO14" s="42"/>
      <c r="DP14" s="42"/>
      <c r="DQ14" s="42"/>
      <c r="DR14" s="42"/>
      <c r="DS14" s="42"/>
      <c r="DT14" s="42"/>
      <c r="DU14" s="42"/>
      <c r="DV14"/>
      <c r="DW14" s="42"/>
      <c r="DX14" s="42"/>
      <c r="DY14"/>
      <c r="DZ14"/>
      <c r="EA14" s="42"/>
      <c r="EB14" s="42"/>
      <c r="EC14" s="42"/>
      <c r="ED14" s="42"/>
      <c r="EE14" s="42"/>
      <c r="EF14" s="42"/>
      <c r="EG14" s="42"/>
      <c r="EH14" s="42"/>
      <c r="EI14" s="42"/>
      <c r="EJ14" s="42"/>
      <c r="EK14" s="42"/>
      <c r="EL14" s="42"/>
      <c r="EM14" s="42"/>
      <c r="EN14" s="42"/>
      <c r="EO14" s="42"/>
      <c r="EP14" s="42"/>
      <c r="EQ14" s="42"/>
      <c r="ER14" s="42"/>
      <c r="ES14" s="42"/>
      <c r="ET14" s="42"/>
      <c r="EU14"/>
      <c r="EV14"/>
      <c r="EW14"/>
      <c r="EX14"/>
      <c r="EY14"/>
      <c r="EZ14"/>
      <c r="FA14"/>
      <c r="FB14"/>
      <c r="FC14"/>
      <c r="FD14"/>
      <c r="FE14"/>
      <c r="FF14"/>
      <c r="FG14"/>
      <c r="FH14"/>
      <c r="FI14"/>
      <c r="FJ14"/>
      <c r="FK14"/>
      <c r="FL14" s="42"/>
      <c r="FM14" s="42"/>
      <c r="FN14"/>
      <c r="FO14"/>
      <c r="FP14" s="42"/>
      <c r="FQ14"/>
      <c r="FR14"/>
      <c r="FS14" s="42"/>
      <c r="FT14"/>
      <c r="FU14"/>
      <c r="FV14"/>
      <c r="FW14"/>
      <c r="FX14" s="42"/>
      <c r="FY14"/>
      <c r="FZ14" s="42"/>
      <c r="GA14"/>
      <c r="GB14" s="42"/>
      <c r="GC14"/>
      <c r="GD14"/>
      <c r="GE14"/>
      <c r="GF14"/>
      <c r="GG14" s="42"/>
      <c r="GH14" s="42"/>
      <c r="GI14" s="42"/>
      <c r="HH14" s="3"/>
      <c r="HJ14" s="3"/>
      <c r="HN14" s="3"/>
      <c r="HP14" s="3"/>
      <c r="HR14" s="3"/>
      <c r="HT14" s="3"/>
      <c r="HU14" s="3"/>
      <c r="HV14" s="3"/>
      <c r="HW14" s="3"/>
      <c r="HX14" s="3"/>
      <c r="HY14" s="3"/>
      <c r="HZ14" s="3"/>
      <c r="IA14" s="3"/>
      <c r="IB14" s="3"/>
      <c r="IC14" s="3"/>
      <c r="ID14" s="3"/>
      <c r="IH14" s="3"/>
      <c r="II14" s="3"/>
      <c r="IJ14" s="3"/>
      <c r="IK14" s="3"/>
      <c r="IL14" s="3"/>
      <c r="IM14" s="3"/>
      <c r="IQ14" s="3"/>
      <c r="IR14" s="3"/>
      <c r="IS14" s="3"/>
      <c r="IT14" s="3"/>
    </row>
    <row r="15" spans="1:254" ht="12" customHeight="1" x14ac:dyDescent="0.15">
      <c r="B15" t="s">
        <v>153</v>
      </c>
      <c r="C15">
        <v>127.06</v>
      </c>
      <c r="D15">
        <v>7951.59</v>
      </c>
      <c r="E15">
        <v>99.05</v>
      </c>
      <c r="F15" s="42">
        <v>7852.54</v>
      </c>
      <c r="G15">
        <v>25.55</v>
      </c>
      <c r="H15">
        <v>7826.99</v>
      </c>
      <c r="I15">
        <v>2.4700000000000002</v>
      </c>
      <c r="J15">
        <v>3.29</v>
      </c>
      <c r="K15">
        <v>7821.24</v>
      </c>
      <c r="L15" s="42">
        <v>0</v>
      </c>
      <c r="M15">
        <v>7755.5</v>
      </c>
      <c r="N15">
        <v>12.81</v>
      </c>
      <c r="O15">
        <v>255.55</v>
      </c>
      <c r="P15" s="42">
        <v>1.83</v>
      </c>
      <c r="Q15">
        <v>253.72</v>
      </c>
      <c r="R15">
        <v>0.5</v>
      </c>
      <c r="S15">
        <v>2.33</v>
      </c>
      <c r="T15">
        <v>253.22</v>
      </c>
      <c r="U15">
        <v>7.76</v>
      </c>
      <c r="V15">
        <v>0</v>
      </c>
      <c r="W15">
        <v>0.46</v>
      </c>
      <c r="X15">
        <v>301.49</v>
      </c>
      <c r="Y15">
        <v>302.52999999999997</v>
      </c>
      <c r="Z15">
        <v>522.32000000000005</v>
      </c>
      <c r="AA15">
        <v>522.32000000000005</v>
      </c>
      <c r="AB15" s="42">
        <v>0</v>
      </c>
      <c r="AC15">
        <v>3.02</v>
      </c>
      <c r="AD15" s="42">
        <v>3.14</v>
      </c>
      <c r="AE15">
        <v>0</v>
      </c>
      <c r="AF15" s="42">
        <v>0.27</v>
      </c>
      <c r="AG15" s="42">
        <v>13.59</v>
      </c>
      <c r="AH15" s="42">
        <v>0</v>
      </c>
      <c r="AI15">
        <v>0</v>
      </c>
      <c r="AJ15">
        <v>0</v>
      </c>
      <c r="AK15">
        <v>7535.491</v>
      </c>
      <c r="AL15">
        <v>8057.8109999999997</v>
      </c>
      <c r="AM15">
        <v>0</v>
      </c>
      <c r="AN15">
        <v>0</v>
      </c>
      <c r="AO15">
        <v>7535.491</v>
      </c>
      <c r="AP15">
        <v>220.0087</v>
      </c>
      <c r="AQ15" s="42">
        <v>7535.491</v>
      </c>
      <c r="AR15">
        <v>7535.491</v>
      </c>
      <c r="AS15" s="42">
        <v>7535.491</v>
      </c>
      <c r="AT15" s="42">
        <v>220.0087</v>
      </c>
      <c r="AU15" s="42">
        <v>219.79</v>
      </c>
      <c r="AV15" s="42">
        <v>0</v>
      </c>
      <c r="AW15" s="42">
        <v>0</v>
      </c>
      <c r="AX15" s="42">
        <v>0</v>
      </c>
      <c r="AY15" s="42">
        <v>0</v>
      </c>
      <c r="AZ15">
        <v>0</v>
      </c>
      <c r="BA15" s="42">
        <v>0</v>
      </c>
      <c r="BB15" s="42">
        <v>0</v>
      </c>
      <c r="BC15" s="42">
        <v>0</v>
      </c>
      <c r="BD15" s="42">
        <v>0</v>
      </c>
      <c r="BE15">
        <v>0</v>
      </c>
      <c r="BF15" s="42">
        <v>0</v>
      </c>
      <c r="BG15">
        <v>0</v>
      </c>
      <c r="BH15" t="s">
        <v>140</v>
      </c>
      <c r="BI15" s="42" t="s">
        <v>140</v>
      </c>
      <c r="BJ15" s="42" t="s">
        <v>140</v>
      </c>
      <c r="BK15" s="42">
        <v>9.4361900000000003E-8</v>
      </c>
      <c r="BL15" s="42" t="s">
        <v>140</v>
      </c>
      <c r="BM15" t="s">
        <v>140</v>
      </c>
      <c r="BN15" t="s">
        <v>140</v>
      </c>
      <c r="BO15" t="s">
        <v>140</v>
      </c>
      <c r="BP15" s="42" t="s">
        <v>140</v>
      </c>
      <c r="BQ15" s="42">
        <v>0.46</v>
      </c>
      <c r="BR15" s="42">
        <v>32819.01</v>
      </c>
      <c r="BS15" s="42">
        <v>0</v>
      </c>
      <c r="BT15">
        <v>0</v>
      </c>
      <c r="BU15">
        <v>0</v>
      </c>
      <c r="BV15" s="42">
        <v>0</v>
      </c>
      <c r="BW15" s="42">
        <v>0</v>
      </c>
      <c r="BX15">
        <v>0</v>
      </c>
      <c r="BY15">
        <v>0</v>
      </c>
      <c r="BZ15">
        <v>0</v>
      </c>
      <c r="CA15">
        <v>0</v>
      </c>
      <c r="CB15">
        <v>0</v>
      </c>
      <c r="CC15"/>
      <c r="CD15"/>
      <c r="CE15"/>
      <c r="CF15"/>
      <c r="CG15"/>
      <c r="CH15"/>
      <c r="CI15" s="42"/>
      <c r="CJ15"/>
      <c r="CK15"/>
      <c r="CL15"/>
      <c r="CM15" s="42"/>
      <c r="CN15"/>
      <c r="CO15"/>
      <c r="CP15" s="42"/>
      <c r="CQ15"/>
      <c r="CR15"/>
      <c r="CS15"/>
      <c r="CT15" s="42"/>
      <c r="CU15"/>
      <c r="CV15" s="42"/>
      <c r="CW15" s="42"/>
      <c r="CX15" s="42"/>
      <c r="CY15" s="42"/>
      <c r="CZ15" s="42"/>
      <c r="DA15" s="42"/>
      <c r="DB15" s="42"/>
      <c r="DC15" s="42"/>
      <c r="DD15"/>
      <c r="DE15" s="42"/>
      <c r="DF15"/>
      <c r="DG15" s="42"/>
      <c r="DH15" s="42"/>
      <c r="DI15" s="42"/>
      <c r="DJ15"/>
      <c r="DK15"/>
      <c r="DL15" s="42"/>
      <c r="DM15" s="42"/>
      <c r="DN15" s="42"/>
      <c r="DO15"/>
      <c r="DP15"/>
      <c r="DQ15"/>
      <c r="DR15" s="42"/>
      <c r="DS15" s="42"/>
      <c r="DT15" s="42"/>
      <c r="DU15" s="42"/>
      <c r="DV15" s="42"/>
      <c r="DW15" s="42"/>
      <c r="DX15" s="42"/>
      <c r="DY15" s="42"/>
      <c r="DZ15" s="42"/>
      <c r="EA15" s="42"/>
      <c r="EB15"/>
      <c r="EC15" s="42"/>
      <c r="ED15"/>
      <c r="EE15"/>
      <c r="EF15" s="42"/>
      <c r="EG15" s="42"/>
      <c r="EH15" s="42"/>
      <c r="EI15" s="42"/>
      <c r="EJ15"/>
      <c r="EK15"/>
      <c r="EL15" s="42"/>
      <c r="EM15"/>
      <c r="EN15" s="42"/>
      <c r="EO15"/>
      <c r="EP15" s="42"/>
      <c r="EQ15" s="42"/>
      <c r="ER15"/>
      <c r="ES15"/>
      <c r="ET15" s="42"/>
      <c r="EU15"/>
      <c r="EV15" s="42"/>
      <c r="EW15" s="42"/>
      <c r="EX15"/>
      <c r="EY15"/>
      <c r="EZ15"/>
      <c r="FA15"/>
      <c r="FB15"/>
      <c r="FC15" s="42"/>
      <c r="FD15"/>
      <c r="FE15"/>
      <c r="FF15"/>
      <c r="FG15"/>
      <c r="FH15"/>
      <c r="FI15"/>
      <c r="FJ15"/>
      <c r="FK15"/>
      <c r="FL15"/>
      <c r="FM15"/>
      <c r="FN15"/>
      <c r="FO15"/>
      <c r="FP15"/>
      <c r="FQ15"/>
      <c r="FR15" s="42"/>
      <c r="FS15"/>
      <c r="FT15"/>
      <c r="FU15" s="42"/>
      <c r="FV15"/>
      <c r="FW15"/>
      <c r="FX15"/>
      <c r="FY15"/>
      <c r="FZ15"/>
      <c r="GA15" s="42"/>
      <c r="GB15"/>
      <c r="GC15" s="42"/>
      <c r="GD15" s="42"/>
      <c r="GE15"/>
      <c r="GF15"/>
      <c r="GG15"/>
      <c r="GH15"/>
      <c r="GI15"/>
      <c r="HA15" s="3"/>
      <c r="HC15" s="3"/>
      <c r="HG15" s="3"/>
      <c r="HI15" s="3"/>
      <c r="HM15" s="3"/>
      <c r="HN15" s="3"/>
      <c r="HR15" s="3"/>
      <c r="HU15" s="3"/>
      <c r="IB15" s="3"/>
      <c r="IC15" s="3"/>
      <c r="IE15" s="3"/>
      <c r="IF15" s="3"/>
      <c r="IK15" s="3"/>
      <c r="IL15" s="3"/>
      <c r="IM15" s="3"/>
      <c r="IN15" s="3"/>
      <c r="IO15" s="3"/>
    </row>
    <row r="16" spans="1:254" ht="12" customHeight="1" x14ac:dyDescent="0.15">
      <c r="B16" t="s">
        <v>796</v>
      </c>
      <c r="C16">
        <v>49.31</v>
      </c>
      <c r="D16">
        <v>4744.32</v>
      </c>
      <c r="E16">
        <v>20.36</v>
      </c>
      <c r="F16">
        <v>4723.96</v>
      </c>
      <c r="G16">
        <v>25.55</v>
      </c>
      <c r="H16">
        <v>4698.41</v>
      </c>
      <c r="I16">
        <v>3.41</v>
      </c>
      <c r="J16">
        <v>4.51</v>
      </c>
      <c r="K16">
        <v>4690.49</v>
      </c>
      <c r="L16" s="42">
        <v>0</v>
      </c>
      <c r="M16">
        <v>4654.8500000000004</v>
      </c>
      <c r="N16">
        <v>1.39</v>
      </c>
      <c r="O16">
        <v>117.07</v>
      </c>
      <c r="P16" s="42">
        <v>0.24</v>
      </c>
      <c r="Q16">
        <v>116.83</v>
      </c>
      <c r="R16">
        <v>0.34</v>
      </c>
      <c r="S16">
        <v>0.57999999999999996</v>
      </c>
      <c r="T16">
        <v>116.49</v>
      </c>
      <c r="U16">
        <v>0.75</v>
      </c>
      <c r="V16">
        <v>0</v>
      </c>
      <c r="W16">
        <v>0.06</v>
      </c>
      <c r="X16">
        <v>143.30000000000001</v>
      </c>
      <c r="Y16">
        <v>146.65</v>
      </c>
      <c r="Z16">
        <v>278.01</v>
      </c>
      <c r="AA16">
        <v>278.01</v>
      </c>
      <c r="AB16" s="42">
        <v>0</v>
      </c>
      <c r="AC16">
        <v>4.1500000000000004</v>
      </c>
      <c r="AD16">
        <v>4.16</v>
      </c>
      <c r="AE16">
        <v>0</v>
      </c>
      <c r="AF16">
        <v>0.37</v>
      </c>
      <c r="AG16" s="42">
        <v>6.22</v>
      </c>
      <c r="AH16" s="42">
        <v>0</v>
      </c>
      <c r="AI16">
        <v>0</v>
      </c>
      <c r="AJ16">
        <v>0</v>
      </c>
      <c r="AK16">
        <v>4522.8010000000004</v>
      </c>
      <c r="AL16">
        <v>4800.8109999999997</v>
      </c>
      <c r="AM16">
        <v>0</v>
      </c>
      <c r="AN16">
        <v>0</v>
      </c>
      <c r="AO16">
        <v>4522.8010000000004</v>
      </c>
      <c r="AP16">
        <v>132.04920000000001</v>
      </c>
      <c r="AQ16">
        <v>4522.8010000000004</v>
      </c>
      <c r="AR16">
        <v>4522.8010000000004</v>
      </c>
      <c r="AS16">
        <v>4522.8010000000004</v>
      </c>
      <c r="AT16">
        <v>132.04920000000001</v>
      </c>
      <c r="AU16">
        <v>131.36000000000001</v>
      </c>
      <c r="AV16">
        <v>0</v>
      </c>
      <c r="AW16">
        <v>0</v>
      </c>
      <c r="AX16">
        <v>0</v>
      </c>
      <c r="AY16">
        <v>0</v>
      </c>
      <c r="AZ16">
        <v>0</v>
      </c>
      <c r="BA16">
        <v>0</v>
      </c>
      <c r="BB16">
        <v>0</v>
      </c>
      <c r="BC16">
        <v>0</v>
      </c>
      <c r="BD16">
        <v>0</v>
      </c>
      <c r="BE16">
        <v>0</v>
      </c>
      <c r="BF16">
        <v>0</v>
      </c>
      <c r="BG16">
        <v>0</v>
      </c>
      <c r="BH16" t="s">
        <v>140</v>
      </c>
      <c r="BI16" s="42" t="s">
        <v>140</v>
      </c>
      <c r="BJ16" s="42" t="s">
        <v>140</v>
      </c>
      <c r="BK16" s="42">
        <v>1.08514E-6</v>
      </c>
      <c r="BL16" t="s">
        <v>140</v>
      </c>
      <c r="BM16" t="s">
        <v>140</v>
      </c>
      <c r="BN16" t="s">
        <v>140</v>
      </c>
      <c r="BO16" t="s">
        <v>140</v>
      </c>
      <c r="BP16" t="s">
        <v>140</v>
      </c>
      <c r="BQ16">
        <v>0.06</v>
      </c>
      <c r="BR16">
        <v>19472.21</v>
      </c>
      <c r="BS16">
        <v>0</v>
      </c>
      <c r="BT16">
        <v>0</v>
      </c>
      <c r="BU16">
        <v>0</v>
      </c>
      <c r="BV16">
        <v>0</v>
      </c>
      <c r="BW16">
        <v>0</v>
      </c>
      <c r="BX16" s="42">
        <v>0</v>
      </c>
      <c r="BY16">
        <v>0</v>
      </c>
      <c r="BZ16">
        <v>0</v>
      </c>
      <c r="CA16">
        <v>0</v>
      </c>
      <c r="CB16">
        <v>0</v>
      </c>
      <c r="CC16"/>
      <c r="CD16"/>
      <c r="CE16"/>
      <c r="CF16" s="42"/>
      <c r="CG16"/>
      <c r="CH16" s="42"/>
      <c r="CI16"/>
      <c r="CJ16"/>
      <c r="CK16"/>
      <c r="CL16"/>
      <c r="CM16"/>
      <c r="CN16"/>
      <c r="CO16"/>
      <c r="CP16"/>
      <c r="CQ16"/>
      <c r="CR16" s="42"/>
      <c r="CS16" s="42"/>
      <c r="CT16"/>
      <c r="CU16" s="42"/>
      <c r="CV16"/>
      <c r="CW16" s="42"/>
      <c r="CX16"/>
      <c r="CY16" s="42"/>
      <c r="CZ16"/>
      <c r="DA16"/>
      <c r="DB16" s="42"/>
      <c r="DC16" s="42"/>
      <c r="DD16" s="42"/>
      <c r="DE16" s="42"/>
      <c r="DF16"/>
      <c r="DG16" s="42"/>
      <c r="DH16" s="42"/>
      <c r="DI16" s="42"/>
      <c r="DJ16" s="42"/>
      <c r="DK16" s="42"/>
      <c r="DL16"/>
      <c r="DM16" s="42"/>
      <c r="DN16" s="42"/>
      <c r="DO16" s="42"/>
      <c r="DP16" s="42"/>
      <c r="DQ16" s="42"/>
      <c r="DR16" s="42"/>
      <c r="DS16" s="42"/>
      <c r="DT16" s="42"/>
      <c r="DU16"/>
      <c r="DV16"/>
      <c r="DW16"/>
      <c r="DX16"/>
      <c r="DY16"/>
      <c r="DZ16"/>
      <c r="EA16"/>
      <c r="EB16"/>
      <c r="EC16"/>
      <c r="ED16"/>
      <c r="EE16"/>
      <c r="EF16"/>
      <c r="EG16"/>
      <c r="EH16"/>
      <c r="EI16"/>
      <c r="EJ16" s="42"/>
      <c r="EK16"/>
      <c r="EL16" s="42"/>
      <c r="EM16"/>
      <c r="EN16" s="42"/>
      <c r="EO16"/>
      <c r="EP16"/>
      <c r="EQ16" s="42"/>
      <c r="ER16" s="42"/>
      <c r="ES16" s="42"/>
      <c r="ET16" s="42"/>
      <c r="EU16"/>
      <c r="EV16" s="42"/>
      <c r="EW16"/>
      <c r="EX16"/>
      <c r="EY16"/>
      <c r="EZ16"/>
      <c r="FA16"/>
      <c r="FB16"/>
      <c r="FC16"/>
      <c r="FD16"/>
      <c r="FE16"/>
      <c r="FF16"/>
      <c r="FG16"/>
      <c r="FH16"/>
      <c r="FI16"/>
      <c r="FJ16"/>
      <c r="FK16"/>
      <c r="FL16" s="42"/>
      <c r="FM16" s="42"/>
      <c r="FN16"/>
      <c r="FO16"/>
      <c r="FP16" s="42"/>
      <c r="FQ16"/>
      <c r="FR16"/>
      <c r="FS16" s="42"/>
      <c r="FT16"/>
      <c r="FU16"/>
      <c r="FV16"/>
      <c r="FW16"/>
      <c r="FX16" s="42"/>
      <c r="FY16"/>
      <c r="FZ16"/>
      <c r="GA16"/>
      <c r="GB16"/>
      <c r="GC16"/>
      <c r="GD16"/>
      <c r="GE16"/>
      <c r="GF16"/>
      <c r="GG16" s="42"/>
      <c r="GH16"/>
      <c r="GI16" s="42"/>
      <c r="HH16" s="3"/>
      <c r="HJ16" s="3"/>
      <c r="HN16" s="3"/>
      <c r="HP16" s="3"/>
      <c r="HV16" s="3"/>
      <c r="HW16" s="3"/>
      <c r="HX16" s="3"/>
      <c r="HY16" s="3"/>
      <c r="HZ16" s="3"/>
      <c r="IA16" s="3"/>
      <c r="IC16" s="3"/>
      <c r="ID16" s="3"/>
      <c r="IH16" s="3"/>
      <c r="II16" s="3"/>
      <c r="IQ16" s="3"/>
      <c r="IR16" s="3"/>
      <c r="IS16" s="3"/>
      <c r="IT16" s="3"/>
    </row>
    <row r="17" spans="2:254" ht="12" customHeight="1" x14ac:dyDescent="0.15">
      <c r="B17" t="s">
        <v>797</v>
      </c>
      <c r="C17">
        <v>121.28</v>
      </c>
      <c r="D17">
        <v>163.44</v>
      </c>
      <c r="E17">
        <v>67.290000000000006</v>
      </c>
      <c r="F17" s="42">
        <v>96.15</v>
      </c>
      <c r="G17" s="42">
        <v>37.81</v>
      </c>
      <c r="H17">
        <v>58.33</v>
      </c>
      <c r="I17" s="42">
        <v>16.170000000000002</v>
      </c>
      <c r="J17" s="42">
        <v>21.41</v>
      </c>
      <c r="K17">
        <v>20.75</v>
      </c>
      <c r="L17" s="42">
        <v>0</v>
      </c>
      <c r="M17">
        <v>14.15</v>
      </c>
      <c r="N17" s="42">
        <v>8.35</v>
      </c>
      <c r="O17" s="42">
        <v>4.0199999999999996</v>
      </c>
      <c r="P17" s="42">
        <v>3.3</v>
      </c>
      <c r="Q17" s="42">
        <v>0.72</v>
      </c>
      <c r="R17" s="42">
        <v>0.63</v>
      </c>
      <c r="S17" s="42">
        <v>3.93</v>
      </c>
      <c r="T17" s="42">
        <v>0.09</v>
      </c>
      <c r="U17" s="42">
        <v>3.79</v>
      </c>
      <c r="V17" s="42">
        <v>0</v>
      </c>
      <c r="W17">
        <v>0.18</v>
      </c>
      <c r="X17">
        <v>216.33</v>
      </c>
      <c r="Y17">
        <v>30.45</v>
      </c>
      <c r="Z17" s="42">
        <v>30.449580000000001</v>
      </c>
      <c r="AA17" s="42">
        <v>30.449580000000001</v>
      </c>
      <c r="AB17" s="42">
        <v>0</v>
      </c>
      <c r="AC17">
        <v>19.68</v>
      </c>
      <c r="AD17" s="42">
        <v>20.34</v>
      </c>
      <c r="AE17">
        <v>0</v>
      </c>
      <c r="AF17" s="42">
        <v>1.73</v>
      </c>
      <c r="AG17" s="42">
        <v>215.9</v>
      </c>
      <c r="AH17" s="42">
        <v>0</v>
      </c>
      <c r="AI17" s="42">
        <v>0</v>
      </c>
      <c r="AJ17">
        <v>0</v>
      </c>
      <c r="AK17">
        <v>13.74859</v>
      </c>
      <c r="AL17" s="42">
        <v>44.198169999999998</v>
      </c>
      <c r="AM17">
        <v>0</v>
      </c>
      <c r="AN17">
        <v>0</v>
      </c>
      <c r="AO17">
        <v>13.74859</v>
      </c>
      <c r="AP17">
        <v>0.4014085</v>
      </c>
      <c r="AQ17" s="42">
        <v>13.74859</v>
      </c>
      <c r="AR17">
        <v>13.74859</v>
      </c>
      <c r="AS17" s="42">
        <v>13.74859</v>
      </c>
      <c r="AT17" s="42">
        <v>0.4014085</v>
      </c>
      <c r="AU17" s="42">
        <v>0</v>
      </c>
      <c r="AV17" s="42">
        <v>0</v>
      </c>
      <c r="AW17" s="42">
        <v>0</v>
      </c>
      <c r="AX17" s="42">
        <v>0</v>
      </c>
      <c r="AY17" s="42">
        <v>0</v>
      </c>
      <c r="AZ17">
        <v>0</v>
      </c>
      <c r="BA17" s="42">
        <v>0</v>
      </c>
      <c r="BB17" s="42">
        <v>0</v>
      </c>
      <c r="BC17" s="42">
        <v>0</v>
      </c>
      <c r="BD17" s="42">
        <v>0</v>
      </c>
      <c r="BE17">
        <v>0</v>
      </c>
      <c r="BF17" s="42">
        <v>0</v>
      </c>
      <c r="BG17">
        <v>0</v>
      </c>
      <c r="BH17" t="s">
        <v>140</v>
      </c>
      <c r="BI17" s="42" t="s">
        <v>140</v>
      </c>
      <c r="BJ17" s="42" t="s">
        <v>140</v>
      </c>
      <c r="BK17" s="42">
        <v>4.1887499999999998E-4</v>
      </c>
      <c r="BL17" s="42" t="s">
        <v>140</v>
      </c>
      <c r="BM17" s="42" t="s">
        <v>140</v>
      </c>
      <c r="BN17" s="42" t="s">
        <v>140</v>
      </c>
      <c r="BO17" s="42" t="s">
        <v>140</v>
      </c>
      <c r="BP17" s="42" t="s">
        <v>140</v>
      </c>
      <c r="BQ17" s="42">
        <v>0.18</v>
      </c>
      <c r="BR17" s="42">
        <v>1101.44</v>
      </c>
      <c r="BS17" s="42">
        <v>0</v>
      </c>
      <c r="BT17" s="42">
        <v>0</v>
      </c>
      <c r="BU17" s="42">
        <v>0</v>
      </c>
      <c r="BV17" s="42">
        <v>0</v>
      </c>
      <c r="BW17" s="42">
        <v>0</v>
      </c>
      <c r="BX17" s="42">
        <v>0</v>
      </c>
      <c r="BY17" s="42">
        <v>0</v>
      </c>
      <c r="BZ17" s="42">
        <v>0</v>
      </c>
      <c r="CA17" s="42">
        <v>0</v>
      </c>
      <c r="CB17">
        <v>0</v>
      </c>
      <c r="CC17" s="42"/>
      <c r="CD17" s="42"/>
      <c r="CE17" s="42"/>
      <c r="CF17" s="42"/>
      <c r="CG17" s="42"/>
      <c r="CH17" s="42"/>
      <c r="CI17" s="42"/>
      <c r="CJ17" s="42"/>
      <c r="CK17" s="42"/>
      <c r="CL17" s="42"/>
      <c r="CM17" s="42"/>
      <c r="CN17" s="42"/>
      <c r="CO17" s="42"/>
      <c r="CP17" s="42"/>
      <c r="CQ17" s="42"/>
      <c r="CR17" s="42"/>
      <c r="CS17" s="42"/>
      <c r="CT17" s="42"/>
      <c r="CU17" s="42"/>
      <c r="CV17" s="42"/>
      <c r="CW17" s="42"/>
      <c r="CX17" s="42"/>
      <c r="CY17" s="42"/>
      <c r="CZ17" s="42"/>
      <c r="DA17" s="42"/>
      <c r="DB17" s="42"/>
      <c r="DC17" s="42"/>
      <c r="DD17"/>
      <c r="DE17" s="42"/>
      <c r="DF17" s="42"/>
      <c r="DG17" s="42"/>
      <c r="DH17" s="42"/>
      <c r="DI17" s="42"/>
      <c r="DJ17"/>
      <c r="DK17"/>
      <c r="DL17" s="42"/>
      <c r="DM17" s="42"/>
      <c r="DN17" s="42"/>
      <c r="DO17" s="42"/>
      <c r="DP17" s="42"/>
      <c r="DQ17" s="42"/>
      <c r="DR17" s="42"/>
      <c r="DS17" s="42"/>
      <c r="DT17" s="42"/>
      <c r="DU17" s="42"/>
      <c r="DV17" s="42"/>
      <c r="DW17" s="42"/>
      <c r="DX17" s="42"/>
      <c r="DY17" s="42"/>
      <c r="DZ17" s="42"/>
      <c r="EA17" s="42"/>
      <c r="EB17"/>
      <c r="EC17" s="42"/>
      <c r="ED17"/>
      <c r="EE17"/>
      <c r="EF17" s="42"/>
      <c r="EG17" s="42"/>
      <c r="EH17" s="42"/>
      <c r="EI17" s="42"/>
      <c r="EJ17"/>
      <c r="EK17"/>
      <c r="EL17" s="42"/>
      <c r="EM17" s="42"/>
      <c r="EN17" s="42"/>
      <c r="EO17" s="42"/>
      <c r="EP17" s="42"/>
      <c r="EQ17" s="42"/>
      <c r="ER17"/>
      <c r="ES17"/>
      <c r="ET17" s="42"/>
      <c r="EU17"/>
      <c r="EV17" s="42"/>
      <c r="EW17" s="42"/>
      <c r="EX17" s="42"/>
      <c r="EY17" s="42"/>
      <c r="EZ17"/>
      <c r="FA17"/>
      <c r="FB17"/>
      <c r="FC17" s="42"/>
      <c r="FD17"/>
      <c r="FE17"/>
      <c r="FF17"/>
      <c r="FG17"/>
      <c r="FH17"/>
      <c r="FI17"/>
      <c r="FJ17"/>
      <c r="FK17"/>
      <c r="FL17"/>
      <c r="FM17"/>
      <c r="FN17"/>
      <c r="FO17"/>
      <c r="FP17"/>
      <c r="FQ17"/>
      <c r="FR17"/>
      <c r="FS17"/>
      <c r="FT17"/>
      <c r="FU17" s="42"/>
      <c r="FV17"/>
      <c r="FW17"/>
      <c r="FX17" s="42"/>
      <c r="FY17"/>
      <c r="FZ17"/>
      <c r="GA17" s="42"/>
      <c r="GB17"/>
      <c r="GC17"/>
      <c r="GD17" s="42"/>
      <c r="GE17"/>
      <c r="GF17"/>
      <c r="GG17" s="42"/>
      <c r="GH17"/>
      <c r="GI17"/>
      <c r="GL17" s="3"/>
      <c r="GN17" s="3"/>
      <c r="GO17" s="3"/>
      <c r="GQ17" s="3"/>
      <c r="GR17" s="3"/>
      <c r="GT17" s="3"/>
      <c r="GU17" s="3"/>
      <c r="GW17" s="3"/>
      <c r="GX17" s="3"/>
      <c r="GY17" s="3"/>
      <c r="GZ17" s="3"/>
      <c r="HA17" s="3"/>
      <c r="HB17" s="3"/>
      <c r="HC17" s="3"/>
      <c r="HD17" s="3"/>
      <c r="HE17" s="3"/>
      <c r="HG17" s="3"/>
      <c r="HH17" s="3"/>
      <c r="HI17" s="3"/>
      <c r="HM17" s="3"/>
      <c r="HN17" s="3"/>
      <c r="HR17" s="3"/>
      <c r="HU17" s="3"/>
      <c r="IE17" s="3"/>
      <c r="IF17" s="3"/>
      <c r="IK17" s="3"/>
      <c r="IL17" s="3"/>
      <c r="IN17" s="3"/>
      <c r="IO17" s="3"/>
    </row>
    <row r="18" spans="2:254" ht="12" customHeight="1" x14ac:dyDescent="0.15">
      <c r="B18" t="s">
        <v>387</v>
      </c>
      <c r="C18">
        <v>66.63</v>
      </c>
      <c r="D18">
        <v>78.36</v>
      </c>
      <c r="E18">
        <v>44.21</v>
      </c>
      <c r="F18" s="42">
        <v>34.15</v>
      </c>
      <c r="G18" s="42">
        <v>15.12</v>
      </c>
      <c r="H18" s="42">
        <v>19.03</v>
      </c>
      <c r="I18" s="42">
        <v>7.3</v>
      </c>
      <c r="J18" s="42">
        <v>9.66</v>
      </c>
      <c r="K18">
        <v>2.08</v>
      </c>
      <c r="L18">
        <v>0</v>
      </c>
      <c r="M18">
        <v>0</v>
      </c>
      <c r="N18" s="42">
        <v>7.27</v>
      </c>
      <c r="O18" s="42">
        <v>3.38</v>
      </c>
      <c r="P18" s="42">
        <v>2.88</v>
      </c>
      <c r="Q18" s="42">
        <v>0.5</v>
      </c>
      <c r="R18" s="42">
        <v>0.46</v>
      </c>
      <c r="S18" s="42">
        <v>3.35</v>
      </c>
      <c r="T18" s="42">
        <v>0.04</v>
      </c>
      <c r="U18" s="42">
        <v>2.77</v>
      </c>
      <c r="V18" s="42">
        <v>0</v>
      </c>
      <c r="W18">
        <v>0.15</v>
      </c>
      <c r="X18">
        <v>0.14000000000000001</v>
      </c>
      <c r="Y18">
        <v>0.08</v>
      </c>
      <c r="Z18">
        <v>0.08</v>
      </c>
      <c r="AA18">
        <v>0.08</v>
      </c>
      <c r="AB18" s="42">
        <v>2.14E-4</v>
      </c>
      <c r="AC18" s="42">
        <v>8.8800000000000008</v>
      </c>
      <c r="AD18">
        <v>9.5299999999999994</v>
      </c>
      <c r="AE18" s="42">
        <v>0</v>
      </c>
      <c r="AF18" s="42">
        <v>0.78</v>
      </c>
      <c r="AG18" s="42">
        <v>0</v>
      </c>
      <c r="AH18" s="42">
        <v>0</v>
      </c>
      <c r="AI18">
        <v>0</v>
      </c>
      <c r="AJ18" s="42">
        <v>0</v>
      </c>
      <c r="AK18">
        <v>0</v>
      </c>
      <c r="AL18">
        <v>0.08</v>
      </c>
      <c r="AM18">
        <v>0</v>
      </c>
      <c r="AN18">
        <v>0</v>
      </c>
      <c r="AO18" s="42">
        <v>0</v>
      </c>
      <c r="AP18" s="42">
        <v>0</v>
      </c>
      <c r="AQ18">
        <v>0</v>
      </c>
      <c r="AR18" s="42">
        <v>0</v>
      </c>
      <c r="AS18" s="42">
        <v>0</v>
      </c>
      <c r="AT18" s="42">
        <v>0</v>
      </c>
      <c r="AU18">
        <v>0</v>
      </c>
      <c r="AV18">
        <v>0</v>
      </c>
      <c r="AW18" s="42">
        <v>0</v>
      </c>
      <c r="AX18">
        <v>0</v>
      </c>
      <c r="AY18">
        <v>0</v>
      </c>
      <c r="AZ18">
        <v>0</v>
      </c>
      <c r="BA18" s="42">
        <v>0</v>
      </c>
      <c r="BB18" s="42">
        <v>0</v>
      </c>
      <c r="BC18">
        <v>0</v>
      </c>
      <c r="BD18">
        <v>0</v>
      </c>
      <c r="BE18" s="42">
        <v>0</v>
      </c>
      <c r="BF18" s="42">
        <v>0</v>
      </c>
      <c r="BG18" s="42">
        <v>0</v>
      </c>
      <c r="BH18" s="42" t="s">
        <v>140</v>
      </c>
      <c r="BI18" s="42" t="s">
        <v>140</v>
      </c>
      <c r="BJ18" t="s">
        <v>140</v>
      </c>
      <c r="BK18" s="42">
        <v>0</v>
      </c>
      <c r="BL18" s="42" t="s">
        <v>140</v>
      </c>
      <c r="BM18" t="s">
        <v>140</v>
      </c>
      <c r="BN18" t="s">
        <v>140</v>
      </c>
      <c r="BO18" t="s">
        <v>140</v>
      </c>
      <c r="BP18" t="s">
        <v>140</v>
      </c>
      <c r="BQ18">
        <v>0.15021399999999999</v>
      </c>
      <c r="BR18">
        <v>316.52</v>
      </c>
      <c r="BS18">
        <v>0</v>
      </c>
      <c r="BT18">
        <v>0</v>
      </c>
      <c r="BU18">
        <v>0</v>
      </c>
      <c r="BV18">
        <v>0</v>
      </c>
      <c r="BW18">
        <v>0</v>
      </c>
      <c r="BX18" s="42">
        <v>0</v>
      </c>
      <c r="BY18">
        <v>0</v>
      </c>
      <c r="BZ18">
        <v>0</v>
      </c>
      <c r="CA18">
        <v>0</v>
      </c>
      <c r="CB18">
        <v>0</v>
      </c>
      <c r="CC18"/>
      <c r="CD18"/>
      <c r="CE18"/>
      <c r="CF18" s="42"/>
      <c r="CG18"/>
      <c r="CH18" s="42"/>
      <c r="CI18"/>
      <c r="CJ18"/>
      <c r="CK18"/>
      <c r="CL18"/>
      <c r="CM18"/>
      <c r="CN18"/>
      <c r="CO18"/>
      <c r="CP18"/>
      <c r="CQ18"/>
      <c r="CR18" s="42"/>
      <c r="CS18" s="42"/>
      <c r="CT18"/>
      <c r="CU18" s="42"/>
      <c r="CV18"/>
      <c r="CW18" s="42"/>
      <c r="CX18"/>
      <c r="CY18" s="42"/>
      <c r="CZ18"/>
      <c r="DA18"/>
      <c r="DB18" s="42"/>
      <c r="DC18" s="42"/>
      <c r="DD18" s="42"/>
      <c r="DE18" s="42"/>
      <c r="DF18" s="42"/>
      <c r="DG18" s="42"/>
      <c r="DH18" s="42"/>
      <c r="DI18" s="42"/>
      <c r="DJ18" s="42"/>
      <c r="DK18" s="42"/>
      <c r="DL18"/>
      <c r="DM18" s="42"/>
      <c r="DN18" s="42"/>
      <c r="DO18" s="42"/>
      <c r="DP18" s="42"/>
      <c r="DQ18" s="42"/>
      <c r="DR18" s="42"/>
      <c r="DS18" s="42"/>
      <c r="DT18" s="42"/>
      <c r="DU18"/>
      <c r="DV18"/>
      <c r="DW18"/>
      <c r="DX18"/>
      <c r="DY18"/>
      <c r="DZ18"/>
      <c r="EA18"/>
      <c r="EB18"/>
      <c r="EC18"/>
      <c r="ED18"/>
      <c r="EE18"/>
      <c r="EF18"/>
      <c r="EG18"/>
      <c r="EH18"/>
      <c r="EI18"/>
      <c r="EJ18" s="42"/>
      <c r="EK18"/>
      <c r="EL18" s="42"/>
      <c r="EM18"/>
      <c r="EN18" s="42"/>
      <c r="EO18"/>
      <c r="EP18" s="42"/>
      <c r="EQ18" s="42"/>
      <c r="ER18" s="42"/>
      <c r="ES18" s="42"/>
      <c r="ET18" s="42"/>
      <c r="EU18"/>
      <c r="EV18" s="42"/>
      <c r="EW18" s="42"/>
      <c r="EX18"/>
      <c r="EY18"/>
      <c r="EZ18" s="42"/>
      <c r="FA18"/>
      <c r="FB18"/>
      <c r="FC18"/>
      <c r="FD18" s="42"/>
      <c r="FE18" s="42"/>
      <c r="FF18" s="42"/>
      <c r="FG18" s="42"/>
      <c r="FH18"/>
      <c r="FI18"/>
      <c r="FJ18"/>
      <c r="FK18"/>
      <c r="FL18" s="42"/>
      <c r="FM18" s="42"/>
      <c r="FN18"/>
      <c r="FO18"/>
      <c r="FP18" s="42"/>
      <c r="FQ18"/>
      <c r="FR18"/>
      <c r="FS18" s="42"/>
      <c r="FT18"/>
      <c r="FU18"/>
      <c r="FV18"/>
      <c r="FW18"/>
      <c r="FX18" s="42"/>
      <c r="FY18"/>
      <c r="FZ18"/>
      <c r="GA18"/>
      <c r="GB18"/>
      <c r="GC18"/>
      <c r="GD18"/>
      <c r="GE18"/>
      <c r="GF18" s="42"/>
      <c r="GG18" s="42"/>
      <c r="GH18"/>
      <c r="GI18" s="42"/>
      <c r="HH18" s="3"/>
      <c r="HJ18" s="3"/>
      <c r="HN18" s="3"/>
      <c r="HP18" s="3"/>
      <c r="HV18" s="3"/>
      <c r="HW18" s="3"/>
      <c r="HX18" s="3"/>
      <c r="HY18" s="3"/>
      <c r="HZ18" s="3"/>
      <c r="IA18" s="3"/>
      <c r="IC18" s="3"/>
      <c r="ID18" s="3"/>
      <c r="IH18" s="3"/>
      <c r="II18" s="3"/>
      <c r="IQ18" s="3"/>
      <c r="IR18" s="3"/>
      <c r="IS18" s="3"/>
      <c r="IT18" s="3"/>
    </row>
    <row r="19" spans="2:254" ht="12" customHeight="1" x14ac:dyDescent="0.15">
      <c r="B19" t="s">
        <v>389</v>
      </c>
      <c r="C19" s="42">
        <v>423204</v>
      </c>
      <c r="D19" s="42">
        <v>436774</v>
      </c>
      <c r="E19" s="42">
        <v>330189</v>
      </c>
      <c r="F19" s="42">
        <v>106586</v>
      </c>
      <c r="G19" s="42">
        <v>83105.61</v>
      </c>
      <c r="H19" s="42">
        <v>23480.23</v>
      </c>
      <c r="I19" s="42">
        <v>9912.27</v>
      </c>
      <c r="J19" s="42">
        <v>13122.53</v>
      </c>
      <c r="K19">
        <v>445.43</v>
      </c>
      <c r="L19">
        <v>1.83</v>
      </c>
      <c r="M19">
        <v>1.1200000000000001</v>
      </c>
      <c r="N19" s="42">
        <v>95575.53</v>
      </c>
      <c r="O19" s="42">
        <v>20823.78</v>
      </c>
      <c r="P19" s="42">
        <v>19578.349999999999</v>
      </c>
      <c r="Q19" s="42">
        <v>1245.43</v>
      </c>
      <c r="R19" s="42">
        <v>1216.47</v>
      </c>
      <c r="S19" s="42">
        <v>20794.810000000001</v>
      </c>
      <c r="T19" s="42">
        <v>28.96</v>
      </c>
      <c r="U19" s="42">
        <v>21500.54</v>
      </c>
      <c r="V19" s="42">
        <v>25.02</v>
      </c>
      <c r="W19">
        <v>8077.07</v>
      </c>
      <c r="X19">
        <v>138.58000000000001</v>
      </c>
      <c r="Y19">
        <v>4.38</v>
      </c>
      <c r="Z19" s="42">
        <v>4.3795520000000003</v>
      </c>
      <c r="AA19" s="42">
        <v>4.3795520000000003</v>
      </c>
      <c r="AB19" s="42">
        <v>6.9200000000000002E-4</v>
      </c>
      <c r="AC19" s="42">
        <v>12062.44</v>
      </c>
      <c r="AD19" s="42">
        <v>26308.639999999999</v>
      </c>
      <c r="AE19" s="42">
        <v>157.69</v>
      </c>
      <c r="AF19" s="42">
        <v>1060.0899999999999</v>
      </c>
      <c r="AG19">
        <v>0</v>
      </c>
      <c r="AH19" s="42">
        <v>2.499647</v>
      </c>
      <c r="AI19" s="42">
        <v>20.82</v>
      </c>
      <c r="AJ19">
        <v>0</v>
      </c>
      <c r="AK19">
        <v>1.088228</v>
      </c>
      <c r="AL19" s="42">
        <v>5.4677790000000002</v>
      </c>
      <c r="AM19">
        <v>0</v>
      </c>
      <c r="AN19">
        <v>3036.51</v>
      </c>
      <c r="AO19" s="42">
        <v>1.088228</v>
      </c>
      <c r="AP19" s="42">
        <v>3.17722E-2</v>
      </c>
      <c r="AQ19" s="42">
        <v>1.088228</v>
      </c>
      <c r="AR19" s="42">
        <v>1.088228</v>
      </c>
      <c r="AS19" s="42">
        <v>1.088228</v>
      </c>
      <c r="AT19" s="42">
        <v>3.17722E-2</v>
      </c>
      <c r="AU19" s="42">
        <v>0</v>
      </c>
      <c r="AV19">
        <v>0</v>
      </c>
      <c r="AW19" s="42">
        <v>0</v>
      </c>
      <c r="AX19" s="42">
        <v>0</v>
      </c>
      <c r="AY19" s="42">
        <v>0</v>
      </c>
      <c r="AZ19" s="42">
        <v>160.18960000000001</v>
      </c>
      <c r="BA19" s="42">
        <v>3.0000000000000001E-6</v>
      </c>
      <c r="BB19" s="42">
        <v>160.18969999999999</v>
      </c>
      <c r="BC19" s="42">
        <v>156.14259999999999</v>
      </c>
      <c r="BD19" s="42">
        <v>4.0470309999999996</v>
      </c>
      <c r="BE19" s="42">
        <v>0</v>
      </c>
      <c r="BF19" s="42">
        <v>0</v>
      </c>
      <c r="BG19" s="42">
        <v>22.65</v>
      </c>
      <c r="BH19" s="42" t="s">
        <v>140</v>
      </c>
      <c r="BI19" s="42" t="s">
        <v>140</v>
      </c>
      <c r="BJ19" s="42" t="s">
        <v>140</v>
      </c>
      <c r="BK19" s="42">
        <v>4.4842500000000002E-4</v>
      </c>
      <c r="BL19" s="42" t="s">
        <v>140</v>
      </c>
      <c r="BM19" t="s">
        <v>140</v>
      </c>
      <c r="BN19" t="s">
        <v>140</v>
      </c>
      <c r="BO19" t="s">
        <v>140</v>
      </c>
      <c r="BP19" s="42" t="s">
        <v>140</v>
      </c>
      <c r="BQ19" s="42">
        <v>11138.6</v>
      </c>
      <c r="BR19" s="42">
        <v>1647150</v>
      </c>
      <c r="BS19" s="42">
        <v>0</v>
      </c>
      <c r="BT19" s="42">
        <v>0</v>
      </c>
      <c r="BU19" s="42">
        <v>0</v>
      </c>
      <c r="BV19" s="42">
        <v>160.18960000000001</v>
      </c>
      <c r="BW19" s="42">
        <v>160.18969999999999</v>
      </c>
      <c r="BX19" s="42">
        <v>0</v>
      </c>
      <c r="BY19" s="42">
        <v>160.18969999999999</v>
      </c>
      <c r="BZ19" s="42">
        <v>0</v>
      </c>
      <c r="CA19" s="42">
        <v>4.0470309999999996</v>
      </c>
      <c r="CB19">
        <v>0</v>
      </c>
      <c r="CC19" s="42"/>
      <c r="CD19" s="42"/>
      <c r="CE19" s="42"/>
      <c r="CF19" s="42"/>
      <c r="CG19" s="42"/>
      <c r="CH19" s="42"/>
      <c r="CI19" s="42"/>
      <c r="CJ19" s="42"/>
      <c r="CK19" s="42"/>
      <c r="CL19" s="42"/>
      <c r="CM19" s="42"/>
      <c r="CN19" s="42"/>
      <c r="CO19" s="42"/>
      <c r="CP19" s="42"/>
      <c r="CQ19"/>
      <c r="CR19"/>
      <c r="CS19"/>
      <c r="CT19" s="42"/>
      <c r="CU19" s="42"/>
      <c r="CV19"/>
      <c r="CW19"/>
      <c r="CX19"/>
      <c r="CY19"/>
      <c r="CZ19" s="42"/>
      <c r="DA19"/>
      <c r="DB19"/>
      <c r="DC19" s="42"/>
      <c r="DD19" s="42"/>
      <c r="DE19" s="42"/>
      <c r="DF19" s="42"/>
      <c r="DG19" s="42"/>
      <c r="DH19" s="42"/>
      <c r="DI19" s="42"/>
      <c r="DJ19" s="42"/>
      <c r="DK19" s="42"/>
      <c r="DL19" s="42"/>
      <c r="DM19" s="42"/>
      <c r="DN19" s="42"/>
      <c r="DO19" s="42"/>
      <c r="DP19"/>
      <c r="DQ19" s="42"/>
      <c r="DR19" s="42"/>
      <c r="DS19"/>
      <c r="DT19" s="42"/>
      <c r="DU19" s="42"/>
      <c r="DV19"/>
      <c r="DW19"/>
      <c r="DX19"/>
      <c r="DY19"/>
      <c r="DZ19" s="42"/>
      <c r="EA19" s="42"/>
      <c r="EB19"/>
      <c r="EC19"/>
      <c r="ED19"/>
      <c r="EE19"/>
      <c r="EF19"/>
      <c r="EG19" s="42"/>
      <c r="EH19" s="42"/>
      <c r="EI19" s="42"/>
      <c r="EJ19" s="42"/>
      <c r="EK19"/>
      <c r="EL19"/>
      <c r="EM19" s="42"/>
      <c r="EN19" s="42"/>
      <c r="EO19" s="42"/>
      <c r="EP19" s="42"/>
      <c r="EQ19" s="42"/>
      <c r="ER19" s="42"/>
      <c r="ES19" s="42"/>
      <c r="ET19" s="42"/>
      <c r="EU19" s="42"/>
      <c r="EV19" s="42"/>
      <c r="EW19" s="42"/>
      <c r="EX19" s="42"/>
      <c r="EY19" s="42"/>
      <c r="EZ19" s="42"/>
      <c r="FA19" s="42"/>
      <c r="FB19" s="42"/>
      <c r="FC19" s="42"/>
      <c r="FD19" s="42"/>
      <c r="FE19" s="42"/>
      <c r="FF19" s="42"/>
      <c r="FG19" s="42"/>
      <c r="FH19" s="42"/>
      <c r="FI19" s="42"/>
      <c r="FJ19" s="42"/>
      <c r="FK19" s="42"/>
      <c r="FL19" s="42"/>
      <c r="FM19" s="42"/>
      <c r="FN19" s="42"/>
      <c r="FO19" s="42"/>
      <c r="FP19" s="42"/>
      <c r="FQ19" s="42"/>
      <c r="FR19" s="42"/>
      <c r="FS19" s="42"/>
      <c r="FT19" s="42"/>
      <c r="FU19" s="42"/>
      <c r="FV19" s="42"/>
      <c r="FW19" s="42"/>
      <c r="FX19" s="42"/>
      <c r="FY19" s="42"/>
      <c r="FZ19" s="42"/>
      <c r="GA19" s="42"/>
      <c r="GB19"/>
      <c r="GC19"/>
      <c r="GD19"/>
      <c r="GE19" s="42"/>
      <c r="GF19" s="42"/>
      <c r="GG19" s="42"/>
      <c r="GH19"/>
      <c r="GI19" s="42"/>
      <c r="GK19" s="3"/>
      <c r="GM19" s="3"/>
      <c r="GQ19" s="3"/>
      <c r="GS19" s="3"/>
      <c r="GW19" s="3"/>
      <c r="GX19" s="3"/>
      <c r="GY19" s="3"/>
      <c r="HC19" s="3"/>
      <c r="HE19" s="3"/>
      <c r="HI19" s="3"/>
      <c r="HJ19" s="3"/>
      <c r="HP19" s="3"/>
      <c r="HR19" s="3"/>
      <c r="IH19" s="3"/>
      <c r="II19" s="3"/>
      <c r="IQ19" s="3"/>
      <c r="IR19" s="3"/>
    </row>
    <row r="20" spans="2:254" ht="12" customHeight="1" x14ac:dyDescent="0.15">
      <c r="B20" t="s">
        <v>390</v>
      </c>
      <c r="C20" s="42">
        <v>7597.68</v>
      </c>
      <c r="D20" s="42">
        <v>11311.41</v>
      </c>
      <c r="E20" s="42">
        <v>4316.96</v>
      </c>
      <c r="F20" s="42">
        <v>6994.44</v>
      </c>
      <c r="G20" s="42">
        <v>1971.12</v>
      </c>
      <c r="H20" s="42">
        <v>5023.33</v>
      </c>
      <c r="I20" s="42">
        <v>1309.6500000000001</v>
      </c>
      <c r="J20" s="42">
        <v>1733.8</v>
      </c>
      <c r="K20">
        <v>1979.88</v>
      </c>
      <c r="L20">
        <v>0</v>
      </c>
      <c r="M20">
        <v>211.54</v>
      </c>
      <c r="N20" s="42">
        <v>509.99</v>
      </c>
      <c r="O20" s="42">
        <v>355.99</v>
      </c>
      <c r="P20" s="42">
        <v>258.02</v>
      </c>
      <c r="Q20" s="42">
        <v>97.96</v>
      </c>
      <c r="R20" s="42">
        <v>66.92</v>
      </c>
      <c r="S20" s="42">
        <v>324.94</v>
      </c>
      <c r="T20" s="42">
        <v>31.04</v>
      </c>
      <c r="U20" s="42">
        <v>266.2</v>
      </c>
      <c r="V20" s="42">
        <v>0.28999999999999998</v>
      </c>
      <c r="W20">
        <v>13.21</v>
      </c>
      <c r="X20">
        <v>138.05000000000001</v>
      </c>
      <c r="Y20">
        <v>100.65</v>
      </c>
      <c r="Z20">
        <v>100.65</v>
      </c>
      <c r="AA20" s="42">
        <v>100.65</v>
      </c>
      <c r="AB20" s="42">
        <v>2.3E-5</v>
      </c>
      <c r="AC20" s="42">
        <v>1593.73</v>
      </c>
      <c r="AD20" s="42">
        <v>1627.96</v>
      </c>
      <c r="AE20" s="42">
        <v>0</v>
      </c>
      <c r="AF20" s="42">
        <v>140.06</v>
      </c>
      <c r="AG20" s="42">
        <v>0</v>
      </c>
      <c r="AH20" s="42">
        <v>0</v>
      </c>
      <c r="AI20">
        <v>0</v>
      </c>
      <c r="AJ20" s="42">
        <v>0</v>
      </c>
      <c r="AK20">
        <v>205.53899999999999</v>
      </c>
      <c r="AL20">
        <v>306.18900000000002</v>
      </c>
      <c r="AM20">
        <v>0</v>
      </c>
      <c r="AN20">
        <v>0</v>
      </c>
      <c r="AO20" s="42">
        <v>205.53899999999999</v>
      </c>
      <c r="AP20" s="42">
        <v>6.0009870000000003</v>
      </c>
      <c r="AQ20" s="42">
        <v>205.53899999999999</v>
      </c>
      <c r="AR20" s="42">
        <v>205.53899999999999</v>
      </c>
      <c r="AS20" s="42">
        <v>205.53899999999999</v>
      </c>
      <c r="AT20" s="42">
        <v>6.0009870000000003</v>
      </c>
      <c r="AU20" s="42">
        <v>0</v>
      </c>
      <c r="AV20">
        <v>0</v>
      </c>
      <c r="AW20" s="42">
        <v>0</v>
      </c>
      <c r="AX20" s="42">
        <v>0</v>
      </c>
      <c r="AY20" s="42">
        <v>0</v>
      </c>
      <c r="AZ20" s="42">
        <v>0</v>
      </c>
      <c r="BA20" s="42">
        <v>0</v>
      </c>
      <c r="BB20" s="42">
        <v>0</v>
      </c>
      <c r="BC20" s="42">
        <v>0</v>
      </c>
      <c r="BD20" s="42">
        <v>0</v>
      </c>
      <c r="BE20" s="42">
        <v>0</v>
      </c>
      <c r="BF20" s="42">
        <v>0</v>
      </c>
      <c r="BG20" s="42">
        <v>0</v>
      </c>
      <c r="BH20" s="42" t="s">
        <v>140</v>
      </c>
      <c r="BI20" s="42" t="s">
        <v>140</v>
      </c>
      <c r="BJ20" s="42" t="s">
        <v>140</v>
      </c>
      <c r="BK20" s="42">
        <v>2.1687300000000002E-5</v>
      </c>
      <c r="BL20" s="42" t="s">
        <v>140</v>
      </c>
      <c r="BM20" s="42" t="s">
        <v>140</v>
      </c>
      <c r="BN20" s="42" t="s">
        <v>140</v>
      </c>
      <c r="BO20" s="42" t="s">
        <v>140</v>
      </c>
      <c r="BP20" s="42" t="s">
        <v>140</v>
      </c>
      <c r="BQ20" s="42">
        <v>13.500019999999999</v>
      </c>
      <c r="BR20" s="42">
        <v>47649.13</v>
      </c>
      <c r="BS20" s="42">
        <v>0</v>
      </c>
      <c r="BT20" s="42">
        <v>0</v>
      </c>
      <c r="BU20" s="42">
        <v>0</v>
      </c>
      <c r="BV20" s="42">
        <v>0</v>
      </c>
      <c r="BW20" s="42">
        <v>0</v>
      </c>
      <c r="BX20" s="42">
        <v>0</v>
      </c>
      <c r="BY20" s="42">
        <v>0</v>
      </c>
      <c r="BZ20" s="42">
        <v>0</v>
      </c>
      <c r="CA20" s="42">
        <v>0</v>
      </c>
      <c r="CB20" s="42">
        <v>0</v>
      </c>
      <c r="CC20" s="42"/>
      <c r="CD20" s="42"/>
      <c r="CE20" s="42"/>
      <c r="CF20" s="42"/>
      <c r="CG20" s="42"/>
      <c r="CH20" s="42"/>
      <c r="CI20" s="42"/>
      <c r="CJ20" s="42"/>
      <c r="CK20" s="42"/>
      <c r="CL20" s="42"/>
      <c r="CM20" s="42"/>
      <c r="CN20" s="42"/>
      <c r="CO20" s="42"/>
      <c r="CP20" s="42"/>
      <c r="CQ20" s="42"/>
      <c r="CR20" s="42"/>
      <c r="CS20" s="42"/>
      <c r="CT20" s="42"/>
      <c r="CU20" s="42"/>
      <c r="CV20" s="42"/>
      <c r="CW20" s="42"/>
      <c r="CX20" s="42"/>
      <c r="CY20" s="42"/>
      <c r="CZ20" s="42"/>
      <c r="DA20"/>
      <c r="DB20" s="42"/>
      <c r="DC20" s="42"/>
      <c r="DD20" s="42"/>
      <c r="DE20" s="42"/>
      <c r="DF20" s="42"/>
      <c r="DG20" s="42"/>
      <c r="DH20" s="42"/>
      <c r="DI20"/>
      <c r="DJ20"/>
      <c r="DK20"/>
      <c r="DL20"/>
      <c r="DM20" s="42"/>
      <c r="DN20"/>
      <c r="DO20"/>
      <c r="DP20"/>
      <c r="DQ20"/>
      <c r="DR20"/>
      <c r="DS20"/>
      <c r="DT20"/>
      <c r="DU20"/>
      <c r="DV20"/>
      <c r="DW20"/>
      <c r="DX20"/>
      <c r="DY20"/>
      <c r="DZ20"/>
      <c r="EA20"/>
      <c r="EB20"/>
      <c r="EC20"/>
      <c r="ED20"/>
      <c r="EE20"/>
      <c r="EF20" s="42"/>
      <c r="EG20" s="42"/>
      <c r="EH20" s="42"/>
      <c r="EI20" s="42"/>
      <c r="EJ20" s="42"/>
      <c r="EK20" s="42"/>
      <c r="EL20" s="42"/>
      <c r="EM20" s="42"/>
      <c r="EN20" s="42"/>
      <c r="EO20" s="42"/>
      <c r="EP20" s="42"/>
      <c r="EQ20" s="42"/>
      <c r="ER20" s="42"/>
      <c r="ES20" s="42"/>
      <c r="ET20" s="42"/>
      <c r="EU20"/>
      <c r="EV20" s="42"/>
      <c r="EW20" s="42"/>
      <c r="EX20" s="42"/>
      <c r="EY20"/>
      <c r="EZ20" s="42"/>
      <c r="FA20"/>
      <c r="FB20"/>
      <c r="FC20"/>
      <c r="FD20" s="42"/>
      <c r="FE20" s="42"/>
      <c r="FF20" s="42"/>
      <c r="FG20" s="42"/>
      <c r="FH20"/>
      <c r="FI20"/>
      <c r="FJ20"/>
      <c r="FK20"/>
      <c r="FL20"/>
      <c r="FM20"/>
      <c r="FN20"/>
      <c r="FO20"/>
      <c r="FP20"/>
      <c r="FQ20"/>
      <c r="FR20"/>
      <c r="FS20"/>
      <c r="FT20"/>
      <c r="FU20"/>
      <c r="FV20"/>
      <c r="FW20"/>
      <c r="FX20" s="42"/>
      <c r="FY20"/>
      <c r="FZ20"/>
      <c r="GA20"/>
      <c r="GB20"/>
      <c r="GC20"/>
      <c r="GD20"/>
      <c r="GE20"/>
      <c r="GF20" s="42"/>
      <c r="GG20" s="42"/>
      <c r="GH20" s="42"/>
      <c r="GI20"/>
      <c r="GN20" s="3"/>
      <c r="GP20" s="3"/>
      <c r="GQ20" s="3"/>
      <c r="GR20" s="3"/>
      <c r="GS20" s="3"/>
      <c r="GT20" s="3"/>
      <c r="GU20" s="3"/>
      <c r="GV20" s="3"/>
      <c r="GW20" s="3"/>
      <c r="GX20" s="3"/>
      <c r="GY20" s="3"/>
      <c r="GZ20" s="3"/>
      <c r="HA20" s="3"/>
      <c r="HB20" s="3"/>
      <c r="HC20" s="3"/>
      <c r="HD20" s="3"/>
      <c r="HE20" s="3"/>
      <c r="HF20" s="3"/>
      <c r="HG20" s="3"/>
      <c r="HH20" s="3"/>
      <c r="HJ20" s="3"/>
      <c r="HK20" s="3"/>
      <c r="HN20" s="3"/>
      <c r="HO20" s="3"/>
      <c r="HP20" s="3"/>
      <c r="HQ20" s="3"/>
      <c r="HR20" s="3"/>
      <c r="HT20" s="3"/>
      <c r="HV20" s="3"/>
      <c r="HX20" s="3"/>
      <c r="HY20" s="3"/>
      <c r="IA20" s="3"/>
      <c r="IH20" s="3"/>
      <c r="II20" s="3"/>
      <c r="IP20" s="3"/>
      <c r="IQ20" s="3"/>
      <c r="IR20" s="3"/>
    </row>
    <row r="21" spans="2:254" ht="12" customHeight="1" x14ac:dyDescent="0.15">
      <c r="B21" t="s">
        <v>148</v>
      </c>
      <c r="C21" s="42">
        <v>732.46</v>
      </c>
      <c r="D21">
        <v>732.47</v>
      </c>
      <c r="E21">
        <v>725.24</v>
      </c>
      <c r="F21" s="42">
        <v>7.23</v>
      </c>
      <c r="G21" s="42">
        <v>7.16</v>
      </c>
      <c r="H21" s="42">
        <v>7.0000000000000007E-2</v>
      </c>
      <c r="I21" s="42">
        <v>0.03</v>
      </c>
      <c r="J21" s="42">
        <v>0.04</v>
      </c>
      <c r="K21">
        <v>0</v>
      </c>
      <c r="L21">
        <v>0</v>
      </c>
      <c r="M21">
        <v>0</v>
      </c>
      <c r="N21" s="42">
        <v>4985.22</v>
      </c>
      <c r="O21" s="42">
        <v>33.53</v>
      </c>
      <c r="P21" s="42">
        <v>33.49</v>
      </c>
      <c r="Q21" s="42">
        <v>0.04</v>
      </c>
      <c r="R21" s="42">
        <v>0.04</v>
      </c>
      <c r="S21" s="42">
        <v>33.53</v>
      </c>
      <c r="T21" s="42">
        <v>0</v>
      </c>
      <c r="U21" s="42">
        <v>23.63</v>
      </c>
      <c r="V21" s="42">
        <v>0.02</v>
      </c>
      <c r="W21">
        <v>294.92</v>
      </c>
      <c r="X21">
        <v>0.02</v>
      </c>
      <c r="Y21">
        <v>0</v>
      </c>
      <c r="Z21" s="42">
        <v>0</v>
      </c>
      <c r="AA21" s="42">
        <v>0</v>
      </c>
      <c r="AB21" s="42">
        <v>2.3E-5</v>
      </c>
      <c r="AC21" s="42">
        <v>0.04</v>
      </c>
      <c r="AD21" s="42">
        <v>0.01</v>
      </c>
      <c r="AE21" s="42">
        <v>697.92</v>
      </c>
      <c r="AF21" s="42">
        <v>0</v>
      </c>
      <c r="AG21" s="42">
        <v>0</v>
      </c>
      <c r="AH21" s="42">
        <v>0</v>
      </c>
      <c r="AI21" s="42">
        <v>0</v>
      </c>
      <c r="AJ21">
        <v>168</v>
      </c>
      <c r="AK21">
        <v>0</v>
      </c>
      <c r="AL21">
        <v>0</v>
      </c>
      <c r="AM21">
        <v>0</v>
      </c>
      <c r="AN21">
        <v>0</v>
      </c>
      <c r="AO21" s="42">
        <v>0</v>
      </c>
      <c r="AP21" s="42">
        <v>0</v>
      </c>
      <c r="AQ21" s="42">
        <v>0</v>
      </c>
      <c r="AR21" s="42">
        <v>0</v>
      </c>
      <c r="AS21" s="42">
        <v>0</v>
      </c>
      <c r="AT21" s="42">
        <v>0</v>
      </c>
      <c r="AU21" s="42">
        <v>0</v>
      </c>
      <c r="AV21" s="42">
        <v>0</v>
      </c>
      <c r="AW21" s="42">
        <v>0</v>
      </c>
      <c r="AX21" s="42">
        <v>0</v>
      </c>
      <c r="AY21" s="42">
        <v>0</v>
      </c>
      <c r="AZ21" s="42">
        <v>697.92</v>
      </c>
      <c r="BA21" s="42">
        <v>3.0000000000000001E-6</v>
      </c>
      <c r="BB21" s="42">
        <v>697.92</v>
      </c>
      <c r="BC21" s="42">
        <v>572.3768</v>
      </c>
      <c r="BD21" s="42">
        <v>125.5432</v>
      </c>
      <c r="BE21" s="42">
        <v>3.0000000000000001E-6</v>
      </c>
      <c r="BF21" s="42">
        <v>3.0000000000000001E-6</v>
      </c>
      <c r="BG21" s="42">
        <v>168</v>
      </c>
      <c r="BH21" s="42" t="s">
        <v>140</v>
      </c>
      <c r="BI21" t="s">
        <v>140</v>
      </c>
      <c r="BJ21" t="s">
        <v>140</v>
      </c>
      <c r="BK21" s="42">
        <v>0</v>
      </c>
      <c r="BL21" s="42" t="s">
        <v>140</v>
      </c>
      <c r="BM21" s="42" t="s">
        <v>140</v>
      </c>
      <c r="BN21" s="42" t="s">
        <v>140</v>
      </c>
      <c r="BO21" s="42" t="s">
        <v>140</v>
      </c>
      <c r="BP21" s="42" t="s">
        <v>140</v>
      </c>
      <c r="BQ21" s="42">
        <v>294.94</v>
      </c>
      <c r="BR21" s="42">
        <v>7314.25</v>
      </c>
      <c r="BS21" s="42">
        <v>0</v>
      </c>
      <c r="BT21" s="42">
        <v>0</v>
      </c>
      <c r="BU21" s="42">
        <v>0</v>
      </c>
      <c r="BV21">
        <v>697.92</v>
      </c>
      <c r="BW21" s="42">
        <v>697.92</v>
      </c>
      <c r="BX21" s="42">
        <v>0</v>
      </c>
      <c r="BY21" s="42">
        <v>697.92</v>
      </c>
      <c r="BZ21" s="42">
        <v>0</v>
      </c>
      <c r="CA21" s="42">
        <v>125.5432</v>
      </c>
      <c r="CB21" s="42">
        <v>3.0000000000000001E-6</v>
      </c>
      <c r="CC21" s="42"/>
      <c r="CD21" s="42"/>
      <c r="CE21" s="42"/>
      <c r="CF21" s="42"/>
      <c r="CG21" s="42"/>
      <c r="CH21" s="42"/>
      <c r="CI21" s="42"/>
      <c r="CJ21" s="42"/>
      <c r="CK21" s="42"/>
      <c r="CL21" s="42"/>
      <c r="CM21" s="42"/>
      <c r="CN21" s="42"/>
      <c r="CO21" s="42"/>
      <c r="CP21" s="42"/>
      <c r="CQ21" s="42"/>
      <c r="CR21" s="42"/>
      <c r="CS21"/>
      <c r="CT21" s="42"/>
      <c r="CU21" s="42"/>
      <c r="CV21"/>
      <c r="CW21"/>
      <c r="CX21" s="42"/>
      <c r="CY21" s="42"/>
      <c r="CZ21" s="42"/>
      <c r="DA21" s="42"/>
      <c r="DB21"/>
      <c r="DC21" s="42"/>
      <c r="DD21" s="42"/>
      <c r="DE21" s="42"/>
      <c r="DF21" s="42"/>
      <c r="DG21" s="42"/>
      <c r="DH21" s="42"/>
      <c r="DI21" s="42"/>
      <c r="DJ21" s="42"/>
      <c r="DK21" s="42"/>
      <c r="DL21"/>
      <c r="DM21" s="42"/>
      <c r="DN21" s="42"/>
      <c r="DO21" s="42"/>
      <c r="DP21" s="42"/>
      <c r="DQ21" s="42"/>
      <c r="DR21" s="42"/>
      <c r="DS21" s="42"/>
      <c r="DT21" s="42"/>
      <c r="DU21" s="42"/>
      <c r="DV21" s="42"/>
      <c r="DW21" s="42"/>
      <c r="DX21" s="42"/>
      <c r="DY21" s="42"/>
      <c r="DZ21" s="42"/>
      <c r="EA21" s="42"/>
      <c r="EB21"/>
      <c r="EC21"/>
      <c r="ED21" s="42"/>
      <c r="EE21" s="42"/>
      <c r="EF21"/>
      <c r="EG21" s="42"/>
      <c r="EH21" s="42"/>
      <c r="EI21" s="42"/>
      <c r="EJ21" s="42"/>
      <c r="EK21"/>
      <c r="EL21" s="42"/>
      <c r="EM21" s="42"/>
      <c r="EN21" s="42"/>
      <c r="EO21" s="42"/>
      <c r="EP21" s="42"/>
      <c r="EQ21" s="42"/>
      <c r="ER21" s="42"/>
      <c r="ES21" s="42"/>
      <c r="ET21" s="42"/>
      <c r="EU21"/>
      <c r="EV21"/>
      <c r="EW21" s="42"/>
      <c r="EX21"/>
      <c r="EY21"/>
      <c r="EZ21"/>
      <c r="FA21"/>
      <c r="FB21"/>
      <c r="FC21"/>
      <c r="FD21"/>
      <c r="FE21" s="42"/>
      <c r="FF21" s="42"/>
      <c r="FG21" s="42"/>
      <c r="FH21"/>
      <c r="FI21"/>
      <c r="FJ21"/>
      <c r="FK21"/>
      <c r="FL21"/>
      <c r="FM21"/>
      <c r="FN21"/>
      <c r="FO21" s="42"/>
      <c r="FP21" s="42"/>
      <c r="FQ21" s="42"/>
      <c r="FR21" s="42"/>
      <c r="FS21"/>
      <c r="FT21" s="42"/>
      <c r="FU21" s="42"/>
      <c r="FV21" s="42"/>
      <c r="FW21" s="42"/>
      <c r="FX21" s="42"/>
      <c r="FY21" s="42"/>
      <c r="FZ21"/>
      <c r="GA21" s="42"/>
      <c r="GB21"/>
      <c r="GC21" s="42"/>
      <c r="GD21"/>
      <c r="GE21" s="42"/>
      <c r="GF21" s="42"/>
      <c r="GG21" s="42"/>
      <c r="GH21" s="42"/>
      <c r="GI21" s="42"/>
      <c r="GJ21" s="3"/>
      <c r="GK21" s="3"/>
      <c r="GM21" s="3"/>
      <c r="GN21" s="3"/>
      <c r="GO21" s="3"/>
      <c r="GP21" s="3"/>
      <c r="GQ21" s="3"/>
      <c r="GR21" s="3"/>
      <c r="GS21" s="3"/>
      <c r="GT21" s="3"/>
      <c r="GU21" s="3"/>
      <c r="GV21" s="3"/>
      <c r="GW21" s="3"/>
      <c r="GX21" s="3"/>
      <c r="GY21" s="3"/>
      <c r="GZ21" s="3"/>
      <c r="HA21" s="3"/>
      <c r="HB21" s="3"/>
      <c r="HC21" s="3"/>
      <c r="HD21" s="3"/>
      <c r="HE21" s="3"/>
      <c r="HG21" s="3"/>
      <c r="HH21" s="3"/>
      <c r="HO21" s="3"/>
      <c r="HP21" s="3"/>
      <c r="HQ21" s="3"/>
      <c r="HR21" s="3"/>
      <c r="HY21" s="3"/>
      <c r="HZ21" s="3"/>
      <c r="IA21" s="3"/>
      <c r="IB21" s="3"/>
      <c r="IC21" s="3"/>
      <c r="ID21" s="3"/>
      <c r="IE21" s="3"/>
      <c r="IF21" s="3"/>
      <c r="IG21" s="3"/>
      <c r="IH21" s="3"/>
      <c r="II21" s="3"/>
      <c r="IJ21" s="3"/>
      <c r="IK21" s="3"/>
      <c r="IL21" s="3"/>
      <c r="IO21" s="3"/>
      <c r="IP21" s="3"/>
      <c r="IQ21" s="3"/>
      <c r="IR21" s="3"/>
      <c r="IS21" s="3"/>
    </row>
    <row r="22" spans="2:254" ht="12" customHeight="1" x14ac:dyDescent="0.15">
      <c r="B22" t="s">
        <v>798</v>
      </c>
      <c r="C22" s="42">
        <v>0</v>
      </c>
      <c r="D22">
        <v>0</v>
      </c>
      <c r="E22">
        <v>0</v>
      </c>
      <c r="F22" s="42">
        <v>0</v>
      </c>
      <c r="G22" s="42">
        <v>0</v>
      </c>
      <c r="H22" s="42">
        <v>0</v>
      </c>
      <c r="I22" s="42">
        <v>0</v>
      </c>
      <c r="J22" s="42">
        <v>0</v>
      </c>
      <c r="K22">
        <v>0</v>
      </c>
      <c r="L22">
        <v>0</v>
      </c>
      <c r="M22">
        <v>0</v>
      </c>
      <c r="N22" s="42">
        <v>103.26</v>
      </c>
      <c r="O22" s="42">
        <v>0</v>
      </c>
      <c r="P22" s="42">
        <v>0</v>
      </c>
      <c r="Q22" s="42">
        <v>0</v>
      </c>
      <c r="R22" s="42">
        <v>0</v>
      </c>
      <c r="S22" s="42">
        <v>0</v>
      </c>
      <c r="T22" s="42">
        <v>0</v>
      </c>
      <c r="U22" s="42">
        <v>0</v>
      </c>
      <c r="V22" s="42">
        <v>0</v>
      </c>
      <c r="W22">
        <v>2.12</v>
      </c>
      <c r="X22">
        <v>0</v>
      </c>
      <c r="Y22">
        <v>0</v>
      </c>
      <c r="Z22" s="42">
        <v>0</v>
      </c>
      <c r="AA22" s="42">
        <v>0</v>
      </c>
      <c r="AB22" s="42">
        <v>0</v>
      </c>
      <c r="AC22" s="42">
        <v>0</v>
      </c>
      <c r="AD22" s="42">
        <v>0</v>
      </c>
      <c r="AE22" s="42">
        <v>15.22</v>
      </c>
      <c r="AF22" s="42">
        <v>0</v>
      </c>
      <c r="AG22">
        <v>0</v>
      </c>
      <c r="AH22" s="42">
        <v>0</v>
      </c>
      <c r="AI22">
        <v>0</v>
      </c>
      <c r="AJ22">
        <v>0</v>
      </c>
      <c r="AK22">
        <v>0</v>
      </c>
      <c r="AL22" s="42">
        <v>0</v>
      </c>
      <c r="AM22" s="42">
        <v>0</v>
      </c>
      <c r="AN22">
        <v>0</v>
      </c>
      <c r="AO22" s="42">
        <v>0</v>
      </c>
      <c r="AP22" s="42">
        <v>0</v>
      </c>
      <c r="AQ22" s="42">
        <v>0</v>
      </c>
      <c r="AR22" s="42">
        <v>0</v>
      </c>
      <c r="AS22" s="42">
        <v>0</v>
      </c>
      <c r="AT22" s="42">
        <v>0</v>
      </c>
      <c r="AU22" s="42">
        <v>0</v>
      </c>
      <c r="AV22" s="42">
        <v>0</v>
      </c>
      <c r="AW22" s="42">
        <v>0</v>
      </c>
      <c r="AX22" s="42">
        <v>0</v>
      </c>
      <c r="AY22" s="42">
        <v>0</v>
      </c>
      <c r="AZ22" s="42">
        <v>15.22</v>
      </c>
      <c r="BA22" s="42">
        <v>4.9999999999999998E-8</v>
      </c>
      <c r="BB22" s="42">
        <v>15.22</v>
      </c>
      <c r="BC22" s="42">
        <v>2.0065900000000001E-2</v>
      </c>
      <c r="BD22" s="42">
        <v>15.19993</v>
      </c>
      <c r="BE22" s="42">
        <v>0</v>
      </c>
      <c r="BF22" s="42">
        <v>0</v>
      </c>
      <c r="BG22" s="42">
        <v>0</v>
      </c>
      <c r="BH22" s="42" t="s">
        <v>140</v>
      </c>
      <c r="BI22" t="s">
        <v>140</v>
      </c>
      <c r="BJ22" t="s">
        <v>140</v>
      </c>
      <c r="BK22" s="42">
        <v>0</v>
      </c>
      <c r="BL22" s="42" t="s">
        <v>140</v>
      </c>
      <c r="BM22" s="42" t="s">
        <v>140</v>
      </c>
      <c r="BN22" s="42" t="s">
        <v>140</v>
      </c>
      <c r="BO22" s="42" t="s">
        <v>140</v>
      </c>
      <c r="BP22" s="42" t="s">
        <v>140</v>
      </c>
      <c r="BQ22" s="42">
        <v>2.12</v>
      </c>
      <c r="BR22" s="42">
        <v>103.26</v>
      </c>
      <c r="BS22" s="42">
        <v>0</v>
      </c>
      <c r="BT22">
        <v>0</v>
      </c>
      <c r="BU22" s="42">
        <v>0</v>
      </c>
      <c r="BV22">
        <v>15.22</v>
      </c>
      <c r="BW22" s="42">
        <v>15.22</v>
      </c>
      <c r="BX22" s="42">
        <v>0</v>
      </c>
      <c r="BY22" s="42">
        <v>15.22</v>
      </c>
      <c r="BZ22" s="42">
        <v>0</v>
      </c>
      <c r="CA22" s="42">
        <v>15.19993</v>
      </c>
      <c r="CB22" s="42">
        <v>0</v>
      </c>
      <c r="CC22" s="42"/>
      <c r="CD22" s="42"/>
      <c r="CE22" s="42"/>
      <c r="CF22" s="42"/>
      <c r="CG22" s="42"/>
      <c r="CH22" s="42"/>
      <c r="CI22" s="42"/>
      <c r="CJ22" s="42"/>
      <c r="CK22" s="42"/>
      <c r="CL22" s="42"/>
      <c r="CM22" s="42"/>
      <c r="CN22" s="42"/>
      <c r="CO22" s="42"/>
      <c r="CP22" s="42"/>
      <c r="CQ22" s="42"/>
      <c r="CR22" s="42"/>
      <c r="CS22"/>
      <c r="CT22" s="42"/>
      <c r="CU22" s="42"/>
      <c r="CV22"/>
      <c r="CW22" s="42"/>
      <c r="CX22" s="42"/>
      <c r="CY22" s="42"/>
      <c r="CZ22" s="42"/>
      <c r="DA22"/>
      <c r="DB22"/>
      <c r="DC22" s="42"/>
      <c r="DD22" s="42"/>
      <c r="DE22" s="42"/>
      <c r="DF22" s="42"/>
      <c r="DG22" s="42"/>
      <c r="DH22" s="42"/>
      <c r="DI22"/>
      <c r="DJ22"/>
      <c r="DK22"/>
      <c r="DL22"/>
      <c r="DM22" s="42"/>
      <c r="DN22"/>
      <c r="DO22"/>
      <c r="DP22"/>
      <c r="DQ22"/>
      <c r="DR22"/>
      <c r="DS22"/>
      <c r="DT22"/>
      <c r="DU22"/>
      <c r="DV22"/>
      <c r="DW22"/>
      <c r="DX22"/>
      <c r="DY22"/>
      <c r="DZ22"/>
      <c r="EA22"/>
      <c r="EB22"/>
      <c r="EC22"/>
      <c r="ED22"/>
      <c r="EE22"/>
      <c r="EF22" s="42"/>
      <c r="EG22" s="42"/>
      <c r="EH22" s="42"/>
      <c r="EI22" s="42"/>
      <c r="EJ22" s="42"/>
      <c r="EK22"/>
      <c r="EL22"/>
      <c r="EM22" s="42"/>
      <c r="EN22" s="42"/>
      <c r="EO22" s="42"/>
      <c r="EP22" s="42"/>
      <c r="EQ22" s="42"/>
      <c r="ER22" s="42"/>
      <c r="ES22" s="42"/>
      <c r="ET22" s="42"/>
      <c r="EU22"/>
      <c r="EV22"/>
      <c r="EW22" s="42"/>
      <c r="EX22" s="42"/>
      <c r="EY22"/>
      <c r="EZ22"/>
      <c r="FA22"/>
      <c r="FB22"/>
      <c r="FC22"/>
      <c r="FD22"/>
      <c r="FE22" s="42"/>
      <c r="FF22" s="42"/>
      <c r="FG22" s="42"/>
      <c r="FH22"/>
      <c r="FI22"/>
      <c r="FJ22"/>
      <c r="FK22"/>
      <c r="FL22"/>
      <c r="FM22"/>
      <c r="FN22"/>
      <c r="FO22"/>
      <c r="FP22"/>
      <c r="FQ22"/>
      <c r="FR22"/>
      <c r="FS22"/>
      <c r="FT22"/>
      <c r="FU22"/>
      <c r="FV22"/>
      <c r="FW22"/>
      <c r="FX22" s="42"/>
      <c r="FY22"/>
      <c r="FZ22"/>
      <c r="GA22"/>
      <c r="GB22"/>
      <c r="GC22"/>
      <c r="GD22"/>
      <c r="GE22"/>
      <c r="GF22" s="42"/>
      <c r="GG22" s="42"/>
      <c r="GH22"/>
      <c r="GI22"/>
      <c r="GK22" s="3"/>
      <c r="GM22" s="3"/>
      <c r="GN22" s="3"/>
      <c r="GO22" s="3"/>
      <c r="GP22" s="3"/>
      <c r="GQ22" s="3"/>
      <c r="GR22" s="3"/>
      <c r="GS22" s="3"/>
      <c r="GT22" s="3"/>
      <c r="GU22" s="3"/>
      <c r="GV22" s="3"/>
      <c r="GW22" s="3"/>
      <c r="GX22" s="3"/>
      <c r="GY22" s="3"/>
      <c r="GZ22" s="3"/>
      <c r="HA22" s="3"/>
      <c r="HB22" s="3"/>
      <c r="HC22" s="3"/>
      <c r="HD22" s="3"/>
      <c r="HE22" s="3"/>
      <c r="HG22" s="3"/>
      <c r="HH22" s="3"/>
      <c r="HO22" s="3"/>
      <c r="HP22" s="3"/>
      <c r="HQ22" s="3"/>
      <c r="HR22" s="3"/>
      <c r="HT22" s="3"/>
      <c r="HV22" s="3"/>
      <c r="IH22" s="3"/>
      <c r="II22" s="3"/>
      <c r="IP22" s="3"/>
      <c r="IQ22" s="3"/>
      <c r="IR22" s="3"/>
    </row>
    <row r="23" spans="2:254" ht="12" customHeight="1" x14ac:dyDescent="0.15">
      <c r="B23" t="s">
        <v>151</v>
      </c>
      <c r="C23" s="42">
        <v>0</v>
      </c>
      <c r="D23">
        <v>0</v>
      </c>
      <c r="E23">
        <v>0</v>
      </c>
      <c r="F23" s="42">
        <v>0</v>
      </c>
      <c r="G23" s="42">
        <v>0</v>
      </c>
      <c r="H23" s="42">
        <v>0</v>
      </c>
      <c r="I23" s="42">
        <v>0</v>
      </c>
      <c r="J23" s="42">
        <v>0</v>
      </c>
      <c r="K23">
        <v>0</v>
      </c>
      <c r="L23">
        <v>0</v>
      </c>
      <c r="M23">
        <v>0</v>
      </c>
      <c r="N23" s="42">
        <v>0</v>
      </c>
      <c r="O23" s="42">
        <v>0</v>
      </c>
      <c r="P23" s="42">
        <v>0</v>
      </c>
      <c r="Q23" s="42">
        <v>0</v>
      </c>
      <c r="R23" s="42">
        <v>0</v>
      </c>
      <c r="S23" s="42">
        <v>0</v>
      </c>
      <c r="T23" s="42">
        <v>0</v>
      </c>
      <c r="U23" s="42">
        <v>0</v>
      </c>
      <c r="V23" s="42">
        <v>0</v>
      </c>
      <c r="W23">
        <v>0</v>
      </c>
      <c r="X23">
        <v>0</v>
      </c>
      <c r="Y23">
        <v>0</v>
      </c>
      <c r="Z23" s="42">
        <v>0</v>
      </c>
      <c r="AA23" s="42">
        <v>0</v>
      </c>
      <c r="AB23" s="42">
        <v>0</v>
      </c>
      <c r="AC23" s="42">
        <v>0</v>
      </c>
      <c r="AD23" s="42">
        <v>0</v>
      </c>
      <c r="AE23">
        <v>0</v>
      </c>
      <c r="AF23" s="42">
        <v>0</v>
      </c>
      <c r="AG23">
        <v>0</v>
      </c>
      <c r="AH23" s="42">
        <v>0</v>
      </c>
      <c r="AI23">
        <v>0</v>
      </c>
      <c r="AJ23">
        <v>0</v>
      </c>
      <c r="AK23">
        <v>0</v>
      </c>
      <c r="AL23" s="42">
        <v>0</v>
      </c>
      <c r="AM23" s="42">
        <v>0</v>
      </c>
      <c r="AN23">
        <v>0</v>
      </c>
      <c r="AO23" s="42">
        <v>0</v>
      </c>
      <c r="AP23" s="42">
        <v>0</v>
      </c>
      <c r="AQ23" s="42">
        <v>0</v>
      </c>
      <c r="AR23" s="42">
        <v>0</v>
      </c>
      <c r="AS23" s="42">
        <v>0</v>
      </c>
      <c r="AT23" s="42">
        <v>0</v>
      </c>
      <c r="AU23" s="42">
        <v>0</v>
      </c>
      <c r="AV23" s="42">
        <v>0</v>
      </c>
      <c r="AW23" s="42">
        <v>0</v>
      </c>
      <c r="AX23" s="42">
        <v>0</v>
      </c>
      <c r="AY23" s="42">
        <v>0</v>
      </c>
      <c r="AZ23" s="42">
        <v>0</v>
      </c>
      <c r="BA23" s="42">
        <v>0</v>
      </c>
      <c r="BB23" s="42">
        <v>0</v>
      </c>
      <c r="BC23" s="42">
        <v>0</v>
      </c>
      <c r="BD23" s="42">
        <v>0</v>
      </c>
      <c r="BE23" s="42">
        <v>0</v>
      </c>
      <c r="BF23" s="42">
        <v>0</v>
      </c>
      <c r="BG23" s="42">
        <v>0</v>
      </c>
      <c r="BH23" s="42" t="s">
        <v>140</v>
      </c>
      <c r="BI23" t="s">
        <v>140</v>
      </c>
      <c r="BJ23" s="42" t="s">
        <v>140</v>
      </c>
      <c r="BK23" s="42">
        <v>0</v>
      </c>
      <c r="BL23" s="42" t="s">
        <v>140</v>
      </c>
      <c r="BM23" s="42" t="s">
        <v>140</v>
      </c>
      <c r="BN23" s="42" t="s">
        <v>140</v>
      </c>
      <c r="BO23" s="42" t="s">
        <v>140</v>
      </c>
      <c r="BP23" s="42" t="s">
        <v>140</v>
      </c>
      <c r="BQ23" s="42">
        <v>0</v>
      </c>
      <c r="BR23" s="42">
        <v>0</v>
      </c>
      <c r="BS23" s="42">
        <v>0</v>
      </c>
      <c r="BT23">
        <v>0</v>
      </c>
      <c r="BU23" s="42">
        <v>0</v>
      </c>
      <c r="BV23" s="42">
        <v>0</v>
      </c>
      <c r="BW23" s="42">
        <v>0</v>
      </c>
      <c r="BX23" s="42">
        <v>0</v>
      </c>
      <c r="BY23" s="42">
        <v>0</v>
      </c>
      <c r="BZ23" s="42">
        <v>0</v>
      </c>
      <c r="CA23" s="42">
        <v>0</v>
      </c>
      <c r="CB23" s="42">
        <v>0</v>
      </c>
      <c r="CC23" s="42"/>
      <c r="CD23" s="42"/>
      <c r="CE23" s="42"/>
      <c r="CF23" s="42"/>
      <c r="CG23" s="42"/>
      <c r="CH23" s="42"/>
      <c r="CI23" s="42"/>
      <c r="CJ23" s="42"/>
      <c r="CK23" s="42"/>
      <c r="CL23" s="42"/>
      <c r="CM23" s="42"/>
      <c r="CN23" s="42"/>
      <c r="CO23" s="42"/>
      <c r="CP23" s="42"/>
      <c r="CQ23" s="42"/>
      <c r="CR23" s="42"/>
      <c r="CS23"/>
      <c r="CT23" s="42"/>
      <c r="CU23" s="42"/>
      <c r="CV23" s="42"/>
      <c r="CW23" s="42"/>
      <c r="CX23" s="42"/>
      <c r="CY23" s="42"/>
      <c r="CZ23"/>
      <c r="DA23"/>
      <c r="DB23"/>
      <c r="DC23"/>
      <c r="DD23" s="42"/>
      <c r="DE23" s="42"/>
      <c r="DF23" s="42"/>
      <c r="DG23" s="42"/>
      <c r="DH23" s="42"/>
      <c r="DI23"/>
      <c r="DJ23"/>
      <c r="DK23"/>
      <c r="DL23"/>
      <c r="DM23" s="42"/>
      <c r="DN23"/>
      <c r="DO23"/>
      <c r="DP23"/>
      <c r="DQ23"/>
      <c r="DR23"/>
      <c r="DS23"/>
      <c r="DT23"/>
      <c r="DU23"/>
      <c r="DV23"/>
      <c r="DW23"/>
      <c r="DX23"/>
      <c r="DY23"/>
      <c r="DZ23"/>
      <c r="EA23"/>
      <c r="EB23"/>
      <c r="EC23"/>
      <c r="ED23"/>
      <c r="EE23"/>
      <c r="EF23" s="42"/>
      <c r="EG23" s="42"/>
      <c r="EH23" s="42"/>
      <c r="EI23" s="42"/>
      <c r="EJ23" s="42"/>
      <c r="EK23" s="42"/>
      <c r="EL23" s="42"/>
      <c r="EM23" s="42"/>
      <c r="EN23" s="42"/>
      <c r="EO23" s="42"/>
      <c r="EP23" s="42"/>
      <c r="EQ23" s="42"/>
      <c r="ER23" s="42"/>
      <c r="ES23" s="42"/>
      <c r="ET23" s="42"/>
      <c r="EU23"/>
      <c r="EV23" s="42"/>
      <c r="EW23" s="42"/>
      <c r="EX23" s="42"/>
      <c r="EY23"/>
      <c r="EZ23"/>
      <c r="FA23"/>
      <c r="FB23"/>
      <c r="FC23"/>
      <c r="FD23"/>
      <c r="FE23" s="42"/>
      <c r="FF23" s="42"/>
      <c r="FG23" s="42"/>
      <c r="FH23"/>
      <c r="FI23"/>
      <c r="FJ23"/>
      <c r="FK23"/>
      <c r="FL23"/>
      <c r="FM23"/>
      <c r="FN23"/>
      <c r="FO23"/>
      <c r="FP23"/>
      <c r="FQ23"/>
      <c r="FR23"/>
      <c r="FS23"/>
      <c r="FT23"/>
      <c r="FU23"/>
      <c r="FV23"/>
      <c r="FW23"/>
      <c r="FX23" s="42"/>
      <c r="FY23"/>
      <c r="FZ23"/>
      <c r="GA23"/>
      <c r="GB23"/>
      <c r="GC23"/>
      <c r="GD23"/>
      <c r="GE23"/>
      <c r="GF23" s="42"/>
      <c r="GG23" s="42"/>
      <c r="GH23"/>
      <c r="GI23"/>
      <c r="GK23" s="3"/>
      <c r="GL23" s="3"/>
      <c r="GM23" s="3"/>
      <c r="GN23" s="3"/>
      <c r="GO23" s="3"/>
      <c r="GP23" s="3"/>
      <c r="GQ23" s="3"/>
      <c r="GR23" s="3"/>
      <c r="GS23" s="3"/>
      <c r="GT23" s="3"/>
      <c r="GU23" s="3"/>
      <c r="GV23" s="3"/>
      <c r="GW23" s="3"/>
      <c r="GX23" s="3"/>
      <c r="GY23" s="3"/>
      <c r="GZ23" s="3"/>
      <c r="HA23" s="3"/>
      <c r="HB23" s="3"/>
      <c r="HC23" s="3"/>
      <c r="HD23" s="3"/>
      <c r="HE23" s="3"/>
      <c r="HF23" s="3"/>
      <c r="HG23" s="3"/>
      <c r="HH23" s="3"/>
      <c r="HO23" s="3"/>
      <c r="HP23" s="3"/>
      <c r="HQ23" s="3"/>
      <c r="HR23" s="3"/>
      <c r="HT23" s="3"/>
      <c r="HV23" s="3"/>
      <c r="IA23" s="3"/>
      <c r="IH23" s="3"/>
      <c r="II23" s="3"/>
      <c r="IP23" s="3"/>
      <c r="IQ23" s="3"/>
      <c r="IR23" s="3"/>
    </row>
    <row r="24" spans="2:254" ht="12" customHeight="1" x14ac:dyDescent="0.15">
      <c r="B24" t="s">
        <v>628</v>
      </c>
      <c r="C24" s="42">
        <v>0</v>
      </c>
      <c r="D24">
        <v>0</v>
      </c>
      <c r="E24">
        <v>0</v>
      </c>
      <c r="F24" s="42">
        <v>0</v>
      </c>
      <c r="G24">
        <v>0</v>
      </c>
      <c r="H24" s="42">
        <v>0</v>
      </c>
      <c r="I24" s="42">
        <v>0</v>
      </c>
      <c r="J24" s="42">
        <v>0</v>
      </c>
      <c r="K24">
        <v>0</v>
      </c>
      <c r="L24">
        <v>0</v>
      </c>
      <c r="M24">
        <v>0</v>
      </c>
      <c r="N24" s="42">
        <v>0</v>
      </c>
      <c r="O24" s="42">
        <v>0</v>
      </c>
      <c r="P24" s="42">
        <v>0</v>
      </c>
      <c r="Q24" s="42">
        <v>0</v>
      </c>
      <c r="R24" s="42">
        <v>0</v>
      </c>
      <c r="S24" s="42">
        <v>0</v>
      </c>
      <c r="T24" s="42">
        <v>0</v>
      </c>
      <c r="U24" s="42">
        <v>0</v>
      </c>
      <c r="V24" s="42">
        <v>0</v>
      </c>
      <c r="W24">
        <v>0</v>
      </c>
      <c r="X24">
        <v>33.270000000000003</v>
      </c>
      <c r="Y24">
        <v>25.45</v>
      </c>
      <c r="Z24" s="42">
        <v>25.44999</v>
      </c>
      <c r="AA24" s="42">
        <v>25.44999</v>
      </c>
      <c r="AB24" s="42">
        <v>0</v>
      </c>
      <c r="AC24">
        <v>0</v>
      </c>
      <c r="AD24" s="42">
        <v>0</v>
      </c>
      <c r="AE24">
        <v>0</v>
      </c>
      <c r="AF24">
        <v>0</v>
      </c>
      <c r="AG24">
        <v>33.200000000000003</v>
      </c>
      <c r="AH24">
        <v>0</v>
      </c>
      <c r="AI24">
        <v>0</v>
      </c>
      <c r="AJ24">
        <v>0</v>
      </c>
      <c r="AK24">
        <v>0</v>
      </c>
      <c r="AL24" s="42">
        <v>25.44999</v>
      </c>
      <c r="AM24" s="42">
        <v>0</v>
      </c>
      <c r="AN24">
        <v>0</v>
      </c>
      <c r="AO24" s="42">
        <v>0</v>
      </c>
      <c r="AP24" s="42">
        <v>0</v>
      </c>
      <c r="AQ24" s="42">
        <v>0</v>
      </c>
      <c r="AR24" s="42">
        <v>0</v>
      </c>
      <c r="AS24" s="42">
        <v>0</v>
      </c>
      <c r="AT24" s="42">
        <v>0</v>
      </c>
      <c r="AU24" s="42">
        <v>0</v>
      </c>
      <c r="AV24" s="42">
        <v>0</v>
      </c>
      <c r="AW24">
        <v>0</v>
      </c>
      <c r="AX24" s="42">
        <v>0</v>
      </c>
      <c r="AY24" s="42">
        <v>0</v>
      </c>
      <c r="AZ24" s="42">
        <v>0</v>
      </c>
      <c r="BA24" s="42">
        <v>0</v>
      </c>
      <c r="BB24" s="42">
        <v>0</v>
      </c>
      <c r="BC24" s="42">
        <v>0</v>
      </c>
      <c r="BD24" s="42">
        <v>0</v>
      </c>
      <c r="BE24" s="42">
        <v>0</v>
      </c>
      <c r="BF24" s="42">
        <v>0</v>
      </c>
      <c r="BG24" s="42">
        <v>0</v>
      </c>
      <c r="BH24" t="s">
        <v>140</v>
      </c>
      <c r="BI24" s="42" t="s">
        <v>140</v>
      </c>
      <c r="BJ24" s="42" t="s">
        <v>140</v>
      </c>
      <c r="BK24" s="42">
        <v>5.5079799999999999E-6</v>
      </c>
      <c r="BL24" s="42" t="s">
        <v>140</v>
      </c>
      <c r="BM24" s="42" t="s">
        <v>140</v>
      </c>
      <c r="BN24" s="42" t="s">
        <v>140</v>
      </c>
      <c r="BO24" s="42" t="s">
        <v>140</v>
      </c>
      <c r="BP24" t="s">
        <v>140</v>
      </c>
      <c r="BQ24" s="42">
        <v>0</v>
      </c>
      <c r="BR24">
        <v>66.47</v>
      </c>
      <c r="BS24">
        <v>0</v>
      </c>
      <c r="BT24">
        <v>0</v>
      </c>
      <c r="BU24">
        <v>0</v>
      </c>
      <c r="BV24">
        <v>0</v>
      </c>
      <c r="BW24">
        <v>0</v>
      </c>
      <c r="BX24">
        <v>0</v>
      </c>
      <c r="BY24">
        <v>0</v>
      </c>
      <c r="BZ24" s="42">
        <v>0</v>
      </c>
      <c r="CA24" s="42">
        <v>0</v>
      </c>
      <c r="CB24" s="42">
        <v>0</v>
      </c>
      <c r="CC24" s="42"/>
      <c r="CD24" s="42"/>
      <c r="CE24" s="42"/>
      <c r="CF24" s="42"/>
      <c r="CG24" s="42"/>
      <c r="CH24" s="42"/>
      <c r="CI24" s="42"/>
      <c r="CJ24" s="42"/>
      <c r="CK24" s="42"/>
      <c r="CL24" s="42"/>
      <c r="CM24" s="42"/>
      <c r="CN24" s="42"/>
      <c r="CO24" s="42"/>
      <c r="CP24"/>
      <c r="CQ24"/>
      <c r="CR24"/>
      <c r="CS24"/>
      <c r="CT24"/>
      <c r="CU24"/>
      <c r="CV24"/>
      <c r="CW24"/>
      <c r="CX24"/>
      <c r="CY24"/>
      <c r="CZ24"/>
      <c r="DA24"/>
      <c r="DB24"/>
      <c r="DC24"/>
      <c r="DD24"/>
      <c r="DE24"/>
      <c r="DF24"/>
      <c r="DG24"/>
      <c r="DH24" s="42"/>
      <c r="DI24"/>
      <c r="DJ24"/>
      <c r="DK24"/>
      <c r="DL24"/>
      <c r="DM24"/>
      <c r="DN24"/>
      <c r="DO24"/>
      <c r="DP24" s="42"/>
      <c r="DQ24"/>
      <c r="DR24"/>
      <c r="DS24"/>
      <c r="DT24"/>
      <c r="DU24" s="42"/>
      <c r="DV24"/>
      <c r="DW24"/>
      <c r="DX24"/>
      <c r="DY24"/>
      <c r="DZ24"/>
      <c r="EA24"/>
      <c r="EB24"/>
      <c r="EC24"/>
      <c r="ED24"/>
      <c r="EE24"/>
      <c r="EF24"/>
      <c r="EG24"/>
      <c r="EH24"/>
      <c r="EI24"/>
      <c r="EJ24"/>
      <c r="EK24"/>
      <c r="EL24"/>
      <c r="EM24" s="42"/>
      <c r="EN24" s="42"/>
      <c r="EO24" s="42"/>
      <c r="EP24"/>
      <c r="EQ24" s="42"/>
      <c r="ER24" s="42"/>
      <c r="ES24"/>
      <c r="ET24"/>
      <c r="EU24" s="42"/>
      <c r="EV24"/>
      <c r="EW24"/>
      <c r="EX24" s="42"/>
      <c r="EY24"/>
      <c r="EZ24"/>
      <c r="FA24" s="42"/>
      <c r="FB24"/>
      <c r="FC24" s="42"/>
      <c r="FD24"/>
      <c r="FE24"/>
      <c r="FF24"/>
      <c r="FG24"/>
      <c r="FH24"/>
      <c r="FI24"/>
      <c r="FJ24"/>
      <c r="FK24"/>
      <c r="FL24"/>
      <c r="FM24"/>
      <c r="FN24"/>
      <c r="FO24"/>
      <c r="FP24"/>
      <c r="FQ24"/>
      <c r="FR24"/>
      <c r="FS24"/>
      <c r="FT24"/>
      <c r="FU24"/>
      <c r="FV24"/>
      <c r="FW24"/>
      <c r="FX24"/>
      <c r="FY24"/>
      <c r="FZ24"/>
      <c r="GA24"/>
      <c r="GB24"/>
      <c r="GC24"/>
      <c r="GD24"/>
      <c r="GE24"/>
      <c r="GF24"/>
      <c r="GG24"/>
      <c r="GH24"/>
      <c r="GI24"/>
      <c r="GK24" s="3"/>
      <c r="GL24" s="3"/>
      <c r="GM24" s="3"/>
      <c r="GN24" s="3"/>
      <c r="GO24" s="3"/>
      <c r="GQ24" s="3"/>
      <c r="GR24" s="3"/>
      <c r="GS24" s="3"/>
      <c r="GT24" s="3"/>
      <c r="GU24" s="3"/>
      <c r="GW24" s="3"/>
      <c r="GX24" s="3"/>
      <c r="GY24" s="3"/>
      <c r="HA24" s="3"/>
      <c r="HB24" s="3"/>
    </row>
    <row r="25" spans="2:254" ht="12" customHeight="1" x14ac:dyDescent="0.15">
      <c r="B25" t="s">
        <v>824</v>
      </c>
      <c r="C25" s="42">
        <v>0</v>
      </c>
      <c r="D25">
        <v>0</v>
      </c>
      <c r="E25">
        <v>0</v>
      </c>
      <c r="F25">
        <v>0</v>
      </c>
      <c r="G25" s="42">
        <v>0</v>
      </c>
      <c r="H25" s="42">
        <v>0</v>
      </c>
      <c r="I25">
        <v>0</v>
      </c>
      <c r="J25">
        <v>0</v>
      </c>
      <c r="K25">
        <v>0</v>
      </c>
      <c r="L25">
        <v>0</v>
      </c>
      <c r="M25">
        <v>0</v>
      </c>
      <c r="N25">
        <v>0</v>
      </c>
      <c r="O25">
        <v>0</v>
      </c>
      <c r="P25">
        <v>0</v>
      </c>
      <c r="Q25">
        <v>0</v>
      </c>
      <c r="R25">
        <v>0</v>
      </c>
      <c r="S25">
        <v>0</v>
      </c>
      <c r="T25">
        <v>0</v>
      </c>
      <c r="U25">
        <v>0</v>
      </c>
      <c r="V25" s="42">
        <v>0</v>
      </c>
      <c r="W25">
        <v>0</v>
      </c>
      <c r="X25" s="42">
        <v>0</v>
      </c>
      <c r="Y25">
        <v>0</v>
      </c>
      <c r="Z25" s="42">
        <v>0</v>
      </c>
      <c r="AA25" s="42">
        <v>0</v>
      </c>
      <c r="AB25" s="42">
        <v>0</v>
      </c>
      <c r="AC25" s="42">
        <v>0</v>
      </c>
      <c r="AD25" s="42">
        <v>0</v>
      </c>
      <c r="AE25" s="42">
        <v>0</v>
      </c>
      <c r="AF25" s="42">
        <v>0</v>
      </c>
      <c r="AG25" s="42">
        <v>0</v>
      </c>
      <c r="AH25" s="42">
        <v>0</v>
      </c>
      <c r="AI25" s="42">
        <v>0</v>
      </c>
      <c r="AJ25">
        <v>0</v>
      </c>
      <c r="AK25">
        <v>0</v>
      </c>
      <c r="AL25">
        <v>0</v>
      </c>
      <c r="AM25">
        <v>0</v>
      </c>
      <c r="AN25">
        <v>0</v>
      </c>
      <c r="AO25">
        <v>0</v>
      </c>
      <c r="AP25" s="42">
        <v>0</v>
      </c>
      <c r="AQ25">
        <v>0</v>
      </c>
      <c r="AR25">
        <v>0</v>
      </c>
      <c r="AS25" s="42">
        <v>0</v>
      </c>
      <c r="AT25" s="42">
        <v>0</v>
      </c>
      <c r="AU25" s="42">
        <v>0</v>
      </c>
      <c r="AV25" s="42">
        <v>0</v>
      </c>
      <c r="AW25" s="42">
        <v>5.0000000000000002E-5</v>
      </c>
      <c r="AX25">
        <v>331.87569999999999</v>
      </c>
      <c r="AY25" s="42">
        <v>331.87569999999999</v>
      </c>
      <c r="AZ25" s="42">
        <v>0</v>
      </c>
      <c r="BA25" s="42">
        <v>1.0000000000000001E-5</v>
      </c>
      <c r="BB25" s="42">
        <v>1.0000000000000001E-5</v>
      </c>
      <c r="BC25" s="42">
        <v>300.1875</v>
      </c>
      <c r="BD25" s="42">
        <v>31.68816</v>
      </c>
      <c r="BE25" s="42">
        <v>1.0000000000000001E-5</v>
      </c>
      <c r="BF25" s="42">
        <v>1.0000000000000001E-5</v>
      </c>
      <c r="BG25">
        <v>0</v>
      </c>
      <c r="BH25" t="s">
        <v>140</v>
      </c>
      <c r="BI25" t="s">
        <v>140</v>
      </c>
      <c r="BJ25" t="s">
        <v>140</v>
      </c>
      <c r="BK25">
        <v>0</v>
      </c>
      <c r="BL25" t="s">
        <v>140</v>
      </c>
      <c r="BM25" t="s">
        <v>140</v>
      </c>
      <c r="BN25" t="s">
        <v>140</v>
      </c>
      <c r="BO25" t="s">
        <v>140</v>
      </c>
      <c r="BP25" t="s">
        <v>140</v>
      </c>
      <c r="BQ25">
        <v>0</v>
      </c>
      <c r="BR25">
        <v>0</v>
      </c>
      <c r="BS25" s="42">
        <v>331.87569999999999</v>
      </c>
      <c r="BT25">
        <v>331.87569999999999</v>
      </c>
      <c r="BU25" s="42">
        <v>331.87569999999999</v>
      </c>
      <c r="BV25" s="42">
        <v>0</v>
      </c>
      <c r="BW25" s="42">
        <v>1.0000000000000001E-5</v>
      </c>
      <c r="BX25" s="42">
        <v>298.68810000000002</v>
      </c>
      <c r="BY25">
        <v>298.68810000000002</v>
      </c>
      <c r="BZ25" s="42">
        <v>33.187570000000001</v>
      </c>
      <c r="CA25" s="42">
        <v>31.68816</v>
      </c>
      <c r="CB25" s="42">
        <v>1.0000000000000001E-5</v>
      </c>
      <c r="CC25"/>
      <c r="CD25"/>
      <c r="CE25"/>
      <c r="CF25"/>
      <c r="CG25"/>
      <c r="CH25"/>
      <c r="CI25"/>
      <c r="CJ25"/>
      <c r="CK25"/>
      <c r="CL25"/>
      <c r="CM25"/>
      <c r="CN25"/>
      <c r="CO25"/>
      <c r="CP25"/>
      <c r="CQ25"/>
      <c r="CR25"/>
      <c r="CS25" s="42"/>
      <c r="CT25" s="42"/>
      <c r="CU25"/>
      <c r="CV25"/>
      <c r="CW25"/>
      <c r="CX25"/>
      <c r="CY25" s="42"/>
      <c r="CZ25"/>
      <c r="DA25"/>
      <c r="DB25"/>
      <c r="DC25"/>
      <c r="DD25"/>
      <c r="DE25"/>
      <c r="DF25"/>
      <c r="DG25"/>
      <c r="DH25"/>
      <c r="DI25"/>
      <c r="DJ25"/>
      <c r="DK25"/>
      <c r="DL25"/>
      <c r="DM25"/>
      <c r="DN25"/>
      <c r="DO25"/>
      <c r="DP25"/>
      <c r="DQ25" s="42"/>
      <c r="DR25"/>
      <c r="DS25"/>
      <c r="DT25"/>
      <c r="DU25"/>
      <c r="DV25"/>
      <c r="DW25"/>
      <c r="DX25"/>
      <c r="DY25"/>
      <c r="DZ25"/>
      <c r="EA25"/>
      <c r="EB25"/>
      <c r="EC25"/>
      <c r="ED25"/>
      <c r="EE25"/>
      <c r="EF25"/>
      <c r="EG25" s="42"/>
      <c r="EH25" s="42"/>
      <c r="EI25" s="42"/>
      <c r="EJ25" s="42"/>
      <c r="EK25" s="42"/>
      <c r="EL25" s="42"/>
      <c r="EM25"/>
      <c r="EN25"/>
      <c r="EO25"/>
      <c r="EP25"/>
      <c r="EQ25"/>
      <c r="ER25"/>
      <c r="ES25"/>
      <c r="ET25"/>
      <c r="EU25"/>
      <c r="EV25"/>
      <c r="EW25"/>
      <c r="EX25"/>
      <c r="EY25"/>
      <c r="EZ25"/>
      <c r="FA25"/>
      <c r="FB25"/>
      <c r="FC25"/>
      <c r="FD25"/>
      <c r="FE25"/>
      <c r="FF25"/>
      <c r="FG25" s="42"/>
      <c r="FH25"/>
      <c r="FI25"/>
      <c r="FJ25"/>
      <c r="FK25"/>
      <c r="FL25"/>
      <c r="FM25"/>
      <c r="FN25"/>
      <c r="FO25"/>
      <c r="FP25"/>
      <c r="FQ25"/>
      <c r="FR25"/>
      <c r="FS25"/>
      <c r="FT25"/>
      <c r="FU25"/>
      <c r="FV25" s="42"/>
      <c r="FW25" s="42"/>
      <c r="FX25" s="42"/>
      <c r="FY25" s="42"/>
      <c r="FZ25" s="42"/>
      <c r="GA25" s="42"/>
      <c r="GB25" s="42"/>
      <c r="GC25" s="42"/>
      <c r="GD25" s="42"/>
      <c r="GE25" s="42"/>
      <c r="GF25" s="42"/>
      <c r="GG25" s="42"/>
      <c r="GH25" s="42"/>
      <c r="GI25" s="42"/>
      <c r="GJ25" s="3"/>
      <c r="GK25" s="3"/>
      <c r="GL25" s="3"/>
      <c r="GM25" s="3"/>
      <c r="GN25" s="3"/>
    </row>
    <row r="26" spans="2:254" ht="12" customHeight="1" x14ac:dyDescent="0.15">
      <c r="B26" t="s">
        <v>158</v>
      </c>
      <c r="C26">
        <v>635.99540000000002</v>
      </c>
      <c r="D26">
        <v>40230.89</v>
      </c>
      <c r="E26">
        <v>484.40190000000001</v>
      </c>
      <c r="F26">
        <v>21054.080000000002</v>
      </c>
      <c r="G26" s="42">
        <v>136.53479999999999</v>
      </c>
      <c r="H26" s="42">
        <v>14183.33</v>
      </c>
      <c r="I26">
        <v>20.67287</v>
      </c>
      <c r="J26" s="42">
        <v>27.36814</v>
      </c>
      <c r="K26">
        <v>9000.9079999999994</v>
      </c>
      <c r="L26" s="42">
        <v>0.61757189999999995</v>
      </c>
      <c r="M26" s="42">
        <v>9123.3690000000006</v>
      </c>
      <c r="N26" s="42">
        <v>174.0454</v>
      </c>
      <c r="O26" s="42">
        <v>2204.7869999999998</v>
      </c>
      <c r="P26" s="42">
        <v>26.713570000000001</v>
      </c>
      <c r="Q26">
        <v>543.37070000000006</v>
      </c>
      <c r="R26">
        <v>1.8467439999999999</v>
      </c>
      <c r="S26">
        <v>50.878369999999997</v>
      </c>
      <c r="T26">
        <v>325.08390000000003</v>
      </c>
      <c r="U26">
        <v>3856.873</v>
      </c>
      <c r="V26" s="42">
        <v>10.797409999999999</v>
      </c>
      <c r="W26">
        <v>50.916310000000003</v>
      </c>
      <c r="X26" s="42">
        <v>4139.6000000000004</v>
      </c>
      <c r="Y26">
        <v>4163.4660000000003</v>
      </c>
      <c r="Z26" s="42">
        <v>8619.2459999999992</v>
      </c>
      <c r="AA26">
        <v>7791.3689999999997</v>
      </c>
      <c r="AB26" s="42">
        <v>1.02594E-6</v>
      </c>
      <c r="AC26">
        <v>25.157209999999999</v>
      </c>
      <c r="AD26" s="42">
        <v>19229.939999999999</v>
      </c>
      <c r="AE26" s="42">
        <v>0.8912639</v>
      </c>
      <c r="AF26" s="42">
        <v>2.210931</v>
      </c>
      <c r="AG26" s="42">
        <v>628.61059999999998</v>
      </c>
      <c r="AH26" s="42">
        <v>1.2638419999999999</v>
      </c>
      <c r="AI26" s="42">
        <v>14.714309999999999</v>
      </c>
      <c r="AJ26" s="42">
        <v>106.2869</v>
      </c>
      <c r="AK26" s="42">
        <v>134584</v>
      </c>
      <c r="AL26" s="42">
        <v>143095</v>
      </c>
      <c r="AM26">
        <v>6.023733</v>
      </c>
      <c r="AN26">
        <v>2.8550599999999999</v>
      </c>
      <c r="AO26">
        <v>11714.18</v>
      </c>
      <c r="AP26">
        <v>258.81259999999997</v>
      </c>
      <c r="AQ26">
        <v>38140.769999999997</v>
      </c>
      <c r="AR26">
        <v>26787.4</v>
      </c>
      <c r="AS26">
        <v>8864.5570000000007</v>
      </c>
      <c r="AT26">
        <v>4947.3969999999999</v>
      </c>
      <c r="AU26" s="42">
        <v>4453.7020000000002</v>
      </c>
      <c r="AV26" s="42">
        <v>110.74209999999999</v>
      </c>
      <c r="AW26" s="42">
        <v>1.0091199999999999E-6</v>
      </c>
      <c r="AX26">
        <v>6.6980620000000002</v>
      </c>
      <c r="AY26" s="42">
        <v>0.6711104</v>
      </c>
      <c r="AZ26" s="42">
        <v>1.9831589999999999</v>
      </c>
      <c r="BA26" s="42">
        <v>1.0096700000000001E-6</v>
      </c>
      <c r="BB26" s="42">
        <v>1.983384</v>
      </c>
      <c r="BC26" s="42">
        <v>8.3750549999999997</v>
      </c>
      <c r="BD26" s="42">
        <v>0.2938769</v>
      </c>
      <c r="BE26" s="42">
        <v>1.0095199999999999E-6</v>
      </c>
      <c r="BF26" s="42">
        <v>1.00959E-6</v>
      </c>
      <c r="BG26">
        <v>121.61920000000001</v>
      </c>
      <c r="BH26" s="42" t="s">
        <v>140</v>
      </c>
      <c r="BI26" s="42" t="s">
        <v>140</v>
      </c>
      <c r="BJ26" s="42" t="s">
        <v>140</v>
      </c>
      <c r="BK26" s="42">
        <v>5.1127300000000001E-5</v>
      </c>
      <c r="BL26" t="s">
        <v>140</v>
      </c>
      <c r="BM26" s="42" t="s">
        <v>140</v>
      </c>
      <c r="BN26" t="s">
        <v>140</v>
      </c>
      <c r="BO26" t="s">
        <v>140</v>
      </c>
      <c r="BP26" s="42" t="s">
        <v>140</v>
      </c>
      <c r="BQ26" s="42">
        <v>165.89760000000001</v>
      </c>
      <c r="BR26" s="42">
        <v>3616900</v>
      </c>
      <c r="BS26" s="42">
        <v>6.69529</v>
      </c>
      <c r="BT26">
        <v>6.6955119999999999</v>
      </c>
      <c r="BU26">
        <v>6.6980630000000003</v>
      </c>
      <c r="BV26">
        <v>1.982831</v>
      </c>
      <c r="BW26" s="42">
        <v>1.983284</v>
      </c>
      <c r="BX26">
        <v>6.0282559999999998</v>
      </c>
      <c r="BY26">
        <v>7.9989439999999998</v>
      </c>
      <c r="BZ26" s="42">
        <v>0.66980620000000002</v>
      </c>
      <c r="CA26" s="42">
        <v>0.29386780000000001</v>
      </c>
      <c r="CB26" s="42">
        <v>1.0095199999999999E-6</v>
      </c>
      <c r="CC26"/>
      <c r="CD26"/>
      <c r="CE26"/>
      <c r="CF26" s="42"/>
      <c r="CG26"/>
      <c r="CH26" s="42"/>
      <c r="CI26"/>
      <c r="CJ26"/>
      <c r="CK26"/>
      <c r="CL26"/>
      <c r="CM26"/>
      <c r="CN26" s="42"/>
      <c r="CO26" s="42"/>
      <c r="CP26"/>
      <c r="CQ26"/>
      <c r="CR26" s="42"/>
      <c r="CS26" s="42"/>
      <c r="CT26"/>
      <c r="CU26"/>
      <c r="CV26"/>
      <c r="CW26"/>
      <c r="CX26"/>
      <c r="CY26" s="42"/>
      <c r="CZ26"/>
      <c r="DA26" s="42"/>
      <c r="DB26"/>
      <c r="DC26"/>
      <c r="DD26"/>
      <c r="DE26"/>
      <c r="DF26" s="42"/>
      <c r="DG26"/>
      <c r="DH26" s="42"/>
      <c r="DI26" s="42"/>
      <c r="DJ26"/>
      <c r="DK26"/>
      <c r="DL26"/>
      <c r="DM26"/>
      <c r="DN26"/>
      <c r="DO26" s="42"/>
      <c r="DP26" s="42"/>
      <c r="DQ26" s="42"/>
      <c r="DR26"/>
      <c r="DS26"/>
      <c r="DT26"/>
      <c r="DU26"/>
      <c r="DV26"/>
      <c r="DW26"/>
      <c r="DX26"/>
      <c r="DY26"/>
      <c r="DZ26"/>
      <c r="EA26"/>
      <c r="EB26"/>
      <c r="EC26"/>
      <c r="ED26"/>
      <c r="EE26"/>
      <c r="EF26"/>
      <c r="EG26"/>
      <c r="EH26"/>
      <c r="EI26"/>
      <c r="EJ26"/>
      <c r="EK26"/>
      <c r="EL26" s="42"/>
      <c r="EM26"/>
      <c r="EN26"/>
      <c r="EO26" s="42"/>
      <c r="EP26"/>
      <c r="EQ26"/>
      <c r="ER26" s="42"/>
      <c r="ES26"/>
      <c r="ET26"/>
      <c r="EU26" s="42"/>
      <c r="EV26"/>
      <c r="EW26"/>
      <c r="EX26" s="42"/>
      <c r="EY26"/>
      <c r="EZ26"/>
      <c r="FA26" s="42"/>
      <c r="FB26"/>
      <c r="FC26" s="42"/>
      <c r="FD26" s="42"/>
      <c r="FE26"/>
      <c r="FF26"/>
      <c r="FG26"/>
      <c r="FH26"/>
      <c r="FI26"/>
      <c r="FJ26"/>
      <c r="FK26"/>
      <c r="FL26" s="42"/>
      <c r="FM26" s="42"/>
      <c r="FN26"/>
      <c r="FO26"/>
      <c r="FP26" s="42"/>
      <c r="FQ26"/>
      <c r="FR26"/>
      <c r="FS26"/>
      <c r="FT26"/>
      <c r="FU26"/>
      <c r="FV26"/>
      <c r="FW26"/>
      <c r="FX26" s="42"/>
      <c r="FY26"/>
      <c r="FZ26"/>
      <c r="GA26"/>
      <c r="GB26" s="42"/>
      <c r="GC26"/>
      <c r="GD26"/>
      <c r="GE26"/>
      <c r="GF26"/>
      <c r="GG26"/>
      <c r="GH26" s="42"/>
      <c r="GI26" s="42"/>
    </row>
    <row r="27" spans="2:254" ht="12" customHeight="1" x14ac:dyDescent="0.15">
      <c r="B27" t="s">
        <v>171</v>
      </c>
      <c r="C27" s="42">
        <v>0</v>
      </c>
      <c r="D27">
        <v>1</v>
      </c>
      <c r="E27">
        <v>0</v>
      </c>
      <c r="F27">
        <v>1</v>
      </c>
      <c r="G27">
        <v>0</v>
      </c>
      <c r="H27">
        <v>1</v>
      </c>
      <c r="I27">
        <v>0</v>
      </c>
      <c r="J27">
        <v>0</v>
      </c>
      <c r="K27">
        <v>1</v>
      </c>
      <c r="L27" s="42">
        <v>0</v>
      </c>
      <c r="M27">
        <v>1</v>
      </c>
      <c r="N27">
        <v>0</v>
      </c>
      <c r="O27">
        <v>1</v>
      </c>
      <c r="P27" s="42">
        <v>0</v>
      </c>
      <c r="Q27">
        <v>1</v>
      </c>
      <c r="R27">
        <v>0</v>
      </c>
      <c r="S27" s="42">
        <v>1.76451E-3</v>
      </c>
      <c r="T27">
        <v>1</v>
      </c>
      <c r="U27">
        <v>1</v>
      </c>
      <c r="V27">
        <v>1</v>
      </c>
      <c r="W27">
        <v>0</v>
      </c>
      <c r="X27">
        <v>1</v>
      </c>
      <c r="Y27">
        <v>1</v>
      </c>
      <c r="Z27" s="42">
        <v>1</v>
      </c>
      <c r="AA27">
        <v>1</v>
      </c>
      <c r="AB27" s="42">
        <v>0</v>
      </c>
      <c r="AC27">
        <v>0</v>
      </c>
      <c r="AD27">
        <v>1</v>
      </c>
      <c r="AE27">
        <v>0</v>
      </c>
      <c r="AF27">
        <v>0</v>
      </c>
      <c r="AG27" s="42">
        <v>1</v>
      </c>
      <c r="AH27" s="42">
        <v>0</v>
      </c>
      <c r="AI27">
        <v>0</v>
      </c>
      <c r="AJ27">
        <v>0</v>
      </c>
      <c r="AK27">
        <v>1</v>
      </c>
      <c r="AL27">
        <v>1</v>
      </c>
      <c r="AM27">
        <v>0</v>
      </c>
      <c r="AN27">
        <v>0</v>
      </c>
      <c r="AO27">
        <v>1</v>
      </c>
      <c r="AP27" s="42">
        <v>1</v>
      </c>
      <c r="AQ27">
        <v>1</v>
      </c>
      <c r="AR27">
        <v>1</v>
      </c>
      <c r="AS27" s="42">
        <v>1</v>
      </c>
      <c r="AT27" s="42">
        <v>1</v>
      </c>
      <c r="AU27">
        <v>1</v>
      </c>
      <c r="AV27">
        <v>0</v>
      </c>
      <c r="AW27">
        <v>0</v>
      </c>
      <c r="AX27">
        <v>0</v>
      </c>
      <c r="AY27">
        <v>0</v>
      </c>
      <c r="AZ27">
        <v>0</v>
      </c>
      <c r="BA27" s="42">
        <v>0</v>
      </c>
      <c r="BB27">
        <v>0</v>
      </c>
      <c r="BC27" s="42">
        <v>0</v>
      </c>
      <c r="BD27" s="42">
        <v>0</v>
      </c>
      <c r="BE27">
        <v>0</v>
      </c>
      <c r="BF27">
        <v>0</v>
      </c>
      <c r="BG27">
        <v>0</v>
      </c>
      <c r="BH27" t="s">
        <v>140</v>
      </c>
      <c r="BI27" t="s">
        <v>140</v>
      </c>
      <c r="BJ27" t="s">
        <v>140</v>
      </c>
      <c r="BK27">
        <v>0</v>
      </c>
      <c r="BL27" t="s">
        <v>140</v>
      </c>
      <c r="BM27" t="s">
        <v>140</v>
      </c>
      <c r="BN27" t="s">
        <v>140</v>
      </c>
      <c r="BO27" t="s">
        <v>140</v>
      </c>
      <c r="BP27" t="s">
        <v>140</v>
      </c>
      <c r="BQ27">
        <v>0</v>
      </c>
      <c r="BR27">
        <v>0.75718390000000002</v>
      </c>
      <c r="BS27">
        <v>0</v>
      </c>
      <c r="BT27">
        <v>0</v>
      </c>
      <c r="BU27">
        <v>0</v>
      </c>
      <c r="BV27">
        <v>0</v>
      </c>
      <c r="BW27">
        <v>0</v>
      </c>
      <c r="BX27">
        <v>0</v>
      </c>
      <c r="BY27">
        <v>0</v>
      </c>
      <c r="BZ27">
        <v>0</v>
      </c>
      <c r="CA27">
        <v>0</v>
      </c>
      <c r="CB27">
        <v>0</v>
      </c>
      <c r="CC27"/>
      <c r="CD27"/>
      <c r="CE27" s="42"/>
      <c r="CF27"/>
      <c r="CG27" s="42"/>
      <c r="CH27"/>
      <c r="CI27"/>
      <c r="CJ27"/>
      <c r="CK27"/>
      <c r="CL27"/>
      <c r="CM27"/>
      <c r="CN27"/>
      <c r="CO27"/>
      <c r="CP27"/>
      <c r="CQ27"/>
      <c r="CR27"/>
      <c r="CS27" s="42"/>
      <c r="CT27"/>
      <c r="CU27"/>
      <c r="CV27"/>
      <c r="CW27"/>
      <c r="CX27"/>
      <c r="CY27" s="42"/>
      <c r="CZ27"/>
      <c r="DA27"/>
      <c r="DB27"/>
      <c r="DC27"/>
      <c r="DD27"/>
      <c r="DE27"/>
      <c r="DF27"/>
      <c r="DG27"/>
      <c r="DH27"/>
      <c r="DI27"/>
      <c r="DJ27"/>
      <c r="DK27"/>
      <c r="DL27"/>
      <c r="DM27"/>
      <c r="DN27"/>
      <c r="DO27"/>
      <c r="DP27"/>
      <c r="DQ27" s="42"/>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s="42"/>
      <c r="FE27" s="42"/>
      <c r="FF27" s="42"/>
      <c r="FG27" s="42"/>
      <c r="FH27"/>
      <c r="FI27"/>
      <c r="FJ27" s="42"/>
      <c r="FK27" s="42"/>
      <c r="FL27" s="42"/>
      <c r="FM27" s="42"/>
      <c r="FN27" s="42"/>
      <c r="FO27" s="42"/>
      <c r="FP27" s="42"/>
      <c r="FQ27"/>
      <c r="FR27"/>
      <c r="FS27"/>
      <c r="FT27"/>
      <c r="FU27"/>
      <c r="FV27"/>
      <c r="FW27"/>
      <c r="FX27"/>
      <c r="FY27"/>
      <c r="FZ27"/>
      <c r="GA27"/>
      <c r="GB27"/>
      <c r="GC27" s="42"/>
      <c r="GD27" s="42"/>
      <c r="GE27"/>
      <c r="GF27"/>
      <c r="GG27"/>
      <c r="GH27" s="42"/>
      <c r="GI27" s="42"/>
      <c r="GM27" s="3"/>
      <c r="GO27" s="3"/>
      <c r="GP27" s="3"/>
      <c r="GR27" s="3"/>
      <c r="GS27" s="3"/>
      <c r="GU27" s="3"/>
      <c r="GV27" s="3"/>
      <c r="GX27" s="3"/>
      <c r="GY27" s="3"/>
      <c r="GZ27" s="3"/>
      <c r="HA27" s="3"/>
      <c r="HB27" s="3"/>
      <c r="HC27" s="3"/>
      <c r="HD27" s="3"/>
      <c r="HE27" s="3"/>
      <c r="HF27" s="3"/>
      <c r="HG27" s="3"/>
      <c r="HH27" s="3"/>
      <c r="HI27" s="3"/>
      <c r="HK27" s="3"/>
      <c r="HL27" s="3"/>
      <c r="HM27" s="3"/>
      <c r="HN27" s="3"/>
    </row>
    <row r="28" spans="2:254" ht="12" customHeight="1" x14ac:dyDescent="0.15">
      <c r="B28" t="s">
        <v>172</v>
      </c>
      <c r="C28">
        <v>0</v>
      </c>
      <c r="D28">
        <v>0</v>
      </c>
      <c r="E28">
        <v>0</v>
      </c>
      <c r="F28">
        <v>0</v>
      </c>
      <c r="G28" s="42">
        <v>0</v>
      </c>
      <c r="H28">
        <v>0</v>
      </c>
      <c r="I28">
        <v>0</v>
      </c>
      <c r="J28">
        <v>0</v>
      </c>
      <c r="K28" s="42">
        <v>0</v>
      </c>
      <c r="L28" s="42">
        <v>0</v>
      </c>
      <c r="M28">
        <v>0</v>
      </c>
      <c r="N28" s="42">
        <v>0.35759950000000001</v>
      </c>
      <c r="O28">
        <v>0</v>
      </c>
      <c r="P28">
        <v>0</v>
      </c>
      <c r="Q28">
        <v>0</v>
      </c>
      <c r="R28">
        <v>0</v>
      </c>
      <c r="S28">
        <v>0</v>
      </c>
      <c r="T28">
        <v>0</v>
      </c>
      <c r="U28">
        <v>0</v>
      </c>
      <c r="V28">
        <v>0</v>
      </c>
      <c r="W28">
        <v>0.87750669999999997</v>
      </c>
      <c r="X28">
        <v>0</v>
      </c>
      <c r="Y28">
        <v>0</v>
      </c>
      <c r="Z28">
        <v>0</v>
      </c>
      <c r="AA28">
        <v>0</v>
      </c>
      <c r="AB28">
        <v>0</v>
      </c>
      <c r="AC28">
        <v>0</v>
      </c>
      <c r="AD28" s="42">
        <v>0</v>
      </c>
      <c r="AE28">
        <v>0</v>
      </c>
      <c r="AF28" s="42">
        <v>0</v>
      </c>
      <c r="AG28">
        <v>0</v>
      </c>
      <c r="AH28" s="42">
        <v>0</v>
      </c>
      <c r="AI28" s="42">
        <v>0</v>
      </c>
      <c r="AJ28" s="42">
        <v>4.11054E-4</v>
      </c>
      <c r="AK28">
        <v>0</v>
      </c>
      <c r="AL28" s="42">
        <v>0</v>
      </c>
      <c r="AM28" s="42">
        <v>0</v>
      </c>
      <c r="AN28">
        <v>0</v>
      </c>
      <c r="AO28" s="42">
        <v>0</v>
      </c>
      <c r="AP28">
        <v>0</v>
      </c>
      <c r="AQ28">
        <v>0</v>
      </c>
      <c r="AR28">
        <v>0</v>
      </c>
      <c r="AS28">
        <v>0</v>
      </c>
      <c r="AT28">
        <v>0</v>
      </c>
      <c r="AU28">
        <v>0</v>
      </c>
      <c r="AV28">
        <v>0</v>
      </c>
      <c r="AW28">
        <v>0</v>
      </c>
      <c r="AX28">
        <v>0</v>
      </c>
      <c r="AY28">
        <v>0</v>
      </c>
      <c r="AZ28">
        <v>0</v>
      </c>
      <c r="BA28">
        <v>0</v>
      </c>
      <c r="BB28">
        <v>0</v>
      </c>
      <c r="BC28">
        <v>0</v>
      </c>
      <c r="BD28">
        <v>0</v>
      </c>
      <c r="BE28" s="42">
        <v>0</v>
      </c>
      <c r="BF28" s="42">
        <v>0</v>
      </c>
      <c r="BG28" s="42">
        <v>3.5927000000000002E-4</v>
      </c>
      <c r="BH28" t="s">
        <v>140</v>
      </c>
      <c r="BI28" t="s">
        <v>140</v>
      </c>
      <c r="BJ28" s="42" t="s">
        <v>140</v>
      </c>
      <c r="BK28" s="42">
        <v>0</v>
      </c>
      <c r="BL28" t="s">
        <v>140</v>
      </c>
      <c r="BM28" s="42" t="s">
        <v>140</v>
      </c>
      <c r="BN28" t="s">
        <v>140</v>
      </c>
      <c r="BO28" t="s">
        <v>140</v>
      </c>
      <c r="BP28" t="s">
        <v>140</v>
      </c>
      <c r="BQ28">
        <v>0.34188839999999998</v>
      </c>
      <c r="BR28">
        <v>2.1053599999999999E-2</v>
      </c>
      <c r="BS28">
        <v>0</v>
      </c>
      <c r="BT28">
        <v>0</v>
      </c>
      <c r="BU28">
        <v>0</v>
      </c>
      <c r="BV28">
        <v>0</v>
      </c>
      <c r="BW28">
        <v>0</v>
      </c>
      <c r="BX28" s="42">
        <v>0</v>
      </c>
      <c r="BY28" s="42">
        <v>0</v>
      </c>
      <c r="BZ28" s="42">
        <v>0</v>
      </c>
      <c r="CA28" s="42">
        <v>0</v>
      </c>
      <c r="CB28" s="42">
        <v>0</v>
      </c>
      <c r="CC28" s="42"/>
      <c r="CD28"/>
      <c r="CE28"/>
      <c r="CF28" s="42"/>
      <c r="CG28"/>
      <c r="CH28" s="42"/>
      <c r="CI28" s="42"/>
      <c r="CJ28" s="42"/>
      <c r="CK28" s="42"/>
      <c r="CL28" s="42"/>
      <c r="CM28" s="42"/>
      <c r="CN28" s="42"/>
      <c r="CO28"/>
      <c r="CP28" s="42"/>
      <c r="CQ28" s="42"/>
      <c r="CR28" s="42"/>
      <c r="CS28" s="42"/>
      <c r="CT28"/>
      <c r="CU28"/>
      <c r="CV28"/>
      <c r="CW28"/>
      <c r="CX28"/>
      <c r="CY28" s="42"/>
      <c r="CZ28"/>
      <c r="DA28" s="42"/>
      <c r="DB28"/>
      <c r="DC28"/>
      <c r="DD28"/>
      <c r="DE28"/>
      <c r="DF28" s="42"/>
      <c r="DG28"/>
      <c r="DH28" s="42"/>
      <c r="DI28" s="42"/>
      <c r="DJ28" s="42"/>
      <c r="DK28"/>
      <c r="DL28"/>
      <c r="DM28"/>
      <c r="DN28"/>
      <c r="DO28"/>
      <c r="DP28"/>
      <c r="DQ28" s="42"/>
      <c r="DR28" s="42"/>
      <c r="DS28"/>
      <c r="DT28"/>
      <c r="DU28"/>
      <c r="DV28"/>
      <c r="DW28"/>
      <c r="DX28"/>
      <c r="DY28"/>
      <c r="DZ28"/>
      <c r="EA28"/>
      <c r="EB28"/>
      <c r="EC28" s="42"/>
      <c r="ED28" s="42"/>
      <c r="EE28"/>
      <c r="EF28"/>
      <c r="EG28"/>
      <c r="EH28"/>
      <c r="EI28" s="42"/>
      <c r="EJ28" s="42"/>
      <c r="EK28"/>
      <c r="EL28"/>
      <c r="EM28"/>
      <c r="EN28"/>
      <c r="EO28"/>
      <c r="EP28"/>
      <c r="EQ28"/>
      <c r="ER28"/>
      <c r="ES28"/>
      <c r="ET28"/>
      <c r="EU28"/>
      <c r="EV28"/>
      <c r="EW28"/>
      <c r="EX28"/>
      <c r="EY28"/>
      <c r="EZ28"/>
      <c r="FA28" s="42"/>
      <c r="FB28" s="42"/>
      <c r="FC28"/>
      <c r="FD28" s="42"/>
      <c r="FE28"/>
      <c r="FF28"/>
      <c r="FG28"/>
      <c r="FH28"/>
      <c r="FI28"/>
      <c r="FJ28"/>
      <c r="FK28"/>
      <c r="FL28" s="42"/>
      <c r="FM28" s="42"/>
      <c r="FN28"/>
      <c r="FO28"/>
      <c r="FP28" s="42"/>
      <c r="FQ28"/>
      <c r="FR28"/>
      <c r="FS28"/>
      <c r="FT28" s="42"/>
      <c r="FU28" s="42"/>
      <c r="FV28"/>
      <c r="FW28" s="42"/>
      <c r="FX28" s="42"/>
      <c r="FY28"/>
      <c r="FZ28"/>
      <c r="GA28" s="42"/>
      <c r="GB28" s="42"/>
      <c r="GC28" s="42"/>
      <c r="GD28"/>
      <c r="GE28"/>
      <c r="GF28" s="42"/>
      <c r="GG28"/>
      <c r="GH28" s="42"/>
      <c r="GI28" s="42"/>
      <c r="GL28" s="3"/>
      <c r="GN28" s="3"/>
      <c r="HQ28" s="3"/>
      <c r="HR28" s="3"/>
      <c r="HT28" s="3"/>
      <c r="HU28" s="3"/>
      <c r="HV28" s="3"/>
      <c r="HW28" s="3"/>
      <c r="HY28" s="3"/>
      <c r="HZ28" s="3"/>
      <c r="IA28" s="3"/>
      <c r="IB28" s="3"/>
      <c r="IM28" s="3"/>
      <c r="IN28" s="3"/>
      <c r="IO28" s="3"/>
      <c r="IR28" s="3"/>
      <c r="IS28" s="3"/>
    </row>
    <row r="29" spans="2:254" ht="12" customHeight="1" x14ac:dyDescent="0.15">
      <c r="B29" t="s">
        <v>165</v>
      </c>
      <c r="C29" s="42">
        <v>858.15319999999997</v>
      </c>
      <c r="D29">
        <v>18.487680000000001</v>
      </c>
      <c r="E29">
        <v>838.61680000000001</v>
      </c>
      <c r="F29">
        <v>16.03246</v>
      </c>
      <c r="G29" s="42">
        <v>876.00509999999997</v>
      </c>
      <c r="H29" s="42">
        <v>15.366250000000001</v>
      </c>
      <c r="I29">
        <v>965.16669999999999</v>
      </c>
      <c r="J29">
        <v>965.16679999999997</v>
      </c>
      <c r="K29">
        <v>19.062069999999999</v>
      </c>
      <c r="L29" s="42">
        <v>988.95370000000003</v>
      </c>
      <c r="M29">
        <v>18.524830000000001</v>
      </c>
      <c r="N29">
        <v>997.05799999999999</v>
      </c>
      <c r="O29" s="42">
        <v>13.16391</v>
      </c>
      <c r="P29">
        <v>885.25829999999996</v>
      </c>
      <c r="Q29">
        <v>9.8923260000000006</v>
      </c>
      <c r="R29">
        <v>969.64710000000002</v>
      </c>
      <c r="S29">
        <v>499.99829999999997</v>
      </c>
      <c r="T29" s="42">
        <v>11.02642</v>
      </c>
      <c r="U29">
        <v>6.559323</v>
      </c>
      <c r="V29">
        <v>2.5978439999999998</v>
      </c>
      <c r="W29">
        <v>1415.3869999999999</v>
      </c>
      <c r="X29">
        <v>1.1407700000000001</v>
      </c>
      <c r="Y29">
        <v>1.095825</v>
      </c>
      <c r="Z29" s="42">
        <v>1.1028469999999999</v>
      </c>
      <c r="AA29" s="42">
        <v>1.2200310000000001</v>
      </c>
      <c r="AB29" s="42">
        <v>974.72059999999999</v>
      </c>
      <c r="AC29" s="42">
        <v>965.1671</v>
      </c>
      <c r="AD29" s="42">
        <v>2.0530010000000001</v>
      </c>
      <c r="AE29" s="42">
        <v>1023.58</v>
      </c>
      <c r="AF29" s="42">
        <v>965.1635</v>
      </c>
      <c r="AG29" s="42">
        <v>0.56376709999999997</v>
      </c>
      <c r="AH29" s="42">
        <v>988.90840000000003</v>
      </c>
      <c r="AI29" s="42">
        <v>988.9443</v>
      </c>
      <c r="AJ29" s="42">
        <v>989.7079</v>
      </c>
      <c r="AK29" s="42">
        <v>1.2201630000000001</v>
      </c>
      <c r="AL29">
        <v>1.2140200000000001</v>
      </c>
      <c r="AM29">
        <v>991.70450000000005</v>
      </c>
      <c r="AN29">
        <v>1068.5940000000001</v>
      </c>
      <c r="AO29">
        <v>14.01843</v>
      </c>
      <c r="AP29" s="42">
        <v>18.524830000000001</v>
      </c>
      <c r="AQ29">
        <v>4.3054829999999997</v>
      </c>
      <c r="AR29">
        <v>6.130287</v>
      </c>
      <c r="AS29">
        <v>18.524830000000001</v>
      </c>
      <c r="AT29">
        <v>0.96908740000000004</v>
      </c>
      <c r="AU29">
        <v>1.109937</v>
      </c>
      <c r="AV29">
        <v>991.70450000000005</v>
      </c>
      <c r="AW29">
        <v>990.96019999999999</v>
      </c>
      <c r="AX29">
        <v>990.96019999999999</v>
      </c>
      <c r="AY29">
        <v>989.03470000000004</v>
      </c>
      <c r="AZ29">
        <v>1090.232</v>
      </c>
      <c r="BA29">
        <v>990.42579999999998</v>
      </c>
      <c r="BB29">
        <v>1090.1089999999999</v>
      </c>
      <c r="BC29">
        <v>1009.641</v>
      </c>
      <c r="BD29">
        <v>1169.933</v>
      </c>
      <c r="BE29">
        <v>990.57360000000006</v>
      </c>
      <c r="BF29">
        <v>990.50509999999997</v>
      </c>
      <c r="BG29">
        <v>989.60799999999995</v>
      </c>
      <c r="BH29" t="s">
        <v>140</v>
      </c>
      <c r="BI29" t="s">
        <v>140</v>
      </c>
      <c r="BJ29" t="s">
        <v>140</v>
      </c>
      <c r="BK29">
        <v>986.39390000000003</v>
      </c>
      <c r="BL29" t="s">
        <v>140</v>
      </c>
      <c r="BM29" t="s">
        <v>140</v>
      </c>
      <c r="BN29" s="42" t="s">
        <v>140</v>
      </c>
      <c r="BO29" s="42" t="s">
        <v>140</v>
      </c>
      <c r="BP29" s="42" t="s">
        <v>140</v>
      </c>
      <c r="BQ29" s="42">
        <v>1114.9570000000001</v>
      </c>
      <c r="BR29" s="42">
        <v>0.81492189999999998</v>
      </c>
      <c r="BS29" s="42">
        <v>991.37059999999997</v>
      </c>
      <c r="BT29" s="42">
        <v>991.33780000000002</v>
      </c>
      <c r="BU29" s="42">
        <v>990.96019999999999</v>
      </c>
      <c r="BV29">
        <v>1090.412</v>
      </c>
      <c r="BW29" s="42">
        <v>1090.164</v>
      </c>
      <c r="BX29" s="42">
        <v>990.96019999999999</v>
      </c>
      <c r="BY29" s="42">
        <v>1017.1180000000001</v>
      </c>
      <c r="BZ29">
        <v>990.96019999999999</v>
      </c>
      <c r="CA29">
        <v>1169.9690000000001</v>
      </c>
      <c r="CB29">
        <v>990.57360000000006</v>
      </c>
      <c r="CC29" s="42"/>
      <c r="CD29"/>
      <c r="CE29"/>
      <c r="CF29"/>
      <c r="CG29" s="42"/>
      <c r="CH29"/>
      <c r="CI29" s="42"/>
      <c r="CJ29"/>
      <c r="CK29" s="42"/>
      <c r="CL29"/>
      <c r="CM29"/>
      <c r="CN29"/>
      <c r="CO29" s="42"/>
      <c r="CP29"/>
      <c r="CQ29" s="42"/>
      <c r="CR29" s="42"/>
      <c r="CS29" s="42"/>
      <c r="CT29"/>
      <c r="CU29" s="42"/>
      <c r="CV29"/>
      <c r="CW29" s="42"/>
      <c r="CX29"/>
      <c r="CY29"/>
      <c r="CZ29"/>
      <c r="DA29"/>
      <c r="DB29"/>
      <c r="DC29"/>
      <c r="DD29"/>
      <c r="DE29"/>
      <c r="DF29"/>
      <c r="DG29"/>
      <c r="DH29" s="42"/>
      <c r="DI29"/>
      <c r="DJ29" s="42"/>
      <c r="DK29" s="42"/>
      <c r="DL29"/>
      <c r="DM29" s="42"/>
      <c r="DN29" s="42"/>
      <c r="DO29" s="42"/>
      <c r="DP29" s="42"/>
      <c r="DQ29" s="42"/>
      <c r="DR29" s="42"/>
      <c r="DS29" s="42"/>
      <c r="DT29" s="42"/>
      <c r="DU29" s="42"/>
      <c r="DV29"/>
      <c r="DW29"/>
      <c r="DX29"/>
      <c r="DY29"/>
      <c r="DZ29"/>
      <c r="EA29" s="42"/>
      <c r="EB29" s="42"/>
      <c r="EC29" s="42"/>
      <c r="ED29" s="42"/>
      <c r="EE29" s="42"/>
      <c r="EF29"/>
      <c r="EG29"/>
      <c r="EH29"/>
      <c r="EI29" s="42"/>
      <c r="EJ29" s="42"/>
      <c r="EK29" s="42"/>
      <c r="EL29" s="42"/>
      <c r="EM29"/>
      <c r="EN29"/>
      <c r="EO29" s="42"/>
      <c r="EP29" s="42"/>
      <c r="EQ29" s="42"/>
      <c r="ER29" s="42"/>
      <c r="ES29" s="42"/>
      <c r="ET29" s="42"/>
      <c r="EU29"/>
      <c r="EV29"/>
      <c r="EW29"/>
      <c r="EX29"/>
      <c r="EY29"/>
      <c r="EZ29"/>
      <c r="FA29" s="42"/>
      <c r="FB29" s="42"/>
      <c r="FC29"/>
      <c r="FD29"/>
      <c r="FE29"/>
      <c r="FF29"/>
      <c r="FG29"/>
      <c r="FH29"/>
      <c r="FI29"/>
      <c r="FJ29"/>
      <c r="FK29"/>
      <c r="FL29"/>
      <c r="FM29"/>
      <c r="FN29"/>
      <c r="FO29"/>
      <c r="FP29"/>
      <c r="FQ29"/>
      <c r="FR29"/>
      <c r="FS29"/>
      <c r="FT29"/>
      <c r="FU29"/>
      <c r="FV29"/>
      <c r="FW29"/>
      <c r="FX29"/>
      <c r="FY29"/>
      <c r="FZ29"/>
      <c r="GA29"/>
      <c r="GB29"/>
      <c r="GC29" s="42"/>
      <c r="GD29"/>
      <c r="GE29" s="42"/>
      <c r="GF29"/>
      <c r="GG29" s="42"/>
      <c r="GH29"/>
      <c r="GI29" s="42"/>
      <c r="GK29" s="3"/>
      <c r="GM29" s="3"/>
      <c r="GO29" s="3"/>
      <c r="GP29" s="3"/>
      <c r="GQ29" s="3"/>
      <c r="GS29" s="3"/>
      <c r="GT29" s="3"/>
      <c r="GU29" s="3"/>
      <c r="GV29" s="3"/>
      <c r="HN29" s="3"/>
      <c r="HO29" s="3"/>
      <c r="HP29" s="3"/>
      <c r="HR29" s="3"/>
      <c r="HU29" s="3"/>
      <c r="HV29" s="3"/>
      <c r="HW29" s="3"/>
      <c r="HX29" s="3"/>
      <c r="HZ29" s="3"/>
      <c r="IA29" s="3"/>
      <c r="IB29" s="3"/>
      <c r="IC29" s="3"/>
      <c r="IH29" s="3"/>
      <c r="II29" s="3"/>
      <c r="IL29" s="3"/>
      <c r="IM29" s="3"/>
      <c r="IR29" s="3"/>
      <c r="IS29" s="3"/>
      <c r="IT29" s="3"/>
    </row>
    <row r="30" spans="2:254" ht="12" customHeight="1" x14ac:dyDescent="0.15">
      <c r="B30" t="s">
        <v>159</v>
      </c>
      <c r="C30">
        <v>157.9</v>
      </c>
      <c r="D30">
        <v>203.8</v>
      </c>
      <c r="E30">
        <v>173</v>
      </c>
      <c r="F30">
        <v>173</v>
      </c>
      <c r="G30">
        <v>141.80000000000001</v>
      </c>
      <c r="H30">
        <v>141.80000000000001</v>
      </c>
      <c r="I30">
        <v>50</v>
      </c>
      <c r="J30">
        <v>50</v>
      </c>
      <c r="K30">
        <v>50</v>
      </c>
      <c r="L30">
        <v>39.799999999999997</v>
      </c>
      <c r="M30">
        <v>50.7</v>
      </c>
      <c r="N30">
        <v>192.6</v>
      </c>
      <c r="O30">
        <v>192.6</v>
      </c>
      <c r="P30">
        <v>142</v>
      </c>
      <c r="Q30">
        <v>142</v>
      </c>
      <c r="R30">
        <v>55</v>
      </c>
      <c r="S30">
        <v>111.1</v>
      </c>
      <c r="T30">
        <v>55</v>
      </c>
      <c r="U30">
        <v>160.4</v>
      </c>
      <c r="V30">
        <v>120.7</v>
      </c>
      <c r="W30">
        <v>95.1</v>
      </c>
      <c r="X30">
        <v>51.3</v>
      </c>
      <c r="Y30">
        <v>43.7</v>
      </c>
      <c r="Z30">
        <v>39.341470000000001</v>
      </c>
      <c r="AA30">
        <v>59.09816</v>
      </c>
      <c r="AB30">
        <v>71</v>
      </c>
      <c r="AC30">
        <v>50</v>
      </c>
      <c r="AD30">
        <v>118.2</v>
      </c>
      <c r="AE30">
        <v>192.4</v>
      </c>
      <c r="AF30">
        <v>50</v>
      </c>
      <c r="AG30">
        <v>45</v>
      </c>
      <c r="AH30">
        <v>40</v>
      </c>
      <c r="AI30">
        <v>40</v>
      </c>
      <c r="AJ30">
        <v>40</v>
      </c>
      <c r="AK30">
        <v>35</v>
      </c>
      <c r="AL30">
        <v>36.355559999999997</v>
      </c>
      <c r="AM30">
        <v>35</v>
      </c>
      <c r="AN30">
        <v>30</v>
      </c>
      <c r="AO30">
        <v>147</v>
      </c>
      <c r="AP30">
        <v>50.7</v>
      </c>
      <c r="AQ30">
        <v>147</v>
      </c>
      <c r="AR30">
        <v>34</v>
      </c>
      <c r="AS30">
        <v>50.7</v>
      </c>
      <c r="AT30">
        <v>90</v>
      </c>
      <c r="AU30">
        <v>35.200000000000003</v>
      </c>
      <c r="AV30">
        <v>35</v>
      </c>
      <c r="AW30">
        <v>36.403469999999999</v>
      </c>
      <c r="AX30">
        <v>36.403469999999999</v>
      </c>
      <c r="AY30">
        <v>40</v>
      </c>
      <c r="AZ30">
        <v>75.547709999999995</v>
      </c>
      <c r="BA30">
        <v>40</v>
      </c>
      <c r="BB30">
        <v>75.712209999999999</v>
      </c>
      <c r="BC30">
        <v>43.255519999999997</v>
      </c>
      <c r="BD30">
        <v>43.308250000000001</v>
      </c>
      <c r="BE30">
        <v>40</v>
      </c>
      <c r="BF30">
        <v>40.127330000000001</v>
      </c>
      <c r="BG30">
        <v>40.005830000000003</v>
      </c>
      <c r="BH30" t="s">
        <v>140</v>
      </c>
      <c r="BI30" t="s">
        <v>140</v>
      </c>
      <c r="BJ30" t="s">
        <v>140</v>
      </c>
      <c r="BK30">
        <v>39.341470000000001</v>
      </c>
      <c r="BL30" t="s">
        <v>140</v>
      </c>
      <c r="BM30" t="s">
        <v>140</v>
      </c>
      <c r="BN30" t="s">
        <v>140</v>
      </c>
      <c r="BO30" t="s">
        <v>140</v>
      </c>
      <c r="BP30" t="s">
        <v>140</v>
      </c>
      <c r="BQ30">
        <v>45.025280000000002</v>
      </c>
      <c r="BR30">
        <v>68.760909999999996</v>
      </c>
      <c r="BS30">
        <v>35.630450000000003</v>
      </c>
      <c r="BT30">
        <v>35.692390000000003</v>
      </c>
      <c r="BU30">
        <v>36.403469999999999</v>
      </c>
      <c r="BV30">
        <v>75.306550000000001</v>
      </c>
      <c r="BW30">
        <v>75.638739999999999</v>
      </c>
      <c r="BX30">
        <v>36.403469999999999</v>
      </c>
      <c r="BY30">
        <v>43.846240000000002</v>
      </c>
      <c r="BZ30">
        <v>36.403469999999999</v>
      </c>
      <c r="CA30">
        <v>43.255519999999997</v>
      </c>
      <c r="CB30">
        <v>40</v>
      </c>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row>
    <row r="31" spans="2:254" ht="12" customHeight="1" x14ac:dyDescent="0.15">
      <c r="B31" t="s">
        <v>160</v>
      </c>
      <c r="C31">
        <v>18.2</v>
      </c>
      <c r="D31">
        <v>18.050190000000001</v>
      </c>
      <c r="E31">
        <v>18.2</v>
      </c>
      <c r="F31">
        <v>18.109719999999999</v>
      </c>
      <c r="G31">
        <v>18</v>
      </c>
      <c r="H31">
        <v>18</v>
      </c>
      <c r="I31">
        <v>17.8</v>
      </c>
      <c r="J31">
        <v>17.8</v>
      </c>
      <c r="K31">
        <v>17.8</v>
      </c>
      <c r="L31">
        <v>24</v>
      </c>
      <c r="M31">
        <v>17.5</v>
      </c>
      <c r="N31">
        <v>10.81</v>
      </c>
      <c r="O31">
        <v>10.81</v>
      </c>
      <c r="P31">
        <v>10.61</v>
      </c>
      <c r="Q31">
        <v>10.61</v>
      </c>
      <c r="R31">
        <v>10.41</v>
      </c>
      <c r="S31">
        <v>1.5</v>
      </c>
      <c r="T31">
        <v>10.41</v>
      </c>
      <c r="U31">
        <v>4.1399999999999997</v>
      </c>
      <c r="V31">
        <v>1.2864549999999999</v>
      </c>
      <c r="W31">
        <v>1</v>
      </c>
      <c r="X31">
        <v>1.03</v>
      </c>
      <c r="Y31">
        <v>1.02</v>
      </c>
      <c r="Z31">
        <v>1.02</v>
      </c>
      <c r="AA31">
        <v>1.2</v>
      </c>
      <c r="AB31">
        <v>4</v>
      </c>
      <c r="AC31">
        <v>17.8</v>
      </c>
      <c r="AD31">
        <v>1.6</v>
      </c>
      <c r="AE31">
        <v>1.75</v>
      </c>
      <c r="AF31">
        <v>17.8</v>
      </c>
      <c r="AG31">
        <v>0.45584449999999999</v>
      </c>
      <c r="AH31">
        <v>5.9</v>
      </c>
      <c r="AI31">
        <v>5.9</v>
      </c>
      <c r="AJ31">
        <v>4</v>
      </c>
      <c r="AK31" s="42">
        <v>1.1000000000000001</v>
      </c>
      <c r="AL31">
        <v>1.1000000000000001</v>
      </c>
      <c r="AM31">
        <v>11</v>
      </c>
      <c r="AN31">
        <v>4</v>
      </c>
      <c r="AO31">
        <v>17.3</v>
      </c>
      <c r="AP31">
        <v>17.5</v>
      </c>
      <c r="AQ31">
        <v>5.3</v>
      </c>
      <c r="AR31">
        <v>5.5</v>
      </c>
      <c r="AS31">
        <v>17.5</v>
      </c>
      <c r="AT31">
        <v>1.03</v>
      </c>
      <c r="AU31">
        <v>1.02</v>
      </c>
      <c r="AV31">
        <v>4</v>
      </c>
      <c r="AW31">
        <v>15.7</v>
      </c>
      <c r="AX31">
        <v>15.7</v>
      </c>
      <c r="AY31">
        <v>4</v>
      </c>
      <c r="AZ31">
        <v>5</v>
      </c>
      <c r="BA31">
        <v>1.01</v>
      </c>
      <c r="BB31">
        <v>2</v>
      </c>
      <c r="BC31">
        <v>1.01</v>
      </c>
      <c r="BD31">
        <v>2</v>
      </c>
      <c r="BE31">
        <v>1.01</v>
      </c>
      <c r="BF31">
        <v>3</v>
      </c>
      <c r="BG31">
        <v>4</v>
      </c>
      <c r="BH31" t="s">
        <v>140</v>
      </c>
      <c r="BI31" t="s">
        <v>140</v>
      </c>
      <c r="BJ31" t="s">
        <v>140</v>
      </c>
      <c r="BK31">
        <v>1.02</v>
      </c>
      <c r="BL31" t="s">
        <v>140</v>
      </c>
      <c r="BM31" t="s">
        <v>140</v>
      </c>
      <c r="BN31" s="42" t="s">
        <v>140</v>
      </c>
      <c r="BO31" t="s">
        <v>140</v>
      </c>
      <c r="BP31" t="s">
        <v>140</v>
      </c>
      <c r="BQ31">
        <v>1</v>
      </c>
      <c r="BR31">
        <v>0.45584449999999999</v>
      </c>
      <c r="BS31">
        <v>4</v>
      </c>
      <c r="BT31" s="42">
        <v>1.01</v>
      </c>
      <c r="BU31">
        <v>15.7</v>
      </c>
      <c r="BV31">
        <v>1.75</v>
      </c>
      <c r="BW31">
        <v>1.01</v>
      </c>
      <c r="BX31">
        <v>15.7</v>
      </c>
      <c r="BY31" s="42">
        <v>1.01</v>
      </c>
      <c r="BZ31" s="42">
        <v>15.7</v>
      </c>
      <c r="CA31" s="42">
        <v>1.01</v>
      </c>
      <c r="CB31">
        <v>1.01</v>
      </c>
      <c r="CC31"/>
      <c r="CD31" s="42"/>
      <c r="CE31"/>
      <c r="CF31"/>
      <c r="CG31" s="42"/>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s="42"/>
      <c r="DU31" s="42"/>
      <c r="DV31"/>
      <c r="DW31"/>
      <c r="DX31"/>
      <c r="DY31"/>
      <c r="DZ31" s="42"/>
      <c r="EA31" s="42"/>
      <c r="EB31"/>
      <c r="EC31"/>
      <c r="ED31"/>
      <c r="EE31"/>
      <c r="EF31"/>
      <c r="EG31"/>
      <c r="EH31"/>
      <c r="EI31"/>
      <c r="EJ31"/>
      <c r="EK31"/>
      <c r="EL31"/>
      <c r="EM31"/>
      <c r="EN31"/>
      <c r="EO31"/>
      <c r="EP31"/>
      <c r="EQ31"/>
      <c r="ER31"/>
      <c r="ES31"/>
      <c r="ET31"/>
      <c r="EU31"/>
      <c r="EV31"/>
      <c r="EW31"/>
      <c r="EX31"/>
      <c r="EY31"/>
      <c r="EZ31"/>
      <c r="FA31"/>
      <c r="FB31"/>
      <c r="FC31"/>
      <c r="FD31"/>
      <c r="FE31"/>
      <c r="FF31"/>
      <c r="FG31"/>
      <c r="FH31"/>
      <c r="FI31" s="42"/>
      <c r="FJ31" s="42"/>
      <c r="FK31"/>
      <c r="FL31"/>
      <c r="FM31"/>
      <c r="FN31"/>
      <c r="FO31"/>
      <c r="FP31"/>
      <c r="FQ31"/>
      <c r="FR31"/>
      <c r="FS31"/>
      <c r="FT31"/>
      <c r="FU31"/>
      <c r="FV31"/>
      <c r="FW31"/>
      <c r="FX31" s="42"/>
      <c r="FY31"/>
      <c r="FZ31"/>
      <c r="GA31"/>
      <c r="GB31"/>
      <c r="GC31"/>
      <c r="GD31"/>
      <c r="GE31"/>
      <c r="GF31"/>
      <c r="GG31" s="42"/>
      <c r="GH31"/>
      <c r="GI31"/>
    </row>
    <row r="32" spans="2:254" ht="12" customHeight="1" x14ac:dyDescent="0.15">
      <c r="B32" t="s">
        <v>166</v>
      </c>
      <c r="C32">
        <v>40.526859999999999</v>
      </c>
      <c r="D32">
        <v>36.569429999999997</v>
      </c>
      <c r="E32">
        <v>42.844830000000002</v>
      </c>
      <c r="F32">
        <v>31.089400000000001</v>
      </c>
      <c r="G32">
        <v>36.027810000000002</v>
      </c>
      <c r="H32">
        <v>28.914339999999999</v>
      </c>
      <c r="I32">
        <v>29.955480000000001</v>
      </c>
      <c r="J32">
        <v>29.955480000000001</v>
      </c>
      <c r="K32">
        <v>28.645289999999999</v>
      </c>
      <c r="L32">
        <v>18.053149999999999</v>
      </c>
      <c r="M32">
        <v>28.407979999999998</v>
      </c>
      <c r="N32">
        <v>69.116479999999996</v>
      </c>
      <c r="O32">
        <v>40.719140000000003</v>
      </c>
      <c r="P32">
        <v>43.869689999999999</v>
      </c>
      <c r="Q32">
        <v>30.94257</v>
      </c>
      <c r="R32">
        <v>36.392760000000003</v>
      </c>
      <c r="S32">
        <v>43.244300000000003</v>
      </c>
      <c r="T32">
        <v>28.788740000000001</v>
      </c>
      <c r="U32">
        <v>45.537739999999999</v>
      </c>
      <c r="V32">
        <v>49.064500000000002</v>
      </c>
      <c r="W32">
        <v>133.13310000000001</v>
      </c>
      <c r="X32">
        <v>29.711410000000001</v>
      </c>
      <c r="Y32">
        <v>28.267150000000001</v>
      </c>
      <c r="Z32">
        <v>28.064550000000001</v>
      </c>
      <c r="AA32">
        <v>28.064550000000001</v>
      </c>
      <c r="AB32">
        <v>60.772930000000002</v>
      </c>
      <c r="AC32">
        <v>29.955480000000001</v>
      </c>
      <c r="AD32">
        <v>35.91778</v>
      </c>
      <c r="AE32">
        <v>104.83199999999999</v>
      </c>
      <c r="AF32">
        <v>29.955390000000001</v>
      </c>
      <c r="AG32">
        <v>32.228830000000002</v>
      </c>
      <c r="AH32">
        <v>18.04054</v>
      </c>
      <c r="AI32">
        <v>18.033339999999999</v>
      </c>
      <c r="AJ32">
        <v>18.047049999999999</v>
      </c>
      <c r="AK32">
        <v>28.407979999999998</v>
      </c>
      <c r="AL32">
        <v>28.38897</v>
      </c>
      <c r="AM32">
        <v>18.015280000000001</v>
      </c>
      <c r="AN32">
        <v>59.398820000000001</v>
      </c>
      <c r="AO32">
        <v>28.407979999999998</v>
      </c>
      <c r="AP32">
        <v>28.407979999999998</v>
      </c>
      <c r="AQ32">
        <v>28.407979999999998</v>
      </c>
      <c r="AR32">
        <v>28.407979999999998</v>
      </c>
      <c r="AS32">
        <v>28.407979999999998</v>
      </c>
      <c r="AT32">
        <v>28.407979999999998</v>
      </c>
      <c r="AU32">
        <v>27.87997</v>
      </c>
      <c r="AV32">
        <v>18.015280000000001</v>
      </c>
      <c r="AW32">
        <v>18.015280000000001</v>
      </c>
      <c r="AX32">
        <v>18.015280000000001</v>
      </c>
      <c r="AY32">
        <v>18.015280000000001</v>
      </c>
      <c r="AZ32">
        <v>27.72606</v>
      </c>
      <c r="BA32">
        <v>18.26399</v>
      </c>
      <c r="BB32">
        <v>27.726050000000001</v>
      </c>
      <c r="BC32">
        <v>19.466180000000001</v>
      </c>
      <c r="BD32">
        <v>28.56879</v>
      </c>
      <c r="BE32">
        <v>18.22437</v>
      </c>
      <c r="BF32">
        <v>18.22437</v>
      </c>
      <c r="BG32">
        <v>18.04542</v>
      </c>
      <c r="BH32" t="s">
        <v>140</v>
      </c>
      <c r="BI32" t="s">
        <v>140</v>
      </c>
      <c r="BJ32" t="s">
        <v>140</v>
      </c>
      <c r="BK32">
        <v>18.20271</v>
      </c>
      <c r="BL32" t="s">
        <v>140</v>
      </c>
      <c r="BM32" t="s">
        <v>140</v>
      </c>
      <c r="BN32" t="s">
        <v>140</v>
      </c>
      <c r="BO32" t="s">
        <v>140</v>
      </c>
      <c r="BP32" t="s">
        <v>140</v>
      </c>
      <c r="BQ32">
        <v>27.651129999999998</v>
      </c>
      <c r="BR32">
        <v>36.869320000000002</v>
      </c>
      <c r="BS32">
        <v>18.015280000000001</v>
      </c>
      <c r="BT32">
        <v>18.015280000000001</v>
      </c>
      <c r="BU32">
        <v>18.015280000000001</v>
      </c>
      <c r="BV32" s="42">
        <v>27.72606</v>
      </c>
      <c r="BW32">
        <v>27.726050000000001</v>
      </c>
      <c r="BX32">
        <v>18.015280000000001</v>
      </c>
      <c r="BY32">
        <v>19.864159999999998</v>
      </c>
      <c r="BZ32">
        <v>18.015280000000001</v>
      </c>
      <c r="CA32">
        <v>28.56879</v>
      </c>
      <c r="CB32">
        <v>18.22437</v>
      </c>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s="42"/>
      <c r="DL32" s="4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s="42"/>
      <c r="GB32"/>
      <c r="GC32"/>
      <c r="GD32"/>
      <c r="GE32"/>
      <c r="GF32"/>
      <c r="GG32"/>
      <c r="GH32"/>
      <c r="GI32"/>
    </row>
    <row r="33" spans="2:253" ht="12" customHeight="1" x14ac:dyDescent="0.15">
      <c r="B33" t="s">
        <v>139</v>
      </c>
      <c r="C33" t="s">
        <v>140</v>
      </c>
      <c r="D33" t="s">
        <v>140</v>
      </c>
      <c r="E33" t="s">
        <v>140</v>
      </c>
      <c r="F33" t="s">
        <v>140</v>
      </c>
      <c r="G33" t="s">
        <v>140</v>
      </c>
      <c r="H33" t="s">
        <v>140</v>
      </c>
      <c r="I33" t="s">
        <v>140</v>
      </c>
      <c r="J33" t="s">
        <v>140</v>
      </c>
      <c r="K33" t="s">
        <v>140</v>
      </c>
      <c r="L33" t="s">
        <v>140</v>
      </c>
      <c r="M33" t="s">
        <v>140</v>
      </c>
      <c r="N33" t="s">
        <v>140</v>
      </c>
      <c r="O33" t="s">
        <v>140</v>
      </c>
      <c r="P33" t="s">
        <v>140</v>
      </c>
      <c r="Q33" t="s">
        <v>140</v>
      </c>
      <c r="R33" t="s">
        <v>140</v>
      </c>
      <c r="S33" t="s">
        <v>140</v>
      </c>
      <c r="T33" t="s">
        <v>140</v>
      </c>
      <c r="U33" t="s">
        <v>140</v>
      </c>
      <c r="V33" t="s">
        <v>140</v>
      </c>
      <c r="W33" t="s">
        <v>140</v>
      </c>
      <c r="X33" t="s">
        <v>140</v>
      </c>
      <c r="Y33" t="s">
        <v>140</v>
      </c>
      <c r="Z33" t="s">
        <v>140</v>
      </c>
      <c r="AA33" t="s">
        <v>140</v>
      </c>
      <c r="AB33" t="s">
        <v>140</v>
      </c>
      <c r="AC33" t="s">
        <v>140</v>
      </c>
      <c r="AD33" t="s">
        <v>140</v>
      </c>
      <c r="AE33" t="s">
        <v>140</v>
      </c>
      <c r="AF33" t="s">
        <v>140</v>
      </c>
      <c r="AG33" t="s">
        <v>140</v>
      </c>
      <c r="AH33" t="s">
        <v>140</v>
      </c>
      <c r="AI33" t="s">
        <v>140</v>
      </c>
      <c r="AJ33" t="s">
        <v>140</v>
      </c>
      <c r="AK33" t="s">
        <v>140</v>
      </c>
      <c r="AL33" t="s">
        <v>140</v>
      </c>
      <c r="AM33" t="s">
        <v>140</v>
      </c>
      <c r="AN33" t="s">
        <v>140</v>
      </c>
      <c r="AO33" t="s">
        <v>140</v>
      </c>
      <c r="AP33" t="s">
        <v>140</v>
      </c>
      <c r="AQ33" t="s">
        <v>140</v>
      </c>
      <c r="AR33" t="s">
        <v>140</v>
      </c>
      <c r="AS33" t="s">
        <v>140</v>
      </c>
      <c r="AT33" t="s">
        <v>140</v>
      </c>
      <c r="AU33" t="s">
        <v>140</v>
      </c>
      <c r="AV33" t="s">
        <v>140</v>
      </c>
      <c r="AW33" t="s">
        <v>140</v>
      </c>
      <c r="AX33" t="s">
        <v>140</v>
      </c>
      <c r="AY33" t="s">
        <v>140</v>
      </c>
      <c r="AZ33" t="s">
        <v>140</v>
      </c>
      <c r="BA33" t="s">
        <v>140</v>
      </c>
      <c r="BB33" t="s">
        <v>140</v>
      </c>
      <c r="BC33" t="s">
        <v>140</v>
      </c>
      <c r="BD33" t="s">
        <v>140</v>
      </c>
      <c r="BE33" t="s">
        <v>140</v>
      </c>
      <c r="BF33" t="s">
        <v>140</v>
      </c>
      <c r="BG33" t="s">
        <v>140</v>
      </c>
      <c r="BH33" t="s">
        <v>140</v>
      </c>
      <c r="BI33" t="s">
        <v>140</v>
      </c>
      <c r="BJ33" t="s">
        <v>140</v>
      </c>
      <c r="BK33" t="s">
        <v>140</v>
      </c>
      <c r="BL33" t="s">
        <v>140</v>
      </c>
      <c r="BM33" t="s">
        <v>140</v>
      </c>
      <c r="BN33" t="s">
        <v>140</v>
      </c>
      <c r="BO33" t="s">
        <v>140</v>
      </c>
      <c r="BP33" t="s">
        <v>140</v>
      </c>
      <c r="BQ33" t="s">
        <v>140</v>
      </c>
      <c r="BR33" t="s">
        <v>140</v>
      </c>
      <c r="BS33" t="s">
        <v>140</v>
      </c>
      <c r="BT33" t="s">
        <v>140</v>
      </c>
      <c r="BU33" t="s">
        <v>140</v>
      </c>
      <c r="BV33" t="s">
        <v>140</v>
      </c>
      <c r="BW33" t="s">
        <v>140</v>
      </c>
      <c r="BX33" t="s">
        <v>140</v>
      </c>
      <c r="BY33" t="s">
        <v>140</v>
      </c>
      <c r="BZ33" t="s">
        <v>140</v>
      </c>
      <c r="CA33" t="s">
        <v>140</v>
      </c>
      <c r="CB33" t="s">
        <v>140</v>
      </c>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row>
    <row r="34" spans="2:253" ht="12" customHeight="1" x14ac:dyDescent="0.15">
      <c r="B34" t="s">
        <v>141</v>
      </c>
      <c r="C34" t="s">
        <v>140</v>
      </c>
      <c r="D34" t="s">
        <v>140</v>
      </c>
      <c r="E34" t="s">
        <v>140</v>
      </c>
      <c r="F34" t="s">
        <v>140</v>
      </c>
      <c r="G34" t="s">
        <v>140</v>
      </c>
      <c r="H34" t="s">
        <v>140</v>
      </c>
      <c r="I34" t="s">
        <v>140</v>
      </c>
      <c r="J34" t="s">
        <v>140</v>
      </c>
      <c r="K34" t="s">
        <v>140</v>
      </c>
      <c r="L34" t="s">
        <v>140</v>
      </c>
      <c r="M34" t="s">
        <v>140</v>
      </c>
      <c r="N34" t="s">
        <v>140</v>
      </c>
      <c r="O34" t="s">
        <v>140</v>
      </c>
      <c r="P34" t="s">
        <v>140</v>
      </c>
      <c r="Q34" t="s">
        <v>140</v>
      </c>
      <c r="R34" t="s">
        <v>140</v>
      </c>
      <c r="S34" t="s">
        <v>140</v>
      </c>
      <c r="T34" t="s">
        <v>140</v>
      </c>
      <c r="U34" t="s">
        <v>140</v>
      </c>
      <c r="V34" t="s">
        <v>140</v>
      </c>
      <c r="W34" t="s">
        <v>140</v>
      </c>
      <c r="X34" t="s">
        <v>140</v>
      </c>
      <c r="Y34" t="s">
        <v>140</v>
      </c>
      <c r="Z34" t="s">
        <v>140</v>
      </c>
      <c r="AA34" t="s">
        <v>140</v>
      </c>
      <c r="AB34" t="s">
        <v>140</v>
      </c>
      <c r="AC34" t="s">
        <v>140</v>
      </c>
      <c r="AD34" t="s">
        <v>140</v>
      </c>
      <c r="AE34" t="s">
        <v>140</v>
      </c>
      <c r="AF34" t="s">
        <v>140</v>
      </c>
      <c r="AG34" t="s">
        <v>140</v>
      </c>
      <c r="AH34" t="s">
        <v>140</v>
      </c>
      <c r="AI34" t="s">
        <v>140</v>
      </c>
      <c r="AJ34" t="s">
        <v>140</v>
      </c>
      <c r="AK34" t="s">
        <v>140</v>
      </c>
      <c r="AL34" t="s">
        <v>140</v>
      </c>
      <c r="AM34" t="s">
        <v>140</v>
      </c>
      <c r="AN34" t="s">
        <v>140</v>
      </c>
      <c r="AO34" t="s">
        <v>140</v>
      </c>
      <c r="AP34" t="s">
        <v>140</v>
      </c>
      <c r="AQ34" t="s">
        <v>140</v>
      </c>
      <c r="AR34" t="s">
        <v>140</v>
      </c>
      <c r="AS34" t="s">
        <v>140</v>
      </c>
      <c r="AT34" t="s">
        <v>140</v>
      </c>
      <c r="AU34" t="s">
        <v>140</v>
      </c>
      <c r="AV34" t="s">
        <v>140</v>
      </c>
      <c r="AW34" t="s">
        <v>140</v>
      </c>
      <c r="AX34" t="s">
        <v>140</v>
      </c>
      <c r="AY34" t="s">
        <v>140</v>
      </c>
      <c r="AZ34" t="s">
        <v>140</v>
      </c>
      <c r="BA34" t="s">
        <v>140</v>
      </c>
      <c r="BB34" t="s">
        <v>140</v>
      </c>
      <c r="BC34" t="s">
        <v>140</v>
      </c>
      <c r="BD34" t="s">
        <v>140</v>
      </c>
      <c r="BE34" t="s">
        <v>140</v>
      </c>
      <c r="BF34" t="s">
        <v>140</v>
      </c>
      <c r="BG34" t="s">
        <v>140</v>
      </c>
      <c r="BH34" t="s">
        <v>140</v>
      </c>
      <c r="BI34" t="s">
        <v>140</v>
      </c>
      <c r="BJ34" t="s">
        <v>140</v>
      </c>
      <c r="BK34" t="s">
        <v>140</v>
      </c>
      <c r="BL34" t="s">
        <v>140</v>
      </c>
      <c r="BM34" t="s">
        <v>140</v>
      </c>
      <c r="BN34" t="s">
        <v>140</v>
      </c>
      <c r="BO34" t="s">
        <v>140</v>
      </c>
      <c r="BP34" t="s">
        <v>140</v>
      </c>
      <c r="BQ34" t="s">
        <v>140</v>
      </c>
      <c r="BR34" t="s">
        <v>140</v>
      </c>
      <c r="BS34" t="s">
        <v>140</v>
      </c>
      <c r="BT34" t="s">
        <v>140</v>
      </c>
      <c r="BU34" t="s">
        <v>140</v>
      </c>
      <c r="BV34" t="s">
        <v>140</v>
      </c>
      <c r="BW34" t="s">
        <v>140</v>
      </c>
      <c r="BX34" t="s">
        <v>140</v>
      </c>
      <c r="BY34" t="s">
        <v>140</v>
      </c>
      <c r="BZ34" t="s">
        <v>140</v>
      </c>
      <c r="CA34" t="s">
        <v>140</v>
      </c>
      <c r="CB34" t="s">
        <v>140</v>
      </c>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row>
    <row r="35" spans="2:253" ht="12" customHeight="1" x14ac:dyDescent="0.15">
      <c r="B35" t="s">
        <v>381</v>
      </c>
      <c r="C35">
        <v>0.02</v>
      </c>
      <c r="D35">
        <v>0.02</v>
      </c>
      <c r="E35">
        <v>0.02</v>
      </c>
      <c r="F35">
        <v>0</v>
      </c>
      <c r="G35">
        <v>0</v>
      </c>
      <c r="H35" s="42">
        <v>0</v>
      </c>
      <c r="I35">
        <v>0</v>
      </c>
      <c r="J35" s="42">
        <v>0</v>
      </c>
      <c r="K35">
        <v>0</v>
      </c>
      <c r="L35">
        <v>0</v>
      </c>
      <c r="M35">
        <v>0</v>
      </c>
      <c r="N35">
        <v>1474.52</v>
      </c>
      <c r="O35">
        <v>0</v>
      </c>
      <c r="P35">
        <v>0</v>
      </c>
      <c r="Q35">
        <v>0</v>
      </c>
      <c r="R35">
        <v>0</v>
      </c>
      <c r="S35">
        <v>0</v>
      </c>
      <c r="T35">
        <v>0</v>
      </c>
      <c r="U35">
        <v>0</v>
      </c>
      <c r="V35">
        <v>0</v>
      </c>
      <c r="W35">
        <v>17.37</v>
      </c>
      <c r="X35">
        <v>0</v>
      </c>
      <c r="Y35">
        <v>0</v>
      </c>
      <c r="Z35" s="42">
        <v>0</v>
      </c>
      <c r="AA35" s="42">
        <v>0</v>
      </c>
      <c r="AB35" s="42">
        <v>5.0000000000000004E-6</v>
      </c>
      <c r="AC35" s="42">
        <v>0</v>
      </c>
      <c r="AD35" s="42">
        <v>0</v>
      </c>
      <c r="AE35" s="42">
        <v>0</v>
      </c>
      <c r="AF35" s="42">
        <v>0</v>
      </c>
      <c r="AG35" s="42">
        <v>0</v>
      </c>
      <c r="AH35" s="42">
        <v>0</v>
      </c>
      <c r="AI35" s="42">
        <v>0</v>
      </c>
      <c r="AJ35" s="42">
        <v>3.33</v>
      </c>
      <c r="AK35">
        <v>0</v>
      </c>
      <c r="AL35">
        <v>0</v>
      </c>
      <c r="AM35">
        <v>0</v>
      </c>
      <c r="AN35">
        <v>0</v>
      </c>
      <c r="AO35" s="42">
        <v>0</v>
      </c>
      <c r="AP35">
        <v>0</v>
      </c>
      <c r="AQ35" s="42">
        <v>0</v>
      </c>
      <c r="AR35" s="42">
        <v>0</v>
      </c>
      <c r="AS35">
        <v>0</v>
      </c>
      <c r="AT35" s="42">
        <v>0</v>
      </c>
      <c r="AU35">
        <v>0</v>
      </c>
      <c r="AV35" s="42">
        <v>0</v>
      </c>
      <c r="AW35" s="42">
        <v>0</v>
      </c>
      <c r="AX35" s="42">
        <v>0</v>
      </c>
      <c r="AY35" s="42">
        <v>0</v>
      </c>
      <c r="AZ35" s="42">
        <v>0</v>
      </c>
      <c r="BA35" s="42">
        <v>1.0000000000000001E-5</v>
      </c>
      <c r="BB35" s="42">
        <v>1.0000000000000001E-5</v>
      </c>
      <c r="BC35" s="42">
        <v>9.0000000000000002E-6</v>
      </c>
      <c r="BD35" s="42">
        <v>9.9999999999999995E-7</v>
      </c>
      <c r="BE35" s="42">
        <v>1.0000000000000001E-5</v>
      </c>
      <c r="BF35" s="42">
        <v>1.0000000000000001E-5</v>
      </c>
      <c r="BG35" s="42">
        <v>3.33</v>
      </c>
      <c r="BH35">
        <v>0</v>
      </c>
      <c r="BI35">
        <v>0</v>
      </c>
      <c r="BJ35">
        <v>0</v>
      </c>
      <c r="BK35">
        <v>0</v>
      </c>
      <c r="BL35" s="42">
        <v>0</v>
      </c>
      <c r="BM35">
        <v>0</v>
      </c>
      <c r="BN35">
        <v>0</v>
      </c>
      <c r="BO35">
        <v>0</v>
      </c>
      <c r="BP35" s="42">
        <v>0</v>
      </c>
      <c r="BQ35" s="42">
        <v>17.37</v>
      </c>
      <c r="BR35">
        <v>1474.58</v>
      </c>
      <c r="BS35">
        <v>0</v>
      </c>
      <c r="BT35">
        <v>0</v>
      </c>
      <c r="BU35" s="42">
        <v>0</v>
      </c>
      <c r="BV35" s="42">
        <v>0</v>
      </c>
      <c r="BW35" s="42">
        <v>1.0000000000000001E-5</v>
      </c>
      <c r="BX35" s="42">
        <v>0</v>
      </c>
      <c r="BY35" s="42">
        <v>1.0000000000000001E-5</v>
      </c>
      <c r="BZ35" s="42">
        <v>0</v>
      </c>
      <c r="CA35" s="42">
        <v>9.9999999999999995E-7</v>
      </c>
      <c r="CB35" s="42">
        <v>1.0000000000000001E-5</v>
      </c>
      <c r="CC35"/>
      <c r="CD35"/>
      <c r="CE35"/>
      <c r="CF35"/>
      <c r="CG35"/>
      <c r="CH35"/>
      <c r="CI35" s="42"/>
      <c r="CJ35" s="42"/>
      <c r="CK35" s="42"/>
      <c r="CL35" s="42"/>
      <c r="CM35" s="42"/>
      <c r="CN35" s="42"/>
      <c r="CO35" s="42"/>
      <c r="CP35"/>
      <c r="CQ35"/>
      <c r="CR35"/>
      <c r="CS35"/>
      <c r="CT35" s="42"/>
      <c r="CU35" s="42"/>
      <c r="CV35" s="42"/>
      <c r="CW35" s="42"/>
      <c r="CX35" s="42"/>
      <c r="CY35" s="42"/>
      <c r="CZ35"/>
      <c r="DA35" s="42"/>
      <c r="DB35"/>
      <c r="DC35"/>
      <c r="DD35"/>
      <c r="DE35" s="42"/>
      <c r="DF35"/>
      <c r="DG35"/>
      <c r="DH35"/>
      <c r="DI35"/>
      <c r="DJ35"/>
      <c r="DK35"/>
      <c r="DL35"/>
      <c r="DM35" s="42"/>
      <c r="DN35"/>
      <c r="DO35"/>
      <c r="DP35"/>
      <c r="DQ35"/>
      <c r="DR35"/>
      <c r="DS35"/>
      <c r="DT35"/>
      <c r="DU35"/>
      <c r="DV35"/>
      <c r="DW35"/>
      <c r="DX35"/>
      <c r="DY35"/>
      <c r="DZ35"/>
      <c r="EA35"/>
      <c r="EB35"/>
      <c r="EC35"/>
      <c r="ED35"/>
      <c r="EE35"/>
      <c r="EF35"/>
      <c r="EG35" s="42"/>
      <c r="EH35"/>
      <c r="EI35" s="42"/>
      <c r="EJ35"/>
      <c r="EK35" s="42"/>
      <c r="EL35" s="42"/>
      <c r="EM35"/>
      <c r="EN35"/>
      <c r="EO35"/>
      <c r="EP35"/>
      <c r="EQ35"/>
      <c r="ER35"/>
      <c r="ES35"/>
      <c r="ET35" s="42"/>
      <c r="EU35"/>
      <c r="EV35"/>
      <c r="EW35" s="42"/>
      <c r="EX35"/>
      <c r="EY35"/>
      <c r="EZ35" s="42"/>
      <c r="FA35"/>
      <c r="FB35"/>
      <c r="FC35" s="42"/>
      <c r="FD35" s="42"/>
      <c r="FE35" s="42"/>
      <c r="FF35"/>
      <c r="FG35"/>
      <c r="FH35"/>
      <c r="FI35"/>
      <c r="FJ35"/>
      <c r="FK35"/>
      <c r="FL35"/>
      <c r="FM35"/>
      <c r="FN35"/>
      <c r="FO35"/>
      <c r="FP35"/>
      <c r="FQ35"/>
      <c r="FR35" s="42"/>
      <c r="FS35"/>
      <c r="FT35"/>
      <c r="FU35"/>
      <c r="FV35"/>
      <c r="FW35"/>
      <c r="FX35"/>
      <c r="FY35"/>
      <c r="FZ35" s="42"/>
      <c r="GA35" s="42"/>
      <c r="GB35" s="42"/>
      <c r="GC35" s="42"/>
      <c r="GD35"/>
      <c r="GE35" s="42"/>
      <c r="GF35" s="42"/>
      <c r="GG35"/>
      <c r="GH35" s="42"/>
      <c r="GI35"/>
    </row>
    <row r="36" spans="2:253" ht="12" customHeight="1" x14ac:dyDescent="0.15">
      <c r="B36" t="s">
        <v>382</v>
      </c>
      <c r="C36">
        <v>0</v>
      </c>
      <c r="D36" s="42">
        <v>0</v>
      </c>
      <c r="E36" s="42">
        <v>0</v>
      </c>
      <c r="F36">
        <v>0</v>
      </c>
      <c r="G36">
        <v>0</v>
      </c>
      <c r="H36" s="42">
        <v>0</v>
      </c>
      <c r="I36">
        <v>0</v>
      </c>
      <c r="J36">
        <v>0</v>
      </c>
      <c r="K36">
        <v>0</v>
      </c>
      <c r="L36" s="42">
        <v>0</v>
      </c>
      <c r="M36">
        <v>0</v>
      </c>
      <c r="N36">
        <v>0</v>
      </c>
      <c r="O36">
        <v>0</v>
      </c>
      <c r="P36" s="42">
        <v>0</v>
      </c>
      <c r="Q36">
        <v>0</v>
      </c>
      <c r="R36">
        <v>0</v>
      </c>
      <c r="S36">
        <v>0</v>
      </c>
      <c r="T36">
        <v>0</v>
      </c>
      <c r="U36">
        <v>0</v>
      </c>
      <c r="V36">
        <v>0</v>
      </c>
      <c r="W36">
        <v>0</v>
      </c>
      <c r="X36">
        <v>0</v>
      </c>
      <c r="Y36">
        <v>0</v>
      </c>
      <c r="Z36">
        <v>0</v>
      </c>
      <c r="AA36">
        <v>0</v>
      </c>
      <c r="AB36" s="42">
        <v>0</v>
      </c>
      <c r="AC36">
        <v>0</v>
      </c>
      <c r="AD36">
        <v>0</v>
      </c>
      <c r="AE36">
        <v>41.11</v>
      </c>
      <c r="AF36">
        <v>0</v>
      </c>
      <c r="AG36" s="42">
        <v>0</v>
      </c>
      <c r="AH36" s="42">
        <v>0</v>
      </c>
      <c r="AI36">
        <v>0</v>
      </c>
      <c r="AJ36">
        <v>0</v>
      </c>
      <c r="AK36">
        <v>0</v>
      </c>
      <c r="AL36">
        <v>0</v>
      </c>
      <c r="AM36">
        <v>0</v>
      </c>
      <c r="AN36">
        <v>0</v>
      </c>
      <c r="AO36">
        <v>0</v>
      </c>
      <c r="AP36">
        <v>0</v>
      </c>
      <c r="AQ36">
        <v>0</v>
      </c>
      <c r="AR36" s="42">
        <v>0</v>
      </c>
      <c r="AS36">
        <v>0</v>
      </c>
      <c r="AT36">
        <v>0</v>
      </c>
      <c r="AU36">
        <v>0</v>
      </c>
      <c r="AV36">
        <v>0</v>
      </c>
      <c r="AW36">
        <v>0</v>
      </c>
      <c r="AX36">
        <v>0</v>
      </c>
      <c r="AY36">
        <v>0</v>
      </c>
      <c r="AZ36">
        <v>41.11</v>
      </c>
      <c r="BA36">
        <v>0</v>
      </c>
      <c r="BB36">
        <v>41.11</v>
      </c>
      <c r="BC36">
        <v>36.999000000000002</v>
      </c>
      <c r="BD36">
        <v>4.1109999999999998</v>
      </c>
      <c r="BE36">
        <v>0</v>
      </c>
      <c r="BF36">
        <v>0</v>
      </c>
      <c r="BG36">
        <v>0</v>
      </c>
      <c r="BH36">
        <v>0</v>
      </c>
      <c r="BI36">
        <v>0</v>
      </c>
      <c r="BJ36" s="42">
        <v>0</v>
      </c>
      <c r="BK36">
        <v>0</v>
      </c>
      <c r="BL36">
        <v>0</v>
      </c>
      <c r="BM36">
        <v>0</v>
      </c>
      <c r="BN36">
        <v>0</v>
      </c>
      <c r="BO36">
        <v>0</v>
      </c>
      <c r="BP36" s="42">
        <v>0</v>
      </c>
      <c r="BQ36" s="42">
        <v>0</v>
      </c>
      <c r="BR36" s="42">
        <v>0</v>
      </c>
      <c r="BS36" s="42">
        <v>0</v>
      </c>
      <c r="BT36" s="42">
        <v>0</v>
      </c>
      <c r="BU36" s="42">
        <v>0</v>
      </c>
      <c r="BV36">
        <v>41.11</v>
      </c>
      <c r="BW36" s="42">
        <v>41.11</v>
      </c>
      <c r="BX36" s="42">
        <v>0</v>
      </c>
      <c r="BY36" s="42">
        <v>41.11</v>
      </c>
      <c r="BZ36" s="42">
        <v>0</v>
      </c>
      <c r="CA36" s="42">
        <v>4.1109999999999998</v>
      </c>
      <c r="CB36" s="42">
        <v>0</v>
      </c>
      <c r="CC36" s="42"/>
      <c r="CD36" s="42"/>
      <c r="CE36" s="42"/>
      <c r="CF36" s="42"/>
      <c r="CG36" s="42"/>
      <c r="CH36" s="42"/>
      <c r="CI36" s="42"/>
      <c r="CJ36" s="42"/>
      <c r="CK36" s="42"/>
      <c r="CL36" s="42"/>
      <c r="CM36" s="42"/>
      <c r="CN36" s="42"/>
      <c r="CO36" s="42"/>
      <c r="CP36" s="42"/>
      <c r="CQ36" s="42"/>
      <c r="CR36"/>
      <c r="CS36" s="42"/>
      <c r="CT36" s="42"/>
      <c r="CU36" s="42"/>
      <c r="CV36" s="42"/>
      <c r="CW36" s="42"/>
      <c r="CX36" s="42"/>
      <c r="CY36" s="42"/>
      <c r="CZ36" s="42"/>
      <c r="DA36" s="42"/>
      <c r="DB36" s="42"/>
      <c r="DC36" s="42"/>
      <c r="DD36" s="42"/>
      <c r="DE36" s="42"/>
      <c r="DF36"/>
      <c r="DG36"/>
      <c r="DH36"/>
      <c r="DI36"/>
      <c r="DJ36"/>
      <c r="DK36"/>
      <c r="DL36"/>
      <c r="DM36" s="42"/>
      <c r="DN36"/>
      <c r="DO36" s="42"/>
      <c r="DP36" s="42"/>
      <c r="DQ36" s="42"/>
      <c r="DR36" s="42"/>
      <c r="DS36" s="42"/>
      <c r="DT36" s="42"/>
      <c r="DU36" s="42"/>
      <c r="DV36" s="42"/>
      <c r="DW36" s="42"/>
      <c r="DX36" s="42"/>
      <c r="DY36" s="42"/>
      <c r="DZ36" s="42"/>
      <c r="EA36"/>
      <c r="EB36"/>
      <c r="EC36"/>
      <c r="ED36"/>
      <c r="EE36" s="42"/>
      <c r="EF36" s="42"/>
      <c r="EG36" s="42"/>
      <c r="EH36" s="42"/>
      <c r="EI36" s="42"/>
      <c r="EJ36"/>
      <c r="EK36" s="42"/>
      <c r="EL36" s="42"/>
      <c r="EM36"/>
      <c r="EN36"/>
      <c r="EO36" s="42"/>
      <c r="EP36" s="42"/>
      <c r="EQ36"/>
      <c r="ER36"/>
      <c r="ES36"/>
      <c r="ET36"/>
      <c r="EU36"/>
      <c r="EV36"/>
      <c r="EW36" s="42"/>
      <c r="EX36" s="42"/>
      <c r="EY36"/>
      <c r="EZ36"/>
      <c r="FA36"/>
      <c r="FB36"/>
      <c r="FC36"/>
      <c r="FD36"/>
      <c r="FE36"/>
      <c r="FF36"/>
      <c r="FG36"/>
      <c r="FH36"/>
      <c r="FI36"/>
      <c r="FJ36"/>
      <c r="FK36"/>
      <c r="FL36"/>
      <c r="FM36" s="42"/>
      <c r="FN36"/>
      <c r="FO36"/>
      <c r="FP36"/>
      <c r="FQ36"/>
      <c r="FR36" s="42"/>
      <c r="FS36"/>
      <c r="FT36"/>
      <c r="FU36"/>
      <c r="FV36"/>
      <c r="FW36"/>
      <c r="FX36"/>
      <c r="FY36"/>
      <c r="FZ36" s="42"/>
      <c r="GA36" s="42"/>
      <c r="GB36" s="42"/>
      <c r="GC36"/>
      <c r="GD36" s="42"/>
      <c r="GE36" s="42"/>
      <c r="GF36" s="42"/>
      <c r="GG36"/>
      <c r="GH36" s="42"/>
      <c r="GI36"/>
      <c r="GJ36" s="3"/>
      <c r="GL36" s="3"/>
      <c r="GN36" s="3"/>
      <c r="GO36" s="3"/>
      <c r="GR36" s="3"/>
      <c r="GS36" s="3"/>
      <c r="GT36" s="3"/>
      <c r="GU36" s="3"/>
      <c r="GW36" s="3"/>
      <c r="GX36" s="3"/>
      <c r="GZ36" s="3"/>
      <c r="HA36" s="3"/>
      <c r="HC36" s="3"/>
      <c r="HD36" s="3"/>
      <c r="HE36" s="3"/>
      <c r="HF36" s="3"/>
      <c r="HG36" s="3"/>
      <c r="HH36" s="3"/>
      <c r="HI36" s="3"/>
      <c r="HJ36" s="3"/>
      <c r="HK36" s="3"/>
      <c r="HM36" s="3"/>
      <c r="HN36" s="3"/>
      <c r="HO36" s="3"/>
      <c r="HP36" s="3"/>
      <c r="HT36" s="3"/>
      <c r="HV36" s="3"/>
      <c r="HY36" s="3"/>
      <c r="IA36" s="3"/>
      <c r="IB36" s="3"/>
      <c r="IC36" s="3"/>
      <c r="IJ36" s="3"/>
      <c r="IK36" s="3"/>
      <c r="IL36" s="3"/>
      <c r="IM36" s="3"/>
      <c r="IN36" s="3"/>
      <c r="IO36" s="3"/>
      <c r="IP36" s="3"/>
      <c r="IQ36" s="3"/>
      <c r="IR36" s="3"/>
      <c r="IS36" s="3"/>
    </row>
    <row r="37" spans="2:253" ht="12" customHeight="1" x14ac:dyDescent="0.15">
      <c r="B37" t="s">
        <v>385</v>
      </c>
      <c r="C37" s="42">
        <v>112893</v>
      </c>
      <c r="D37" s="42">
        <v>125050</v>
      </c>
      <c r="E37">
        <v>69991.509999999995</v>
      </c>
      <c r="F37">
        <v>55058.05</v>
      </c>
      <c r="G37" s="42">
        <v>34220.589999999997</v>
      </c>
      <c r="H37" s="42">
        <v>20837.47</v>
      </c>
      <c r="I37" s="42">
        <v>8681.7099999999991</v>
      </c>
      <c r="J37" s="42">
        <v>11493.43</v>
      </c>
      <c r="K37" s="42">
        <v>662.32</v>
      </c>
      <c r="L37" s="42">
        <v>608.91999999999996</v>
      </c>
      <c r="M37" s="42">
        <v>801.3</v>
      </c>
      <c r="N37" s="42">
        <v>8761.2000000000007</v>
      </c>
      <c r="O37">
        <v>4285.0600000000004</v>
      </c>
      <c r="P37" s="42">
        <v>3760.54</v>
      </c>
      <c r="Q37">
        <v>524.52</v>
      </c>
      <c r="R37">
        <v>502.64</v>
      </c>
      <c r="S37">
        <v>4263.18</v>
      </c>
      <c r="T37">
        <v>21.88</v>
      </c>
      <c r="U37">
        <v>3464.62</v>
      </c>
      <c r="V37" s="42">
        <v>2.72</v>
      </c>
      <c r="W37" s="42">
        <v>421.89</v>
      </c>
      <c r="X37" s="42">
        <v>57.86</v>
      </c>
      <c r="Y37" s="42">
        <v>248.95</v>
      </c>
      <c r="Z37" s="42">
        <v>426.91050000000001</v>
      </c>
      <c r="AA37">
        <v>426.91050000000001</v>
      </c>
      <c r="AB37" s="42">
        <v>4.3000000000000002E-5</v>
      </c>
      <c r="AC37">
        <v>10564.94</v>
      </c>
      <c r="AD37" s="42">
        <v>11481.25</v>
      </c>
      <c r="AE37" s="42">
        <v>0.34</v>
      </c>
      <c r="AF37" s="42">
        <v>928.49</v>
      </c>
      <c r="AG37" s="42">
        <v>17.91</v>
      </c>
      <c r="AH37" s="42">
        <v>1247.3240000000001</v>
      </c>
      <c r="AI37" s="42">
        <v>14530.81</v>
      </c>
      <c r="AJ37" s="42">
        <v>104977</v>
      </c>
      <c r="AK37">
        <v>778.56859999999995</v>
      </c>
      <c r="AL37">
        <v>1205.479</v>
      </c>
      <c r="AM37">
        <v>5973.7629999999999</v>
      </c>
      <c r="AN37">
        <v>14.39</v>
      </c>
      <c r="AO37" s="42">
        <v>778.56859999999995</v>
      </c>
      <c r="AP37" s="42">
        <v>22.731349999999999</v>
      </c>
      <c r="AQ37">
        <v>778.56859999999995</v>
      </c>
      <c r="AR37" s="42">
        <v>778.56859999999995</v>
      </c>
      <c r="AS37" s="42">
        <v>778.56859999999995</v>
      </c>
      <c r="AT37" s="42">
        <v>22.731349999999999</v>
      </c>
      <c r="AU37" s="42">
        <v>178.01</v>
      </c>
      <c r="AV37" s="42">
        <v>109824</v>
      </c>
      <c r="AW37" s="42">
        <v>9.5E-4</v>
      </c>
      <c r="AX37">
        <v>6305.6379999999999</v>
      </c>
      <c r="AY37" s="42">
        <v>331.87569999999999</v>
      </c>
      <c r="AZ37" s="42">
        <v>1247.664</v>
      </c>
      <c r="BA37" s="42">
        <v>9.7395000000000001E-4</v>
      </c>
      <c r="BB37" s="42">
        <v>1247.665</v>
      </c>
      <c r="BC37" s="42">
        <v>7390.076</v>
      </c>
      <c r="BD37" s="42">
        <v>163.2269</v>
      </c>
      <c r="BE37" s="42">
        <v>9.77E-4</v>
      </c>
      <c r="BF37" s="42">
        <v>9.77E-4</v>
      </c>
      <c r="BG37" s="42">
        <v>120117</v>
      </c>
      <c r="BH37" s="42">
        <v>0</v>
      </c>
      <c r="BI37" s="42">
        <v>0</v>
      </c>
      <c r="BJ37">
        <v>0</v>
      </c>
      <c r="BK37">
        <v>4.9535200000000001E-2</v>
      </c>
      <c r="BL37" s="42">
        <v>0</v>
      </c>
      <c r="BM37" s="42">
        <v>0</v>
      </c>
      <c r="BN37">
        <v>0</v>
      </c>
      <c r="BO37" s="42">
        <v>0</v>
      </c>
      <c r="BP37" s="42">
        <v>0</v>
      </c>
      <c r="BQ37" s="42">
        <v>110263</v>
      </c>
      <c r="BR37" s="42">
        <v>487522</v>
      </c>
      <c r="BS37" s="42">
        <v>6305.6390000000001</v>
      </c>
      <c r="BT37">
        <v>6305.6390000000001</v>
      </c>
      <c r="BU37">
        <v>6305.6390000000001</v>
      </c>
      <c r="BV37">
        <v>1247.664</v>
      </c>
      <c r="BW37" s="42">
        <v>1247.665</v>
      </c>
      <c r="BX37">
        <v>5675.0739999999996</v>
      </c>
      <c r="BY37">
        <v>6922.7389999999996</v>
      </c>
      <c r="BZ37" s="42">
        <v>630.56380000000001</v>
      </c>
      <c r="CA37" s="42">
        <v>163.2269</v>
      </c>
      <c r="CB37" s="42">
        <v>9.77E-4</v>
      </c>
      <c r="CC37" s="42"/>
      <c r="CD37"/>
      <c r="CE37" s="42"/>
      <c r="CF37"/>
      <c r="CG37"/>
      <c r="CH37"/>
      <c r="CI37"/>
      <c r="CJ37" s="42"/>
      <c r="CK37" s="42"/>
      <c r="CL37" s="42"/>
      <c r="CM37" s="42"/>
      <c r="CN37" s="42"/>
      <c r="CO37" s="42"/>
      <c r="CP37"/>
      <c r="CQ37"/>
      <c r="CR37" s="42"/>
      <c r="CS37" s="42"/>
      <c r="CT37" s="42"/>
      <c r="CU37" s="42"/>
      <c r="CV37"/>
      <c r="CW37" s="42"/>
      <c r="CX37" s="42"/>
      <c r="CY37" s="42"/>
      <c r="CZ37"/>
      <c r="DA37" s="42"/>
      <c r="DB37" s="42"/>
      <c r="DC37" s="42"/>
      <c r="DD37" s="42"/>
      <c r="DE37" s="42"/>
      <c r="DF37"/>
      <c r="DG37"/>
      <c r="DH37"/>
      <c r="DI37"/>
      <c r="DJ37"/>
      <c r="DK37"/>
      <c r="DL37"/>
      <c r="DM37" s="42"/>
      <c r="DN37" s="42"/>
      <c r="DO37" s="42"/>
      <c r="DP37" s="42"/>
      <c r="DQ37" s="42"/>
      <c r="DR37"/>
      <c r="DS37" s="42"/>
      <c r="DT37" s="42"/>
      <c r="DU37" s="42"/>
      <c r="DV37" s="42"/>
      <c r="DW37" s="42"/>
      <c r="DX37" s="42"/>
      <c r="DY37" s="42"/>
      <c r="DZ37" s="42"/>
      <c r="EA37"/>
      <c r="EB37"/>
      <c r="EC37"/>
      <c r="ED37"/>
      <c r="EE37" s="42"/>
      <c r="EF37" s="42"/>
      <c r="EG37" s="42"/>
      <c r="EH37" s="42"/>
      <c r="EI37" s="42"/>
      <c r="EJ37"/>
      <c r="EK37"/>
      <c r="EL37" s="42"/>
      <c r="EM37"/>
      <c r="EN37" s="42"/>
      <c r="EO37"/>
      <c r="EP37"/>
      <c r="EQ37" s="42"/>
      <c r="ER37"/>
      <c r="ES37"/>
      <c r="ET37" s="42"/>
      <c r="EU37"/>
      <c r="EV37"/>
      <c r="EW37" s="42"/>
      <c r="EX37"/>
      <c r="EY37"/>
      <c r="EZ37" s="42"/>
      <c r="FA37"/>
      <c r="FB37"/>
      <c r="FC37" s="42"/>
      <c r="FD37" s="42"/>
      <c r="FE37" s="42"/>
      <c r="FF37" s="42"/>
      <c r="FG37" s="42"/>
      <c r="FH37"/>
      <c r="FI37"/>
      <c r="FJ37"/>
      <c r="FK37"/>
      <c r="FL37"/>
      <c r="FM37"/>
      <c r="FN37"/>
      <c r="FO37" s="42"/>
      <c r="FP37"/>
      <c r="FQ37"/>
      <c r="FR37"/>
      <c r="FS37"/>
      <c r="FT37" s="42"/>
      <c r="FU37"/>
      <c r="FV37"/>
      <c r="FW37" s="42"/>
      <c r="FX37"/>
      <c r="FY37" s="42"/>
      <c r="FZ37" s="42"/>
      <c r="GA37" s="42"/>
      <c r="GB37" s="42"/>
      <c r="GC37"/>
      <c r="GD37"/>
      <c r="GE37" s="42"/>
      <c r="GF37" s="42"/>
      <c r="GG37" s="42"/>
      <c r="GH37" s="42"/>
      <c r="GI37" s="42"/>
      <c r="GM37" s="3"/>
      <c r="GO37" s="3"/>
      <c r="GS37" s="3"/>
      <c r="GT37" s="3"/>
      <c r="HW37" s="3"/>
      <c r="HX37" s="3"/>
      <c r="HY37" s="3"/>
      <c r="IA37" s="3"/>
      <c r="IB37" s="3"/>
      <c r="IC37" s="3"/>
      <c r="IJ37" s="3"/>
      <c r="IK37" s="3"/>
      <c r="IL37" s="3"/>
      <c r="IO37" s="3"/>
      <c r="IP37" s="3"/>
      <c r="IR37" s="3"/>
      <c r="IS37" s="3"/>
    </row>
    <row r="38" spans="2:253" ht="12" customHeight="1" x14ac:dyDescent="0.15">
      <c r="B38" t="s">
        <v>386</v>
      </c>
      <c r="C38">
        <v>990.29</v>
      </c>
      <c r="D38" s="42">
        <v>156971</v>
      </c>
      <c r="E38" s="42">
        <v>773.95</v>
      </c>
      <c r="F38" s="42">
        <v>156196</v>
      </c>
      <c r="G38">
        <v>196.68</v>
      </c>
      <c r="H38" s="42">
        <v>156001</v>
      </c>
      <c r="I38" s="42">
        <v>19.760000000000002</v>
      </c>
      <c r="J38" s="42">
        <v>26.15</v>
      </c>
      <c r="K38" s="42">
        <v>155954</v>
      </c>
      <c r="L38" s="42">
        <v>0</v>
      </c>
      <c r="M38" s="42">
        <v>155570</v>
      </c>
      <c r="N38" s="42">
        <v>38.369999999999997</v>
      </c>
      <c r="O38" s="42">
        <v>3145.24</v>
      </c>
      <c r="P38" s="42">
        <v>9.76</v>
      </c>
      <c r="Q38" s="42">
        <v>3135.48</v>
      </c>
      <c r="R38" s="42">
        <v>2.69</v>
      </c>
      <c r="S38" s="42">
        <v>12.45</v>
      </c>
      <c r="T38" s="42">
        <v>3132.79</v>
      </c>
      <c r="U38" s="42">
        <v>28.42</v>
      </c>
      <c r="V38" s="42">
        <v>0</v>
      </c>
      <c r="W38">
        <v>0.21</v>
      </c>
      <c r="X38">
        <v>3693.29</v>
      </c>
      <c r="Y38">
        <v>3703.29</v>
      </c>
      <c r="Z38">
        <v>8117.46</v>
      </c>
      <c r="AA38">
        <v>8117.46</v>
      </c>
      <c r="AB38" s="42">
        <v>0</v>
      </c>
      <c r="AC38">
        <v>24.03</v>
      </c>
      <c r="AD38">
        <v>24.05</v>
      </c>
      <c r="AE38">
        <v>0</v>
      </c>
      <c r="AF38">
        <v>2.12</v>
      </c>
      <c r="AG38" s="42">
        <v>67.569999999999993</v>
      </c>
      <c r="AH38" s="42">
        <v>0</v>
      </c>
      <c r="AI38">
        <v>0</v>
      </c>
      <c r="AJ38" s="42">
        <v>1.23</v>
      </c>
      <c r="AK38" s="42">
        <v>151157</v>
      </c>
      <c r="AL38" s="42">
        <v>159275</v>
      </c>
      <c r="AM38" s="42">
        <v>0</v>
      </c>
      <c r="AN38" s="42">
        <v>0</v>
      </c>
      <c r="AO38" s="42">
        <v>151157</v>
      </c>
      <c r="AP38" s="42">
        <v>4413.2370000000001</v>
      </c>
      <c r="AQ38" s="42">
        <v>151157</v>
      </c>
      <c r="AR38" s="42">
        <v>151157</v>
      </c>
      <c r="AS38" s="42">
        <v>151157</v>
      </c>
      <c r="AT38">
        <v>4413.2370000000001</v>
      </c>
      <c r="AU38">
        <v>4414.17</v>
      </c>
      <c r="AV38">
        <v>0</v>
      </c>
      <c r="AW38">
        <v>0</v>
      </c>
      <c r="AX38">
        <v>0</v>
      </c>
      <c r="AY38">
        <v>0</v>
      </c>
      <c r="AZ38">
        <v>0</v>
      </c>
      <c r="BA38">
        <v>0</v>
      </c>
      <c r="BB38">
        <v>0</v>
      </c>
      <c r="BC38">
        <v>0</v>
      </c>
      <c r="BD38">
        <v>0</v>
      </c>
      <c r="BE38">
        <v>0</v>
      </c>
      <c r="BF38">
        <v>0</v>
      </c>
      <c r="BG38">
        <v>1.23</v>
      </c>
      <c r="BH38" s="42">
        <v>0</v>
      </c>
      <c r="BI38" s="42">
        <v>0</v>
      </c>
      <c r="BJ38" s="42">
        <v>0</v>
      </c>
      <c r="BK38" s="42">
        <v>7.6794099999999995E-7</v>
      </c>
      <c r="BL38" s="42">
        <v>0</v>
      </c>
      <c r="BM38" s="42">
        <v>0</v>
      </c>
      <c r="BN38" s="42">
        <v>0</v>
      </c>
      <c r="BO38" s="42">
        <v>0</v>
      </c>
      <c r="BP38" s="42">
        <v>0</v>
      </c>
      <c r="BQ38" s="42">
        <v>0.21</v>
      </c>
      <c r="BR38" s="42">
        <v>640445</v>
      </c>
      <c r="BS38" s="42">
        <v>0</v>
      </c>
      <c r="BT38" s="42">
        <v>0</v>
      </c>
      <c r="BU38" s="42">
        <v>0</v>
      </c>
      <c r="BV38">
        <v>0</v>
      </c>
      <c r="BW38" s="42">
        <v>0</v>
      </c>
      <c r="BX38" s="42">
        <v>0</v>
      </c>
      <c r="BY38" s="42">
        <v>0</v>
      </c>
      <c r="BZ38" s="42">
        <v>0</v>
      </c>
      <c r="CA38" s="42">
        <v>0</v>
      </c>
      <c r="CB38" s="42">
        <v>0</v>
      </c>
      <c r="CC38" s="42"/>
      <c r="CD38" s="42"/>
      <c r="CE38" s="42"/>
      <c r="CF38" s="42"/>
      <c r="CG38" s="42"/>
      <c r="CH38" s="42"/>
      <c r="CI38" s="42"/>
      <c r="CJ38" s="42"/>
      <c r="CK38" s="42"/>
      <c r="CL38" s="42"/>
      <c r="CM38" s="42"/>
      <c r="CN38" s="42"/>
      <c r="CO38" s="42"/>
      <c r="CP38" s="42"/>
      <c r="CQ38" s="42"/>
      <c r="CR38" s="42"/>
      <c r="CS38" s="42"/>
      <c r="CT38" s="42"/>
      <c r="CU38" s="42"/>
      <c r="CV38" s="42"/>
      <c r="CW38" s="42"/>
      <c r="CX38" s="42"/>
      <c r="CY38" s="42"/>
      <c r="CZ38" s="42"/>
      <c r="DA38" s="42"/>
      <c r="DB38" s="42"/>
      <c r="DC38" s="42"/>
      <c r="DD38" s="42"/>
      <c r="DE38" s="42"/>
      <c r="DF38"/>
      <c r="DG38" s="42"/>
      <c r="DH38" s="42"/>
      <c r="DI38"/>
      <c r="DJ38"/>
      <c r="DK38"/>
      <c r="DL38"/>
      <c r="DM38" s="42"/>
      <c r="DN38"/>
      <c r="DO38" s="42"/>
      <c r="DP38" s="42"/>
      <c r="DQ38" s="42"/>
      <c r="DR38" s="42"/>
      <c r="DS38"/>
      <c r="DT38" s="42"/>
      <c r="DU38" s="42"/>
      <c r="DV38" s="42"/>
      <c r="DW38" s="42"/>
      <c r="DX38" s="42"/>
      <c r="DY38" s="42"/>
      <c r="DZ38" s="42"/>
      <c r="EA38"/>
      <c r="EB38" s="42"/>
      <c r="EC38" s="42"/>
      <c r="ED38" s="42"/>
      <c r="EE38" s="42"/>
      <c r="EF38" s="42"/>
      <c r="EG38" s="42"/>
      <c r="EH38" s="42"/>
      <c r="EI38" s="42"/>
      <c r="EJ38" s="42"/>
      <c r="EK38" s="42"/>
      <c r="EL38" s="42"/>
      <c r="EM38"/>
      <c r="EN38"/>
      <c r="EO38"/>
      <c r="EP38"/>
      <c r="EQ38"/>
      <c r="ER38"/>
      <c r="ES38"/>
      <c r="ET38"/>
      <c r="EU38"/>
      <c r="EV38"/>
      <c r="EW38" s="42"/>
      <c r="EX38" s="42"/>
      <c r="EY38"/>
      <c r="EZ38"/>
      <c r="FA38" s="42"/>
      <c r="FB38" s="42"/>
      <c r="FC38"/>
      <c r="FD38"/>
      <c r="FE38"/>
      <c r="FF38"/>
      <c r="FG38"/>
      <c r="FH38"/>
      <c r="FI38"/>
      <c r="FJ38"/>
      <c r="FK38"/>
      <c r="FL38"/>
      <c r="FM38"/>
      <c r="FN38"/>
      <c r="FO38"/>
      <c r="FP38"/>
      <c r="FQ38"/>
      <c r="FR38"/>
      <c r="FS38"/>
      <c r="FT38"/>
      <c r="FU38"/>
      <c r="FV38"/>
      <c r="FW38"/>
      <c r="FX38"/>
      <c r="FY38"/>
      <c r="FZ38"/>
      <c r="GA38"/>
      <c r="GB38"/>
      <c r="GC38"/>
      <c r="GD38"/>
      <c r="GE38"/>
      <c r="GF38" s="42"/>
      <c r="GG38" s="42"/>
      <c r="GH38" s="42"/>
      <c r="GI38"/>
      <c r="GJ38" s="3"/>
      <c r="GL38" s="3"/>
      <c r="GN38" s="3"/>
      <c r="GO38" s="3"/>
      <c r="GP38" s="3"/>
      <c r="GQ38" s="3"/>
      <c r="GR38" s="3"/>
      <c r="GS38" s="3"/>
      <c r="GT38" s="3"/>
      <c r="GU38" s="3"/>
      <c r="GW38" s="3"/>
      <c r="GX38" s="3"/>
      <c r="GY38" s="3"/>
      <c r="GZ38" s="3"/>
      <c r="HA38" s="3"/>
      <c r="HB38" s="3"/>
      <c r="HC38" s="3"/>
      <c r="HD38" s="3"/>
      <c r="HE38" s="3"/>
      <c r="HF38" s="3"/>
      <c r="HG38" s="3"/>
      <c r="HH38" s="3"/>
      <c r="HI38" s="3"/>
      <c r="HJ38" s="3"/>
      <c r="HK38" s="3"/>
      <c r="HM38" s="3"/>
      <c r="HN38" s="3"/>
      <c r="HO38" s="3"/>
      <c r="HP38" s="3"/>
      <c r="HQ38" s="3"/>
      <c r="HR38" s="3"/>
      <c r="HT38" s="3"/>
      <c r="HV38" s="3"/>
      <c r="HY38" s="3"/>
      <c r="HZ38" s="3"/>
      <c r="IA38" s="3"/>
      <c r="ID38" s="3"/>
      <c r="IE38" s="3"/>
      <c r="IG38" s="3"/>
      <c r="IH38" s="3"/>
      <c r="II38" s="3"/>
      <c r="IJ38" s="3"/>
      <c r="IK38" s="3"/>
      <c r="IL38" s="3"/>
      <c r="IM38" s="3"/>
      <c r="IO38" s="3"/>
      <c r="IP38" s="3"/>
      <c r="IQ38" s="3"/>
      <c r="IR38" s="3"/>
      <c r="IS38" s="3"/>
    </row>
    <row r="39" spans="2:253" ht="12" customHeight="1" x14ac:dyDescent="0.15">
      <c r="B39" t="s">
        <v>153</v>
      </c>
      <c r="C39">
        <v>127.06</v>
      </c>
      <c r="D39">
        <v>7951.59</v>
      </c>
      <c r="E39">
        <v>99.05</v>
      </c>
      <c r="F39">
        <v>7852.54</v>
      </c>
      <c r="G39">
        <v>25.55</v>
      </c>
      <c r="H39">
        <v>7826.99</v>
      </c>
      <c r="I39">
        <v>2.4700000000000002</v>
      </c>
      <c r="J39">
        <v>3.29</v>
      </c>
      <c r="K39">
        <v>7821.24</v>
      </c>
      <c r="L39">
        <v>0</v>
      </c>
      <c r="M39">
        <v>7755.5</v>
      </c>
      <c r="N39">
        <v>12.81</v>
      </c>
      <c r="O39">
        <v>255.55</v>
      </c>
      <c r="P39">
        <v>1.83</v>
      </c>
      <c r="Q39">
        <v>253.72</v>
      </c>
      <c r="R39">
        <v>0.5</v>
      </c>
      <c r="S39">
        <v>2.33</v>
      </c>
      <c r="T39">
        <v>253.22</v>
      </c>
      <c r="U39">
        <v>7.76</v>
      </c>
      <c r="V39">
        <v>0</v>
      </c>
      <c r="W39">
        <v>0.46</v>
      </c>
      <c r="X39">
        <v>301.49</v>
      </c>
      <c r="Y39">
        <v>302.52999999999997</v>
      </c>
      <c r="Z39">
        <v>522.32000000000005</v>
      </c>
      <c r="AA39">
        <v>522.32000000000005</v>
      </c>
      <c r="AB39">
        <v>0</v>
      </c>
      <c r="AC39">
        <v>3.02</v>
      </c>
      <c r="AD39">
        <v>3.14</v>
      </c>
      <c r="AE39">
        <v>0</v>
      </c>
      <c r="AF39">
        <v>0.27</v>
      </c>
      <c r="AG39">
        <v>13.59</v>
      </c>
      <c r="AH39">
        <v>0</v>
      </c>
      <c r="AI39">
        <v>0</v>
      </c>
      <c r="AJ39">
        <v>0</v>
      </c>
      <c r="AK39">
        <v>7535.491</v>
      </c>
      <c r="AL39">
        <v>8057.8109999999997</v>
      </c>
      <c r="AM39">
        <v>0</v>
      </c>
      <c r="AN39">
        <v>0</v>
      </c>
      <c r="AO39">
        <v>7535.491</v>
      </c>
      <c r="AP39" s="42">
        <v>220.0087</v>
      </c>
      <c r="AQ39" s="42">
        <v>7535.491</v>
      </c>
      <c r="AR39">
        <v>7535.491</v>
      </c>
      <c r="AS39">
        <v>7535.491</v>
      </c>
      <c r="AT39">
        <v>220.0087</v>
      </c>
      <c r="AU39">
        <v>219.79</v>
      </c>
      <c r="AV39">
        <v>0</v>
      </c>
      <c r="AW39">
        <v>0</v>
      </c>
      <c r="AX39">
        <v>0</v>
      </c>
      <c r="AY39">
        <v>0</v>
      </c>
      <c r="AZ39">
        <v>0</v>
      </c>
      <c r="BA39">
        <v>0</v>
      </c>
      <c r="BB39">
        <v>0</v>
      </c>
      <c r="BC39">
        <v>0</v>
      </c>
      <c r="BD39">
        <v>0</v>
      </c>
      <c r="BE39">
        <v>0</v>
      </c>
      <c r="BF39">
        <v>0</v>
      </c>
      <c r="BG39">
        <v>0</v>
      </c>
      <c r="BH39">
        <v>0</v>
      </c>
      <c r="BI39" s="42">
        <v>0</v>
      </c>
      <c r="BJ39" s="42">
        <v>0</v>
      </c>
      <c r="BK39" s="42">
        <v>9.4361900000000003E-8</v>
      </c>
      <c r="BL39">
        <v>0</v>
      </c>
      <c r="BM39">
        <v>0</v>
      </c>
      <c r="BN39">
        <v>0</v>
      </c>
      <c r="BO39">
        <v>0</v>
      </c>
      <c r="BP39" s="42">
        <v>0</v>
      </c>
      <c r="BQ39" s="42">
        <v>0.46</v>
      </c>
      <c r="BR39" s="42">
        <v>32819.01</v>
      </c>
      <c r="BS39" s="42">
        <v>0</v>
      </c>
      <c r="BT39">
        <v>0</v>
      </c>
      <c r="BU39">
        <v>0</v>
      </c>
      <c r="BV39">
        <v>0</v>
      </c>
      <c r="BW39" s="42">
        <v>0</v>
      </c>
      <c r="BX39">
        <v>0</v>
      </c>
      <c r="BY39">
        <v>0</v>
      </c>
      <c r="BZ39">
        <v>0</v>
      </c>
      <c r="CA39">
        <v>0</v>
      </c>
      <c r="CB39">
        <v>0</v>
      </c>
      <c r="CC39"/>
      <c r="CD39"/>
      <c r="CE39"/>
      <c r="CF39"/>
      <c r="CG39"/>
      <c r="CH39"/>
      <c r="CI39" s="42"/>
      <c r="CJ39"/>
      <c r="CK39"/>
      <c r="CL39"/>
      <c r="CM39" s="42"/>
      <c r="CN39"/>
      <c r="CO39"/>
      <c r="CP39" s="42"/>
      <c r="CQ39"/>
      <c r="CR39"/>
      <c r="CS39"/>
      <c r="CT39"/>
      <c r="CU39"/>
      <c r="CV39" s="42"/>
      <c r="CW39" s="42"/>
      <c r="CX39" s="42"/>
      <c r="CY39" s="42"/>
      <c r="CZ39" s="42"/>
      <c r="DA39"/>
      <c r="DB39"/>
      <c r="DC39" s="42"/>
      <c r="DD39" s="42"/>
      <c r="DE39"/>
      <c r="DF39"/>
      <c r="DG39"/>
      <c r="DH39" s="42"/>
      <c r="DI39"/>
      <c r="DJ39" s="42"/>
      <c r="DK39"/>
      <c r="DL39"/>
      <c r="DM39"/>
      <c r="DN39"/>
      <c r="DO39"/>
      <c r="DP39"/>
      <c r="DQ39"/>
      <c r="DR39"/>
      <c r="DS39"/>
      <c r="DT39"/>
      <c r="DU39"/>
      <c r="DV39"/>
      <c r="DW39"/>
      <c r="DX39"/>
      <c r="DY39"/>
      <c r="DZ39"/>
      <c r="EA39"/>
      <c r="EB39"/>
      <c r="EC39"/>
      <c r="ED39"/>
      <c r="EE39"/>
      <c r="EF39"/>
      <c r="EG39" s="42"/>
      <c r="EH39" s="42"/>
      <c r="EI39" s="42"/>
      <c r="EJ39" s="42"/>
      <c r="EK39" s="42"/>
      <c r="EL39"/>
      <c r="EM39" s="42"/>
      <c r="EN39" s="42"/>
      <c r="EO39" s="42"/>
      <c r="EP39" s="42"/>
      <c r="EQ39" s="42"/>
      <c r="ER39" s="42"/>
      <c r="ES39"/>
      <c r="ET39"/>
      <c r="EU39"/>
      <c r="EV39"/>
      <c r="EW39"/>
      <c r="EX39"/>
      <c r="EY39"/>
      <c r="EZ39"/>
      <c r="FA39"/>
      <c r="FB39"/>
      <c r="FC39" s="42"/>
      <c r="FD39"/>
      <c r="FE39"/>
      <c r="FF39"/>
      <c r="FG39"/>
      <c r="FH39"/>
      <c r="FI39"/>
      <c r="FJ39"/>
      <c r="FK39"/>
      <c r="FL39"/>
      <c r="FM39"/>
      <c r="FN39"/>
      <c r="FO39"/>
      <c r="FP39"/>
      <c r="FQ39"/>
      <c r="FR39" s="42"/>
      <c r="FS39"/>
      <c r="FT39"/>
      <c r="FU39" s="42"/>
      <c r="FV39"/>
      <c r="FW39"/>
      <c r="FX39"/>
      <c r="FY39"/>
      <c r="FZ39"/>
      <c r="GA39" s="42"/>
      <c r="GB39"/>
      <c r="GC39" s="42"/>
      <c r="GD39" s="42"/>
      <c r="GE39"/>
      <c r="GF39"/>
      <c r="GG39"/>
      <c r="GH39"/>
      <c r="GI39"/>
      <c r="IQ39" s="3"/>
      <c r="IR39" s="3"/>
    </row>
    <row r="40" spans="2:253" ht="12" customHeight="1" x14ac:dyDescent="0.15">
      <c r="B40" t="s">
        <v>796</v>
      </c>
      <c r="C40">
        <v>49.31</v>
      </c>
      <c r="D40">
        <v>4744.32</v>
      </c>
      <c r="E40">
        <v>20.36</v>
      </c>
      <c r="F40" s="42">
        <v>4723.96</v>
      </c>
      <c r="G40">
        <v>25.55</v>
      </c>
      <c r="H40">
        <v>4698.41</v>
      </c>
      <c r="I40">
        <v>3.41</v>
      </c>
      <c r="J40">
        <v>4.51</v>
      </c>
      <c r="K40">
        <v>4690.49</v>
      </c>
      <c r="L40" s="42">
        <v>0</v>
      </c>
      <c r="M40">
        <v>4654.8500000000004</v>
      </c>
      <c r="N40">
        <v>1.39</v>
      </c>
      <c r="O40">
        <v>117.07</v>
      </c>
      <c r="P40" s="42">
        <v>0.24</v>
      </c>
      <c r="Q40">
        <v>116.83</v>
      </c>
      <c r="R40">
        <v>0.34</v>
      </c>
      <c r="S40">
        <v>0.57999999999999996</v>
      </c>
      <c r="T40">
        <v>116.49</v>
      </c>
      <c r="U40">
        <v>0.75</v>
      </c>
      <c r="V40">
        <v>0</v>
      </c>
      <c r="W40">
        <v>0.06</v>
      </c>
      <c r="X40">
        <v>143.30000000000001</v>
      </c>
      <c r="Y40">
        <v>146.65</v>
      </c>
      <c r="Z40">
        <v>278.01</v>
      </c>
      <c r="AA40">
        <v>278.01</v>
      </c>
      <c r="AB40" s="42">
        <v>0</v>
      </c>
      <c r="AC40">
        <v>4.1500000000000004</v>
      </c>
      <c r="AD40">
        <v>4.16</v>
      </c>
      <c r="AE40">
        <v>0</v>
      </c>
      <c r="AF40">
        <v>0.37</v>
      </c>
      <c r="AG40" s="42">
        <v>6.22</v>
      </c>
      <c r="AH40" s="42">
        <v>0</v>
      </c>
      <c r="AI40">
        <v>0</v>
      </c>
      <c r="AJ40">
        <v>0</v>
      </c>
      <c r="AK40">
        <v>4522.8010000000004</v>
      </c>
      <c r="AL40">
        <v>4800.8109999999997</v>
      </c>
      <c r="AM40">
        <v>0</v>
      </c>
      <c r="AN40">
        <v>0</v>
      </c>
      <c r="AO40">
        <v>4522.8010000000004</v>
      </c>
      <c r="AP40">
        <v>132.04920000000001</v>
      </c>
      <c r="AQ40">
        <v>4522.8010000000004</v>
      </c>
      <c r="AR40">
        <v>4522.8010000000004</v>
      </c>
      <c r="AS40">
        <v>4522.8010000000004</v>
      </c>
      <c r="AT40">
        <v>132.04920000000001</v>
      </c>
      <c r="AU40">
        <v>131.36000000000001</v>
      </c>
      <c r="AV40" s="42">
        <v>0</v>
      </c>
      <c r="AW40" s="42">
        <v>0</v>
      </c>
      <c r="AX40">
        <v>0</v>
      </c>
      <c r="AY40">
        <v>0</v>
      </c>
      <c r="AZ40">
        <v>0</v>
      </c>
      <c r="BA40">
        <v>0</v>
      </c>
      <c r="BB40">
        <v>0</v>
      </c>
      <c r="BC40">
        <v>0</v>
      </c>
      <c r="BD40">
        <v>0</v>
      </c>
      <c r="BE40">
        <v>0</v>
      </c>
      <c r="BF40">
        <v>0</v>
      </c>
      <c r="BG40">
        <v>0</v>
      </c>
      <c r="BH40">
        <v>0</v>
      </c>
      <c r="BI40" s="42">
        <v>0</v>
      </c>
      <c r="BJ40" s="42">
        <v>0</v>
      </c>
      <c r="BK40" s="42">
        <v>1.08514E-6</v>
      </c>
      <c r="BL40">
        <v>0</v>
      </c>
      <c r="BM40">
        <v>0</v>
      </c>
      <c r="BN40">
        <v>0</v>
      </c>
      <c r="BO40">
        <v>0</v>
      </c>
      <c r="BP40">
        <v>0</v>
      </c>
      <c r="BQ40">
        <v>0.06</v>
      </c>
      <c r="BR40">
        <v>19472.21</v>
      </c>
      <c r="BS40">
        <v>0</v>
      </c>
      <c r="BT40">
        <v>0</v>
      </c>
      <c r="BU40">
        <v>0</v>
      </c>
      <c r="BV40">
        <v>0</v>
      </c>
      <c r="BW40">
        <v>0</v>
      </c>
      <c r="BX40" s="42">
        <v>0</v>
      </c>
      <c r="BY40">
        <v>0</v>
      </c>
      <c r="BZ40">
        <v>0</v>
      </c>
      <c r="CA40">
        <v>0</v>
      </c>
      <c r="CB40">
        <v>0</v>
      </c>
      <c r="CC40"/>
      <c r="CD40"/>
      <c r="CE40"/>
      <c r="CF40"/>
      <c r="CG40"/>
      <c r="CH40"/>
      <c r="CI40"/>
      <c r="CJ40"/>
      <c r="CK40"/>
      <c r="CL40"/>
      <c r="CM40"/>
      <c r="CN40"/>
      <c r="CO40"/>
      <c r="CP40"/>
      <c r="CQ40"/>
      <c r="CR40"/>
      <c r="CS40"/>
      <c r="CT40" s="42"/>
      <c r="CU40"/>
      <c r="CV40" s="42"/>
      <c r="CW40"/>
      <c r="CX40"/>
      <c r="CY40" s="42"/>
      <c r="CZ40" s="42"/>
      <c r="DA40" s="42"/>
      <c r="DB40" s="42"/>
      <c r="DC40" s="42"/>
      <c r="DD40"/>
      <c r="DE40"/>
      <c r="DF40"/>
      <c r="DG40" s="42"/>
      <c r="DH40" s="42"/>
      <c r="DI40" s="42"/>
      <c r="DJ40"/>
      <c r="DK40"/>
      <c r="DL40" s="42"/>
      <c r="DM40"/>
      <c r="DN40" s="42"/>
      <c r="DO40"/>
      <c r="DP40"/>
      <c r="DQ40"/>
      <c r="DR40" s="42"/>
      <c r="DS40" s="42"/>
      <c r="DT40" s="42"/>
      <c r="DU40" s="42"/>
      <c r="DV40" s="42"/>
      <c r="DW40" s="42"/>
      <c r="DX40" s="42"/>
      <c r="DY40" s="42"/>
      <c r="DZ40" s="42"/>
      <c r="EA40" s="42"/>
      <c r="EB40" s="42"/>
      <c r="EC40" s="42"/>
      <c r="ED40"/>
      <c r="EE40" s="42"/>
      <c r="EF40" s="42"/>
      <c r="EG40" s="42"/>
      <c r="EH40" s="42"/>
      <c r="EI40" s="42"/>
      <c r="EJ40"/>
      <c r="EK40"/>
      <c r="EL40" s="42"/>
      <c r="EM40"/>
      <c r="EN40" s="42"/>
      <c r="EO40"/>
      <c r="EP40" s="42"/>
      <c r="EQ40"/>
      <c r="ER40"/>
      <c r="ES40"/>
      <c r="ET40" s="42"/>
      <c r="EU40"/>
      <c r="EV40" s="42"/>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s="42"/>
      <c r="GH40"/>
      <c r="GI40"/>
      <c r="HA40" s="3"/>
      <c r="HC40" s="3"/>
      <c r="HG40" s="3"/>
      <c r="HI40" s="3"/>
      <c r="HM40" s="3"/>
      <c r="HN40" s="3"/>
      <c r="HR40" s="3"/>
      <c r="HU40" s="3"/>
      <c r="IB40" s="3"/>
      <c r="IC40" s="3"/>
      <c r="IE40" s="3"/>
      <c r="IF40" s="3"/>
      <c r="IK40" s="3"/>
      <c r="IL40" s="3"/>
      <c r="IM40" s="3"/>
      <c r="IN40" s="3"/>
      <c r="IO40" s="3"/>
    </row>
    <row r="41" spans="2:253" ht="12" customHeight="1" x14ac:dyDescent="0.15">
      <c r="B41" t="s">
        <v>797</v>
      </c>
      <c r="C41">
        <v>121.28</v>
      </c>
      <c r="D41">
        <v>163.44</v>
      </c>
      <c r="E41">
        <v>67.290000000000006</v>
      </c>
      <c r="F41">
        <v>96.15</v>
      </c>
      <c r="G41">
        <v>37.81</v>
      </c>
      <c r="H41">
        <v>58.33</v>
      </c>
      <c r="I41">
        <v>16.170000000000002</v>
      </c>
      <c r="J41">
        <v>21.41</v>
      </c>
      <c r="K41">
        <v>20.75</v>
      </c>
      <c r="L41" s="42">
        <v>0</v>
      </c>
      <c r="M41">
        <v>14.15</v>
      </c>
      <c r="N41">
        <v>8.35</v>
      </c>
      <c r="O41">
        <v>4.0199999999999996</v>
      </c>
      <c r="P41" s="42">
        <v>3.3</v>
      </c>
      <c r="Q41">
        <v>0.72</v>
      </c>
      <c r="R41">
        <v>0.63</v>
      </c>
      <c r="S41">
        <v>3.93</v>
      </c>
      <c r="T41">
        <v>0.09</v>
      </c>
      <c r="U41">
        <v>3.79</v>
      </c>
      <c r="V41">
        <v>0</v>
      </c>
      <c r="W41">
        <v>0.18</v>
      </c>
      <c r="X41">
        <v>216.33</v>
      </c>
      <c r="Y41">
        <v>30.45</v>
      </c>
      <c r="Z41">
        <v>30.449580000000001</v>
      </c>
      <c r="AA41">
        <v>30.449580000000001</v>
      </c>
      <c r="AB41" s="42">
        <v>0</v>
      </c>
      <c r="AC41">
        <v>19.68</v>
      </c>
      <c r="AD41" s="42">
        <v>20.34</v>
      </c>
      <c r="AE41">
        <v>0</v>
      </c>
      <c r="AF41" s="42">
        <v>1.73</v>
      </c>
      <c r="AG41" s="42">
        <v>215.9</v>
      </c>
      <c r="AH41" s="42">
        <v>0</v>
      </c>
      <c r="AI41">
        <v>0</v>
      </c>
      <c r="AJ41">
        <v>0</v>
      </c>
      <c r="AK41">
        <v>13.74859</v>
      </c>
      <c r="AL41">
        <v>44.198169999999998</v>
      </c>
      <c r="AM41">
        <v>0</v>
      </c>
      <c r="AN41">
        <v>0</v>
      </c>
      <c r="AO41">
        <v>13.74859</v>
      </c>
      <c r="AP41">
        <v>0.4014085</v>
      </c>
      <c r="AQ41" s="42">
        <v>13.74859</v>
      </c>
      <c r="AR41">
        <v>13.74859</v>
      </c>
      <c r="AS41" s="42">
        <v>13.74859</v>
      </c>
      <c r="AT41" s="42">
        <v>0.4014085</v>
      </c>
      <c r="AU41" s="42">
        <v>0</v>
      </c>
      <c r="AV41" s="42">
        <v>0</v>
      </c>
      <c r="AW41">
        <v>0</v>
      </c>
      <c r="AX41" s="42">
        <v>0</v>
      </c>
      <c r="AY41" s="42">
        <v>0</v>
      </c>
      <c r="AZ41">
        <v>0</v>
      </c>
      <c r="BA41" s="42">
        <v>0</v>
      </c>
      <c r="BB41" s="42">
        <v>0</v>
      </c>
      <c r="BC41" s="42">
        <v>0</v>
      </c>
      <c r="BD41" s="42">
        <v>0</v>
      </c>
      <c r="BE41">
        <v>0</v>
      </c>
      <c r="BF41" s="42">
        <v>0</v>
      </c>
      <c r="BG41">
        <v>0</v>
      </c>
      <c r="BH41">
        <v>0</v>
      </c>
      <c r="BI41" s="42">
        <v>0</v>
      </c>
      <c r="BJ41" s="42">
        <v>0</v>
      </c>
      <c r="BK41" s="42">
        <v>4.1887499999999998E-4</v>
      </c>
      <c r="BL41" s="42">
        <v>0</v>
      </c>
      <c r="BM41">
        <v>0</v>
      </c>
      <c r="BN41">
        <v>0</v>
      </c>
      <c r="BO41">
        <v>0</v>
      </c>
      <c r="BP41">
        <v>0</v>
      </c>
      <c r="BQ41">
        <v>0.18</v>
      </c>
      <c r="BR41" s="42">
        <v>1101.44</v>
      </c>
      <c r="BS41" s="42">
        <v>0</v>
      </c>
      <c r="BT41">
        <v>0</v>
      </c>
      <c r="BU41">
        <v>0</v>
      </c>
      <c r="BV41" s="42">
        <v>0</v>
      </c>
      <c r="BW41" s="42">
        <v>0</v>
      </c>
      <c r="BX41">
        <v>0</v>
      </c>
      <c r="BY41">
        <v>0</v>
      </c>
      <c r="BZ41">
        <v>0</v>
      </c>
      <c r="CA41">
        <v>0</v>
      </c>
      <c r="CB41">
        <v>0</v>
      </c>
      <c r="CC41"/>
      <c r="CD41"/>
      <c r="CE41"/>
      <c r="CF41"/>
      <c r="CG41"/>
      <c r="CH41"/>
      <c r="CI41"/>
      <c r="CJ41"/>
      <c r="CK41"/>
      <c r="CL41"/>
      <c r="CM41" s="42"/>
      <c r="CN41"/>
      <c r="CO41"/>
      <c r="CP41" s="42"/>
      <c r="CQ41"/>
      <c r="CR41"/>
      <c r="CS41"/>
      <c r="CT41"/>
      <c r="CU41"/>
      <c r="CV41" s="42"/>
      <c r="CW41" s="42"/>
      <c r="CX41" s="42"/>
      <c r="CY41" s="42"/>
      <c r="CZ41"/>
      <c r="DA41"/>
      <c r="DB41" s="42"/>
      <c r="DC41" s="42"/>
      <c r="DD41" s="42"/>
      <c r="DE41" s="42"/>
      <c r="DF41"/>
      <c r="DG41"/>
      <c r="DH41" s="42"/>
      <c r="DI41"/>
      <c r="DJ41"/>
      <c r="DK41"/>
      <c r="DL41"/>
      <c r="DM41" s="42"/>
      <c r="DN41"/>
      <c r="DO41"/>
      <c r="DP41"/>
      <c r="DQ41"/>
      <c r="DR41"/>
      <c r="DS41"/>
      <c r="DT41"/>
      <c r="DU41"/>
      <c r="DV41"/>
      <c r="DW41"/>
      <c r="DX41"/>
      <c r="DY41"/>
      <c r="DZ41"/>
      <c r="EA41"/>
      <c r="EB41"/>
      <c r="EC41"/>
      <c r="ED41"/>
      <c r="EE41"/>
      <c r="EF41"/>
      <c r="EG41"/>
      <c r="EH41"/>
      <c r="EI41"/>
      <c r="EJ41"/>
      <c r="EK41"/>
      <c r="EL41" s="42"/>
      <c r="EM41"/>
      <c r="EN41" s="42"/>
      <c r="EO41"/>
      <c r="EP41"/>
      <c r="EQ41" s="42"/>
      <c r="ER41" s="42"/>
      <c r="ES41"/>
      <c r="ET41" s="42"/>
      <c r="EU41"/>
      <c r="EV41" s="42"/>
      <c r="EW41" s="42"/>
      <c r="EX41"/>
      <c r="EY41"/>
      <c r="EZ41"/>
      <c r="FA41"/>
      <c r="FB41"/>
      <c r="FC41" s="42"/>
      <c r="FD41"/>
      <c r="FE41"/>
      <c r="FF41"/>
      <c r="FG41"/>
      <c r="FH41"/>
      <c r="FI41"/>
      <c r="FJ41"/>
      <c r="FK41"/>
      <c r="FL41"/>
      <c r="FM41"/>
      <c r="FN41"/>
      <c r="FO41"/>
      <c r="FP41"/>
      <c r="FQ41"/>
      <c r="FR41"/>
      <c r="FS41"/>
      <c r="FT41"/>
      <c r="FU41" s="42"/>
      <c r="FV41"/>
      <c r="FW41"/>
      <c r="FX41"/>
      <c r="FY41"/>
      <c r="FZ41"/>
      <c r="GA41" s="42"/>
      <c r="GB41"/>
      <c r="GC41"/>
      <c r="GD41" s="42"/>
      <c r="GE41"/>
      <c r="GF41"/>
      <c r="GG41"/>
      <c r="GH41"/>
      <c r="GI41"/>
      <c r="HY41" s="3"/>
      <c r="IA41" s="3"/>
      <c r="IQ41" s="3"/>
      <c r="IR41" s="3"/>
    </row>
    <row r="42" spans="2:253" ht="12" customHeight="1" x14ac:dyDescent="0.15">
      <c r="B42" t="s">
        <v>387</v>
      </c>
      <c r="C42">
        <v>66.63</v>
      </c>
      <c r="D42">
        <v>78.36</v>
      </c>
      <c r="E42">
        <v>44.21</v>
      </c>
      <c r="F42" s="42">
        <v>34.15</v>
      </c>
      <c r="G42">
        <v>15.12</v>
      </c>
      <c r="H42" s="42">
        <v>19.03</v>
      </c>
      <c r="I42">
        <v>7.3</v>
      </c>
      <c r="J42" s="42">
        <v>9.66</v>
      </c>
      <c r="K42">
        <v>2.08</v>
      </c>
      <c r="L42" s="42">
        <v>0</v>
      </c>
      <c r="M42">
        <v>0</v>
      </c>
      <c r="N42">
        <v>7.27</v>
      </c>
      <c r="O42">
        <v>3.38</v>
      </c>
      <c r="P42">
        <v>2.88</v>
      </c>
      <c r="Q42">
        <v>0.5</v>
      </c>
      <c r="R42">
        <v>0.46</v>
      </c>
      <c r="S42">
        <v>3.35</v>
      </c>
      <c r="T42">
        <v>0.04</v>
      </c>
      <c r="U42">
        <v>2.77</v>
      </c>
      <c r="V42">
        <v>0</v>
      </c>
      <c r="W42">
        <v>0.15</v>
      </c>
      <c r="X42">
        <v>0.14000000000000001</v>
      </c>
      <c r="Y42">
        <v>0.08</v>
      </c>
      <c r="Z42">
        <v>0.08</v>
      </c>
      <c r="AA42">
        <v>0.08</v>
      </c>
      <c r="AB42" s="42">
        <v>2.14E-4</v>
      </c>
      <c r="AC42">
        <v>8.8800000000000008</v>
      </c>
      <c r="AD42">
        <v>9.5299999999999994</v>
      </c>
      <c r="AE42">
        <v>0</v>
      </c>
      <c r="AF42">
        <v>0.78</v>
      </c>
      <c r="AG42" s="42">
        <v>0</v>
      </c>
      <c r="AH42" s="42">
        <v>0</v>
      </c>
      <c r="AI42">
        <v>0</v>
      </c>
      <c r="AJ42">
        <v>0</v>
      </c>
      <c r="AK42">
        <v>0</v>
      </c>
      <c r="AL42">
        <v>0.08</v>
      </c>
      <c r="AM42">
        <v>0</v>
      </c>
      <c r="AN42">
        <v>0</v>
      </c>
      <c r="AO42">
        <v>0</v>
      </c>
      <c r="AP42">
        <v>0</v>
      </c>
      <c r="AQ42">
        <v>0</v>
      </c>
      <c r="AR42" s="42">
        <v>0</v>
      </c>
      <c r="AS42">
        <v>0</v>
      </c>
      <c r="AT42">
        <v>0</v>
      </c>
      <c r="AU42">
        <v>0</v>
      </c>
      <c r="AV42" s="42">
        <v>0</v>
      </c>
      <c r="AW42" s="42">
        <v>0</v>
      </c>
      <c r="AX42" s="42">
        <v>0</v>
      </c>
      <c r="AY42">
        <v>0</v>
      </c>
      <c r="AZ42">
        <v>0</v>
      </c>
      <c r="BA42">
        <v>0</v>
      </c>
      <c r="BB42">
        <v>0</v>
      </c>
      <c r="BC42">
        <v>0</v>
      </c>
      <c r="BD42">
        <v>0</v>
      </c>
      <c r="BE42">
        <v>0</v>
      </c>
      <c r="BF42">
        <v>0</v>
      </c>
      <c r="BG42">
        <v>0</v>
      </c>
      <c r="BH42">
        <v>0</v>
      </c>
      <c r="BI42">
        <v>0</v>
      </c>
      <c r="BJ42">
        <v>0</v>
      </c>
      <c r="BK42">
        <v>0</v>
      </c>
      <c r="BL42" s="42">
        <v>0</v>
      </c>
      <c r="BM42" s="42">
        <v>0</v>
      </c>
      <c r="BN42" s="42">
        <v>0</v>
      </c>
      <c r="BO42" s="42">
        <v>0</v>
      </c>
      <c r="BP42" s="42">
        <v>0</v>
      </c>
      <c r="BQ42" s="42">
        <v>0.15021399999999999</v>
      </c>
      <c r="BR42" s="42">
        <v>316.52</v>
      </c>
      <c r="BS42">
        <v>0</v>
      </c>
      <c r="BT42">
        <v>0</v>
      </c>
      <c r="BU42" s="42">
        <v>0</v>
      </c>
      <c r="BV42">
        <v>0</v>
      </c>
      <c r="BW42">
        <v>0</v>
      </c>
      <c r="BX42" s="42">
        <v>0</v>
      </c>
      <c r="BY42" s="42">
        <v>0</v>
      </c>
      <c r="BZ42" s="42">
        <v>0</v>
      </c>
      <c r="CA42" s="42">
        <v>0</v>
      </c>
      <c r="CB42">
        <v>0</v>
      </c>
      <c r="CC42" s="42"/>
      <c r="CD42" s="42"/>
      <c r="CE42" s="42"/>
      <c r="CF42" s="42"/>
      <c r="CG42" s="42"/>
      <c r="CH42" s="42"/>
      <c r="CI42" s="42"/>
      <c r="CJ42" s="42"/>
      <c r="CK42" s="42"/>
      <c r="CL42" s="42"/>
      <c r="CM42" s="42"/>
      <c r="CN42" s="42"/>
      <c r="CO42" s="42"/>
      <c r="CP42" s="42"/>
      <c r="CQ42" s="42"/>
      <c r="CR42" s="42"/>
      <c r="CS42" s="42"/>
      <c r="CT42" s="42"/>
      <c r="CU42" s="42"/>
      <c r="CV42" s="42"/>
      <c r="CW42" s="42"/>
      <c r="CX42" s="42"/>
      <c r="CY42" s="42"/>
      <c r="CZ42" s="42"/>
      <c r="DA42" s="42"/>
      <c r="DB42" s="42"/>
      <c r="DC42" s="42"/>
      <c r="DD42"/>
      <c r="DE42"/>
      <c r="DF42" s="42"/>
      <c r="DG42" s="42"/>
      <c r="DH42"/>
      <c r="DI42" s="42"/>
      <c r="DJ42"/>
      <c r="DK42"/>
      <c r="DL42" s="42"/>
      <c r="DM42" s="42"/>
      <c r="DN42" s="42"/>
      <c r="DO42" s="42"/>
      <c r="DP42" s="42"/>
      <c r="DQ42" s="42"/>
      <c r="DR42" s="42"/>
      <c r="DS42" s="42"/>
      <c r="DT42" s="42"/>
      <c r="DU42" s="42"/>
      <c r="DV42" s="42"/>
      <c r="DW42" s="42"/>
      <c r="DX42" s="42"/>
      <c r="DY42" s="42"/>
      <c r="DZ42" s="42"/>
      <c r="EA42" s="42"/>
      <c r="EB42" s="42"/>
      <c r="EC42" s="42"/>
      <c r="ED42"/>
      <c r="EE42" s="42"/>
      <c r="EF42" s="42"/>
      <c r="EG42" s="42"/>
      <c r="EH42" s="42"/>
      <c r="EI42" s="42"/>
      <c r="EJ42"/>
      <c r="EK42"/>
      <c r="EL42" s="42"/>
      <c r="EM42"/>
      <c r="EN42" s="42"/>
      <c r="EO42" s="42"/>
      <c r="EP42" s="42"/>
      <c r="EQ42"/>
      <c r="ER42"/>
      <c r="ES42"/>
      <c r="ET42" s="42"/>
      <c r="EU42"/>
      <c r="EV42" s="42"/>
      <c r="EW42" s="42"/>
      <c r="EX42" s="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s="42"/>
      <c r="GH42"/>
      <c r="GI42"/>
      <c r="GL42" s="3"/>
      <c r="GN42" s="3"/>
      <c r="GO42" s="3"/>
      <c r="GQ42" s="3"/>
      <c r="GR42" s="3"/>
      <c r="GT42" s="3"/>
      <c r="GU42" s="3"/>
      <c r="GW42" s="3"/>
      <c r="GX42" s="3"/>
      <c r="GY42" s="3"/>
      <c r="GZ42" s="3"/>
      <c r="HA42" s="3"/>
      <c r="HB42" s="3"/>
      <c r="HC42" s="3"/>
      <c r="HD42" s="3"/>
      <c r="HE42" s="3"/>
      <c r="HG42" s="3"/>
      <c r="HH42" s="3"/>
      <c r="HI42" s="3"/>
      <c r="HM42" s="3"/>
      <c r="HN42" s="3"/>
      <c r="HR42" s="3"/>
      <c r="HU42" s="3"/>
      <c r="IE42" s="3"/>
      <c r="IF42" s="3"/>
      <c r="IK42" s="3"/>
      <c r="IL42" s="3"/>
      <c r="IN42" s="3"/>
      <c r="IO42" s="3"/>
    </row>
    <row r="43" spans="2:253" ht="12" customHeight="1" x14ac:dyDescent="0.15">
      <c r="B43" t="s">
        <v>389</v>
      </c>
      <c r="C43" s="42">
        <v>423204</v>
      </c>
      <c r="D43" s="42">
        <v>436774</v>
      </c>
      <c r="E43" s="42">
        <v>330189</v>
      </c>
      <c r="F43" s="42">
        <v>106586</v>
      </c>
      <c r="G43" s="42">
        <v>83105.61</v>
      </c>
      <c r="H43" s="42">
        <v>23480.23</v>
      </c>
      <c r="I43" s="42">
        <v>9912.27</v>
      </c>
      <c r="J43" s="42">
        <v>13122.53</v>
      </c>
      <c r="K43">
        <v>445.43</v>
      </c>
      <c r="L43">
        <v>1.83</v>
      </c>
      <c r="M43">
        <v>1.1200000000000001</v>
      </c>
      <c r="N43" s="42">
        <v>95575.53</v>
      </c>
      <c r="O43" s="42">
        <v>20823.78</v>
      </c>
      <c r="P43" s="42">
        <v>19578.349999999999</v>
      </c>
      <c r="Q43" s="42">
        <v>1245.43</v>
      </c>
      <c r="R43" s="42">
        <v>1216.47</v>
      </c>
      <c r="S43" s="42">
        <v>20794.810000000001</v>
      </c>
      <c r="T43" s="42">
        <v>28.96</v>
      </c>
      <c r="U43" s="42">
        <v>21500.54</v>
      </c>
      <c r="V43" s="42">
        <v>25.02</v>
      </c>
      <c r="W43">
        <v>8077.07</v>
      </c>
      <c r="X43">
        <v>138.58000000000001</v>
      </c>
      <c r="Y43">
        <v>4.38</v>
      </c>
      <c r="Z43" s="42">
        <v>4.3795520000000003</v>
      </c>
      <c r="AA43" s="42">
        <v>4.3795520000000003</v>
      </c>
      <c r="AB43" s="42">
        <v>6.9200000000000002E-4</v>
      </c>
      <c r="AC43">
        <v>12062.44</v>
      </c>
      <c r="AD43" s="42">
        <v>26308.639999999999</v>
      </c>
      <c r="AE43">
        <v>157.69</v>
      </c>
      <c r="AF43">
        <v>1060.0899999999999</v>
      </c>
      <c r="AG43">
        <v>0</v>
      </c>
      <c r="AH43">
        <v>2.499647</v>
      </c>
      <c r="AI43" s="42">
        <v>20.82</v>
      </c>
      <c r="AJ43">
        <v>0</v>
      </c>
      <c r="AK43">
        <v>1.088228</v>
      </c>
      <c r="AL43" s="42">
        <v>5.4677790000000002</v>
      </c>
      <c r="AM43">
        <v>0</v>
      </c>
      <c r="AN43">
        <v>3036.51</v>
      </c>
      <c r="AO43">
        <v>1.088228</v>
      </c>
      <c r="AP43">
        <v>3.17722E-2</v>
      </c>
      <c r="AQ43">
        <v>1.088228</v>
      </c>
      <c r="AR43" s="42">
        <v>1.088228</v>
      </c>
      <c r="AS43">
        <v>1.088228</v>
      </c>
      <c r="AT43">
        <v>3.17722E-2</v>
      </c>
      <c r="AU43">
        <v>0</v>
      </c>
      <c r="AV43">
        <v>0</v>
      </c>
      <c r="AW43">
        <v>0</v>
      </c>
      <c r="AX43">
        <v>0</v>
      </c>
      <c r="AY43" s="42">
        <v>0</v>
      </c>
      <c r="AZ43" s="42">
        <v>160.18960000000001</v>
      </c>
      <c r="BA43" s="42">
        <v>3.0000000000000001E-6</v>
      </c>
      <c r="BB43">
        <v>160.18969999999999</v>
      </c>
      <c r="BC43">
        <v>156.14259999999999</v>
      </c>
      <c r="BD43">
        <v>4.0470309999999996</v>
      </c>
      <c r="BE43">
        <v>0</v>
      </c>
      <c r="BF43">
        <v>0</v>
      </c>
      <c r="BG43">
        <v>22.65</v>
      </c>
      <c r="BH43">
        <v>0</v>
      </c>
      <c r="BI43" s="42">
        <v>0</v>
      </c>
      <c r="BJ43" s="42">
        <v>0</v>
      </c>
      <c r="BK43" s="42">
        <v>4.4842500000000002E-4</v>
      </c>
      <c r="BL43">
        <v>0</v>
      </c>
      <c r="BM43">
        <v>0</v>
      </c>
      <c r="BN43">
        <v>0</v>
      </c>
      <c r="BO43">
        <v>0</v>
      </c>
      <c r="BP43" s="42">
        <v>0</v>
      </c>
      <c r="BQ43" s="42">
        <v>11138.6</v>
      </c>
      <c r="BR43" s="42">
        <v>1647150</v>
      </c>
      <c r="BS43">
        <v>0</v>
      </c>
      <c r="BT43" s="42">
        <v>0</v>
      </c>
      <c r="BU43">
        <v>0</v>
      </c>
      <c r="BV43">
        <v>160.18960000000001</v>
      </c>
      <c r="BW43" s="42">
        <v>160.18969999999999</v>
      </c>
      <c r="BX43" s="42">
        <v>0</v>
      </c>
      <c r="BY43">
        <v>160.18969999999999</v>
      </c>
      <c r="BZ43" s="42">
        <v>0</v>
      </c>
      <c r="CA43" s="42">
        <v>4.0470309999999996</v>
      </c>
      <c r="CB43">
        <v>0</v>
      </c>
      <c r="CC43"/>
      <c r="CD43" s="42"/>
      <c r="CE43" s="42"/>
      <c r="CF43" s="42"/>
      <c r="CG43" s="42"/>
      <c r="CH43"/>
      <c r="CI43"/>
      <c r="CJ43"/>
      <c r="CK43"/>
      <c r="CL43"/>
      <c r="CM43"/>
      <c r="CN43" s="42"/>
      <c r="CO43"/>
      <c r="CP43"/>
      <c r="CQ43"/>
      <c r="CR43"/>
      <c r="CS43"/>
      <c r="CT43" s="42"/>
      <c r="CU43" s="42"/>
      <c r="CV43"/>
      <c r="CW43" s="42"/>
      <c r="CX43"/>
      <c r="CY43" s="42"/>
      <c r="CZ43"/>
      <c r="DA43"/>
      <c r="DB43" s="42"/>
      <c r="DC43" s="42"/>
      <c r="DD43" s="42"/>
      <c r="DE43" s="42"/>
      <c r="DF43" s="42"/>
      <c r="DG43" s="42"/>
      <c r="DH43" s="42"/>
      <c r="DI43"/>
      <c r="DJ43"/>
      <c r="DK43"/>
      <c r="DL43"/>
      <c r="DM43"/>
      <c r="DN43"/>
      <c r="DO43" s="42"/>
      <c r="DP43"/>
      <c r="DQ43" s="42"/>
      <c r="DR43" s="42"/>
      <c r="DS43"/>
      <c r="DT43" s="42"/>
      <c r="DU43" s="42"/>
      <c r="DV43"/>
      <c r="DW43"/>
      <c r="DX43"/>
      <c r="DY43"/>
      <c r="DZ43" s="42"/>
      <c r="EA43" s="42"/>
      <c r="EB43"/>
      <c r="EC43"/>
      <c r="ED43"/>
      <c r="EE43"/>
      <c r="EF43"/>
      <c r="EG43"/>
      <c r="EH43"/>
      <c r="EI43"/>
      <c r="EJ43"/>
      <c r="EK43"/>
      <c r="EL43" s="42"/>
      <c r="EM43" s="42"/>
      <c r="EN43" s="42"/>
      <c r="EO43"/>
      <c r="EP43"/>
      <c r="EQ43" s="42"/>
      <c r="ER43" s="42"/>
      <c r="ES43"/>
      <c r="ET43" s="42"/>
      <c r="EU43"/>
      <c r="EV43" s="42"/>
      <c r="EW43"/>
      <c r="EX43"/>
      <c r="EY43" s="42"/>
      <c r="EZ43"/>
      <c r="FA43"/>
      <c r="FB43"/>
      <c r="FC43"/>
      <c r="FD43"/>
      <c r="FE43"/>
      <c r="FF43"/>
      <c r="FG43"/>
      <c r="FH43"/>
      <c r="FI43"/>
      <c r="FJ43"/>
      <c r="FK43"/>
      <c r="FL43"/>
      <c r="FM43"/>
      <c r="FN43"/>
      <c r="FO43"/>
      <c r="FP43"/>
      <c r="FQ43"/>
      <c r="FR43"/>
      <c r="FS43"/>
      <c r="FT43"/>
      <c r="FU43"/>
      <c r="FV43"/>
      <c r="FW43"/>
      <c r="FX43" s="42"/>
      <c r="FY43"/>
      <c r="FZ43"/>
      <c r="GA43"/>
      <c r="GB43"/>
      <c r="GC43"/>
      <c r="GD43"/>
      <c r="GE43"/>
      <c r="GF43"/>
      <c r="GG43" s="42"/>
      <c r="GH43"/>
      <c r="GI43"/>
      <c r="HY43" s="3"/>
      <c r="IA43" s="3"/>
      <c r="IQ43" s="3"/>
      <c r="IR43" s="3"/>
    </row>
    <row r="44" spans="2:253" ht="12" customHeight="1" x14ac:dyDescent="0.15">
      <c r="B44" t="s">
        <v>390</v>
      </c>
      <c r="C44">
        <v>7597.68</v>
      </c>
      <c r="D44">
        <v>11311.41</v>
      </c>
      <c r="E44">
        <v>4316.96</v>
      </c>
      <c r="F44" s="42">
        <v>6994.44</v>
      </c>
      <c r="G44" s="42">
        <v>1971.12</v>
      </c>
      <c r="H44" s="42">
        <v>5023.33</v>
      </c>
      <c r="I44" s="42">
        <v>1309.6500000000001</v>
      </c>
      <c r="J44" s="42">
        <v>1733.8</v>
      </c>
      <c r="K44">
        <v>1979.88</v>
      </c>
      <c r="L44">
        <v>0</v>
      </c>
      <c r="M44">
        <v>211.54</v>
      </c>
      <c r="N44" s="42">
        <v>509.99</v>
      </c>
      <c r="O44" s="42">
        <v>355.99</v>
      </c>
      <c r="P44" s="42">
        <v>258.02</v>
      </c>
      <c r="Q44" s="42">
        <v>97.96</v>
      </c>
      <c r="R44" s="42">
        <v>66.92</v>
      </c>
      <c r="S44" s="42">
        <v>324.94</v>
      </c>
      <c r="T44" s="42">
        <v>31.04</v>
      </c>
      <c r="U44" s="42">
        <v>266.2</v>
      </c>
      <c r="V44" s="42">
        <v>0.28999999999999998</v>
      </c>
      <c r="W44">
        <v>13.21</v>
      </c>
      <c r="X44">
        <v>138.05000000000001</v>
      </c>
      <c r="Y44">
        <v>100.65</v>
      </c>
      <c r="Z44">
        <v>100.65</v>
      </c>
      <c r="AA44">
        <v>100.65</v>
      </c>
      <c r="AB44" s="42">
        <v>2.3E-5</v>
      </c>
      <c r="AC44" s="42">
        <v>1593.73</v>
      </c>
      <c r="AD44">
        <v>1627.96</v>
      </c>
      <c r="AE44" s="42">
        <v>0</v>
      </c>
      <c r="AF44" s="42">
        <v>140.06</v>
      </c>
      <c r="AG44" s="42">
        <v>0</v>
      </c>
      <c r="AH44" s="42">
        <v>0</v>
      </c>
      <c r="AI44">
        <v>0</v>
      </c>
      <c r="AJ44" s="42">
        <v>0</v>
      </c>
      <c r="AK44">
        <v>205.53899999999999</v>
      </c>
      <c r="AL44">
        <v>306.18900000000002</v>
      </c>
      <c r="AM44">
        <v>0</v>
      </c>
      <c r="AN44">
        <v>0</v>
      </c>
      <c r="AO44" s="42">
        <v>205.53899999999999</v>
      </c>
      <c r="AP44" s="42">
        <v>6.0009870000000003</v>
      </c>
      <c r="AQ44" s="42">
        <v>205.53899999999999</v>
      </c>
      <c r="AR44" s="42">
        <v>205.53899999999999</v>
      </c>
      <c r="AS44" s="42">
        <v>205.53899999999999</v>
      </c>
      <c r="AT44" s="42">
        <v>6.0009870000000003</v>
      </c>
      <c r="AU44">
        <v>0</v>
      </c>
      <c r="AV44">
        <v>0</v>
      </c>
      <c r="AW44" s="42">
        <v>0</v>
      </c>
      <c r="AX44" s="42">
        <v>0</v>
      </c>
      <c r="AY44" s="42">
        <v>0</v>
      </c>
      <c r="AZ44" s="42">
        <v>0</v>
      </c>
      <c r="BA44" s="42">
        <v>0</v>
      </c>
      <c r="BB44" s="42">
        <v>0</v>
      </c>
      <c r="BC44" s="42">
        <v>0</v>
      </c>
      <c r="BD44" s="42">
        <v>0</v>
      </c>
      <c r="BE44" s="42">
        <v>0</v>
      </c>
      <c r="BF44" s="42">
        <v>0</v>
      </c>
      <c r="BG44" s="42">
        <v>0</v>
      </c>
      <c r="BH44" s="42">
        <v>0</v>
      </c>
      <c r="BI44" s="42">
        <v>0</v>
      </c>
      <c r="BJ44" s="42">
        <v>0</v>
      </c>
      <c r="BK44" s="42">
        <v>2.1687300000000002E-5</v>
      </c>
      <c r="BL44" s="42">
        <v>0</v>
      </c>
      <c r="BM44">
        <v>0</v>
      </c>
      <c r="BN44">
        <v>0</v>
      </c>
      <c r="BO44">
        <v>0</v>
      </c>
      <c r="BP44">
        <v>0</v>
      </c>
      <c r="BQ44">
        <v>13.500019999999999</v>
      </c>
      <c r="BR44">
        <v>47649.13</v>
      </c>
      <c r="BS44" s="42">
        <v>0</v>
      </c>
      <c r="BT44" s="42">
        <v>0</v>
      </c>
      <c r="BU44" s="42">
        <v>0</v>
      </c>
      <c r="BV44" s="42">
        <v>0</v>
      </c>
      <c r="BW44">
        <v>0</v>
      </c>
      <c r="BX44" s="42">
        <v>0</v>
      </c>
      <c r="BY44">
        <v>0</v>
      </c>
      <c r="BZ44" s="42">
        <v>0</v>
      </c>
      <c r="CA44">
        <v>0</v>
      </c>
      <c r="CB44">
        <v>0</v>
      </c>
      <c r="CC44"/>
      <c r="CD44"/>
      <c r="CE44"/>
      <c r="CF44"/>
      <c r="CG44"/>
      <c r="CH44"/>
      <c r="CI44"/>
      <c r="CJ44"/>
      <c r="CK44"/>
      <c r="CL44"/>
      <c r="CM44"/>
      <c r="CN44"/>
      <c r="CO44" s="42"/>
      <c r="CP44"/>
      <c r="CQ44"/>
      <c r="CR44"/>
      <c r="CS44"/>
      <c r="CT44"/>
      <c r="CU44"/>
      <c r="CV44"/>
      <c r="CW44"/>
      <c r="CX44"/>
      <c r="CY44"/>
      <c r="CZ44" s="42"/>
      <c r="DA44"/>
      <c r="DB44"/>
      <c r="DC44" s="42"/>
      <c r="DD44" s="42"/>
      <c r="DE44" s="42"/>
      <c r="DF44" s="42"/>
      <c r="DG44" s="42"/>
      <c r="DH44" s="42"/>
      <c r="DI44" s="42"/>
      <c r="DJ44" s="42"/>
      <c r="DK44" s="42"/>
      <c r="DL44" s="42"/>
      <c r="DM44" s="42"/>
      <c r="DN44" s="42"/>
      <c r="DO44" s="42"/>
      <c r="DP44"/>
      <c r="DQ44"/>
      <c r="DR44"/>
      <c r="DS44"/>
      <c r="DT44"/>
      <c r="DU44"/>
      <c r="DV44"/>
      <c r="DW44"/>
      <c r="DX44"/>
      <c r="DY44"/>
      <c r="DZ44"/>
      <c r="EA44"/>
      <c r="EB44"/>
      <c r="EC44"/>
      <c r="ED44"/>
      <c r="EE44"/>
      <c r="EF44"/>
      <c r="EG44" s="42"/>
      <c r="EH44" s="42"/>
      <c r="EI44" s="42"/>
      <c r="EJ44" s="42"/>
      <c r="EK44"/>
      <c r="EL44"/>
      <c r="EM44" s="42"/>
      <c r="EN44" s="42"/>
      <c r="EO44" s="42"/>
      <c r="EP44" s="42"/>
      <c r="EQ44" s="42"/>
      <c r="ER44" s="42"/>
      <c r="ES44" s="42"/>
      <c r="ET44" s="42"/>
      <c r="EU44" s="42"/>
      <c r="EV44" s="42"/>
      <c r="EW44" s="42"/>
      <c r="EX44" s="42"/>
      <c r="EY44" s="42"/>
      <c r="EZ44" s="42"/>
      <c r="FA44" s="42"/>
      <c r="FB44" s="42"/>
      <c r="FC44" s="42"/>
      <c r="FD44" s="42"/>
      <c r="FE44" s="42"/>
      <c r="FF44" s="42"/>
      <c r="FG44" s="42"/>
      <c r="FH44" s="42"/>
      <c r="FI44" s="42"/>
      <c r="FJ44" s="42"/>
      <c r="FK44" s="42"/>
      <c r="FL44" s="42"/>
      <c r="FM44" s="42"/>
      <c r="FN44" s="42"/>
      <c r="FO44" s="42"/>
      <c r="FP44" s="42"/>
      <c r="FQ44" s="42"/>
      <c r="FR44" s="42"/>
      <c r="FS44" s="42"/>
      <c r="FT44" s="42"/>
      <c r="FU44" s="42"/>
      <c r="FV44"/>
      <c r="FW44"/>
      <c r="FX44" s="42"/>
      <c r="FY44" s="42"/>
      <c r="FZ44" s="42"/>
      <c r="GA44"/>
      <c r="GB44"/>
      <c r="GC44"/>
      <c r="GD44"/>
      <c r="GE44"/>
      <c r="GF44" s="42"/>
      <c r="GG44" s="42"/>
      <c r="GH44"/>
      <c r="GI44"/>
      <c r="GK44" s="3"/>
      <c r="GM44" s="3"/>
      <c r="GQ44" s="3"/>
      <c r="GS44" s="3"/>
      <c r="GW44" s="3"/>
      <c r="GX44" s="3"/>
      <c r="GY44" s="3"/>
      <c r="HC44" s="3"/>
      <c r="HE44" s="3"/>
      <c r="HI44" s="3"/>
      <c r="HJ44" s="3"/>
      <c r="HP44" s="3"/>
      <c r="HR44" s="3"/>
      <c r="IH44" s="3"/>
      <c r="II44" s="3"/>
      <c r="IQ44" s="3"/>
      <c r="IR44" s="3"/>
    </row>
    <row r="45" spans="2:253" ht="12" customHeight="1" x14ac:dyDescent="0.15">
      <c r="B45" t="s">
        <v>148</v>
      </c>
      <c r="C45">
        <v>732.46</v>
      </c>
      <c r="D45" s="42">
        <v>732.47</v>
      </c>
      <c r="E45" s="42">
        <v>725.24</v>
      </c>
      <c r="F45" s="42">
        <v>7.23</v>
      </c>
      <c r="G45" s="42">
        <v>7.16</v>
      </c>
      <c r="H45" s="42">
        <v>7.0000000000000007E-2</v>
      </c>
      <c r="I45">
        <v>0.03</v>
      </c>
      <c r="J45" s="42">
        <v>0.04</v>
      </c>
      <c r="K45">
        <v>0</v>
      </c>
      <c r="L45">
        <v>0</v>
      </c>
      <c r="M45">
        <v>0</v>
      </c>
      <c r="N45">
        <v>4985.22</v>
      </c>
      <c r="O45">
        <v>33.53</v>
      </c>
      <c r="P45">
        <v>33.49</v>
      </c>
      <c r="Q45">
        <v>0.04</v>
      </c>
      <c r="R45">
        <v>0.04</v>
      </c>
      <c r="S45">
        <v>33.53</v>
      </c>
      <c r="T45">
        <v>0</v>
      </c>
      <c r="U45">
        <v>23.63</v>
      </c>
      <c r="V45">
        <v>0.02</v>
      </c>
      <c r="W45">
        <v>294.92</v>
      </c>
      <c r="X45">
        <v>0.02</v>
      </c>
      <c r="Y45">
        <v>0</v>
      </c>
      <c r="Z45" s="42">
        <v>0</v>
      </c>
      <c r="AA45" s="42">
        <v>0</v>
      </c>
      <c r="AB45" s="42">
        <v>2.3E-5</v>
      </c>
      <c r="AC45" s="42">
        <v>0.04</v>
      </c>
      <c r="AD45" s="42">
        <v>0.01</v>
      </c>
      <c r="AE45" s="42">
        <v>697.92</v>
      </c>
      <c r="AF45" s="42">
        <v>0</v>
      </c>
      <c r="AG45" s="42">
        <v>0</v>
      </c>
      <c r="AH45" s="42">
        <v>0</v>
      </c>
      <c r="AI45" s="42">
        <v>0</v>
      </c>
      <c r="AJ45">
        <v>168</v>
      </c>
      <c r="AK45">
        <v>0</v>
      </c>
      <c r="AL45">
        <v>0</v>
      </c>
      <c r="AM45">
        <v>0</v>
      </c>
      <c r="AN45">
        <v>0</v>
      </c>
      <c r="AO45" s="42">
        <v>0</v>
      </c>
      <c r="AP45" s="42">
        <v>0</v>
      </c>
      <c r="AQ45" s="42">
        <v>0</v>
      </c>
      <c r="AR45" s="42">
        <v>0</v>
      </c>
      <c r="AS45" s="42">
        <v>0</v>
      </c>
      <c r="AT45" s="42">
        <v>0</v>
      </c>
      <c r="AU45" s="42">
        <v>0</v>
      </c>
      <c r="AV45">
        <v>0</v>
      </c>
      <c r="AW45" s="42">
        <v>0</v>
      </c>
      <c r="AX45" s="42">
        <v>0</v>
      </c>
      <c r="AY45" s="42">
        <v>0</v>
      </c>
      <c r="AZ45" s="42">
        <v>697.92</v>
      </c>
      <c r="BA45" s="42">
        <v>3.0000000000000001E-6</v>
      </c>
      <c r="BB45" s="42">
        <v>697.92</v>
      </c>
      <c r="BC45" s="42">
        <v>572.3768</v>
      </c>
      <c r="BD45" s="42">
        <v>125.5432</v>
      </c>
      <c r="BE45" s="42">
        <v>3.0000000000000001E-6</v>
      </c>
      <c r="BF45" s="42">
        <v>3.0000000000000001E-6</v>
      </c>
      <c r="BG45" s="42">
        <v>168</v>
      </c>
      <c r="BH45" s="42">
        <v>0</v>
      </c>
      <c r="BI45" s="42">
        <v>0</v>
      </c>
      <c r="BJ45">
        <v>0</v>
      </c>
      <c r="BK45">
        <v>0</v>
      </c>
      <c r="BL45">
        <v>0</v>
      </c>
      <c r="BM45" s="42">
        <v>0</v>
      </c>
      <c r="BN45" s="42">
        <v>0</v>
      </c>
      <c r="BO45" s="42">
        <v>0</v>
      </c>
      <c r="BP45" s="42">
        <v>0</v>
      </c>
      <c r="BQ45" s="42">
        <v>294.94</v>
      </c>
      <c r="BR45" s="42">
        <v>7314.25</v>
      </c>
      <c r="BS45" s="42">
        <v>0</v>
      </c>
      <c r="BT45" s="42">
        <v>0</v>
      </c>
      <c r="BU45" s="42">
        <v>0</v>
      </c>
      <c r="BV45" s="42">
        <v>697.92</v>
      </c>
      <c r="BW45" s="42">
        <v>697.92</v>
      </c>
      <c r="BX45" s="42">
        <v>0</v>
      </c>
      <c r="BY45" s="42">
        <v>697.92</v>
      </c>
      <c r="BZ45" s="42">
        <v>0</v>
      </c>
      <c r="CA45" s="42">
        <v>125.5432</v>
      </c>
      <c r="CB45" s="42">
        <v>3.0000000000000001E-6</v>
      </c>
      <c r="CC45" s="42"/>
      <c r="CD45" s="42"/>
      <c r="CE45" s="42"/>
      <c r="CF45" s="42"/>
      <c r="CG45" s="42"/>
      <c r="CH45" s="42"/>
      <c r="CI45" s="42"/>
      <c r="CJ45" s="42"/>
      <c r="CK45" s="42"/>
      <c r="CL45" s="42"/>
      <c r="CM45" s="42"/>
      <c r="CN45" s="42"/>
      <c r="CO45" s="42"/>
      <c r="CP45" s="42"/>
      <c r="CQ45" s="42"/>
      <c r="CR45" s="42"/>
      <c r="CS45" s="42"/>
      <c r="CT45" s="42"/>
      <c r="CU45" s="42"/>
      <c r="CV45" s="42"/>
      <c r="CW45" s="42"/>
      <c r="CX45" s="42"/>
      <c r="CY45" s="42"/>
      <c r="CZ45" s="42"/>
      <c r="DA45"/>
      <c r="DB45" s="42"/>
      <c r="DC45" s="42"/>
      <c r="DD45" s="42"/>
      <c r="DE45"/>
      <c r="DF45" s="42"/>
      <c r="DG45" s="42"/>
      <c r="DH45" s="42"/>
      <c r="DI45"/>
      <c r="DJ45"/>
      <c r="DK45"/>
      <c r="DL45"/>
      <c r="DM45"/>
      <c r="DN45"/>
      <c r="DO45"/>
      <c r="DP45"/>
      <c r="DQ45"/>
      <c r="DR45"/>
      <c r="DS45"/>
      <c r="DT45"/>
      <c r="DU45"/>
      <c r="DV45"/>
      <c r="DW45"/>
      <c r="DX45"/>
      <c r="DY45"/>
      <c r="DZ45"/>
      <c r="EA45"/>
      <c r="EB45"/>
      <c r="EC45"/>
      <c r="ED45"/>
      <c r="EE45"/>
      <c r="EF45" s="42"/>
      <c r="EG45" s="42"/>
      <c r="EH45" s="42"/>
      <c r="EI45" s="42"/>
      <c r="EJ45" s="42"/>
      <c r="EK45" s="42"/>
      <c r="EL45" s="42"/>
      <c r="EM45" s="42"/>
      <c r="EN45" s="42"/>
      <c r="EO45" s="42"/>
      <c r="EP45" s="42"/>
      <c r="EQ45" s="42"/>
      <c r="ER45" s="42"/>
      <c r="ES45" s="42"/>
      <c r="ET45" s="42"/>
      <c r="EU45"/>
      <c r="EV45" s="42"/>
      <c r="EW45" s="42"/>
      <c r="EX45" s="42"/>
      <c r="EY45"/>
      <c r="EZ45"/>
      <c r="FA45"/>
      <c r="FB45"/>
      <c r="FC45"/>
      <c r="FD45"/>
      <c r="FE45" s="42"/>
      <c r="FF45" s="42"/>
      <c r="FG45" s="42"/>
      <c r="FH45"/>
      <c r="FI45"/>
      <c r="FJ45"/>
      <c r="FK45"/>
      <c r="FL45"/>
      <c r="FM45"/>
      <c r="FN45"/>
      <c r="FO45" s="42"/>
      <c r="FP45" s="42"/>
      <c r="FQ45" s="42"/>
      <c r="FR45" s="42"/>
      <c r="FS45"/>
      <c r="FT45" s="42"/>
      <c r="FU45" s="42"/>
      <c r="FV45" s="42"/>
      <c r="FW45" s="42"/>
      <c r="FX45" s="42"/>
      <c r="FY45" s="42"/>
      <c r="FZ45"/>
      <c r="GA45" s="42"/>
      <c r="GB45"/>
      <c r="GC45"/>
      <c r="GD45"/>
      <c r="GE45" s="42"/>
      <c r="GF45" s="42"/>
      <c r="GG45" s="42"/>
      <c r="GH45" s="42"/>
      <c r="GI45" s="42"/>
      <c r="GN45" s="3"/>
      <c r="GP45" s="3"/>
      <c r="GQ45" s="3"/>
      <c r="GR45" s="3"/>
      <c r="GS45" s="3"/>
      <c r="GT45" s="3"/>
      <c r="GU45" s="3"/>
      <c r="GV45" s="3"/>
      <c r="GW45" s="3"/>
      <c r="GX45" s="3"/>
      <c r="GY45" s="3"/>
      <c r="GZ45" s="3"/>
      <c r="HA45" s="3"/>
      <c r="HB45" s="3"/>
      <c r="HC45" s="3"/>
      <c r="HD45" s="3"/>
      <c r="HE45" s="3"/>
      <c r="HF45" s="3"/>
      <c r="HG45" s="3"/>
      <c r="HH45" s="3"/>
      <c r="HJ45" s="3"/>
      <c r="HK45" s="3"/>
      <c r="HN45" s="3"/>
      <c r="HO45" s="3"/>
      <c r="HP45" s="3"/>
      <c r="HQ45" s="3"/>
      <c r="HR45" s="3"/>
      <c r="HT45" s="3"/>
      <c r="HV45" s="3"/>
      <c r="HX45" s="3"/>
      <c r="HY45" s="3"/>
      <c r="IA45" s="3"/>
      <c r="IH45" s="3"/>
      <c r="II45" s="3"/>
      <c r="IP45" s="3"/>
      <c r="IQ45" s="3"/>
      <c r="IR45" s="3"/>
    </row>
    <row r="46" spans="2:253" ht="12" customHeight="1" x14ac:dyDescent="0.15">
      <c r="B46" t="s">
        <v>798</v>
      </c>
      <c r="C46" s="42">
        <v>0</v>
      </c>
      <c r="D46">
        <v>0</v>
      </c>
      <c r="E46">
        <v>0</v>
      </c>
      <c r="F46" s="42">
        <v>0</v>
      </c>
      <c r="G46" s="42">
        <v>0</v>
      </c>
      <c r="H46" s="42">
        <v>0</v>
      </c>
      <c r="I46" s="42">
        <v>0</v>
      </c>
      <c r="J46" s="42">
        <v>0</v>
      </c>
      <c r="K46">
        <v>0</v>
      </c>
      <c r="L46" s="42">
        <v>0</v>
      </c>
      <c r="M46">
        <v>0</v>
      </c>
      <c r="N46" s="42">
        <v>103.26</v>
      </c>
      <c r="O46" s="42">
        <v>0</v>
      </c>
      <c r="P46" s="42">
        <v>0</v>
      </c>
      <c r="Q46" s="42">
        <v>0</v>
      </c>
      <c r="R46" s="42">
        <v>0</v>
      </c>
      <c r="S46" s="42">
        <v>0</v>
      </c>
      <c r="T46" s="42">
        <v>0</v>
      </c>
      <c r="U46" s="42">
        <v>0</v>
      </c>
      <c r="V46" s="42">
        <v>0</v>
      </c>
      <c r="W46">
        <v>2.12</v>
      </c>
      <c r="X46">
        <v>0</v>
      </c>
      <c r="Y46">
        <v>0</v>
      </c>
      <c r="Z46" s="42">
        <v>0</v>
      </c>
      <c r="AA46" s="42">
        <v>0</v>
      </c>
      <c r="AB46" s="42">
        <v>0</v>
      </c>
      <c r="AC46" s="42">
        <v>0</v>
      </c>
      <c r="AD46" s="42">
        <v>0</v>
      </c>
      <c r="AE46" s="42">
        <v>15.22</v>
      </c>
      <c r="AF46" s="42">
        <v>0</v>
      </c>
      <c r="AG46" s="42">
        <v>0</v>
      </c>
      <c r="AH46" s="42">
        <v>0</v>
      </c>
      <c r="AI46">
        <v>0</v>
      </c>
      <c r="AJ46">
        <v>0</v>
      </c>
      <c r="AK46">
        <v>0</v>
      </c>
      <c r="AL46">
        <v>0</v>
      </c>
      <c r="AM46">
        <v>0</v>
      </c>
      <c r="AN46">
        <v>0</v>
      </c>
      <c r="AO46" s="42">
        <v>0</v>
      </c>
      <c r="AP46" s="42">
        <v>0</v>
      </c>
      <c r="AQ46" s="42">
        <v>0</v>
      </c>
      <c r="AR46" s="42">
        <v>0</v>
      </c>
      <c r="AS46" s="42">
        <v>0</v>
      </c>
      <c r="AT46" s="42">
        <v>0</v>
      </c>
      <c r="AU46" s="42">
        <v>0</v>
      </c>
      <c r="AV46">
        <v>0</v>
      </c>
      <c r="AW46" s="42">
        <v>0</v>
      </c>
      <c r="AX46" s="42">
        <v>0</v>
      </c>
      <c r="AY46" s="42">
        <v>0</v>
      </c>
      <c r="AZ46" s="42">
        <v>15.22</v>
      </c>
      <c r="BA46" s="42">
        <v>4.9999999999999998E-8</v>
      </c>
      <c r="BB46" s="42">
        <v>15.22</v>
      </c>
      <c r="BC46" s="42">
        <v>2.0065900000000001E-2</v>
      </c>
      <c r="BD46">
        <v>15.19993</v>
      </c>
      <c r="BE46" s="42">
        <v>0</v>
      </c>
      <c r="BF46" s="42">
        <v>0</v>
      </c>
      <c r="BG46" s="42">
        <v>0</v>
      </c>
      <c r="BH46" s="42">
        <v>0</v>
      </c>
      <c r="BI46" s="42">
        <v>0</v>
      </c>
      <c r="BJ46">
        <v>0</v>
      </c>
      <c r="BK46" s="42">
        <v>0</v>
      </c>
      <c r="BL46" s="42">
        <v>0</v>
      </c>
      <c r="BM46" s="42">
        <v>0</v>
      </c>
      <c r="BN46" s="42">
        <v>0</v>
      </c>
      <c r="BO46" s="42">
        <v>0</v>
      </c>
      <c r="BP46" s="42">
        <v>0</v>
      </c>
      <c r="BQ46" s="42">
        <v>2.12</v>
      </c>
      <c r="BR46" s="42">
        <v>103.26</v>
      </c>
      <c r="BS46" s="42">
        <v>0</v>
      </c>
      <c r="BT46" s="42">
        <v>0</v>
      </c>
      <c r="BU46" s="42">
        <v>0</v>
      </c>
      <c r="BV46">
        <v>15.22</v>
      </c>
      <c r="BW46" s="42">
        <v>15.22</v>
      </c>
      <c r="BX46" s="42">
        <v>0</v>
      </c>
      <c r="BY46" s="42">
        <v>15.22</v>
      </c>
      <c r="BZ46" s="42">
        <v>0</v>
      </c>
      <c r="CA46" s="42">
        <v>15.19993</v>
      </c>
      <c r="CB46" s="42">
        <v>0</v>
      </c>
      <c r="CC46" s="42"/>
      <c r="CD46" s="42"/>
      <c r="CE46" s="42"/>
      <c r="CF46" s="42"/>
      <c r="CG46" s="42"/>
      <c r="CH46" s="42"/>
      <c r="CI46" s="42"/>
      <c r="CJ46" s="42"/>
      <c r="CK46" s="42"/>
      <c r="CL46" s="42"/>
      <c r="CM46" s="42"/>
      <c r="CN46" s="42"/>
      <c r="CO46" s="42"/>
      <c r="CP46" s="42"/>
      <c r="CQ46" s="42"/>
      <c r="CR46" s="42"/>
      <c r="CS46" s="42"/>
      <c r="CT46"/>
      <c r="CU46" s="42"/>
      <c r="CV46"/>
      <c r="CW46"/>
      <c r="CX46" s="42"/>
      <c r="CY46" s="42"/>
      <c r="CZ46" s="42"/>
      <c r="DA46" s="42"/>
      <c r="DB46"/>
      <c r="DC46" s="42"/>
      <c r="DD46" s="42"/>
      <c r="DE46" s="42"/>
      <c r="DF46" s="42"/>
      <c r="DG46" s="42"/>
      <c r="DH46" s="42"/>
      <c r="DI46" s="42"/>
      <c r="DJ46" s="42"/>
      <c r="DK46" s="42"/>
      <c r="DL46"/>
      <c r="DM46" s="42"/>
      <c r="DN46" s="42"/>
      <c r="DO46" s="42"/>
      <c r="DP46" s="42"/>
      <c r="DQ46" s="42"/>
      <c r="DR46" s="42"/>
      <c r="DS46" s="42"/>
      <c r="DT46" s="42"/>
      <c r="DU46" s="42"/>
      <c r="DV46" s="42"/>
      <c r="DW46" s="42"/>
      <c r="DX46" s="42"/>
      <c r="DY46" s="42"/>
      <c r="DZ46" s="42"/>
      <c r="EA46" s="42"/>
      <c r="EB46"/>
      <c r="EC46"/>
      <c r="ED46" s="42"/>
      <c r="EE46" s="42"/>
      <c r="EF46"/>
      <c r="EG46" s="42"/>
      <c r="EH46" s="42"/>
      <c r="EI46" s="42"/>
      <c r="EJ46" s="42"/>
      <c r="EK46"/>
      <c r="EL46"/>
      <c r="EM46" s="42"/>
      <c r="EN46" s="42"/>
      <c r="EO46" s="42"/>
      <c r="EP46" s="42"/>
      <c r="EQ46" s="42"/>
      <c r="ER46" s="42"/>
      <c r="ES46" s="42"/>
      <c r="ET46" s="42"/>
      <c r="EU46"/>
      <c r="EV46"/>
      <c r="EW46" s="42"/>
      <c r="EX46"/>
      <c r="EY46"/>
      <c r="EZ46"/>
      <c r="FA46"/>
      <c r="FB46"/>
      <c r="FC46"/>
      <c r="FD46"/>
      <c r="FE46" s="42"/>
      <c r="FF46" s="42"/>
      <c r="FG46" s="42"/>
      <c r="FH46"/>
      <c r="FI46"/>
      <c r="FJ46"/>
      <c r="FK46"/>
      <c r="FL46"/>
      <c r="FM46"/>
      <c r="FN46"/>
      <c r="FO46"/>
      <c r="FP46"/>
      <c r="FQ46"/>
      <c r="FR46"/>
      <c r="FS46"/>
      <c r="FT46"/>
      <c r="FU46"/>
      <c r="FV46"/>
      <c r="FW46"/>
      <c r="FX46" s="42"/>
      <c r="FY46"/>
      <c r="FZ46"/>
      <c r="GA46"/>
      <c r="GB46"/>
      <c r="GC46" s="42"/>
      <c r="GD46"/>
      <c r="GE46" s="42"/>
      <c r="GF46" s="42"/>
      <c r="GG46" s="42"/>
      <c r="GH46" s="42"/>
      <c r="GI46" s="42"/>
      <c r="GJ46" s="3"/>
      <c r="GK46" s="3"/>
      <c r="GM46" s="3"/>
      <c r="GN46" s="3"/>
      <c r="GO46" s="3"/>
      <c r="GP46" s="3"/>
      <c r="GQ46" s="3"/>
      <c r="GR46" s="3"/>
      <c r="GS46" s="3"/>
      <c r="GT46" s="3"/>
      <c r="GU46" s="3"/>
      <c r="GV46" s="3"/>
      <c r="GW46" s="3"/>
      <c r="GX46" s="3"/>
      <c r="GY46" s="3"/>
      <c r="GZ46" s="3"/>
      <c r="HA46" s="3"/>
      <c r="HB46" s="3"/>
      <c r="HC46" s="3"/>
      <c r="HD46" s="3"/>
      <c r="HE46" s="3"/>
      <c r="HG46" s="3"/>
      <c r="HH46" s="3"/>
      <c r="HO46" s="3"/>
      <c r="HP46" s="3"/>
      <c r="HQ46" s="3"/>
      <c r="HR46" s="3"/>
      <c r="HY46" s="3"/>
      <c r="HZ46" s="3"/>
      <c r="IA46" s="3"/>
      <c r="IB46" s="3"/>
      <c r="IC46" s="3"/>
      <c r="ID46" s="3"/>
      <c r="IE46" s="3"/>
      <c r="IF46" s="3"/>
      <c r="IG46" s="3"/>
      <c r="IH46" s="3"/>
      <c r="II46" s="3"/>
      <c r="IJ46" s="3"/>
      <c r="IK46" s="3"/>
      <c r="IL46" s="3"/>
      <c r="IO46" s="3"/>
      <c r="IP46" s="3"/>
      <c r="IQ46" s="3"/>
      <c r="IR46" s="3"/>
      <c r="IS46" s="3"/>
    </row>
    <row r="47" spans="2:253" ht="12" customHeight="1" x14ac:dyDescent="0.15">
      <c r="B47" t="s">
        <v>151</v>
      </c>
      <c r="C47" s="42">
        <v>0</v>
      </c>
      <c r="D47">
        <v>0</v>
      </c>
      <c r="E47">
        <v>0</v>
      </c>
      <c r="F47" s="42">
        <v>0</v>
      </c>
      <c r="G47" s="42">
        <v>0</v>
      </c>
      <c r="H47" s="42">
        <v>0</v>
      </c>
      <c r="I47" s="42">
        <v>0</v>
      </c>
      <c r="J47" s="42">
        <v>0</v>
      </c>
      <c r="K47">
        <v>0</v>
      </c>
      <c r="L47">
        <v>0</v>
      </c>
      <c r="M47">
        <v>0</v>
      </c>
      <c r="N47" s="42">
        <v>0</v>
      </c>
      <c r="O47" s="42">
        <v>0</v>
      </c>
      <c r="P47" s="42">
        <v>0</v>
      </c>
      <c r="Q47" s="42">
        <v>0</v>
      </c>
      <c r="R47" s="42">
        <v>0</v>
      </c>
      <c r="S47" s="42">
        <v>0</v>
      </c>
      <c r="T47" s="42">
        <v>0</v>
      </c>
      <c r="U47" s="42">
        <v>0</v>
      </c>
      <c r="V47" s="42">
        <v>0</v>
      </c>
      <c r="W47">
        <v>0</v>
      </c>
      <c r="X47">
        <v>0</v>
      </c>
      <c r="Y47">
        <v>0</v>
      </c>
      <c r="Z47" s="42">
        <v>0</v>
      </c>
      <c r="AA47" s="42">
        <v>0</v>
      </c>
      <c r="AB47" s="42">
        <v>0</v>
      </c>
      <c r="AC47" s="42">
        <v>0</v>
      </c>
      <c r="AD47" s="42">
        <v>0</v>
      </c>
      <c r="AE47" s="42">
        <v>0</v>
      </c>
      <c r="AF47" s="42">
        <v>0</v>
      </c>
      <c r="AG47">
        <v>0</v>
      </c>
      <c r="AH47" s="42">
        <v>0</v>
      </c>
      <c r="AI47">
        <v>0</v>
      </c>
      <c r="AJ47">
        <v>0</v>
      </c>
      <c r="AK47">
        <v>0</v>
      </c>
      <c r="AL47" s="42">
        <v>0</v>
      </c>
      <c r="AM47" s="42">
        <v>0</v>
      </c>
      <c r="AN47">
        <v>0</v>
      </c>
      <c r="AO47" s="42">
        <v>0</v>
      </c>
      <c r="AP47" s="42">
        <v>0</v>
      </c>
      <c r="AQ47" s="42">
        <v>0</v>
      </c>
      <c r="AR47" s="42">
        <v>0</v>
      </c>
      <c r="AS47" s="42">
        <v>0</v>
      </c>
      <c r="AT47" s="42">
        <v>0</v>
      </c>
      <c r="AU47" s="42">
        <v>0</v>
      </c>
      <c r="AV47" s="42">
        <v>0</v>
      </c>
      <c r="AW47" s="42">
        <v>0</v>
      </c>
      <c r="AX47" s="42">
        <v>0</v>
      </c>
      <c r="AY47" s="42">
        <v>0</v>
      </c>
      <c r="AZ47" s="42">
        <v>0</v>
      </c>
      <c r="BA47" s="42">
        <v>0</v>
      </c>
      <c r="BB47" s="42">
        <v>0</v>
      </c>
      <c r="BC47" s="42">
        <v>0</v>
      </c>
      <c r="BD47" s="42">
        <v>0</v>
      </c>
      <c r="BE47" s="42">
        <v>0</v>
      </c>
      <c r="BF47" s="42">
        <v>0</v>
      </c>
      <c r="BG47" s="42">
        <v>0</v>
      </c>
      <c r="BH47" s="42">
        <v>0</v>
      </c>
      <c r="BI47" s="42">
        <v>0</v>
      </c>
      <c r="BJ47">
        <v>0</v>
      </c>
      <c r="BK47" s="42">
        <v>0</v>
      </c>
      <c r="BL47" s="42">
        <v>0</v>
      </c>
      <c r="BM47" s="42">
        <v>0</v>
      </c>
      <c r="BN47" s="42">
        <v>0</v>
      </c>
      <c r="BO47" s="42">
        <v>0</v>
      </c>
      <c r="BP47" s="42">
        <v>0</v>
      </c>
      <c r="BQ47" s="42">
        <v>0</v>
      </c>
      <c r="BR47" s="42">
        <v>0</v>
      </c>
      <c r="BS47" s="42">
        <v>0</v>
      </c>
      <c r="BT47" s="42">
        <v>0</v>
      </c>
      <c r="BU47" s="42">
        <v>0</v>
      </c>
      <c r="BV47">
        <v>0</v>
      </c>
      <c r="BW47" s="42">
        <v>0</v>
      </c>
      <c r="BX47" s="42">
        <v>0</v>
      </c>
      <c r="BY47" s="42">
        <v>0</v>
      </c>
      <c r="BZ47" s="42">
        <v>0</v>
      </c>
      <c r="CA47" s="42">
        <v>0</v>
      </c>
      <c r="CB47" s="42">
        <v>0</v>
      </c>
      <c r="CC47" s="42"/>
      <c r="CD47" s="42"/>
      <c r="CE47" s="42"/>
      <c r="CF47" s="42"/>
      <c r="CG47" s="42"/>
      <c r="CH47" s="42"/>
      <c r="CI47" s="42"/>
      <c r="CJ47" s="42"/>
      <c r="CK47" s="42"/>
      <c r="CL47" s="42"/>
      <c r="CM47" s="42"/>
      <c r="CN47" s="42"/>
      <c r="CO47" s="42"/>
      <c r="CP47" s="42"/>
      <c r="CQ47" s="42"/>
      <c r="CR47" s="42"/>
      <c r="CS47" s="42"/>
      <c r="CT47" s="42"/>
      <c r="CU47" s="42"/>
      <c r="CV47"/>
      <c r="CW47" s="42"/>
      <c r="CX47" s="42"/>
      <c r="CY47" s="42"/>
      <c r="CZ47" s="42"/>
      <c r="DA47"/>
      <c r="DB47"/>
      <c r="DC47" s="42"/>
      <c r="DD47" s="42"/>
      <c r="DE47" s="42"/>
      <c r="DF47" s="42"/>
      <c r="DG47" s="42"/>
      <c r="DH47" s="42"/>
      <c r="DI47"/>
      <c r="DJ47"/>
      <c r="DK47"/>
      <c r="DL47"/>
      <c r="DM47" s="42"/>
      <c r="DN47"/>
      <c r="DO47"/>
      <c r="DP47"/>
      <c r="DQ47"/>
      <c r="DR47"/>
      <c r="DS47"/>
      <c r="DT47"/>
      <c r="DU47"/>
      <c r="DV47"/>
      <c r="DW47"/>
      <c r="DX47"/>
      <c r="DY47"/>
      <c r="DZ47"/>
      <c r="EA47"/>
      <c r="EB47"/>
      <c r="EC47"/>
      <c r="ED47"/>
      <c r="EE47"/>
      <c r="EF47" s="42"/>
      <c r="EG47" s="42"/>
      <c r="EH47" s="42"/>
      <c r="EI47" s="42"/>
      <c r="EJ47" s="42"/>
      <c r="EK47"/>
      <c r="EL47"/>
      <c r="EM47" s="42"/>
      <c r="EN47" s="42"/>
      <c r="EO47" s="42"/>
      <c r="EP47" s="42"/>
      <c r="EQ47" s="42"/>
      <c r="ER47" s="42"/>
      <c r="ES47" s="42"/>
      <c r="ET47" s="42"/>
      <c r="EU47"/>
      <c r="EV47"/>
      <c r="EW47" s="42"/>
      <c r="EX47" s="42"/>
      <c r="EY47"/>
      <c r="EZ47"/>
      <c r="FA47"/>
      <c r="FB47"/>
      <c r="FC47"/>
      <c r="FD47"/>
      <c r="FE47" s="42"/>
      <c r="FF47" s="42"/>
      <c r="FG47" s="42"/>
      <c r="FH47"/>
      <c r="FI47"/>
      <c r="FJ47"/>
      <c r="FK47"/>
      <c r="FL47"/>
      <c r="FM47"/>
      <c r="FN47"/>
      <c r="FO47"/>
      <c r="FP47"/>
      <c r="FQ47"/>
      <c r="FR47"/>
      <c r="FS47"/>
      <c r="FT47"/>
      <c r="FU47"/>
      <c r="FV47"/>
      <c r="FW47"/>
      <c r="FX47" s="42"/>
      <c r="FY47"/>
      <c r="FZ47"/>
      <c r="GA47"/>
      <c r="GB47"/>
      <c r="GC47"/>
      <c r="GD47"/>
      <c r="GE47"/>
      <c r="GF47" s="42"/>
      <c r="GG47" s="42"/>
      <c r="GH47"/>
      <c r="GI47"/>
      <c r="GK47" s="3"/>
      <c r="GM47" s="3"/>
      <c r="GN47" s="3"/>
      <c r="GO47" s="3"/>
      <c r="GP47" s="3"/>
      <c r="GQ47" s="3"/>
      <c r="GR47" s="3"/>
      <c r="GS47" s="3"/>
      <c r="GT47" s="3"/>
      <c r="GU47" s="3"/>
      <c r="GV47" s="3"/>
      <c r="GW47" s="3"/>
      <c r="GX47" s="3"/>
      <c r="GY47" s="3"/>
      <c r="GZ47" s="3"/>
      <c r="HA47" s="3"/>
      <c r="HB47" s="3"/>
      <c r="HC47" s="3"/>
      <c r="HD47" s="3"/>
      <c r="HE47" s="3"/>
      <c r="HG47" s="3"/>
      <c r="HH47" s="3"/>
      <c r="HO47" s="3"/>
      <c r="HP47" s="3"/>
      <c r="HQ47" s="3"/>
      <c r="HR47" s="3"/>
      <c r="HT47" s="3"/>
      <c r="HV47" s="3"/>
      <c r="IH47" s="3"/>
      <c r="II47" s="3"/>
      <c r="IP47" s="3"/>
      <c r="IQ47" s="3"/>
      <c r="IR47" s="3"/>
    </row>
    <row r="48" spans="2:253" ht="12" customHeight="1" x14ac:dyDescent="0.15">
      <c r="B48" t="s">
        <v>628</v>
      </c>
      <c r="C48" s="42">
        <v>0</v>
      </c>
      <c r="D48">
        <v>0</v>
      </c>
      <c r="E48">
        <v>0</v>
      </c>
      <c r="F48" s="42">
        <v>0</v>
      </c>
      <c r="G48">
        <v>0</v>
      </c>
      <c r="H48" s="42">
        <v>0</v>
      </c>
      <c r="I48" s="42">
        <v>0</v>
      </c>
      <c r="J48" s="42">
        <v>0</v>
      </c>
      <c r="K48">
        <v>0</v>
      </c>
      <c r="L48">
        <v>0</v>
      </c>
      <c r="M48">
        <v>0</v>
      </c>
      <c r="N48" s="42">
        <v>0</v>
      </c>
      <c r="O48" s="42">
        <v>0</v>
      </c>
      <c r="P48" s="42">
        <v>0</v>
      </c>
      <c r="Q48" s="42">
        <v>0</v>
      </c>
      <c r="R48" s="42">
        <v>0</v>
      </c>
      <c r="S48" s="42">
        <v>0</v>
      </c>
      <c r="T48" s="42">
        <v>0</v>
      </c>
      <c r="U48" s="42">
        <v>0</v>
      </c>
      <c r="V48" s="42">
        <v>0</v>
      </c>
      <c r="W48">
        <v>0</v>
      </c>
      <c r="X48">
        <v>33.270000000000003</v>
      </c>
      <c r="Y48">
        <v>25.45</v>
      </c>
      <c r="Z48" s="42">
        <v>25.44999</v>
      </c>
      <c r="AA48" s="42">
        <v>25.44999</v>
      </c>
      <c r="AB48" s="42">
        <v>0</v>
      </c>
      <c r="AC48">
        <v>0</v>
      </c>
      <c r="AD48" s="42">
        <v>0</v>
      </c>
      <c r="AE48">
        <v>0</v>
      </c>
      <c r="AF48">
        <v>0</v>
      </c>
      <c r="AG48">
        <v>33.200000000000003</v>
      </c>
      <c r="AH48">
        <v>0</v>
      </c>
      <c r="AI48">
        <v>0</v>
      </c>
      <c r="AJ48">
        <v>0</v>
      </c>
      <c r="AK48">
        <v>0</v>
      </c>
      <c r="AL48" s="42">
        <v>25.44999</v>
      </c>
      <c r="AM48" s="42">
        <v>0</v>
      </c>
      <c r="AN48">
        <v>0</v>
      </c>
      <c r="AO48" s="42">
        <v>0</v>
      </c>
      <c r="AP48" s="42">
        <v>0</v>
      </c>
      <c r="AQ48" s="42">
        <v>0</v>
      </c>
      <c r="AR48" s="42">
        <v>0</v>
      </c>
      <c r="AS48" s="42">
        <v>0</v>
      </c>
      <c r="AT48" s="42">
        <v>0</v>
      </c>
      <c r="AU48" s="42">
        <v>0</v>
      </c>
      <c r="AV48" s="42">
        <v>0</v>
      </c>
      <c r="AW48">
        <v>0</v>
      </c>
      <c r="AX48" s="42">
        <v>0</v>
      </c>
      <c r="AY48" s="42">
        <v>0</v>
      </c>
      <c r="AZ48" s="42">
        <v>0</v>
      </c>
      <c r="BA48" s="42">
        <v>0</v>
      </c>
      <c r="BB48" s="42">
        <v>0</v>
      </c>
      <c r="BC48" s="42">
        <v>0</v>
      </c>
      <c r="BD48" s="42">
        <v>0</v>
      </c>
      <c r="BE48" s="42">
        <v>0</v>
      </c>
      <c r="BF48" s="42">
        <v>0</v>
      </c>
      <c r="BG48" s="42">
        <v>0</v>
      </c>
      <c r="BH48">
        <v>0</v>
      </c>
      <c r="BI48" s="42">
        <v>0</v>
      </c>
      <c r="BJ48" s="42">
        <v>0</v>
      </c>
      <c r="BK48" s="42">
        <v>5.5079799999999999E-6</v>
      </c>
      <c r="BL48" s="42">
        <v>0</v>
      </c>
      <c r="BM48" s="42">
        <v>0</v>
      </c>
      <c r="BN48" s="42">
        <v>0</v>
      </c>
      <c r="BO48" s="42">
        <v>0</v>
      </c>
      <c r="BP48" s="42">
        <v>0</v>
      </c>
      <c r="BQ48" s="42">
        <v>0</v>
      </c>
      <c r="BR48" s="42">
        <v>66.47</v>
      </c>
      <c r="BS48" s="42">
        <v>0</v>
      </c>
      <c r="BT48" s="42">
        <v>0</v>
      </c>
      <c r="BU48" s="42">
        <v>0</v>
      </c>
      <c r="BV48" s="42">
        <v>0</v>
      </c>
      <c r="BW48" s="42">
        <v>0</v>
      </c>
      <c r="BX48" s="42">
        <v>0</v>
      </c>
      <c r="BY48" s="42">
        <v>0</v>
      </c>
      <c r="BZ48" s="42">
        <v>0</v>
      </c>
      <c r="CA48" s="42">
        <v>0</v>
      </c>
      <c r="CB48" s="42">
        <v>0</v>
      </c>
      <c r="CC48" s="42"/>
      <c r="CD48" s="42"/>
      <c r="CE48" s="42"/>
      <c r="CF48" s="42"/>
      <c r="CG48" s="42"/>
      <c r="CH48" s="42"/>
      <c r="CI48" s="42"/>
      <c r="CJ48" s="42"/>
      <c r="CK48" s="42"/>
      <c r="CL48" s="42"/>
      <c r="CM48" s="42"/>
      <c r="CN48" s="42"/>
      <c r="CO48" s="42"/>
      <c r="CP48" s="42"/>
      <c r="CQ48" s="42"/>
      <c r="CR48" s="42"/>
      <c r="CS48" s="42"/>
      <c r="CT48" s="42"/>
      <c r="CU48" s="42"/>
      <c r="CV48" s="42"/>
      <c r="CW48" s="42"/>
      <c r="CX48" s="42"/>
      <c r="CY48" s="42"/>
      <c r="CZ48" s="42"/>
      <c r="DA48"/>
      <c r="DB48"/>
      <c r="DC48" s="42"/>
      <c r="DD48" s="42"/>
      <c r="DE48"/>
      <c r="DF48"/>
      <c r="DG48"/>
      <c r="DH48" s="42"/>
      <c r="DI48"/>
      <c r="DJ48"/>
      <c r="DK48"/>
      <c r="DL48"/>
      <c r="DM48"/>
      <c r="DN48"/>
      <c r="DO48"/>
      <c r="DP48" s="42"/>
      <c r="DQ48"/>
      <c r="DR48"/>
      <c r="DS48"/>
      <c r="DT48"/>
      <c r="DU48" s="42"/>
      <c r="DV48"/>
      <c r="DW48"/>
      <c r="DX48"/>
      <c r="DY48"/>
      <c r="DZ48"/>
      <c r="EA48"/>
      <c r="EB48"/>
      <c r="EC48"/>
      <c r="ED48"/>
      <c r="EE48"/>
      <c r="EF48" s="42"/>
      <c r="EG48" s="42"/>
      <c r="EH48" s="42"/>
      <c r="EI48" s="42"/>
      <c r="EJ48" s="42"/>
      <c r="EK48"/>
      <c r="EL48"/>
      <c r="EM48" s="42"/>
      <c r="EN48" s="42"/>
      <c r="EO48" s="42"/>
      <c r="EP48" s="42"/>
      <c r="EQ48" s="42"/>
      <c r="ER48" s="42"/>
      <c r="ES48"/>
      <c r="ET48"/>
      <c r="EU48"/>
      <c r="EV48" s="42"/>
      <c r="EW48" s="42"/>
      <c r="EX48" s="42"/>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K48" s="3"/>
      <c r="GL48" s="3"/>
      <c r="GM48" s="3"/>
      <c r="GN48" s="3"/>
      <c r="GO48" s="3"/>
      <c r="GP48" s="3"/>
      <c r="GQ48" s="3"/>
      <c r="GR48" s="3"/>
      <c r="GS48" s="3"/>
      <c r="GT48" s="3"/>
      <c r="GU48" s="3"/>
      <c r="GV48" s="3"/>
      <c r="GW48" s="3"/>
      <c r="GX48" s="3"/>
      <c r="GY48" s="3"/>
      <c r="GZ48" s="3"/>
      <c r="HA48" s="3"/>
      <c r="HB48" s="3"/>
      <c r="HC48" s="3"/>
      <c r="HD48" s="3"/>
      <c r="HE48" s="3"/>
      <c r="HF48" s="3"/>
      <c r="HG48" s="3"/>
      <c r="HH48" s="3"/>
      <c r="HO48" s="3"/>
      <c r="HP48" s="3"/>
      <c r="HQ48" s="3"/>
      <c r="HR48" s="3"/>
      <c r="HT48" s="3"/>
      <c r="HV48" s="3"/>
      <c r="IA48" s="3"/>
      <c r="IH48" s="3"/>
      <c r="II48" s="3"/>
      <c r="IP48" s="3"/>
      <c r="IQ48" s="3"/>
      <c r="IR48" s="3"/>
    </row>
    <row r="49" spans="2:254" ht="12" customHeight="1" x14ac:dyDescent="0.15">
      <c r="B49" t="s">
        <v>824</v>
      </c>
      <c r="C49" s="42">
        <v>0</v>
      </c>
      <c r="D49">
        <v>0</v>
      </c>
      <c r="E49">
        <v>0</v>
      </c>
      <c r="F49">
        <v>0</v>
      </c>
      <c r="G49" s="42">
        <v>0</v>
      </c>
      <c r="H49" s="42">
        <v>0</v>
      </c>
      <c r="I49" s="42">
        <v>0</v>
      </c>
      <c r="J49">
        <v>0</v>
      </c>
      <c r="K49" s="42">
        <v>0</v>
      </c>
      <c r="L49" s="42">
        <v>0</v>
      </c>
      <c r="M49" s="42">
        <v>0</v>
      </c>
      <c r="N49">
        <v>0</v>
      </c>
      <c r="O49">
        <v>0</v>
      </c>
      <c r="P49">
        <v>0</v>
      </c>
      <c r="Q49">
        <v>0</v>
      </c>
      <c r="R49">
        <v>0</v>
      </c>
      <c r="S49">
        <v>0</v>
      </c>
      <c r="T49">
        <v>0</v>
      </c>
      <c r="U49">
        <v>0</v>
      </c>
      <c r="V49" s="42">
        <v>0</v>
      </c>
      <c r="W49">
        <v>0</v>
      </c>
      <c r="X49" s="42">
        <v>0</v>
      </c>
      <c r="Y49">
        <v>0</v>
      </c>
      <c r="Z49" s="42">
        <v>0</v>
      </c>
      <c r="AA49" s="42">
        <v>0</v>
      </c>
      <c r="AB49" s="42">
        <v>0</v>
      </c>
      <c r="AC49" s="42">
        <v>0</v>
      </c>
      <c r="AD49" s="42">
        <v>0</v>
      </c>
      <c r="AE49" s="42">
        <v>0</v>
      </c>
      <c r="AF49" s="42">
        <v>0</v>
      </c>
      <c r="AG49" s="42">
        <v>0</v>
      </c>
      <c r="AH49" s="42">
        <v>0</v>
      </c>
      <c r="AI49" s="42">
        <v>0</v>
      </c>
      <c r="AJ49">
        <v>0</v>
      </c>
      <c r="AK49">
        <v>0</v>
      </c>
      <c r="AL49" s="42">
        <v>0</v>
      </c>
      <c r="AM49" s="42">
        <v>0</v>
      </c>
      <c r="AN49">
        <v>0</v>
      </c>
      <c r="AO49" s="42">
        <v>0</v>
      </c>
      <c r="AP49" s="42">
        <v>0</v>
      </c>
      <c r="AQ49" s="42">
        <v>0</v>
      </c>
      <c r="AR49" s="42">
        <v>0</v>
      </c>
      <c r="AS49" s="42">
        <v>0</v>
      </c>
      <c r="AT49" s="42">
        <v>0</v>
      </c>
      <c r="AU49" s="42">
        <v>0</v>
      </c>
      <c r="AV49" s="42">
        <v>0</v>
      </c>
      <c r="AW49" s="42">
        <v>5.0000000000000002E-5</v>
      </c>
      <c r="AX49" s="42">
        <v>331.87569999999999</v>
      </c>
      <c r="AY49" s="42">
        <v>331.87569999999999</v>
      </c>
      <c r="AZ49" s="42">
        <v>0</v>
      </c>
      <c r="BA49" s="42">
        <v>1.0000000000000001E-5</v>
      </c>
      <c r="BB49" s="42">
        <v>1.0000000000000001E-5</v>
      </c>
      <c r="BC49" s="42">
        <v>300.1875</v>
      </c>
      <c r="BD49" s="42">
        <v>31.68816</v>
      </c>
      <c r="BE49" s="42">
        <v>1.0000000000000001E-5</v>
      </c>
      <c r="BF49" s="42">
        <v>1.0000000000000001E-5</v>
      </c>
      <c r="BG49" s="42">
        <v>0</v>
      </c>
      <c r="BH49">
        <v>0</v>
      </c>
      <c r="BI49">
        <v>0</v>
      </c>
      <c r="BJ49" s="42">
        <v>0</v>
      </c>
      <c r="BK49" s="42">
        <v>0</v>
      </c>
      <c r="BL49" s="42">
        <v>0</v>
      </c>
      <c r="BM49" s="42">
        <v>0</v>
      </c>
      <c r="BN49" s="42">
        <v>0</v>
      </c>
      <c r="BO49" s="42">
        <v>0</v>
      </c>
      <c r="BP49" s="42">
        <v>0</v>
      </c>
      <c r="BQ49" s="42">
        <v>0</v>
      </c>
      <c r="BR49">
        <v>0</v>
      </c>
      <c r="BS49" s="42">
        <v>331.87569999999999</v>
      </c>
      <c r="BT49" s="42">
        <v>331.87569999999999</v>
      </c>
      <c r="BU49" s="42">
        <v>331.87569999999999</v>
      </c>
      <c r="BV49" s="42">
        <v>0</v>
      </c>
      <c r="BW49" s="42">
        <v>1.0000000000000001E-5</v>
      </c>
      <c r="BX49" s="42">
        <v>298.68810000000002</v>
      </c>
      <c r="BY49">
        <v>298.68810000000002</v>
      </c>
      <c r="BZ49" s="42">
        <v>33.187570000000001</v>
      </c>
      <c r="CA49" s="42">
        <v>31.68816</v>
      </c>
      <c r="CB49" s="42">
        <v>1.0000000000000001E-5</v>
      </c>
      <c r="CC49" s="42"/>
      <c r="CD49" s="42"/>
      <c r="CE49" s="42"/>
      <c r="CF49" s="42"/>
      <c r="CG49" s="42"/>
      <c r="CH49" s="42"/>
      <c r="CI49" s="42"/>
      <c r="CJ49" s="42"/>
      <c r="CK49" s="42"/>
      <c r="CL49" s="42"/>
      <c r="CM49" s="42"/>
      <c r="CN49" s="42"/>
      <c r="CO49"/>
      <c r="CP49"/>
      <c r="CQ49"/>
      <c r="CR49"/>
      <c r="CS49"/>
      <c r="CT49" s="42"/>
      <c r="CU49"/>
      <c r="CV49"/>
      <c r="CW49"/>
      <c r="CX49"/>
      <c r="CY49" s="42"/>
      <c r="CZ49"/>
      <c r="DA49"/>
      <c r="DB49"/>
      <c r="DC49"/>
      <c r="DD49"/>
      <c r="DE49"/>
      <c r="DF49"/>
      <c r="DG49"/>
      <c r="DH49"/>
      <c r="DI49"/>
      <c r="DJ49"/>
      <c r="DK49"/>
      <c r="DL49"/>
      <c r="DM49"/>
      <c r="DN49"/>
      <c r="DO49"/>
      <c r="DP49"/>
      <c r="DQ49"/>
      <c r="DR49"/>
      <c r="DS49"/>
      <c r="DT49"/>
      <c r="DU49"/>
      <c r="DV49"/>
      <c r="DW49"/>
      <c r="DX49"/>
      <c r="DY49"/>
      <c r="DZ49"/>
      <c r="EA49"/>
      <c r="EB49"/>
      <c r="EC49"/>
      <c r="ED49"/>
      <c r="EE49"/>
      <c r="EF49"/>
      <c r="EG49" s="42"/>
      <c r="EH49" s="42"/>
      <c r="EI49" s="42"/>
      <c r="EJ49" s="42"/>
      <c r="EK49" s="42"/>
      <c r="EL49" s="42"/>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K49" s="3"/>
      <c r="GL49" s="3"/>
      <c r="GM49" s="3"/>
      <c r="GN49" s="3"/>
      <c r="GO49" s="3"/>
      <c r="GQ49" s="3"/>
      <c r="GR49" s="3"/>
      <c r="GS49" s="3"/>
      <c r="GT49" s="3"/>
      <c r="GU49" s="3"/>
      <c r="GW49" s="3"/>
      <c r="GX49" s="3"/>
      <c r="GY49" s="3"/>
      <c r="HA49" s="3"/>
      <c r="HB49" s="3"/>
    </row>
    <row r="50" spans="2:254" ht="12" customHeight="1" x14ac:dyDescent="0.15">
      <c r="B50" t="s">
        <v>539</v>
      </c>
      <c r="C50">
        <v>13467.15</v>
      </c>
      <c r="D50">
        <v>20338.740000000002</v>
      </c>
      <c r="E50">
        <v>9481.3680000000004</v>
      </c>
      <c r="F50">
        <v>10857.36</v>
      </c>
      <c r="G50" s="42">
        <v>3319.8020000000001</v>
      </c>
      <c r="H50" s="42">
        <v>7537.5959999999995</v>
      </c>
      <c r="I50">
        <v>666.08069999999998</v>
      </c>
      <c r="J50" s="42">
        <v>881.80259999999998</v>
      </c>
      <c r="K50">
        <v>5989.6719999999996</v>
      </c>
      <c r="L50">
        <v>33.830669999999998</v>
      </c>
      <c r="M50">
        <v>5949.3450000000003</v>
      </c>
      <c r="N50">
        <v>2137.21</v>
      </c>
      <c r="O50">
        <v>712.77589999999998</v>
      </c>
      <c r="P50">
        <v>539.06029999999998</v>
      </c>
      <c r="Q50">
        <v>173.71539999999999</v>
      </c>
      <c r="R50">
        <v>49.204569999999997</v>
      </c>
      <c r="S50">
        <v>588.26480000000004</v>
      </c>
      <c r="T50">
        <v>124.5108</v>
      </c>
      <c r="U50">
        <v>555.54970000000003</v>
      </c>
      <c r="V50" s="42">
        <v>0.57169650000000005</v>
      </c>
      <c r="W50">
        <v>160.65979999999999</v>
      </c>
      <c r="X50" s="42">
        <v>158.94</v>
      </c>
      <c r="Y50">
        <v>161.40389999999999</v>
      </c>
      <c r="Z50" s="42">
        <v>338.7088</v>
      </c>
      <c r="AA50">
        <v>338.7088</v>
      </c>
      <c r="AB50" s="42">
        <v>1.64547E-5</v>
      </c>
      <c r="AC50">
        <v>810.56640000000004</v>
      </c>
      <c r="AD50" s="42">
        <v>1099.1510000000001</v>
      </c>
      <c r="AE50" s="42">
        <v>8.7023039999999998</v>
      </c>
      <c r="AF50" s="42">
        <v>71.236260000000001</v>
      </c>
      <c r="AG50" s="42">
        <v>10.99605</v>
      </c>
      <c r="AH50" s="42">
        <v>69.278630000000007</v>
      </c>
      <c r="AI50" s="42">
        <v>806.92920000000004</v>
      </c>
      <c r="AJ50">
        <v>5828.5569999999998</v>
      </c>
      <c r="AK50">
        <v>5780.5730000000003</v>
      </c>
      <c r="AL50">
        <v>6119.2820000000002</v>
      </c>
      <c r="AM50">
        <v>331.59429999999998</v>
      </c>
      <c r="AN50">
        <v>51.362969999999997</v>
      </c>
      <c r="AO50">
        <v>5780.5730000000003</v>
      </c>
      <c r="AP50">
        <v>168.77160000000001</v>
      </c>
      <c r="AQ50">
        <v>5780.5730000000003</v>
      </c>
      <c r="AR50">
        <v>5780.5730000000003</v>
      </c>
      <c r="AS50">
        <v>5780.5730000000003</v>
      </c>
      <c r="AT50">
        <v>168.77160000000001</v>
      </c>
      <c r="AU50" s="42">
        <v>177.30760000000001</v>
      </c>
      <c r="AV50" s="42">
        <v>6096.1279999999997</v>
      </c>
      <c r="AW50" s="42">
        <v>5.5508399999999999E-5</v>
      </c>
      <c r="AX50">
        <v>368.43799999999999</v>
      </c>
      <c r="AY50" s="42">
        <v>36.843809999999998</v>
      </c>
      <c r="AZ50" s="42">
        <v>77.980930000000001</v>
      </c>
      <c r="BA50" s="42">
        <v>5.4752600000000002E-5</v>
      </c>
      <c r="BB50" s="42">
        <v>77.980980000000002</v>
      </c>
      <c r="BC50" s="42">
        <v>434.3843</v>
      </c>
      <c r="BD50" s="42">
        <v>12.03468</v>
      </c>
      <c r="BE50" s="42">
        <v>5.4871599999999998E-5</v>
      </c>
      <c r="BF50" s="42">
        <v>5.4871599999999998E-5</v>
      </c>
      <c r="BG50">
        <v>6669.317</v>
      </c>
      <c r="BH50">
        <v>0</v>
      </c>
      <c r="BI50" s="42">
        <v>0</v>
      </c>
      <c r="BJ50" s="42">
        <v>0</v>
      </c>
      <c r="BK50" s="42">
        <v>2.77056E-3</v>
      </c>
      <c r="BL50">
        <v>0</v>
      </c>
      <c r="BM50">
        <v>0</v>
      </c>
      <c r="BN50">
        <v>0</v>
      </c>
      <c r="BO50">
        <v>0</v>
      </c>
      <c r="BP50">
        <v>0</v>
      </c>
      <c r="BQ50">
        <v>6308.723</v>
      </c>
      <c r="BR50">
        <v>79570.75</v>
      </c>
      <c r="BS50" s="42">
        <v>368.43810000000002</v>
      </c>
      <c r="BT50">
        <v>368.43810000000002</v>
      </c>
      <c r="BU50">
        <v>368.43810000000002</v>
      </c>
      <c r="BV50">
        <v>77.980930000000001</v>
      </c>
      <c r="BW50" s="42">
        <v>77.980980000000002</v>
      </c>
      <c r="BX50">
        <v>331.5942</v>
      </c>
      <c r="BY50">
        <v>409.5752</v>
      </c>
      <c r="BZ50" s="42">
        <v>36.843800000000002</v>
      </c>
      <c r="CA50" s="42">
        <v>12.03468</v>
      </c>
      <c r="CB50" s="42">
        <v>5.4871599999999998E-5</v>
      </c>
      <c r="CC50"/>
      <c r="CD50"/>
      <c r="CE50"/>
      <c r="CF50"/>
      <c r="CG50"/>
      <c r="CH50"/>
      <c r="CI50"/>
      <c r="CJ50"/>
      <c r="CK50"/>
      <c r="CL50"/>
      <c r="CM50"/>
      <c r="CN50"/>
      <c r="CO50"/>
      <c r="CP50"/>
      <c r="CQ50"/>
      <c r="CR50"/>
      <c r="CS50"/>
      <c r="CT50"/>
      <c r="CU50"/>
      <c r="CV50"/>
      <c r="CW50"/>
      <c r="CX50"/>
      <c r="CY50" s="42"/>
      <c r="CZ50"/>
      <c r="DA50"/>
      <c r="DB50"/>
      <c r="DC50"/>
      <c r="DD50"/>
      <c r="DE50"/>
      <c r="DF50"/>
      <c r="DG50"/>
      <c r="DH50" s="42"/>
      <c r="DI50"/>
      <c r="DJ50"/>
      <c r="DK50"/>
      <c r="DL50"/>
      <c r="DM50"/>
      <c r="DN50"/>
      <c r="DO50"/>
      <c r="DP50"/>
      <c r="DQ50"/>
      <c r="DR50"/>
      <c r="DS50"/>
      <c r="DT50"/>
      <c r="DU50"/>
      <c r="DV50"/>
      <c r="DW50"/>
      <c r="DX50"/>
      <c r="DY50"/>
      <c r="DZ50"/>
      <c r="EA50"/>
      <c r="EB50"/>
      <c r="EC50"/>
      <c r="ED50"/>
      <c r="EE50"/>
      <c r="EF50"/>
      <c r="EG50"/>
      <c r="EH50"/>
      <c r="EI50"/>
      <c r="EJ50"/>
      <c r="EK50"/>
      <c r="EL50" s="42"/>
      <c r="EM50"/>
      <c r="EN50"/>
      <c r="EO50"/>
      <c r="EP50"/>
      <c r="EQ50"/>
      <c r="ER50"/>
      <c r="ES50"/>
      <c r="ET50"/>
      <c r="EU50"/>
      <c r="EV50"/>
      <c r="EW50"/>
      <c r="EX50" s="42"/>
      <c r="EY50"/>
      <c r="EZ50"/>
      <c r="FA50" s="42"/>
      <c r="FB50"/>
      <c r="FC50"/>
      <c r="FD50"/>
      <c r="FE50"/>
      <c r="FF50"/>
      <c r="FG50"/>
      <c r="FH50"/>
      <c r="FI50"/>
      <c r="FJ50"/>
      <c r="FK50"/>
      <c r="FL50"/>
      <c r="FM50"/>
      <c r="FN50"/>
      <c r="FO50"/>
      <c r="FP50"/>
      <c r="FQ50"/>
      <c r="FR50"/>
      <c r="FS50"/>
      <c r="FT50"/>
      <c r="FU50"/>
      <c r="FV50" s="42"/>
      <c r="FW50" s="42"/>
      <c r="FX50" s="42"/>
      <c r="FY50" s="42"/>
      <c r="FZ50" s="42"/>
      <c r="GA50" s="42"/>
      <c r="GB50" s="42"/>
      <c r="GC50" s="42"/>
      <c r="GD50" s="42"/>
      <c r="GE50" s="42"/>
      <c r="GF50" s="42"/>
      <c r="GG50" s="42"/>
      <c r="GH50" s="42"/>
      <c r="GI50" s="42"/>
      <c r="GJ50" s="3"/>
      <c r="GK50" s="3"/>
      <c r="GL50" s="3"/>
      <c r="GM50" s="3"/>
      <c r="GN50" s="3"/>
    </row>
    <row r="51" spans="2:254" ht="12" customHeight="1" x14ac:dyDescent="0.15">
      <c r="B51" t="s">
        <v>157</v>
      </c>
      <c r="C51" s="42">
        <v>545782</v>
      </c>
      <c r="D51" s="42">
        <v>743776</v>
      </c>
      <c r="E51" s="42">
        <v>406228</v>
      </c>
      <c r="F51" s="42">
        <v>337549</v>
      </c>
      <c r="G51" s="42">
        <v>119605</v>
      </c>
      <c r="H51" s="42">
        <v>217945</v>
      </c>
      <c r="I51" s="42">
        <v>19952.77</v>
      </c>
      <c r="J51" s="42">
        <v>26414.82</v>
      </c>
      <c r="K51" s="42">
        <v>171576</v>
      </c>
      <c r="L51" s="42">
        <v>610.75</v>
      </c>
      <c r="M51" s="42">
        <v>169009</v>
      </c>
      <c r="N51" s="42">
        <v>111478</v>
      </c>
      <c r="O51" s="42">
        <v>29023.62</v>
      </c>
      <c r="P51" s="42">
        <v>23648.41</v>
      </c>
      <c r="Q51" s="42">
        <v>5375.2</v>
      </c>
      <c r="R51" s="42">
        <v>1790.69</v>
      </c>
      <c r="S51" s="42">
        <v>25439.1</v>
      </c>
      <c r="T51" s="42">
        <v>3584.51</v>
      </c>
      <c r="U51" s="42">
        <v>25298.48</v>
      </c>
      <c r="V51" s="42">
        <v>28.05</v>
      </c>
      <c r="W51" s="42">
        <v>8827.64</v>
      </c>
      <c r="X51" s="42">
        <v>4722.33</v>
      </c>
      <c r="Y51" s="42">
        <v>4562.43</v>
      </c>
      <c r="Z51" s="42">
        <v>9505.7099999999991</v>
      </c>
      <c r="AA51" s="42">
        <v>9505.7099999999991</v>
      </c>
      <c r="AB51" s="42">
        <v>1E-3</v>
      </c>
      <c r="AC51" s="42">
        <v>24280.91</v>
      </c>
      <c r="AD51" s="42">
        <v>39479.08</v>
      </c>
      <c r="AE51" s="42">
        <v>912.28</v>
      </c>
      <c r="AF51" s="42">
        <v>2133.91</v>
      </c>
      <c r="AG51" s="42">
        <v>354.39</v>
      </c>
      <c r="AH51" s="42">
        <v>1249.8240000000001</v>
      </c>
      <c r="AI51" s="42">
        <v>14551.63</v>
      </c>
      <c r="AJ51" s="42">
        <v>105150</v>
      </c>
      <c r="AK51" s="42">
        <v>164214</v>
      </c>
      <c r="AL51" s="42">
        <v>173720</v>
      </c>
      <c r="AM51" s="42">
        <v>5973.7629999999999</v>
      </c>
      <c r="AN51" s="42">
        <v>3050.9</v>
      </c>
      <c r="AO51" s="42">
        <v>164214</v>
      </c>
      <c r="AP51" s="42">
        <v>4794.46</v>
      </c>
      <c r="AQ51" s="42">
        <v>164214</v>
      </c>
      <c r="AR51" s="42">
        <v>164214</v>
      </c>
      <c r="AS51" s="42">
        <v>164214</v>
      </c>
      <c r="AT51" s="42">
        <v>4794.46</v>
      </c>
      <c r="AU51" s="42">
        <v>4943.33</v>
      </c>
      <c r="AV51" s="42">
        <v>109824</v>
      </c>
      <c r="AW51" s="42">
        <v>1E-3</v>
      </c>
      <c r="AX51">
        <v>6637.5140000000001</v>
      </c>
      <c r="AY51" s="42">
        <v>663.75149999999996</v>
      </c>
      <c r="AZ51" s="42">
        <v>2162.1039999999998</v>
      </c>
      <c r="BA51" s="42">
        <v>1E-3</v>
      </c>
      <c r="BB51" s="42">
        <v>2162.105</v>
      </c>
      <c r="BC51" s="42">
        <v>8455.8019999999997</v>
      </c>
      <c r="BD51" s="42">
        <v>343.81619999999998</v>
      </c>
      <c r="BE51" s="42">
        <v>1E-3</v>
      </c>
      <c r="BF51" s="42">
        <v>1E-3</v>
      </c>
      <c r="BG51" s="42">
        <v>120312</v>
      </c>
      <c r="BH51" s="42">
        <v>0</v>
      </c>
      <c r="BI51" s="42">
        <v>0</v>
      </c>
      <c r="BJ51">
        <v>0</v>
      </c>
      <c r="BK51" s="42">
        <v>5.04316E-2</v>
      </c>
      <c r="BL51">
        <v>0</v>
      </c>
      <c r="BM51" s="42">
        <v>0</v>
      </c>
      <c r="BN51" s="42">
        <v>0</v>
      </c>
      <c r="BO51" s="42">
        <v>0</v>
      </c>
      <c r="BP51" s="42">
        <v>0</v>
      </c>
      <c r="BQ51" s="42">
        <v>121730</v>
      </c>
      <c r="BR51" s="42">
        <v>2885440</v>
      </c>
      <c r="BS51" s="42">
        <v>6637.5150000000003</v>
      </c>
      <c r="BT51" s="42">
        <v>6637.5150000000003</v>
      </c>
      <c r="BU51">
        <v>6637.5150000000003</v>
      </c>
      <c r="BV51">
        <v>2162.1039999999998</v>
      </c>
      <c r="BW51" s="42">
        <v>2162.105</v>
      </c>
      <c r="BX51" s="42">
        <v>5973.7619999999997</v>
      </c>
      <c r="BY51">
        <v>8135.8670000000002</v>
      </c>
      <c r="BZ51" s="42">
        <v>663.75139999999999</v>
      </c>
      <c r="CA51" s="42">
        <v>343.81619999999998</v>
      </c>
      <c r="CB51" s="42">
        <v>1E-3</v>
      </c>
      <c r="CC51" s="42"/>
      <c r="CD51" s="42"/>
      <c r="CE51" s="42"/>
      <c r="CF51" s="42"/>
      <c r="CG51" s="42"/>
      <c r="CH51" s="42"/>
      <c r="CI51" s="42"/>
      <c r="CJ51" s="42"/>
      <c r="CK51" s="42"/>
      <c r="CL51"/>
      <c r="CM51" s="42"/>
      <c r="CN51" s="42"/>
      <c r="CO51" s="42"/>
      <c r="CP51"/>
      <c r="CQ51"/>
      <c r="CR51"/>
      <c r="CS51"/>
      <c r="CT51" s="42"/>
      <c r="CU51" s="42"/>
      <c r="CV51" s="42"/>
      <c r="CW51"/>
      <c r="CX51"/>
      <c r="CY51" s="42"/>
      <c r="CZ51"/>
      <c r="DA51"/>
      <c r="DB51"/>
      <c r="DC51"/>
      <c r="DD51"/>
      <c r="DE51"/>
      <c r="DF51" s="42"/>
      <c r="DG51" s="42"/>
      <c r="DH51"/>
      <c r="DI51"/>
      <c r="DJ51"/>
      <c r="DK51"/>
      <c r="DL51"/>
      <c r="DM51"/>
      <c r="DN51" s="42"/>
      <c r="DO51" s="42"/>
      <c r="DP51" s="42"/>
      <c r="DQ51" s="42"/>
      <c r="DR51" s="42"/>
      <c r="DS51"/>
      <c r="DT51" s="42"/>
      <c r="DU51" s="42"/>
      <c r="DV51"/>
      <c r="DW51" s="42"/>
      <c r="DX51" s="42"/>
      <c r="DY51"/>
      <c r="DZ51" s="42"/>
      <c r="EA51" s="42"/>
      <c r="EB51"/>
      <c r="EC51"/>
      <c r="ED51"/>
      <c r="EE51"/>
      <c r="EF51"/>
      <c r="EG51" s="42"/>
      <c r="EH51" s="42"/>
      <c r="EI51" s="42"/>
      <c r="EJ51" s="42"/>
      <c r="EK51" s="42"/>
      <c r="EL51" s="42"/>
      <c r="EM51" s="42"/>
      <c r="EN51"/>
      <c r="EO51"/>
      <c r="EP51" s="42"/>
      <c r="EQ51"/>
      <c r="ER51"/>
      <c r="ES51" s="42"/>
      <c r="ET51"/>
      <c r="EU51"/>
      <c r="EV51" s="42"/>
      <c r="EW51"/>
      <c r="EX51"/>
      <c r="EY51" s="42"/>
      <c r="EZ51"/>
      <c r="FA51"/>
      <c r="FB51" s="42"/>
      <c r="FC51"/>
      <c r="FD51"/>
      <c r="FE51"/>
      <c r="FF51"/>
      <c r="FG51"/>
      <c r="FH51" s="42"/>
      <c r="FI51" s="42"/>
      <c r="FJ51" s="42"/>
      <c r="FK51"/>
      <c r="FL51"/>
      <c r="FM51"/>
      <c r="FN51"/>
      <c r="FO51"/>
      <c r="FP51"/>
      <c r="FQ51"/>
      <c r="FR51"/>
      <c r="FS51"/>
      <c r="FT51"/>
      <c r="FU51"/>
      <c r="FV51"/>
      <c r="FW51"/>
      <c r="FX51" s="42"/>
      <c r="FY51"/>
      <c r="FZ51"/>
      <c r="GA51"/>
      <c r="GB51"/>
      <c r="GC51"/>
      <c r="GD51"/>
      <c r="GE51"/>
      <c r="GF51"/>
      <c r="GG51" s="42"/>
      <c r="GH51"/>
      <c r="GI51"/>
    </row>
    <row r="52" spans="2:254" ht="12" customHeight="1" x14ac:dyDescent="0.15">
      <c r="B52" t="s">
        <v>158</v>
      </c>
      <c r="C52">
        <v>635.99540000000002</v>
      </c>
      <c r="D52">
        <v>40230.89</v>
      </c>
      <c r="E52">
        <v>484.40190000000001</v>
      </c>
      <c r="F52" s="42">
        <v>21054.080000000002</v>
      </c>
      <c r="G52">
        <v>136.53479999999999</v>
      </c>
      <c r="H52" s="42">
        <v>14183.33</v>
      </c>
      <c r="I52">
        <v>20.67287</v>
      </c>
      <c r="J52" s="42">
        <v>27.36814</v>
      </c>
      <c r="K52">
        <v>9000.9079999999994</v>
      </c>
      <c r="L52" s="42">
        <v>0.61757189999999995</v>
      </c>
      <c r="M52" s="42">
        <v>9123.3690000000006</v>
      </c>
      <c r="N52" s="42">
        <v>132.94909999999999</v>
      </c>
      <c r="O52" s="42">
        <v>2204.7869999999998</v>
      </c>
      <c r="P52" s="42">
        <v>26.713570000000001</v>
      </c>
      <c r="Q52">
        <v>543.37070000000006</v>
      </c>
      <c r="R52">
        <v>1.8467439999999999</v>
      </c>
      <c r="S52">
        <v>50.878369999999997</v>
      </c>
      <c r="T52">
        <v>325.08390000000003</v>
      </c>
      <c r="U52">
        <v>3856.873</v>
      </c>
      <c r="V52" s="42">
        <v>10.797409999999999</v>
      </c>
      <c r="W52">
        <v>9.0364509999999996</v>
      </c>
      <c r="X52" s="42">
        <v>4139.6000000000004</v>
      </c>
      <c r="Y52">
        <v>4163.4660000000003</v>
      </c>
      <c r="Z52" s="42">
        <v>8619.2459999999992</v>
      </c>
      <c r="AA52">
        <v>7791.3689999999997</v>
      </c>
      <c r="AB52" s="42">
        <v>1.02594E-6</v>
      </c>
      <c r="AC52">
        <v>25.157209999999999</v>
      </c>
      <c r="AD52" s="42">
        <v>19229.939999999999</v>
      </c>
      <c r="AE52" s="42">
        <v>0.8912639</v>
      </c>
      <c r="AF52" s="42">
        <v>2.210931</v>
      </c>
      <c r="AG52" s="42">
        <v>628.61059999999998</v>
      </c>
      <c r="AH52" s="42">
        <v>1.2638419999999999</v>
      </c>
      <c r="AI52" s="42">
        <v>14.714309999999999</v>
      </c>
      <c r="AJ52" s="42">
        <v>106.2582</v>
      </c>
      <c r="AK52" s="42">
        <v>134584</v>
      </c>
      <c r="AL52" s="42">
        <v>143095</v>
      </c>
      <c r="AM52">
        <v>6.023733</v>
      </c>
      <c r="AN52">
        <v>2.8550599999999999</v>
      </c>
      <c r="AO52">
        <v>11714.18</v>
      </c>
      <c r="AP52">
        <v>258.81259999999997</v>
      </c>
      <c r="AQ52">
        <v>38140.769999999997</v>
      </c>
      <c r="AR52">
        <v>26787.4</v>
      </c>
      <c r="AS52">
        <v>8864.5570000000007</v>
      </c>
      <c r="AT52">
        <v>4947.3969999999999</v>
      </c>
      <c r="AU52" s="42">
        <v>4453.7020000000002</v>
      </c>
      <c r="AV52" s="42">
        <v>110.74209999999999</v>
      </c>
      <c r="AW52" s="42">
        <v>1.0091199999999999E-6</v>
      </c>
      <c r="AX52">
        <v>6.6980620000000002</v>
      </c>
      <c r="AY52" s="42">
        <v>0.6711104</v>
      </c>
      <c r="AZ52" s="42">
        <v>1.9831589999999999</v>
      </c>
      <c r="BA52" s="42">
        <v>1.0096700000000001E-6</v>
      </c>
      <c r="BB52" s="42">
        <v>1.983384</v>
      </c>
      <c r="BC52" s="42">
        <v>8.3750549999999997</v>
      </c>
      <c r="BD52" s="42">
        <v>0.2938769</v>
      </c>
      <c r="BE52" s="42">
        <v>1.0095199999999999E-6</v>
      </c>
      <c r="BF52" s="42">
        <v>1.00959E-6</v>
      </c>
      <c r="BG52">
        <v>121.59059999999999</v>
      </c>
      <c r="BH52" s="42">
        <v>0</v>
      </c>
      <c r="BI52" s="42">
        <v>0</v>
      </c>
      <c r="BJ52" s="42">
        <v>0</v>
      </c>
      <c r="BK52" s="42">
        <v>5.1127300000000001E-5</v>
      </c>
      <c r="BL52">
        <v>0</v>
      </c>
      <c r="BM52">
        <v>0</v>
      </c>
      <c r="BN52">
        <v>0</v>
      </c>
      <c r="BO52">
        <v>0</v>
      </c>
      <c r="BP52" s="42">
        <v>0</v>
      </c>
      <c r="BQ52" s="42">
        <v>124.0177</v>
      </c>
      <c r="BR52" s="42">
        <v>3616860</v>
      </c>
      <c r="BS52" s="42">
        <v>6.69529</v>
      </c>
      <c r="BT52">
        <v>6.6955119999999999</v>
      </c>
      <c r="BU52">
        <v>6.6980630000000003</v>
      </c>
      <c r="BV52">
        <v>1.982831</v>
      </c>
      <c r="BW52" s="42">
        <v>1.983284</v>
      </c>
      <c r="BX52">
        <v>6.0282559999999998</v>
      </c>
      <c r="BY52">
        <v>7.9989439999999998</v>
      </c>
      <c r="BZ52" s="42">
        <v>0.66980620000000002</v>
      </c>
      <c r="CA52" s="42">
        <v>0.29386780000000001</v>
      </c>
      <c r="CB52" s="42">
        <v>1.0095199999999999E-6</v>
      </c>
      <c r="CC52"/>
      <c r="CD52"/>
      <c r="CE52" s="42"/>
      <c r="CF52"/>
      <c r="CG52" s="42"/>
      <c r="CH52"/>
      <c r="CI52"/>
      <c r="CJ52"/>
      <c r="CK52"/>
      <c r="CL52"/>
      <c r="CM52" s="42"/>
      <c r="CN52" s="42"/>
      <c r="CO52" s="42"/>
      <c r="CP52"/>
      <c r="CQ52"/>
      <c r="CR52"/>
      <c r="CS52"/>
      <c r="CT52"/>
      <c r="CU52"/>
      <c r="CV52"/>
      <c r="CW52"/>
      <c r="CX52"/>
      <c r="CY52" s="42"/>
      <c r="CZ52"/>
      <c r="DA52"/>
      <c r="DB52"/>
      <c r="DC52"/>
      <c r="DD52"/>
      <c r="DE52"/>
      <c r="DF52"/>
      <c r="DG52"/>
      <c r="DH52" s="42"/>
      <c r="DI52"/>
      <c r="DJ52"/>
      <c r="DK52"/>
      <c r="DL52"/>
      <c r="DM52"/>
      <c r="DN52"/>
      <c r="DO52" s="42"/>
      <c r="DP52" s="42"/>
      <c r="DQ52"/>
      <c r="DR52"/>
      <c r="DS52"/>
      <c r="DT52"/>
      <c r="DU52"/>
      <c r="DV52"/>
      <c r="DW52"/>
      <c r="DX52"/>
      <c r="DY52"/>
      <c r="DZ52"/>
      <c r="EA52"/>
      <c r="EB52"/>
      <c r="EC52"/>
      <c r="ED52"/>
      <c r="EE52"/>
      <c r="EF52"/>
      <c r="EG52"/>
      <c r="EH52"/>
      <c r="EI52"/>
      <c r="EJ52"/>
      <c r="EK52"/>
      <c r="EL52" s="42"/>
      <c r="EM52"/>
      <c r="EN52"/>
      <c r="EO52" s="42"/>
      <c r="EP52"/>
      <c r="EQ52"/>
      <c r="ER52" s="42"/>
      <c r="ES52"/>
      <c r="ET52"/>
      <c r="EU52" s="42"/>
      <c r="EV52"/>
      <c r="EW52"/>
      <c r="EX52" s="42"/>
      <c r="EY52"/>
      <c r="EZ52"/>
      <c r="FA52" s="42"/>
      <c r="FB52"/>
      <c r="FC52" s="42"/>
      <c r="FD52"/>
      <c r="FE52"/>
      <c r="FF52"/>
      <c r="FG52"/>
      <c r="FH52"/>
      <c r="FI52"/>
      <c r="FJ52"/>
      <c r="FK52"/>
      <c r="FL52"/>
      <c r="FM52"/>
      <c r="FN52"/>
      <c r="FO52"/>
      <c r="FP52"/>
      <c r="FQ52"/>
      <c r="FR52"/>
      <c r="FS52"/>
      <c r="FT52"/>
      <c r="FU52"/>
      <c r="FV52"/>
      <c r="FW52"/>
      <c r="FX52"/>
      <c r="FY52"/>
      <c r="FZ52"/>
      <c r="GA52"/>
      <c r="GB52"/>
      <c r="GC52"/>
      <c r="GD52"/>
      <c r="GE52"/>
      <c r="GF52"/>
      <c r="GG52"/>
      <c r="GH52"/>
      <c r="GI52"/>
      <c r="GV52" s="3"/>
      <c r="GX52" s="3"/>
      <c r="GY52" s="3"/>
      <c r="HA52" s="3"/>
      <c r="HB52" s="3"/>
      <c r="HD52" s="3"/>
      <c r="HE52" s="3"/>
      <c r="HG52" s="3"/>
      <c r="HH52" s="3"/>
      <c r="HI52" s="3"/>
      <c r="HK52" s="3"/>
      <c r="HL52" s="3"/>
    </row>
    <row r="53" spans="2:254" ht="12" customHeight="1" x14ac:dyDescent="0.15">
      <c r="B53" t="s">
        <v>159</v>
      </c>
      <c r="C53">
        <v>157.9</v>
      </c>
      <c r="D53">
        <v>203.8</v>
      </c>
      <c r="E53">
        <v>173</v>
      </c>
      <c r="F53">
        <v>173</v>
      </c>
      <c r="G53">
        <v>141.80000000000001</v>
      </c>
      <c r="H53">
        <v>141.80000000000001</v>
      </c>
      <c r="I53">
        <v>50</v>
      </c>
      <c r="J53">
        <v>50</v>
      </c>
      <c r="K53">
        <v>50</v>
      </c>
      <c r="L53">
        <v>39.799999999999997</v>
      </c>
      <c r="M53">
        <v>50.7</v>
      </c>
      <c r="N53">
        <v>192.6</v>
      </c>
      <c r="O53">
        <v>192.6</v>
      </c>
      <c r="P53">
        <v>142</v>
      </c>
      <c r="Q53">
        <v>142</v>
      </c>
      <c r="R53">
        <v>55</v>
      </c>
      <c r="S53">
        <v>111.1</v>
      </c>
      <c r="T53">
        <v>55</v>
      </c>
      <c r="U53">
        <v>160.4</v>
      </c>
      <c r="V53">
        <v>120.7</v>
      </c>
      <c r="W53">
        <v>95.1</v>
      </c>
      <c r="X53">
        <v>51.3</v>
      </c>
      <c r="Y53">
        <v>43.7</v>
      </c>
      <c r="Z53">
        <v>39.341470000000001</v>
      </c>
      <c r="AA53">
        <v>59.09816</v>
      </c>
      <c r="AB53">
        <v>71</v>
      </c>
      <c r="AC53">
        <v>50</v>
      </c>
      <c r="AD53">
        <v>118.2</v>
      </c>
      <c r="AE53">
        <v>192.4</v>
      </c>
      <c r="AF53">
        <v>50</v>
      </c>
      <c r="AG53">
        <v>45</v>
      </c>
      <c r="AH53">
        <v>40</v>
      </c>
      <c r="AI53">
        <v>40</v>
      </c>
      <c r="AJ53">
        <v>40</v>
      </c>
      <c r="AK53">
        <v>35</v>
      </c>
      <c r="AL53">
        <v>36.355559999999997</v>
      </c>
      <c r="AM53">
        <v>35</v>
      </c>
      <c r="AN53">
        <v>30</v>
      </c>
      <c r="AO53" s="42">
        <v>147</v>
      </c>
      <c r="AP53" s="42">
        <v>50.7</v>
      </c>
      <c r="AQ53" s="42">
        <v>147</v>
      </c>
      <c r="AR53" s="42">
        <v>34</v>
      </c>
      <c r="AS53" s="42">
        <v>50.7</v>
      </c>
      <c r="AT53" s="42">
        <v>90</v>
      </c>
      <c r="AU53">
        <v>35.200000000000003</v>
      </c>
      <c r="AV53">
        <v>35</v>
      </c>
      <c r="AW53">
        <v>36.403469999999999</v>
      </c>
      <c r="AX53" s="42">
        <v>36.403469999999999</v>
      </c>
      <c r="AY53" s="42">
        <v>40</v>
      </c>
      <c r="AZ53" s="42">
        <v>75.547709999999995</v>
      </c>
      <c r="BA53" s="42">
        <v>40</v>
      </c>
      <c r="BB53" s="42">
        <v>75.712209999999999</v>
      </c>
      <c r="BC53" s="42">
        <v>43.255519999999997</v>
      </c>
      <c r="BD53" s="42">
        <v>43.308250000000001</v>
      </c>
      <c r="BE53" s="42">
        <v>40</v>
      </c>
      <c r="BF53" s="42">
        <v>40.127330000000001</v>
      </c>
      <c r="BG53" s="42">
        <v>40.005830000000003</v>
      </c>
      <c r="BH53" t="s">
        <v>140</v>
      </c>
      <c r="BI53" t="s">
        <v>140</v>
      </c>
      <c r="BJ53" s="42" t="s">
        <v>140</v>
      </c>
      <c r="BK53" s="42">
        <v>39.341470000000001</v>
      </c>
      <c r="BL53" s="42" t="s">
        <v>140</v>
      </c>
      <c r="BM53" s="42" t="s">
        <v>140</v>
      </c>
      <c r="BN53" s="42" t="s">
        <v>140</v>
      </c>
      <c r="BO53" s="42" t="s">
        <v>140</v>
      </c>
      <c r="BP53" s="42" t="s">
        <v>140</v>
      </c>
      <c r="BQ53" s="42">
        <v>45.025280000000002</v>
      </c>
      <c r="BR53" s="42">
        <v>68.760909999999996</v>
      </c>
      <c r="BS53" s="42">
        <v>35.630450000000003</v>
      </c>
      <c r="BT53" s="42">
        <v>35.692390000000003</v>
      </c>
      <c r="BU53" s="42">
        <v>36.403469999999999</v>
      </c>
      <c r="BV53" s="42">
        <v>75.306550000000001</v>
      </c>
      <c r="BW53">
        <v>75.638739999999999</v>
      </c>
      <c r="BX53" s="42">
        <v>36.403469999999999</v>
      </c>
      <c r="BY53">
        <v>43.846240000000002</v>
      </c>
      <c r="BZ53" s="42">
        <v>36.403469999999999</v>
      </c>
      <c r="CA53">
        <v>43.255519999999997</v>
      </c>
      <c r="CB53">
        <v>40</v>
      </c>
      <c r="CC53"/>
      <c r="CD53"/>
      <c r="CE53" s="42"/>
      <c r="CF53"/>
      <c r="CG53" s="42"/>
      <c r="CH53"/>
      <c r="CI53"/>
      <c r="CJ53"/>
      <c r="CK53"/>
      <c r="CL53"/>
      <c r="CM53" s="42"/>
      <c r="CN53"/>
      <c r="CO53" s="42"/>
      <c r="CP53"/>
      <c r="CQ53"/>
      <c r="CR53"/>
      <c r="CS53"/>
      <c r="CT53"/>
      <c r="CU53"/>
      <c r="CV53"/>
      <c r="CW53"/>
      <c r="CX53"/>
      <c r="CY53"/>
      <c r="CZ53" s="42"/>
      <c r="DA53"/>
      <c r="DB53"/>
      <c r="DC53" s="42"/>
      <c r="DD53" s="42"/>
      <c r="DE53" s="42"/>
      <c r="DF53" s="42"/>
      <c r="DG53"/>
      <c r="DH53" s="42"/>
      <c r="DI53" s="42"/>
      <c r="DJ53" s="42"/>
      <c r="DK53" s="42"/>
      <c r="DL53" s="42"/>
      <c r="DM53" s="42"/>
      <c r="DN53" s="42"/>
      <c r="DO53" s="42"/>
      <c r="DP53"/>
      <c r="DQ53"/>
      <c r="DR53"/>
      <c r="DS53"/>
      <c r="DT53"/>
      <c r="DU53"/>
      <c r="DV53"/>
      <c r="DW53"/>
      <c r="DX53"/>
      <c r="DY53"/>
      <c r="DZ53"/>
      <c r="EA53"/>
      <c r="EB53"/>
      <c r="EC53"/>
      <c r="ED53"/>
      <c r="EE53"/>
      <c r="EF53"/>
      <c r="EG53" s="42"/>
      <c r="EH53" s="42"/>
      <c r="EI53" s="42"/>
      <c r="EJ53" s="42"/>
      <c r="EK53"/>
      <c r="EL53"/>
      <c r="EM53" s="42"/>
      <c r="EN53" s="42"/>
      <c r="EO53" s="42"/>
      <c r="EP53" s="42"/>
      <c r="EQ53" s="42"/>
      <c r="ER53" s="42"/>
      <c r="ES53" s="42"/>
      <c r="ET53" s="42"/>
      <c r="EU53" s="42"/>
      <c r="EV53" s="42"/>
      <c r="EW53" s="42"/>
      <c r="EX53" s="42"/>
      <c r="EY53" s="42"/>
      <c r="EZ53" s="42"/>
      <c r="FA53" s="42"/>
      <c r="FB53" s="42"/>
      <c r="FC53" s="42"/>
      <c r="FD53" s="42"/>
      <c r="FE53" s="42"/>
      <c r="FF53" s="42"/>
      <c r="FG53"/>
      <c r="FH53" s="42"/>
      <c r="FI53" s="42"/>
      <c r="FJ53" s="42"/>
      <c r="FK53" s="42"/>
      <c r="FL53" s="42"/>
      <c r="FM53" s="42"/>
      <c r="FN53" s="42"/>
      <c r="FO53" s="42"/>
      <c r="FP53" s="42"/>
      <c r="FQ53" s="42"/>
      <c r="FR53" s="42"/>
      <c r="FS53" s="42"/>
      <c r="FT53" s="42"/>
      <c r="FU53" s="42"/>
      <c r="FV53" s="42"/>
      <c r="FW53" s="42"/>
      <c r="FX53" s="42"/>
      <c r="FY53" s="42"/>
      <c r="FZ53" s="42"/>
      <c r="GA53" s="42"/>
      <c r="GB53" s="42"/>
      <c r="GC53" s="42"/>
      <c r="GD53" s="42"/>
      <c r="GE53" s="42"/>
      <c r="GF53" s="42"/>
      <c r="GG53" s="42"/>
      <c r="GH53" s="42"/>
      <c r="GI53" s="42"/>
      <c r="GJ53" s="3"/>
      <c r="GK53" s="3"/>
      <c r="GL53" s="3"/>
      <c r="GM53" s="3"/>
      <c r="GN53" s="3"/>
      <c r="GP53" s="3"/>
      <c r="GQ53" s="3"/>
      <c r="GS53" s="3"/>
      <c r="GT53" s="3"/>
      <c r="GV53" s="3"/>
      <c r="GW53" s="3"/>
      <c r="GX53" s="3"/>
      <c r="GY53" s="3"/>
      <c r="GZ53" s="3"/>
      <c r="HA53" s="3"/>
      <c r="HB53" s="3"/>
      <c r="HC53" s="3"/>
      <c r="HD53" s="3"/>
      <c r="HE53" s="3"/>
      <c r="HF53" s="3"/>
      <c r="HG53" s="3"/>
      <c r="HH53" s="3"/>
      <c r="HI53" s="3"/>
      <c r="HJ53" s="3"/>
      <c r="HK53" s="3"/>
      <c r="HL53" s="3"/>
      <c r="HM53" s="3"/>
      <c r="HP53" s="3"/>
      <c r="HR53" s="3"/>
      <c r="HS53" s="3"/>
      <c r="HT53" s="3"/>
      <c r="HU53" s="3"/>
      <c r="IH53" s="3"/>
      <c r="II53" s="3"/>
      <c r="IQ53" s="3"/>
      <c r="IR53" s="3"/>
    </row>
    <row r="54" spans="2:254" ht="12" customHeight="1" x14ac:dyDescent="0.15">
      <c r="B54" t="s">
        <v>160</v>
      </c>
      <c r="C54" s="42">
        <v>18.2</v>
      </c>
      <c r="D54">
        <v>18.050190000000001</v>
      </c>
      <c r="E54">
        <v>18.2</v>
      </c>
      <c r="F54">
        <v>18.109719999999999</v>
      </c>
      <c r="G54">
        <v>18</v>
      </c>
      <c r="H54">
        <v>18</v>
      </c>
      <c r="I54">
        <v>17.8</v>
      </c>
      <c r="J54" s="42">
        <v>17.8</v>
      </c>
      <c r="K54">
        <v>17.8</v>
      </c>
      <c r="L54" s="42">
        <v>24</v>
      </c>
      <c r="M54" s="42">
        <v>17.5</v>
      </c>
      <c r="N54">
        <v>10.81</v>
      </c>
      <c r="O54">
        <v>10.81</v>
      </c>
      <c r="P54" s="42">
        <v>10.61</v>
      </c>
      <c r="Q54">
        <v>10.61</v>
      </c>
      <c r="R54">
        <v>10.41</v>
      </c>
      <c r="S54">
        <v>1.5</v>
      </c>
      <c r="T54">
        <v>10.41</v>
      </c>
      <c r="U54">
        <v>4.1399999999999997</v>
      </c>
      <c r="V54">
        <v>1.2864549999999999</v>
      </c>
      <c r="W54">
        <v>1</v>
      </c>
      <c r="X54">
        <v>1.03</v>
      </c>
      <c r="Y54">
        <v>1.02</v>
      </c>
      <c r="Z54">
        <v>1.02</v>
      </c>
      <c r="AA54">
        <v>1.2</v>
      </c>
      <c r="AB54" s="42">
        <v>4</v>
      </c>
      <c r="AC54">
        <v>17.8</v>
      </c>
      <c r="AD54">
        <v>1.6</v>
      </c>
      <c r="AE54">
        <v>1.75</v>
      </c>
      <c r="AF54">
        <v>17.8</v>
      </c>
      <c r="AG54" s="42">
        <v>0.45584449999999999</v>
      </c>
      <c r="AH54" s="42">
        <v>5.9</v>
      </c>
      <c r="AI54">
        <v>5.9</v>
      </c>
      <c r="AJ54">
        <v>4</v>
      </c>
      <c r="AK54">
        <v>1.1000000000000001</v>
      </c>
      <c r="AL54">
        <v>1.1000000000000001</v>
      </c>
      <c r="AM54">
        <v>11</v>
      </c>
      <c r="AN54">
        <v>4</v>
      </c>
      <c r="AO54">
        <v>17.3</v>
      </c>
      <c r="AP54">
        <v>17.5</v>
      </c>
      <c r="AQ54">
        <v>5.3</v>
      </c>
      <c r="AR54">
        <v>5.5</v>
      </c>
      <c r="AS54">
        <v>17.5</v>
      </c>
      <c r="AT54">
        <v>1.03</v>
      </c>
      <c r="AU54">
        <v>1.02</v>
      </c>
      <c r="AV54">
        <v>4</v>
      </c>
      <c r="AW54">
        <v>15.7</v>
      </c>
      <c r="AX54">
        <v>15.7</v>
      </c>
      <c r="AY54">
        <v>4</v>
      </c>
      <c r="AZ54">
        <v>5</v>
      </c>
      <c r="BA54">
        <v>1.01</v>
      </c>
      <c r="BB54">
        <v>2</v>
      </c>
      <c r="BC54">
        <v>1.01</v>
      </c>
      <c r="BD54">
        <v>2</v>
      </c>
      <c r="BE54">
        <v>1.01</v>
      </c>
      <c r="BF54">
        <v>3</v>
      </c>
      <c r="BG54">
        <v>4</v>
      </c>
      <c r="BH54">
        <v>5.5</v>
      </c>
      <c r="BI54">
        <v>1.1000000000000001</v>
      </c>
      <c r="BJ54">
        <v>1.03</v>
      </c>
      <c r="BK54">
        <v>1.02</v>
      </c>
      <c r="BL54">
        <v>1.01</v>
      </c>
      <c r="BM54">
        <v>1.75</v>
      </c>
      <c r="BN54">
        <v>1.01</v>
      </c>
      <c r="BO54">
        <v>1.01</v>
      </c>
      <c r="BP54">
        <v>1.01</v>
      </c>
      <c r="BQ54">
        <v>1</v>
      </c>
      <c r="BR54">
        <v>0.45584449999999999</v>
      </c>
      <c r="BS54">
        <v>4</v>
      </c>
      <c r="BT54">
        <v>1.01</v>
      </c>
      <c r="BU54">
        <v>15.7</v>
      </c>
      <c r="BV54">
        <v>1.75</v>
      </c>
      <c r="BW54">
        <v>1.01</v>
      </c>
      <c r="BX54">
        <v>15.7</v>
      </c>
      <c r="BY54">
        <v>1.01</v>
      </c>
      <c r="BZ54">
        <v>15.7</v>
      </c>
      <c r="CA54">
        <v>1.01</v>
      </c>
      <c r="CB54">
        <v>1.01</v>
      </c>
      <c r="CC54"/>
      <c r="CD54"/>
      <c r="CE54" s="42"/>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s="42"/>
      <c r="FE54" s="42"/>
      <c r="FF54" s="42"/>
      <c r="FG54" s="42"/>
      <c r="FH54"/>
      <c r="FI54"/>
      <c r="FJ54" s="42"/>
      <c r="FK54" s="42"/>
      <c r="FL54" s="42"/>
      <c r="FM54" s="42"/>
      <c r="FN54" s="42"/>
      <c r="FO54" s="42"/>
      <c r="FP54" s="42"/>
      <c r="FQ54"/>
      <c r="FR54"/>
      <c r="FS54"/>
      <c r="FT54"/>
      <c r="FU54"/>
      <c r="FV54"/>
      <c r="FW54"/>
      <c r="FX54"/>
      <c r="FY54"/>
      <c r="FZ54"/>
      <c r="GA54"/>
      <c r="GB54"/>
      <c r="GC54"/>
      <c r="GD54"/>
      <c r="GE54"/>
      <c r="GF54"/>
      <c r="GG54"/>
      <c r="GH54"/>
      <c r="GI54"/>
      <c r="GM54" s="3"/>
      <c r="GO54" s="3"/>
      <c r="GP54" s="3"/>
      <c r="GR54" s="3"/>
      <c r="GS54" s="3"/>
      <c r="GU54" s="3"/>
      <c r="GV54" s="3"/>
      <c r="GX54" s="3"/>
      <c r="GY54" s="3"/>
      <c r="GZ54" s="3"/>
      <c r="HA54" s="3"/>
      <c r="HB54" s="3"/>
      <c r="HC54" s="3"/>
      <c r="HD54" s="3"/>
      <c r="HE54" s="3"/>
      <c r="HF54" s="3"/>
      <c r="HG54" s="3"/>
      <c r="HH54" s="3"/>
      <c r="HI54" s="3"/>
      <c r="HK54" s="3"/>
      <c r="HL54" s="3"/>
      <c r="HM54" s="3"/>
      <c r="HN54" s="3"/>
    </row>
    <row r="55" spans="2:254" ht="12" customHeight="1" x14ac:dyDescent="0.15">
      <c r="B55" t="s">
        <v>161</v>
      </c>
      <c r="C55" s="42">
        <v>0</v>
      </c>
      <c r="D55">
        <v>1</v>
      </c>
      <c r="E55">
        <v>0</v>
      </c>
      <c r="F55">
        <v>1</v>
      </c>
      <c r="G55">
        <v>0</v>
      </c>
      <c r="H55">
        <v>1</v>
      </c>
      <c r="I55">
        <v>0</v>
      </c>
      <c r="J55">
        <v>0</v>
      </c>
      <c r="K55">
        <v>1</v>
      </c>
      <c r="L55">
        <v>0</v>
      </c>
      <c r="M55">
        <v>1</v>
      </c>
      <c r="N55">
        <v>0</v>
      </c>
      <c r="O55">
        <v>1</v>
      </c>
      <c r="P55">
        <v>0</v>
      </c>
      <c r="Q55">
        <v>1</v>
      </c>
      <c r="R55">
        <v>0</v>
      </c>
      <c r="S55" s="42">
        <v>2.1418399999999999E-3</v>
      </c>
      <c r="T55">
        <v>1</v>
      </c>
      <c r="U55">
        <v>1</v>
      </c>
      <c r="V55">
        <v>1</v>
      </c>
      <c r="W55">
        <v>0</v>
      </c>
      <c r="X55">
        <v>1</v>
      </c>
      <c r="Y55">
        <v>1</v>
      </c>
      <c r="Z55" s="42">
        <v>1</v>
      </c>
      <c r="AA55">
        <v>1</v>
      </c>
      <c r="AB55">
        <v>0</v>
      </c>
      <c r="AC55">
        <v>0</v>
      </c>
      <c r="AD55">
        <v>1</v>
      </c>
      <c r="AE55">
        <v>0</v>
      </c>
      <c r="AF55">
        <v>0</v>
      </c>
      <c r="AG55">
        <v>1</v>
      </c>
      <c r="AH55">
        <v>0</v>
      </c>
      <c r="AI55">
        <v>0</v>
      </c>
      <c r="AJ55">
        <v>0</v>
      </c>
      <c r="AK55">
        <v>1</v>
      </c>
      <c r="AL55">
        <v>1</v>
      </c>
      <c r="AM55">
        <v>0</v>
      </c>
      <c r="AN55">
        <v>0</v>
      </c>
      <c r="AO55">
        <v>1</v>
      </c>
      <c r="AP55" s="42">
        <v>1</v>
      </c>
      <c r="AQ55">
        <v>1</v>
      </c>
      <c r="AR55">
        <v>1</v>
      </c>
      <c r="AS55" s="42">
        <v>1</v>
      </c>
      <c r="AT55">
        <v>1</v>
      </c>
      <c r="AU55">
        <v>1</v>
      </c>
      <c r="AV55">
        <v>0</v>
      </c>
      <c r="AW55">
        <v>0</v>
      </c>
      <c r="AX55">
        <v>0</v>
      </c>
      <c r="AY55">
        <v>0</v>
      </c>
      <c r="AZ55">
        <v>0</v>
      </c>
      <c r="BA55" s="42">
        <v>0</v>
      </c>
      <c r="BB55">
        <v>0</v>
      </c>
      <c r="BC55" s="42">
        <v>0</v>
      </c>
      <c r="BD55" s="42">
        <v>0</v>
      </c>
      <c r="BE55">
        <v>0</v>
      </c>
      <c r="BF55">
        <v>0</v>
      </c>
      <c r="BG55">
        <v>0</v>
      </c>
      <c r="BH55" t="s">
        <v>140</v>
      </c>
      <c r="BI55" t="s">
        <v>140</v>
      </c>
      <c r="BJ55" t="s">
        <v>140</v>
      </c>
      <c r="BK55">
        <v>0</v>
      </c>
      <c r="BL55" t="s">
        <v>140</v>
      </c>
      <c r="BM55" t="s">
        <v>140</v>
      </c>
      <c r="BN55" t="s">
        <v>140</v>
      </c>
      <c r="BO55" t="s">
        <v>140</v>
      </c>
      <c r="BP55" t="s">
        <v>140</v>
      </c>
      <c r="BQ55">
        <v>0</v>
      </c>
      <c r="BR55">
        <v>0.8189651</v>
      </c>
      <c r="BS55">
        <v>0</v>
      </c>
      <c r="BT55">
        <v>0</v>
      </c>
      <c r="BU55">
        <v>0</v>
      </c>
      <c r="BV55">
        <v>0</v>
      </c>
      <c r="BW55">
        <v>0</v>
      </c>
      <c r="BX55">
        <v>0</v>
      </c>
      <c r="BY55">
        <v>0</v>
      </c>
      <c r="BZ55">
        <v>0</v>
      </c>
      <c r="CA55">
        <v>0</v>
      </c>
      <c r="CB55">
        <v>0</v>
      </c>
      <c r="CC55"/>
      <c r="CD55"/>
      <c r="CE55"/>
      <c r="CF55"/>
      <c r="CG55"/>
      <c r="CH55"/>
      <c r="CI55"/>
      <c r="CJ55"/>
      <c r="CK55"/>
      <c r="CL55"/>
      <c r="CM55"/>
      <c r="CN55"/>
      <c r="CO55"/>
      <c r="CP55"/>
      <c r="CQ55"/>
      <c r="CR55"/>
      <c r="CS55" s="42"/>
      <c r="CT55"/>
      <c r="CU55"/>
      <c r="CV55"/>
      <c r="CW55"/>
      <c r="CX55"/>
      <c r="CY55" s="42"/>
      <c r="CZ55"/>
      <c r="DA55"/>
      <c r="DB55"/>
      <c r="DC55"/>
      <c r="DD55"/>
      <c r="DE55"/>
      <c r="DF55"/>
      <c r="DG55"/>
      <c r="DH55"/>
      <c r="DI55"/>
      <c r="DJ55"/>
      <c r="DK55"/>
      <c r="DL55"/>
      <c r="DM55"/>
      <c r="DN55"/>
      <c r="DO55"/>
      <c r="DP55"/>
      <c r="DQ55" s="42"/>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s="42"/>
      <c r="FH55"/>
      <c r="FI55"/>
      <c r="FJ55"/>
      <c r="FK55"/>
      <c r="FL55"/>
      <c r="FM55"/>
      <c r="FN55"/>
      <c r="FO55"/>
      <c r="FP55"/>
      <c r="FQ55"/>
      <c r="FR55"/>
      <c r="FS55"/>
      <c r="FT55"/>
      <c r="FU55"/>
      <c r="FV55"/>
      <c r="FW55"/>
      <c r="FX55"/>
      <c r="FY55"/>
      <c r="FZ55"/>
      <c r="GA55"/>
      <c r="GB55"/>
      <c r="GC55" s="42"/>
      <c r="GD55" s="42"/>
      <c r="GE55"/>
      <c r="GF55"/>
      <c r="GG55"/>
      <c r="GH55" s="42"/>
      <c r="GI55" s="42"/>
    </row>
    <row r="56" spans="2:254" ht="12" customHeight="1" x14ac:dyDescent="0.15">
      <c r="B56" t="s">
        <v>162</v>
      </c>
      <c r="C56" s="42">
        <v>1</v>
      </c>
      <c r="D56" s="42">
        <v>0</v>
      </c>
      <c r="E56">
        <v>1</v>
      </c>
      <c r="F56" s="42">
        <v>0</v>
      </c>
      <c r="G56">
        <v>1</v>
      </c>
      <c r="H56">
        <v>0</v>
      </c>
      <c r="I56">
        <v>1</v>
      </c>
      <c r="J56">
        <v>1</v>
      </c>
      <c r="K56">
        <v>0</v>
      </c>
      <c r="L56">
        <v>1</v>
      </c>
      <c r="M56">
        <v>0</v>
      </c>
      <c r="N56">
        <v>1</v>
      </c>
      <c r="O56">
        <v>0</v>
      </c>
      <c r="P56">
        <v>1</v>
      </c>
      <c r="Q56">
        <v>0</v>
      </c>
      <c r="R56">
        <v>1</v>
      </c>
      <c r="S56">
        <v>0.99785820000000003</v>
      </c>
      <c r="T56">
        <v>0</v>
      </c>
      <c r="U56">
        <v>0</v>
      </c>
      <c r="V56">
        <v>0</v>
      </c>
      <c r="W56">
        <v>1</v>
      </c>
      <c r="X56">
        <v>0</v>
      </c>
      <c r="Y56">
        <v>0</v>
      </c>
      <c r="Z56">
        <v>0</v>
      </c>
      <c r="AA56">
        <v>0</v>
      </c>
      <c r="AB56">
        <v>1</v>
      </c>
      <c r="AC56">
        <v>1</v>
      </c>
      <c r="AD56" s="42">
        <v>0</v>
      </c>
      <c r="AE56">
        <v>1</v>
      </c>
      <c r="AF56" s="42">
        <v>1</v>
      </c>
      <c r="AG56">
        <v>0</v>
      </c>
      <c r="AH56" s="42">
        <v>1</v>
      </c>
      <c r="AI56">
        <v>1</v>
      </c>
      <c r="AJ56" s="42">
        <v>1</v>
      </c>
      <c r="AK56">
        <v>0</v>
      </c>
      <c r="AL56">
        <v>0</v>
      </c>
      <c r="AM56">
        <v>1</v>
      </c>
      <c r="AN56">
        <v>1</v>
      </c>
      <c r="AO56">
        <v>0</v>
      </c>
      <c r="AP56">
        <v>0</v>
      </c>
      <c r="AQ56">
        <v>0</v>
      </c>
      <c r="AR56">
        <v>0</v>
      </c>
      <c r="AS56">
        <v>0</v>
      </c>
      <c r="AT56">
        <v>0</v>
      </c>
      <c r="AU56">
        <v>0</v>
      </c>
      <c r="AV56">
        <v>1</v>
      </c>
      <c r="AW56">
        <v>1</v>
      </c>
      <c r="AX56">
        <v>1</v>
      </c>
      <c r="AY56">
        <v>1</v>
      </c>
      <c r="AZ56">
        <v>1</v>
      </c>
      <c r="BA56">
        <v>1</v>
      </c>
      <c r="BB56">
        <v>1</v>
      </c>
      <c r="BC56">
        <v>1</v>
      </c>
      <c r="BD56">
        <v>1</v>
      </c>
      <c r="BE56">
        <v>1</v>
      </c>
      <c r="BF56">
        <v>1</v>
      </c>
      <c r="BG56">
        <v>1</v>
      </c>
      <c r="BH56" t="s">
        <v>140</v>
      </c>
      <c r="BI56" t="s">
        <v>140</v>
      </c>
      <c r="BJ56" t="s">
        <v>140</v>
      </c>
      <c r="BK56">
        <v>1</v>
      </c>
      <c r="BL56" t="s">
        <v>140</v>
      </c>
      <c r="BM56" t="s">
        <v>140</v>
      </c>
      <c r="BN56" t="s">
        <v>140</v>
      </c>
      <c r="BO56" t="s">
        <v>140</v>
      </c>
      <c r="BP56" t="s">
        <v>140</v>
      </c>
      <c r="BQ56">
        <v>1</v>
      </c>
      <c r="BR56">
        <v>0.1810349</v>
      </c>
      <c r="BS56">
        <v>1</v>
      </c>
      <c r="BT56">
        <v>1</v>
      </c>
      <c r="BU56">
        <v>1</v>
      </c>
      <c r="BV56">
        <v>1</v>
      </c>
      <c r="BW56">
        <v>1</v>
      </c>
      <c r="BX56">
        <v>1</v>
      </c>
      <c r="BY56">
        <v>1</v>
      </c>
      <c r="BZ56">
        <v>1</v>
      </c>
      <c r="CA56">
        <v>1</v>
      </c>
      <c r="CB56">
        <v>1</v>
      </c>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s="42"/>
      <c r="FE56"/>
      <c r="FF56"/>
      <c r="FG56"/>
      <c r="FH56"/>
      <c r="FI56"/>
      <c r="FJ56"/>
      <c r="FK56"/>
      <c r="FL56"/>
      <c r="FM56"/>
      <c r="FN56"/>
      <c r="FO56"/>
      <c r="FP56"/>
      <c r="FQ56"/>
      <c r="FR56"/>
      <c r="FS56"/>
      <c r="FT56"/>
      <c r="FU56"/>
      <c r="FV56"/>
      <c r="FW56"/>
      <c r="FX56"/>
      <c r="FY56"/>
      <c r="FZ56"/>
      <c r="GA56"/>
      <c r="GB56"/>
      <c r="GC56"/>
      <c r="GD56"/>
      <c r="GE56"/>
      <c r="GF56"/>
      <c r="GG56"/>
      <c r="GH56"/>
      <c r="GI56"/>
    </row>
    <row r="57" spans="2:254" ht="12" customHeight="1" x14ac:dyDescent="0.15">
      <c r="B57" t="s">
        <v>163</v>
      </c>
      <c r="C57">
        <v>0</v>
      </c>
      <c r="D57">
        <v>0</v>
      </c>
      <c r="E57">
        <v>0</v>
      </c>
      <c r="F57">
        <v>0</v>
      </c>
      <c r="G57" s="42">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s="42">
        <v>0</v>
      </c>
      <c r="AE57">
        <v>0</v>
      </c>
      <c r="AF57" s="42">
        <v>0</v>
      </c>
      <c r="AG57">
        <v>0</v>
      </c>
      <c r="AH57" s="42">
        <v>0</v>
      </c>
      <c r="AI57">
        <v>0</v>
      </c>
      <c r="AJ57" s="42">
        <v>0</v>
      </c>
      <c r="AK57">
        <v>0</v>
      </c>
      <c r="AL57" s="42">
        <v>0</v>
      </c>
      <c r="AM57" s="42">
        <v>0</v>
      </c>
      <c r="AN57">
        <v>0</v>
      </c>
      <c r="AO57" s="42">
        <v>0</v>
      </c>
      <c r="AP57">
        <v>0</v>
      </c>
      <c r="AQ57">
        <v>0</v>
      </c>
      <c r="AR57">
        <v>0</v>
      </c>
      <c r="AS57">
        <v>0</v>
      </c>
      <c r="AT57">
        <v>0</v>
      </c>
      <c r="AU57">
        <v>0</v>
      </c>
      <c r="AV57">
        <v>0</v>
      </c>
      <c r="AW57">
        <v>0</v>
      </c>
      <c r="AX57">
        <v>0</v>
      </c>
      <c r="AY57">
        <v>0</v>
      </c>
      <c r="AZ57">
        <v>0</v>
      </c>
      <c r="BA57">
        <v>0</v>
      </c>
      <c r="BB57">
        <v>0</v>
      </c>
      <c r="BC57">
        <v>0</v>
      </c>
      <c r="BD57">
        <v>0</v>
      </c>
      <c r="BE57">
        <v>0</v>
      </c>
      <c r="BF57">
        <v>0</v>
      </c>
      <c r="BG57">
        <v>0</v>
      </c>
      <c r="BH57" t="s">
        <v>140</v>
      </c>
      <c r="BI57" t="s">
        <v>140</v>
      </c>
      <c r="BJ57" s="42" t="s">
        <v>140</v>
      </c>
      <c r="BK57" s="42">
        <v>0</v>
      </c>
      <c r="BL57" t="s">
        <v>140</v>
      </c>
      <c r="BM57" s="42" t="s">
        <v>140</v>
      </c>
      <c r="BN57" s="42" t="s">
        <v>140</v>
      </c>
      <c r="BO57" t="s">
        <v>140</v>
      </c>
      <c r="BP57" t="s">
        <v>140</v>
      </c>
      <c r="BQ57">
        <v>0</v>
      </c>
      <c r="BR57">
        <v>0</v>
      </c>
      <c r="BS57">
        <v>0</v>
      </c>
      <c r="BT57" s="42">
        <v>0</v>
      </c>
      <c r="BU57" s="42">
        <v>0</v>
      </c>
      <c r="BV57">
        <v>0</v>
      </c>
      <c r="BW57">
        <v>0</v>
      </c>
      <c r="BX57" s="42">
        <v>0</v>
      </c>
      <c r="BY57" s="42">
        <v>0</v>
      </c>
      <c r="BZ57" s="42">
        <v>0</v>
      </c>
      <c r="CA57" s="42">
        <v>0</v>
      </c>
      <c r="CB57" s="42">
        <v>0</v>
      </c>
      <c r="CC57" s="42"/>
      <c r="CD57" s="42"/>
      <c r="CE57"/>
      <c r="CF57" s="42"/>
      <c r="CG57" s="42"/>
      <c r="CH57"/>
      <c r="CI57" s="42"/>
      <c r="CJ57" s="42"/>
      <c r="CK57" s="42"/>
      <c r="CL57" s="42"/>
      <c r="CM57" s="42"/>
      <c r="CN57" s="42"/>
      <c r="CO57"/>
      <c r="CP57" s="42"/>
      <c r="CQ57" s="42"/>
      <c r="CR57" s="42"/>
      <c r="CS57" s="42"/>
      <c r="CT57"/>
      <c r="CU57"/>
      <c r="CV57"/>
      <c r="CW57"/>
      <c r="CX57"/>
      <c r="CY57" s="42"/>
      <c r="CZ57"/>
      <c r="DA57"/>
      <c r="DB57"/>
      <c r="DC57"/>
      <c r="DD57"/>
      <c r="DE57"/>
      <c r="DF57" s="42"/>
      <c r="DG57"/>
      <c r="DH57" s="42"/>
      <c r="DI57" s="42"/>
      <c r="DJ57" s="42"/>
      <c r="DK57"/>
      <c r="DL57"/>
      <c r="DM57"/>
      <c r="DN57"/>
      <c r="DO57"/>
      <c r="DP57"/>
      <c r="DQ57" s="42"/>
      <c r="DR57" s="42"/>
      <c r="DS57"/>
      <c r="DT57"/>
      <c r="DU57"/>
      <c r="DV57"/>
      <c r="DW57"/>
      <c r="DX57"/>
      <c r="DY57"/>
      <c r="DZ57"/>
      <c r="EA57"/>
      <c r="EB57"/>
      <c r="EC57" s="42"/>
      <c r="ED57" s="42"/>
      <c r="EE57"/>
      <c r="EF57"/>
      <c r="EG57"/>
      <c r="EH57"/>
      <c r="EI57" s="42"/>
      <c r="EJ57" s="42"/>
      <c r="EK57"/>
      <c r="EL57"/>
      <c r="EM57"/>
      <c r="EN57"/>
      <c r="EO57"/>
      <c r="EP57"/>
      <c r="EQ57"/>
      <c r="ER57"/>
      <c r="ES57"/>
      <c r="ET57"/>
      <c r="EU57"/>
      <c r="EV57"/>
      <c r="EW57"/>
      <c r="EX57"/>
      <c r="EY57"/>
      <c r="EZ57"/>
      <c r="FA57" s="42"/>
      <c r="FB57" s="42"/>
      <c r="FC57"/>
      <c r="FD57" s="42"/>
      <c r="FE57"/>
      <c r="FF57"/>
      <c r="FG57"/>
      <c r="FH57"/>
      <c r="FI57"/>
      <c r="FJ57"/>
      <c r="FK57"/>
      <c r="FL57" s="42"/>
      <c r="FM57" s="42"/>
      <c r="FN57"/>
      <c r="FO57"/>
      <c r="FP57"/>
      <c r="FQ57"/>
      <c r="FR57"/>
      <c r="FS57"/>
      <c r="FT57" s="42"/>
      <c r="FU57" s="42"/>
      <c r="FV57"/>
      <c r="FW57" s="42"/>
      <c r="FX57" s="42"/>
      <c r="FY57"/>
      <c r="FZ57"/>
      <c r="GA57" s="42"/>
      <c r="GB57"/>
      <c r="GC57" s="42"/>
      <c r="GD57"/>
      <c r="GE57"/>
      <c r="GF57" s="42"/>
      <c r="GG57"/>
      <c r="GH57" s="42"/>
      <c r="GI57" s="42"/>
      <c r="GL57" s="3"/>
      <c r="GN57" s="3"/>
      <c r="HQ57" s="3"/>
      <c r="HR57" s="3"/>
      <c r="HT57" s="3"/>
      <c r="HU57" s="3"/>
      <c r="HV57" s="3"/>
      <c r="HW57" s="3"/>
      <c r="HY57" s="3"/>
      <c r="HZ57" s="3"/>
      <c r="IA57" s="3"/>
      <c r="IB57" s="3"/>
      <c r="IM57" s="3"/>
      <c r="IN57" s="3"/>
      <c r="IO57" s="3"/>
      <c r="IR57" s="3"/>
      <c r="IS57" s="3"/>
    </row>
    <row r="58" spans="2:254" ht="12" customHeight="1" x14ac:dyDescent="0.15">
      <c r="B58" t="s">
        <v>540</v>
      </c>
      <c r="C58">
        <v>-89.604529999999997</v>
      </c>
      <c r="D58">
        <v>-57.140230000000003</v>
      </c>
      <c r="E58">
        <v>-91.615889999999993</v>
      </c>
      <c r="F58">
        <v>-34.235140000000001</v>
      </c>
      <c r="G58">
        <v>-85.248239999999996</v>
      </c>
      <c r="H58">
        <v>-15.756690000000001</v>
      </c>
      <c r="I58">
        <v>-80.211290000000005</v>
      </c>
      <c r="J58">
        <v>-80.211269999999999</v>
      </c>
      <c r="K58">
        <v>-2.4521700000000002</v>
      </c>
      <c r="L58">
        <v>-68.038319999999999</v>
      </c>
      <c r="M58">
        <v>-1.9985390000000001</v>
      </c>
      <c r="N58">
        <v>-99.07396</v>
      </c>
      <c r="O58">
        <v>-70.252750000000006</v>
      </c>
      <c r="P58">
        <v>-93.916330000000002</v>
      </c>
      <c r="Q58">
        <v>-23.713560000000001</v>
      </c>
      <c r="R58">
        <v>-87.434420000000003</v>
      </c>
      <c r="S58">
        <v>-94.064170000000004</v>
      </c>
      <c r="T58">
        <v>-3.1135989999999998</v>
      </c>
      <c r="U58">
        <v>-88.123869999999997</v>
      </c>
      <c r="V58">
        <v>-93.492149999999995</v>
      </c>
      <c r="W58">
        <v>-106.1814</v>
      </c>
      <c r="X58">
        <v>-7.8648959999999999</v>
      </c>
      <c r="Y58">
        <v>-8.0694520000000001</v>
      </c>
      <c r="Z58">
        <v>-6.3216190000000001</v>
      </c>
      <c r="AA58">
        <v>-6.1785050000000004</v>
      </c>
      <c r="AB58">
        <v>-93.305459999999997</v>
      </c>
      <c r="AC58">
        <v>-80.211309999999997</v>
      </c>
      <c r="AD58">
        <v>-77.437640000000002</v>
      </c>
      <c r="AE58">
        <v>-90.450569999999999</v>
      </c>
      <c r="AF58">
        <v>-80.210830000000001</v>
      </c>
      <c r="AG58">
        <v>-38.846620000000001</v>
      </c>
      <c r="AH58">
        <v>-68.027690000000007</v>
      </c>
      <c r="AI58">
        <v>-68.019890000000004</v>
      </c>
      <c r="AJ58">
        <v>-68.00421</v>
      </c>
      <c r="AK58">
        <v>-2.0850249999999999</v>
      </c>
      <c r="AL58" s="42">
        <v>-2.3116029999999999</v>
      </c>
      <c r="AM58" s="42">
        <v>-68.08587</v>
      </c>
      <c r="AN58">
        <v>-114.2317</v>
      </c>
      <c r="AO58">
        <v>-1.3009200000000001</v>
      </c>
      <c r="AP58">
        <v>-1.9985390000000001</v>
      </c>
      <c r="AQ58">
        <v>-1.2910520000000001</v>
      </c>
      <c r="AR58">
        <v>-2.0997349999999999</v>
      </c>
      <c r="AS58">
        <v>-1.9985390000000001</v>
      </c>
      <c r="AT58">
        <v>-1.694769</v>
      </c>
      <c r="AU58">
        <v>-4.7315240000000003</v>
      </c>
      <c r="AV58">
        <v>-68.088399999999993</v>
      </c>
      <c r="AW58">
        <v>-68.059619999999995</v>
      </c>
      <c r="AX58">
        <v>-68.059619999999995</v>
      </c>
      <c r="AY58">
        <v>-68.000990000000002</v>
      </c>
      <c r="AZ58">
        <v>-70.523300000000006</v>
      </c>
      <c r="BA58">
        <v>-68.183310000000006</v>
      </c>
      <c r="BB58">
        <v>-70.521270000000001</v>
      </c>
      <c r="BC58">
        <v>-68.464650000000006</v>
      </c>
      <c r="BD58">
        <v>-69.486909999999995</v>
      </c>
      <c r="BE58">
        <v>-68.141670000000005</v>
      </c>
      <c r="BF58">
        <v>-68.138710000000003</v>
      </c>
      <c r="BG58">
        <v>-68.006280000000004</v>
      </c>
      <c r="BH58" t="s">
        <v>140</v>
      </c>
      <c r="BI58" t="s">
        <v>140</v>
      </c>
      <c r="BJ58" t="s">
        <v>140</v>
      </c>
      <c r="BK58">
        <v>-68.093869999999995</v>
      </c>
      <c r="BL58" t="s">
        <v>140</v>
      </c>
      <c r="BM58" t="s">
        <v>140</v>
      </c>
      <c r="BN58" s="42" t="s">
        <v>140</v>
      </c>
      <c r="BO58" s="42" t="s">
        <v>140</v>
      </c>
      <c r="BP58" s="42" t="s">
        <v>140</v>
      </c>
      <c r="BQ58" s="42">
        <v>-69.26679</v>
      </c>
      <c r="BR58" s="42">
        <v>-59.44115</v>
      </c>
      <c r="BS58" s="42">
        <v>-68.077380000000005</v>
      </c>
      <c r="BT58" s="42">
        <v>-68.077380000000005</v>
      </c>
      <c r="BU58" s="42">
        <v>-68.059619999999995</v>
      </c>
      <c r="BV58">
        <v>-70.529979999999995</v>
      </c>
      <c r="BW58" s="42">
        <v>-70.523300000000006</v>
      </c>
      <c r="BX58" s="42">
        <v>-68.059619999999995</v>
      </c>
      <c r="BY58" s="42">
        <v>-68.528300000000002</v>
      </c>
      <c r="BZ58">
        <v>-68.059619999999995</v>
      </c>
      <c r="CA58">
        <v>-69.488860000000003</v>
      </c>
      <c r="CB58">
        <v>-68.141670000000005</v>
      </c>
      <c r="CC58" s="42"/>
      <c r="CD58"/>
      <c r="CE58"/>
      <c r="CF58"/>
      <c r="CG58" s="42"/>
      <c r="CH58"/>
      <c r="CI58" s="42"/>
      <c r="CJ58"/>
      <c r="CK58" s="42"/>
      <c r="CL58"/>
      <c r="CM58"/>
      <c r="CN58"/>
      <c r="CO58" s="42"/>
      <c r="CP58"/>
      <c r="CQ58" s="42"/>
      <c r="CR58"/>
      <c r="CS58"/>
      <c r="CT58"/>
      <c r="CU58"/>
      <c r="CV58"/>
      <c r="CW58"/>
      <c r="CX58" s="42"/>
      <c r="CY58"/>
      <c r="CZ58"/>
      <c r="DA58" s="42"/>
      <c r="DB58" s="42"/>
      <c r="DC58"/>
      <c r="DD58"/>
      <c r="DE58"/>
      <c r="DF58" s="42"/>
      <c r="DG58"/>
      <c r="DH58" s="42"/>
      <c r="DI58"/>
      <c r="DJ58"/>
      <c r="DK58"/>
      <c r="DL58"/>
      <c r="DM58" s="42"/>
      <c r="DN58"/>
      <c r="DO58" s="42"/>
      <c r="DP58" s="42"/>
      <c r="DQ58"/>
      <c r="DR58"/>
      <c r="DS58"/>
      <c r="DT58"/>
      <c r="DU58"/>
      <c r="DV58"/>
      <c r="DW58"/>
      <c r="DX58"/>
      <c r="DY58"/>
      <c r="DZ58"/>
      <c r="EA58"/>
      <c r="EB58"/>
      <c r="EC58"/>
      <c r="ED58"/>
      <c r="EE58"/>
      <c r="EF58"/>
      <c r="EG58"/>
      <c r="EH58"/>
      <c r="EI58"/>
      <c r="EJ58"/>
      <c r="EK58"/>
      <c r="EL58"/>
      <c r="EM58"/>
      <c r="EN58" s="42"/>
      <c r="EO58"/>
      <c r="EP58" s="42"/>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HN58" s="3"/>
      <c r="HO58" s="3"/>
    </row>
    <row r="59" spans="2:254" ht="12" customHeight="1" x14ac:dyDescent="0.15">
      <c r="B59" t="s">
        <v>541</v>
      </c>
      <c r="C59" s="42">
        <v>-2210.991</v>
      </c>
      <c r="D59">
        <v>-1562.5129999999999</v>
      </c>
      <c r="E59">
        <v>-2138.319</v>
      </c>
      <c r="F59">
        <v>-1101.184</v>
      </c>
      <c r="G59" s="42">
        <v>-2366.1790000000001</v>
      </c>
      <c r="H59" s="42">
        <v>-544.94380000000001</v>
      </c>
      <c r="I59">
        <v>-2677.683</v>
      </c>
      <c r="J59">
        <v>-2677.683</v>
      </c>
      <c r="K59">
        <v>-85.60463</v>
      </c>
      <c r="L59" s="42">
        <v>-3768.779</v>
      </c>
      <c r="M59">
        <v>-70.351309999999998</v>
      </c>
      <c r="N59">
        <v>-1899.4059999999999</v>
      </c>
      <c r="O59" s="42">
        <v>-1725.3</v>
      </c>
      <c r="P59">
        <v>-2140.8020000000001</v>
      </c>
      <c r="Q59">
        <v>-766.37329999999997</v>
      </c>
      <c r="R59">
        <v>-2402.5219999999999</v>
      </c>
      <c r="S59">
        <v>-2175.181</v>
      </c>
      <c r="T59" s="42">
        <v>-108.1533</v>
      </c>
      <c r="U59">
        <v>-1935.183</v>
      </c>
      <c r="V59">
        <v>-1905.4949999999999</v>
      </c>
      <c r="W59">
        <v>-1932.463</v>
      </c>
      <c r="X59">
        <v>-264.70960000000002</v>
      </c>
      <c r="Y59">
        <v>-285.471</v>
      </c>
      <c r="Z59" s="42">
        <v>-225.25280000000001</v>
      </c>
      <c r="AA59" s="42">
        <v>-220.1534</v>
      </c>
      <c r="AB59" s="42">
        <v>-1535.3130000000001</v>
      </c>
      <c r="AC59" s="42">
        <v>-2677.6840000000002</v>
      </c>
      <c r="AD59" s="42">
        <v>-2155.9690000000001</v>
      </c>
      <c r="AE59" s="42">
        <v>-862.81449999999995</v>
      </c>
      <c r="AF59" s="42">
        <v>-2677.6759999999999</v>
      </c>
      <c r="AG59" s="42">
        <v>-1205.338</v>
      </c>
      <c r="AH59" s="42">
        <v>-3770.8240000000001</v>
      </c>
      <c r="AI59" s="42">
        <v>-3771.8960000000002</v>
      </c>
      <c r="AJ59" s="42">
        <v>-3769.5439999999999</v>
      </c>
      <c r="AK59" s="42">
        <v>-73.39573</v>
      </c>
      <c r="AL59">
        <v>-81.426090000000002</v>
      </c>
      <c r="AM59">
        <v>-3779.34</v>
      </c>
      <c r="AN59">
        <v>-1923.1310000000001</v>
      </c>
      <c r="AO59">
        <v>-45.794179999999997</v>
      </c>
      <c r="AP59" s="42">
        <v>-70.351309999999998</v>
      </c>
      <c r="AQ59">
        <v>-45.446809999999999</v>
      </c>
      <c r="AR59">
        <v>-73.913550000000001</v>
      </c>
      <c r="AS59">
        <v>-70.351309999999998</v>
      </c>
      <c r="AT59">
        <v>-59.658180000000002</v>
      </c>
      <c r="AU59">
        <v>-169.7105</v>
      </c>
      <c r="AV59">
        <v>-3779.4810000000002</v>
      </c>
      <c r="AW59">
        <v>-3777.8829999999998</v>
      </c>
      <c r="AX59">
        <v>-3777.8829999999998</v>
      </c>
      <c r="AY59">
        <v>-3774.6289999999999</v>
      </c>
      <c r="AZ59">
        <v>-2543.5749999999998</v>
      </c>
      <c r="BA59">
        <v>-3733.21</v>
      </c>
      <c r="BB59">
        <v>-2543.502</v>
      </c>
      <c r="BC59">
        <v>-3517.1080000000002</v>
      </c>
      <c r="BD59">
        <v>-2432.2669999999998</v>
      </c>
      <c r="BE59">
        <v>-3739.0410000000002</v>
      </c>
      <c r="BF59">
        <v>-3738.8789999999999</v>
      </c>
      <c r="BG59">
        <v>-3769.8240000000001</v>
      </c>
      <c r="BH59" t="s">
        <v>140</v>
      </c>
      <c r="BI59" t="s">
        <v>140</v>
      </c>
      <c r="BJ59" t="s">
        <v>140</v>
      </c>
      <c r="BK59">
        <v>-3740.864</v>
      </c>
      <c r="BL59" t="s">
        <v>140</v>
      </c>
      <c r="BM59" t="s">
        <v>140</v>
      </c>
      <c r="BN59" s="42" t="s">
        <v>140</v>
      </c>
      <c r="BO59" s="42" t="s">
        <v>140</v>
      </c>
      <c r="BP59" s="42" t="s">
        <v>140</v>
      </c>
      <c r="BQ59" s="42">
        <v>-3589.7869999999998</v>
      </c>
      <c r="BR59" s="42">
        <v>-1639.19</v>
      </c>
      <c r="BS59" s="42">
        <v>-3778.8690000000001</v>
      </c>
      <c r="BT59" s="42">
        <v>-3778.8690000000001</v>
      </c>
      <c r="BU59" s="42">
        <v>-3777.8829999999998</v>
      </c>
      <c r="BV59">
        <v>-2543.8159999999998</v>
      </c>
      <c r="BW59" s="42">
        <v>-2543.576</v>
      </c>
      <c r="BX59" s="42">
        <v>-3777.8829999999998</v>
      </c>
      <c r="BY59" s="42">
        <v>-3449.8470000000002</v>
      </c>
      <c r="BZ59">
        <v>-3777.8829999999998</v>
      </c>
      <c r="CA59">
        <v>-2432.335</v>
      </c>
      <c r="CB59">
        <v>-3739.0410000000002</v>
      </c>
      <c r="CC59" s="42"/>
      <c r="CD59"/>
      <c r="CE59"/>
      <c r="CF59"/>
      <c r="CG59" s="42"/>
      <c r="CH59"/>
      <c r="CI59" s="42"/>
      <c r="CJ59"/>
      <c r="CK59" s="42"/>
      <c r="CL59"/>
      <c r="CM59"/>
      <c r="CN59"/>
      <c r="CO59" s="42"/>
      <c r="CP59"/>
      <c r="CQ59" s="42"/>
      <c r="CR59"/>
      <c r="CS59"/>
      <c r="CT59" s="42"/>
      <c r="CU59" s="42"/>
      <c r="CV59"/>
      <c r="CW59" s="42"/>
      <c r="CX59" s="42"/>
      <c r="CY59"/>
      <c r="CZ59"/>
      <c r="DA59"/>
      <c r="DB59"/>
      <c r="DC59"/>
      <c r="DD59" s="42"/>
      <c r="DE59" s="42"/>
      <c r="DF59"/>
      <c r="DG59"/>
      <c r="DH59"/>
      <c r="DI59" s="42"/>
      <c r="DJ59" s="42"/>
      <c r="DK59" s="42"/>
      <c r="DL59"/>
      <c r="DM59" s="42"/>
      <c r="DN59" s="42"/>
      <c r="DO59"/>
      <c r="DP59"/>
      <c r="DQ59" s="42"/>
      <c r="DR59" s="42"/>
      <c r="DS59"/>
      <c r="DT59"/>
      <c r="DU59"/>
      <c r="DV59"/>
      <c r="DW59"/>
      <c r="DX59"/>
      <c r="DY59"/>
      <c r="DZ59"/>
      <c r="EA59"/>
      <c r="EB59" s="42"/>
      <c r="EC59" s="42"/>
      <c r="ED59" s="42"/>
      <c r="EE59"/>
      <c r="EF59"/>
      <c r="EG59"/>
      <c r="EH59"/>
      <c r="EI59" s="42"/>
      <c r="EJ59" s="42"/>
      <c r="EK59" s="42"/>
      <c r="EL59" s="42"/>
      <c r="EM59"/>
      <c r="EN59"/>
      <c r="EO59" s="42"/>
      <c r="EP59" s="42"/>
      <c r="EQ59" s="42"/>
      <c r="ER59" s="42"/>
      <c r="ES59" s="42"/>
      <c r="ET59" s="42"/>
      <c r="EU59"/>
      <c r="EV59"/>
      <c r="EW59"/>
      <c r="EX59"/>
      <c r="EY59"/>
      <c r="EZ59"/>
      <c r="FA59" s="42"/>
      <c r="FB59" s="42"/>
      <c r="FC59"/>
      <c r="FD59"/>
      <c r="FE59"/>
      <c r="FF59"/>
      <c r="FG59"/>
      <c r="FH59"/>
      <c r="FI59"/>
      <c r="FJ59"/>
      <c r="FK59"/>
      <c r="FL59"/>
      <c r="FM59"/>
      <c r="FN59"/>
      <c r="FO59"/>
      <c r="FP59"/>
      <c r="FQ59"/>
      <c r="FR59"/>
      <c r="FS59"/>
      <c r="FT59"/>
      <c r="FU59"/>
      <c r="FV59"/>
      <c r="FW59"/>
      <c r="FX59"/>
      <c r="FY59"/>
      <c r="FZ59"/>
      <c r="GA59"/>
      <c r="GB59"/>
      <c r="GC59" s="42"/>
      <c r="GD59"/>
      <c r="GE59" s="42"/>
      <c r="GF59"/>
      <c r="GG59" s="42"/>
      <c r="GH59"/>
      <c r="GI59" s="42"/>
      <c r="GK59" s="3"/>
      <c r="GM59" s="3"/>
      <c r="GO59" s="3"/>
      <c r="GP59" s="3"/>
      <c r="GQ59" s="3"/>
      <c r="GS59" s="3"/>
      <c r="GT59" s="3"/>
      <c r="GU59" s="3"/>
      <c r="GV59" s="3"/>
      <c r="HN59" s="3"/>
      <c r="HO59" s="3"/>
      <c r="HV59" s="3"/>
      <c r="HW59" s="3"/>
      <c r="HX59" s="3"/>
      <c r="IH59" s="3"/>
      <c r="II59" s="3"/>
      <c r="IS59" s="3"/>
      <c r="IT59" s="3"/>
    </row>
    <row r="60" spans="2:254" ht="12" customHeight="1" x14ac:dyDescent="0.15">
      <c r="B60" t="s">
        <v>164</v>
      </c>
      <c r="C60">
        <v>-1206.7349999999999</v>
      </c>
      <c r="D60" s="42">
        <v>-1162.1769999999999</v>
      </c>
      <c r="E60">
        <v>-868.65650000000005</v>
      </c>
      <c r="F60">
        <v>-371.70859999999999</v>
      </c>
      <c r="G60">
        <v>-283.01130000000001</v>
      </c>
      <c r="H60" s="42">
        <v>-118.7693</v>
      </c>
      <c r="I60">
        <v>-53.427970000000002</v>
      </c>
      <c r="J60" s="42">
        <v>-70.731520000000003</v>
      </c>
      <c r="K60">
        <v>-14.687900000000001</v>
      </c>
      <c r="L60" s="42">
        <v>-2.3018149999999999</v>
      </c>
      <c r="M60">
        <v>-11.890169999999999</v>
      </c>
      <c r="N60">
        <v>-211.7449</v>
      </c>
      <c r="O60">
        <v>-50.075180000000003</v>
      </c>
      <c r="P60">
        <v>-50.627299999999998</v>
      </c>
      <c r="Q60">
        <v>-4.1194689999999996</v>
      </c>
      <c r="R60">
        <v>-4.3022349999999996</v>
      </c>
      <c r="S60">
        <v>-55.335439999999998</v>
      </c>
      <c r="T60">
        <v>-0.38768229999999998</v>
      </c>
      <c r="U60">
        <v>-48.957900000000002</v>
      </c>
      <c r="V60" s="42">
        <v>-5.3449900000000002E-2</v>
      </c>
      <c r="W60" s="42">
        <v>-17.059329999999999</v>
      </c>
      <c r="X60" s="42">
        <v>-1.2500640000000001</v>
      </c>
      <c r="Y60">
        <v>-1.30246</v>
      </c>
      <c r="Z60" s="42">
        <v>-2.141219</v>
      </c>
      <c r="AA60">
        <v>-2.0927440000000002</v>
      </c>
      <c r="AB60" s="42">
        <v>-1.5352999999999999E-6</v>
      </c>
      <c r="AC60">
        <v>-65.017529999999994</v>
      </c>
      <c r="AD60" s="42">
        <v>-85.116910000000004</v>
      </c>
      <c r="AE60" s="42">
        <v>-0.7871397</v>
      </c>
      <c r="AF60" s="42">
        <v>-5.7140019999999998</v>
      </c>
      <c r="AG60" s="42">
        <v>-0.42716569999999998</v>
      </c>
      <c r="AH60" s="42">
        <v>-4.7129320000000003</v>
      </c>
      <c r="AI60" s="42">
        <v>-54.888019999999997</v>
      </c>
      <c r="AJ60">
        <v>-396.37209999999999</v>
      </c>
      <c r="AK60">
        <v>-12.052809999999999</v>
      </c>
      <c r="AL60">
        <v>-14.14556</v>
      </c>
      <c r="AM60">
        <v>-22.577210000000001</v>
      </c>
      <c r="AN60">
        <v>-5.8673650000000004</v>
      </c>
      <c r="AO60">
        <v>-7.5201729999999998</v>
      </c>
      <c r="AP60">
        <v>-0.33730139999999997</v>
      </c>
      <c r="AQ60">
        <v>-7.4631299999999996</v>
      </c>
      <c r="AR60" s="42">
        <v>-12.13785</v>
      </c>
      <c r="AS60">
        <v>-11.55287</v>
      </c>
      <c r="AT60">
        <v>-0.28603289999999998</v>
      </c>
      <c r="AU60" s="42">
        <v>-0.8389472</v>
      </c>
      <c r="AV60" s="42">
        <v>-415.08159999999998</v>
      </c>
      <c r="AW60" s="42">
        <v>-3.7778999999999999E-6</v>
      </c>
      <c r="AX60">
        <v>-25.07611</v>
      </c>
      <c r="AY60" s="42">
        <v>-2.5054509999999999</v>
      </c>
      <c r="AZ60" s="42">
        <v>-5.4995520000000004</v>
      </c>
      <c r="BA60" s="42">
        <v>-3.7332999999999999E-6</v>
      </c>
      <c r="BB60" s="42">
        <v>-5.4993970000000001</v>
      </c>
      <c r="BC60" s="42">
        <v>-29.740400000000001</v>
      </c>
      <c r="BD60" s="42">
        <v>-0.83626489999999998</v>
      </c>
      <c r="BE60" s="42">
        <v>-3.7390999999999999E-6</v>
      </c>
      <c r="BF60" s="42">
        <v>-3.7388999999999999E-6</v>
      </c>
      <c r="BG60">
        <v>-453.56200000000001</v>
      </c>
      <c r="BH60" t="s">
        <v>140</v>
      </c>
      <c r="BI60" s="42" t="s">
        <v>140</v>
      </c>
      <c r="BJ60" s="42" t="s">
        <v>140</v>
      </c>
      <c r="BK60" s="42">
        <v>-1.8866E-4</v>
      </c>
      <c r="BL60" t="s">
        <v>140</v>
      </c>
      <c r="BM60" t="s">
        <v>140</v>
      </c>
      <c r="BN60" t="s">
        <v>140</v>
      </c>
      <c r="BO60" t="s">
        <v>140</v>
      </c>
      <c r="BP60" t="s">
        <v>140</v>
      </c>
      <c r="BQ60">
        <v>-436.99130000000002</v>
      </c>
      <c r="BR60">
        <v>-4729.8450000000003</v>
      </c>
      <c r="BS60" s="42">
        <v>-25.082660000000001</v>
      </c>
      <c r="BT60">
        <v>-25.082660000000001</v>
      </c>
      <c r="BU60">
        <v>-25.07612</v>
      </c>
      <c r="BV60" s="42">
        <v>-5.5000720000000003</v>
      </c>
      <c r="BW60" s="42">
        <v>-5.499555</v>
      </c>
      <c r="BX60">
        <v>-22.5685</v>
      </c>
      <c r="BY60">
        <v>-28.067900000000002</v>
      </c>
      <c r="BZ60" s="42">
        <v>-2.5076109999999998</v>
      </c>
      <c r="CA60" s="42">
        <v>-0.83628840000000004</v>
      </c>
      <c r="CB60" s="42">
        <v>-3.7390999999999999E-6</v>
      </c>
      <c r="CC60"/>
      <c r="CD60"/>
      <c r="CE60"/>
      <c r="CF60"/>
      <c r="CG60"/>
      <c r="CH60"/>
      <c r="CI60"/>
      <c r="CJ60"/>
      <c r="CK60"/>
      <c r="CL60"/>
      <c r="CM60"/>
      <c r="CN60"/>
      <c r="CO60"/>
      <c r="CP60"/>
      <c r="CQ60"/>
      <c r="CR60"/>
      <c r="CS60"/>
      <c r="CT60"/>
      <c r="CU60"/>
      <c r="CV60"/>
      <c r="CW60"/>
      <c r="CX60"/>
      <c r="CY60" s="42"/>
      <c r="CZ60"/>
      <c r="DA60"/>
      <c r="DB60"/>
      <c r="DC60"/>
      <c r="DD60"/>
      <c r="DE60"/>
      <c r="DF60"/>
      <c r="DG60"/>
      <c r="DH60" s="42"/>
      <c r="DI60"/>
      <c r="DJ60"/>
      <c r="DK60" s="42"/>
      <c r="DL60" s="42"/>
      <c r="DM60"/>
      <c r="DN60"/>
      <c r="DO60"/>
      <c r="DP60"/>
      <c r="DQ60"/>
      <c r="DR60"/>
      <c r="DS60"/>
      <c r="DT60"/>
      <c r="DU60"/>
      <c r="DV60"/>
      <c r="DW60"/>
      <c r="DX60"/>
      <c r="DY60"/>
      <c r="DZ60"/>
      <c r="EA60"/>
      <c r="EB60"/>
      <c r="EC60"/>
      <c r="ED60"/>
      <c r="EE60"/>
      <c r="EF60"/>
      <c r="EG60"/>
      <c r="EH60"/>
      <c r="EI60"/>
      <c r="EJ60"/>
      <c r="EK60"/>
      <c r="EL60" s="42"/>
      <c r="EM60"/>
      <c r="EN60"/>
      <c r="EO60" s="42"/>
      <c r="EP60"/>
      <c r="EQ60"/>
      <c r="ER60"/>
      <c r="ES60"/>
      <c r="ET60"/>
      <c r="EU60" s="42"/>
      <c r="EV60"/>
      <c r="EW60"/>
      <c r="EX60" s="42"/>
      <c r="EY60"/>
      <c r="EZ60"/>
      <c r="FA60" s="42"/>
      <c r="FB60"/>
      <c r="FC60" s="42"/>
      <c r="FD60"/>
      <c r="FE60"/>
      <c r="FF60"/>
      <c r="FG60"/>
      <c r="FH60"/>
      <c r="FI60"/>
      <c r="FJ60"/>
      <c r="FK60"/>
      <c r="FL60"/>
      <c r="FM60"/>
      <c r="FN60"/>
      <c r="FO60"/>
      <c r="FP60"/>
      <c r="FQ60"/>
      <c r="FR60"/>
      <c r="FS60"/>
      <c r="FT60"/>
      <c r="FU60"/>
      <c r="FV60"/>
      <c r="FW60"/>
      <c r="FX60"/>
      <c r="FY60"/>
      <c r="FZ60"/>
      <c r="GA60" s="42"/>
      <c r="GB60"/>
      <c r="GC60"/>
      <c r="GD60"/>
      <c r="GE60"/>
      <c r="GF60"/>
      <c r="GG60"/>
      <c r="GH60"/>
      <c r="GI60"/>
    </row>
    <row r="61" spans="2:254" ht="12" customHeight="1" x14ac:dyDescent="0.15">
      <c r="B61" t="s">
        <v>542</v>
      </c>
      <c r="C61" s="42">
        <v>-48.377130000000001</v>
      </c>
      <c r="D61" s="42">
        <v>-21.053429999999999</v>
      </c>
      <c r="E61" s="42">
        <v>-49.071170000000002</v>
      </c>
      <c r="F61" s="42">
        <v>-12.161199999999999</v>
      </c>
      <c r="G61" s="42">
        <v>-45.984490000000001</v>
      </c>
      <c r="H61" s="42">
        <v>-6.4993420000000004</v>
      </c>
      <c r="I61" s="42">
        <v>-46.699950000000001</v>
      </c>
      <c r="J61" s="42">
        <v>-46.699939999999998</v>
      </c>
      <c r="K61" s="42">
        <v>-4.9594300000000002</v>
      </c>
      <c r="L61" s="42">
        <v>-38.123309999999996</v>
      </c>
      <c r="M61" s="42">
        <v>-4.6390659999999997</v>
      </c>
      <c r="N61" s="42">
        <v>-53.700049999999997</v>
      </c>
      <c r="O61" s="42">
        <v>-26.876470000000001</v>
      </c>
      <c r="P61">
        <v>-52.209150000000001</v>
      </c>
      <c r="Q61">
        <v>-8.6128809999999998</v>
      </c>
      <c r="R61">
        <v>-51.703490000000002</v>
      </c>
      <c r="S61">
        <v>-53.793460000000003</v>
      </c>
      <c r="T61">
        <v>-3.6611609999999999</v>
      </c>
      <c r="U61">
        <v>-35.88402</v>
      </c>
      <c r="V61">
        <v>-40.4557</v>
      </c>
      <c r="W61">
        <v>-64.341300000000004</v>
      </c>
      <c r="X61">
        <v>-1.338762</v>
      </c>
      <c r="Y61">
        <v>-3.6440399999999998E-2</v>
      </c>
      <c r="Z61">
        <v>0.29134270000000001</v>
      </c>
      <c r="AA61">
        <v>0.41296189999999999</v>
      </c>
      <c r="AB61">
        <v>-69.305329999999998</v>
      </c>
      <c r="AC61">
        <v>-46.699950000000001</v>
      </c>
      <c r="AD61">
        <v>-26.431930000000001</v>
      </c>
      <c r="AE61">
        <v>-71.054130000000001</v>
      </c>
      <c r="AF61">
        <v>-46.699629999999999</v>
      </c>
      <c r="AG61">
        <v>-19.245280000000001</v>
      </c>
      <c r="AH61">
        <v>-38.101300000000002</v>
      </c>
      <c r="AI61">
        <v>-38.097709999999999</v>
      </c>
      <c r="AJ61">
        <v>-38.099319999999999</v>
      </c>
      <c r="AK61">
        <v>0.57303009999999999</v>
      </c>
      <c r="AL61">
        <v>0.58551200000000003</v>
      </c>
      <c r="AM61">
        <v>-38.37247</v>
      </c>
      <c r="AN61">
        <v>-73.877660000000006</v>
      </c>
      <c r="AO61">
        <v>-2.7304569999999999</v>
      </c>
      <c r="AP61">
        <v>-4.6390659999999997</v>
      </c>
      <c r="AQ61">
        <v>-0.35284919999999997</v>
      </c>
      <c r="AR61">
        <v>-2.6677219999999999</v>
      </c>
      <c r="AS61">
        <v>-4.6390659999999997</v>
      </c>
      <c r="AT61">
        <v>1.8687800000000001</v>
      </c>
      <c r="AU61">
        <v>0.55320420000000003</v>
      </c>
      <c r="AV61">
        <v>-38.370849999999997</v>
      </c>
      <c r="AW61">
        <v>-37.899850000000001</v>
      </c>
      <c r="AX61">
        <v>-37.899850000000001</v>
      </c>
      <c r="AY61">
        <v>-36.712780000000002</v>
      </c>
      <c r="AZ61">
        <v>-41.400060000000003</v>
      </c>
      <c r="BA61">
        <v>-38.073450000000001</v>
      </c>
      <c r="BB61">
        <v>-41.388629999999999</v>
      </c>
      <c r="BC61">
        <v>-38.376249999999999</v>
      </c>
      <c r="BD61">
        <v>-41.914659999999998</v>
      </c>
      <c r="BE61">
        <v>-38.055410000000002</v>
      </c>
      <c r="BF61">
        <v>-38.048760000000001</v>
      </c>
      <c r="BG61">
        <v>-38.098489999999998</v>
      </c>
      <c r="BH61" t="s">
        <v>140</v>
      </c>
      <c r="BI61" t="s">
        <v>140</v>
      </c>
      <c r="BJ61" t="s">
        <v>140</v>
      </c>
      <c r="BK61">
        <v>-38.243450000000003</v>
      </c>
      <c r="BL61" t="s">
        <v>140</v>
      </c>
      <c r="BM61" t="s">
        <v>140</v>
      </c>
      <c r="BN61" t="s">
        <v>140</v>
      </c>
      <c r="BO61" t="s">
        <v>140</v>
      </c>
      <c r="BP61" t="s">
        <v>140</v>
      </c>
      <c r="BQ61">
        <v>-38.628120000000003</v>
      </c>
      <c r="BR61">
        <v>-23.43375</v>
      </c>
      <c r="BS61">
        <v>-37.940869999999997</v>
      </c>
      <c r="BT61">
        <v>-37.936660000000003</v>
      </c>
      <c r="BU61">
        <v>-37.899850000000001</v>
      </c>
      <c r="BV61">
        <v>-41.413290000000003</v>
      </c>
      <c r="BW61">
        <v>-41.392659999999999</v>
      </c>
      <c r="BX61">
        <v>-37.899850000000001</v>
      </c>
      <c r="BY61">
        <v>-38.51493</v>
      </c>
      <c r="BZ61">
        <v>-37.899850000000001</v>
      </c>
      <c r="CA61">
        <v>-41.918900000000001</v>
      </c>
      <c r="CB61">
        <v>-38.055410000000002</v>
      </c>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row>
    <row r="62" spans="2:254" ht="12" customHeight="1" x14ac:dyDescent="0.15">
      <c r="B62" t="s">
        <v>543</v>
      </c>
      <c r="C62">
        <v>-1.193705</v>
      </c>
      <c r="D62">
        <v>-0.57571110000000003</v>
      </c>
      <c r="E62" s="42">
        <v>-1.1453230000000001</v>
      </c>
      <c r="F62" s="42">
        <v>-0.39116869999999998</v>
      </c>
      <c r="G62" s="42">
        <v>-1.2763610000000001</v>
      </c>
      <c r="H62">
        <v>-0.22477920000000001</v>
      </c>
      <c r="I62">
        <v>-1.5589789999999999</v>
      </c>
      <c r="J62">
        <v>-1.558978</v>
      </c>
      <c r="K62">
        <v>-0.17313239999999999</v>
      </c>
      <c r="L62" s="42">
        <v>-2.1117270000000001</v>
      </c>
      <c r="M62">
        <v>-0.16330149999999999</v>
      </c>
      <c r="N62">
        <v>-1.0295160000000001</v>
      </c>
      <c r="O62">
        <v>-0.66004499999999999</v>
      </c>
      <c r="P62" s="42">
        <v>-1.190096</v>
      </c>
      <c r="Q62">
        <v>-0.2783506</v>
      </c>
      <c r="R62">
        <v>-1.4207080000000001</v>
      </c>
      <c r="S62">
        <v>-1.2439439999999999</v>
      </c>
      <c r="T62">
        <v>-0.12717329999999999</v>
      </c>
      <c r="U62">
        <v>-0.78800619999999999</v>
      </c>
      <c r="V62" s="42">
        <v>-0.82454130000000003</v>
      </c>
      <c r="W62">
        <v>-1.1709879999999999</v>
      </c>
      <c r="X62" s="42">
        <v>-4.5058800000000003E-2</v>
      </c>
      <c r="Y62" s="42">
        <v>-1.2891000000000001E-3</v>
      </c>
      <c r="Z62">
        <v>1.0381100000000001E-2</v>
      </c>
      <c r="AA62">
        <v>1.4714700000000001E-2</v>
      </c>
      <c r="AB62" s="42">
        <v>-1.140398</v>
      </c>
      <c r="AC62">
        <v>-1.558978</v>
      </c>
      <c r="AD62">
        <v>-0.73590089999999997</v>
      </c>
      <c r="AE62">
        <v>-0.67779040000000002</v>
      </c>
      <c r="AF62">
        <v>-1.5589729999999999</v>
      </c>
      <c r="AG62" s="42">
        <v>-0.59714469999999997</v>
      </c>
      <c r="AH62" s="42">
        <v>-2.1119829999999999</v>
      </c>
      <c r="AI62">
        <v>-2.1126260000000001</v>
      </c>
      <c r="AJ62">
        <v>-2.1118839999999999</v>
      </c>
      <c r="AK62">
        <v>2.0171399999999999E-2</v>
      </c>
      <c r="AL62">
        <v>2.06246E-2</v>
      </c>
      <c r="AM62">
        <v>-2.1299959999999998</v>
      </c>
      <c r="AN62">
        <v>-1.2437560000000001</v>
      </c>
      <c r="AO62">
        <v>-9.6115800000000001E-2</v>
      </c>
      <c r="AP62">
        <v>-0.16330149999999999</v>
      </c>
      <c r="AQ62">
        <v>-1.24207E-2</v>
      </c>
      <c r="AR62">
        <v>-9.3907400000000002E-2</v>
      </c>
      <c r="AS62">
        <v>-0.16330149999999999</v>
      </c>
      <c r="AT62">
        <v>6.5783599999999998E-2</v>
      </c>
      <c r="AU62" s="42">
        <v>1.98423E-2</v>
      </c>
      <c r="AV62" s="42">
        <v>-2.1299060000000001</v>
      </c>
      <c r="AW62" s="42">
        <v>-2.103761</v>
      </c>
      <c r="AX62">
        <v>-2.103761</v>
      </c>
      <c r="AY62">
        <v>-2.0378690000000002</v>
      </c>
      <c r="AZ62">
        <v>-1.4931829999999999</v>
      </c>
      <c r="BA62">
        <v>-2.084619</v>
      </c>
      <c r="BB62">
        <v>-1.4927710000000001</v>
      </c>
      <c r="BC62">
        <v>-1.9714320000000001</v>
      </c>
      <c r="BD62">
        <v>-1.467149</v>
      </c>
      <c r="BE62">
        <v>-2.0881609999999999</v>
      </c>
      <c r="BF62">
        <v>-2.087796</v>
      </c>
      <c r="BG62" s="42">
        <v>-2.1119319999999999</v>
      </c>
      <c r="BH62" s="42" t="s">
        <v>140</v>
      </c>
      <c r="BI62" t="s">
        <v>140</v>
      </c>
      <c r="BJ62" t="s">
        <v>140</v>
      </c>
      <c r="BK62">
        <v>-2.100975</v>
      </c>
      <c r="BL62" t="s">
        <v>140</v>
      </c>
      <c r="BM62" t="s">
        <v>140</v>
      </c>
      <c r="BN62" t="s">
        <v>140</v>
      </c>
      <c r="BO62" t="s">
        <v>140</v>
      </c>
      <c r="BP62" t="s">
        <v>140</v>
      </c>
      <c r="BQ62">
        <v>-2.001922</v>
      </c>
      <c r="BR62">
        <v>-0.6462251</v>
      </c>
      <c r="BS62">
        <v>-2.1060379999999999</v>
      </c>
      <c r="BT62">
        <v>-2.1058050000000001</v>
      </c>
      <c r="BU62">
        <v>-2.103761</v>
      </c>
      <c r="BV62">
        <v>-1.49366</v>
      </c>
      <c r="BW62">
        <v>-1.4929159999999999</v>
      </c>
      <c r="BX62">
        <v>-2.103761</v>
      </c>
      <c r="BY62">
        <v>-1.9389149999999999</v>
      </c>
      <c r="BZ62" s="42">
        <v>-2.103761</v>
      </c>
      <c r="CA62" s="42">
        <v>-1.4672970000000001</v>
      </c>
      <c r="CB62" s="42">
        <v>-2.0881609999999999</v>
      </c>
      <c r="CC62"/>
      <c r="CD62"/>
      <c r="CE62" s="42"/>
      <c r="CF62"/>
      <c r="CG62"/>
      <c r="CH62" s="42"/>
      <c r="CI62" s="42"/>
      <c r="CJ62" s="42"/>
      <c r="CK62"/>
      <c r="CL62"/>
      <c r="CM62"/>
      <c r="CN62"/>
      <c r="CO62"/>
      <c r="CP62"/>
      <c r="CQ62"/>
      <c r="CR62"/>
      <c r="CS62"/>
      <c r="CT62"/>
      <c r="CU62" s="42"/>
      <c r="CV62" s="42"/>
      <c r="CW62"/>
      <c r="CX62"/>
      <c r="CY62" s="42"/>
      <c r="CZ62" s="42"/>
      <c r="DA62"/>
      <c r="DB62" s="42"/>
      <c r="DC62" s="42"/>
      <c r="DD62"/>
      <c r="DE62"/>
      <c r="DF62" s="42"/>
      <c r="DG62" s="42"/>
      <c r="DH62"/>
      <c r="DI62" s="42"/>
      <c r="DJ62"/>
      <c r="DK62"/>
      <c r="DL62"/>
      <c r="DM62"/>
      <c r="DN62"/>
      <c r="DO62"/>
      <c r="DP62"/>
      <c r="DQ62"/>
      <c r="DR62"/>
      <c r="DS62"/>
      <c r="DT62"/>
      <c r="DU62"/>
      <c r="DV62"/>
      <c r="DW62"/>
      <c r="DX62"/>
      <c r="DY62"/>
      <c r="DZ62"/>
      <c r="EA62"/>
      <c r="EB62"/>
      <c r="EC62"/>
      <c r="ED62"/>
      <c r="EE62"/>
      <c r="EF62"/>
      <c r="EG62"/>
      <c r="EH62"/>
      <c r="EI62"/>
      <c r="EJ62"/>
      <c r="EK62"/>
      <c r="EL62" s="42"/>
      <c r="EM62" s="42"/>
      <c r="EN62" s="42"/>
      <c r="EO62" s="42"/>
      <c r="EP62"/>
      <c r="EQ62"/>
      <c r="ER62" s="42"/>
      <c r="ES62" s="42"/>
      <c r="ET62" s="42"/>
      <c r="EU62" s="42"/>
      <c r="EV62" s="42"/>
      <c r="EW62" s="42"/>
      <c r="EX62"/>
      <c r="EY62"/>
      <c r="EZ62"/>
      <c r="FA62"/>
      <c r="FB62"/>
      <c r="FC62"/>
      <c r="FD62" s="42"/>
      <c r="FE62" s="42"/>
      <c r="FF62" s="42"/>
      <c r="FG62" s="42"/>
      <c r="FH62"/>
      <c r="FI62"/>
      <c r="FJ62" s="42"/>
      <c r="FK62" s="42"/>
      <c r="FL62" s="42"/>
      <c r="FM62" s="42"/>
      <c r="FN62" s="42"/>
      <c r="FO62" s="42"/>
      <c r="FP62" s="42"/>
      <c r="FQ62"/>
      <c r="FR62"/>
      <c r="FS62"/>
      <c r="FT62"/>
      <c r="FU62"/>
      <c r="FV62"/>
      <c r="FW62"/>
      <c r="FX62"/>
      <c r="FY62"/>
      <c r="FZ62"/>
      <c r="GA62"/>
      <c r="GB62"/>
      <c r="GC62"/>
      <c r="GD62"/>
      <c r="GE62"/>
      <c r="GF62"/>
      <c r="GG62"/>
      <c r="GH62"/>
      <c r="GI62"/>
      <c r="GM62" s="3"/>
      <c r="GO62" s="3"/>
      <c r="GS62" s="3"/>
      <c r="GU62" s="3"/>
      <c r="GV62" s="3"/>
      <c r="GX62" s="3"/>
      <c r="GY62" s="3"/>
      <c r="GZ62" s="3"/>
      <c r="HA62" s="3"/>
      <c r="HB62" s="3"/>
      <c r="HC62" s="3"/>
      <c r="HD62" s="3"/>
      <c r="HE62" s="3"/>
      <c r="HF62" s="3"/>
      <c r="HG62" s="3"/>
      <c r="HH62" s="3"/>
      <c r="HI62" s="3"/>
      <c r="HK62" s="3"/>
      <c r="HL62" s="3"/>
      <c r="HM62" s="3"/>
      <c r="HN62" s="3"/>
      <c r="IK62" s="3"/>
      <c r="IL62" s="3"/>
    </row>
    <row r="63" spans="2:254" ht="12" customHeight="1" x14ac:dyDescent="0.15">
      <c r="B63" t="s">
        <v>544</v>
      </c>
      <c r="C63" s="42">
        <v>2.11749E-2</v>
      </c>
      <c r="D63" s="42">
        <v>5.0555000000000001E-4</v>
      </c>
      <c r="E63" s="42">
        <v>1.9573299999999998E-2</v>
      </c>
      <c r="F63" s="42">
        <v>5.1568899999999995E-4</v>
      </c>
      <c r="G63" s="42">
        <v>2.4314599999999999E-2</v>
      </c>
      <c r="H63" s="42">
        <v>5.3143999999999999E-4</v>
      </c>
      <c r="I63" s="42">
        <v>3.2219999999999999E-2</v>
      </c>
      <c r="J63">
        <v>3.2219999999999999E-2</v>
      </c>
      <c r="K63" s="42">
        <v>6.6545199999999997E-4</v>
      </c>
      <c r="L63" s="42">
        <v>5.4780099999999998E-2</v>
      </c>
      <c r="M63" s="42">
        <v>6.5209999999999997E-4</v>
      </c>
      <c r="N63" s="42">
        <v>1.60754E-2</v>
      </c>
      <c r="O63" s="42">
        <v>3.2328599999999999E-4</v>
      </c>
      <c r="P63" s="42">
        <v>2.0179200000000001E-2</v>
      </c>
      <c r="Q63" s="42">
        <v>3.1970000000000002E-4</v>
      </c>
      <c r="R63" s="42">
        <v>2.6643900000000002E-2</v>
      </c>
      <c r="S63" s="42">
        <v>1.1562100000000001E-2</v>
      </c>
      <c r="T63" s="42">
        <v>3.83011E-4</v>
      </c>
      <c r="U63" s="42">
        <v>1.4404199999999999E-4</v>
      </c>
      <c r="V63" s="42">
        <v>5.2947500000000001E-5</v>
      </c>
      <c r="W63" s="42">
        <v>1.7779E-2</v>
      </c>
      <c r="X63" s="42">
        <v>3.8395000000000001E-5</v>
      </c>
      <c r="Y63" s="42">
        <v>3.8766700000000003E-5</v>
      </c>
      <c r="Z63" s="42">
        <v>3.92968E-5</v>
      </c>
      <c r="AA63" s="42">
        <v>4.3472300000000001E-5</v>
      </c>
      <c r="AB63" s="42">
        <v>1.6038699999999999E-2</v>
      </c>
      <c r="AC63">
        <v>3.2219999999999999E-2</v>
      </c>
      <c r="AD63" s="42">
        <v>5.7158299999999998E-5</v>
      </c>
      <c r="AE63" s="42">
        <v>9.7640000000000001E-3</v>
      </c>
      <c r="AF63" s="42">
        <v>3.2219999999999999E-2</v>
      </c>
      <c r="AG63" s="42">
        <v>1.7492599999999999E-5</v>
      </c>
      <c r="AH63" s="42">
        <v>5.4815900000000001E-2</v>
      </c>
      <c r="AI63" s="42">
        <v>5.4839699999999998E-2</v>
      </c>
      <c r="AJ63" s="42">
        <v>5.4852699999999997E-2</v>
      </c>
      <c r="AK63" s="42">
        <v>4.2951399999999997E-5</v>
      </c>
      <c r="AL63" s="42">
        <v>4.2763799999999999E-5</v>
      </c>
      <c r="AM63" s="42">
        <v>5.5047899999999997E-2</v>
      </c>
      <c r="AN63" s="42">
        <v>1.7990099999999998E-2</v>
      </c>
      <c r="AO63" s="42">
        <v>4.9346800000000005E-4</v>
      </c>
      <c r="AP63" s="42">
        <v>6.5209999999999997E-4</v>
      </c>
      <c r="AQ63" s="42">
        <v>1.51559E-4</v>
      </c>
      <c r="AR63" s="42">
        <v>2.1579499999999999E-4</v>
      </c>
      <c r="AS63" s="42">
        <v>6.5209999999999997E-4</v>
      </c>
      <c r="AT63" s="42">
        <v>3.4113199999999997E-5</v>
      </c>
      <c r="AU63" s="42">
        <v>3.9811300000000003E-5</v>
      </c>
      <c r="AV63" s="42">
        <v>5.5047899999999997E-2</v>
      </c>
      <c r="AW63" s="42">
        <v>5.5006600000000003E-2</v>
      </c>
      <c r="AX63" s="42">
        <v>5.5006600000000003E-2</v>
      </c>
      <c r="AY63" s="42">
        <v>5.4899700000000003E-2</v>
      </c>
      <c r="AZ63" s="42">
        <v>3.9321500000000002E-2</v>
      </c>
      <c r="BA63">
        <v>5.42283E-2</v>
      </c>
      <c r="BB63" s="42">
        <v>3.9317100000000001E-2</v>
      </c>
      <c r="BC63" s="42">
        <v>5.18664E-2</v>
      </c>
      <c r="BD63" s="42">
        <v>4.0951399999999999E-2</v>
      </c>
      <c r="BE63" s="42">
        <v>5.4354300000000001E-2</v>
      </c>
      <c r="BF63" s="42">
        <v>5.4350500000000003E-2</v>
      </c>
      <c r="BG63" s="42">
        <v>5.4850599999999999E-2</v>
      </c>
      <c r="BH63" s="42" t="s">
        <v>140</v>
      </c>
      <c r="BI63" s="42" t="s">
        <v>140</v>
      </c>
      <c r="BJ63" t="s">
        <v>140</v>
      </c>
      <c r="BK63" s="42">
        <v>5.4189300000000003E-2</v>
      </c>
      <c r="BL63" s="42" t="s">
        <v>140</v>
      </c>
      <c r="BM63" s="42" t="s">
        <v>140</v>
      </c>
      <c r="BN63" s="42" t="s">
        <v>140</v>
      </c>
      <c r="BO63" s="42" t="s">
        <v>140</v>
      </c>
      <c r="BP63" s="42" t="s">
        <v>140</v>
      </c>
      <c r="BQ63" s="42">
        <v>5.0869499999999998E-2</v>
      </c>
      <c r="BR63" s="42">
        <v>2.1999999999999999E-5</v>
      </c>
      <c r="BS63" s="42">
        <v>5.5029399999999999E-2</v>
      </c>
      <c r="BT63">
        <v>5.5027600000000003E-2</v>
      </c>
      <c r="BU63">
        <v>5.5006600000000003E-2</v>
      </c>
      <c r="BV63" s="42">
        <v>3.9328000000000002E-2</v>
      </c>
      <c r="BW63">
        <v>3.9319100000000003E-2</v>
      </c>
      <c r="BX63">
        <v>5.5006600000000003E-2</v>
      </c>
      <c r="BY63">
        <v>5.1203600000000002E-2</v>
      </c>
      <c r="BZ63">
        <v>5.5006600000000003E-2</v>
      </c>
      <c r="CA63">
        <v>4.0952700000000002E-2</v>
      </c>
      <c r="CB63">
        <v>5.4354300000000001E-2</v>
      </c>
      <c r="CC63"/>
      <c r="CD63"/>
      <c r="CE63"/>
      <c r="CF63" s="42"/>
      <c r="CG63" s="42"/>
      <c r="CH63" s="42"/>
      <c r="CI63" s="42"/>
      <c r="CJ63" s="42"/>
      <c r="CK63" s="42"/>
      <c r="CL63" s="42"/>
      <c r="CM63" s="42"/>
      <c r="CN63" s="42"/>
      <c r="CO63" s="42"/>
      <c r="CP63" s="42"/>
      <c r="CQ63"/>
      <c r="CR63" s="42"/>
      <c r="CS63" s="42"/>
      <c r="CT63"/>
      <c r="CU63" s="42"/>
      <c r="CV63"/>
      <c r="CW63"/>
      <c r="CX63"/>
      <c r="CY63" s="42"/>
      <c r="CZ63" s="42"/>
      <c r="DA63" s="42"/>
      <c r="DB63" s="42"/>
      <c r="DC63" s="42"/>
      <c r="DD63" s="42"/>
      <c r="DE63" s="42"/>
      <c r="DF63"/>
      <c r="DG63"/>
      <c r="DH63"/>
      <c r="DI63"/>
      <c r="DJ63" s="42"/>
      <c r="DK63" s="42"/>
      <c r="DL63" s="42"/>
      <c r="DM63" s="42"/>
      <c r="DN63"/>
      <c r="DO63" s="42"/>
      <c r="DP63" s="42"/>
      <c r="DQ63"/>
      <c r="DR63"/>
      <c r="DS63" s="42"/>
      <c r="DT63" s="42"/>
      <c r="DU63" s="42"/>
      <c r="DV63" s="42"/>
      <c r="DW63" s="42"/>
      <c r="DX63" s="42"/>
      <c r="DY63"/>
      <c r="DZ63"/>
      <c r="EA63"/>
      <c r="EB63" s="42"/>
      <c r="EC63" s="42"/>
      <c r="ED63"/>
      <c r="EE63" s="42"/>
      <c r="EF63" s="42"/>
      <c r="EG63" s="42"/>
      <c r="EH63" s="42"/>
      <c r="EI63" s="42"/>
      <c r="EJ63" s="42"/>
      <c r="EK63" s="42"/>
      <c r="EL63" s="42"/>
      <c r="EM63"/>
      <c r="EN63" s="42"/>
      <c r="EO63" s="42"/>
      <c r="EP63"/>
      <c r="EQ63" s="42"/>
      <c r="ER63" s="42"/>
      <c r="ES63"/>
      <c r="ET63" s="42"/>
      <c r="EU63"/>
      <c r="EV63"/>
      <c r="EW63" s="42"/>
      <c r="EX63"/>
      <c r="EY63"/>
      <c r="EZ63" s="42"/>
      <c r="FA63"/>
      <c r="FB63"/>
      <c r="FC63"/>
      <c r="FD63" s="42"/>
      <c r="FE63" s="42"/>
      <c r="FF63"/>
      <c r="FG63"/>
      <c r="FH63"/>
      <c r="FI63"/>
      <c r="FJ63"/>
      <c r="FK63"/>
      <c r="FL63"/>
      <c r="FM63"/>
      <c r="FN63"/>
      <c r="FO63"/>
      <c r="FP63"/>
      <c r="FQ63"/>
      <c r="FR63" s="42"/>
      <c r="FS63"/>
      <c r="FT63"/>
      <c r="FU63" s="42"/>
      <c r="FV63"/>
      <c r="FW63"/>
      <c r="FX63"/>
      <c r="FY63"/>
      <c r="FZ63" s="42"/>
      <c r="GA63" s="42"/>
      <c r="GB63"/>
      <c r="GC63" s="42"/>
      <c r="GD63" s="42"/>
      <c r="GE63" s="42"/>
      <c r="GF63" s="42"/>
      <c r="GG63"/>
      <c r="GH63"/>
      <c r="GI63"/>
    </row>
    <row r="64" spans="2:254" ht="12" customHeight="1" x14ac:dyDescent="0.15">
      <c r="B64" t="s">
        <v>165</v>
      </c>
      <c r="C64">
        <v>858.15319999999997</v>
      </c>
      <c r="D64">
        <v>18.487680000000001</v>
      </c>
      <c r="E64">
        <v>838.61680000000001</v>
      </c>
      <c r="F64">
        <v>16.03246</v>
      </c>
      <c r="G64">
        <v>876.00509999999997</v>
      </c>
      <c r="H64">
        <v>15.366250000000001</v>
      </c>
      <c r="I64">
        <v>965.16669999999999</v>
      </c>
      <c r="J64">
        <v>965.16679999999997</v>
      </c>
      <c r="K64">
        <v>19.062069999999999</v>
      </c>
      <c r="L64">
        <v>988.95370000000003</v>
      </c>
      <c r="M64">
        <v>18.524830000000001</v>
      </c>
      <c r="N64">
        <v>838.50059999999996</v>
      </c>
      <c r="O64">
        <v>13.16391</v>
      </c>
      <c r="P64">
        <v>885.25829999999996</v>
      </c>
      <c r="Q64">
        <v>9.8923260000000006</v>
      </c>
      <c r="R64">
        <v>969.64710000000002</v>
      </c>
      <c r="S64">
        <v>499.99829999999997</v>
      </c>
      <c r="T64">
        <v>11.02642</v>
      </c>
      <c r="U64">
        <v>6.559323</v>
      </c>
      <c r="V64">
        <v>2.5978439999999998</v>
      </c>
      <c r="W64">
        <v>976.89229999999998</v>
      </c>
      <c r="X64">
        <v>1.1407700000000001</v>
      </c>
      <c r="Y64">
        <v>1.095825</v>
      </c>
      <c r="Z64">
        <v>1.1028469999999999</v>
      </c>
      <c r="AA64">
        <v>1.2200310000000001</v>
      </c>
      <c r="AB64">
        <v>974.72059999999999</v>
      </c>
      <c r="AC64">
        <v>965.1671</v>
      </c>
      <c r="AD64">
        <v>2.0530010000000001</v>
      </c>
      <c r="AE64">
        <v>1023.58</v>
      </c>
      <c r="AF64">
        <v>965.1635</v>
      </c>
      <c r="AG64">
        <v>0.56376709999999997</v>
      </c>
      <c r="AH64">
        <v>988.90840000000003</v>
      </c>
      <c r="AI64">
        <v>988.9443</v>
      </c>
      <c r="AJ64">
        <v>989.56769999999995</v>
      </c>
      <c r="AK64">
        <v>1.2201630000000001</v>
      </c>
      <c r="AL64">
        <v>1.2140200000000001</v>
      </c>
      <c r="AM64">
        <v>991.70450000000005</v>
      </c>
      <c r="AN64">
        <v>1068.5940000000001</v>
      </c>
      <c r="AO64">
        <v>14.01843</v>
      </c>
      <c r="AP64">
        <v>18.524830000000001</v>
      </c>
      <c r="AQ64">
        <v>4.3054829999999997</v>
      </c>
      <c r="AR64">
        <v>6.130287</v>
      </c>
      <c r="AS64">
        <v>18.524830000000001</v>
      </c>
      <c r="AT64">
        <v>0.96908740000000004</v>
      </c>
      <c r="AU64">
        <v>1.109937</v>
      </c>
      <c r="AV64">
        <v>991.70450000000005</v>
      </c>
      <c r="AW64">
        <v>990.96019999999999</v>
      </c>
      <c r="AX64">
        <v>990.96019999999999</v>
      </c>
      <c r="AY64">
        <v>989.03470000000004</v>
      </c>
      <c r="AZ64">
        <v>1090.232</v>
      </c>
      <c r="BA64">
        <v>990.42579999999998</v>
      </c>
      <c r="BB64">
        <v>1090.1089999999999</v>
      </c>
      <c r="BC64">
        <v>1009.641</v>
      </c>
      <c r="BD64">
        <v>1169.933</v>
      </c>
      <c r="BE64">
        <v>990.57360000000006</v>
      </c>
      <c r="BF64">
        <v>990.50509999999997</v>
      </c>
      <c r="BG64">
        <v>989.48540000000003</v>
      </c>
      <c r="BH64" t="s">
        <v>140</v>
      </c>
      <c r="BI64" t="s">
        <v>140</v>
      </c>
      <c r="BJ64" t="s">
        <v>140</v>
      </c>
      <c r="BK64">
        <v>986.39390000000003</v>
      </c>
      <c r="BL64" t="s">
        <v>140</v>
      </c>
      <c r="BM64" t="s">
        <v>140</v>
      </c>
      <c r="BN64" t="s">
        <v>140</v>
      </c>
      <c r="BO64" t="s">
        <v>140</v>
      </c>
      <c r="BP64" t="s">
        <v>140</v>
      </c>
      <c r="BQ64">
        <v>981.55359999999996</v>
      </c>
      <c r="BR64">
        <v>0.79777390000000004</v>
      </c>
      <c r="BS64">
        <v>991.37059999999997</v>
      </c>
      <c r="BT64">
        <v>991.33780000000002</v>
      </c>
      <c r="BU64">
        <v>990.96019999999999</v>
      </c>
      <c r="BV64">
        <v>1090.412</v>
      </c>
      <c r="BW64">
        <v>1090.164</v>
      </c>
      <c r="BX64">
        <v>990.96019999999999</v>
      </c>
      <c r="BY64">
        <v>1017.1180000000001</v>
      </c>
      <c r="BZ64">
        <v>990.96019999999999</v>
      </c>
      <c r="CA64">
        <v>1169.9690000000001</v>
      </c>
      <c r="CB64">
        <v>990.57360000000006</v>
      </c>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s="42"/>
      <c r="EO64"/>
      <c r="EP64"/>
      <c r="EQ64"/>
      <c r="ER64" s="42"/>
      <c r="ES64"/>
      <c r="ET64" s="42"/>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row>
    <row r="65" spans="2:251" ht="12" customHeight="1" x14ac:dyDescent="0.15">
      <c r="B65" t="s">
        <v>166</v>
      </c>
      <c r="C65">
        <v>40.526859999999999</v>
      </c>
      <c r="D65" s="42">
        <v>36.569429999999997</v>
      </c>
      <c r="E65">
        <v>42.844830000000002</v>
      </c>
      <c r="F65" s="42">
        <v>31.089400000000001</v>
      </c>
      <c r="G65">
        <v>36.027810000000002</v>
      </c>
      <c r="H65">
        <v>28.914339999999999</v>
      </c>
      <c r="I65">
        <v>29.955480000000001</v>
      </c>
      <c r="J65" s="42">
        <v>29.955480000000001</v>
      </c>
      <c r="K65">
        <v>28.645289999999999</v>
      </c>
      <c r="L65">
        <v>18.053149999999999</v>
      </c>
      <c r="M65">
        <v>28.407979999999998</v>
      </c>
      <c r="N65">
        <v>52.160490000000003</v>
      </c>
      <c r="O65">
        <v>40.719140000000003</v>
      </c>
      <c r="P65">
        <v>43.869689999999999</v>
      </c>
      <c r="Q65" s="42">
        <v>30.94257</v>
      </c>
      <c r="R65">
        <v>36.392760000000003</v>
      </c>
      <c r="S65">
        <v>43.244300000000003</v>
      </c>
      <c r="T65">
        <v>28.788740000000001</v>
      </c>
      <c r="U65" s="42">
        <v>45.537739999999999</v>
      </c>
      <c r="V65" s="42">
        <v>49.064500000000002</v>
      </c>
      <c r="W65" s="42">
        <v>54.946159999999999</v>
      </c>
      <c r="X65" s="42">
        <v>29.711410000000001</v>
      </c>
      <c r="Y65" s="42">
        <v>28.267150000000001</v>
      </c>
      <c r="Z65">
        <v>28.064550000000001</v>
      </c>
      <c r="AA65">
        <v>28.064550000000001</v>
      </c>
      <c r="AB65">
        <v>60.772930000000002</v>
      </c>
      <c r="AC65">
        <v>29.955480000000001</v>
      </c>
      <c r="AD65">
        <v>35.91778</v>
      </c>
      <c r="AE65">
        <v>104.83199999999999</v>
      </c>
      <c r="AF65">
        <v>29.955390000000001</v>
      </c>
      <c r="AG65">
        <v>32.228830000000002</v>
      </c>
      <c r="AH65">
        <v>18.04054</v>
      </c>
      <c r="AI65">
        <v>18.033339999999999</v>
      </c>
      <c r="AJ65">
        <v>18.04044</v>
      </c>
      <c r="AK65">
        <v>28.407979999999998</v>
      </c>
      <c r="AL65" s="42">
        <v>28.38897</v>
      </c>
      <c r="AM65" s="42">
        <v>18.015280000000001</v>
      </c>
      <c r="AN65">
        <v>59.398820000000001</v>
      </c>
      <c r="AO65">
        <v>28.407979999999998</v>
      </c>
      <c r="AP65">
        <v>28.407979999999998</v>
      </c>
      <c r="AQ65">
        <v>28.407979999999998</v>
      </c>
      <c r="AR65">
        <v>28.407979999999998</v>
      </c>
      <c r="AS65">
        <v>28.407979999999998</v>
      </c>
      <c r="AT65">
        <v>28.407979999999998</v>
      </c>
      <c r="AU65" s="42">
        <v>27.87997</v>
      </c>
      <c r="AV65" s="42">
        <v>18.015280000000001</v>
      </c>
      <c r="AW65" s="42">
        <v>18.015280000000001</v>
      </c>
      <c r="AX65" s="42">
        <v>18.015280000000001</v>
      </c>
      <c r="AY65">
        <v>18.015280000000001</v>
      </c>
      <c r="AZ65">
        <v>27.72606</v>
      </c>
      <c r="BA65">
        <v>18.26399</v>
      </c>
      <c r="BB65">
        <v>27.726050000000001</v>
      </c>
      <c r="BC65">
        <v>19.466180000000001</v>
      </c>
      <c r="BD65">
        <v>28.56879</v>
      </c>
      <c r="BE65">
        <v>18.22437</v>
      </c>
      <c r="BF65">
        <v>18.22437</v>
      </c>
      <c r="BG65" s="42">
        <v>18.039639999999999</v>
      </c>
      <c r="BH65" s="42" t="s">
        <v>140</v>
      </c>
      <c r="BI65" s="42" t="s">
        <v>140</v>
      </c>
      <c r="BJ65" s="42" t="s">
        <v>140</v>
      </c>
      <c r="BK65">
        <v>18.20271</v>
      </c>
      <c r="BL65" s="42" t="s">
        <v>140</v>
      </c>
      <c r="BM65" s="42" t="s">
        <v>140</v>
      </c>
      <c r="BN65" s="42" t="s">
        <v>140</v>
      </c>
      <c r="BO65" s="42" t="s">
        <v>140</v>
      </c>
      <c r="BP65" s="42" t="s">
        <v>140</v>
      </c>
      <c r="BQ65" s="42">
        <v>19.29551</v>
      </c>
      <c r="BR65" s="42">
        <v>36.262520000000002</v>
      </c>
      <c r="BS65" s="42">
        <v>18.015280000000001</v>
      </c>
      <c r="BT65" s="42">
        <v>18.015280000000001</v>
      </c>
      <c r="BU65" s="42">
        <v>18.015280000000001</v>
      </c>
      <c r="BV65">
        <v>27.72606</v>
      </c>
      <c r="BW65" s="42">
        <v>27.726050000000001</v>
      </c>
      <c r="BX65" s="42">
        <v>18.015280000000001</v>
      </c>
      <c r="BY65" s="42">
        <v>19.864159999999998</v>
      </c>
      <c r="BZ65" s="42">
        <v>18.015280000000001</v>
      </c>
      <c r="CA65" s="42">
        <v>28.56879</v>
      </c>
      <c r="CB65" s="42">
        <v>18.22437</v>
      </c>
      <c r="CC65" s="42"/>
      <c r="CD65" s="42"/>
      <c r="CE65" s="42"/>
      <c r="CF65" s="42"/>
      <c r="CG65" s="42"/>
      <c r="CH65" s="42"/>
      <c r="CI65" s="42"/>
      <c r="CJ65" s="42"/>
      <c r="CK65" s="42"/>
      <c r="CL65" s="42"/>
      <c r="CM65" s="42"/>
      <c r="CN65" s="42"/>
      <c r="CO65" s="42"/>
      <c r="CP65" s="42"/>
      <c r="CQ65" s="42"/>
      <c r="CR65"/>
      <c r="CS65" s="42"/>
      <c r="CT65" s="42"/>
      <c r="CU65" s="42"/>
      <c r="CV65" s="42"/>
      <c r="CW65" s="42"/>
      <c r="CX65" s="42"/>
      <c r="CY65" s="42"/>
      <c r="CZ65" s="42"/>
      <c r="DA65" s="42"/>
      <c r="DB65" s="42"/>
      <c r="DC65" s="42"/>
      <c r="DD65" s="42"/>
      <c r="DE65" s="42"/>
      <c r="DF65" s="42"/>
      <c r="DG65" s="42"/>
      <c r="DH65" s="42"/>
      <c r="DI65" s="42"/>
      <c r="DJ65"/>
      <c r="DK65"/>
      <c r="DL65" s="42"/>
      <c r="DM65" s="42"/>
      <c r="DN65" s="42"/>
      <c r="DO65" s="42"/>
      <c r="DP65" s="42"/>
      <c r="DQ65" s="42"/>
      <c r="DR65" s="42"/>
      <c r="DS65" s="42"/>
      <c r="DT65" s="42"/>
      <c r="DU65" s="42"/>
      <c r="DV65" s="42"/>
      <c r="DW65" s="42"/>
      <c r="DX65" s="42"/>
      <c r="DY65"/>
      <c r="DZ65" s="42"/>
      <c r="EA65" s="42"/>
      <c r="EB65" s="42"/>
      <c r="EC65"/>
      <c r="ED65" s="42"/>
      <c r="EE65" s="42"/>
      <c r="EF65" s="42"/>
      <c r="EG65" s="42"/>
      <c r="EH65" s="42"/>
      <c r="EI65"/>
      <c r="EJ65" s="42"/>
      <c r="EK65" s="42"/>
      <c r="EL65" s="42"/>
      <c r="EM65" s="42"/>
      <c r="EN65" s="42"/>
      <c r="EO65" s="42"/>
      <c r="EP65" s="42"/>
      <c r="EQ65" s="42"/>
      <c r="ER65" s="42"/>
      <c r="ES65" s="42"/>
      <c r="ET65" s="42"/>
      <c r="EU65" s="42"/>
      <c r="EV65" s="42"/>
      <c r="EW65" s="42"/>
      <c r="EX65" s="42"/>
      <c r="EY65"/>
      <c r="EZ65"/>
      <c r="FA65"/>
      <c r="FB65"/>
      <c r="FC65"/>
      <c r="FD65"/>
      <c r="FE65"/>
      <c r="FF65"/>
      <c r="FG65"/>
      <c r="FH65"/>
      <c r="FI65"/>
      <c r="FJ65"/>
      <c r="FK65"/>
      <c r="FL65"/>
      <c r="FM65"/>
      <c r="FN65" s="42"/>
      <c r="FO65" s="42"/>
      <c r="FP65" s="42"/>
      <c r="FQ65" s="42"/>
      <c r="FR65" s="42"/>
      <c r="FS65" s="42"/>
      <c r="FT65" s="42"/>
      <c r="FU65" s="42"/>
      <c r="FV65" s="42"/>
      <c r="FW65" s="42"/>
      <c r="FX65" s="42"/>
      <c r="FY65" s="42"/>
      <c r="FZ65" s="42"/>
      <c r="GA65" s="42"/>
      <c r="GB65" s="42"/>
      <c r="GC65" s="42"/>
      <c r="GD65" s="42"/>
      <c r="GE65" s="42"/>
      <c r="GF65" s="42"/>
      <c r="GG65" s="42"/>
      <c r="GH65" s="42"/>
      <c r="GI65" s="42"/>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J65" s="3"/>
      <c r="HK65" s="3"/>
      <c r="HN65" s="3"/>
      <c r="HO65" s="3"/>
      <c r="HP65" s="3"/>
      <c r="HR65" s="3"/>
      <c r="HT65" s="3"/>
      <c r="HV65" s="3"/>
      <c r="HW65" s="3"/>
      <c r="HY65" s="3"/>
      <c r="IA65" s="3"/>
      <c r="IB65" s="3"/>
      <c r="IC65" s="3"/>
      <c r="IE65" s="3"/>
      <c r="IF65" s="3"/>
      <c r="IJ65" s="3"/>
      <c r="IK65" s="3"/>
      <c r="IL65" s="3"/>
      <c r="IM65" s="3"/>
      <c r="IN65" s="3"/>
      <c r="IO65" s="3"/>
      <c r="IP65" s="3"/>
      <c r="IQ65" s="3"/>
    </row>
    <row r="66" spans="2:251" ht="12" customHeight="1" x14ac:dyDescent="0.15">
      <c r="B66" t="s">
        <v>545</v>
      </c>
      <c r="C66">
        <v>530.50879999999995</v>
      </c>
      <c r="D66">
        <v>876.803</v>
      </c>
      <c r="E66">
        <v>394.12860000000001</v>
      </c>
      <c r="F66">
        <v>482.67399999999998</v>
      </c>
      <c r="G66">
        <v>116.6871</v>
      </c>
      <c r="H66" s="42">
        <v>365.9889</v>
      </c>
      <c r="I66">
        <v>19.69716</v>
      </c>
      <c r="J66" s="42">
        <v>26.076429999999998</v>
      </c>
      <c r="K66">
        <v>320.21319999999997</v>
      </c>
      <c r="L66">
        <v>0.61184970000000005</v>
      </c>
      <c r="M66">
        <v>317.12369999999999</v>
      </c>
      <c r="N66">
        <v>106.8284</v>
      </c>
      <c r="O66">
        <v>31.284420000000001</v>
      </c>
      <c r="P66">
        <v>22.895150000000001</v>
      </c>
      <c r="Q66">
        <v>8.3892570000000006</v>
      </c>
      <c r="R66">
        <v>1.7508980000000001</v>
      </c>
      <c r="S66">
        <v>24.646049999999999</v>
      </c>
      <c r="T66">
        <v>6.6383590000000003</v>
      </c>
      <c r="U66">
        <v>24.489799999999999</v>
      </c>
      <c r="V66" s="42">
        <v>2.7067399999999998E-2</v>
      </c>
      <c r="W66">
        <v>8.4744899999999994</v>
      </c>
      <c r="X66" s="42">
        <v>8.3905919999999998</v>
      </c>
      <c r="Y66">
        <v>8.1948159999999994</v>
      </c>
      <c r="Z66" s="42">
        <v>17.340119999999999</v>
      </c>
      <c r="AA66">
        <v>17.340119999999999</v>
      </c>
      <c r="AB66" s="42">
        <v>1.00442E-6</v>
      </c>
      <c r="AC66">
        <v>23.969850000000001</v>
      </c>
      <c r="AD66" s="42">
        <v>38.59845</v>
      </c>
      <c r="AE66" s="42">
        <v>0.82832139999999999</v>
      </c>
      <c r="AF66" s="42">
        <v>2.1065849999999999</v>
      </c>
      <c r="AG66" s="42">
        <v>0.4874637</v>
      </c>
      <c r="AH66" s="42">
        <v>1.252127</v>
      </c>
      <c r="AI66" s="42">
        <v>14.57879</v>
      </c>
      <c r="AJ66">
        <v>105.33880000000001</v>
      </c>
      <c r="AK66">
        <v>308.1275</v>
      </c>
      <c r="AL66">
        <v>325.4676</v>
      </c>
      <c r="AM66">
        <v>5.9852759999999998</v>
      </c>
      <c r="AN66">
        <v>2.9285030000000001</v>
      </c>
      <c r="AO66">
        <v>308.1275</v>
      </c>
      <c r="AP66">
        <v>8.9961950000000002</v>
      </c>
      <c r="AQ66">
        <v>308.1275</v>
      </c>
      <c r="AR66" s="42">
        <v>308.1275</v>
      </c>
      <c r="AS66">
        <v>308.1275</v>
      </c>
      <c r="AT66">
        <v>8.9961950000000002</v>
      </c>
      <c r="AU66" s="42">
        <v>9.1453500000000005</v>
      </c>
      <c r="AV66" s="42">
        <v>110.0351</v>
      </c>
      <c r="AW66" s="42">
        <v>1.0019300000000001E-6</v>
      </c>
      <c r="AX66">
        <v>6.6503059999999996</v>
      </c>
      <c r="AY66" s="42">
        <v>0.66503069999999997</v>
      </c>
      <c r="AZ66" s="42">
        <v>2.0804480000000001</v>
      </c>
      <c r="BA66" s="42">
        <v>9.985479999999999E-7</v>
      </c>
      <c r="BB66" s="42">
        <v>2.0804490000000002</v>
      </c>
      <c r="BC66" s="42">
        <v>8.4079999999999995</v>
      </c>
      <c r="BD66" s="42">
        <v>0.32275490000000001</v>
      </c>
      <c r="BE66" s="42">
        <v>9.9870800000000008E-7</v>
      </c>
      <c r="BF66" s="42">
        <v>9.9870800000000008E-7</v>
      </c>
      <c r="BG66">
        <v>120.5295</v>
      </c>
      <c r="BH66">
        <v>0</v>
      </c>
      <c r="BI66" s="42">
        <v>0</v>
      </c>
      <c r="BJ66" s="42">
        <v>0</v>
      </c>
      <c r="BK66" s="42">
        <v>5.0621000000000002E-5</v>
      </c>
      <c r="BL66">
        <v>0</v>
      </c>
      <c r="BM66">
        <v>0</v>
      </c>
      <c r="BN66">
        <v>0</v>
      </c>
      <c r="BO66">
        <v>0</v>
      </c>
      <c r="BP66">
        <v>0</v>
      </c>
      <c r="BQ66">
        <v>121.4652</v>
      </c>
      <c r="BR66">
        <v>3433.252</v>
      </c>
      <c r="BS66" s="42">
        <v>6.6503069999999997</v>
      </c>
      <c r="BT66">
        <v>6.6503069999999997</v>
      </c>
      <c r="BU66">
        <v>6.6503069999999997</v>
      </c>
      <c r="BV66" s="42">
        <v>2.0804480000000001</v>
      </c>
      <c r="BW66" s="42">
        <v>2.0804490000000002</v>
      </c>
      <c r="BX66">
        <v>5.9852749999999997</v>
      </c>
      <c r="BY66">
        <v>8.0657239999999994</v>
      </c>
      <c r="BZ66" s="42">
        <v>0.66503060000000003</v>
      </c>
      <c r="CA66" s="42">
        <v>0.32275490000000001</v>
      </c>
      <c r="CB66" s="42">
        <v>9.9870800000000008E-7</v>
      </c>
      <c r="CC66"/>
      <c r="CD66"/>
      <c r="CE66"/>
      <c r="CF66"/>
      <c r="CG66"/>
      <c r="CH66"/>
      <c r="CI66"/>
      <c r="CJ66"/>
      <c r="CK66"/>
      <c r="CL66"/>
      <c r="CM66"/>
      <c r="CN66"/>
      <c r="CO66"/>
      <c r="CP66"/>
      <c r="CQ66"/>
      <c r="CR66"/>
      <c r="CS66"/>
      <c r="CT66"/>
      <c r="CU66"/>
      <c r="CV66"/>
      <c r="CW66"/>
      <c r="CX66"/>
      <c r="CY66" s="42"/>
      <c r="CZ66"/>
      <c r="DA66"/>
      <c r="DB66"/>
      <c r="DC66"/>
      <c r="DD66"/>
      <c r="DE66"/>
      <c r="DF66"/>
      <c r="DG66"/>
      <c r="DH66" s="42"/>
      <c r="DI66"/>
      <c r="DJ66"/>
      <c r="DK66"/>
      <c r="DL66"/>
      <c r="DM66"/>
      <c r="DN66"/>
      <c r="DO66"/>
      <c r="DP66"/>
      <c r="DQ66"/>
      <c r="DR66"/>
      <c r="DS66"/>
      <c r="DT66"/>
      <c r="DU66"/>
      <c r="DV66"/>
      <c r="DW66"/>
      <c r="DX66"/>
      <c r="DY66"/>
      <c r="DZ66"/>
      <c r="EA66"/>
      <c r="EB66"/>
      <c r="EC66"/>
      <c r="ED66"/>
      <c r="EE66"/>
      <c r="EF66"/>
      <c r="EG66"/>
      <c r="EH66"/>
      <c r="EI66"/>
      <c r="EJ66"/>
      <c r="EK66"/>
      <c r="EL66" s="42"/>
      <c r="EM66"/>
      <c r="EN66"/>
      <c r="EO66" s="42"/>
      <c r="EP66"/>
      <c r="EQ66"/>
      <c r="ER66" s="42"/>
      <c r="ES66"/>
      <c r="ET66"/>
      <c r="EU66" s="42"/>
      <c r="EV66"/>
      <c r="EW66"/>
      <c r="EX66" s="42"/>
      <c r="EY66"/>
      <c r="EZ66"/>
      <c r="FA66" s="42"/>
      <c r="FB66"/>
      <c r="FC66" s="42"/>
      <c r="FD66"/>
      <c r="FE66"/>
      <c r="FF66"/>
      <c r="FG66"/>
      <c r="FH66"/>
      <c r="FI66"/>
      <c r="FJ66"/>
      <c r="FK66"/>
      <c r="FL66"/>
      <c r="FM66"/>
      <c r="FN66"/>
      <c r="FO66"/>
      <c r="FP66"/>
      <c r="FQ66"/>
      <c r="FR66"/>
      <c r="FS66"/>
      <c r="FT66"/>
      <c r="FU66"/>
      <c r="FV66"/>
      <c r="FW66"/>
      <c r="FX66"/>
      <c r="FY66"/>
      <c r="FZ66"/>
      <c r="GA66" s="42"/>
      <c r="GB66"/>
      <c r="GC66"/>
      <c r="GD66"/>
      <c r="GE66"/>
      <c r="GF66"/>
      <c r="GG66"/>
      <c r="GH66"/>
      <c r="GI66"/>
    </row>
    <row r="67" spans="2:251" ht="12" customHeight="1" x14ac:dyDescent="0.15">
      <c r="B67" t="s">
        <v>167</v>
      </c>
      <c r="C67" t="s">
        <v>140</v>
      </c>
      <c r="D67" t="s">
        <v>140</v>
      </c>
      <c r="E67" t="s">
        <v>140</v>
      </c>
      <c r="F67" t="s">
        <v>140</v>
      </c>
      <c r="G67" t="s">
        <v>140</v>
      </c>
      <c r="H67" t="s">
        <v>140</v>
      </c>
      <c r="I67" t="s">
        <v>140</v>
      </c>
      <c r="J67" t="s">
        <v>140</v>
      </c>
      <c r="K67" t="s">
        <v>140</v>
      </c>
      <c r="L67" t="s">
        <v>140</v>
      </c>
      <c r="M67" t="s">
        <v>140</v>
      </c>
      <c r="N67" t="s">
        <v>140</v>
      </c>
      <c r="O67" t="s">
        <v>140</v>
      </c>
      <c r="P67" t="s">
        <v>140</v>
      </c>
      <c r="Q67" t="s">
        <v>140</v>
      </c>
      <c r="R67" t="s">
        <v>140</v>
      </c>
      <c r="S67" t="s">
        <v>140</v>
      </c>
      <c r="T67" t="s">
        <v>140</v>
      </c>
      <c r="U67" t="s">
        <v>140</v>
      </c>
      <c r="V67" t="s">
        <v>140</v>
      </c>
      <c r="W67" t="s">
        <v>140</v>
      </c>
      <c r="X67" t="s">
        <v>140</v>
      </c>
      <c r="Y67" t="s">
        <v>140</v>
      </c>
      <c r="Z67" t="s">
        <v>140</v>
      </c>
      <c r="AA67" t="s">
        <v>140</v>
      </c>
      <c r="AB67" t="s">
        <v>140</v>
      </c>
      <c r="AC67" t="s">
        <v>140</v>
      </c>
      <c r="AD67" t="s">
        <v>140</v>
      </c>
      <c r="AE67" t="s">
        <v>140</v>
      </c>
      <c r="AF67" t="s">
        <v>140</v>
      </c>
      <c r="AG67" t="s">
        <v>140</v>
      </c>
      <c r="AH67" t="s">
        <v>140</v>
      </c>
      <c r="AI67" t="s">
        <v>140</v>
      </c>
      <c r="AJ67" t="s">
        <v>140</v>
      </c>
      <c r="AK67" t="s">
        <v>140</v>
      </c>
      <c r="AL67" t="s">
        <v>140</v>
      </c>
      <c r="AM67" t="s">
        <v>140</v>
      </c>
      <c r="AN67" t="s">
        <v>140</v>
      </c>
      <c r="AO67" t="s">
        <v>140</v>
      </c>
      <c r="AP67" t="s">
        <v>140</v>
      </c>
      <c r="AQ67" t="s">
        <v>140</v>
      </c>
      <c r="AR67" t="s">
        <v>140</v>
      </c>
      <c r="AS67" t="s">
        <v>140</v>
      </c>
      <c r="AT67" t="s">
        <v>140</v>
      </c>
      <c r="AU67" t="s">
        <v>140</v>
      </c>
      <c r="AV67" t="s">
        <v>140</v>
      </c>
      <c r="AW67" t="s">
        <v>140</v>
      </c>
      <c r="AX67" t="s">
        <v>140</v>
      </c>
      <c r="AY67" t="s">
        <v>140</v>
      </c>
      <c r="AZ67" t="s">
        <v>140</v>
      </c>
      <c r="BA67" t="s">
        <v>140</v>
      </c>
      <c r="BB67" t="s">
        <v>140</v>
      </c>
      <c r="BC67" t="s">
        <v>140</v>
      </c>
      <c r="BD67" t="s">
        <v>140</v>
      </c>
      <c r="BE67" t="s">
        <v>140</v>
      </c>
      <c r="BF67" t="s">
        <v>140</v>
      </c>
      <c r="BG67" t="s">
        <v>140</v>
      </c>
      <c r="BH67" t="s">
        <v>140</v>
      </c>
      <c r="BI67" t="s">
        <v>140</v>
      </c>
      <c r="BJ67" t="s">
        <v>140</v>
      </c>
      <c r="BK67" t="s">
        <v>140</v>
      </c>
      <c r="BL67" t="s">
        <v>140</v>
      </c>
      <c r="BM67" t="s">
        <v>140</v>
      </c>
      <c r="BN67" t="s">
        <v>140</v>
      </c>
      <c r="BO67" t="s">
        <v>140</v>
      </c>
      <c r="BP67" t="s">
        <v>140</v>
      </c>
      <c r="BQ67" t="s">
        <v>140</v>
      </c>
      <c r="BR67" t="s">
        <v>140</v>
      </c>
      <c r="BS67" t="s">
        <v>140</v>
      </c>
      <c r="BT67" t="s">
        <v>140</v>
      </c>
      <c r="BU67" t="s">
        <v>140</v>
      </c>
      <c r="BV67" t="s">
        <v>140</v>
      </c>
      <c r="BW67" t="s">
        <v>140</v>
      </c>
      <c r="BX67" t="s">
        <v>140</v>
      </c>
      <c r="BY67" t="s">
        <v>140</v>
      </c>
      <c r="BZ67" t="s">
        <v>140</v>
      </c>
      <c r="CA67" t="s">
        <v>140</v>
      </c>
      <c r="CB67" t="s">
        <v>140</v>
      </c>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row>
    <row r="68" spans="2:251" ht="12" customHeight="1" x14ac:dyDescent="0.15">
      <c r="B68" t="s">
        <v>620</v>
      </c>
      <c r="C68" t="s">
        <v>140</v>
      </c>
      <c r="D68">
        <v>3.128609</v>
      </c>
      <c r="E68" t="s">
        <v>140</v>
      </c>
      <c r="F68" s="42">
        <v>2.3228520000000001</v>
      </c>
      <c r="G68" t="s">
        <v>140</v>
      </c>
      <c r="H68">
        <v>1.5811770000000001</v>
      </c>
      <c r="I68" t="s">
        <v>140</v>
      </c>
      <c r="J68" t="s">
        <v>140</v>
      </c>
      <c r="K68">
        <v>1.0783050000000001</v>
      </c>
      <c r="L68" s="42" t="s">
        <v>140</v>
      </c>
      <c r="M68">
        <v>1.0666880000000001</v>
      </c>
      <c r="N68" t="s">
        <v>140</v>
      </c>
      <c r="O68">
        <v>3.5726230000000001</v>
      </c>
      <c r="P68" s="42" t="s">
        <v>140</v>
      </c>
      <c r="Q68">
        <v>1.984016</v>
      </c>
      <c r="R68" t="s">
        <v>140</v>
      </c>
      <c r="S68">
        <v>3.4582670000000002</v>
      </c>
      <c r="T68">
        <v>1.087923</v>
      </c>
      <c r="U68">
        <v>4.0568840000000002</v>
      </c>
      <c r="V68">
        <v>4.042052</v>
      </c>
      <c r="W68" t="s">
        <v>140</v>
      </c>
      <c r="X68">
        <v>1.215832</v>
      </c>
      <c r="Y68">
        <v>1.100287</v>
      </c>
      <c r="Z68">
        <v>1.085386</v>
      </c>
      <c r="AA68">
        <v>1.085688</v>
      </c>
      <c r="AB68" s="42" t="s">
        <v>140</v>
      </c>
      <c r="AC68" t="s">
        <v>140</v>
      </c>
      <c r="AD68">
        <v>3.7401170000000001</v>
      </c>
      <c r="AE68" t="s">
        <v>140</v>
      </c>
      <c r="AF68" t="s">
        <v>140</v>
      </c>
      <c r="AG68" s="42">
        <v>1.5626580000000001</v>
      </c>
      <c r="AH68" s="42" t="s">
        <v>140</v>
      </c>
      <c r="AI68" t="s">
        <v>140</v>
      </c>
      <c r="AJ68" t="s">
        <v>140</v>
      </c>
      <c r="AK68">
        <v>1.0423089999999999</v>
      </c>
      <c r="AL68">
        <v>1.0444880000000001</v>
      </c>
      <c r="AM68" t="s">
        <v>140</v>
      </c>
      <c r="AN68" t="s">
        <v>140</v>
      </c>
      <c r="AO68">
        <v>1.0702469999999999</v>
      </c>
      <c r="AP68">
        <v>1.0666880000000001</v>
      </c>
      <c r="AQ68">
        <v>1.0611470000000001</v>
      </c>
      <c r="AR68">
        <v>1.0496460000000001</v>
      </c>
      <c r="AS68">
        <v>1.0666880000000001</v>
      </c>
      <c r="AT68">
        <v>1.0489790000000001</v>
      </c>
      <c r="AU68">
        <v>1.072071</v>
      </c>
      <c r="AV68" t="s">
        <v>140</v>
      </c>
      <c r="AW68" t="s">
        <v>140</v>
      </c>
      <c r="AX68" t="s">
        <v>140</v>
      </c>
      <c r="AY68" t="s">
        <v>140</v>
      </c>
      <c r="AZ68" t="s">
        <v>140</v>
      </c>
      <c r="BA68" t="s">
        <v>140</v>
      </c>
      <c r="BB68" t="s">
        <v>140</v>
      </c>
      <c r="BC68" t="s">
        <v>140</v>
      </c>
      <c r="BD68" t="s">
        <v>140</v>
      </c>
      <c r="BE68" t="s">
        <v>140</v>
      </c>
      <c r="BF68" t="s">
        <v>140</v>
      </c>
      <c r="BG68" t="s">
        <v>140</v>
      </c>
      <c r="BH68" t="s">
        <v>140</v>
      </c>
      <c r="BI68" t="s">
        <v>140</v>
      </c>
      <c r="BJ68" t="s">
        <v>140</v>
      </c>
      <c r="BK68" t="s">
        <v>140</v>
      </c>
      <c r="BL68" t="s">
        <v>140</v>
      </c>
      <c r="BM68" t="s">
        <v>140</v>
      </c>
      <c r="BN68" t="s">
        <v>140</v>
      </c>
      <c r="BO68" t="s">
        <v>140</v>
      </c>
      <c r="BP68" t="s">
        <v>140</v>
      </c>
      <c r="BQ68" t="s">
        <v>140</v>
      </c>
      <c r="BR68">
        <v>2.788834</v>
      </c>
      <c r="BS68" t="s">
        <v>140</v>
      </c>
      <c r="BT68" s="42" t="s">
        <v>140</v>
      </c>
      <c r="BU68" t="s">
        <v>140</v>
      </c>
      <c r="BV68" t="s">
        <v>140</v>
      </c>
      <c r="BW68" t="s">
        <v>140</v>
      </c>
      <c r="BX68" t="s">
        <v>140</v>
      </c>
      <c r="BY68" t="s">
        <v>140</v>
      </c>
      <c r="BZ68" s="42" t="s">
        <v>140</v>
      </c>
      <c r="CA68" s="42" t="s">
        <v>140</v>
      </c>
      <c r="CB68" s="42" t="s">
        <v>140</v>
      </c>
      <c r="CC68"/>
      <c r="CD68"/>
      <c r="CE68" s="42"/>
      <c r="CF68"/>
      <c r="CG68" s="42"/>
      <c r="CH68"/>
      <c r="CI68"/>
      <c r="CJ68"/>
      <c r="CK68"/>
      <c r="CL68"/>
      <c r="CM68" s="42"/>
      <c r="CN68"/>
      <c r="CO68" s="42"/>
      <c r="CP68"/>
      <c r="CQ68"/>
      <c r="CR68"/>
      <c r="CS68"/>
      <c r="CT68"/>
      <c r="CU68"/>
      <c r="CV68"/>
      <c r="CW68"/>
      <c r="CX68"/>
      <c r="CY68" s="42"/>
      <c r="CZ68"/>
      <c r="DA68"/>
      <c r="DB68" s="42"/>
      <c r="DC68" s="42"/>
      <c r="DD68"/>
      <c r="DE68"/>
      <c r="DF68" s="42"/>
      <c r="DG68" s="42"/>
      <c r="DH68"/>
      <c r="DI68" s="42"/>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s="42"/>
      <c r="FE68" s="42"/>
      <c r="FF68" s="42"/>
      <c r="FG68" s="42"/>
      <c r="FH68"/>
      <c r="FI68"/>
      <c r="FJ68" s="42"/>
      <c r="FK68" s="42"/>
      <c r="FL68" s="42"/>
      <c r="FM68" s="42"/>
      <c r="FN68" s="42"/>
      <c r="FO68" s="42"/>
      <c r="FP68" s="42"/>
      <c r="FQ68"/>
      <c r="FR68"/>
      <c r="FS68"/>
      <c r="FT68"/>
      <c r="FU68"/>
      <c r="FV68"/>
      <c r="FW68"/>
      <c r="FX68"/>
      <c r="FY68"/>
      <c r="FZ68"/>
      <c r="GA68"/>
      <c r="GB68"/>
      <c r="GC68"/>
      <c r="GD68"/>
      <c r="GE68"/>
      <c r="GF68"/>
      <c r="GG68"/>
      <c r="GH68"/>
      <c r="GI68"/>
      <c r="GM68" s="3"/>
      <c r="GO68" s="3"/>
      <c r="GP68" s="3"/>
      <c r="GR68" s="3"/>
      <c r="GS68" s="3"/>
      <c r="GU68" s="3"/>
      <c r="GV68" s="3"/>
      <c r="GX68" s="3"/>
      <c r="GY68" s="3"/>
      <c r="GZ68" s="3"/>
      <c r="HA68" s="3"/>
      <c r="HB68" s="3"/>
      <c r="HC68" s="3"/>
      <c r="HD68" s="3"/>
      <c r="HE68" s="3"/>
      <c r="HF68" s="3"/>
      <c r="HG68" s="3"/>
      <c r="HH68" s="3"/>
      <c r="HI68" s="3"/>
      <c r="HK68" s="3"/>
      <c r="HL68" s="3"/>
      <c r="HM68" s="3"/>
      <c r="HN68" s="3"/>
      <c r="IK68" s="3"/>
      <c r="IL68" s="3"/>
    </row>
    <row r="69" spans="2:251" ht="12" customHeight="1" x14ac:dyDescent="0.15">
      <c r="B69" t="s">
        <v>546</v>
      </c>
      <c r="C69" t="s">
        <v>140</v>
      </c>
      <c r="D69">
        <v>3.07599E-2</v>
      </c>
      <c r="E69" t="s">
        <v>140</v>
      </c>
      <c r="F69">
        <v>3.0630899999999999E-2</v>
      </c>
      <c r="G69" t="s">
        <v>140</v>
      </c>
      <c r="H69">
        <v>3.0867599999999999E-2</v>
      </c>
      <c r="I69" t="s">
        <v>140</v>
      </c>
      <c r="J69" t="s">
        <v>140</v>
      </c>
      <c r="K69">
        <v>2.66728E-2</v>
      </c>
      <c r="L69" t="s">
        <v>140</v>
      </c>
      <c r="M69">
        <v>2.6898600000000002E-2</v>
      </c>
      <c r="N69" t="s">
        <v>140</v>
      </c>
      <c r="O69">
        <v>2.8378E-2</v>
      </c>
      <c r="P69" t="s">
        <v>140</v>
      </c>
      <c r="Q69">
        <v>2.9281100000000001E-2</v>
      </c>
      <c r="R69" t="s">
        <v>140</v>
      </c>
      <c r="S69">
        <v>2.12731E-2</v>
      </c>
      <c r="T69">
        <v>2.6928400000000002E-2</v>
      </c>
      <c r="U69">
        <v>2.3721099999999998E-2</v>
      </c>
      <c r="V69">
        <v>1.9174699999999999E-2</v>
      </c>
      <c r="W69" t="s">
        <v>140</v>
      </c>
      <c r="X69">
        <v>2.5512799999999999E-2</v>
      </c>
      <c r="Y69">
        <v>2.54921E-2</v>
      </c>
      <c r="Z69">
        <v>2.5485000000000001E-2</v>
      </c>
      <c r="AA69">
        <v>2.69269E-2</v>
      </c>
      <c r="AB69" t="s">
        <v>140</v>
      </c>
      <c r="AC69" t="s">
        <v>140</v>
      </c>
      <c r="AD69">
        <v>2.1489500000000002E-2</v>
      </c>
      <c r="AE69" t="s">
        <v>140</v>
      </c>
      <c r="AF69" t="s">
        <v>140</v>
      </c>
      <c r="AG69">
        <v>2.1372800000000001E-2</v>
      </c>
      <c r="AH69" t="s">
        <v>140</v>
      </c>
      <c r="AI69" t="s">
        <v>140</v>
      </c>
      <c r="AJ69" t="s">
        <v>140</v>
      </c>
      <c r="AK69">
        <v>2.57602E-2</v>
      </c>
      <c r="AL69">
        <v>2.58257E-2</v>
      </c>
      <c r="AM69" t="s">
        <v>140</v>
      </c>
      <c r="AN69" t="s">
        <v>140</v>
      </c>
      <c r="AO69">
        <v>3.3566800000000001E-2</v>
      </c>
      <c r="AP69">
        <v>2.6898600000000002E-2</v>
      </c>
      <c r="AQ69">
        <v>3.3566800000000001E-2</v>
      </c>
      <c r="AR69">
        <v>2.56872E-2</v>
      </c>
      <c r="AS69">
        <v>2.6898600000000002E-2</v>
      </c>
      <c r="AT69">
        <v>2.96844E-2</v>
      </c>
      <c r="AU69">
        <v>2.5475999999999999E-2</v>
      </c>
      <c r="AV69" t="s">
        <v>140</v>
      </c>
      <c r="AW69" t="s">
        <v>140</v>
      </c>
      <c r="AX69" t="s">
        <v>140</v>
      </c>
      <c r="AY69" t="s">
        <v>140</v>
      </c>
      <c r="AZ69" t="s">
        <v>140</v>
      </c>
      <c r="BA69" t="s">
        <v>140</v>
      </c>
      <c r="BB69" t="s">
        <v>140</v>
      </c>
      <c r="BC69" t="s">
        <v>140</v>
      </c>
      <c r="BD69" t="s">
        <v>140</v>
      </c>
      <c r="BE69" t="s">
        <v>140</v>
      </c>
      <c r="BF69" t="s">
        <v>140</v>
      </c>
      <c r="BG69" t="s">
        <v>140</v>
      </c>
      <c r="BH69" t="s">
        <v>140</v>
      </c>
      <c r="BI69" t="s">
        <v>140</v>
      </c>
      <c r="BJ69" t="s">
        <v>140</v>
      </c>
      <c r="BK69" t="s">
        <v>140</v>
      </c>
      <c r="BL69" t="s">
        <v>140</v>
      </c>
      <c r="BM69" t="s">
        <v>140</v>
      </c>
      <c r="BN69" t="s">
        <v>140</v>
      </c>
      <c r="BO69" t="s">
        <v>140</v>
      </c>
      <c r="BP69" t="s">
        <v>140</v>
      </c>
      <c r="BQ69" t="s">
        <v>140</v>
      </c>
      <c r="BR69">
        <v>1.94878E-2</v>
      </c>
      <c r="BS69" t="s">
        <v>140</v>
      </c>
      <c r="BT69" t="s">
        <v>140</v>
      </c>
      <c r="BU69" t="s">
        <v>140</v>
      </c>
      <c r="BV69" t="s">
        <v>140</v>
      </c>
      <c r="BW69" t="s">
        <v>140</v>
      </c>
      <c r="BX69" t="s">
        <v>140</v>
      </c>
      <c r="BY69" t="s">
        <v>140</v>
      </c>
      <c r="BZ69" t="s">
        <v>140</v>
      </c>
      <c r="CA69" t="s">
        <v>140</v>
      </c>
      <c r="CB69" t="s">
        <v>140</v>
      </c>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row>
    <row r="70" spans="2:251" ht="12" customHeight="1" x14ac:dyDescent="0.15">
      <c r="B70" t="s">
        <v>547</v>
      </c>
      <c r="C70" t="s">
        <v>140</v>
      </c>
      <c r="D70">
        <v>1.8536899999999999E-2</v>
      </c>
      <c r="E70" t="s">
        <v>140</v>
      </c>
      <c r="F70">
        <v>2.0443300000000001E-2</v>
      </c>
      <c r="G70" t="s">
        <v>140</v>
      </c>
      <c r="H70">
        <v>2.1592500000000001E-2</v>
      </c>
      <c r="I70" t="s">
        <v>140</v>
      </c>
      <c r="J70" t="s">
        <v>140</v>
      </c>
      <c r="K70">
        <v>1.90945E-2</v>
      </c>
      <c r="L70" t="s">
        <v>140</v>
      </c>
      <c r="M70">
        <v>1.91945E-2</v>
      </c>
      <c r="N70" t="s">
        <v>140</v>
      </c>
      <c r="O70">
        <v>1.64616E-2</v>
      </c>
      <c r="P70" t="s">
        <v>140</v>
      </c>
      <c r="Q70">
        <v>2.0462299999999999E-2</v>
      </c>
      <c r="R70" t="s">
        <v>140</v>
      </c>
      <c r="S70">
        <v>1.26757E-2</v>
      </c>
      <c r="T70">
        <v>1.92214E-2</v>
      </c>
      <c r="U70">
        <v>1.3308800000000001E-2</v>
      </c>
      <c r="V70">
        <v>1.15566E-2</v>
      </c>
      <c r="W70" s="42" t="s">
        <v>140</v>
      </c>
      <c r="X70">
        <v>1.8232999999999999E-2</v>
      </c>
      <c r="Y70">
        <v>1.83007E-2</v>
      </c>
      <c r="Z70">
        <v>1.8238799999999999E-2</v>
      </c>
      <c r="AA70">
        <v>1.9112400000000002E-2</v>
      </c>
      <c r="AB70" t="s">
        <v>140</v>
      </c>
      <c r="AC70" t="s">
        <v>140</v>
      </c>
      <c r="AD70">
        <v>1.2293E-2</v>
      </c>
      <c r="AE70" t="s">
        <v>140</v>
      </c>
      <c r="AF70" t="s">
        <v>140</v>
      </c>
      <c r="AG70">
        <v>1.28658E-2</v>
      </c>
      <c r="AH70" t="s">
        <v>140</v>
      </c>
      <c r="AI70" t="s">
        <v>140</v>
      </c>
      <c r="AJ70" t="s">
        <v>140</v>
      </c>
      <c r="AK70">
        <v>1.8257800000000001E-2</v>
      </c>
      <c r="AL70">
        <v>1.8308499999999998E-2</v>
      </c>
      <c r="AM70" t="s">
        <v>140</v>
      </c>
      <c r="AN70" t="s">
        <v>140</v>
      </c>
      <c r="AO70">
        <v>2.3069900000000001E-2</v>
      </c>
      <c r="AP70">
        <v>1.91945E-2</v>
      </c>
      <c r="AQ70">
        <v>2.2934599999999999E-2</v>
      </c>
      <c r="AR70">
        <v>1.8277399999999999E-2</v>
      </c>
      <c r="AS70">
        <v>1.91945E-2</v>
      </c>
      <c r="AT70">
        <v>2.0617900000000002E-2</v>
      </c>
      <c r="AU70">
        <v>1.8168299999999998E-2</v>
      </c>
      <c r="AV70" t="s">
        <v>140</v>
      </c>
      <c r="AW70" t="s">
        <v>140</v>
      </c>
      <c r="AX70" s="42" t="s">
        <v>140</v>
      </c>
      <c r="AY70" t="s">
        <v>140</v>
      </c>
      <c r="AZ70" t="s">
        <v>140</v>
      </c>
      <c r="BA70" t="s">
        <v>140</v>
      </c>
      <c r="BB70" t="s">
        <v>140</v>
      </c>
      <c r="BC70" t="s">
        <v>140</v>
      </c>
      <c r="BD70" t="s">
        <v>140</v>
      </c>
      <c r="BE70" t="s">
        <v>140</v>
      </c>
      <c r="BF70" t="s">
        <v>140</v>
      </c>
      <c r="BG70" t="s">
        <v>140</v>
      </c>
      <c r="BH70" t="s">
        <v>140</v>
      </c>
      <c r="BI70" t="s">
        <v>140</v>
      </c>
      <c r="BJ70" t="s">
        <v>140</v>
      </c>
      <c r="BK70" t="s">
        <v>140</v>
      </c>
      <c r="BL70" t="s">
        <v>140</v>
      </c>
      <c r="BM70" t="s">
        <v>140</v>
      </c>
      <c r="BN70" t="s">
        <v>140</v>
      </c>
      <c r="BO70" t="s">
        <v>140</v>
      </c>
      <c r="BP70" t="s">
        <v>140</v>
      </c>
      <c r="BQ70" t="s">
        <v>140</v>
      </c>
      <c r="BR70">
        <v>1.38621E-2</v>
      </c>
      <c r="BS70" t="s">
        <v>140</v>
      </c>
      <c r="BT70" t="s">
        <v>140</v>
      </c>
      <c r="BU70" t="s">
        <v>140</v>
      </c>
      <c r="BV70" t="s">
        <v>140</v>
      </c>
      <c r="BW70" t="s">
        <v>140</v>
      </c>
      <c r="BX70" t="s">
        <v>140</v>
      </c>
      <c r="BY70" t="s">
        <v>140</v>
      </c>
      <c r="BZ70" t="s">
        <v>140</v>
      </c>
      <c r="CA70" t="s">
        <v>140</v>
      </c>
      <c r="CB70" t="s">
        <v>140</v>
      </c>
      <c r="CC70"/>
      <c r="CD70"/>
      <c r="CE70"/>
      <c r="CF70"/>
      <c r="CG70"/>
      <c r="CH70"/>
      <c r="CI70"/>
      <c r="CJ70"/>
      <c r="CK70"/>
      <c r="CL70"/>
      <c r="CM70"/>
      <c r="CN70" s="42"/>
      <c r="CO70" s="42"/>
      <c r="CP70"/>
      <c r="CQ70"/>
      <c r="CR70"/>
      <c r="CS70"/>
      <c r="CT70"/>
      <c r="CU70"/>
      <c r="CV70"/>
      <c r="CW70"/>
      <c r="CX70"/>
      <c r="CY70"/>
      <c r="CZ70"/>
      <c r="DA70"/>
      <c r="DB70" s="42"/>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row>
    <row r="71" spans="2:251" ht="12" customHeight="1" x14ac:dyDescent="0.15">
      <c r="B71" t="s">
        <v>168</v>
      </c>
      <c r="C71" t="s">
        <v>140</v>
      </c>
      <c r="D71" t="s">
        <v>140</v>
      </c>
      <c r="E71" t="s">
        <v>140</v>
      </c>
      <c r="F71" t="s">
        <v>140</v>
      </c>
      <c r="G71" t="s">
        <v>140</v>
      </c>
      <c r="H71" t="s">
        <v>140</v>
      </c>
      <c r="I71" t="s">
        <v>140</v>
      </c>
      <c r="J71" t="s">
        <v>140</v>
      </c>
      <c r="K71" t="s">
        <v>140</v>
      </c>
      <c r="L71" t="s">
        <v>140</v>
      </c>
      <c r="M71" t="s">
        <v>140</v>
      </c>
      <c r="N71" t="s">
        <v>140</v>
      </c>
      <c r="O71" t="s">
        <v>140</v>
      </c>
      <c r="P71" t="s">
        <v>140</v>
      </c>
      <c r="Q71" t="s">
        <v>140</v>
      </c>
      <c r="R71" t="s">
        <v>140</v>
      </c>
      <c r="S71" t="s">
        <v>140</v>
      </c>
      <c r="T71" t="s">
        <v>140</v>
      </c>
      <c r="U71" t="s">
        <v>140</v>
      </c>
      <c r="V71" t="s">
        <v>140</v>
      </c>
      <c r="W71" t="s">
        <v>140</v>
      </c>
      <c r="X71" t="s">
        <v>140</v>
      </c>
      <c r="Y71" t="s">
        <v>140</v>
      </c>
      <c r="Z71" t="s">
        <v>140</v>
      </c>
      <c r="AA71" t="s">
        <v>140</v>
      </c>
      <c r="AB71" t="s">
        <v>140</v>
      </c>
      <c r="AC71" t="s">
        <v>140</v>
      </c>
      <c r="AD71" t="s">
        <v>140</v>
      </c>
      <c r="AE71" t="s">
        <v>140</v>
      </c>
      <c r="AF71" t="s">
        <v>140</v>
      </c>
      <c r="AG71" t="s">
        <v>140</v>
      </c>
      <c r="AH71" t="s">
        <v>140</v>
      </c>
      <c r="AI71" t="s">
        <v>140</v>
      </c>
      <c r="AJ71" t="s">
        <v>140</v>
      </c>
      <c r="AK71" t="s">
        <v>140</v>
      </c>
      <c r="AL71" t="s">
        <v>140</v>
      </c>
      <c r="AM71" t="s">
        <v>140</v>
      </c>
      <c r="AN71" t="s">
        <v>140</v>
      </c>
      <c r="AO71" t="s">
        <v>140</v>
      </c>
      <c r="AP71" t="s">
        <v>140</v>
      </c>
      <c r="AQ71" t="s">
        <v>140</v>
      </c>
      <c r="AR71" t="s">
        <v>140</v>
      </c>
      <c r="AS71" t="s">
        <v>140</v>
      </c>
      <c r="AT71" t="s">
        <v>140</v>
      </c>
      <c r="AU71" t="s">
        <v>140</v>
      </c>
      <c r="AV71" t="s">
        <v>140</v>
      </c>
      <c r="AW71" t="s">
        <v>140</v>
      </c>
      <c r="AX71" t="s">
        <v>140</v>
      </c>
      <c r="AY71" t="s">
        <v>140</v>
      </c>
      <c r="AZ71" t="s">
        <v>140</v>
      </c>
      <c r="BA71" t="s">
        <v>140</v>
      </c>
      <c r="BB71" t="s">
        <v>140</v>
      </c>
      <c r="BC71" t="s">
        <v>140</v>
      </c>
      <c r="BD71" t="s">
        <v>140</v>
      </c>
      <c r="BE71" t="s">
        <v>140</v>
      </c>
      <c r="BF71" t="s">
        <v>140</v>
      </c>
      <c r="BG71" t="s">
        <v>140</v>
      </c>
      <c r="BH71" t="s">
        <v>140</v>
      </c>
      <c r="BI71" t="s">
        <v>140</v>
      </c>
      <c r="BJ71" t="s">
        <v>140</v>
      </c>
      <c r="BK71" t="s">
        <v>140</v>
      </c>
      <c r="BL71" t="s">
        <v>140</v>
      </c>
      <c r="BM71" t="s">
        <v>140</v>
      </c>
      <c r="BN71" t="s">
        <v>140</v>
      </c>
      <c r="BO71" t="s">
        <v>140</v>
      </c>
      <c r="BP71" t="s">
        <v>140</v>
      </c>
      <c r="BQ71" t="s">
        <v>140</v>
      </c>
      <c r="BR71" t="s">
        <v>140</v>
      </c>
      <c r="BS71" t="s">
        <v>140</v>
      </c>
      <c r="BT71" t="s">
        <v>140</v>
      </c>
      <c r="BU71" t="s">
        <v>140</v>
      </c>
      <c r="BV71" t="s">
        <v>140</v>
      </c>
      <c r="BW71" t="s">
        <v>140</v>
      </c>
      <c r="BX71" t="s">
        <v>140</v>
      </c>
      <c r="BY71" t="s">
        <v>140</v>
      </c>
      <c r="BZ71" t="s">
        <v>140</v>
      </c>
      <c r="CA71" t="s">
        <v>140</v>
      </c>
      <c r="CB71" t="s">
        <v>140</v>
      </c>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row>
    <row r="72" spans="2:251" ht="12" customHeight="1" x14ac:dyDescent="0.15">
      <c r="B72" t="s">
        <v>620</v>
      </c>
      <c r="C72">
        <v>3.1967379999999999</v>
      </c>
      <c r="D72" t="s">
        <v>140</v>
      </c>
      <c r="E72">
        <v>3.335534</v>
      </c>
      <c r="F72" t="s">
        <v>140</v>
      </c>
      <c r="G72">
        <v>3.141486</v>
      </c>
      <c r="H72" t="s">
        <v>140</v>
      </c>
      <c r="I72">
        <v>2.8121809999999998</v>
      </c>
      <c r="J72">
        <v>2.8121830000000001</v>
      </c>
      <c r="K72" t="s">
        <v>140</v>
      </c>
      <c r="L72">
        <v>4.0525089999999997</v>
      </c>
      <c r="M72" t="s">
        <v>140</v>
      </c>
      <c r="N72">
        <v>3.3807070000000001</v>
      </c>
      <c r="O72" t="s">
        <v>140</v>
      </c>
      <c r="P72">
        <v>2.909859</v>
      </c>
      <c r="Q72" t="s">
        <v>140</v>
      </c>
      <c r="R72">
        <v>2.4393950000000002</v>
      </c>
      <c r="S72">
        <v>2.562926</v>
      </c>
      <c r="T72" t="s">
        <v>140</v>
      </c>
      <c r="U72" t="s">
        <v>140</v>
      </c>
      <c r="V72" t="s">
        <v>140</v>
      </c>
      <c r="W72">
        <v>2.0912139999999999</v>
      </c>
      <c r="X72" t="s">
        <v>140</v>
      </c>
      <c r="Y72" t="s">
        <v>140</v>
      </c>
      <c r="Z72" t="s">
        <v>140</v>
      </c>
      <c r="AA72" t="s">
        <v>140</v>
      </c>
      <c r="AB72">
        <v>1.896048</v>
      </c>
      <c r="AC72">
        <v>2.8121800000000001</v>
      </c>
      <c r="AD72" t="s">
        <v>140</v>
      </c>
      <c r="AE72">
        <v>2.170093</v>
      </c>
      <c r="AF72">
        <v>2.8122289999999999</v>
      </c>
      <c r="AG72" t="s">
        <v>140</v>
      </c>
      <c r="AH72">
        <v>4.0563650000000004</v>
      </c>
      <c r="AI72">
        <v>4.0577449999999997</v>
      </c>
      <c r="AJ72">
        <v>4.0572480000000004</v>
      </c>
      <c r="AK72" t="s">
        <v>140</v>
      </c>
      <c r="AL72" t="s">
        <v>140</v>
      </c>
      <c r="AM72">
        <v>4.0640900000000002</v>
      </c>
      <c r="AN72">
        <v>1.5997920000000001</v>
      </c>
      <c r="AO72" t="s">
        <v>140</v>
      </c>
      <c r="AP72" t="s">
        <v>140</v>
      </c>
      <c r="AQ72" t="s">
        <v>140</v>
      </c>
      <c r="AR72" t="s">
        <v>140</v>
      </c>
      <c r="AS72" t="s">
        <v>140</v>
      </c>
      <c r="AT72" t="s">
        <v>140</v>
      </c>
      <c r="AU72" t="s">
        <v>140</v>
      </c>
      <c r="AV72">
        <v>4.0646589999999998</v>
      </c>
      <c r="AW72">
        <v>4.0626059999999997</v>
      </c>
      <c r="AX72">
        <v>4.0626059999999997</v>
      </c>
      <c r="AY72">
        <v>4.0613780000000004</v>
      </c>
      <c r="AZ72">
        <v>3.1965499999999998</v>
      </c>
      <c r="BA72">
        <v>4.0250130000000004</v>
      </c>
      <c r="BB72">
        <v>3.1971630000000002</v>
      </c>
      <c r="BC72">
        <v>3.9982760000000002</v>
      </c>
      <c r="BD72">
        <v>4.0298220000000002</v>
      </c>
      <c r="BE72">
        <v>4.0321670000000003</v>
      </c>
      <c r="BF72">
        <v>4.0319269999999996</v>
      </c>
      <c r="BG72" s="42">
        <v>4.0573079999999999</v>
      </c>
      <c r="BH72" s="42" t="s">
        <v>140</v>
      </c>
      <c r="BI72" t="s">
        <v>140</v>
      </c>
      <c r="BJ72" t="s">
        <v>140</v>
      </c>
      <c r="BK72">
        <v>4.0347689999999998</v>
      </c>
      <c r="BL72" t="s">
        <v>140</v>
      </c>
      <c r="BM72" t="s">
        <v>140</v>
      </c>
      <c r="BN72" t="s">
        <v>140</v>
      </c>
      <c r="BO72" t="s">
        <v>140</v>
      </c>
      <c r="BP72" t="s">
        <v>140</v>
      </c>
      <c r="BQ72">
        <v>3.8372419999999998</v>
      </c>
      <c r="BR72">
        <v>2.1264509999999999</v>
      </c>
      <c r="BS72">
        <v>4.0641530000000001</v>
      </c>
      <c r="BT72">
        <v>4.064349</v>
      </c>
      <c r="BU72">
        <v>4.0626059999999997</v>
      </c>
      <c r="BV72">
        <v>3.196402</v>
      </c>
      <c r="BW72">
        <v>3.197117</v>
      </c>
      <c r="BX72">
        <v>4.0626059999999997</v>
      </c>
      <c r="BY72">
        <v>3.9833349999999998</v>
      </c>
      <c r="BZ72">
        <v>4.0626059999999997</v>
      </c>
      <c r="CA72">
        <v>4.0308679999999999</v>
      </c>
      <c r="CB72">
        <v>4.0321670000000003</v>
      </c>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row>
    <row r="73" spans="2:251" ht="12" customHeight="1" x14ac:dyDescent="0.15">
      <c r="B73" t="s">
        <v>546</v>
      </c>
      <c r="C73">
        <v>0.1438904</v>
      </c>
      <c r="D73" t="s">
        <v>140</v>
      </c>
      <c r="E73">
        <v>0.13794509999999999</v>
      </c>
      <c r="F73" t="s">
        <v>140</v>
      </c>
      <c r="G73">
        <v>0.15466669999999999</v>
      </c>
      <c r="H73" t="s">
        <v>140</v>
      </c>
      <c r="I73">
        <v>0.19245190000000001</v>
      </c>
      <c r="J73">
        <v>0.19245180000000001</v>
      </c>
      <c r="K73" t="s">
        <v>140</v>
      </c>
      <c r="L73">
        <v>0.61045729999999998</v>
      </c>
      <c r="M73" t="s">
        <v>140</v>
      </c>
      <c r="N73">
        <v>0.12889400000000001</v>
      </c>
      <c r="O73" t="s">
        <v>140</v>
      </c>
      <c r="P73">
        <v>0.14454910000000001</v>
      </c>
      <c r="Q73" t="s">
        <v>140</v>
      </c>
      <c r="R73">
        <v>0.17244219999999999</v>
      </c>
      <c r="S73">
        <v>0.1517637</v>
      </c>
      <c r="T73" t="s">
        <v>140</v>
      </c>
      <c r="U73" t="s">
        <v>140</v>
      </c>
      <c r="V73" t="s">
        <v>140</v>
      </c>
      <c r="W73">
        <v>0.14680289999999999</v>
      </c>
      <c r="X73" t="s">
        <v>140</v>
      </c>
      <c r="Y73" t="s">
        <v>140</v>
      </c>
      <c r="Z73" t="s">
        <v>140</v>
      </c>
      <c r="AA73" t="s">
        <v>140</v>
      </c>
      <c r="AB73">
        <v>0.1422098</v>
      </c>
      <c r="AC73">
        <v>0.1924525</v>
      </c>
      <c r="AD73" t="s">
        <v>140</v>
      </c>
      <c r="AE73">
        <v>0.1340635</v>
      </c>
      <c r="AF73">
        <v>0.19244310000000001</v>
      </c>
      <c r="AG73" t="s">
        <v>140</v>
      </c>
      <c r="AH73">
        <v>0.61518479999999998</v>
      </c>
      <c r="AI73">
        <v>0.61783339999999998</v>
      </c>
      <c r="AJ73">
        <v>0.61772550000000004</v>
      </c>
      <c r="AK73" t="s">
        <v>140</v>
      </c>
      <c r="AL73" t="s">
        <v>140</v>
      </c>
      <c r="AM73">
        <v>0.61973409999999995</v>
      </c>
      <c r="AN73">
        <v>0.15608910000000001</v>
      </c>
      <c r="AO73" t="s">
        <v>140</v>
      </c>
      <c r="AP73" t="s">
        <v>140</v>
      </c>
      <c r="AQ73" t="s">
        <v>140</v>
      </c>
      <c r="AR73" t="s">
        <v>140</v>
      </c>
      <c r="AS73" t="s">
        <v>140</v>
      </c>
      <c r="AT73" t="s">
        <v>140</v>
      </c>
      <c r="AU73" t="s">
        <v>140</v>
      </c>
      <c r="AV73">
        <v>0.61973409999999995</v>
      </c>
      <c r="AW73">
        <v>0.62113030000000002</v>
      </c>
      <c r="AX73">
        <v>0.62113030000000002</v>
      </c>
      <c r="AY73">
        <v>0.6246448</v>
      </c>
      <c r="AZ73">
        <v>0.23391870000000001</v>
      </c>
      <c r="BA73">
        <v>0.5618746</v>
      </c>
      <c r="BB73">
        <v>0.2338751</v>
      </c>
      <c r="BC73">
        <v>0.42211009999999999</v>
      </c>
      <c r="BD73">
        <v>0.2346394</v>
      </c>
      <c r="BE73">
        <v>0.57306550000000001</v>
      </c>
      <c r="BF73">
        <v>0.57314750000000003</v>
      </c>
      <c r="BG73">
        <v>0.61770720000000001</v>
      </c>
      <c r="BH73" t="s">
        <v>140</v>
      </c>
      <c r="BI73" t="s">
        <v>140</v>
      </c>
      <c r="BJ73" t="s">
        <v>140</v>
      </c>
      <c r="BK73">
        <v>0.56294069999999996</v>
      </c>
      <c r="BL73" t="s">
        <v>140</v>
      </c>
      <c r="BM73" t="s">
        <v>140</v>
      </c>
      <c r="BN73" t="s">
        <v>140</v>
      </c>
      <c r="BO73" t="s">
        <v>140</v>
      </c>
      <c r="BP73" t="s">
        <v>140</v>
      </c>
      <c r="BQ73">
        <v>0.39827030000000002</v>
      </c>
      <c r="BR73">
        <v>0.15756500000000001</v>
      </c>
      <c r="BS73">
        <v>0.620363</v>
      </c>
      <c r="BT73">
        <v>0.62042459999999999</v>
      </c>
      <c r="BU73">
        <v>0.62113030000000002</v>
      </c>
      <c r="BV73">
        <v>0.23398260000000001</v>
      </c>
      <c r="BW73">
        <v>0.23389460000000001</v>
      </c>
      <c r="BX73">
        <v>0.62113030000000002</v>
      </c>
      <c r="BY73">
        <v>0.39541680000000001</v>
      </c>
      <c r="BZ73">
        <v>0.62113030000000002</v>
      </c>
      <c r="CA73">
        <v>0.23465349999999999</v>
      </c>
      <c r="CB73">
        <v>0.57306550000000001</v>
      </c>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row>
    <row r="74" spans="2:251" ht="12" customHeight="1" x14ac:dyDescent="0.15">
      <c r="B74" t="s">
        <v>621</v>
      </c>
      <c r="C74">
        <v>29.756799999999998</v>
      </c>
      <c r="D74" t="s">
        <v>140</v>
      </c>
      <c r="E74">
        <v>25.870290000000001</v>
      </c>
      <c r="F74" t="s">
        <v>140</v>
      </c>
      <c r="G74">
        <v>35.756889999999999</v>
      </c>
      <c r="H74" t="s">
        <v>140</v>
      </c>
      <c r="I74">
        <v>55.596049999999998</v>
      </c>
      <c r="J74">
        <v>55.596040000000002</v>
      </c>
      <c r="K74" t="s">
        <v>140</v>
      </c>
      <c r="L74">
        <v>69.369240000000005</v>
      </c>
      <c r="M74" t="s">
        <v>140</v>
      </c>
      <c r="N74">
        <v>18.238289999999999</v>
      </c>
      <c r="O74" t="s">
        <v>140</v>
      </c>
      <c r="P74">
        <v>29.232759999999999</v>
      </c>
      <c r="Q74" t="s">
        <v>140</v>
      </c>
      <c r="R74">
        <v>48.144799999999996</v>
      </c>
      <c r="S74">
        <v>33.825369999999999</v>
      </c>
      <c r="T74" t="s">
        <v>140</v>
      </c>
      <c r="U74" t="s">
        <v>140</v>
      </c>
      <c r="V74" t="s">
        <v>140</v>
      </c>
      <c r="W74">
        <v>26.124929999999999</v>
      </c>
      <c r="X74" t="s">
        <v>140</v>
      </c>
      <c r="Y74" t="s">
        <v>140</v>
      </c>
      <c r="Z74" t="s">
        <v>140</v>
      </c>
      <c r="AA74" t="s">
        <v>140</v>
      </c>
      <c r="AB74">
        <v>28.768049999999999</v>
      </c>
      <c r="AC74">
        <v>55.596060000000001</v>
      </c>
      <c r="AD74" t="s">
        <v>140</v>
      </c>
      <c r="AE74">
        <v>22.376370000000001</v>
      </c>
      <c r="AF74">
        <v>55.595689999999998</v>
      </c>
      <c r="AG74" t="s">
        <v>140</v>
      </c>
      <c r="AH74">
        <v>69.347170000000006</v>
      </c>
      <c r="AI74">
        <v>69.354669999999999</v>
      </c>
      <c r="AJ74">
        <v>69.366010000000003</v>
      </c>
      <c r="AK74" t="s">
        <v>140</v>
      </c>
      <c r="AL74" t="s">
        <v>140</v>
      </c>
      <c r="AM74">
        <v>70.252960000000002</v>
      </c>
      <c r="AN74">
        <v>27.278939999999999</v>
      </c>
      <c r="AO74" t="s">
        <v>140</v>
      </c>
      <c r="AP74" t="s">
        <v>140</v>
      </c>
      <c r="AQ74" t="s">
        <v>140</v>
      </c>
      <c r="AR74" t="s">
        <v>140</v>
      </c>
      <c r="AS74" t="s">
        <v>140</v>
      </c>
      <c r="AT74" t="s">
        <v>140</v>
      </c>
      <c r="AU74" t="s">
        <v>140</v>
      </c>
      <c r="AV74">
        <v>70.252960000000002</v>
      </c>
      <c r="AW74">
        <v>70.006290000000007</v>
      </c>
      <c r="AX74">
        <v>70.006290000000007</v>
      </c>
      <c r="AY74">
        <v>69.373480000000001</v>
      </c>
      <c r="AZ74">
        <v>59.72775</v>
      </c>
      <c r="BA74">
        <v>69.334040000000002</v>
      </c>
      <c r="BB74">
        <v>59.699849999999998</v>
      </c>
      <c r="BC74">
        <v>68.229069999999993</v>
      </c>
      <c r="BD74">
        <v>65.820040000000006</v>
      </c>
      <c r="BE74">
        <v>69.374170000000007</v>
      </c>
      <c r="BF74">
        <v>69.351759999999999</v>
      </c>
      <c r="BG74">
        <v>69.36345</v>
      </c>
      <c r="BH74" t="s">
        <v>140</v>
      </c>
      <c r="BI74" t="s">
        <v>140</v>
      </c>
      <c r="BJ74" t="s">
        <v>140</v>
      </c>
      <c r="BK74">
        <v>69.13552</v>
      </c>
      <c r="BL74" t="s">
        <v>140</v>
      </c>
      <c r="BM74" t="s">
        <v>140</v>
      </c>
      <c r="BN74" t="s">
        <v>140</v>
      </c>
      <c r="BO74" t="s">
        <v>140</v>
      </c>
      <c r="BP74" t="s">
        <v>140</v>
      </c>
      <c r="BQ74">
        <v>67.198750000000004</v>
      </c>
      <c r="BR74">
        <v>37.491109999999999</v>
      </c>
      <c r="BS74">
        <v>70.142169999999993</v>
      </c>
      <c r="BT74">
        <v>70.131290000000007</v>
      </c>
      <c r="BU74">
        <v>70.006290000000007</v>
      </c>
      <c r="BV74">
        <v>59.768639999999998</v>
      </c>
      <c r="BW74">
        <v>59.712310000000002</v>
      </c>
      <c r="BX74">
        <v>70.006290000000007</v>
      </c>
      <c r="BY74">
        <v>68.004069999999999</v>
      </c>
      <c r="BZ74">
        <v>70.006290000000007</v>
      </c>
      <c r="CA74">
        <v>65.828909999999993</v>
      </c>
      <c r="CB74">
        <v>69.374170000000007</v>
      </c>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row>
    <row r="75" spans="2:251" ht="12" customHeight="1" x14ac:dyDescent="0.15">
      <c r="B75" t="s">
        <v>547</v>
      </c>
      <c r="C75">
        <v>0.218087</v>
      </c>
      <c r="D75" t="s">
        <v>140</v>
      </c>
      <c r="E75">
        <v>0.20047999999999999</v>
      </c>
      <c r="F75" t="s">
        <v>140</v>
      </c>
      <c r="G75">
        <v>0.23449829999999999</v>
      </c>
      <c r="H75" t="s">
        <v>140</v>
      </c>
      <c r="I75">
        <v>0.58267930000000001</v>
      </c>
      <c r="J75">
        <v>0.58267899999999995</v>
      </c>
      <c r="K75" t="s">
        <v>140</v>
      </c>
      <c r="L75">
        <v>0.65140819999999999</v>
      </c>
      <c r="M75" t="s">
        <v>140</v>
      </c>
      <c r="N75">
        <v>0.19728970000000001</v>
      </c>
      <c r="O75" t="s">
        <v>140</v>
      </c>
      <c r="P75">
        <v>0.25794109999999998</v>
      </c>
      <c r="Q75" t="s">
        <v>140</v>
      </c>
      <c r="R75">
        <v>0.57730079999999995</v>
      </c>
      <c r="S75">
        <v>0.3342078</v>
      </c>
      <c r="T75" t="s">
        <v>140</v>
      </c>
      <c r="U75" t="s">
        <v>140</v>
      </c>
      <c r="V75" t="s">
        <v>140</v>
      </c>
      <c r="W75">
        <v>0.4599509</v>
      </c>
      <c r="X75" t="s">
        <v>140</v>
      </c>
      <c r="Y75" t="s">
        <v>140</v>
      </c>
      <c r="Z75" t="s">
        <v>140</v>
      </c>
      <c r="AA75" t="s">
        <v>140</v>
      </c>
      <c r="AB75">
        <v>0.54751119999999998</v>
      </c>
      <c r="AC75">
        <v>0.58267990000000003</v>
      </c>
      <c r="AD75" t="s">
        <v>140</v>
      </c>
      <c r="AE75">
        <v>0.6194885</v>
      </c>
      <c r="AF75">
        <v>0.58266499999999999</v>
      </c>
      <c r="AG75" t="s">
        <v>140</v>
      </c>
      <c r="AH75">
        <v>0.64886860000000002</v>
      </c>
      <c r="AI75">
        <v>0.64883199999999996</v>
      </c>
      <c r="AJ75">
        <v>0.64901719999999996</v>
      </c>
      <c r="AK75" t="s">
        <v>140</v>
      </c>
      <c r="AL75" t="s">
        <v>140</v>
      </c>
      <c r="AM75">
        <v>0.71556189999999997</v>
      </c>
      <c r="AN75">
        <v>1.0328219999999999</v>
      </c>
      <c r="AO75" t="s">
        <v>140</v>
      </c>
      <c r="AP75" t="s">
        <v>140</v>
      </c>
      <c r="AQ75" t="s">
        <v>140</v>
      </c>
      <c r="AR75" t="s">
        <v>140</v>
      </c>
      <c r="AS75" t="s">
        <v>140</v>
      </c>
      <c r="AT75" t="s">
        <v>140</v>
      </c>
      <c r="AU75" t="s">
        <v>140</v>
      </c>
      <c r="AV75">
        <v>0.71556189999999997</v>
      </c>
      <c r="AW75">
        <v>0.69571700000000003</v>
      </c>
      <c r="AX75">
        <v>0.69571700000000003</v>
      </c>
      <c r="AY75">
        <v>0.64874010000000004</v>
      </c>
      <c r="AZ75">
        <v>0.45206819999999998</v>
      </c>
      <c r="BA75">
        <v>0.65164200000000005</v>
      </c>
      <c r="BB75">
        <v>0.45115939999999999</v>
      </c>
      <c r="BC75">
        <v>0.6256313</v>
      </c>
      <c r="BD75">
        <v>0.7267808</v>
      </c>
      <c r="BE75">
        <v>0.6514392</v>
      </c>
      <c r="BF75">
        <v>0.64986540000000004</v>
      </c>
      <c r="BG75">
        <v>0.64892249999999996</v>
      </c>
      <c r="BH75" t="s">
        <v>140</v>
      </c>
      <c r="BI75" t="s">
        <v>140</v>
      </c>
      <c r="BJ75" t="s">
        <v>140</v>
      </c>
      <c r="BK75">
        <v>0.65622769999999997</v>
      </c>
      <c r="BL75" t="s">
        <v>140</v>
      </c>
      <c r="BM75" t="s">
        <v>140</v>
      </c>
      <c r="BN75" t="s">
        <v>140</v>
      </c>
      <c r="BO75" t="s">
        <v>140</v>
      </c>
      <c r="BP75" t="s">
        <v>140</v>
      </c>
      <c r="BQ75">
        <v>0.59793479999999999</v>
      </c>
      <c r="BR75">
        <v>0.53887300000000005</v>
      </c>
      <c r="BS75">
        <v>0.70653580000000005</v>
      </c>
      <c r="BT75">
        <v>0.70565900000000004</v>
      </c>
      <c r="BU75">
        <v>0.69571700000000003</v>
      </c>
      <c r="BV75">
        <v>0.45340599999999998</v>
      </c>
      <c r="BW75">
        <v>0.45156489999999999</v>
      </c>
      <c r="BX75">
        <v>0.69571700000000003</v>
      </c>
      <c r="BY75">
        <v>0.62314060000000004</v>
      </c>
      <c r="BZ75">
        <v>0.69571700000000003</v>
      </c>
      <c r="CA75">
        <v>0.72742549999999995</v>
      </c>
      <c r="CB75">
        <v>0.6514392</v>
      </c>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row>
    <row r="76" spans="2:251" ht="12" customHeight="1" x14ac:dyDescent="0.15">
      <c r="B76" t="s">
        <v>173</v>
      </c>
      <c r="C76" t="s">
        <v>140</v>
      </c>
      <c r="D76" t="s">
        <v>140</v>
      </c>
      <c r="E76" t="s">
        <v>140</v>
      </c>
      <c r="F76" t="s">
        <v>140</v>
      </c>
      <c r="G76" t="s">
        <v>140</v>
      </c>
      <c r="H76" t="s">
        <v>140</v>
      </c>
      <c r="I76" t="s">
        <v>140</v>
      </c>
      <c r="J76" t="s">
        <v>140</v>
      </c>
      <c r="K76" t="s">
        <v>140</v>
      </c>
      <c r="L76" t="s">
        <v>140</v>
      </c>
      <c r="M76" t="s">
        <v>140</v>
      </c>
      <c r="N76" t="s">
        <v>140</v>
      </c>
      <c r="O76" t="s">
        <v>140</v>
      </c>
      <c r="P76" t="s">
        <v>140</v>
      </c>
      <c r="Q76" t="s">
        <v>140</v>
      </c>
      <c r="R76" t="s">
        <v>140</v>
      </c>
      <c r="S76" t="s">
        <v>140</v>
      </c>
      <c r="T76" t="s">
        <v>140</v>
      </c>
      <c r="U76" t="s">
        <v>140</v>
      </c>
      <c r="V76" t="s">
        <v>140</v>
      </c>
      <c r="W76" t="s">
        <v>140</v>
      </c>
      <c r="X76" t="s">
        <v>140</v>
      </c>
      <c r="Y76" t="s">
        <v>140</v>
      </c>
      <c r="Z76" t="s">
        <v>140</v>
      </c>
      <c r="AA76" t="s">
        <v>140</v>
      </c>
      <c r="AB76" t="s">
        <v>140</v>
      </c>
      <c r="AC76" t="s">
        <v>140</v>
      </c>
      <c r="AD76" t="s">
        <v>140</v>
      </c>
      <c r="AE76" t="s">
        <v>140</v>
      </c>
      <c r="AF76" t="s">
        <v>140</v>
      </c>
      <c r="AG76" t="s">
        <v>140</v>
      </c>
      <c r="AH76" t="s">
        <v>140</v>
      </c>
      <c r="AI76" t="s">
        <v>140</v>
      </c>
      <c r="AJ76" t="s">
        <v>140</v>
      </c>
      <c r="AK76" t="s">
        <v>140</v>
      </c>
      <c r="AL76" t="s">
        <v>140</v>
      </c>
      <c r="AM76" t="s">
        <v>140</v>
      </c>
      <c r="AN76" t="s">
        <v>140</v>
      </c>
      <c r="AO76" t="s">
        <v>140</v>
      </c>
      <c r="AP76" t="s">
        <v>140</v>
      </c>
      <c r="AQ76" t="s">
        <v>140</v>
      </c>
      <c r="AR76" t="s">
        <v>140</v>
      </c>
      <c r="AS76" t="s">
        <v>140</v>
      </c>
      <c r="AT76" t="s">
        <v>140</v>
      </c>
      <c r="AU76" t="s">
        <v>140</v>
      </c>
      <c r="AV76" t="s">
        <v>140</v>
      </c>
      <c r="AW76" t="s">
        <v>140</v>
      </c>
      <c r="AX76" t="s">
        <v>140</v>
      </c>
      <c r="AY76" t="s">
        <v>140</v>
      </c>
      <c r="AZ76" t="s">
        <v>140</v>
      </c>
      <c r="BA76" t="s">
        <v>140</v>
      </c>
      <c r="BB76" t="s">
        <v>140</v>
      </c>
      <c r="BC76" t="s">
        <v>140</v>
      </c>
      <c r="BD76" t="s">
        <v>140</v>
      </c>
      <c r="BE76" t="s">
        <v>140</v>
      </c>
      <c r="BF76" t="s">
        <v>140</v>
      </c>
      <c r="BG76" t="s">
        <v>140</v>
      </c>
      <c r="BH76" t="s">
        <v>140</v>
      </c>
      <c r="BI76" t="s">
        <v>140</v>
      </c>
      <c r="BJ76" t="s">
        <v>140</v>
      </c>
      <c r="BK76" t="s">
        <v>140</v>
      </c>
      <c r="BL76" t="s">
        <v>140</v>
      </c>
      <c r="BM76" t="s">
        <v>140</v>
      </c>
      <c r="BN76" t="s">
        <v>140</v>
      </c>
      <c r="BO76" t="s">
        <v>140</v>
      </c>
      <c r="BP76" t="s">
        <v>140</v>
      </c>
      <c r="BQ76" t="s">
        <v>140</v>
      </c>
      <c r="BR76" t="s">
        <v>140</v>
      </c>
      <c r="BS76" t="s">
        <v>140</v>
      </c>
      <c r="BT76" t="s">
        <v>140</v>
      </c>
      <c r="BU76" t="s">
        <v>140</v>
      </c>
      <c r="BV76" t="s">
        <v>140</v>
      </c>
      <c r="BW76" t="s">
        <v>140</v>
      </c>
      <c r="BX76" t="s">
        <v>140</v>
      </c>
      <c r="BY76" t="s">
        <v>140</v>
      </c>
      <c r="BZ76" t="s">
        <v>140</v>
      </c>
      <c r="CA76" t="s">
        <v>140</v>
      </c>
      <c r="CB76" t="s">
        <v>140</v>
      </c>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row>
    <row r="77" spans="2:251" ht="12" customHeight="1" x14ac:dyDescent="0.15">
      <c r="B77" t="s">
        <v>141</v>
      </c>
      <c r="C77" t="s">
        <v>140</v>
      </c>
      <c r="D77" t="s">
        <v>140</v>
      </c>
      <c r="E77" t="s">
        <v>140</v>
      </c>
      <c r="F77" t="s">
        <v>140</v>
      </c>
      <c r="G77" t="s">
        <v>140</v>
      </c>
      <c r="H77" t="s">
        <v>140</v>
      </c>
      <c r="I77" t="s">
        <v>140</v>
      </c>
      <c r="J77" t="s">
        <v>140</v>
      </c>
      <c r="K77" t="s">
        <v>140</v>
      </c>
      <c r="L77" t="s">
        <v>140</v>
      </c>
      <c r="M77" t="s">
        <v>140</v>
      </c>
      <c r="N77" t="s">
        <v>140</v>
      </c>
      <c r="O77" t="s">
        <v>140</v>
      </c>
      <c r="P77" t="s">
        <v>140</v>
      </c>
      <c r="Q77" t="s">
        <v>140</v>
      </c>
      <c r="R77" t="s">
        <v>140</v>
      </c>
      <c r="S77" t="s">
        <v>140</v>
      </c>
      <c r="T77" t="s">
        <v>140</v>
      </c>
      <c r="U77" t="s">
        <v>140</v>
      </c>
      <c r="V77" t="s">
        <v>140</v>
      </c>
      <c r="W77" t="s">
        <v>140</v>
      </c>
      <c r="X77" t="s">
        <v>140</v>
      </c>
      <c r="Y77" t="s">
        <v>140</v>
      </c>
      <c r="Z77" t="s">
        <v>140</v>
      </c>
      <c r="AA77" t="s">
        <v>140</v>
      </c>
      <c r="AB77" t="s">
        <v>140</v>
      </c>
      <c r="AC77" t="s">
        <v>140</v>
      </c>
      <c r="AD77" t="s">
        <v>140</v>
      </c>
      <c r="AE77" t="s">
        <v>140</v>
      </c>
      <c r="AF77" t="s">
        <v>140</v>
      </c>
      <c r="AG77" t="s">
        <v>140</v>
      </c>
      <c r="AH77" t="s">
        <v>140</v>
      </c>
      <c r="AI77" t="s">
        <v>140</v>
      </c>
      <c r="AJ77" t="s">
        <v>140</v>
      </c>
      <c r="AK77" t="s">
        <v>140</v>
      </c>
      <c r="AL77" t="s">
        <v>140</v>
      </c>
      <c r="AM77" t="s">
        <v>140</v>
      </c>
      <c r="AN77" t="s">
        <v>140</v>
      </c>
      <c r="AO77" t="s">
        <v>140</v>
      </c>
      <c r="AP77" t="s">
        <v>140</v>
      </c>
      <c r="AQ77" t="s">
        <v>140</v>
      </c>
      <c r="AR77" t="s">
        <v>140</v>
      </c>
      <c r="AS77" t="s">
        <v>140</v>
      </c>
      <c r="AT77" t="s">
        <v>140</v>
      </c>
      <c r="AU77" t="s">
        <v>140</v>
      </c>
      <c r="AV77" t="s">
        <v>140</v>
      </c>
      <c r="AW77" t="s">
        <v>140</v>
      </c>
      <c r="AX77" t="s">
        <v>140</v>
      </c>
      <c r="AY77" t="s">
        <v>140</v>
      </c>
      <c r="AZ77" t="s">
        <v>140</v>
      </c>
      <c r="BA77" t="s">
        <v>140</v>
      </c>
      <c r="BB77" t="s">
        <v>140</v>
      </c>
      <c r="BC77" t="s">
        <v>140</v>
      </c>
      <c r="BD77" t="s">
        <v>140</v>
      </c>
      <c r="BE77" t="s">
        <v>140</v>
      </c>
      <c r="BF77" t="s">
        <v>140</v>
      </c>
      <c r="BG77" t="s">
        <v>140</v>
      </c>
      <c r="BH77" t="s">
        <v>140</v>
      </c>
      <c r="BI77" t="s">
        <v>140</v>
      </c>
      <c r="BJ77" t="s">
        <v>140</v>
      </c>
      <c r="BK77" t="s">
        <v>140</v>
      </c>
      <c r="BL77" t="s">
        <v>140</v>
      </c>
      <c r="BM77" t="s">
        <v>140</v>
      </c>
      <c r="BN77" t="s">
        <v>140</v>
      </c>
      <c r="BO77" t="s">
        <v>140</v>
      </c>
      <c r="BP77" t="s">
        <v>140</v>
      </c>
      <c r="BQ77" t="s">
        <v>140</v>
      </c>
      <c r="BR77" t="s">
        <v>140</v>
      </c>
      <c r="BS77" t="s">
        <v>140</v>
      </c>
      <c r="BT77" t="s">
        <v>140</v>
      </c>
      <c r="BU77" t="s">
        <v>140</v>
      </c>
      <c r="BV77" t="s">
        <v>140</v>
      </c>
      <c r="BW77" t="s">
        <v>140</v>
      </c>
      <c r="BX77" t="s">
        <v>140</v>
      </c>
      <c r="BY77" t="s">
        <v>140</v>
      </c>
      <c r="BZ77" t="s">
        <v>140</v>
      </c>
      <c r="CA77" t="s">
        <v>140</v>
      </c>
      <c r="CB77" t="s">
        <v>140</v>
      </c>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row>
    <row r="78" spans="2:251" ht="12" customHeight="1" x14ac:dyDescent="0.15">
      <c r="B78" t="s">
        <v>381</v>
      </c>
      <c r="C78" s="42">
        <v>0</v>
      </c>
      <c r="D78" s="42">
        <v>0</v>
      </c>
      <c r="E78" s="42">
        <v>0</v>
      </c>
      <c r="F78" s="42">
        <v>0</v>
      </c>
      <c r="G78" s="42">
        <v>0</v>
      </c>
      <c r="H78" s="42">
        <v>0</v>
      </c>
      <c r="I78">
        <v>0</v>
      </c>
      <c r="J78" s="42">
        <v>0</v>
      </c>
      <c r="K78" s="42">
        <v>0</v>
      </c>
      <c r="L78" s="42">
        <v>0</v>
      </c>
      <c r="M78" s="42">
        <v>0</v>
      </c>
      <c r="N78" s="42">
        <v>0</v>
      </c>
      <c r="O78" s="42">
        <v>0</v>
      </c>
      <c r="P78" s="42">
        <v>0</v>
      </c>
      <c r="Q78" s="42">
        <v>0</v>
      </c>
      <c r="R78" s="42">
        <v>0</v>
      </c>
      <c r="S78" s="42">
        <v>0</v>
      </c>
      <c r="T78" s="42">
        <v>0</v>
      </c>
      <c r="U78" s="42">
        <v>0</v>
      </c>
      <c r="V78" s="42">
        <v>0</v>
      </c>
      <c r="W78" s="42">
        <v>0</v>
      </c>
      <c r="X78" s="42">
        <v>0</v>
      </c>
      <c r="Y78">
        <v>0</v>
      </c>
      <c r="Z78" s="42">
        <v>0</v>
      </c>
      <c r="AA78" s="42">
        <v>0</v>
      </c>
      <c r="AB78" s="42">
        <v>0</v>
      </c>
      <c r="AC78" s="42">
        <v>0</v>
      </c>
      <c r="AD78">
        <v>0</v>
      </c>
      <c r="AE78" s="42">
        <v>0</v>
      </c>
      <c r="AF78" s="42">
        <v>0</v>
      </c>
      <c r="AG78" s="42">
        <v>0</v>
      </c>
      <c r="AH78" s="42">
        <v>0</v>
      </c>
      <c r="AI78">
        <v>0</v>
      </c>
      <c r="AJ78" s="42">
        <v>0</v>
      </c>
      <c r="AK78">
        <v>0</v>
      </c>
      <c r="AL78" s="42">
        <v>0</v>
      </c>
      <c r="AM78" s="42">
        <v>0</v>
      </c>
      <c r="AN78">
        <v>0</v>
      </c>
      <c r="AO78" s="42">
        <v>0</v>
      </c>
      <c r="AP78" s="42">
        <v>0</v>
      </c>
      <c r="AQ78">
        <v>0</v>
      </c>
      <c r="AR78" s="42">
        <v>0</v>
      </c>
      <c r="AS78" s="42">
        <v>0</v>
      </c>
      <c r="AT78" s="42">
        <v>0</v>
      </c>
      <c r="AU78" s="42">
        <v>0</v>
      </c>
      <c r="AV78">
        <v>0</v>
      </c>
      <c r="AW78" s="42">
        <v>0</v>
      </c>
      <c r="AX78" s="42">
        <v>0</v>
      </c>
      <c r="AY78" s="42">
        <v>0</v>
      </c>
      <c r="AZ78" s="42">
        <v>0</v>
      </c>
      <c r="BA78" s="42">
        <v>0</v>
      </c>
      <c r="BB78" s="42">
        <v>0</v>
      </c>
      <c r="BC78" s="42">
        <v>0</v>
      </c>
      <c r="BD78" s="42">
        <v>0</v>
      </c>
      <c r="BE78">
        <v>0</v>
      </c>
      <c r="BF78">
        <v>0</v>
      </c>
      <c r="BG78">
        <v>0</v>
      </c>
      <c r="BH78">
        <v>0</v>
      </c>
      <c r="BI78">
        <v>0</v>
      </c>
      <c r="BJ78">
        <v>0</v>
      </c>
      <c r="BK78">
        <v>0</v>
      </c>
      <c r="BL78">
        <v>0</v>
      </c>
      <c r="BM78">
        <v>0</v>
      </c>
      <c r="BN78">
        <v>0</v>
      </c>
      <c r="BO78">
        <v>0</v>
      </c>
      <c r="BP78">
        <v>0</v>
      </c>
      <c r="BQ78">
        <v>0</v>
      </c>
      <c r="BR78">
        <v>0</v>
      </c>
      <c r="BS78">
        <v>0</v>
      </c>
      <c r="BT78">
        <v>0</v>
      </c>
      <c r="BU78">
        <v>0</v>
      </c>
      <c r="BV78">
        <v>0</v>
      </c>
      <c r="BW78">
        <v>0</v>
      </c>
      <c r="BX78" s="42">
        <v>0</v>
      </c>
      <c r="BY78">
        <v>0</v>
      </c>
      <c r="BZ78">
        <v>0</v>
      </c>
      <c r="CA78">
        <v>0</v>
      </c>
      <c r="CB78">
        <v>0</v>
      </c>
      <c r="CC78"/>
      <c r="CD78"/>
      <c r="CE78"/>
      <c r="CF78"/>
      <c r="CG78"/>
      <c r="CH78"/>
      <c r="CI78"/>
      <c r="CJ78"/>
      <c r="CK78"/>
      <c r="CL78"/>
      <c r="CM78"/>
      <c r="CN78"/>
      <c r="CO78"/>
      <c r="CP78"/>
      <c r="CQ78"/>
      <c r="CR78"/>
      <c r="CS78"/>
      <c r="CT78"/>
      <c r="CU78"/>
      <c r="CV78"/>
      <c r="CW78"/>
      <c r="CX78"/>
      <c r="CY78"/>
      <c r="CZ78"/>
      <c r="DA78"/>
      <c r="DB78"/>
      <c r="DC78"/>
      <c r="DD78"/>
      <c r="DE78"/>
      <c r="DF78" s="42"/>
      <c r="DG78" s="42"/>
      <c r="DH78"/>
      <c r="DI78"/>
      <c r="DJ78"/>
      <c r="DK78"/>
      <c r="DL78"/>
      <c r="DM78"/>
      <c r="DN78"/>
      <c r="DO78"/>
      <c r="DP78"/>
      <c r="DQ78"/>
      <c r="DR78" s="42"/>
      <c r="DS78" s="42"/>
      <c r="DT78"/>
      <c r="DU78"/>
      <c r="DV78"/>
      <c r="DW78"/>
      <c r="DX78"/>
      <c r="DY78"/>
      <c r="DZ78"/>
      <c r="EA78"/>
      <c r="EB78"/>
      <c r="EC78"/>
      <c r="ED78"/>
      <c r="EE78"/>
      <c r="EF78"/>
      <c r="EG78" s="42"/>
      <c r="EH78" s="42"/>
      <c r="EI78" s="42"/>
      <c r="EJ78" s="42"/>
      <c r="EK78"/>
      <c r="EL78" s="42"/>
      <c r="EM78" s="42"/>
      <c r="EN78" s="42"/>
      <c r="EO78" s="42"/>
      <c r="EP78" s="42"/>
      <c r="EQ78"/>
      <c r="ER78" s="42"/>
      <c r="ES78" s="42"/>
      <c r="ET78" s="42"/>
      <c r="EU78" s="42"/>
      <c r="EV78" s="42"/>
      <c r="EW78" s="42"/>
      <c r="EX78" s="42"/>
      <c r="EY78" s="42"/>
      <c r="EZ78"/>
      <c r="FA78"/>
      <c r="FB78" s="42"/>
      <c r="FC78" s="42"/>
      <c r="FD78"/>
      <c r="FE78"/>
      <c r="FF78"/>
      <c r="FG78"/>
      <c r="FH78" s="42"/>
      <c r="FI78"/>
      <c r="FJ78"/>
      <c r="FK78"/>
      <c r="FL78"/>
      <c r="FM78"/>
      <c r="FN78"/>
      <c r="FO78"/>
      <c r="FP78"/>
      <c r="FQ78"/>
      <c r="FR78"/>
      <c r="FS78"/>
      <c r="FT78"/>
      <c r="FU78"/>
      <c r="FV78"/>
      <c r="FW78"/>
      <c r="FX78"/>
      <c r="FY78"/>
      <c r="FZ78"/>
      <c r="GA78"/>
      <c r="GB78"/>
      <c r="GC78"/>
      <c r="GD78"/>
      <c r="GE78"/>
      <c r="GF78"/>
      <c r="GG78"/>
      <c r="GH78"/>
      <c r="GI78"/>
    </row>
    <row r="79" spans="2:251" ht="12" customHeight="1" x14ac:dyDescent="0.15">
      <c r="B79" t="s">
        <v>382</v>
      </c>
      <c r="C79">
        <v>0</v>
      </c>
      <c r="D79">
        <v>0</v>
      </c>
      <c r="E79">
        <v>0</v>
      </c>
      <c r="F79">
        <v>0</v>
      </c>
      <c r="G79">
        <v>0</v>
      </c>
      <c r="H79">
        <v>0</v>
      </c>
      <c r="I79">
        <v>0</v>
      </c>
      <c r="J79">
        <v>0</v>
      </c>
      <c r="K79">
        <v>0</v>
      </c>
      <c r="L79">
        <v>0</v>
      </c>
      <c r="M79">
        <v>0</v>
      </c>
      <c r="N79">
        <v>62055.44</v>
      </c>
      <c r="O79">
        <v>0</v>
      </c>
      <c r="P79">
        <v>0</v>
      </c>
      <c r="Q79">
        <v>0</v>
      </c>
      <c r="R79">
        <v>0</v>
      </c>
      <c r="S79">
        <v>0</v>
      </c>
      <c r="T79">
        <v>0</v>
      </c>
      <c r="U79">
        <v>0</v>
      </c>
      <c r="V79">
        <v>0</v>
      </c>
      <c r="W79">
        <v>63238.66</v>
      </c>
      <c r="X79">
        <v>0</v>
      </c>
      <c r="Y79">
        <v>0</v>
      </c>
      <c r="Z79">
        <v>0</v>
      </c>
      <c r="AA79">
        <v>0</v>
      </c>
      <c r="AB79">
        <v>0</v>
      </c>
      <c r="AC79">
        <v>0</v>
      </c>
      <c r="AD79">
        <v>0</v>
      </c>
      <c r="AE79">
        <v>0</v>
      </c>
      <c r="AF79">
        <v>0</v>
      </c>
      <c r="AG79">
        <v>0</v>
      </c>
      <c r="AH79">
        <v>0</v>
      </c>
      <c r="AI79">
        <v>0</v>
      </c>
      <c r="AJ79">
        <v>43.24</v>
      </c>
      <c r="AK79">
        <v>0</v>
      </c>
      <c r="AL79">
        <v>0</v>
      </c>
      <c r="AM79">
        <v>0</v>
      </c>
      <c r="AN79">
        <v>0</v>
      </c>
      <c r="AO79">
        <v>0</v>
      </c>
      <c r="AP79">
        <v>0</v>
      </c>
      <c r="AQ79">
        <v>0</v>
      </c>
      <c r="AR79">
        <v>0</v>
      </c>
      <c r="AS79">
        <v>0</v>
      </c>
      <c r="AT79">
        <v>0</v>
      </c>
      <c r="AU79">
        <v>0</v>
      </c>
      <c r="AV79">
        <v>0</v>
      </c>
      <c r="AW79">
        <v>0</v>
      </c>
      <c r="AX79">
        <v>0</v>
      </c>
      <c r="AY79">
        <v>0</v>
      </c>
      <c r="AZ79">
        <v>0</v>
      </c>
      <c r="BA79">
        <v>0</v>
      </c>
      <c r="BB79">
        <v>0</v>
      </c>
      <c r="BC79">
        <v>0</v>
      </c>
      <c r="BD79">
        <v>0</v>
      </c>
      <c r="BE79">
        <v>0</v>
      </c>
      <c r="BF79">
        <v>0</v>
      </c>
      <c r="BG79">
        <v>43.24</v>
      </c>
      <c r="BH79">
        <v>0</v>
      </c>
      <c r="BI79">
        <v>0</v>
      </c>
      <c r="BJ79">
        <v>0</v>
      </c>
      <c r="BK79">
        <v>0</v>
      </c>
      <c r="BL79">
        <v>0</v>
      </c>
      <c r="BM79">
        <v>0</v>
      </c>
      <c r="BN79">
        <v>0</v>
      </c>
      <c r="BO79">
        <v>0</v>
      </c>
      <c r="BP79">
        <v>0</v>
      </c>
      <c r="BQ79">
        <v>63238.66</v>
      </c>
      <c r="BR79">
        <v>62055.44</v>
      </c>
      <c r="BS79">
        <v>0</v>
      </c>
      <c r="BT79">
        <v>0</v>
      </c>
      <c r="BU79">
        <v>0</v>
      </c>
      <c r="BV79">
        <v>0</v>
      </c>
      <c r="BW79">
        <v>0</v>
      </c>
      <c r="BX79">
        <v>0</v>
      </c>
      <c r="BY79">
        <v>0</v>
      </c>
      <c r="BZ79">
        <v>0</v>
      </c>
      <c r="CA79">
        <v>0</v>
      </c>
      <c r="CB79">
        <v>0</v>
      </c>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row>
    <row r="80" spans="2:251" ht="12" customHeight="1" x14ac:dyDescent="0.15">
      <c r="B80" t="s">
        <v>385</v>
      </c>
      <c r="C80">
        <v>0</v>
      </c>
      <c r="D80">
        <v>0</v>
      </c>
      <c r="E80">
        <v>0</v>
      </c>
      <c r="F80">
        <v>0</v>
      </c>
      <c r="G80">
        <v>0</v>
      </c>
      <c r="H80">
        <v>0</v>
      </c>
      <c r="I80">
        <v>0</v>
      </c>
      <c r="J80">
        <v>0</v>
      </c>
      <c r="K80">
        <v>0</v>
      </c>
      <c r="L80">
        <v>0</v>
      </c>
      <c r="M80">
        <v>0</v>
      </c>
      <c r="N80">
        <v>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c r="BH80">
        <v>0</v>
      </c>
      <c r="BI80">
        <v>0</v>
      </c>
      <c r="BJ80">
        <v>0</v>
      </c>
      <c r="BK80">
        <v>0</v>
      </c>
      <c r="BL80">
        <v>0</v>
      </c>
      <c r="BM80">
        <v>0</v>
      </c>
      <c r="BN80">
        <v>0</v>
      </c>
      <c r="BO80">
        <v>0</v>
      </c>
      <c r="BP80">
        <v>0</v>
      </c>
      <c r="BQ80">
        <v>0</v>
      </c>
      <c r="BR80">
        <v>0</v>
      </c>
      <c r="BS80">
        <v>0</v>
      </c>
      <c r="BT80">
        <v>0</v>
      </c>
      <c r="BU80">
        <v>0</v>
      </c>
      <c r="BV80">
        <v>0</v>
      </c>
      <c r="BW80">
        <v>0</v>
      </c>
      <c r="BX80">
        <v>0</v>
      </c>
      <c r="BY80">
        <v>0</v>
      </c>
      <c r="BZ80">
        <v>0</v>
      </c>
      <c r="CA80">
        <v>0</v>
      </c>
      <c r="CB80">
        <v>0</v>
      </c>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row>
    <row r="81" spans="2:254" ht="12" customHeight="1" x14ac:dyDescent="0.15">
      <c r="B81" t="s">
        <v>386</v>
      </c>
      <c r="C81">
        <v>0</v>
      </c>
      <c r="D81">
        <v>0</v>
      </c>
      <c r="E81">
        <v>0</v>
      </c>
      <c r="F81">
        <v>0</v>
      </c>
      <c r="G81">
        <v>0</v>
      </c>
      <c r="H81">
        <v>0</v>
      </c>
      <c r="I81">
        <v>0</v>
      </c>
      <c r="J81">
        <v>0</v>
      </c>
      <c r="K81">
        <v>0</v>
      </c>
      <c r="L81">
        <v>0</v>
      </c>
      <c r="M81">
        <v>0</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c r="BH81">
        <v>0</v>
      </c>
      <c r="BI81">
        <v>0</v>
      </c>
      <c r="BJ81">
        <v>0</v>
      </c>
      <c r="BK81" s="42">
        <v>0</v>
      </c>
      <c r="BL81">
        <v>0</v>
      </c>
      <c r="BM81">
        <v>0</v>
      </c>
      <c r="BN81">
        <v>0</v>
      </c>
      <c r="BO81">
        <v>0</v>
      </c>
      <c r="BP81">
        <v>0</v>
      </c>
      <c r="BQ81">
        <v>0</v>
      </c>
      <c r="BR81">
        <v>0</v>
      </c>
      <c r="BS81">
        <v>0</v>
      </c>
      <c r="BT81">
        <v>0</v>
      </c>
      <c r="BU81">
        <v>0</v>
      </c>
      <c r="BV81">
        <v>0</v>
      </c>
      <c r="BW81">
        <v>0</v>
      </c>
      <c r="BX81">
        <v>0</v>
      </c>
      <c r="BY81">
        <v>0</v>
      </c>
      <c r="BZ81">
        <v>0</v>
      </c>
      <c r="CA81">
        <v>0</v>
      </c>
      <c r="CB81">
        <v>0</v>
      </c>
      <c r="CC81"/>
      <c r="CD81"/>
      <c r="CE81"/>
      <c r="CF81" s="42"/>
      <c r="CG81"/>
      <c r="CH81" s="42"/>
      <c r="CI81"/>
      <c r="CJ81"/>
      <c r="CK81"/>
      <c r="CL81"/>
      <c r="CM81"/>
      <c r="CN81"/>
      <c r="CO81"/>
      <c r="CP81"/>
      <c r="CQ81"/>
      <c r="CR81"/>
      <c r="CS81"/>
      <c r="CT81"/>
      <c r="CU81" s="42"/>
      <c r="CV81"/>
      <c r="CW81"/>
      <c r="CX81"/>
      <c r="CY81"/>
      <c r="CZ81"/>
      <c r="DA81" s="42"/>
      <c r="DB81"/>
      <c r="DC81"/>
      <c r="DD81"/>
      <c r="DE81"/>
      <c r="DF81"/>
      <c r="DG81"/>
      <c r="DH81" s="42"/>
      <c r="DI81" s="42"/>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s="42"/>
      <c r="FM81" s="42"/>
      <c r="FN81"/>
      <c r="FO81"/>
      <c r="FP81" s="42"/>
      <c r="FQ81"/>
      <c r="FR81"/>
      <c r="FS81" s="42"/>
      <c r="FT81"/>
      <c r="FU81"/>
      <c r="FV81"/>
      <c r="FW81"/>
      <c r="FX81" s="42"/>
      <c r="FY81"/>
      <c r="FZ81" s="42"/>
      <c r="GA81"/>
      <c r="GB81" s="42"/>
      <c r="GC81"/>
      <c r="GD81"/>
      <c r="GE81"/>
      <c r="GF81"/>
      <c r="GG81"/>
      <c r="GH81" s="42"/>
      <c r="GI81" s="42"/>
    </row>
    <row r="82" spans="2:254" ht="12" customHeight="1" x14ac:dyDescent="0.15">
      <c r="B82" t="s">
        <v>153</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0</v>
      </c>
      <c r="BH82">
        <v>0</v>
      </c>
      <c r="BI82">
        <v>0</v>
      </c>
      <c r="BJ82">
        <v>0</v>
      </c>
      <c r="BK82">
        <v>0</v>
      </c>
      <c r="BL82">
        <v>0</v>
      </c>
      <c r="BM82">
        <v>0</v>
      </c>
      <c r="BN82">
        <v>0</v>
      </c>
      <c r="BO82">
        <v>0</v>
      </c>
      <c r="BP82">
        <v>0</v>
      </c>
      <c r="BQ82">
        <v>0</v>
      </c>
      <c r="BR82">
        <v>0</v>
      </c>
      <c r="BS82">
        <v>0</v>
      </c>
      <c r="BT82">
        <v>0</v>
      </c>
      <c r="BU82">
        <v>0</v>
      </c>
      <c r="BV82">
        <v>0</v>
      </c>
      <c r="BW82">
        <v>0</v>
      </c>
      <c r="BX82">
        <v>0</v>
      </c>
      <c r="BY82">
        <v>0</v>
      </c>
      <c r="BZ82">
        <v>0</v>
      </c>
      <c r="CA82">
        <v>0</v>
      </c>
      <c r="CB82">
        <v>0</v>
      </c>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row>
    <row r="83" spans="2:254" ht="12" customHeight="1" x14ac:dyDescent="0.15">
      <c r="B83" t="s">
        <v>796</v>
      </c>
      <c r="C83">
        <v>0</v>
      </c>
      <c r="D83">
        <v>0</v>
      </c>
      <c r="E83">
        <v>0</v>
      </c>
      <c r="F83">
        <v>0</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0</v>
      </c>
      <c r="BI83">
        <v>0</v>
      </c>
      <c r="BJ83">
        <v>0</v>
      </c>
      <c r="BK83" s="42">
        <v>0</v>
      </c>
      <c r="BL83">
        <v>0</v>
      </c>
      <c r="BM83">
        <v>0</v>
      </c>
      <c r="BN83">
        <v>0</v>
      </c>
      <c r="BO83">
        <v>0</v>
      </c>
      <c r="BP83">
        <v>0</v>
      </c>
      <c r="BQ83">
        <v>0</v>
      </c>
      <c r="BR83">
        <v>0</v>
      </c>
      <c r="BS83">
        <v>0</v>
      </c>
      <c r="BT83">
        <v>0</v>
      </c>
      <c r="BU83">
        <v>0</v>
      </c>
      <c r="BV83">
        <v>0</v>
      </c>
      <c r="BW83">
        <v>0</v>
      </c>
      <c r="BX83">
        <v>0</v>
      </c>
      <c r="BY83">
        <v>0</v>
      </c>
      <c r="BZ83">
        <v>0</v>
      </c>
      <c r="CA83">
        <v>0</v>
      </c>
      <c r="CB83">
        <v>0</v>
      </c>
      <c r="CC83"/>
      <c r="CD83"/>
      <c r="CE83"/>
      <c r="CF83" s="42"/>
      <c r="CG83"/>
      <c r="CH83" s="42"/>
      <c r="CI83"/>
      <c r="CJ83"/>
      <c r="CK83"/>
      <c r="CL83"/>
      <c r="CM83"/>
      <c r="CN83"/>
      <c r="CO83"/>
      <c r="CP83"/>
      <c r="CQ83"/>
      <c r="CR83" s="42"/>
      <c r="CS83" s="42"/>
      <c r="CT83"/>
      <c r="CU83" s="42"/>
      <c r="CV83"/>
      <c r="CW83"/>
      <c r="CX83"/>
      <c r="CY83"/>
      <c r="CZ83"/>
      <c r="DA83" s="42"/>
      <c r="DB83"/>
      <c r="DC83"/>
      <c r="DD83"/>
      <c r="DE83"/>
      <c r="DF83"/>
      <c r="DG83"/>
      <c r="DH83" s="42"/>
      <c r="DI83" s="42"/>
      <c r="DJ83" s="42"/>
      <c r="DK83" s="42"/>
      <c r="DL83"/>
      <c r="DM83" s="42"/>
      <c r="DN83" s="42"/>
      <c r="DO83" s="42"/>
      <c r="DP83" s="42"/>
      <c r="DQ83" s="42"/>
      <c r="DR83" s="42"/>
      <c r="DS83" s="42"/>
      <c r="DT83" s="42"/>
      <c r="DU83" s="42"/>
      <c r="DV83"/>
      <c r="DW83" s="42"/>
      <c r="DX83" s="42"/>
      <c r="DY83"/>
      <c r="DZ83"/>
      <c r="EA83" s="42"/>
      <c r="EB83" s="42"/>
      <c r="EC83" s="42"/>
      <c r="ED83" s="42"/>
      <c r="EE83" s="42"/>
      <c r="EF83" s="42"/>
      <c r="EG83"/>
      <c r="EH83"/>
      <c r="EI83"/>
      <c r="EJ83" s="42"/>
      <c r="EK83" s="42"/>
      <c r="EL83" s="42"/>
      <c r="EM83"/>
      <c r="EN83"/>
      <c r="EO83"/>
      <c r="EP83"/>
      <c r="EQ83"/>
      <c r="ER83"/>
      <c r="ES83" s="42"/>
      <c r="ET83" s="42"/>
      <c r="EU83"/>
      <c r="EV83"/>
      <c r="EW83"/>
      <c r="EX83"/>
      <c r="EY83"/>
      <c r="EZ83"/>
      <c r="FA83"/>
      <c r="FB83"/>
      <c r="FC83"/>
      <c r="FD83"/>
      <c r="FE83"/>
      <c r="FF83"/>
      <c r="FG83"/>
      <c r="FH83"/>
      <c r="FI83"/>
      <c r="FJ83"/>
      <c r="FK83"/>
      <c r="FL83" s="42"/>
      <c r="FM83" s="42"/>
      <c r="FN83"/>
      <c r="FO83"/>
      <c r="FP83" s="42"/>
      <c r="FQ83"/>
      <c r="FR83"/>
      <c r="FS83" s="42"/>
      <c r="FT83"/>
      <c r="FU83"/>
      <c r="FV83"/>
      <c r="FW83"/>
      <c r="FX83" s="42"/>
      <c r="FY83"/>
      <c r="FZ83" s="42"/>
      <c r="GA83"/>
      <c r="GB83" s="42"/>
      <c r="GC83"/>
      <c r="GD83"/>
      <c r="GE83"/>
      <c r="GF83"/>
      <c r="GG83"/>
      <c r="GH83" s="42"/>
      <c r="GI83" s="42"/>
      <c r="HH83" s="3"/>
      <c r="HJ83" s="3"/>
      <c r="HN83" s="3"/>
      <c r="HP83" s="3"/>
      <c r="HR83" s="3"/>
      <c r="HT83" s="3"/>
      <c r="HU83" s="3"/>
      <c r="HV83" s="3"/>
      <c r="HW83" s="3"/>
      <c r="HX83" s="3"/>
      <c r="HY83" s="3"/>
      <c r="HZ83" s="3"/>
      <c r="IA83" s="3"/>
      <c r="IB83" s="3"/>
      <c r="IC83" s="3"/>
      <c r="ID83" s="3"/>
      <c r="IH83" s="3"/>
      <c r="II83" s="3"/>
      <c r="IJ83" s="3"/>
      <c r="IK83" s="3"/>
      <c r="IL83" s="3"/>
      <c r="IM83" s="3"/>
      <c r="IR83" s="3"/>
      <c r="IS83" s="3"/>
      <c r="IT83" s="3"/>
    </row>
    <row r="84" spans="2:254" ht="12" customHeight="1" x14ac:dyDescent="0.15">
      <c r="B84" t="s">
        <v>797</v>
      </c>
      <c r="C84">
        <v>0</v>
      </c>
      <c r="D84">
        <v>0</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c r="BH84">
        <v>0</v>
      </c>
      <c r="BI84">
        <v>0</v>
      </c>
      <c r="BJ84">
        <v>0</v>
      </c>
      <c r="BK84">
        <v>0</v>
      </c>
      <c r="BL84">
        <v>0</v>
      </c>
      <c r="BM84">
        <v>0</v>
      </c>
      <c r="BN84">
        <v>0</v>
      </c>
      <c r="BO84">
        <v>0</v>
      </c>
      <c r="BP84">
        <v>0</v>
      </c>
      <c r="BQ84">
        <v>0</v>
      </c>
      <c r="BR84">
        <v>0</v>
      </c>
      <c r="BS84">
        <v>0</v>
      </c>
      <c r="BT84">
        <v>0</v>
      </c>
      <c r="BU84">
        <v>0</v>
      </c>
      <c r="BV84">
        <v>0</v>
      </c>
      <c r="BW84">
        <v>0</v>
      </c>
      <c r="BX84">
        <v>0</v>
      </c>
      <c r="BY84">
        <v>0</v>
      </c>
      <c r="BZ84">
        <v>0</v>
      </c>
      <c r="CA84">
        <v>0</v>
      </c>
      <c r="CB84">
        <v>0</v>
      </c>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row>
    <row r="85" spans="2:254" ht="12" customHeight="1" x14ac:dyDescent="0.15">
      <c r="B85" t="s">
        <v>387</v>
      </c>
      <c r="C85">
        <v>0</v>
      </c>
      <c r="D85">
        <v>0</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c r="BH85">
        <v>0</v>
      </c>
      <c r="BI85">
        <v>0</v>
      </c>
      <c r="BJ85">
        <v>0</v>
      </c>
      <c r="BK85" s="42">
        <v>0</v>
      </c>
      <c r="BL85">
        <v>0</v>
      </c>
      <c r="BM85">
        <v>0</v>
      </c>
      <c r="BN85">
        <v>0</v>
      </c>
      <c r="BO85">
        <v>0</v>
      </c>
      <c r="BP85">
        <v>0</v>
      </c>
      <c r="BQ85">
        <v>0</v>
      </c>
      <c r="BR85">
        <v>0</v>
      </c>
      <c r="BS85">
        <v>0</v>
      </c>
      <c r="BT85">
        <v>0</v>
      </c>
      <c r="BU85">
        <v>0</v>
      </c>
      <c r="BV85">
        <v>0</v>
      </c>
      <c r="BW85">
        <v>0</v>
      </c>
      <c r="BX85">
        <v>0</v>
      </c>
      <c r="BY85">
        <v>0</v>
      </c>
      <c r="BZ85">
        <v>0</v>
      </c>
      <c r="CA85">
        <v>0</v>
      </c>
      <c r="CB85">
        <v>0</v>
      </c>
      <c r="CC85"/>
      <c r="CD85"/>
      <c r="CE85"/>
      <c r="CF85" s="42"/>
      <c r="CG85"/>
      <c r="CH85" s="42"/>
      <c r="CI85"/>
      <c r="CJ85"/>
      <c r="CK85"/>
      <c r="CL85"/>
      <c r="CM85"/>
      <c r="CN85"/>
      <c r="CO85"/>
      <c r="CP85"/>
      <c r="CQ85"/>
      <c r="CR85" s="42"/>
      <c r="CS85" s="42"/>
      <c r="CT85"/>
      <c r="CU85" s="42"/>
      <c r="CV85"/>
      <c r="CW85"/>
      <c r="CX85"/>
      <c r="CY85"/>
      <c r="CZ85"/>
      <c r="DA85"/>
      <c r="DB85"/>
      <c r="DC85"/>
      <c r="DD85"/>
      <c r="DE85"/>
      <c r="DF85"/>
      <c r="DG85"/>
      <c r="DH85" s="42"/>
      <c r="DI85" s="42"/>
      <c r="DJ85" s="42"/>
      <c r="DK85" s="42"/>
      <c r="DL85"/>
      <c r="DM85" s="42"/>
      <c r="DN85" s="42"/>
      <c r="DO85" s="42"/>
      <c r="DP85" s="42"/>
      <c r="DQ85" s="42"/>
      <c r="DR85" s="42"/>
      <c r="DS85" s="42"/>
      <c r="DT85" s="42"/>
      <c r="DU85"/>
      <c r="DV85"/>
      <c r="DW85"/>
      <c r="DX85"/>
      <c r="DY85"/>
      <c r="DZ85"/>
      <c r="EA85"/>
      <c r="EB85"/>
      <c r="EC85"/>
      <c r="ED85"/>
      <c r="EE85"/>
      <c r="EF85"/>
      <c r="EG85"/>
      <c r="EH85"/>
      <c r="EI85"/>
      <c r="EJ85" s="42"/>
      <c r="EK85"/>
      <c r="EL85" s="42"/>
      <c r="EM85"/>
      <c r="EN85"/>
      <c r="EO85"/>
      <c r="EP85"/>
      <c r="EQ85"/>
      <c r="ER85"/>
      <c r="ES85" s="42"/>
      <c r="ET85" s="42"/>
      <c r="EU85"/>
      <c r="EV85"/>
      <c r="EW85"/>
      <c r="EX85"/>
      <c r="EY85"/>
      <c r="EZ85"/>
      <c r="FA85"/>
      <c r="FB85"/>
      <c r="FC85"/>
      <c r="FD85"/>
      <c r="FE85"/>
      <c r="FF85"/>
      <c r="FG85"/>
      <c r="FH85"/>
      <c r="FI85"/>
      <c r="FJ85"/>
      <c r="FK85"/>
      <c r="FL85" s="42"/>
      <c r="FM85" s="42"/>
      <c r="FN85"/>
      <c r="FO85"/>
      <c r="FP85" s="42"/>
      <c r="FQ85"/>
      <c r="FR85"/>
      <c r="FS85" s="42"/>
      <c r="FT85"/>
      <c r="FU85"/>
      <c r="FV85"/>
      <c r="FW85"/>
      <c r="FX85" s="42"/>
      <c r="FY85"/>
      <c r="FZ85"/>
      <c r="GA85"/>
      <c r="GB85"/>
      <c r="GC85"/>
      <c r="GD85"/>
      <c r="GE85"/>
      <c r="GF85"/>
      <c r="GG85"/>
      <c r="GH85"/>
      <c r="GI85" s="42"/>
      <c r="HH85" s="3"/>
      <c r="HJ85" s="3"/>
      <c r="HN85" s="3"/>
      <c r="HP85" s="3"/>
      <c r="HV85" s="3"/>
      <c r="HW85" s="3"/>
      <c r="HX85" s="3"/>
      <c r="HZ85" s="3"/>
      <c r="IA85" s="3"/>
      <c r="IC85" s="3"/>
      <c r="ID85" s="3"/>
      <c r="IH85" s="3"/>
      <c r="II85" s="3"/>
      <c r="IS85" s="3"/>
      <c r="IT85" s="3"/>
    </row>
    <row r="86" spans="2:254" ht="12" customHeight="1" x14ac:dyDescent="0.15">
      <c r="B86" t="s">
        <v>389</v>
      </c>
      <c r="C86">
        <v>0</v>
      </c>
      <c r="D86">
        <v>0</v>
      </c>
      <c r="E86">
        <v>0</v>
      </c>
      <c r="F86">
        <v>0</v>
      </c>
      <c r="G86">
        <v>0</v>
      </c>
      <c r="H86">
        <v>0</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0</v>
      </c>
      <c r="BH86">
        <v>0</v>
      </c>
      <c r="BI86">
        <v>0</v>
      </c>
      <c r="BJ86">
        <v>0</v>
      </c>
      <c r="BK86">
        <v>0</v>
      </c>
      <c r="BL86">
        <v>0</v>
      </c>
      <c r="BM86">
        <v>0</v>
      </c>
      <c r="BN86">
        <v>0</v>
      </c>
      <c r="BO86">
        <v>0</v>
      </c>
      <c r="BP86">
        <v>0</v>
      </c>
      <c r="BQ86">
        <v>0</v>
      </c>
      <c r="BR86">
        <v>0</v>
      </c>
      <c r="BS86">
        <v>0</v>
      </c>
      <c r="BT86">
        <v>0</v>
      </c>
      <c r="BU86">
        <v>0</v>
      </c>
      <c r="BV86">
        <v>0</v>
      </c>
      <c r="BW86">
        <v>0</v>
      </c>
      <c r="BX86">
        <v>0</v>
      </c>
      <c r="BY86">
        <v>0</v>
      </c>
      <c r="BZ86">
        <v>0</v>
      </c>
      <c r="CA86">
        <v>0</v>
      </c>
      <c r="CB86">
        <v>0</v>
      </c>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row>
    <row r="87" spans="2:254" ht="12" customHeight="1" x14ac:dyDescent="0.15">
      <c r="B87" t="s">
        <v>390</v>
      </c>
      <c r="C87">
        <v>0</v>
      </c>
      <c r="D87">
        <v>0</v>
      </c>
      <c r="E87">
        <v>0</v>
      </c>
      <c r="F87">
        <v>0</v>
      </c>
      <c r="G87">
        <v>0</v>
      </c>
      <c r="H87">
        <v>0</v>
      </c>
      <c r="I87">
        <v>0</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c r="BH87">
        <v>0</v>
      </c>
      <c r="BI87">
        <v>0</v>
      </c>
      <c r="BJ87">
        <v>0</v>
      </c>
      <c r="BK87" s="42">
        <v>0</v>
      </c>
      <c r="BL87">
        <v>0</v>
      </c>
      <c r="BM87">
        <v>0</v>
      </c>
      <c r="BN87">
        <v>0</v>
      </c>
      <c r="BO87">
        <v>0</v>
      </c>
      <c r="BP87">
        <v>0</v>
      </c>
      <c r="BQ87">
        <v>0</v>
      </c>
      <c r="BR87">
        <v>0</v>
      </c>
      <c r="BS87">
        <v>0</v>
      </c>
      <c r="BT87">
        <v>0</v>
      </c>
      <c r="BU87">
        <v>0</v>
      </c>
      <c r="BV87">
        <v>0</v>
      </c>
      <c r="BW87">
        <v>0</v>
      </c>
      <c r="BX87">
        <v>0</v>
      </c>
      <c r="BY87">
        <v>0</v>
      </c>
      <c r="BZ87">
        <v>0</v>
      </c>
      <c r="CA87">
        <v>0</v>
      </c>
      <c r="CB87">
        <v>0</v>
      </c>
      <c r="CC87"/>
      <c r="CD87"/>
      <c r="CE87"/>
      <c r="CF87" s="42"/>
      <c r="CG87"/>
      <c r="CH87" s="42"/>
      <c r="CI87"/>
      <c r="CJ87"/>
      <c r="CK87"/>
      <c r="CL87"/>
      <c r="CM87"/>
      <c r="CN87"/>
      <c r="CO87"/>
      <c r="CP87"/>
      <c r="CQ87"/>
      <c r="CR87" s="42"/>
      <c r="CS87" s="42"/>
      <c r="CT87"/>
      <c r="CU87" s="42"/>
      <c r="CV87"/>
      <c r="CW87"/>
      <c r="CX87"/>
      <c r="CY87"/>
      <c r="CZ87"/>
      <c r="DA87"/>
      <c r="DB87"/>
      <c r="DC87"/>
      <c r="DD87"/>
      <c r="DE87"/>
      <c r="DF87"/>
      <c r="DG87"/>
      <c r="DH87" s="42"/>
      <c r="DI87" s="42"/>
      <c r="DJ87" s="42"/>
      <c r="DK87" s="42"/>
      <c r="DL87"/>
      <c r="DM87" s="42"/>
      <c r="DN87" s="42"/>
      <c r="DO87" s="42"/>
      <c r="DP87" s="42"/>
      <c r="DQ87" s="42"/>
      <c r="DR87" s="42"/>
      <c r="DS87" s="42"/>
      <c r="DT87" s="42"/>
      <c r="DU87"/>
      <c r="DV87"/>
      <c r="DW87"/>
      <c r="DX87"/>
      <c r="DY87"/>
      <c r="DZ87"/>
      <c r="EA87"/>
      <c r="EB87"/>
      <c r="EC87"/>
      <c r="ED87"/>
      <c r="EE87"/>
      <c r="EF87"/>
      <c r="EG87"/>
      <c r="EH87"/>
      <c r="EI87"/>
      <c r="EJ87" s="42"/>
      <c r="EK87"/>
      <c r="EL87" s="42"/>
      <c r="EM87"/>
      <c r="EN87"/>
      <c r="EO87"/>
      <c r="EP87"/>
      <c r="EQ87"/>
      <c r="ER87"/>
      <c r="ES87" s="42"/>
      <c r="ET87" s="42"/>
      <c r="EU87"/>
      <c r="EV87"/>
      <c r="EW87"/>
      <c r="EX87"/>
      <c r="EY87"/>
      <c r="EZ87"/>
      <c r="FA87"/>
      <c r="FB87"/>
      <c r="FC87"/>
      <c r="FD87"/>
      <c r="FE87"/>
      <c r="FF87"/>
      <c r="FG87"/>
      <c r="FH87"/>
      <c r="FI87"/>
      <c r="FJ87"/>
      <c r="FK87"/>
      <c r="FL87" s="42"/>
      <c r="FM87" s="42"/>
      <c r="FN87"/>
      <c r="FO87"/>
      <c r="FP87" s="42"/>
      <c r="FQ87"/>
      <c r="FR87"/>
      <c r="FS87" s="42"/>
      <c r="FT87"/>
      <c r="FU87"/>
      <c r="FV87"/>
      <c r="FW87"/>
      <c r="FX87" s="42"/>
      <c r="FY87"/>
      <c r="FZ87"/>
      <c r="GA87"/>
      <c r="GB87"/>
      <c r="GC87"/>
      <c r="GD87"/>
      <c r="GE87"/>
      <c r="GF87"/>
      <c r="GG87"/>
      <c r="GH87"/>
      <c r="GI87" s="42"/>
      <c r="HH87" s="3"/>
      <c r="HJ87" s="3"/>
      <c r="HN87" s="3"/>
      <c r="HP87" s="3"/>
      <c r="HV87" s="3"/>
      <c r="HW87" s="3"/>
      <c r="HX87" s="3"/>
      <c r="HZ87" s="3"/>
      <c r="IA87" s="3"/>
      <c r="IC87" s="3"/>
      <c r="ID87" s="3"/>
      <c r="IH87" s="3"/>
      <c r="II87" s="3"/>
      <c r="IS87" s="3"/>
      <c r="IT87" s="3"/>
    </row>
    <row r="88" spans="2:254" ht="12" customHeight="1" x14ac:dyDescent="0.15">
      <c r="B88" t="s">
        <v>148</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c r="BH88">
        <v>0</v>
      </c>
      <c r="BI88">
        <v>0</v>
      </c>
      <c r="BJ88">
        <v>0</v>
      </c>
      <c r="BK88">
        <v>0</v>
      </c>
      <c r="BL88">
        <v>0</v>
      </c>
      <c r="BM88">
        <v>0</v>
      </c>
      <c r="BN88">
        <v>0</v>
      </c>
      <c r="BO88">
        <v>0</v>
      </c>
      <c r="BP88">
        <v>0</v>
      </c>
      <c r="BQ88">
        <v>0</v>
      </c>
      <c r="BR88">
        <v>0</v>
      </c>
      <c r="BS88">
        <v>0</v>
      </c>
      <c r="BT88">
        <v>0</v>
      </c>
      <c r="BU88">
        <v>0</v>
      </c>
      <c r="BV88">
        <v>0</v>
      </c>
      <c r="BW88">
        <v>0</v>
      </c>
      <c r="BX88">
        <v>0</v>
      </c>
      <c r="BY88">
        <v>0</v>
      </c>
      <c r="BZ88">
        <v>0</v>
      </c>
      <c r="CA88">
        <v>0</v>
      </c>
      <c r="CB88">
        <v>0</v>
      </c>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row>
    <row r="89" spans="2:254" ht="12" customHeight="1" x14ac:dyDescent="0.15">
      <c r="B89" t="s">
        <v>798</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c r="BH89">
        <v>0</v>
      </c>
      <c r="BI89">
        <v>0</v>
      </c>
      <c r="BJ89">
        <v>0</v>
      </c>
      <c r="BK89">
        <v>0</v>
      </c>
      <c r="BL89">
        <v>0</v>
      </c>
      <c r="BM89">
        <v>0</v>
      </c>
      <c r="BN89">
        <v>0</v>
      </c>
      <c r="BO89">
        <v>0</v>
      </c>
      <c r="BP89">
        <v>0</v>
      </c>
      <c r="BQ89">
        <v>0</v>
      </c>
      <c r="BR89">
        <v>0</v>
      </c>
      <c r="BS89">
        <v>0</v>
      </c>
      <c r="BT89">
        <v>0</v>
      </c>
      <c r="BU89">
        <v>0</v>
      </c>
      <c r="BV89">
        <v>0</v>
      </c>
      <c r="BW89">
        <v>0</v>
      </c>
      <c r="BX89">
        <v>0</v>
      </c>
      <c r="BY89">
        <v>0</v>
      </c>
      <c r="BZ89">
        <v>0</v>
      </c>
      <c r="CA89">
        <v>0</v>
      </c>
      <c r="CB89">
        <v>0</v>
      </c>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row>
    <row r="90" spans="2:254" ht="12" customHeight="1" x14ac:dyDescent="0.15">
      <c r="B90" t="s">
        <v>151</v>
      </c>
      <c r="C90">
        <v>0</v>
      </c>
      <c r="D90">
        <v>0</v>
      </c>
      <c r="E90">
        <v>0</v>
      </c>
      <c r="F90">
        <v>0</v>
      </c>
      <c r="G90">
        <v>0</v>
      </c>
      <c r="H90">
        <v>0</v>
      </c>
      <c r="I90">
        <v>0</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c r="BD90">
        <v>0</v>
      </c>
      <c r="BE90">
        <v>0</v>
      </c>
      <c r="BF90">
        <v>0</v>
      </c>
      <c r="BG90">
        <v>0</v>
      </c>
      <c r="BH90">
        <v>0</v>
      </c>
      <c r="BI90">
        <v>0</v>
      </c>
      <c r="BJ90">
        <v>0</v>
      </c>
      <c r="BK90">
        <v>0</v>
      </c>
      <c r="BL90">
        <v>0</v>
      </c>
      <c r="BM90">
        <v>0</v>
      </c>
      <c r="BN90">
        <v>0</v>
      </c>
      <c r="BO90">
        <v>0</v>
      </c>
      <c r="BP90">
        <v>0</v>
      </c>
      <c r="BQ90">
        <v>0</v>
      </c>
      <c r="BR90">
        <v>0</v>
      </c>
      <c r="BS90">
        <v>0</v>
      </c>
      <c r="BT90">
        <v>0</v>
      </c>
      <c r="BU90">
        <v>0</v>
      </c>
      <c r="BV90">
        <v>0</v>
      </c>
      <c r="BW90">
        <v>0</v>
      </c>
      <c r="BX90">
        <v>0</v>
      </c>
      <c r="BY90">
        <v>0</v>
      </c>
      <c r="BZ90">
        <v>0</v>
      </c>
      <c r="CA90">
        <v>0</v>
      </c>
      <c r="CB90">
        <v>0</v>
      </c>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row>
    <row r="91" spans="2:254" ht="12" customHeight="1" x14ac:dyDescent="0.15">
      <c r="B91" t="s">
        <v>628</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c r="BH91">
        <v>0</v>
      </c>
      <c r="BI91">
        <v>0</v>
      </c>
      <c r="BJ91">
        <v>0</v>
      </c>
      <c r="BK91">
        <v>0</v>
      </c>
      <c r="BL91">
        <v>0</v>
      </c>
      <c r="BM91">
        <v>0</v>
      </c>
      <c r="BN91">
        <v>0</v>
      </c>
      <c r="BO91">
        <v>0</v>
      </c>
      <c r="BP91">
        <v>0</v>
      </c>
      <c r="BQ91">
        <v>0</v>
      </c>
      <c r="BR91">
        <v>0</v>
      </c>
      <c r="BS91">
        <v>0</v>
      </c>
      <c r="BT91">
        <v>0</v>
      </c>
      <c r="BU91">
        <v>0</v>
      </c>
      <c r="BV91">
        <v>0</v>
      </c>
      <c r="BW91">
        <v>0</v>
      </c>
      <c r="BX91">
        <v>0</v>
      </c>
      <c r="BY91">
        <v>0</v>
      </c>
      <c r="BZ91">
        <v>0</v>
      </c>
      <c r="CA91">
        <v>0</v>
      </c>
      <c r="CB91">
        <v>0</v>
      </c>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row>
    <row r="92" spans="2:254" ht="12" customHeight="1" x14ac:dyDescent="0.15">
      <c r="B92" t="s">
        <v>824</v>
      </c>
      <c r="C92">
        <v>0</v>
      </c>
      <c r="D92">
        <v>0</v>
      </c>
      <c r="E92">
        <v>0</v>
      </c>
      <c r="F92">
        <v>0</v>
      </c>
      <c r="G92">
        <v>0</v>
      </c>
      <c r="H92">
        <v>0</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c r="BH92">
        <v>0</v>
      </c>
      <c r="BI92">
        <v>0</v>
      </c>
      <c r="BJ92">
        <v>0</v>
      </c>
      <c r="BK92">
        <v>0</v>
      </c>
      <c r="BL92">
        <v>0</v>
      </c>
      <c r="BM92">
        <v>0</v>
      </c>
      <c r="BN92">
        <v>0</v>
      </c>
      <c r="BO92">
        <v>0</v>
      </c>
      <c r="BP92">
        <v>0</v>
      </c>
      <c r="BQ92">
        <v>0</v>
      </c>
      <c r="BR92">
        <v>0</v>
      </c>
      <c r="BS92">
        <v>0</v>
      </c>
      <c r="BT92">
        <v>0</v>
      </c>
      <c r="BU92">
        <v>0</v>
      </c>
      <c r="BV92">
        <v>0</v>
      </c>
      <c r="BW92">
        <v>0</v>
      </c>
      <c r="BX92">
        <v>0</v>
      </c>
      <c r="BY92">
        <v>0</v>
      </c>
      <c r="BZ92">
        <v>0</v>
      </c>
      <c r="CA92">
        <v>0</v>
      </c>
      <c r="CB92">
        <v>0</v>
      </c>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row>
    <row r="93" spans="2:254" ht="12" customHeight="1" x14ac:dyDescent="0.15">
      <c r="B93" t="s">
        <v>539</v>
      </c>
      <c r="C93">
        <v>0</v>
      </c>
      <c r="D93">
        <v>0</v>
      </c>
      <c r="E93">
        <v>0</v>
      </c>
      <c r="F93">
        <v>0</v>
      </c>
      <c r="G93">
        <v>0</v>
      </c>
      <c r="H93">
        <v>0</v>
      </c>
      <c r="I93">
        <v>0</v>
      </c>
      <c r="J93">
        <v>0</v>
      </c>
      <c r="K93">
        <v>0</v>
      </c>
      <c r="L93">
        <v>0</v>
      </c>
      <c r="M93">
        <v>0</v>
      </c>
      <c r="N93">
        <v>373.52809999999999</v>
      </c>
      <c r="O93">
        <v>0</v>
      </c>
      <c r="P93">
        <v>0</v>
      </c>
      <c r="Q93">
        <v>0</v>
      </c>
      <c r="R93">
        <v>0</v>
      </c>
      <c r="S93">
        <v>0</v>
      </c>
      <c r="T93">
        <v>0</v>
      </c>
      <c r="U93">
        <v>0</v>
      </c>
      <c r="V93">
        <v>0</v>
      </c>
      <c r="W93">
        <v>380.65030000000002</v>
      </c>
      <c r="X93">
        <v>0</v>
      </c>
      <c r="Y93">
        <v>0</v>
      </c>
      <c r="Z93">
        <v>0</v>
      </c>
      <c r="AA93">
        <v>0</v>
      </c>
      <c r="AB93">
        <v>0</v>
      </c>
      <c r="AC93">
        <v>0</v>
      </c>
      <c r="AD93">
        <v>0</v>
      </c>
      <c r="AE93">
        <v>0</v>
      </c>
      <c r="AF93">
        <v>0</v>
      </c>
      <c r="AG93">
        <v>0</v>
      </c>
      <c r="AH93">
        <v>0</v>
      </c>
      <c r="AI93">
        <v>0</v>
      </c>
      <c r="AJ93">
        <v>0.26027299999999998</v>
      </c>
      <c r="AK93">
        <v>0</v>
      </c>
      <c r="AL93">
        <v>0</v>
      </c>
      <c r="AM93">
        <v>0</v>
      </c>
      <c r="AN93">
        <v>0</v>
      </c>
      <c r="AO93">
        <v>0</v>
      </c>
      <c r="AP93">
        <v>0</v>
      </c>
      <c r="AQ93">
        <v>0</v>
      </c>
      <c r="AR93">
        <v>0</v>
      </c>
      <c r="AS93">
        <v>0</v>
      </c>
      <c r="AT93">
        <v>0</v>
      </c>
      <c r="AU93">
        <v>0</v>
      </c>
      <c r="AV93">
        <v>0</v>
      </c>
      <c r="AW93">
        <v>0</v>
      </c>
      <c r="AX93">
        <v>0</v>
      </c>
      <c r="AY93">
        <v>0</v>
      </c>
      <c r="AZ93">
        <v>0</v>
      </c>
      <c r="BA93">
        <v>0</v>
      </c>
      <c r="BB93">
        <v>0</v>
      </c>
      <c r="BC93">
        <v>0</v>
      </c>
      <c r="BD93">
        <v>0</v>
      </c>
      <c r="BE93">
        <v>0</v>
      </c>
      <c r="BF93">
        <v>0</v>
      </c>
      <c r="BG93">
        <v>0.26027299999999998</v>
      </c>
      <c r="BH93">
        <v>0</v>
      </c>
      <c r="BI93">
        <v>0</v>
      </c>
      <c r="BJ93">
        <v>0</v>
      </c>
      <c r="BK93">
        <v>0</v>
      </c>
      <c r="BL93">
        <v>0</v>
      </c>
      <c r="BM93">
        <v>0</v>
      </c>
      <c r="BN93">
        <v>0</v>
      </c>
      <c r="BO93">
        <v>0</v>
      </c>
      <c r="BP93">
        <v>0</v>
      </c>
      <c r="BQ93">
        <v>380.65030000000002</v>
      </c>
      <c r="BR93">
        <v>373.52809999999999</v>
      </c>
      <c r="BS93">
        <v>0</v>
      </c>
      <c r="BT93">
        <v>0</v>
      </c>
      <c r="BU93">
        <v>0</v>
      </c>
      <c r="BV93">
        <v>0</v>
      </c>
      <c r="BW93">
        <v>0</v>
      </c>
      <c r="BX93">
        <v>0</v>
      </c>
      <c r="BY93">
        <v>0</v>
      </c>
      <c r="BZ93">
        <v>0</v>
      </c>
      <c r="CA93">
        <v>0</v>
      </c>
      <c r="CB93">
        <v>0</v>
      </c>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row>
    <row r="94" spans="2:254" ht="12" customHeight="1" x14ac:dyDescent="0.15">
      <c r="B94" t="s">
        <v>157</v>
      </c>
      <c r="C94">
        <v>0</v>
      </c>
      <c r="D94">
        <v>0</v>
      </c>
      <c r="E94">
        <v>0</v>
      </c>
      <c r="F94">
        <v>0</v>
      </c>
      <c r="G94">
        <v>0</v>
      </c>
      <c r="H94">
        <v>0</v>
      </c>
      <c r="I94">
        <v>0</v>
      </c>
      <c r="J94">
        <v>0</v>
      </c>
      <c r="K94">
        <v>0</v>
      </c>
      <c r="L94">
        <v>0</v>
      </c>
      <c r="M94">
        <v>0</v>
      </c>
      <c r="N94">
        <v>62055.44</v>
      </c>
      <c r="O94">
        <v>0</v>
      </c>
      <c r="P94">
        <v>0</v>
      </c>
      <c r="Q94">
        <v>0</v>
      </c>
      <c r="R94">
        <v>0</v>
      </c>
      <c r="S94">
        <v>0</v>
      </c>
      <c r="T94">
        <v>0</v>
      </c>
      <c r="U94">
        <v>0</v>
      </c>
      <c r="V94">
        <v>0</v>
      </c>
      <c r="W94">
        <v>63238.66</v>
      </c>
      <c r="X94">
        <v>0</v>
      </c>
      <c r="Y94">
        <v>0</v>
      </c>
      <c r="Z94">
        <v>0</v>
      </c>
      <c r="AA94">
        <v>0</v>
      </c>
      <c r="AB94">
        <v>0</v>
      </c>
      <c r="AC94">
        <v>0</v>
      </c>
      <c r="AD94">
        <v>0</v>
      </c>
      <c r="AE94">
        <v>0</v>
      </c>
      <c r="AF94">
        <v>0</v>
      </c>
      <c r="AG94">
        <v>0</v>
      </c>
      <c r="AH94">
        <v>0</v>
      </c>
      <c r="AI94">
        <v>0</v>
      </c>
      <c r="AJ94">
        <v>43.24</v>
      </c>
      <c r="AK94">
        <v>0</v>
      </c>
      <c r="AL94">
        <v>0</v>
      </c>
      <c r="AM94">
        <v>0</v>
      </c>
      <c r="AN94">
        <v>0</v>
      </c>
      <c r="AO94">
        <v>0</v>
      </c>
      <c r="AP94">
        <v>0</v>
      </c>
      <c r="AQ94">
        <v>0</v>
      </c>
      <c r="AR94">
        <v>0</v>
      </c>
      <c r="AS94">
        <v>0</v>
      </c>
      <c r="AT94">
        <v>0</v>
      </c>
      <c r="AU94">
        <v>0</v>
      </c>
      <c r="AV94">
        <v>0</v>
      </c>
      <c r="AW94">
        <v>0</v>
      </c>
      <c r="AX94">
        <v>0</v>
      </c>
      <c r="AY94">
        <v>0</v>
      </c>
      <c r="AZ94">
        <v>0</v>
      </c>
      <c r="BA94">
        <v>0</v>
      </c>
      <c r="BB94">
        <v>0</v>
      </c>
      <c r="BC94">
        <v>0</v>
      </c>
      <c r="BD94">
        <v>0</v>
      </c>
      <c r="BE94">
        <v>0</v>
      </c>
      <c r="BF94">
        <v>0</v>
      </c>
      <c r="BG94">
        <v>43.24</v>
      </c>
      <c r="BH94">
        <v>0</v>
      </c>
      <c r="BI94">
        <v>0</v>
      </c>
      <c r="BJ94">
        <v>0</v>
      </c>
      <c r="BK94">
        <v>0</v>
      </c>
      <c r="BL94">
        <v>0</v>
      </c>
      <c r="BM94">
        <v>0</v>
      </c>
      <c r="BN94">
        <v>0</v>
      </c>
      <c r="BO94">
        <v>0</v>
      </c>
      <c r="BP94">
        <v>0</v>
      </c>
      <c r="BQ94">
        <v>63238.66</v>
      </c>
      <c r="BR94">
        <v>62055.44</v>
      </c>
      <c r="BS94">
        <v>0</v>
      </c>
      <c r="BT94">
        <v>0</v>
      </c>
      <c r="BU94">
        <v>0</v>
      </c>
      <c r="BV94">
        <v>0</v>
      </c>
      <c r="BW94">
        <v>0</v>
      </c>
      <c r="BX94">
        <v>0</v>
      </c>
      <c r="BY94">
        <v>0</v>
      </c>
      <c r="BZ94">
        <v>0</v>
      </c>
      <c r="CA94">
        <v>0</v>
      </c>
      <c r="CB94">
        <v>0</v>
      </c>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row>
    <row r="95" spans="2:254" ht="12" customHeight="1" x14ac:dyDescent="0.15">
      <c r="B95" t="s">
        <v>158</v>
      </c>
      <c r="C95">
        <v>0</v>
      </c>
      <c r="D95">
        <v>0</v>
      </c>
      <c r="E95">
        <v>0</v>
      </c>
      <c r="F95">
        <v>0</v>
      </c>
      <c r="G95">
        <v>0</v>
      </c>
      <c r="H95">
        <v>0</v>
      </c>
      <c r="I95">
        <v>0</v>
      </c>
      <c r="J95">
        <v>0</v>
      </c>
      <c r="K95">
        <v>0</v>
      </c>
      <c r="L95">
        <v>0</v>
      </c>
      <c r="M95">
        <v>0</v>
      </c>
      <c r="N95">
        <v>41.096269999999997</v>
      </c>
      <c r="O95">
        <v>0</v>
      </c>
      <c r="P95">
        <v>0</v>
      </c>
      <c r="Q95">
        <v>0</v>
      </c>
      <c r="R95">
        <v>0</v>
      </c>
      <c r="S95">
        <v>0</v>
      </c>
      <c r="T95">
        <v>0</v>
      </c>
      <c r="U95">
        <v>0</v>
      </c>
      <c r="V95">
        <v>0</v>
      </c>
      <c r="W95">
        <v>41.879860000000001</v>
      </c>
      <c r="X95">
        <v>0</v>
      </c>
      <c r="Y95">
        <v>0</v>
      </c>
      <c r="Z95">
        <v>0</v>
      </c>
      <c r="AA95">
        <v>0</v>
      </c>
      <c r="AB95">
        <v>0</v>
      </c>
      <c r="AC95">
        <v>0</v>
      </c>
      <c r="AD95">
        <v>0</v>
      </c>
      <c r="AE95">
        <v>0</v>
      </c>
      <c r="AF95">
        <v>0</v>
      </c>
      <c r="AG95">
        <v>0</v>
      </c>
      <c r="AH95">
        <v>0</v>
      </c>
      <c r="AI95">
        <v>0</v>
      </c>
      <c r="AJ95">
        <v>2.86357E-2</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2.86357E-2</v>
      </c>
      <c r="BH95">
        <v>0</v>
      </c>
      <c r="BI95">
        <v>0</v>
      </c>
      <c r="BJ95">
        <v>0</v>
      </c>
      <c r="BK95">
        <v>0</v>
      </c>
      <c r="BL95">
        <v>0</v>
      </c>
      <c r="BM95">
        <v>0</v>
      </c>
      <c r="BN95">
        <v>0</v>
      </c>
      <c r="BO95">
        <v>0</v>
      </c>
      <c r="BP95">
        <v>0</v>
      </c>
      <c r="BQ95">
        <v>41.879860000000001</v>
      </c>
      <c r="BR95">
        <v>41.096269999999997</v>
      </c>
      <c r="BS95">
        <v>0</v>
      </c>
      <c r="BT95">
        <v>0</v>
      </c>
      <c r="BU95">
        <v>0</v>
      </c>
      <c r="BV95">
        <v>0</v>
      </c>
      <c r="BW95">
        <v>0</v>
      </c>
      <c r="BX95">
        <v>0</v>
      </c>
      <c r="BY95">
        <v>0</v>
      </c>
      <c r="BZ95">
        <v>0</v>
      </c>
      <c r="CA95">
        <v>0</v>
      </c>
      <c r="CB95">
        <v>0</v>
      </c>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s="42"/>
      <c r="FN95"/>
      <c r="FO95"/>
      <c r="FP95"/>
      <c r="FQ95"/>
      <c r="FR95"/>
      <c r="FS95"/>
      <c r="FT95"/>
      <c r="FU95"/>
      <c r="FV95"/>
      <c r="FW95"/>
      <c r="FX95"/>
      <c r="FY95"/>
      <c r="FZ95"/>
      <c r="GA95"/>
      <c r="GB95"/>
      <c r="GC95"/>
      <c r="GD95"/>
      <c r="GE95"/>
      <c r="GF95"/>
      <c r="GG95"/>
      <c r="GH95"/>
      <c r="GI95"/>
    </row>
    <row r="96" spans="2:254" ht="12" customHeight="1" x14ac:dyDescent="0.15">
      <c r="B96" t="s">
        <v>159</v>
      </c>
      <c r="C96" t="s">
        <v>140</v>
      </c>
      <c r="D96" t="s">
        <v>140</v>
      </c>
      <c r="E96" t="s">
        <v>140</v>
      </c>
      <c r="F96" t="s">
        <v>140</v>
      </c>
      <c r="G96" t="s">
        <v>140</v>
      </c>
      <c r="H96" t="s">
        <v>140</v>
      </c>
      <c r="I96" t="s">
        <v>140</v>
      </c>
      <c r="J96" t="s">
        <v>140</v>
      </c>
      <c r="K96" t="s">
        <v>140</v>
      </c>
      <c r="L96" t="s">
        <v>140</v>
      </c>
      <c r="M96" t="s">
        <v>140</v>
      </c>
      <c r="N96">
        <v>192.6</v>
      </c>
      <c r="O96" t="s">
        <v>140</v>
      </c>
      <c r="P96" t="s">
        <v>140</v>
      </c>
      <c r="Q96" t="s">
        <v>140</v>
      </c>
      <c r="R96" t="s">
        <v>140</v>
      </c>
      <c r="S96" t="s">
        <v>140</v>
      </c>
      <c r="T96" t="s">
        <v>140</v>
      </c>
      <c r="U96" t="s">
        <v>140</v>
      </c>
      <c r="V96" t="s">
        <v>140</v>
      </c>
      <c r="W96">
        <v>95.1</v>
      </c>
      <c r="X96" t="s">
        <v>140</v>
      </c>
      <c r="Y96" t="s">
        <v>140</v>
      </c>
      <c r="Z96" t="s">
        <v>140</v>
      </c>
      <c r="AA96" t="s">
        <v>140</v>
      </c>
      <c r="AB96" t="s">
        <v>140</v>
      </c>
      <c r="AC96" t="s">
        <v>140</v>
      </c>
      <c r="AD96" t="s">
        <v>140</v>
      </c>
      <c r="AE96" t="s">
        <v>140</v>
      </c>
      <c r="AF96" t="s">
        <v>140</v>
      </c>
      <c r="AG96" t="s">
        <v>140</v>
      </c>
      <c r="AH96" t="s">
        <v>140</v>
      </c>
      <c r="AI96" t="s">
        <v>140</v>
      </c>
      <c r="AJ96">
        <v>40</v>
      </c>
      <c r="AK96" t="s">
        <v>140</v>
      </c>
      <c r="AL96" t="s">
        <v>140</v>
      </c>
      <c r="AM96" t="s">
        <v>140</v>
      </c>
      <c r="AN96" t="s">
        <v>140</v>
      </c>
      <c r="AO96" t="s">
        <v>140</v>
      </c>
      <c r="AP96" t="s">
        <v>140</v>
      </c>
      <c r="AQ96" t="s">
        <v>140</v>
      </c>
      <c r="AR96" t="s">
        <v>140</v>
      </c>
      <c r="AS96" t="s">
        <v>140</v>
      </c>
      <c r="AT96" t="s">
        <v>140</v>
      </c>
      <c r="AU96" t="s">
        <v>140</v>
      </c>
      <c r="AV96" t="s">
        <v>140</v>
      </c>
      <c r="AW96" t="s">
        <v>140</v>
      </c>
      <c r="AX96" t="s">
        <v>140</v>
      </c>
      <c r="AY96" t="s">
        <v>140</v>
      </c>
      <c r="AZ96" t="s">
        <v>140</v>
      </c>
      <c r="BA96" t="s">
        <v>140</v>
      </c>
      <c r="BB96" t="s">
        <v>140</v>
      </c>
      <c r="BC96" t="s">
        <v>140</v>
      </c>
      <c r="BD96" t="s">
        <v>140</v>
      </c>
      <c r="BE96" t="s">
        <v>140</v>
      </c>
      <c r="BF96" t="s">
        <v>140</v>
      </c>
      <c r="BG96">
        <v>40.005830000000003</v>
      </c>
      <c r="BH96" t="s">
        <v>140</v>
      </c>
      <c r="BI96" t="s">
        <v>140</v>
      </c>
      <c r="BJ96" t="s">
        <v>140</v>
      </c>
      <c r="BK96" t="s">
        <v>140</v>
      </c>
      <c r="BL96" t="s">
        <v>140</v>
      </c>
      <c r="BM96" t="s">
        <v>140</v>
      </c>
      <c r="BN96" t="s">
        <v>140</v>
      </c>
      <c r="BO96" t="s">
        <v>140</v>
      </c>
      <c r="BP96" t="s">
        <v>140</v>
      </c>
      <c r="BQ96">
        <v>45.025280000000002</v>
      </c>
      <c r="BR96">
        <v>68.760909999999996</v>
      </c>
      <c r="BS96" t="s">
        <v>140</v>
      </c>
      <c r="BT96" t="s">
        <v>140</v>
      </c>
      <c r="BU96" t="s">
        <v>140</v>
      </c>
      <c r="BV96" t="s">
        <v>140</v>
      </c>
      <c r="BW96" t="s">
        <v>140</v>
      </c>
      <c r="BX96" t="s">
        <v>140</v>
      </c>
      <c r="BY96" t="s">
        <v>140</v>
      </c>
      <c r="BZ96" t="s">
        <v>140</v>
      </c>
      <c r="CA96" t="s">
        <v>140</v>
      </c>
      <c r="CB96" t="s">
        <v>140</v>
      </c>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row>
    <row r="97" spans="2:254" ht="12" customHeight="1" x14ac:dyDescent="0.15">
      <c r="B97" t="s">
        <v>160</v>
      </c>
      <c r="C97">
        <v>18.2</v>
      </c>
      <c r="D97">
        <v>18.050190000000001</v>
      </c>
      <c r="E97">
        <v>18.2</v>
      </c>
      <c r="F97">
        <v>18.109719999999999</v>
      </c>
      <c r="G97">
        <v>18</v>
      </c>
      <c r="H97">
        <v>18</v>
      </c>
      <c r="I97">
        <v>17.8</v>
      </c>
      <c r="J97">
        <v>17.8</v>
      </c>
      <c r="K97">
        <v>17.8</v>
      </c>
      <c r="L97">
        <v>24</v>
      </c>
      <c r="M97">
        <v>17.5</v>
      </c>
      <c r="N97">
        <v>10.81</v>
      </c>
      <c r="O97">
        <v>10.81</v>
      </c>
      <c r="P97">
        <v>10.61</v>
      </c>
      <c r="Q97">
        <v>10.61</v>
      </c>
      <c r="R97">
        <v>10.41</v>
      </c>
      <c r="S97">
        <v>1.5</v>
      </c>
      <c r="T97">
        <v>10.41</v>
      </c>
      <c r="U97">
        <v>4.1399999999999997</v>
      </c>
      <c r="V97">
        <v>1.2864549999999999</v>
      </c>
      <c r="W97">
        <v>1</v>
      </c>
      <c r="X97">
        <v>1.03</v>
      </c>
      <c r="Y97">
        <v>1.02</v>
      </c>
      <c r="Z97">
        <v>1.02</v>
      </c>
      <c r="AA97">
        <v>1.2</v>
      </c>
      <c r="AB97">
        <v>4</v>
      </c>
      <c r="AC97">
        <v>17.8</v>
      </c>
      <c r="AD97">
        <v>1.6</v>
      </c>
      <c r="AE97">
        <v>1.75</v>
      </c>
      <c r="AF97">
        <v>17.8</v>
      </c>
      <c r="AG97">
        <v>0.45584449999999999</v>
      </c>
      <c r="AH97">
        <v>5.9</v>
      </c>
      <c r="AI97">
        <v>5.9</v>
      </c>
      <c r="AJ97">
        <v>4</v>
      </c>
      <c r="AK97">
        <v>1.1000000000000001</v>
      </c>
      <c r="AL97">
        <v>1.1000000000000001</v>
      </c>
      <c r="AM97">
        <v>11</v>
      </c>
      <c r="AN97">
        <v>4</v>
      </c>
      <c r="AO97">
        <v>17.3</v>
      </c>
      <c r="AP97">
        <v>17.5</v>
      </c>
      <c r="AQ97">
        <v>5.3</v>
      </c>
      <c r="AR97">
        <v>5.5</v>
      </c>
      <c r="AS97">
        <v>17.5</v>
      </c>
      <c r="AT97">
        <v>1.03</v>
      </c>
      <c r="AU97">
        <v>1.02</v>
      </c>
      <c r="AV97">
        <v>4</v>
      </c>
      <c r="AW97">
        <v>15.7</v>
      </c>
      <c r="AX97">
        <v>15.7</v>
      </c>
      <c r="AY97">
        <v>4</v>
      </c>
      <c r="AZ97">
        <v>5</v>
      </c>
      <c r="BA97">
        <v>1.01</v>
      </c>
      <c r="BB97">
        <v>2</v>
      </c>
      <c r="BC97">
        <v>1.01</v>
      </c>
      <c r="BD97">
        <v>2</v>
      </c>
      <c r="BE97">
        <v>1.01</v>
      </c>
      <c r="BF97">
        <v>3</v>
      </c>
      <c r="BG97">
        <v>4</v>
      </c>
      <c r="BH97">
        <v>5.5</v>
      </c>
      <c r="BI97">
        <v>1.1000000000000001</v>
      </c>
      <c r="BJ97">
        <v>1.03</v>
      </c>
      <c r="BK97">
        <v>1.02</v>
      </c>
      <c r="BL97">
        <v>1.01</v>
      </c>
      <c r="BM97">
        <v>1.75</v>
      </c>
      <c r="BN97">
        <v>1.01</v>
      </c>
      <c r="BO97">
        <v>1.01</v>
      </c>
      <c r="BP97">
        <v>1.01</v>
      </c>
      <c r="BQ97">
        <v>1</v>
      </c>
      <c r="BR97">
        <v>0.45584449999999999</v>
      </c>
      <c r="BS97">
        <v>4</v>
      </c>
      <c r="BT97">
        <v>1.01</v>
      </c>
      <c r="BU97">
        <v>15.7</v>
      </c>
      <c r="BV97">
        <v>1.75</v>
      </c>
      <c r="BW97">
        <v>1.01</v>
      </c>
      <c r="BX97">
        <v>15.7</v>
      </c>
      <c r="BY97">
        <v>1.01</v>
      </c>
      <c r="BZ97">
        <v>15.7</v>
      </c>
      <c r="CA97">
        <v>1.01</v>
      </c>
      <c r="CB97">
        <v>1.01</v>
      </c>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s="42"/>
      <c r="FN97"/>
      <c r="FO97"/>
      <c r="FP97"/>
      <c r="FQ97"/>
      <c r="FR97"/>
      <c r="FS97"/>
      <c r="FT97"/>
      <c r="FU97"/>
      <c r="FV97"/>
      <c r="FW97"/>
      <c r="FX97"/>
      <c r="FY97"/>
      <c r="FZ97"/>
      <c r="GA97"/>
      <c r="GB97"/>
      <c r="GC97"/>
      <c r="GD97"/>
      <c r="GE97"/>
      <c r="GF97"/>
      <c r="GG97"/>
      <c r="GH97"/>
      <c r="GI97"/>
    </row>
    <row r="98" spans="2:254" ht="12" customHeight="1" x14ac:dyDescent="0.15">
      <c r="B98" t="s">
        <v>549</v>
      </c>
      <c r="C98" t="s">
        <v>140</v>
      </c>
      <c r="D98" t="s">
        <v>140</v>
      </c>
      <c r="E98" t="s">
        <v>140</v>
      </c>
      <c r="F98" t="s">
        <v>140</v>
      </c>
      <c r="G98" t="s">
        <v>140</v>
      </c>
      <c r="H98" t="s">
        <v>140</v>
      </c>
      <c r="I98" t="s">
        <v>140</v>
      </c>
      <c r="J98" t="s">
        <v>140</v>
      </c>
      <c r="K98" t="s">
        <v>140</v>
      </c>
      <c r="L98" t="s">
        <v>140</v>
      </c>
      <c r="M98" t="s">
        <v>140</v>
      </c>
      <c r="N98">
        <v>0</v>
      </c>
      <c r="O98" t="s">
        <v>140</v>
      </c>
      <c r="P98" t="s">
        <v>140</v>
      </c>
      <c r="Q98" t="s">
        <v>140</v>
      </c>
      <c r="R98" t="s">
        <v>140</v>
      </c>
      <c r="S98" t="s">
        <v>140</v>
      </c>
      <c r="T98" t="s">
        <v>140</v>
      </c>
      <c r="U98" t="s">
        <v>140</v>
      </c>
      <c r="V98" t="s">
        <v>140</v>
      </c>
      <c r="W98">
        <v>0</v>
      </c>
      <c r="X98" t="s">
        <v>140</v>
      </c>
      <c r="Y98" t="s">
        <v>140</v>
      </c>
      <c r="Z98" t="s">
        <v>140</v>
      </c>
      <c r="AA98" t="s">
        <v>140</v>
      </c>
      <c r="AB98" t="s">
        <v>140</v>
      </c>
      <c r="AC98" t="s">
        <v>140</v>
      </c>
      <c r="AD98" t="s">
        <v>140</v>
      </c>
      <c r="AE98" t="s">
        <v>140</v>
      </c>
      <c r="AF98" t="s">
        <v>140</v>
      </c>
      <c r="AG98" t="s">
        <v>140</v>
      </c>
      <c r="AH98" t="s">
        <v>140</v>
      </c>
      <c r="AI98" t="s">
        <v>140</v>
      </c>
      <c r="AJ98">
        <v>0</v>
      </c>
      <c r="AK98" t="s">
        <v>140</v>
      </c>
      <c r="AL98" t="s">
        <v>140</v>
      </c>
      <c r="AM98" t="s">
        <v>140</v>
      </c>
      <c r="AN98" t="s">
        <v>140</v>
      </c>
      <c r="AO98" t="s">
        <v>140</v>
      </c>
      <c r="AP98" t="s">
        <v>140</v>
      </c>
      <c r="AQ98" t="s">
        <v>140</v>
      </c>
      <c r="AR98" t="s">
        <v>140</v>
      </c>
      <c r="AS98" t="s">
        <v>140</v>
      </c>
      <c r="AT98" t="s">
        <v>140</v>
      </c>
      <c r="AU98" t="s">
        <v>140</v>
      </c>
      <c r="AV98" t="s">
        <v>140</v>
      </c>
      <c r="AW98" t="s">
        <v>140</v>
      </c>
      <c r="AX98" t="s">
        <v>140</v>
      </c>
      <c r="AY98" t="s">
        <v>140</v>
      </c>
      <c r="AZ98" t="s">
        <v>140</v>
      </c>
      <c r="BA98" t="s">
        <v>140</v>
      </c>
      <c r="BB98" t="s">
        <v>140</v>
      </c>
      <c r="BC98" t="s">
        <v>140</v>
      </c>
      <c r="BD98" t="s">
        <v>140</v>
      </c>
      <c r="BE98" t="s">
        <v>140</v>
      </c>
      <c r="BF98" t="s">
        <v>140</v>
      </c>
      <c r="BG98">
        <v>0</v>
      </c>
      <c r="BH98" t="s">
        <v>140</v>
      </c>
      <c r="BI98" t="s">
        <v>140</v>
      </c>
      <c r="BJ98" t="s">
        <v>140</v>
      </c>
      <c r="BK98" t="s">
        <v>140</v>
      </c>
      <c r="BL98" t="s">
        <v>140</v>
      </c>
      <c r="BM98" t="s">
        <v>140</v>
      </c>
      <c r="BN98" t="s">
        <v>140</v>
      </c>
      <c r="BO98" t="s">
        <v>140</v>
      </c>
      <c r="BP98" t="s">
        <v>140</v>
      </c>
      <c r="BQ98">
        <v>0</v>
      </c>
      <c r="BR98">
        <v>0</v>
      </c>
      <c r="BS98" t="s">
        <v>140</v>
      </c>
      <c r="BT98" t="s">
        <v>140</v>
      </c>
      <c r="BU98" t="s">
        <v>140</v>
      </c>
      <c r="BV98" t="s">
        <v>140</v>
      </c>
      <c r="BW98" t="s">
        <v>140</v>
      </c>
      <c r="BX98" t="s">
        <v>140</v>
      </c>
      <c r="BY98" t="s">
        <v>140</v>
      </c>
      <c r="BZ98" t="s">
        <v>140</v>
      </c>
      <c r="CA98" t="s">
        <v>140</v>
      </c>
      <c r="CB98" t="s">
        <v>140</v>
      </c>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HW98" s="3"/>
      <c r="HX98" s="3"/>
    </row>
    <row r="99" spans="2:254" ht="12" customHeight="1" x14ac:dyDescent="0.15">
      <c r="B99" t="s">
        <v>550</v>
      </c>
      <c r="C99" t="s">
        <v>140</v>
      </c>
      <c r="D99" t="s">
        <v>140</v>
      </c>
      <c r="E99" t="s">
        <v>140</v>
      </c>
      <c r="F99" t="s">
        <v>140</v>
      </c>
      <c r="G99" t="s">
        <v>140</v>
      </c>
      <c r="H99" t="s">
        <v>140</v>
      </c>
      <c r="I99" t="s">
        <v>140</v>
      </c>
      <c r="J99" t="s">
        <v>140</v>
      </c>
      <c r="K99" t="s">
        <v>140</v>
      </c>
      <c r="L99" t="s">
        <v>140</v>
      </c>
      <c r="M99" t="s">
        <v>140</v>
      </c>
      <c r="N99">
        <v>0</v>
      </c>
      <c r="O99" t="s">
        <v>140</v>
      </c>
      <c r="P99" t="s">
        <v>140</v>
      </c>
      <c r="Q99" t="s">
        <v>140</v>
      </c>
      <c r="R99" t="s">
        <v>140</v>
      </c>
      <c r="S99" t="s">
        <v>140</v>
      </c>
      <c r="T99" t="s">
        <v>140</v>
      </c>
      <c r="U99" t="s">
        <v>140</v>
      </c>
      <c r="V99" t="s">
        <v>140</v>
      </c>
      <c r="W99">
        <v>0</v>
      </c>
      <c r="X99" t="s">
        <v>140</v>
      </c>
      <c r="Y99" t="s">
        <v>140</v>
      </c>
      <c r="Z99" t="s">
        <v>140</v>
      </c>
      <c r="AA99" t="s">
        <v>140</v>
      </c>
      <c r="AB99" t="s">
        <v>140</v>
      </c>
      <c r="AC99" t="s">
        <v>140</v>
      </c>
      <c r="AD99" t="s">
        <v>140</v>
      </c>
      <c r="AE99" t="s">
        <v>140</v>
      </c>
      <c r="AF99" t="s">
        <v>140</v>
      </c>
      <c r="AG99" t="s">
        <v>140</v>
      </c>
      <c r="AH99" t="s">
        <v>140</v>
      </c>
      <c r="AI99" t="s">
        <v>140</v>
      </c>
      <c r="AJ99">
        <v>0</v>
      </c>
      <c r="AK99" t="s">
        <v>140</v>
      </c>
      <c r="AL99" t="s">
        <v>140</v>
      </c>
      <c r="AM99" t="s">
        <v>140</v>
      </c>
      <c r="AN99" t="s">
        <v>140</v>
      </c>
      <c r="AO99" t="s">
        <v>140</v>
      </c>
      <c r="AP99" t="s">
        <v>140</v>
      </c>
      <c r="AQ99" t="s">
        <v>140</v>
      </c>
      <c r="AR99" t="s">
        <v>140</v>
      </c>
      <c r="AS99" t="s">
        <v>140</v>
      </c>
      <c r="AT99" t="s">
        <v>140</v>
      </c>
      <c r="AU99" t="s">
        <v>140</v>
      </c>
      <c r="AV99" t="s">
        <v>140</v>
      </c>
      <c r="AW99" t="s">
        <v>140</v>
      </c>
      <c r="AX99" t="s">
        <v>140</v>
      </c>
      <c r="AY99" t="s">
        <v>140</v>
      </c>
      <c r="AZ99" t="s">
        <v>140</v>
      </c>
      <c r="BA99" t="s">
        <v>140</v>
      </c>
      <c r="BB99" t="s">
        <v>140</v>
      </c>
      <c r="BC99" t="s">
        <v>140</v>
      </c>
      <c r="BD99" t="s">
        <v>140</v>
      </c>
      <c r="BE99" t="s">
        <v>140</v>
      </c>
      <c r="BF99" t="s">
        <v>140</v>
      </c>
      <c r="BG99">
        <v>0</v>
      </c>
      <c r="BH99" t="s">
        <v>140</v>
      </c>
      <c r="BI99" t="s">
        <v>140</v>
      </c>
      <c r="BJ99" t="s">
        <v>140</v>
      </c>
      <c r="BK99" t="s">
        <v>140</v>
      </c>
      <c r="BL99" t="s">
        <v>140</v>
      </c>
      <c r="BM99" t="s">
        <v>140</v>
      </c>
      <c r="BN99" t="s">
        <v>140</v>
      </c>
      <c r="BO99" t="s">
        <v>140</v>
      </c>
      <c r="BP99" t="s">
        <v>140</v>
      </c>
      <c r="BQ99">
        <v>0</v>
      </c>
      <c r="BR99">
        <v>0</v>
      </c>
      <c r="BS99" t="s">
        <v>140</v>
      </c>
      <c r="BT99" t="s">
        <v>140</v>
      </c>
      <c r="BU99" t="s">
        <v>140</v>
      </c>
      <c r="BV99" t="s">
        <v>140</v>
      </c>
      <c r="BW99" t="s">
        <v>140</v>
      </c>
      <c r="BX99" t="s">
        <v>140</v>
      </c>
      <c r="BY99" t="s">
        <v>140</v>
      </c>
      <c r="BZ99" t="s">
        <v>140</v>
      </c>
      <c r="CA99" t="s">
        <v>140</v>
      </c>
      <c r="CB99" t="s">
        <v>140</v>
      </c>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row>
    <row r="100" spans="2:254" ht="12" customHeight="1" x14ac:dyDescent="0.15">
      <c r="B100" t="s">
        <v>551</v>
      </c>
      <c r="C100" t="s">
        <v>140</v>
      </c>
      <c r="D100" t="s">
        <v>140</v>
      </c>
      <c r="E100" t="s">
        <v>140</v>
      </c>
      <c r="F100" t="s">
        <v>140</v>
      </c>
      <c r="G100" t="s">
        <v>140</v>
      </c>
      <c r="H100" t="s">
        <v>140</v>
      </c>
      <c r="I100" t="s">
        <v>140</v>
      </c>
      <c r="J100" t="s">
        <v>140</v>
      </c>
      <c r="K100" t="s">
        <v>140</v>
      </c>
      <c r="L100" t="s">
        <v>140</v>
      </c>
      <c r="M100" t="s">
        <v>140</v>
      </c>
      <c r="N100">
        <v>1</v>
      </c>
      <c r="O100" t="s">
        <v>140</v>
      </c>
      <c r="P100" t="s">
        <v>140</v>
      </c>
      <c r="Q100" t="s">
        <v>140</v>
      </c>
      <c r="R100" t="s">
        <v>140</v>
      </c>
      <c r="S100" t="s">
        <v>140</v>
      </c>
      <c r="T100" t="s">
        <v>140</v>
      </c>
      <c r="U100" t="s">
        <v>140</v>
      </c>
      <c r="V100" t="s">
        <v>140</v>
      </c>
      <c r="W100">
        <v>1</v>
      </c>
      <c r="X100" t="s">
        <v>140</v>
      </c>
      <c r="Y100" t="s">
        <v>140</v>
      </c>
      <c r="Z100" t="s">
        <v>140</v>
      </c>
      <c r="AA100" t="s">
        <v>140</v>
      </c>
      <c r="AB100" t="s">
        <v>140</v>
      </c>
      <c r="AC100" t="s">
        <v>140</v>
      </c>
      <c r="AD100" t="s">
        <v>140</v>
      </c>
      <c r="AE100" t="s">
        <v>140</v>
      </c>
      <c r="AF100" t="s">
        <v>140</v>
      </c>
      <c r="AG100" t="s">
        <v>140</v>
      </c>
      <c r="AH100" t="s">
        <v>140</v>
      </c>
      <c r="AI100" t="s">
        <v>140</v>
      </c>
      <c r="AJ100">
        <v>1</v>
      </c>
      <c r="AK100" t="s">
        <v>140</v>
      </c>
      <c r="AL100" t="s">
        <v>140</v>
      </c>
      <c r="AM100" t="s">
        <v>140</v>
      </c>
      <c r="AN100" t="s">
        <v>140</v>
      </c>
      <c r="AO100" t="s">
        <v>140</v>
      </c>
      <c r="AP100" t="s">
        <v>140</v>
      </c>
      <c r="AQ100" t="s">
        <v>140</v>
      </c>
      <c r="AR100" t="s">
        <v>140</v>
      </c>
      <c r="AS100" t="s">
        <v>140</v>
      </c>
      <c r="AT100" t="s">
        <v>140</v>
      </c>
      <c r="AU100" t="s">
        <v>140</v>
      </c>
      <c r="AV100" t="s">
        <v>140</v>
      </c>
      <c r="AW100" t="s">
        <v>140</v>
      </c>
      <c r="AX100" t="s">
        <v>140</v>
      </c>
      <c r="AY100" t="s">
        <v>140</v>
      </c>
      <c r="AZ100" t="s">
        <v>140</v>
      </c>
      <c r="BA100" t="s">
        <v>140</v>
      </c>
      <c r="BB100" t="s">
        <v>140</v>
      </c>
      <c r="BC100" t="s">
        <v>140</v>
      </c>
      <c r="BD100" t="s">
        <v>140</v>
      </c>
      <c r="BE100" t="s">
        <v>140</v>
      </c>
      <c r="BF100" t="s">
        <v>140</v>
      </c>
      <c r="BG100">
        <v>1</v>
      </c>
      <c r="BH100" t="s">
        <v>140</v>
      </c>
      <c r="BI100" t="s">
        <v>140</v>
      </c>
      <c r="BJ100" t="s">
        <v>140</v>
      </c>
      <c r="BK100" t="s">
        <v>140</v>
      </c>
      <c r="BL100" t="s">
        <v>140</v>
      </c>
      <c r="BM100" t="s">
        <v>140</v>
      </c>
      <c r="BN100" t="s">
        <v>140</v>
      </c>
      <c r="BO100" t="s">
        <v>140</v>
      </c>
      <c r="BP100" t="s">
        <v>140</v>
      </c>
      <c r="BQ100">
        <v>1</v>
      </c>
      <c r="BR100">
        <v>1</v>
      </c>
      <c r="BS100" t="s">
        <v>140</v>
      </c>
      <c r="BT100" t="s">
        <v>140</v>
      </c>
      <c r="BU100" t="s">
        <v>140</v>
      </c>
      <c r="BV100" t="s">
        <v>140</v>
      </c>
      <c r="BW100" t="s">
        <v>140</v>
      </c>
      <c r="BX100" t="s">
        <v>140</v>
      </c>
      <c r="BY100" t="s">
        <v>140</v>
      </c>
      <c r="BZ100" t="s">
        <v>140</v>
      </c>
      <c r="CA100" t="s">
        <v>140</v>
      </c>
      <c r="CB100" t="s">
        <v>140</v>
      </c>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row>
    <row r="101" spans="2:254" ht="12" customHeight="1" x14ac:dyDescent="0.15">
      <c r="B101" t="s">
        <v>540</v>
      </c>
      <c r="C101" t="s">
        <v>140</v>
      </c>
      <c r="D101" t="s">
        <v>140</v>
      </c>
      <c r="E101" t="s">
        <v>140</v>
      </c>
      <c r="F101" t="s">
        <v>140</v>
      </c>
      <c r="G101" t="s">
        <v>140</v>
      </c>
      <c r="H101" t="s">
        <v>140</v>
      </c>
      <c r="I101" t="s">
        <v>140</v>
      </c>
      <c r="J101" t="s">
        <v>140</v>
      </c>
      <c r="K101" t="s">
        <v>140</v>
      </c>
      <c r="L101" t="s">
        <v>140</v>
      </c>
      <c r="M101" t="s">
        <v>140</v>
      </c>
      <c r="N101">
        <v>-195.0138</v>
      </c>
      <c r="O101" t="s">
        <v>140</v>
      </c>
      <c r="P101" t="s">
        <v>140</v>
      </c>
      <c r="Q101" t="s">
        <v>140</v>
      </c>
      <c r="R101" t="s">
        <v>140</v>
      </c>
      <c r="S101" t="s">
        <v>140</v>
      </c>
      <c r="T101" t="s">
        <v>140</v>
      </c>
      <c r="U101" t="s">
        <v>140</v>
      </c>
      <c r="V101" t="s">
        <v>140</v>
      </c>
      <c r="W101">
        <v>-201.86869999999999</v>
      </c>
      <c r="X101" t="s">
        <v>140</v>
      </c>
      <c r="Y101" t="s">
        <v>140</v>
      </c>
      <c r="Z101" t="s">
        <v>140</v>
      </c>
      <c r="AA101" t="s">
        <v>140</v>
      </c>
      <c r="AB101" t="s">
        <v>140</v>
      </c>
      <c r="AC101" t="s">
        <v>140</v>
      </c>
      <c r="AD101" t="s">
        <v>140</v>
      </c>
      <c r="AE101" t="s">
        <v>140</v>
      </c>
      <c r="AF101" t="s">
        <v>140</v>
      </c>
      <c r="AG101" t="s">
        <v>140</v>
      </c>
      <c r="AH101" t="s">
        <v>140</v>
      </c>
      <c r="AI101" t="s">
        <v>140</v>
      </c>
      <c r="AJ101">
        <v>-204.9366</v>
      </c>
      <c r="AK101" t="s">
        <v>140</v>
      </c>
      <c r="AL101" t="s">
        <v>140</v>
      </c>
      <c r="AM101" t="s">
        <v>140</v>
      </c>
      <c r="AN101" t="s">
        <v>140</v>
      </c>
      <c r="AO101" t="s">
        <v>140</v>
      </c>
      <c r="AP101" t="s">
        <v>140</v>
      </c>
      <c r="AQ101" t="s">
        <v>140</v>
      </c>
      <c r="AR101" t="s">
        <v>140</v>
      </c>
      <c r="AS101" t="s">
        <v>140</v>
      </c>
      <c r="AT101" t="s">
        <v>140</v>
      </c>
      <c r="AU101" t="s">
        <v>140</v>
      </c>
      <c r="AV101" t="s">
        <v>140</v>
      </c>
      <c r="AW101" t="s">
        <v>140</v>
      </c>
      <c r="AX101" t="s">
        <v>140</v>
      </c>
      <c r="AY101" t="s">
        <v>140</v>
      </c>
      <c r="AZ101" t="s">
        <v>140</v>
      </c>
      <c r="BA101" t="s">
        <v>140</v>
      </c>
      <c r="BB101" t="s">
        <v>140</v>
      </c>
      <c r="BC101" t="s">
        <v>140</v>
      </c>
      <c r="BD101" t="s">
        <v>140</v>
      </c>
      <c r="BE101" t="s">
        <v>140</v>
      </c>
      <c r="BF101" t="s">
        <v>140</v>
      </c>
      <c r="BG101">
        <v>-204.93629999999999</v>
      </c>
      <c r="BH101" t="s">
        <v>140</v>
      </c>
      <c r="BI101" t="s">
        <v>140</v>
      </c>
      <c r="BJ101" t="s">
        <v>140</v>
      </c>
      <c r="BK101" t="s">
        <v>140</v>
      </c>
      <c r="BL101" t="s">
        <v>140</v>
      </c>
      <c r="BM101" t="s">
        <v>140</v>
      </c>
      <c r="BN101" t="s">
        <v>140</v>
      </c>
      <c r="BO101" t="s">
        <v>140</v>
      </c>
      <c r="BP101" t="s">
        <v>140</v>
      </c>
      <c r="BQ101">
        <v>-204.68090000000001</v>
      </c>
      <c r="BR101">
        <v>-203.40790000000001</v>
      </c>
      <c r="BS101" t="s">
        <v>140</v>
      </c>
      <c r="BT101" t="s">
        <v>140</v>
      </c>
      <c r="BU101" t="s">
        <v>140</v>
      </c>
      <c r="BV101" t="s">
        <v>140</v>
      </c>
      <c r="BW101" t="s">
        <v>140</v>
      </c>
      <c r="BX101" t="s">
        <v>140</v>
      </c>
      <c r="BY101" t="s">
        <v>140</v>
      </c>
      <c r="BZ101" t="s">
        <v>140</v>
      </c>
      <c r="CA101" t="s">
        <v>140</v>
      </c>
      <c r="CB101" t="s">
        <v>140</v>
      </c>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row>
    <row r="102" spans="2:254" ht="12" customHeight="1" x14ac:dyDescent="0.15">
      <c r="B102" t="s">
        <v>541</v>
      </c>
      <c r="C102" t="s">
        <v>140</v>
      </c>
      <c r="D102" t="s">
        <v>140</v>
      </c>
      <c r="E102" t="s">
        <v>140</v>
      </c>
      <c r="F102" t="s">
        <v>140</v>
      </c>
      <c r="G102" t="s">
        <v>140</v>
      </c>
      <c r="H102" t="s">
        <v>140</v>
      </c>
      <c r="I102" t="s">
        <v>140</v>
      </c>
      <c r="J102" t="s">
        <v>140</v>
      </c>
      <c r="K102" t="s">
        <v>140</v>
      </c>
      <c r="L102" t="s">
        <v>140</v>
      </c>
      <c r="M102" t="s">
        <v>140</v>
      </c>
      <c r="N102">
        <v>-1173.8399999999999</v>
      </c>
      <c r="O102" t="s">
        <v>140</v>
      </c>
      <c r="P102" t="s">
        <v>140</v>
      </c>
      <c r="Q102" t="s">
        <v>140</v>
      </c>
      <c r="R102" t="s">
        <v>140</v>
      </c>
      <c r="S102" t="s">
        <v>140</v>
      </c>
      <c r="T102" t="s">
        <v>140</v>
      </c>
      <c r="U102" t="s">
        <v>140</v>
      </c>
      <c r="V102" t="s">
        <v>140</v>
      </c>
      <c r="W102">
        <v>-1215.1010000000001</v>
      </c>
      <c r="X102" t="s">
        <v>140</v>
      </c>
      <c r="Y102" t="s">
        <v>140</v>
      </c>
      <c r="Z102" t="s">
        <v>140</v>
      </c>
      <c r="AA102" t="s">
        <v>140</v>
      </c>
      <c r="AB102" t="s">
        <v>140</v>
      </c>
      <c r="AC102" t="s">
        <v>140</v>
      </c>
      <c r="AD102" t="s">
        <v>140</v>
      </c>
      <c r="AE102" t="s">
        <v>140</v>
      </c>
      <c r="AF102" t="s">
        <v>140</v>
      </c>
      <c r="AG102" t="s">
        <v>140</v>
      </c>
      <c r="AH102" t="s">
        <v>140</v>
      </c>
      <c r="AI102" t="s">
        <v>140</v>
      </c>
      <c r="AJ102">
        <v>-1233.568</v>
      </c>
      <c r="AK102" t="s">
        <v>140</v>
      </c>
      <c r="AL102" t="s">
        <v>140</v>
      </c>
      <c r="AM102" t="s">
        <v>140</v>
      </c>
      <c r="AN102" t="s">
        <v>140</v>
      </c>
      <c r="AO102" t="s">
        <v>140</v>
      </c>
      <c r="AP102" t="s">
        <v>140</v>
      </c>
      <c r="AQ102" t="s">
        <v>140</v>
      </c>
      <c r="AR102" t="s">
        <v>140</v>
      </c>
      <c r="AS102" t="s">
        <v>140</v>
      </c>
      <c r="AT102" t="s">
        <v>140</v>
      </c>
      <c r="AU102" t="s">
        <v>140</v>
      </c>
      <c r="AV102" t="s">
        <v>140</v>
      </c>
      <c r="AW102" t="s">
        <v>140</v>
      </c>
      <c r="AX102" t="s">
        <v>140</v>
      </c>
      <c r="AY102" t="s">
        <v>140</v>
      </c>
      <c r="AZ102" t="s">
        <v>140</v>
      </c>
      <c r="BA102" t="s">
        <v>140</v>
      </c>
      <c r="BB102" t="s">
        <v>140</v>
      </c>
      <c r="BC102" t="s">
        <v>140</v>
      </c>
      <c r="BD102" t="s">
        <v>140</v>
      </c>
      <c r="BE102" t="s">
        <v>140</v>
      </c>
      <c r="BF102" t="s">
        <v>140</v>
      </c>
      <c r="BG102">
        <v>-1233.566</v>
      </c>
      <c r="BH102" t="s">
        <v>140</v>
      </c>
      <c r="BI102" t="s">
        <v>140</v>
      </c>
      <c r="BJ102" t="s">
        <v>140</v>
      </c>
      <c r="BK102" t="s">
        <v>140</v>
      </c>
      <c r="BL102" t="s">
        <v>140</v>
      </c>
      <c r="BM102" t="s">
        <v>140</v>
      </c>
      <c r="BN102" t="s">
        <v>140</v>
      </c>
      <c r="BO102" t="s">
        <v>140</v>
      </c>
      <c r="BP102" t="s">
        <v>140</v>
      </c>
      <c r="BQ102">
        <v>-1232.029</v>
      </c>
      <c r="BR102">
        <v>-1224.366</v>
      </c>
      <c r="BS102" t="s">
        <v>140</v>
      </c>
      <c r="BT102" t="s">
        <v>140</v>
      </c>
      <c r="BU102" t="s">
        <v>140</v>
      </c>
      <c r="BV102" t="s">
        <v>140</v>
      </c>
      <c r="BW102" t="s">
        <v>140</v>
      </c>
      <c r="BX102" t="s">
        <v>140</v>
      </c>
      <c r="BY102" t="s">
        <v>140</v>
      </c>
      <c r="BZ102" t="s">
        <v>140</v>
      </c>
      <c r="CA102" t="s">
        <v>140</v>
      </c>
      <c r="CB102" t="s">
        <v>140</v>
      </c>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row>
    <row r="103" spans="2:254" ht="12" customHeight="1" x14ac:dyDescent="0.15">
      <c r="B103" t="s">
        <v>164</v>
      </c>
      <c r="C103" t="s">
        <v>140</v>
      </c>
      <c r="D103" t="s">
        <v>140</v>
      </c>
      <c r="E103" t="s">
        <v>140</v>
      </c>
      <c r="F103" t="s">
        <v>140</v>
      </c>
      <c r="G103" t="s">
        <v>140</v>
      </c>
      <c r="H103" t="s">
        <v>140</v>
      </c>
      <c r="I103" t="s">
        <v>140</v>
      </c>
      <c r="J103" t="s">
        <v>140</v>
      </c>
      <c r="K103" t="s">
        <v>140</v>
      </c>
      <c r="L103" t="s">
        <v>140</v>
      </c>
      <c r="M103" t="s">
        <v>140</v>
      </c>
      <c r="N103">
        <v>-72.844170000000005</v>
      </c>
      <c r="O103" t="s">
        <v>140</v>
      </c>
      <c r="P103" t="s">
        <v>140</v>
      </c>
      <c r="Q103" t="s">
        <v>140</v>
      </c>
      <c r="R103" t="s">
        <v>140</v>
      </c>
      <c r="S103" t="s">
        <v>140</v>
      </c>
      <c r="T103" t="s">
        <v>140</v>
      </c>
      <c r="U103" t="s">
        <v>140</v>
      </c>
      <c r="V103" t="s">
        <v>140</v>
      </c>
      <c r="W103">
        <v>-76.842479999999995</v>
      </c>
      <c r="X103" t="s">
        <v>140</v>
      </c>
      <c r="Y103" t="s">
        <v>140</v>
      </c>
      <c r="Z103" t="s">
        <v>140</v>
      </c>
      <c r="AA103" t="s">
        <v>140</v>
      </c>
      <c r="AB103" t="s">
        <v>140</v>
      </c>
      <c r="AC103" t="s">
        <v>140</v>
      </c>
      <c r="AD103" t="s">
        <v>140</v>
      </c>
      <c r="AE103" t="s">
        <v>140</v>
      </c>
      <c r="AF103" t="s">
        <v>140</v>
      </c>
      <c r="AG103" t="s">
        <v>140</v>
      </c>
      <c r="AH103" t="s">
        <v>140</v>
      </c>
      <c r="AI103" t="s">
        <v>140</v>
      </c>
      <c r="AJ103">
        <v>-5.3340199999999997E-2</v>
      </c>
      <c r="AK103" t="s">
        <v>140</v>
      </c>
      <c r="AL103" t="s">
        <v>140</v>
      </c>
      <c r="AM103" t="s">
        <v>140</v>
      </c>
      <c r="AN103" t="s">
        <v>140</v>
      </c>
      <c r="AO103" t="s">
        <v>140</v>
      </c>
      <c r="AP103" t="s">
        <v>140</v>
      </c>
      <c r="AQ103" t="s">
        <v>140</v>
      </c>
      <c r="AR103" t="s">
        <v>140</v>
      </c>
      <c r="AS103" t="s">
        <v>140</v>
      </c>
      <c r="AT103" t="s">
        <v>140</v>
      </c>
      <c r="AU103" t="s">
        <v>140</v>
      </c>
      <c r="AV103" t="s">
        <v>140</v>
      </c>
      <c r="AW103" t="s">
        <v>140</v>
      </c>
      <c r="AX103" t="s">
        <v>140</v>
      </c>
      <c r="AY103" t="s">
        <v>140</v>
      </c>
      <c r="AZ103" t="s">
        <v>140</v>
      </c>
      <c r="BA103" t="s">
        <v>140</v>
      </c>
      <c r="BB103" t="s">
        <v>140</v>
      </c>
      <c r="BC103" t="s">
        <v>140</v>
      </c>
      <c r="BD103" t="s">
        <v>140</v>
      </c>
      <c r="BE103" t="s">
        <v>140</v>
      </c>
      <c r="BF103" t="s">
        <v>140</v>
      </c>
      <c r="BG103">
        <v>-5.3340100000000001E-2</v>
      </c>
      <c r="BH103" t="s">
        <v>140</v>
      </c>
      <c r="BI103" t="s">
        <v>140</v>
      </c>
      <c r="BJ103" t="s">
        <v>140</v>
      </c>
      <c r="BK103" t="s">
        <v>140</v>
      </c>
      <c r="BL103" t="s">
        <v>140</v>
      </c>
      <c r="BM103" t="s">
        <v>140</v>
      </c>
      <c r="BN103" t="s">
        <v>140</v>
      </c>
      <c r="BO103" t="s">
        <v>140</v>
      </c>
      <c r="BP103" t="s">
        <v>140</v>
      </c>
      <c r="BQ103">
        <v>-77.912970000000001</v>
      </c>
      <c r="BR103">
        <v>-75.979650000000007</v>
      </c>
      <c r="BS103" t="s">
        <v>140</v>
      </c>
      <c r="BT103" t="s">
        <v>140</v>
      </c>
      <c r="BU103" t="s">
        <v>140</v>
      </c>
      <c r="BV103" t="s">
        <v>140</v>
      </c>
      <c r="BW103" t="s">
        <v>140</v>
      </c>
      <c r="BX103" t="s">
        <v>140</v>
      </c>
      <c r="BY103" t="s">
        <v>140</v>
      </c>
      <c r="BZ103" t="s">
        <v>140</v>
      </c>
      <c r="CA103" t="s">
        <v>140</v>
      </c>
      <c r="CB103" t="s">
        <v>140</v>
      </c>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s="42"/>
      <c r="FN103"/>
      <c r="FO103"/>
      <c r="FP103"/>
      <c r="FQ103"/>
      <c r="FR103"/>
      <c r="FS103"/>
      <c r="FT103"/>
      <c r="FU103"/>
      <c r="FV103"/>
      <c r="FW103"/>
      <c r="FX103"/>
      <c r="FY103"/>
      <c r="FZ103"/>
      <c r="GA103"/>
      <c r="GB103"/>
      <c r="GC103"/>
      <c r="GD103"/>
      <c r="GE103"/>
      <c r="GF103"/>
      <c r="GG103"/>
      <c r="GH103"/>
      <c r="GI103"/>
    </row>
    <row r="104" spans="2:254" ht="12" customHeight="1" x14ac:dyDescent="0.15">
      <c r="B104" t="s">
        <v>542</v>
      </c>
      <c r="C104" t="s">
        <v>140</v>
      </c>
      <c r="D104" t="s">
        <v>140</v>
      </c>
      <c r="E104" t="s">
        <v>140</v>
      </c>
      <c r="F104" t="s">
        <v>140</v>
      </c>
      <c r="G104" t="s">
        <v>140</v>
      </c>
      <c r="H104" t="s">
        <v>140</v>
      </c>
      <c r="I104" t="s">
        <v>140</v>
      </c>
      <c r="J104" t="s">
        <v>140</v>
      </c>
      <c r="K104" t="s">
        <v>140</v>
      </c>
      <c r="L104" t="s">
        <v>140</v>
      </c>
      <c r="M104" t="s">
        <v>140</v>
      </c>
      <c r="N104">
        <v>-661.99159999999995</v>
      </c>
      <c r="O104" t="s">
        <v>140</v>
      </c>
      <c r="P104" t="s">
        <v>140</v>
      </c>
      <c r="Q104" t="s">
        <v>140</v>
      </c>
      <c r="R104" t="s">
        <v>140</v>
      </c>
      <c r="S104" t="s">
        <v>140</v>
      </c>
      <c r="T104" t="s">
        <v>140</v>
      </c>
      <c r="U104" t="s">
        <v>140</v>
      </c>
      <c r="V104" t="s">
        <v>140</v>
      </c>
      <c r="W104">
        <v>-678.42</v>
      </c>
      <c r="X104" t="s">
        <v>140</v>
      </c>
      <c r="Y104" t="s">
        <v>140</v>
      </c>
      <c r="Z104" t="s">
        <v>140</v>
      </c>
      <c r="AA104" t="s">
        <v>140</v>
      </c>
      <c r="AB104" t="s">
        <v>140</v>
      </c>
      <c r="AC104" t="s">
        <v>140</v>
      </c>
      <c r="AD104" t="s">
        <v>140</v>
      </c>
      <c r="AE104" t="s">
        <v>140</v>
      </c>
      <c r="AF104" t="s">
        <v>140</v>
      </c>
      <c r="AG104" t="s">
        <v>140</v>
      </c>
      <c r="AH104" t="s">
        <v>140</v>
      </c>
      <c r="AI104" t="s">
        <v>140</v>
      </c>
      <c r="AJ104">
        <v>-687.42129999999997</v>
      </c>
      <c r="AK104" t="s">
        <v>140</v>
      </c>
      <c r="AL104" t="s">
        <v>140</v>
      </c>
      <c r="AM104" t="s">
        <v>140</v>
      </c>
      <c r="AN104" t="s">
        <v>140</v>
      </c>
      <c r="AO104" t="s">
        <v>140</v>
      </c>
      <c r="AP104" t="s">
        <v>140</v>
      </c>
      <c r="AQ104" t="s">
        <v>140</v>
      </c>
      <c r="AR104" t="s">
        <v>140</v>
      </c>
      <c r="AS104" t="s">
        <v>140</v>
      </c>
      <c r="AT104" t="s">
        <v>140</v>
      </c>
      <c r="AU104" t="s">
        <v>140</v>
      </c>
      <c r="AV104" t="s">
        <v>140</v>
      </c>
      <c r="AW104" t="s">
        <v>140</v>
      </c>
      <c r="AX104" t="s">
        <v>140</v>
      </c>
      <c r="AY104" t="s">
        <v>140</v>
      </c>
      <c r="AZ104" t="s">
        <v>140</v>
      </c>
      <c r="BA104" t="s">
        <v>140</v>
      </c>
      <c r="BB104" t="s">
        <v>140</v>
      </c>
      <c r="BC104" t="s">
        <v>140</v>
      </c>
      <c r="BD104" t="s">
        <v>140</v>
      </c>
      <c r="BE104" t="s">
        <v>140</v>
      </c>
      <c r="BF104" t="s">
        <v>140</v>
      </c>
      <c r="BG104">
        <v>-687.42039999999997</v>
      </c>
      <c r="BH104" t="s">
        <v>140</v>
      </c>
      <c r="BI104" t="s">
        <v>140</v>
      </c>
      <c r="BJ104" t="s">
        <v>140</v>
      </c>
      <c r="BK104" t="s">
        <v>140</v>
      </c>
      <c r="BL104" t="s">
        <v>140</v>
      </c>
      <c r="BM104" t="s">
        <v>140</v>
      </c>
      <c r="BN104" t="s">
        <v>140</v>
      </c>
      <c r="BO104" t="s">
        <v>140</v>
      </c>
      <c r="BP104" t="s">
        <v>140</v>
      </c>
      <c r="BQ104">
        <v>-686.61130000000003</v>
      </c>
      <c r="BR104">
        <v>-682.75429999999994</v>
      </c>
      <c r="BS104" t="s">
        <v>140</v>
      </c>
      <c r="BT104" t="s">
        <v>140</v>
      </c>
      <c r="BU104" t="s">
        <v>140</v>
      </c>
      <c r="BV104" t="s">
        <v>140</v>
      </c>
      <c r="BW104" t="s">
        <v>140</v>
      </c>
      <c r="BX104" t="s">
        <v>140</v>
      </c>
      <c r="BY104" t="s">
        <v>140</v>
      </c>
      <c r="BZ104" t="s">
        <v>140</v>
      </c>
      <c r="CA104" t="s">
        <v>140</v>
      </c>
      <c r="CB104" t="s">
        <v>140</v>
      </c>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row>
    <row r="105" spans="2:254" ht="12" customHeight="1" x14ac:dyDescent="0.15">
      <c r="B105" t="s">
        <v>543</v>
      </c>
      <c r="C105" t="s">
        <v>140</v>
      </c>
      <c r="D105" t="s">
        <v>140</v>
      </c>
      <c r="E105" t="s">
        <v>140</v>
      </c>
      <c r="F105" t="s">
        <v>140</v>
      </c>
      <c r="G105" t="s">
        <v>140</v>
      </c>
      <c r="H105" t="s">
        <v>140</v>
      </c>
      <c r="I105" t="s">
        <v>140</v>
      </c>
      <c r="J105" t="s">
        <v>140</v>
      </c>
      <c r="K105" t="s">
        <v>140</v>
      </c>
      <c r="L105" t="s">
        <v>140</v>
      </c>
      <c r="M105" t="s">
        <v>140</v>
      </c>
      <c r="N105">
        <v>-3.9847030000000001</v>
      </c>
      <c r="O105" t="s">
        <v>140</v>
      </c>
      <c r="P105" t="s">
        <v>140</v>
      </c>
      <c r="Q105" t="s">
        <v>140</v>
      </c>
      <c r="R105" t="s">
        <v>140</v>
      </c>
      <c r="S105" t="s">
        <v>140</v>
      </c>
      <c r="T105" t="s">
        <v>140</v>
      </c>
      <c r="U105" t="s">
        <v>140</v>
      </c>
      <c r="V105" t="s">
        <v>140</v>
      </c>
      <c r="W105">
        <v>-4.0835900000000001</v>
      </c>
      <c r="X105" t="s">
        <v>140</v>
      </c>
      <c r="Y105" t="s">
        <v>140</v>
      </c>
      <c r="Z105" t="s">
        <v>140</v>
      </c>
      <c r="AA105" t="s">
        <v>140</v>
      </c>
      <c r="AB105" t="s">
        <v>140</v>
      </c>
      <c r="AC105" t="s">
        <v>140</v>
      </c>
      <c r="AD105" t="s">
        <v>140</v>
      </c>
      <c r="AE105" t="s">
        <v>140</v>
      </c>
      <c r="AF105" t="s">
        <v>140</v>
      </c>
      <c r="AG105" t="s">
        <v>140</v>
      </c>
      <c r="AH105" t="s">
        <v>140</v>
      </c>
      <c r="AI105" t="s">
        <v>140</v>
      </c>
      <c r="AJ105">
        <v>-4.1377709999999999</v>
      </c>
      <c r="AK105" t="s">
        <v>140</v>
      </c>
      <c r="AL105" t="s">
        <v>140</v>
      </c>
      <c r="AM105" t="s">
        <v>140</v>
      </c>
      <c r="AN105" t="s">
        <v>140</v>
      </c>
      <c r="AO105" t="s">
        <v>140</v>
      </c>
      <c r="AP105" t="s">
        <v>140</v>
      </c>
      <c r="AQ105" t="s">
        <v>140</v>
      </c>
      <c r="AR105" t="s">
        <v>140</v>
      </c>
      <c r="AS105" t="s">
        <v>140</v>
      </c>
      <c r="AT105" t="s">
        <v>140</v>
      </c>
      <c r="AU105" t="s">
        <v>140</v>
      </c>
      <c r="AV105" t="s">
        <v>140</v>
      </c>
      <c r="AW105" t="s">
        <v>140</v>
      </c>
      <c r="AX105" t="s">
        <v>140</v>
      </c>
      <c r="AY105" t="s">
        <v>140</v>
      </c>
      <c r="AZ105" t="s">
        <v>140</v>
      </c>
      <c r="BA105" t="s">
        <v>140</v>
      </c>
      <c r="BB105" t="s">
        <v>140</v>
      </c>
      <c r="BC105" t="s">
        <v>140</v>
      </c>
      <c r="BD105" t="s">
        <v>140</v>
      </c>
      <c r="BE105" t="s">
        <v>140</v>
      </c>
      <c r="BF105" t="s">
        <v>140</v>
      </c>
      <c r="BG105">
        <v>-4.1377649999999999</v>
      </c>
      <c r="BH105" t="s">
        <v>140</v>
      </c>
      <c r="BI105" t="s">
        <v>140</v>
      </c>
      <c r="BJ105" t="s">
        <v>140</v>
      </c>
      <c r="BK105" t="s">
        <v>140</v>
      </c>
      <c r="BL105" t="s">
        <v>140</v>
      </c>
      <c r="BM105" t="s">
        <v>140</v>
      </c>
      <c r="BN105" t="s">
        <v>140</v>
      </c>
      <c r="BO105" t="s">
        <v>140</v>
      </c>
      <c r="BP105" t="s">
        <v>140</v>
      </c>
      <c r="BQ105">
        <v>-4.1328959999999997</v>
      </c>
      <c r="BR105">
        <v>-4.1096789999999999</v>
      </c>
      <c r="BS105" t="s">
        <v>140</v>
      </c>
      <c r="BT105" t="s">
        <v>140</v>
      </c>
      <c r="BU105" t="s">
        <v>140</v>
      </c>
      <c r="BV105" t="s">
        <v>140</v>
      </c>
      <c r="BW105" t="s">
        <v>140</v>
      </c>
      <c r="BX105" t="s">
        <v>140</v>
      </c>
      <c r="BY105" t="s">
        <v>140</v>
      </c>
      <c r="BZ105" t="s">
        <v>140</v>
      </c>
      <c r="CA105" t="s">
        <v>140</v>
      </c>
      <c r="CB105" t="s">
        <v>140</v>
      </c>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s="42"/>
      <c r="FN105"/>
      <c r="FO105"/>
      <c r="FP105"/>
      <c r="FQ105"/>
      <c r="FR105"/>
      <c r="FS105"/>
      <c r="FT105"/>
      <c r="FU105"/>
      <c r="FV105"/>
      <c r="FW105"/>
      <c r="FX105"/>
      <c r="FY105"/>
      <c r="FZ105"/>
      <c r="GA105"/>
      <c r="GB105"/>
      <c r="GC105"/>
      <c r="GD105"/>
      <c r="GE105"/>
      <c r="GF105"/>
      <c r="GG105"/>
      <c r="GH105"/>
      <c r="GI105"/>
    </row>
    <row r="106" spans="2:254" ht="12" customHeight="1" x14ac:dyDescent="0.15">
      <c r="B106" t="s">
        <v>544</v>
      </c>
      <c r="C106" t="s">
        <v>140</v>
      </c>
      <c r="D106" t="s">
        <v>140</v>
      </c>
      <c r="E106" t="s">
        <v>140</v>
      </c>
      <c r="F106" s="42" t="s">
        <v>140</v>
      </c>
      <c r="G106" t="s">
        <v>140</v>
      </c>
      <c r="H106" t="s">
        <v>140</v>
      </c>
      <c r="I106" t="s">
        <v>140</v>
      </c>
      <c r="J106" t="s">
        <v>140</v>
      </c>
      <c r="K106" s="42" t="s">
        <v>140</v>
      </c>
      <c r="L106" s="42" t="s">
        <v>140</v>
      </c>
      <c r="M106" t="s">
        <v>140</v>
      </c>
      <c r="N106" s="42">
        <v>9.0890999999999993E-3</v>
      </c>
      <c r="O106" t="s">
        <v>140</v>
      </c>
      <c r="P106" t="s">
        <v>140</v>
      </c>
      <c r="Q106" t="s">
        <v>140</v>
      </c>
      <c r="R106" t="s">
        <v>140</v>
      </c>
      <c r="S106" t="s">
        <v>140</v>
      </c>
      <c r="T106" t="s">
        <v>140</v>
      </c>
      <c r="U106" t="s">
        <v>140</v>
      </c>
      <c r="V106" t="s">
        <v>140</v>
      </c>
      <c r="W106" s="42">
        <v>9.0890999999999993E-3</v>
      </c>
      <c r="X106" t="s">
        <v>140</v>
      </c>
      <c r="Y106" t="s">
        <v>140</v>
      </c>
      <c r="Z106" t="s">
        <v>140</v>
      </c>
      <c r="AA106" t="s">
        <v>140</v>
      </c>
      <c r="AB106" t="s">
        <v>140</v>
      </c>
      <c r="AC106" t="s">
        <v>140</v>
      </c>
      <c r="AD106" t="s">
        <v>140</v>
      </c>
      <c r="AE106" t="s">
        <v>140</v>
      </c>
      <c r="AF106" s="42" t="s">
        <v>140</v>
      </c>
      <c r="AG106" t="s">
        <v>140</v>
      </c>
      <c r="AH106" s="42" t="s">
        <v>140</v>
      </c>
      <c r="AI106" s="42" t="s">
        <v>140</v>
      </c>
      <c r="AJ106" s="42">
        <v>9.0890999999999993E-3</v>
      </c>
      <c r="AK106" s="42" t="s">
        <v>140</v>
      </c>
      <c r="AL106" t="s">
        <v>140</v>
      </c>
      <c r="AM106" t="s">
        <v>140</v>
      </c>
      <c r="AN106" t="s">
        <v>140</v>
      </c>
      <c r="AO106" t="s">
        <v>140</v>
      </c>
      <c r="AP106" t="s">
        <v>140</v>
      </c>
      <c r="AQ106" t="s">
        <v>140</v>
      </c>
      <c r="AR106" t="s">
        <v>140</v>
      </c>
      <c r="AS106" t="s">
        <v>140</v>
      </c>
      <c r="AT106" s="42" t="s">
        <v>140</v>
      </c>
      <c r="AU106" t="s">
        <v>140</v>
      </c>
      <c r="AV106" t="s">
        <v>140</v>
      </c>
      <c r="AW106" t="s">
        <v>140</v>
      </c>
      <c r="AX106" t="s">
        <v>140</v>
      </c>
      <c r="AY106" t="s">
        <v>140</v>
      </c>
      <c r="AZ106" t="s">
        <v>140</v>
      </c>
      <c r="BA106" t="s">
        <v>140</v>
      </c>
      <c r="BB106" t="s">
        <v>140</v>
      </c>
      <c r="BC106" t="s">
        <v>140</v>
      </c>
      <c r="BD106" t="s">
        <v>140</v>
      </c>
      <c r="BE106" s="42" t="s">
        <v>140</v>
      </c>
      <c r="BF106" s="42" t="s">
        <v>140</v>
      </c>
      <c r="BG106" s="42">
        <v>9.0890999999999993E-3</v>
      </c>
      <c r="BH106" t="s">
        <v>140</v>
      </c>
      <c r="BI106" t="s">
        <v>140</v>
      </c>
      <c r="BJ106" s="42" t="s">
        <v>140</v>
      </c>
      <c r="BK106" s="42" t="s">
        <v>140</v>
      </c>
      <c r="BL106" t="s">
        <v>140</v>
      </c>
      <c r="BM106" t="s">
        <v>140</v>
      </c>
      <c r="BN106" s="42" t="s">
        <v>140</v>
      </c>
      <c r="BO106" s="42" t="s">
        <v>140</v>
      </c>
      <c r="BP106" s="42" t="s">
        <v>140</v>
      </c>
      <c r="BQ106" s="42">
        <v>9.0890999999999993E-3</v>
      </c>
      <c r="BR106" s="42">
        <v>9.0890999999999993E-3</v>
      </c>
      <c r="BS106" t="s">
        <v>140</v>
      </c>
      <c r="BT106" s="42" t="s">
        <v>140</v>
      </c>
      <c r="BU106" s="42" t="s">
        <v>140</v>
      </c>
      <c r="BV106" t="s">
        <v>140</v>
      </c>
      <c r="BW106" t="s">
        <v>140</v>
      </c>
      <c r="BX106" t="s">
        <v>140</v>
      </c>
      <c r="BY106" s="42" t="s">
        <v>140</v>
      </c>
      <c r="BZ106" s="42" t="s">
        <v>140</v>
      </c>
      <c r="CA106" s="42" t="s">
        <v>140</v>
      </c>
      <c r="CB106" t="s">
        <v>140</v>
      </c>
      <c r="CC106" s="42"/>
      <c r="CD106" s="42"/>
      <c r="CE106" s="42"/>
      <c r="CF106" s="42"/>
      <c r="CG106" s="42"/>
      <c r="CH106" s="42"/>
      <c r="CI106"/>
      <c r="CJ106"/>
      <c r="CK106"/>
      <c r="CL106"/>
      <c r="CM106" s="42"/>
      <c r="CN106" s="42"/>
      <c r="CO106"/>
      <c r="CP106"/>
      <c r="CQ106"/>
      <c r="CR106"/>
      <c r="CS106"/>
      <c r="CT106" s="42"/>
      <c r="CU106" s="42"/>
      <c r="CV106"/>
      <c r="CW106"/>
      <c r="CX106"/>
      <c r="CY106"/>
      <c r="CZ106"/>
      <c r="DA106" s="42"/>
      <c r="DB106"/>
      <c r="DC106"/>
      <c r="DD106"/>
      <c r="DE106"/>
      <c r="DF106"/>
      <c r="DG106"/>
      <c r="DH106" s="42"/>
      <c r="DI106" s="42"/>
      <c r="DJ106"/>
      <c r="DK106"/>
      <c r="DL106"/>
      <c r="DM106"/>
      <c r="DN106" s="42"/>
      <c r="DO106" s="42"/>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s="42"/>
      <c r="FL106" s="42"/>
      <c r="FM106" s="42"/>
      <c r="FN106" s="42"/>
      <c r="FO106" s="42"/>
      <c r="FP106" s="42"/>
      <c r="FQ106"/>
      <c r="FR106"/>
      <c r="FS106" s="42"/>
      <c r="FT106" s="42"/>
      <c r="FU106"/>
      <c r="FV106"/>
      <c r="FW106"/>
      <c r="FX106" s="42"/>
      <c r="FY106" s="42"/>
      <c r="FZ106" s="42"/>
      <c r="GA106"/>
      <c r="GB106" s="42"/>
      <c r="GC106"/>
      <c r="GD106"/>
      <c r="GE106"/>
      <c r="GF106"/>
      <c r="GG106"/>
      <c r="GH106" s="42"/>
      <c r="GI106" s="42"/>
      <c r="HW106" s="3"/>
      <c r="HX106" s="3"/>
    </row>
    <row r="107" spans="2:254" ht="12" customHeight="1" x14ac:dyDescent="0.15">
      <c r="B107" t="s">
        <v>165</v>
      </c>
      <c r="C107" t="s">
        <v>140</v>
      </c>
      <c r="D107" t="s">
        <v>140</v>
      </c>
      <c r="E107" t="s">
        <v>140</v>
      </c>
      <c r="F107" t="s">
        <v>140</v>
      </c>
      <c r="G107" t="s">
        <v>140</v>
      </c>
      <c r="H107" t="s">
        <v>140</v>
      </c>
      <c r="I107" t="s">
        <v>140</v>
      </c>
      <c r="J107" t="s">
        <v>140</v>
      </c>
      <c r="K107" t="s">
        <v>140</v>
      </c>
      <c r="L107" t="s">
        <v>140</v>
      </c>
      <c r="M107" t="s">
        <v>140</v>
      </c>
      <c r="N107">
        <v>1510.002</v>
      </c>
      <c r="O107" t="s">
        <v>140</v>
      </c>
      <c r="P107" t="s">
        <v>140</v>
      </c>
      <c r="Q107" t="s">
        <v>140</v>
      </c>
      <c r="R107" t="s">
        <v>140</v>
      </c>
      <c r="S107" t="s">
        <v>140</v>
      </c>
      <c r="T107" t="s">
        <v>140</v>
      </c>
      <c r="U107" t="s">
        <v>140</v>
      </c>
      <c r="V107" t="s">
        <v>140</v>
      </c>
      <c r="W107">
        <v>1510.002</v>
      </c>
      <c r="X107" t="s">
        <v>140</v>
      </c>
      <c r="Y107" t="s">
        <v>140</v>
      </c>
      <c r="Z107" t="s">
        <v>140</v>
      </c>
      <c r="AA107" t="s">
        <v>140</v>
      </c>
      <c r="AB107" t="s">
        <v>140</v>
      </c>
      <c r="AC107" t="s">
        <v>140</v>
      </c>
      <c r="AD107" t="s">
        <v>140</v>
      </c>
      <c r="AE107" t="s">
        <v>140</v>
      </c>
      <c r="AF107" t="s">
        <v>140</v>
      </c>
      <c r="AG107" t="s">
        <v>140</v>
      </c>
      <c r="AH107" t="s">
        <v>140</v>
      </c>
      <c r="AI107" t="s">
        <v>140</v>
      </c>
      <c r="AJ107">
        <v>1510.002</v>
      </c>
      <c r="AK107" t="s">
        <v>140</v>
      </c>
      <c r="AL107" t="s">
        <v>140</v>
      </c>
      <c r="AM107" t="s">
        <v>140</v>
      </c>
      <c r="AN107" t="s">
        <v>140</v>
      </c>
      <c r="AO107" t="s">
        <v>140</v>
      </c>
      <c r="AP107" t="s">
        <v>140</v>
      </c>
      <c r="AQ107" t="s">
        <v>140</v>
      </c>
      <c r="AR107" t="s">
        <v>140</v>
      </c>
      <c r="AS107" t="s">
        <v>140</v>
      </c>
      <c r="AT107" t="s">
        <v>140</v>
      </c>
      <c r="AU107" t="s">
        <v>140</v>
      </c>
      <c r="AV107" t="s">
        <v>140</v>
      </c>
      <c r="AW107" t="s">
        <v>140</v>
      </c>
      <c r="AX107" t="s">
        <v>140</v>
      </c>
      <c r="AY107" t="s">
        <v>140</v>
      </c>
      <c r="AZ107" t="s">
        <v>140</v>
      </c>
      <c r="BA107" t="s">
        <v>140</v>
      </c>
      <c r="BB107" t="s">
        <v>140</v>
      </c>
      <c r="BC107" t="s">
        <v>140</v>
      </c>
      <c r="BD107" t="s">
        <v>140</v>
      </c>
      <c r="BE107" t="s">
        <v>140</v>
      </c>
      <c r="BF107" t="s">
        <v>140</v>
      </c>
      <c r="BG107">
        <v>1510.002</v>
      </c>
      <c r="BH107" t="s">
        <v>140</v>
      </c>
      <c r="BI107" t="s">
        <v>140</v>
      </c>
      <c r="BJ107" t="s">
        <v>140</v>
      </c>
      <c r="BK107" t="s">
        <v>140</v>
      </c>
      <c r="BL107" t="s">
        <v>140</v>
      </c>
      <c r="BM107" t="s">
        <v>140</v>
      </c>
      <c r="BN107" t="s">
        <v>140</v>
      </c>
      <c r="BO107" t="s">
        <v>140</v>
      </c>
      <c r="BP107" t="s">
        <v>140</v>
      </c>
      <c r="BQ107">
        <v>1510.002</v>
      </c>
      <c r="BR107">
        <v>1510.002</v>
      </c>
      <c r="BS107" t="s">
        <v>140</v>
      </c>
      <c r="BT107" t="s">
        <v>140</v>
      </c>
      <c r="BU107" t="s">
        <v>140</v>
      </c>
      <c r="BV107" t="s">
        <v>140</v>
      </c>
      <c r="BW107" t="s">
        <v>140</v>
      </c>
      <c r="BX107" t="s">
        <v>140</v>
      </c>
      <c r="BY107" t="s">
        <v>140</v>
      </c>
      <c r="BZ107" t="s">
        <v>140</v>
      </c>
      <c r="CA107" t="s">
        <v>140</v>
      </c>
      <c r="CB107" t="s">
        <v>140</v>
      </c>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row>
    <row r="108" spans="2:254" ht="12" customHeight="1" x14ac:dyDescent="0.15">
      <c r="B108" t="s">
        <v>166</v>
      </c>
      <c r="C108" t="s">
        <v>140</v>
      </c>
      <c r="D108" t="s">
        <v>140</v>
      </c>
      <c r="E108" t="s">
        <v>140</v>
      </c>
      <c r="F108" t="s">
        <v>140</v>
      </c>
      <c r="G108" t="s">
        <v>140</v>
      </c>
      <c r="H108" t="s">
        <v>140</v>
      </c>
      <c r="I108" t="s">
        <v>140</v>
      </c>
      <c r="J108" t="s">
        <v>140</v>
      </c>
      <c r="K108" t="s">
        <v>140</v>
      </c>
      <c r="L108" t="s">
        <v>140</v>
      </c>
      <c r="M108" t="s">
        <v>140</v>
      </c>
      <c r="N108">
        <v>166.13319999999999</v>
      </c>
      <c r="O108" t="s">
        <v>140</v>
      </c>
      <c r="P108" t="s">
        <v>140</v>
      </c>
      <c r="Q108" t="s">
        <v>140</v>
      </c>
      <c r="R108" t="s">
        <v>140</v>
      </c>
      <c r="S108" t="s">
        <v>140</v>
      </c>
      <c r="T108" t="s">
        <v>140</v>
      </c>
      <c r="U108" t="s">
        <v>140</v>
      </c>
      <c r="V108" t="s">
        <v>140</v>
      </c>
      <c r="W108">
        <v>166.13319999999999</v>
      </c>
      <c r="X108" t="s">
        <v>140</v>
      </c>
      <c r="Y108" t="s">
        <v>140</v>
      </c>
      <c r="Z108" t="s">
        <v>140</v>
      </c>
      <c r="AA108" t="s">
        <v>140</v>
      </c>
      <c r="AB108" t="s">
        <v>140</v>
      </c>
      <c r="AC108" t="s">
        <v>140</v>
      </c>
      <c r="AD108" t="s">
        <v>140</v>
      </c>
      <c r="AE108" t="s">
        <v>140</v>
      </c>
      <c r="AF108" t="s">
        <v>140</v>
      </c>
      <c r="AG108" t="s">
        <v>140</v>
      </c>
      <c r="AH108" t="s">
        <v>140</v>
      </c>
      <c r="AI108" t="s">
        <v>140</v>
      </c>
      <c r="AJ108">
        <v>166.13319999999999</v>
      </c>
      <c r="AK108" s="42" t="s">
        <v>140</v>
      </c>
      <c r="AL108" t="s">
        <v>140</v>
      </c>
      <c r="AM108" t="s">
        <v>140</v>
      </c>
      <c r="AN108" t="s">
        <v>140</v>
      </c>
      <c r="AO108" t="s">
        <v>140</v>
      </c>
      <c r="AP108" t="s">
        <v>140</v>
      </c>
      <c r="AQ108" t="s">
        <v>140</v>
      </c>
      <c r="AR108" t="s">
        <v>140</v>
      </c>
      <c r="AS108" t="s">
        <v>140</v>
      </c>
      <c r="AT108" t="s">
        <v>140</v>
      </c>
      <c r="AU108" t="s">
        <v>140</v>
      </c>
      <c r="AV108" t="s">
        <v>140</v>
      </c>
      <c r="AW108" t="s">
        <v>140</v>
      </c>
      <c r="AX108" t="s">
        <v>140</v>
      </c>
      <c r="AY108" t="s">
        <v>140</v>
      </c>
      <c r="AZ108" t="s">
        <v>140</v>
      </c>
      <c r="BA108" t="s">
        <v>140</v>
      </c>
      <c r="BB108" t="s">
        <v>140</v>
      </c>
      <c r="BC108" t="s">
        <v>140</v>
      </c>
      <c r="BD108" t="s">
        <v>140</v>
      </c>
      <c r="BE108" t="s">
        <v>140</v>
      </c>
      <c r="BF108" t="s">
        <v>140</v>
      </c>
      <c r="BG108">
        <v>166.13319999999999</v>
      </c>
      <c r="BH108" t="s">
        <v>140</v>
      </c>
      <c r="BI108" t="s">
        <v>140</v>
      </c>
      <c r="BJ108" s="42" t="s">
        <v>140</v>
      </c>
      <c r="BK108" s="42" t="s">
        <v>140</v>
      </c>
      <c r="BL108" t="s">
        <v>140</v>
      </c>
      <c r="BM108" t="s">
        <v>140</v>
      </c>
      <c r="BN108" s="42" t="s">
        <v>140</v>
      </c>
      <c r="BO108" t="s">
        <v>140</v>
      </c>
      <c r="BP108" t="s">
        <v>140</v>
      </c>
      <c r="BQ108">
        <v>166.13319999999999</v>
      </c>
      <c r="BR108">
        <v>166.13319999999999</v>
      </c>
      <c r="BS108" t="s">
        <v>140</v>
      </c>
      <c r="BT108" s="42" t="s">
        <v>140</v>
      </c>
      <c r="BU108" s="42" t="s">
        <v>140</v>
      </c>
      <c r="BV108" t="s">
        <v>140</v>
      </c>
      <c r="BW108" t="s">
        <v>140</v>
      </c>
      <c r="BX108" t="s">
        <v>140</v>
      </c>
      <c r="BY108" s="42" t="s">
        <v>140</v>
      </c>
      <c r="BZ108" s="42" t="s">
        <v>140</v>
      </c>
      <c r="CA108" s="42" t="s">
        <v>140</v>
      </c>
      <c r="CB108" t="s">
        <v>140</v>
      </c>
      <c r="CC108" s="42"/>
      <c r="CD108" s="42"/>
      <c r="CE108" s="42"/>
      <c r="CF108" s="42"/>
      <c r="CG108" s="42"/>
      <c r="CH108" s="42"/>
      <c r="CI108"/>
      <c r="CJ108"/>
      <c r="CK108"/>
      <c r="CL108"/>
      <c r="CM108"/>
      <c r="CN108"/>
      <c r="CO108"/>
      <c r="CP108"/>
      <c r="CQ108"/>
      <c r="CR108"/>
      <c r="CS108"/>
      <c r="CT108" s="42"/>
      <c r="CU108" s="42"/>
      <c r="CV108"/>
      <c r="CW108"/>
      <c r="CX108"/>
      <c r="CY108"/>
      <c r="CZ108"/>
      <c r="DA108" s="42"/>
      <c r="DB108"/>
      <c r="DC108"/>
      <c r="DD108"/>
      <c r="DE108"/>
      <c r="DF108"/>
      <c r="DG108"/>
      <c r="DH108" s="42"/>
      <c r="DI108" s="42"/>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s="42"/>
      <c r="FL108" s="42"/>
      <c r="FM108" s="42"/>
      <c r="FN108" s="42"/>
      <c r="FO108" s="42"/>
      <c r="FP108" s="42"/>
      <c r="FQ108"/>
      <c r="FR108"/>
      <c r="FS108" s="42"/>
      <c r="FT108" s="42"/>
      <c r="FU108"/>
      <c r="FV108"/>
      <c r="FW108"/>
      <c r="FX108" s="42"/>
      <c r="FY108" s="42"/>
      <c r="FZ108" s="42"/>
      <c r="GA108"/>
      <c r="GB108" s="42"/>
      <c r="GC108"/>
      <c r="GD108"/>
      <c r="GE108"/>
      <c r="GF108"/>
      <c r="GG108"/>
      <c r="GH108" s="42"/>
      <c r="GI108" s="42"/>
    </row>
    <row r="109" spans="2:254" ht="12" customHeight="1" x14ac:dyDescent="0.15">
      <c r="B109" t="s">
        <v>552</v>
      </c>
      <c r="C109" t="s">
        <v>140</v>
      </c>
      <c r="D109" t="s">
        <v>140</v>
      </c>
      <c r="E109" t="s">
        <v>140</v>
      </c>
      <c r="F109" t="s">
        <v>140</v>
      </c>
      <c r="G109" t="s">
        <v>140</v>
      </c>
      <c r="H109" t="s">
        <v>140</v>
      </c>
      <c r="I109" t="s">
        <v>140</v>
      </c>
      <c r="J109" t="s">
        <v>140</v>
      </c>
      <c r="K109" t="s">
        <v>140</v>
      </c>
      <c r="L109" t="s">
        <v>140</v>
      </c>
      <c r="M109" t="s">
        <v>140</v>
      </c>
      <c r="N109" t="s">
        <v>140</v>
      </c>
      <c r="O109" t="s">
        <v>140</v>
      </c>
      <c r="P109" t="s">
        <v>140</v>
      </c>
      <c r="Q109" t="s">
        <v>140</v>
      </c>
      <c r="R109" t="s">
        <v>140</v>
      </c>
      <c r="S109" t="s">
        <v>140</v>
      </c>
      <c r="T109" t="s">
        <v>140</v>
      </c>
      <c r="U109" t="s">
        <v>140</v>
      </c>
      <c r="V109" t="s">
        <v>140</v>
      </c>
      <c r="W109" t="s">
        <v>140</v>
      </c>
      <c r="X109" t="s">
        <v>140</v>
      </c>
      <c r="Y109" t="s">
        <v>140</v>
      </c>
      <c r="Z109" t="s">
        <v>140</v>
      </c>
      <c r="AA109" t="s">
        <v>140</v>
      </c>
      <c r="AB109" t="s">
        <v>140</v>
      </c>
      <c r="AC109" t="s">
        <v>140</v>
      </c>
      <c r="AD109" t="s">
        <v>140</v>
      </c>
      <c r="AE109" t="s">
        <v>140</v>
      </c>
      <c r="AF109" t="s">
        <v>140</v>
      </c>
      <c r="AG109" t="s">
        <v>140</v>
      </c>
      <c r="AH109" t="s">
        <v>140</v>
      </c>
      <c r="AI109" t="s">
        <v>140</v>
      </c>
      <c r="AJ109" t="s">
        <v>140</v>
      </c>
      <c r="AK109" t="s">
        <v>140</v>
      </c>
      <c r="AL109" t="s">
        <v>140</v>
      </c>
      <c r="AM109" t="s">
        <v>140</v>
      </c>
      <c r="AN109" t="s">
        <v>140</v>
      </c>
      <c r="AO109" t="s">
        <v>140</v>
      </c>
      <c r="AP109" t="s">
        <v>140</v>
      </c>
      <c r="AQ109" t="s">
        <v>140</v>
      </c>
      <c r="AR109" t="s">
        <v>140</v>
      </c>
      <c r="AS109" t="s">
        <v>140</v>
      </c>
      <c r="AT109" t="s">
        <v>140</v>
      </c>
      <c r="AU109" t="s">
        <v>140</v>
      </c>
      <c r="AV109" t="s">
        <v>140</v>
      </c>
      <c r="AW109" t="s">
        <v>140</v>
      </c>
      <c r="AX109" t="s">
        <v>140</v>
      </c>
      <c r="AY109" t="s">
        <v>140</v>
      </c>
      <c r="AZ109" t="s">
        <v>140</v>
      </c>
      <c r="BA109" t="s">
        <v>140</v>
      </c>
      <c r="BB109" t="s">
        <v>140</v>
      </c>
      <c r="BC109" t="s">
        <v>140</v>
      </c>
      <c r="BD109" t="s">
        <v>140</v>
      </c>
      <c r="BE109" t="s">
        <v>140</v>
      </c>
      <c r="BF109" t="s">
        <v>140</v>
      </c>
      <c r="BG109" t="s">
        <v>140</v>
      </c>
      <c r="BH109" t="s">
        <v>140</v>
      </c>
      <c r="BI109" t="s">
        <v>140</v>
      </c>
      <c r="BJ109" t="s">
        <v>140</v>
      </c>
      <c r="BK109" t="s">
        <v>140</v>
      </c>
      <c r="BL109" t="s">
        <v>140</v>
      </c>
      <c r="BM109" t="s">
        <v>140</v>
      </c>
      <c r="BN109" t="s">
        <v>140</v>
      </c>
      <c r="BO109" t="s">
        <v>140</v>
      </c>
      <c r="BP109" t="s">
        <v>140</v>
      </c>
      <c r="BQ109" t="s">
        <v>140</v>
      </c>
      <c r="BR109" t="s">
        <v>140</v>
      </c>
      <c r="BS109" t="s">
        <v>140</v>
      </c>
      <c r="BT109" t="s">
        <v>140</v>
      </c>
      <c r="BU109" s="42" t="s">
        <v>140</v>
      </c>
      <c r="BV109" t="s">
        <v>140</v>
      </c>
      <c r="BW109" t="s">
        <v>140</v>
      </c>
      <c r="BX109" t="s">
        <v>140</v>
      </c>
      <c r="BY109" t="s">
        <v>140</v>
      </c>
      <c r="BZ109" t="s">
        <v>140</v>
      </c>
      <c r="CA109" t="s">
        <v>140</v>
      </c>
      <c r="CB109" t="s">
        <v>140</v>
      </c>
      <c r="CC109"/>
      <c r="CD109"/>
      <c r="CE109"/>
      <c r="CF109"/>
      <c r="CG109"/>
      <c r="CH109"/>
      <c r="CI109"/>
      <c r="CJ109"/>
      <c r="CK109"/>
      <c r="CL109"/>
      <c r="CM109"/>
      <c r="CN109"/>
      <c r="CO109"/>
      <c r="CP109"/>
      <c r="CQ109"/>
      <c r="CR109" s="42"/>
      <c r="CS109" s="42"/>
      <c r="CT109" s="42"/>
      <c r="CU109" s="42"/>
      <c r="CV109" s="42"/>
      <c r="CW109"/>
      <c r="CX109" s="42"/>
      <c r="CY109" s="42"/>
      <c r="CZ109" s="42"/>
      <c r="DA109"/>
      <c r="DB109"/>
      <c r="DC109" s="42"/>
      <c r="DD109" s="42"/>
      <c r="DE109" s="42"/>
      <c r="DF109" s="42"/>
      <c r="DG109" s="42"/>
      <c r="DH109" s="42"/>
      <c r="DI109" s="42"/>
      <c r="DJ109" s="42"/>
      <c r="DK109" s="42"/>
      <c r="DL109" s="42"/>
      <c r="DM109" s="42"/>
      <c r="DN109" s="42"/>
      <c r="DO109" s="42"/>
      <c r="DP109" s="42"/>
      <c r="DQ109" s="42"/>
      <c r="DR109" s="42"/>
      <c r="DS109" s="42"/>
      <c r="DT109" s="42"/>
      <c r="DU109" s="42"/>
      <c r="DV109" s="42"/>
      <c r="DW109" s="42"/>
      <c r="DX109" s="42"/>
      <c r="DY109"/>
      <c r="DZ109"/>
      <c r="EA109" s="42"/>
      <c r="EB109" s="42"/>
      <c r="EC109" s="42"/>
      <c r="ED109" s="42"/>
      <c r="EE109" s="42"/>
      <c r="EF109" s="42"/>
      <c r="EG109"/>
      <c r="EH109"/>
      <c r="EI109"/>
      <c r="EJ109" s="42"/>
      <c r="EK109" s="42"/>
      <c r="EL109" s="42"/>
      <c r="EM109"/>
      <c r="EN109"/>
      <c r="EO109"/>
      <c r="EP109"/>
      <c r="EQ109"/>
      <c r="ER109"/>
      <c r="ES109" s="42"/>
      <c r="ET109" s="42"/>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HD109" s="3"/>
      <c r="HF109" s="3"/>
      <c r="HH109" s="3"/>
      <c r="HI109" s="3"/>
      <c r="HJ109" s="3"/>
      <c r="HK109" s="3"/>
      <c r="HL109" s="3"/>
      <c r="HM109" s="3"/>
      <c r="HN109" s="3"/>
      <c r="HO109" s="3"/>
      <c r="HP109" s="3"/>
      <c r="HQ109" s="3"/>
      <c r="HR109" s="3"/>
      <c r="HS109" s="3"/>
      <c r="HT109" s="3"/>
      <c r="HU109" s="3"/>
      <c r="HV109" s="3"/>
      <c r="HW109" s="3"/>
      <c r="HX109" s="3"/>
      <c r="HY109" s="3"/>
      <c r="HZ109" s="3"/>
      <c r="IA109" s="3"/>
      <c r="IB109" s="3"/>
      <c r="IC109" s="3"/>
      <c r="ID109" s="3"/>
      <c r="IE109" s="3"/>
      <c r="IH109" s="3"/>
      <c r="II109" s="3"/>
      <c r="IJ109" s="3"/>
      <c r="IK109" s="3"/>
      <c r="IL109" s="3"/>
      <c r="IM109" s="3"/>
      <c r="IR109" s="3"/>
      <c r="IS109" s="3"/>
      <c r="IT109" s="3"/>
    </row>
    <row r="110" spans="2:254" ht="12" customHeight="1" x14ac:dyDescent="0.15">
      <c r="B110" t="s">
        <v>548</v>
      </c>
      <c r="C110" t="s">
        <v>140</v>
      </c>
      <c r="D110" t="s">
        <v>140</v>
      </c>
      <c r="E110" t="s">
        <v>140</v>
      </c>
      <c r="F110" t="s">
        <v>140</v>
      </c>
      <c r="G110" t="s">
        <v>140</v>
      </c>
      <c r="H110" t="s">
        <v>140</v>
      </c>
      <c r="I110" t="s">
        <v>140</v>
      </c>
      <c r="J110" t="s">
        <v>140</v>
      </c>
      <c r="K110" t="s">
        <v>140</v>
      </c>
      <c r="L110" t="s">
        <v>140</v>
      </c>
      <c r="M110" t="s">
        <v>140</v>
      </c>
      <c r="N110" t="s">
        <v>140</v>
      </c>
      <c r="O110" t="s">
        <v>140</v>
      </c>
      <c r="P110" t="s">
        <v>140</v>
      </c>
      <c r="Q110" t="s">
        <v>140</v>
      </c>
      <c r="R110" t="s">
        <v>140</v>
      </c>
      <c r="S110" t="s">
        <v>140</v>
      </c>
      <c r="T110" t="s">
        <v>140</v>
      </c>
      <c r="U110" t="s">
        <v>140</v>
      </c>
      <c r="V110" t="s">
        <v>140</v>
      </c>
      <c r="W110" t="s">
        <v>140</v>
      </c>
      <c r="X110" t="s">
        <v>140</v>
      </c>
      <c r="Y110" t="s">
        <v>140</v>
      </c>
      <c r="Z110" t="s">
        <v>140</v>
      </c>
      <c r="AA110" t="s">
        <v>140</v>
      </c>
      <c r="AB110" t="s">
        <v>140</v>
      </c>
      <c r="AC110" t="s">
        <v>140</v>
      </c>
      <c r="AD110" t="s">
        <v>140</v>
      </c>
      <c r="AE110" t="s">
        <v>140</v>
      </c>
      <c r="AF110" t="s">
        <v>140</v>
      </c>
      <c r="AG110" t="s">
        <v>140</v>
      </c>
      <c r="AH110" t="s">
        <v>140</v>
      </c>
      <c r="AI110" t="s">
        <v>140</v>
      </c>
      <c r="AJ110" t="s">
        <v>140</v>
      </c>
      <c r="AK110" t="s">
        <v>140</v>
      </c>
      <c r="AL110" t="s">
        <v>140</v>
      </c>
      <c r="AM110" t="s">
        <v>140</v>
      </c>
      <c r="AN110" t="s">
        <v>140</v>
      </c>
      <c r="AO110" t="s">
        <v>140</v>
      </c>
      <c r="AP110" t="s">
        <v>140</v>
      </c>
      <c r="AQ110" t="s">
        <v>140</v>
      </c>
      <c r="AR110" t="s">
        <v>140</v>
      </c>
      <c r="AS110" t="s">
        <v>140</v>
      </c>
      <c r="AT110" t="s">
        <v>140</v>
      </c>
      <c r="AU110" t="s">
        <v>140</v>
      </c>
      <c r="AV110" t="s">
        <v>140</v>
      </c>
      <c r="AW110" t="s">
        <v>140</v>
      </c>
      <c r="AX110" t="s">
        <v>140</v>
      </c>
      <c r="AY110" t="s">
        <v>140</v>
      </c>
      <c r="AZ110" t="s">
        <v>140</v>
      </c>
      <c r="BA110" t="s">
        <v>140</v>
      </c>
      <c r="BB110" t="s">
        <v>140</v>
      </c>
      <c r="BC110" t="s">
        <v>140</v>
      </c>
      <c r="BD110" t="s">
        <v>140</v>
      </c>
      <c r="BE110" t="s">
        <v>140</v>
      </c>
      <c r="BF110" t="s">
        <v>140</v>
      </c>
      <c r="BG110" t="s">
        <v>140</v>
      </c>
      <c r="BH110" t="s">
        <v>140</v>
      </c>
      <c r="BI110" t="s">
        <v>140</v>
      </c>
      <c r="BJ110" t="s">
        <v>140</v>
      </c>
      <c r="BK110" t="s">
        <v>140</v>
      </c>
      <c r="BL110" t="s">
        <v>140</v>
      </c>
      <c r="BM110" t="s">
        <v>140</v>
      </c>
      <c r="BN110" t="s">
        <v>140</v>
      </c>
      <c r="BO110" t="s">
        <v>140</v>
      </c>
      <c r="BP110" t="s">
        <v>140</v>
      </c>
      <c r="BQ110" t="s">
        <v>140</v>
      </c>
      <c r="BR110" t="s">
        <v>140</v>
      </c>
      <c r="BS110" t="s">
        <v>140</v>
      </c>
      <c r="BT110" t="s">
        <v>140</v>
      </c>
      <c r="BU110" t="s">
        <v>140</v>
      </c>
      <c r="BV110" t="s">
        <v>140</v>
      </c>
      <c r="BW110" t="s">
        <v>140</v>
      </c>
      <c r="BX110" t="s">
        <v>140</v>
      </c>
      <c r="BY110" t="s">
        <v>140</v>
      </c>
      <c r="BZ110" t="s">
        <v>140</v>
      </c>
      <c r="CA110" t="s">
        <v>140</v>
      </c>
      <c r="CB110" t="s">
        <v>140</v>
      </c>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row>
    <row r="111" spans="2:254" ht="12" customHeight="1" x14ac:dyDescent="0.15">
      <c r="B111" t="s">
        <v>620</v>
      </c>
      <c r="C111" t="s">
        <v>140</v>
      </c>
      <c r="D111" t="s">
        <v>140</v>
      </c>
      <c r="E111" t="s">
        <v>140</v>
      </c>
      <c r="F111" t="s">
        <v>140</v>
      </c>
      <c r="G111" t="s">
        <v>140</v>
      </c>
      <c r="H111" t="s">
        <v>140</v>
      </c>
      <c r="I111" t="s">
        <v>140</v>
      </c>
      <c r="J111" t="s">
        <v>140</v>
      </c>
      <c r="K111" t="s">
        <v>140</v>
      </c>
      <c r="L111" t="s">
        <v>140</v>
      </c>
      <c r="M111" t="s">
        <v>140</v>
      </c>
      <c r="N111">
        <v>2.0085090000000001</v>
      </c>
      <c r="O111" t="s">
        <v>140</v>
      </c>
      <c r="P111" t="s">
        <v>140</v>
      </c>
      <c r="Q111" t="s">
        <v>140</v>
      </c>
      <c r="R111" t="s">
        <v>140</v>
      </c>
      <c r="S111" t="s">
        <v>140</v>
      </c>
      <c r="T111" t="s">
        <v>140</v>
      </c>
      <c r="U111" t="s">
        <v>140</v>
      </c>
      <c r="V111" t="s">
        <v>140</v>
      </c>
      <c r="W111">
        <v>1.5371900000000001</v>
      </c>
      <c r="X111" t="s">
        <v>140</v>
      </c>
      <c r="Y111" t="s">
        <v>140</v>
      </c>
      <c r="Z111" t="s">
        <v>140</v>
      </c>
      <c r="AA111" t="s">
        <v>140</v>
      </c>
      <c r="AB111" t="s">
        <v>140</v>
      </c>
      <c r="AC111" t="s">
        <v>140</v>
      </c>
      <c r="AD111" t="s">
        <v>140</v>
      </c>
      <c r="AE111" t="s">
        <v>140</v>
      </c>
      <c r="AF111" t="s">
        <v>140</v>
      </c>
      <c r="AG111" t="s">
        <v>140</v>
      </c>
      <c r="AH111" t="s">
        <v>140</v>
      </c>
      <c r="AI111" t="s">
        <v>140</v>
      </c>
      <c r="AJ111">
        <v>1.270834</v>
      </c>
      <c r="AK111" t="s">
        <v>140</v>
      </c>
      <c r="AL111" t="s">
        <v>140</v>
      </c>
      <c r="AM111" t="s">
        <v>140</v>
      </c>
      <c r="AN111" t="s">
        <v>140</v>
      </c>
      <c r="AO111" t="s">
        <v>140</v>
      </c>
      <c r="AP111" t="s">
        <v>140</v>
      </c>
      <c r="AQ111" t="s">
        <v>140</v>
      </c>
      <c r="AR111" t="s">
        <v>140</v>
      </c>
      <c r="AS111" t="s">
        <v>140</v>
      </c>
      <c r="AT111" t="s">
        <v>140</v>
      </c>
      <c r="AU111" t="s">
        <v>140</v>
      </c>
      <c r="AV111" t="s">
        <v>140</v>
      </c>
      <c r="AW111" t="s">
        <v>140</v>
      </c>
      <c r="AX111" t="s">
        <v>140</v>
      </c>
      <c r="AY111" t="s">
        <v>140</v>
      </c>
      <c r="AZ111" t="s">
        <v>140</v>
      </c>
      <c r="BA111" t="s">
        <v>140</v>
      </c>
      <c r="BB111" t="s">
        <v>140</v>
      </c>
      <c r="BC111" t="s">
        <v>140</v>
      </c>
      <c r="BD111" t="s">
        <v>140</v>
      </c>
      <c r="BE111" t="s">
        <v>140</v>
      </c>
      <c r="BF111" t="s">
        <v>140</v>
      </c>
      <c r="BG111">
        <v>1.2708630000000001</v>
      </c>
      <c r="BH111" t="s">
        <v>140</v>
      </c>
      <c r="BI111" t="s">
        <v>140</v>
      </c>
      <c r="BJ111" s="42" t="s">
        <v>140</v>
      </c>
      <c r="BK111" s="42" t="s">
        <v>140</v>
      </c>
      <c r="BL111" t="s">
        <v>140</v>
      </c>
      <c r="BM111" t="s">
        <v>140</v>
      </c>
      <c r="BN111" s="42" t="s">
        <v>140</v>
      </c>
      <c r="BO111" t="s">
        <v>140</v>
      </c>
      <c r="BP111" t="s">
        <v>140</v>
      </c>
      <c r="BQ111">
        <v>1.2951269999999999</v>
      </c>
      <c r="BR111">
        <v>1.4098660000000001</v>
      </c>
      <c r="BS111" t="s">
        <v>140</v>
      </c>
      <c r="BT111" s="42" t="s">
        <v>140</v>
      </c>
      <c r="BU111" s="42" t="s">
        <v>140</v>
      </c>
      <c r="BV111" t="s">
        <v>140</v>
      </c>
      <c r="BW111" t="s">
        <v>140</v>
      </c>
      <c r="BX111" t="s">
        <v>140</v>
      </c>
      <c r="BY111" s="42" t="s">
        <v>140</v>
      </c>
      <c r="BZ111" s="42" t="s">
        <v>140</v>
      </c>
      <c r="CA111" s="42" t="s">
        <v>140</v>
      </c>
      <c r="CB111" t="s">
        <v>140</v>
      </c>
      <c r="CC111" s="42"/>
      <c r="CD111" s="42"/>
      <c r="CE111"/>
      <c r="CF111"/>
      <c r="CG111" s="42"/>
      <c r="CH111"/>
      <c r="CI111"/>
      <c r="CJ111"/>
      <c r="CK111"/>
      <c r="CL111"/>
      <c r="CM111"/>
      <c r="CN111"/>
      <c r="CO111"/>
      <c r="CP111"/>
      <c r="CQ111"/>
      <c r="CR111"/>
      <c r="CS111"/>
      <c r="CT111"/>
      <c r="CU111"/>
      <c r="CV111"/>
      <c r="CW111"/>
      <c r="CX111"/>
      <c r="CY111"/>
      <c r="CZ111"/>
      <c r="DA111"/>
      <c r="DB111"/>
      <c r="DC111"/>
      <c r="DD111"/>
      <c r="DE111"/>
      <c r="DF111"/>
      <c r="DG111"/>
      <c r="DH111" s="42"/>
      <c r="DI111" s="42"/>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s="42"/>
      <c r="FM111" s="42"/>
      <c r="FN111"/>
      <c r="FO111"/>
      <c r="FP111"/>
      <c r="FQ111"/>
      <c r="FR111"/>
      <c r="FS111"/>
      <c r="FT111"/>
      <c r="FU111"/>
      <c r="FV111"/>
      <c r="FW111"/>
      <c r="FX111" s="42"/>
      <c r="FY111"/>
      <c r="FZ111"/>
      <c r="GA111"/>
      <c r="GB111"/>
      <c r="GC111"/>
      <c r="GD111"/>
      <c r="GE111"/>
      <c r="GF111"/>
      <c r="GG111"/>
      <c r="GH111"/>
      <c r="GI111" s="42"/>
    </row>
    <row r="113" spans="34:254" ht="12" customHeight="1" x14ac:dyDescent="0.15">
      <c r="AH113" s="3"/>
      <c r="AI113" s="3"/>
      <c r="AK113" s="3"/>
      <c r="BF113" s="3"/>
      <c r="BG113" s="3"/>
      <c r="BH113" s="3"/>
      <c r="BJ113" s="3"/>
      <c r="BK113" s="3"/>
      <c r="BN113" s="3"/>
      <c r="BS113" s="3"/>
      <c r="BT113" s="3"/>
      <c r="BU113" s="3"/>
      <c r="BV113" s="3"/>
      <c r="BW113" s="3"/>
      <c r="BX113" s="3"/>
      <c r="BY113" s="3"/>
      <c r="BZ113" s="3"/>
      <c r="CA113" s="3"/>
      <c r="CC113" s="3"/>
      <c r="CD113" s="3"/>
      <c r="CE113" s="3"/>
      <c r="CF113" s="3"/>
      <c r="CG113" s="3"/>
      <c r="CH113" s="3"/>
      <c r="CL113" s="3"/>
      <c r="CM113" s="3"/>
      <c r="CN113" s="3"/>
      <c r="CS113" s="3"/>
      <c r="CT113" s="3"/>
      <c r="CU113" s="3"/>
      <c r="CZ113" s="3"/>
      <c r="DA113" s="3"/>
      <c r="DB113" s="3"/>
      <c r="DH113" s="3"/>
      <c r="DI113" s="3"/>
      <c r="FA113" s="3"/>
      <c r="FB113" s="3"/>
      <c r="FC113" s="3"/>
      <c r="FD113" s="3"/>
      <c r="FE113" s="3"/>
      <c r="FF113" s="3"/>
      <c r="FG113" s="3"/>
      <c r="FI113" s="3"/>
      <c r="FJ113" s="3"/>
      <c r="FK113" s="3"/>
      <c r="FL113" s="3"/>
      <c r="FM113" s="3"/>
      <c r="FN113" s="3"/>
      <c r="FO113" s="3"/>
      <c r="FP113" s="3"/>
      <c r="FQ113" s="3"/>
      <c r="FR113" s="3"/>
      <c r="FS113" s="3"/>
      <c r="FT113" s="3"/>
      <c r="FX113" s="3"/>
      <c r="FY113" s="3"/>
      <c r="FZ113" s="3"/>
      <c r="GB113" s="3"/>
      <c r="GH113" s="3"/>
      <c r="GI113" s="3"/>
    </row>
    <row r="114" spans="34:254" ht="12" customHeight="1" x14ac:dyDescent="0.15">
      <c r="CT114" s="3"/>
      <c r="CU114" s="3"/>
      <c r="CX114" s="3"/>
      <c r="DD114" s="3"/>
      <c r="DE114" s="3"/>
      <c r="DI114" s="3"/>
      <c r="DJ114" s="3"/>
      <c r="DK114" s="3"/>
      <c r="DM114" s="3"/>
      <c r="DN114" s="3"/>
      <c r="DQ114" s="3"/>
      <c r="DR114" s="3"/>
      <c r="EJ114" s="3"/>
      <c r="EL114" s="3"/>
      <c r="ES114" s="3"/>
      <c r="ET114" s="3"/>
      <c r="HV114" s="3"/>
      <c r="HW114" s="3"/>
      <c r="HX114" s="3"/>
      <c r="IH114" s="3"/>
      <c r="II114" s="3"/>
      <c r="IS114" s="3"/>
      <c r="IT114" s="3"/>
    </row>
    <row r="115" spans="34:254" ht="12" customHeight="1" x14ac:dyDescent="0.15">
      <c r="AH115" s="3"/>
      <c r="AI115" s="3"/>
      <c r="AK115" s="3"/>
      <c r="BF115" s="3"/>
      <c r="BG115" s="3"/>
      <c r="BH115" s="3"/>
      <c r="BJ115" s="3"/>
      <c r="BK115" s="3"/>
      <c r="BN115" s="3"/>
      <c r="BS115" s="3"/>
      <c r="BT115" s="3"/>
      <c r="BU115" s="3"/>
      <c r="BV115" s="3"/>
      <c r="BW115" s="3"/>
      <c r="BX115" s="3"/>
      <c r="BY115" s="3"/>
      <c r="BZ115" s="3"/>
      <c r="CA115" s="3"/>
      <c r="CC115" s="3"/>
      <c r="CD115" s="3"/>
      <c r="CE115" s="3"/>
      <c r="CF115" s="3"/>
      <c r="CG115" s="3"/>
      <c r="CH115" s="3"/>
      <c r="CL115" s="3"/>
      <c r="CM115" s="3"/>
      <c r="CN115" s="3"/>
      <c r="CS115" s="3"/>
      <c r="CT115" s="3"/>
      <c r="CU115" s="3"/>
      <c r="CZ115" s="3"/>
      <c r="DA115" s="3"/>
      <c r="DB115" s="3"/>
      <c r="DH115" s="3"/>
      <c r="DI115" s="3"/>
      <c r="FA115" s="3"/>
      <c r="FB115" s="3"/>
      <c r="FC115" s="3"/>
      <c r="FD115" s="3"/>
      <c r="FE115" s="3"/>
      <c r="FF115" s="3"/>
      <c r="FG115" s="3"/>
      <c r="FI115" s="3"/>
      <c r="FJ115" s="3"/>
      <c r="FK115" s="3"/>
      <c r="FL115" s="3"/>
      <c r="FM115" s="3"/>
      <c r="FN115" s="3"/>
      <c r="FO115" s="3"/>
      <c r="FP115" s="3"/>
      <c r="FQ115" s="3"/>
      <c r="FR115" s="3"/>
      <c r="FS115" s="3"/>
      <c r="FT115" s="3"/>
      <c r="FX115" s="3"/>
      <c r="FY115" s="3"/>
      <c r="FZ115" s="3"/>
      <c r="GB115" s="3"/>
      <c r="GH115" s="3"/>
      <c r="GI115" s="3"/>
    </row>
    <row r="125" spans="34:254" ht="12" customHeight="1" x14ac:dyDescent="0.15">
      <c r="FC125" s="3"/>
      <c r="FD125" s="3"/>
      <c r="FM125" s="3"/>
    </row>
    <row r="133" spans="34:191" ht="12" customHeight="1" x14ac:dyDescent="0.15">
      <c r="FC133" s="3"/>
      <c r="FD133" s="3"/>
      <c r="FM133" s="3"/>
    </row>
    <row r="136" spans="34:191" ht="12" customHeight="1" x14ac:dyDescent="0.15">
      <c r="AH136" s="3"/>
      <c r="AI136" s="3"/>
      <c r="AK136" s="3"/>
      <c r="BF136" s="3"/>
      <c r="BG136" s="3"/>
      <c r="BH136" s="3"/>
      <c r="BJ136" s="3"/>
      <c r="BK136" s="3"/>
      <c r="BN136" s="3"/>
      <c r="BS136" s="3"/>
      <c r="BT136" s="3"/>
      <c r="BU136" s="3"/>
      <c r="BV136" s="3"/>
      <c r="BW136" s="3"/>
      <c r="BX136" s="3"/>
      <c r="BY136" s="3"/>
      <c r="BZ136" s="3"/>
      <c r="CA136" s="3"/>
      <c r="CC136" s="3"/>
      <c r="CD136" s="3"/>
      <c r="CE136" s="3"/>
      <c r="CF136" s="3"/>
      <c r="CG136" s="3"/>
      <c r="CH136" s="3"/>
      <c r="CL136" s="3"/>
      <c r="CM136" s="3"/>
      <c r="CN136" s="3"/>
      <c r="CS136" s="3"/>
      <c r="CT136" s="3"/>
      <c r="CU136" s="3"/>
      <c r="CZ136" s="3"/>
      <c r="DA136" s="3"/>
      <c r="DB136" s="3"/>
      <c r="DH136" s="3"/>
      <c r="DI136" s="3"/>
      <c r="FA136" s="3"/>
      <c r="FB136" s="3"/>
      <c r="FC136" s="3"/>
      <c r="FD136" s="3"/>
      <c r="FE136" s="3"/>
      <c r="FF136" s="3"/>
      <c r="FG136" s="3"/>
      <c r="FI136" s="3"/>
      <c r="FJ136" s="3"/>
      <c r="FK136" s="3"/>
      <c r="FL136" s="3"/>
      <c r="FM136" s="3"/>
      <c r="FN136" s="3"/>
      <c r="FO136" s="3"/>
      <c r="FP136" s="3"/>
      <c r="FQ136" s="3"/>
      <c r="FR136" s="3"/>
      <c r="FS136" s="3"/>
      <c r="FT136" s="3"/>
      <c r="FX136" s="3"/>
      <c r="FY136" s="3"/>
      <c r="FZ136" s="3"/>
      <c r="GB136" s="3"/>
      <c r="GH136" s="3"/>
      <c r="GI136" s="3"/>
    </row>
    <row r="200" spans="1:254" s="7" customFormat="1" ht="24" customHeight="1" x14ac:dyDescent="0.15">
      <c r="A200" s="6" t="s">
        <v>174</v>
      </c>
      <c r="B200" s="6"/>
      <c r="C200" s="7">
        <f>C1</f>
        <v>14</v>
      </c>
      <c r="D200" s="7">
        <f t="shared" ref="D200:AY200" si="0">D1</f>
        <v>16</v>
      </c>
      <c r="E200" s="7">
        <f t="shared" si="0"/>
        <v>17</v>
      </c>
      <c r="F200" s="7">
        <f t="shared" si="0"/>
        <v>18</v>
      </c>
      <c r="G200" s="7">
        <f t="shared" si="0"/>
        <v>19</v>
      </c>
      <c r="H200" s="7">
        <f t="shared" si="0"/>
        <v>20</v>
      </c>
      <c r="I200" s="7">
        <f t="shared" si="0"/>
        <v>21</v>
      </c>
      <c r="J200" s="7">
        <f t="shared" si="0"/>
        <v>22</v>
      </c>
      <c r="K200" s="7">
        <f t="shared" si="0"/>
        <v>23</v>
      </c>
      <c r="L200" s="7" t="str">
        <f t="shared" si="0"/>
        <v>25R</v>
      </c>
      <c r="M200" s="7">
        <f t="shared" si="0"/>
        <v>28</v>
      </c>
      <c r="N200" s="7">
        <f t="shared" si="0"/>
        <v>30</v>
      </c>
      <c r="O200" s="7">
        <f t="shared" si="0"/>
        <v>31</v>
      </c>
      <c r="P200" s="7">
        <f t="shared" si="0"/>
        <v>32</v>
      </c>
      <c r="Q200" s="7">
        <f t="shared" si="0"/>
        <v>33</v>
      </c>
      <c r="R200" s="7">
        <f t="shared" si="0"/>
        <v>34</v>
      </c>
      <c r="S200" s="7" t="str">
        <f t="shared" si="0"/>
        <v>34S</v>
      </c>
      <c r="T200" s="7">
        <f t="shared" si="0"/>
        <v>35</v>
      </c>
      <c r="U200" s="7">
        <f t="shared" si="0"/>
        <v>37</v>
      </c>
      <c r="V200" s="7" t="str">
        <f t="shared" si="0"/>
        <v>44S</v>
      </c>
      <c r="W200" s="7">
        <f t="shared" si="0"/>
        <v>47</v>
      </c>
      <c r="X200" s="7">
        <f t="shared" si="0"/>
        <v>66</v>
      </c>
      <c r="Y200" s="7">
        <f t="shared" si="0"/>
        <v>70</v>
      </c>
      <c r="Z200" s="7">
        <f t="shared" si="0"/>
        <v>72</v>
      </c>
      <c r="AA200" s="7" t="str">
        <f t="shared" si="0"/>
        <v>72S</v>
      </c>
      <c r="AB200" s="7" t="str">
        <f t="shared" si="0"/>
        <v>78S</v>
      </c>
      <c r="AC200" s="7">
        <f t="shared" si="0"/>
        <v>82</v>
      </c>
      <c r="AD200" s="7">
        <f t="shared" si="0"/>
        <v>83</v>
      </c>
      <c r="AE200" s="7">
        <f t="shared" si="0"/>
        <v>84</v>
      </c>
      <c r="AF200" s="7">
        <f t="shared" si="0"/>
        <v>85</v>
      </c>
      <c r="AG200" s="7">
        <f t="shared" si="0"/>
        <v>96</v>
      </c>
      <c r="AH200" s="7">
        <f t="shared" si="0"/>
        <v>107</v>
      </c>
      <c r="AI200" s="7">
        <f t="shared" si="0"/>
        <v>113</v>
      </c>
      <c r="AJ200" s="7">
        <f t="shared" si="0"/>
        <v>128</v>
      </c>
      <c r="AK200" s="7">
        <f t="shared" si="0"/>
        <v>130</v>
      </c>
      <c r="AL200" s="7" t="str">
        <f t="shared" si="0"/>
        <v>130S</v>
      </c>
      <c r="AM200" s="7" t="str">
        <f t="shared" si="0"/>
        <v>131S</v>
      </c>
      <c r="AN200" s="7" t="str">
        <f t="shared" si="0"/>
        <v>132S</v>
      </c>
      <c r="AO200" s="7">
        <f t="shared" si="0"/>
        <v>137</v>
      </c>
      <c r="AP200" s="7">
        <f t="shared" si="0"/>
        <v>138</v>
      </c>
      <c r="AQ200" s="7">
        <f t="shared" si="0"/>
        <v>139</v>
      </c>
      <c r="AR200" s="7" t="str">
        <f t="shared" si="0"/>
        <v>139S</v>
      </c>
      <c r="AS200" s="7">
        <f t="shared" si="0"/>
        <v>140</v>
      </c>
      <c r="AT200" s="7">
        <f t="shared" si="0"/>
        <v>206</v>
      </c>
      <c r="AU200" s="7">
        <f t="shared" si="0"/>
        <v>208</v>
      </c>
      <c r="AV200" s="7">
        <f t="shared" si="0"/>
        <v>270</v>
      </c>
      <c r="AW200" s="7">
        <f t="shared" si="0"/>
        <v>650</v>
      </c>
      <c r="AX200" s="7">
        <f t="shared" si="0"/>
        <v>651</v>
      </c>
      <c r="AY200" s="7">
        <f t="shared" si="0"/>
        <v>652</v>
      </c>
      <c r="AZ200" s="7">
        <f>AZ1</f>
        <v>753</v>
      </c>
      <c r="BA200" s="7">
        <f>BA1</f>
        <v>754</v>
      </c>
      <c r="BB200" s="7">
        <f>BB1</f>
        <v>755</v>
      </c>
      <c r="BC200" s="7">
        <f>BC1</f>
        <v>756</v>
      </c>
      <c r="BD200" s="7">
        <f>BD1</f>
        <v>757</v>
      </c>
      <c r="BE200" s="7">
        <f t="shared" ref="BE200:BZ200" si="1">BE1</f>
        <v>760</v>
      </c>
      <c r="BF200" s="7">
        <f t="shared" si="1"/>
        <v>761</v>
      </c>
      <c r="BG200" s="7">
        <f t="shared" si="1"/>
        <v>762</v>
      </c>
      <c r="BH200" s="7" t="str">
        <f t="shared" si="1"/>
        <v>V1</v>
      </c>
      <c r="BI200" s="7" t="str">
        <f t="shared" si="1"/>
        <v>V2</v>
      </c>
      <c r="BJ200" s="7" t="str">
        <f t="shared" si="1"/>
        <v>V3</v>
      </c>
      <c r="BK200" s="7" t="str">
        <f t="shared" si="1"/>
        <v>V4</v>
      </c>
      <c r="BL200" s="7" t="str">
        <f t="shared" si="1"/>
        <v>V5</v>
      </c>
      <c r="BM200" s="7" t="str">
        <f t="shared" si="1"/>
        <v>V6</v>
      </c>
      <c r="BN200" s="7" t="str">
        <f t="shared" si="1"/>
        <v>V7</v>
      </c>
      <c r="BO200" s="7" t="str">
        <f t="shared" si="1"/>
        <v>V8</v>
      </c>
      <c r="BP200" s="7" t="str">
        <f t="shared" si="1"/>
        <v>V9</v>
      </c>
      <c r="BQ200" s="7" t="str">
        <f t="shared" si="1"/>
        <v>V10</v>
      </c>
      <c r="BR200" s="7" t="str">
        <f t="shared" si="1"/>
        <v>V11</v>
      </c>
      <c r="BS200" s="7" t="str">
        <f t="shared" si="1"/>
        <v>Z1</v>
      </c>
      <c r="BT200" s="7" t="str">
        <f t="shared" si="1"/>
        <v>Z2</v>
      </c>
      <c r="BU200" s="7" t="str">
        <f t="shared" si="1"/>
        <v>Z3</v>
      </c>
      <c r="BV200" s="7" t="str">
        <f t="shared" si="1"/>
        <v>Z4</v>
      </c>
      <c r="BW200" s="7" t="str">
        <f t="shared" si="1"/>
        <v>Z5</v>
      </c>
      <c r="BX200" s="7" t="str">
        <f t="shared" si="1"/>
        <v>Z7</v>
      </c>
      <c r="BY200" s="7" t="str">
        <f t="shared" si="1"/>
        <v>Z8</v>
      </c>
      <c r="BZ200" s="7" t="str">
        <f t="shared" si="1"/>
        <v>Z9</v>
      </c>
      <c r="CA200" s="7" t="str">
        <f>CA1</f>
        <v>Z10</v>
      </c>
      <c r="CB200" s="7" t="str">
        <f>CB1</f>
        <v>Z11</v>
      </c>
    </row>
    <row r="201" spans="1:254" s="6" customFormat="1" ht="12" customHeight="1" x14ac:dyDescent="0.15">
      <c r="A201" s="6" t="s">
        <v>175</v>
      </c>
    </row>
    <row r="202" spans="1:254" s="4" customFormat="1" ht="12" customHeight="1" x14ac:dyDescent="0.15">
      <c r="A202" s="4" t="s">
        <v>554</v>
      </c>
      <c r="B202" s="5" t="s">
        <v>176</v>
      </c>
      <c r="C202" s="8">
        <f>IF(ISERROR(C11+C12),0,C11+C12)</f>
        <v>0.02</v>
      </c>
      <c r="D202" s="8">
        <f t="shared" ref="D202:AY202" si="2">IF(ISERROR(D11+D12),0,D11+D12)</f>
        <v>0.02</v>
      </c>
      <c r="E202" s="8">
        <f t="shared" si="2"/>
        <v>0.02</v>
      </c>
      <c r="F202" s="8">
        <f t="shared" si="2"/>
        <v>0</v>
      </c>
      <c r="G202" s="8">
        <f t="shared" si="2"/>
        <v>0</v>
      </c>
      <c r="H202" s="8">
        <f t="shared" si="2"/>
        <v>0</v>
      </c>
      <c r="I202" s="8">
        <f t="shared" si="2"/>
        <v>0</v>
      </c>
      <c r="J202" s="8">
        <f t="shared" si="2"/>
        <v>0</v>
      </c>
      <c r="K202" s="8">
        <f t="shared" si="2"/>
        <v>0</v>
      </c>
      <c r="L202" s="8">
        <f t="shared" si="2"/>
        <v>0</v>
      </c>
      <c r="M202" s="8">
        <f t="shared" si="2"/>
        <v>0</v>
      </c>
      <c r="N202" s="8">
        <f t="shared" si="2"/>
        <v>63529.96</v>
      </c>
      <c r="O202" s="8">
        <f t="shared" si="2"/>
        <v>0</v>
      </c>
      <c r="P202" s="8">
        <f t="shared" si="2"/>
        <v>0</v>
      </c>
      <c r="Q202" s="8">
        <f t="shared" si="2"/>
        <v>0</v>
      </c>
      <c r="R202" s="8">
        <f t="shared" si="2"/>
        <v>0</v>
      </c>
      <c r="S202" s="8">
        <f t="shared" si="2"/>
        <v>0</v>
      </c>
      <c r="T202" s="8">
        <f t="shared" si="2"/>
        <v>0</v>
      </c>
      <c r="U202" s="8">
        <f t="shared" si="2"/>
        <v>0</v>
      </c>
      <c r="V202" s="8">
        <f t="shared" si="2"/>
        <v>0</v>
      </c>
      <c r="W202" s="8">
        <f t="shared" si="2"/>
        <v>63256.030000000006</v>
      </c>
      <c r="X202" s="8">
        <f t="shared" si="2"/>
        <v>0</v>
      </c>
      <c r="Y202" s="8">
        <f t="shared" si="2"/>
        <v>0</v>
      </c>
      <c r="Z202" s="8">
        <f t="shared" si="2"/>
        <v>0</v>
      </c>
      <c r="AA202" s="8">
        <f t="shared" si="2"/>
        <v>0</v>
      </c>
      <c r="AB202" s="8">
        <f t="shared" si="2"/>
        <v>5.0000000000000004E-6</v>
      </c>
      <c r="AC202" s="8">
        <f t="shared" si="2"/>
        <v>0</v>
      </c>
      <c r="AD202" s="8">
        <f t="shared" si="2"/>
        <v>0</v>
      </c>
      <c r="AE202" s="8">
        <f t="shared" si="2"/>
        <v>41.11</v>
      </c>
      <c r="AF202" s="8">
        <f t="shared" si="2"/>
        <v>0</v>
      </c>
      <c r="AG202" s="8">
        <f t="shared" si="2"/>
        <v>0</v>
      </c>
      <c r="AH202" s="8">
        <f t="shared" si="2"/>
        <v>0</v>
      </c>
      <c r="AI202" s="8">
        <f t="shared" si="2"/>
        <v>0</v>
      </c>
      <c r="AJ202" s="8">
        <f t="shared" si="2"/>
        <v>46.57</v>
      </c>
      <c r="AK202" s="8">
        <f t="shared" si="2"/>
        <v>0</v>
      </c>
      <c r="AL202" s="8">
        <f t="shared" si="2"/>
        <v>0</v>
      </c>
      <c r="AM202" s="8">
        <f t="shared" si="2"/>
        <v>0</v>
      </c>
      <c r="AN202" s="8">
        <f t="shared" si="2"/>
        <v>0</v>
      </c>
      <c r="AO202" s="8">
        <f t="shared" si="2"/>
        <v>0</v>
      </c>
      <c r="AP202" s="8">
        <f t="shared" si="2"/>
        <v>0</v>
      </c>
      <c r="AQ202" s="8">
        <f t="shared" si="2"/>
        <v>0</v>
      </c>
      <c r="AR202" s="8">
        <f t="shared" si="2"/>
        <v>0</v>
      </c>
      <c r="AS202" s="8">
        <f t="shared" si="2"/>
        <v>0</v>
      </c>
      <c r="AT202" s="8">
        <f t="shared" si="2"/>
        <v>0</v>
      </c>
      <c r="AU202" s="8">
        <f t="shared" si="2"/>
        <v>0</v>
      </c>
      <c r="AV202" s="8">
        <f t="shared" si="2"/>
        <v>0</v>
      </c>
      <c r="AW202" s="8">
        <f t="shared" si="2"/>
        <v>0</v>
      </c>
      <c r="AX202" s="8">
        <f t="shared" si="2"/>
        <v>0</v>
      </c>
      <c r="AY202" s="8">
        <f t="shared" si="2"/>
        <v>0</v>
      </c>
      <c r="AZ202" s="8">
        <f>IF(ISERROR(AZ11+AZ12),0,AZ11+AZ12)</f>
        <v>41.11</v>
      </c>
      <c r="BA202" s="8">
        <f>IF(ISERROR(BA11+BA12),0,BA11+BA12)</f>
        <v>1.0000000000000001E-5</v>
      </c>
      <c r="BB202" s="8">
        <f>IF(ISERROR(BB11+BB12),0,BB11+BB12)</f>
        <v>41.110010000000003</v>
      </c>
      <c r="BC202" s="8">
        <f>IF(ISERROR(BC11+BC12),0,BC11+BC12)</f>
        <v>36.999009000000001</v>
      </c>
      <c r="BD202" s="8">
        <f>IF(ISERROR(BD11+BD12),0,BD11+BD12)</f>
        <v>4.1110009999999999</v>
      </c>
      <c r="BE202" s="8">
        <f t="shared" ref="BE202:BZ202" si="3">IF(ISERROR(BE11+BE12),0,BE11+BE12)</f>
        <v>1.0000000000000001E-5</v>
      </c>
      <c r="BF202" s="8">
        <f t="shared" si="3"/>
        <v>1.0000000000000001E-5</v>
      </c>
      <c r="BG202" s="8">
        <f t="shared" si="3"/>
        <v>46.57</v>
      </c>
      <c r="BH202" s="8">
        <f t="shared" si="3"/>
        <v>0</v>
      </c>
      <c r="BI202" s="8">
        <f t="shared" si="3"/>
        <v>0</v>
      </c>
      <c r="BJ202" s="8">
        <f t="shared" si="3"/>
        <v>0</v>
      </c>
      <c r="BK202" s="8">
        <f t="shared" si="3"/>
        <v>0</v>
      </c>
      <c r="BL202" s="8">
        <f t="shared" si="3"/>
        <v>0</v>
      </c>
      <c r="BM202" s="8">
        <f t="shared" si="3"/>
        <v>0</v>
      </c>
      <c r="BN202" s="8">
        <f t="shared" si="3"/>
        <v>0</v>
      </c>
      <c r="BO202" s="8">
        <f t="shared" si="3"/>
        <v>0</v>
      </c>
      <c r="BP202" s="8">
        <f t="shared" si="3"/>
        <v>0</v>
      </c>
      <c r="BQ202" s="8">
        <f t="shared" si="3"/>
        <v>63256.030000000006</v>
      </c>
      <c r="BR202" s="8">
        <f t="shared" si="3"/>
        <v>63530.020000000004</v>
      </c>
      <c r="BS202" s="8">
        <f t="shared" si="3"/>
        <v>0</v>
      </c>
      <c r="BT202" s="8">
        <f t="shared" si="3"/>
        <v>0</v>
      </c>
      <c r="BU202" s="8">
        <f t="shared" si="3"/>
        <v>0</v>
      </c>
      <c r="BV202" s="8">
        <f t="shared" si="3"/>
        <v>41.11</v>
      </c>
      <c r="BW202" s="8">
        <f t="shared" si="3"/>
        <v>41.110010000000003</v>
      </c>
      <c r="BX202" s="8">
        <f t="shared" si="3"/>
        <v>0</v>
      </c>
      <c r="BY202" s="8">
        <f t="shared" si="3"/>
        <v>41.110010000000003</v>
      </c>
      <c r="BZ202" s="8">
        <f t="shared" si="3"/>
        <v>0</v>
      </c>
      <c r="CA202" s="8">
        <f>IF(ISERROR(CA11+CA12),0,CA11+CA12)</f>
        <v>4.1110009999999999</v>
      </c>
      <c r="CB202" s="8">
        <f>IF(ISERROR(CB11+CB12),0,CB11+CB12)</f>
        <v>1.0000000000000001E-5</v>
      </c>
      <c r="CC202" s="8"/>
      <c r="CD202" s="8"/>
      <c r="CE202" s="8"/>
      <c r="CF202" s="8"/>
      <c r="CG202" s="8"/>
      <c r="CH202" s="8"/>
      <c r="CI202" s="8"/>
      <c r="CJ202" s="8"/>
      <c r="CK202" s="8"/>
      <c r="CL202" s="8"/>
      <c r="CM202" s="8"/>
      <c r="CN202" s="8"/>
      <c r="CO202" s="8"/>
      <c r="CP202" s="8"/>
      <c r="CQ202" s="8"/>
      <c r="CR202" s="8"/>
      <c r="CS202" s="8"/>
      <c r="CT202" s="8"/>
      <c r="CU202" s="8"/>
      <c r="CV202" s="8"/>
      <c r="CW202" s="8"/>
      <c r="CX202" s="8"/>
      <c r="CY202" s="8"/>
      <c r="CZ202" s="8"/>
      <c r="DA202" s="8"/>
      <c r="DB202" s="8"/>
      <c r="DC202" s="8"/>
      <c r="DD202" s="8"/>
      <c r="DE202" s="8"/>
      <c r="DF202" s="8"/>
      <c r="DG202" s="8"/>
      <c r="DH202" s="8"/>
      <c r="DI202" s="8"/>
      <c r="DJ202" s="8"/>
      <c r="DK202" s="8"/>
      <c r="DL202" s="8"/>
      <c r="DM202" s="8"/>
      <c r="DN202" s="8"/>
      <c r="DO202" s="8"/>
      <c r="DP202" s="8"/>
      <c r="DQ202" s="8"/>
      <c r="DR202" s="8"/>
      <c r="DS202" s="8"/>
      <c r="DT202" s="8"/>
      <c r="DU202" s="8"/>
      <c r="DV202" s="8"/>
      <c r="DW202" s="8"/>
      <c r="DX202" s="8"/>
      <c r="DY202" s="8"/>
      <c r="DZ202" s="8"/>
      <c r="EA202" s="8"/>
      <c r="EB202" s="8"/>
      <c r="EC202" s="8"/>
      <c r="ED202" s="8"/>
      <c r="EE202" s="8"/>
      <c r="EF202" s="8"/>
      <c r="EG202" s="8"/>
      <c r="EH202" s="8"/>
      <c r="EI202" s="8"/>
      <c r="EJ202" s="8"/>
      <c r="EK202" s="8"/>
      <c r="EL202" s="8"/>
      <c r="EM202" s="8"/>
      <c r="EN202" s="8"/>
      <c r="EO202" s="8"/>
      <c r="EP202" s="8"/>
      <c r="EQ202" s="8"/>
      <c r="ER202" s="8"/>
      <c r="ES202" s="8"/>
      <c r="ET202" s="8"/>
      <c r="EU202" s="8"/>
      <c r="EV202" s="8"/>
      <c r="EW202" s="8"/>
      <c r="EX202" s="8"/>
      <c r="EY202" s="8"/>
      <c r="EZ202" s="8"/>
      <c r="FA202" s="8"/>
      <c r="FB202" s="8"/>
      <c r="FC202" s="8"/>
      <c r="FD202" s="8"/>
      <c r="FE202" s="8"/>
      <c r="FF202" s="8"/>
      <c r="FG202" s="8"/>
      <c r="FH202" s="8"/>
      <c r="FI202" s="8"/>
      <c r="FJ202" s="8"/>
      <c r="FK202" s="8"/>
      <c r="FL202" s="8"/>
      <c r="FM202" s="8"/>
      <c r="FN202" s="8"/>
      <c r="FO202" s="8"/>
      <c r="FP202" s="8"/>
      <c r="FQ202" s="8"/>
      <c r="FR202" s="8"/>
      <c r="FS202" s="8"/>
      <c r="FT202" s="8"/>
      <c r="FU202" s="8"/>
      <c r="FV202" s="8"/>
      <c r="FW202" s="8"/>
      <c r="FX202" s="8"/>
      <c r="FY202" s="8"/>
      <c r="FZ202" s="8"/>
      <c r="GA202" s="8"/>
      <c r="GB202" s="8"/>
      <c r="GC202" s="8"/>
      <c r="GD202" s="8"/>
      <c r="GE202" s="8"/>
      <c r="GF202" s="8"/>
      <c r="GG202" s="8"/>
      <c r="GH202" s="8"/>
      <c r="GI202" s="8"/>
      <c r="GJ202" s="8"/>
      <c r="GK202" s="8"/>
      <c r="GL202" s="8"/>
      <c r="GM202" s="8"/>
      <c r="GN202" s="8"/>
      <c r="GO202" s="8"/>
      <c r="GP202" s="8"/>
      <c r="GQ202" s="8"/>
      <c r="GR202" s="8"/>
      <c r="GS202" s="8"/>
      <c r="GT202" s="8"/>
      <c r="GU202" s="8"/>
      <c r="GV202" s="8"/>
      <c r="GW202" s="8"/>
      <c r="GX202" s="8"/>
      <c r="GY202" s="8"/>
      <c r="GZ202" s="8"/>
      <c r="HA202" s="8"/>
      <c r="HB202" s="8"/>
      <c r="HC202" s="8"/>
      <c r="HD202" s="8"/>
      <c r="HE202" s="8"/>
      <c r="HF202" s="8"/>
      <c r="HG202" s="8"/>
      <c r="HH202" s="8"/>
      <c r="HI202" s="8"/>
      <c r="HJ202" s="8"/>
      <c r="HK202" s="8"/>
      <c r="HL202" s="8"/>
      <c r="HM202" s="8"/>
      <c r="HN202" s="8"/>
      <c r="HO202" s="8"/>
      <c r="HP202" s="8"/>
      <c r="HQ202" s="8"/>
      <c r="HR202" s="8"/>
      <c r="HS202" s="8"/>
      <c r="HT202" s="8"/>
      <c r="HU202" s="8"/>
      <c r="HV202" s="8"/>
      <c r="HW202" s="8"/>
      <c r="HX202" s="8"/>
      <c r="HY202" s="8"/>
      <c r="HZ202" s="8"/>
      <c r="IA202" s="8"/>
      <c r="IB202" s="8"/>
      <c r="IC202" s="8"/>
      <c r="ID202" s="8"/>
      <c r="IE202" s="8"/>
      <c r="IF202" s="8"/>
      <c r="IG202" s="8"/>
      <c r="IH202" s="8"/>
      <c r="II202" s="8"/>
      <c r="IJ202" s="8"/>
      <c r="IK202" s="8"/>
      <c r="IL202" s="8"/>
      <c r="IM202" s="8"/>
      <c r="IN202" s="8"/>
      <c r="IO202" s="8"/>
      <c r="IP202" s="8"/>
      <c r="IQ202" s="8"/>
      <c r="IR202" s="8"/>
      <c r="IS202" s="8"/>
      <c r="IT202" s="8"/>
    </row>
    <row r="203" spans="1:254" s="4" customFormat="1" ht="12" customHeight="1" x14ac:dyDescent="0.15">
      <c r="A203" s="4" t="s">
        <v>177</v>
      </c>
      <c r="B203" s="5" t="s">
        <v>176</v>
      </c>
      <c r="C203" s="8">
        <f t="shared" ref="C203:C215" si="4">IF(C13=" ",0,C13)</f>
        <v>112893</v>
      </c>
      <c r="D203" s="8">
        <f t="shared" ref="D203:AY203" si="5">IF(D13=" ",0,D13)</f>
        <v>125050</v>
      </c>
      <c r="E203" s="8">
        <f t="shared" si="5"/>
        <v>69991.509999999995</v>
      </c>
      <c r="F203" s="8">
        <f t="shared" si="5"/>
        <v>55058.05</v>
      </c>
      <c r="G203" s="8">
        <f t="shared" si="5"/>
        <v>34220.589999999997</v>
      </c>
      <c r="H203" s="8">
        <f t="shared" si="5"/>
        <v>20837.47</v>
      </c>
      <c r="I203" s="8">
        <f t="shared" si="5"/>
        <v>8681.7099999999991</v>
      </c>
      <c r="J203" s="8">
        <f t="shared" si="5"/>
        <v>11493.43</v>
      </c>
      <c r="K203" s="8">
        <f t="shared" si="5"/>
        <v>662.32</v>
      </c>
      <c r="L203" s="8">
        <f t="shared" si="5"/>
        <v>608.91999999999996</v>
      </c>
      <c r="M203" s="8">
        <f t="shared" si="5"/>
        <v>801.3</v>
      </c>
      <c r="N203" s="8">
        <f t="shared" si="5"/>
        <v>8761.2000000000007</v>
      </c>
      <c r="O203" s="8">
        <f t="shared" si="5"/>
        <v>4285.0600000000004</v>
      </c>
      <c r="P203" s="8">
        <f t="shared" si="5"/>
        <v>3760.54</v>
      </c>
      <c r="Q203" s="8">
        <f t="shared" si="5"/>
        <v>524.52</v>
      </c>
      <c r="R203" s="8">
        <f t="shared" si="5"/>
        <v>502.64</v>
      </c>
      <c r="S203" s="8">
        <f t="shared" si="5"/>
        <v>4263.18</v>
      </c>
      <c r="T203" s="8">
        <f t="shared" si="5"/>
        <v>21.88</v>
      </c>
      <c r="U203" s="8">
        <f t="shared" si="5"/>
        <v>3464.62</v>
      </c>
      <c r="V203" s="8">
        <f t="shared" si="5"/>
        <v>2.72</v>
      </c>
      <c r="W203" s="8">
        <f t="shared" si="5"/>
        <v>421.89</v>
      </c>
      <c r="X203" s="8">
        <f t="shared" si="5"/>
        <v>57.86</v>
      </c>
      <c r="Y203" s="8">
        <f t="shared" si="5"/>
        <v>248.95</v>
      </c>
      <c r="Z203" s="8">
        <f t="shared" si="5"/>
        <v>426.91050000000001</v>
      </c>
      <c r="AA203" s="8">
        <f t="shared" si="5"/>
        <v>426.91050000000001</v>
      </c>
      <c r="AB203" s="8">
        <f t="shared" si="5"/>
        <v>4.3000000000000002E-5</v>
      </c>
      <c r="AC203" s="8">
        <f t="shared" si="5"/>
        <v>10564.94</v>
      </c>
      <c r="AD203" s="8">
        <f t="shared" si="5"/>
        <v>11481.25</v>
      </c>
      <c r="AE203" s="8">
        <f t="shared" si="5"/>
        <v>0.34</v>
      </c>
      <c r="AF203" s="8">
        <f t="shared" si="5"/>
        <v>928.49</v>
      </c>
      <c r="AG203" s="8">
        <f t="shared" si="5"/>
        <v>17.91</v>
      </c>
      <c r="AH203" s="8">
        <f t="shared" si="5"/>
        <v>1247.3240000000001</v>
      </c>
      <c r="AI203" s="8">
        <f t="shared" si="5"/>
        <v>14530.81</v>
      </c>
      <c r="AJ203" s="8">
        <f t="shared" si="5"/>
        <v>104977</v>
      </c>
      <c r="AK203" s="8">
        <f t="shared" si="5"/>
        <v>778.56859999999995</v>
      </c>
      <c r="AL203" s="8">
        <f t="shared" si="5"/>
        <v>1205.479</v>
      </c>
      <c r="AM203" s="8">
        <f t="shared" si="5"/>
        <v>5973.7629999999999</v>
      </c>
      <c r="AN203" s="8">
        <f t="shared" si="5"/>
        <v>14.39</v>
      </c>
      <c r="AO203" s="8">
        <f t="shared" si="5"/>
        <v>778.56859999999995</v>
      </c>
      <c r="AP203" s="8">
        <f t="shared" si="5"/>
        <v>22.731349999999999</v>
      </c>
      <c r="AQ203" s="8">
        <f t="shared" si="5"/>
        <v>778.56859999999995</v>
      </c>
      <c r="AR203" s="8">
        <f t="shared" si="5"/>
        <v>778.56859999999995</v>
      </c>
      <c r="AS203" s="8">
        <f t="shared" si="5"/>
        <v>778.56859999999995</v>
      </c>
      <c r="AT203" s="8">
        <f t="shared" si="5"/>
        <v>22.731349999999999</v>
      </c>
      <c r="AU203" s="8">
        <f t="shared" si="5"/>
        <v>178.01</v>
      </c>
      <c r="AV203" s="8">
        <f t="shared" si="5"/>
        <v>109824</v>
      </c>
      <c r="AW203" s="8">
        <f t="shared" si="5"/>
        <v>9.5E-4</v>
      </c>
      <c r="AX203" s="8">
        <f t="shared" si="5"/>
        <v>6305.6379999999999</v>
      </c>
      <c r="AY203" s="8">
        <f t="shared" si="5"/>
        <v>331.87569999999999</v>
      </c>
      <c r="AZ203" s="8">
        <f t="shared" ref="AZ203:BD215" si="6">IF(AZ13=" ",0,AZ13)</f>
        <v>1247.664</v>
      </c>
      <c r="BA203" s="8">
        <f t="shared" si="6"/>
        <v>9.7395000000000001E-4</v>
      </c>
      <c r="BB203" s="8">
        <f t="shared" si="6"/>
        <v>1247.665</v>
      </c>
      <c r="BC203" s="8">
        <f t="shared" si="6"/>
        <v>7390.076</v>
      </c>
      <c r="BD203" s="8">
        <f t="shared" si="6"/>
        <v>163.2269</v>
      </c>
      <c r="BE203" s="8">
        <f t="shared" ref="BE203:BZ203" si="7">IF(BE13=" ",0,BE13)</f>
        <v>9.77E-4</v>
      </c>
      <c r="BF203" s="8">
        <f t="shared" si="7"/>
        <v>9.77E-4</v>
      </c>
      <c r="BG203" s="8">
        <f t="shared" si="7"/>
        <v>120117</v>
      </c>
      <c r="BH203" s="8">
        <f t="shared" si="7"/>
        <v>0</v>
      </c>
      <c r="BI203" s="8">
        <f t="shared" si="7"/>
        <v>0</v>
      </c>
      <c r="BJ203" s="8">
        <f t="shared" si="7"/>
        <v>0</v>
      </c>
      <c r="BK203" s="8">
        <f t="shared" si="7"/>
        <v>4.9535200000000001E-2</v>
      </c>
      <c r="BL203" s="8">
        <f t="shared" si="7"/>
        <v>0</v>
      </c>
      <c r="BM203" s="8">
        <f t="shared" si="7"/>
        <v>0</v>
      </c>
      <c r="BN203" s="8">
        <f t="shared" si="7"/>
        <v>0</v>
      </c>
      <c r="BO203" s="8">
        <f t="shared" si="7"/>
        <v>0</v>
      </c>
      <c r="BP203" s="8">
        <f t="shared" si="7"/>
        <v>0</v>
      </c>
      <c r="BQ203" s="8">
        <f t="shared" si="7"/>
        <v>110263</v>
      </c>
      <c r="BR203" s="8">
        <f t="shared" si="7"/>
        <v>487522</v>
      </c>
      <c r="BS203" s="8">
        <f t="shared" si="7"/>
        <v>6305.6390000000001</v>
      </c>
      <c r="BT203" s="8">
        <f t="shared" si="7"/>
        <v>6305.6390000000001</v>
      </c>
      <c r="BU203" s="8">
        <f t="shared" si="7"/>
        <v>6305.6390000000001</v>
      </c>
      <c r="BV203" s="8">
        <f t="shared" si="7"/>
        <v>1247.664</v>
      </c>
      <c r="BW203" s="8">
        <f t="shared" si="7"/>
        <v>1247.665</v>
      </c>
      <c r="BX203" s="8">
        <f t="shared" si="7"/>
        <v>5675.0739999999996</v>
      </c>
      <c r="BY203" s="8">
        <f t="shared" si="7"/>
        <v>6922.7389999999996</v>
      </c>
      <c r="BZ203" s="8">
        <f t="shared" si="7"/>
        <v>630.56380000000001</v>
      </c>
      <c r="CA203" s="8">
        <f t="shared" ref="CA203:CB215" si="8">IF(CA13=" ",0,CA13)</f>
        <v>163.2269</v>
      </c>
      <c r="CB203" s="8">
        <f t="shared" si="8"/>
        <v>9.77E-4</v>
      </c>
      <c r="CC203" s="8"/>
      <c r="CD203" s="8"/>
      <c r="CE203" s="8"/>
      <c r="CF203" s="8"/>
      <c r="CG203" s="8"/>
      <c r="CH203" s="8"/>
      <c r="CI203" s="8"/>
      <c r="CJ203" s="8"/>
      <c r="CK203" s="8"/>
      <c r="CL203" s="8"/>
      <c r="CM203" s="8"/>
      <c r="CN203" s="8"/>
      <c r="CO203" s="8"/>
      <c r="CP203" s="8"/>
      <c r="CQ203" s="8"/>
      <c r="CR203" s="8"/>
      <c r="CS203" s="8"/>
      <c r="CT203" s="8"/>
      <c r="CU203" s="8"/>
      <c r="CV203" s="8"/>
      <c r="CW203" s="8"/>
      <c r="CX203" s="8"/>
      <c r="CY203" s="8"/>
      <c r="CZ203" s="8"/>
      <c r="DA203" s="8"/>
      <c r="DB203" s="8"/>
      <c r="DC203" s="8"/>
      <c r="DD203" s="8"/>
      <c r="DE203" s="8"/>
      <c r="DF203" s="8"/>
      <c r="DG203" s="8"/>
      <c r="DH203" s="8"/>
      <c r="DI203" s="8"/>
      <c r="DJ203" s="8"/>
      <c r="DK203" s="8"/>
      <c r="DL203" s="8"/>
      <c r="DM203" s="8"/>
      <c r="DN203" s="8"/>
      <c r="DO203" s="8"/>
      <c r="DP203" s="8"/>
      <c r="DQ203" s="8"/>
      <c r="DR203" s="8"/>
      <c r="DS203" s="8"/>
      <c r="DT203" s="8"/>
      <c r="DU203" s="8"/>
      <c r="DV203" s="8"/>
      <c r="DW203" s="8"/>
      <c r="DX203" s="8"/>
      <c r="DY203" s="8"/>
      <c r="DZ203" s="8"/>
      <c r="EA203" s="8"/>
      <c r="EB203" s="8"/>
      <c r="EC203" s="8"/>
      <c r="ED203" s="8"/>
      <c r="EE203" s="8"/>
      <c r="EF203" s="8"/>
      <c r="EG203" s="8"/>
      <c r="EH203" s="8"/>
      <c r="EI203" s="8"/>
      <c r="EJ203" s="8"/>
      <c r="EK203" s="8"/>
      <c r="EL203" s="8"/>
      <c r="EM203" s="8"/>
      <c r="EN203" s="8"/>
      <c r="EO203" s="8"/>
      <c r="EP203" s="8"/>
      <c r="EQ203" s="8"/>
      <c r="ER203" s="8"/>
      <c r="ES203" s="8"/>
      <c r="ET203" s="8"/>
      <c r="EU203" s="8"/>
      <c r="EV203" s="8"/>
      <c r="EW203" s="8"/>
      <c r="EX203" s="8"/>
      <c r="EY203" s="8"/>
      <c r="EZ203" s="8"/>
      <c r="FA203" s="8"/>
      <c r="FB203" s="8"/>
      <c r="FC203" s="8"/>
      <c r="FD203" s="8"/>
      <c r="FE203" s="8"/>
      <c r="FF203" s="8"/>
      <c r="FG203" s="8"/>
      <c r="FH203" s="8"/>
      <c r="FI203" s="8"/>
      <c r="FJ203" s="8"/>
      <c r="FK203" s="8"/>
      <c r="FL203" s="8"/>
      <c r="FM203" s="8"/>
      <c r="FN203" s="8"/>
      <c r="FO203" s="8"/>
      <c r="FP203" s="8"/>
      <c r="FQ203" s="8"/>
      <c r="FR203" s="8"/>
      <c r="FS203" s="8"/>
      <c r="FT203" s="8"/>
      <c r="FU203" s="8"/>
      <c r="FV203" s="8"/>
      <c r="FW203" s="8"/>
      <c r="FX203" s="8"/>
      <c r="FY203" s="8"/>
      <c r="FZ203" s="8"/>
      <c r="GA203" s="8"/>
      <c r="GB203" s="8"/>
      <c r="GC203" s="8"/>
      <c r="GD203" s="8"/>
      <c r="GE203" s="8"/>
      <c r="GF203" s="8"/>
      <c r="GG203" s="8"/>
      <c r="GH203" s="8"/>
      <c r="GI203" s="8"/>
      <c r="GJ203" s="8"/>
      <c r="GK203" s="8"/>
      <c r="GL203" s="8"/>
      <c r="GM203" s="8"/>
      <c r="GN203" s="8"/>
      <c r="GO203" s="8"/>
      <c r="GP203" s="8"/>
      <c r="GQ203" s="8"/>
      <c r="GR203" s="8"/>
      <c r="GS203" s="8"/>
      <c r="GT203" s="8"/>
      <c r="GU203" s="8"/>
      <c r="GV203" s="8"/>
      <c r="GW203" s="8"/>
      <c r="GX203" s="8"/>
      <c r="GY203" s="8"/>
      <c r="GZ203" s="8"/>
      <c r="HA203" s="8"/>
      <c r="HB203" s="8"/>
      <c r="HC203" s="8"/>
      <c r="HD203" s="8"/>
      <c r="HE203" s="8"/>
      <c r="HF203" s="8"/>
      <c r="HG203" s="8"/>
      <c r="HH203" s="8"/>
      <c r="HI203" s="8"/>
      <c r="HJ203" s="8"/>
      <c r="HK203" s="8"/>
      <c r="HL203" s="8"/>
      <c r="HM203" s="8"/>
      <c r="HN203" s="8"/>
      <c r="HO203" s="8"/>
      <c r="HP203" s="8"/>
      <c r="HQ203" s="8"/>
      <c r="HR203" s="8"/>
      <c r="HS203" s="8"/>
      <c r="HT203" s="8"/>
      <c r="HU203" s="8"/>
      <c r="HV203" s="8"/>
      <c r="HW203" s="8"/>
      <c r="HX203" s="8"/>
      <c r="HY203" s="8"/>
      <c r="HZ203" s="8"/>
      <c r="IA203" s="8"/>
      <c r="IB203" s="8"/>
      <c r="IC203" s="8"/>
      <c r="ID203" s="8"/>
      <c r="IE203" s="8"/>
      <c r="IF203" s="8"/>
      <c r="IG203" s="8"/>
      <c r="IH203" s="8"/>
      <c r="II203" s="8"/>
      <c r="IJ203" s="8"/>
      <c r="IK203" s="8"/>
      <c r="IL203" s="8"/>
      <c r="IM203" s="8"/>
      <c r="IN203" s="8"/>
      <c r="IO203" s="8"/>
      <c r="IP203" s="8"/>
      <c r="IQ203" s="8"/>
      <c r="IR203" s="8"/>
      <c r="IS203" s="8"/>
      <c r="IT203" s="8"/>
    </row>
    <row r="204" spans="1:254" s="4" customFormat="1" ht="12" customHeight="1" x14ac:dyDescent="0.15">
      <c r="A204" s="4" t="s">
        <v>401</v>
      </c>
      <c r="B204" s="5" t="s">
        <v>176</v>
      </c>
      <c r="C204" s="8">
        <f t="shared" si="4"/>
        <v>990.29</v>
      </c>
      <c r="D204" s="8">
        <f t="shared" ref="D204:AY204" si="9">IF(D14=" ",0,D14)</f>
        <v>156971</v>
      </c>
      <c r="E204" s="8">
        <f t="shared" si="9"/>
        <v>773.95</v>
      </c>
      <c r="F204" s="8">
        <f t="shared" si="9"/>
        <v>156196</v>
      </c>
      <c r="G204" s="8">
        <f t="shared" si="9"/>
        <v>196.68</v>
      </c>
      <c r="H204" s="8">
        <f t="shared" si="9"/>
        <v>156001</v>
      </c>
      <c r="I204" s="8">
        <f t="shared" si="9"/>
        <v>19.760000000000002</v>
      </c>
      <c r="J204" s="8">
        <f t="shared" si="9"/>
        <v>26.15</v>
      </c>
      <c r="K204" s="8">
        <f t="shared" si="9"/>
        <v>155954</v>
      </c>
      <c r="L204" s="8">
        <f t="shared" si="9"/>
        <v>0</v>
      </c>
      <c r="M204" s="8">
        <f t="shared" si="9"/>
        <v>155570</v>
      </c>
      <c r="N204" s="8">
        <f t="shared" si="9"/>
        <v>38.369999999999997</v>
      </c>
      <c r="O204" s="8">
        <f t="shared" si="9"/>
        <v>3145.24</v>
      </c>
      <c r="P204" s="8">
        <f t="shared" si="9"/>
        <v>9.76</v>
      </c>
      <c r="Q204" s="8">
        <f t="shared" si="9"/>
        <v>3135.48</v>
      </c>
      <c r="R204" s="8">
        <f t="shared" si="9"/>
        <v>2.69</v>
      </c>
      <c r="S204" s="8">
        <f t="shared" si="9"/>
        <v>12.45</v>
      </c>
      <c r="T204" s="8">
        <f t="shared" si="9"/>
        <v>3132.79</v>
      </c>
      <c r="U204" s="8">
        <f t="shared" si="9"/>
        <v>28.42</v>
      </c>
      <c r="V204" s="8">
        <f t="shared" si="9"/>
        <v>0</v>
      </c>
      <c r="W204" s="8">
        <f t="shared" si="9"/>
        <v>0.21</v>
      </c>
      <c r="X204" s="8">
        <f t="shared" si="9"/>
        <v>3693.29</v>
      </c>
      <c r="Y204" s="8">
        <f t="shared" si="9"/>
        <v>3703.29</v>
      </c>
      <c r="Z204" s="8">
        <f t="shared" si="9"/>
        <v>8117.46</v>
      </c>
      <c r="AA204" s="8">
        <f t="shared" si="9"/>
        <v>8117.46</v>
      </c>
      <c r="AB204" s="8">
        <f t="shared" si="9"/>
        <v>0</v>
      </c>
      <c r="AC204" s="8">
        <f t="shared" si="9"/>
        <v>24.03</v>
      </c>
      <c r="AD204" s="8">
        <f t="shared" si="9"/>
        <v>24.05</v>
      </c>
      <c r="AE204" s="8">
        <f t="shared" si="9"/>
        <v>0</v>
      </c>
      <c r="AF204" s="8">
        <f t="shared" si="9"/>
        <v>2.12</v>
      </c>
      <c r="AG204" s="8">
        <f t="shared" si="9"/>
        <v>67.569999999999993</v>
      </c>
      <c r="AH204" s="8">
        <f t="shared" si="9"/>
        <v>0</v>
      </c>
      <c r="AI204" s="8">
        <f t="shared" si="9"/>
        <v>0</v>
      </c>
      <c r="AJ204" s="8">
        <f t="shared" si="9"/>
        <v>1.23</v>
      </c>
      <c r="AK204" s="8">
        <f t="shared" si="9"/>
        <v>151157</v>
      </c>
      <c r="AL204" s="8">
        <f t="shared" si="9"/>
        <v>159275</v>
      </c>
      <c r="AM204" s="8">
        <f t="shared" si="9"/>
        <v>0</v>
      </c>
      <c r="AN204" s="8">
        <f t="shared" si="9"/>
        <v>0</v>
      </c>
      <c r="AO204" s="8">
        <f t="shared" si="9"/>
        <v>151157</v>
      </c>
      <c r="AP204" s="8">
        <f t="shared" si="9"/>
        <v>4413.2370000000001</v>
      </c>
      <c r="AQ204" s="8">
        <f t="shared" si="9"/>
        <v>151157</v>
      </c>
      <c r="AR204" s="8">
        <f t="shared" si="9"/>
        <v>151157</v>
      </c>
      <c r="AS204" s="8">
        <f t="shared" si="9"/>
        <v>151157</v>
      </c>
      <c r="AT204" s="8">
        <f t="shared" si="9"/>
        <v>4413.2370000000001</v>
      </c>
      <c r="AU204" s="8">
        <f t="shared" si="9"/>
        <v>4414.17</v>
      </c>
      <c r="AV204" s="8">
        <f t="shared" si="9"/>
        <v>0</v>
      </c>
      <c r="AW204" s="8">
        <f t="shared" si="9"/>
        <v>0</v>
      </c>
      <c r="AX204" s="8">
        <f t="shared" si="9"/>
        <v>0</v>
      </c>
      <c r="AY204" s="8">
        <f t="shared" si="9"/>
        <v>0</v>
      </c>
      <c r="AZ204" s="8">
        <f t="shared" si="6"/>
        <v>0</v>
      </c>
      <c r="BA204" s="8">
        <f t="shared" si="6"/>
        <v>0</v>
      </c>
      <c r="BB204" s="8">
        <f t="shared" si="6"/>
        <v>0</v>
      </c>
      <c r="BC204" s="8">
        <f t="shared" si="6"/>
        <v>0</v>
      </c>
      <c r="BD204" s="8">
        <f t="shared" si="6"/>
        <v>0</v>
      </c>
      <c r="BE204" s="8">
        <f t="shared" ref="BE204:BZ204" si="10">IF(BE14=" ",0,BE14)</f>
        <v>0</v>
      </c>
      <c r="BF204" s="8">
        <f t="shared" si="10"/>
        <v>0</v>
      </c>
      <c r="BG204" s="8">
        <f t="shared" si="10"/>
        <v>1.23</v>
      </c>
      <c r="BH204" s="8">
        <f t="shared" si="10"/>
        <v>0</v>
      </c>
      <c r="BI204" s="8">
        <f t="shared" si="10"/>
        <v>0</v>
      </c>
      <c r="BJ204" s="8">
        <f t="shared" si="10"/>
        <v>0</v>
      </c>
      <c r="BK204" s="8">
        <f t="shared" si="10"/>
        <v>7.6794099999999995E-7</v>
      </c>
      <c r="BL204" s="8">
        <f t="shared" si="10"/>
        <v>0</v>
      </c>
      <c r="BM204" s="8">
        <f t="shared" si="10"/>
        <v>0</v>
      </c>
      <c r="BN204" s="8">
        <f t="shared" si="10"/>
        <v>0</v>
      </c>
      <c r="BO204" s="8">
        <f t="shared" si="10"/>
        <v>0</v>
      </c>
      <c r="BP204" s="8">
        <f t="shared" si="10"/>
        <v>0</v>
      </c>
      <c r="BQ204" s="8">
        <f t="shared" si="10"/>
        <v>0.21</v>
      </c>
      <c r="BR204" s="8">
        <f t="shared" si="10"/>
        <v>640445</v>
      </c>
      <c r="BS204" s="8">
        <f t="shared" si="10"/>
        <v>0</v>
      </c>
      <c r="BT204" s="8">
        <f t="shared" si="10"/>
        <v>0</v>
      </c>
      <c r="BU204" s="8">
        <f t="shared" si="10"/>
        <v>0</v>
      </c>
      <c r="BV204" s="8">
        <f t="shared" si="10"/>
        <v>0</v>
      </c>
      <c r="BW204" s="8">
        <f t="shared" si="10"/>
        <v>0</v>
      </c>
      <c r="BX204" s="8">
        <f t="shared" si="10"/>
        <v>0</v>
      </c>
      <c r="BY204" s="8">
        <f t="shared" si="10"/>
        <v>0</v>
      </c>
      <c r="BZ204" s="8">
        <f t="shared" si="10"/>
        <v>0</v>
      </c>
      <c r="CA204" s="8">
        <f t="shared" si="8"/>
        <v>0</v>
      </c>
      <c r="CB204" s="8">
        <f t="shared" si="8"/>
        <v>0</v>
      </c>
      <c r="CC204" s="8"/>
      <c r="CD204" s="8"/>
      <c r="CE204" s="8"/>
      <c r="CF204" s="8"/>
      <c r="CG204" s="8"/>
      <c r="CH204" s="8"/>
      <c r="CI204" s="8"/>
      <c r="CJ204" s="8"/>
      <c r="CK204" s="8"/>
      <c r="CL204" s="8"/>
      <c r="CM204" s="8"/>
      <c r="CN204" s="8"/>
      <c r="CO204" s="8"/>
      <c r="CP204" s="8"/>
      <c r="CQ204" s="8"/>
      <c r="CR204" s="8"/>
      <c r="CS204" s="8"/>
      <c r="CT204" s="8"/>
      <c r="CU204" s="8"/>
      <c r="CV204" s="8"/>
      <c r="CW204" s="8"/>
      <c r="CX204" s="8"/>
      <c r="CY204" s="8"/>
      <c r="CZ204" s="8"/>
      <c r="DA204" s="8"/>
      <c r="DB204" s="8"/>
      <c r="DC204" s="8"/>
      <c r="DD204" s="8"/>
      <c r="DE204" s="8"/>
      <c r="DF204" s="8"/>
      <c r="DG204" s="8"/>
      <c r="DH204" s="8"/>
      <c r="DI204" s="8"/>
      <c r="DJ204" s="8"/>
      <c r="DK204" s="8"/>
      <c r="DL204" s="8"/>
      <c r="DM204" s="8"/>
      <c r="DN204" s="8"/>
      <c r="DO204" s="8"/>
      <c r="DP204" s="8"/>
      <c r="DQ204" s="8"/>
      <c r="DR204" s="8"/>
      <c r="DS204" s="8"/>
      <c r="DT204" s="8"/>
      <c r="DU204" s="8"/>
      <c r="DV204" s="8"/>
      <c r="DW204" s="8"/>
      <c r="DX204" s="8"/>
      <c r="DY204" s="8"/>
      <c r="DZ204" s="8"/>
      <c r="EA204" s="8"/>
      <c r="EB204" s="8"/>
      <c r="EC204" s="8"/>
      <c r="ED204" s="8"/>
      <c r="EE204" s="8"/>
      <c r="EF204" s="8"/>
      <c r="EG204" s="8"/>
      <c r="EH204" s="8"/>
      <c r="EI204" s="8"/>
      <c r="EJ204" s="8"/>
      <c r="EK204" s="8"/>
      <c r="EL204" s="8"/>
      <c r="EM204" s="8"/>
      <c r="EN204" s="8"/>
      <c r="EO204" s="8"/>
      <c r="EP204" s="8"/>
      <c r="EQ204" s="8"/>
      <c r="ER204" s="8"/>
      <c r="ES204" s="8"/>
      <c r="ET204" s="8"/>
      <c r="EU204" s="8"/>
      <c r="EV204" s="8"/>
      <c r="EW204" s="8"/>
      <c r="EX204" s="8"/>
      <c r="EY204" s="8"/>
      <c r="EZ204" s="8"/>
      <c r="FA204" s="8"/>
      <c r="FB204" s="8"/>
      <c r="FC204" s="8"/>
      <c r="FD204" s="8"/>
      <c r="FE204" s="8"/>
      <c r="FF204" s="8"/>
      <c r="FG204" s="8"/>
      <c r="FH204" s="8"/>
      <c r="FI204" s="8"/>
      <c r="FJ204" s="8"/>
      <c r="FK204" s="8"/>
      <c r="FL204" s="8"/>
      <c r="FM204" s="8"/>
      <c r="FN204" s="8"/>
      <c r="FO204" s="8"/>
      <c r="FP204" s="8"/>
      <c r="FQ204" s="8"/>
      <c r="FR204" s="8"/>
      <c r="FS204" s="8"/>
      <c r="FT204" s="8"/>
      <c r="FU204" s="8"/>
      <c r="FV204" s="8"/>
      <c r="FW204" s="8"/>
      <c r="FX204" s="8"/>
      <c r="FY204" s="8"/>
      <c r="FZ204" s="8"/>
      <c r="GA204" s="8"/>
      <c r="GB204" s="8"/>
      <c r="GC204" s="8"/>
      <c r="GD204" s="8"/>
      <c r="GE204" s="8"/>
      <c r="GF204" s="8"/>
      <c r="GG204" s="8"/>
      <c r="GH204" s="8"/>
      <c r="GI204" s="8"/>
      <c r="GJ204" s="8"/>
      <c r="GK204" s="8"/>
      <c r="GL204" s="8"/>
      <c r="GM204" s="8"/>
      <c r="GN204" s="8"/>
      <c r="GO204" s="8"/>
      <c r="GP204" s="8"/>
      <c r="GQ204" s="8"/>
      <c r="GR204" s="8"/>
      <c r="GS204" s="8"/>
      <c r="GT204" s="8"/>
      <c r="GU204" s="8"/>
      <c r="GV204" s="8"/>
      <c r="GW204" s="8"/>
      <c r="GX204" s="8"/>
      <c r="GY204" s="8"/>
      <c r="GZ204" s="8"/>
      <c r="HA204" s="8"/>
      <c r="HB204" s="8"/>
      <c r="HC204" s="8"/>
      <c r="HD204" s="8"/>
      <c r="HE204" s="8"/>
      <c r="HF204" s="8"/>
      <c r="HG204" s="8"/>
      <c r="HH204" s="8"/>
      <c r="HI204" s="8"/>
      <c r="HJ204" s="8"/>
      <c r="HK204" s="8"/>
      <c r="HL204" s="8"/>
      <c r="HM204" s="8"/>
      <c r="HN204" s="8"/>
      <c r="HO204" s="8"/>
      <c r="HP204" s="8"/>
      <c r="HQ204" s="8"/>
      <c r="HR204" s="8"/>
      <c r="HS204" s="8"/>
      <c r="HT204" s="8"/>
      <c r="HU204" s="8"/>
      <c r="HV204" s="8"/>
      <c r="HW204" s="8"/>
      <c r="HX204" s="8"/>
      <c r="HY204" s="8"/>
      <c r="HZ204" s="8"/>
      <c r="IA204" s="8"/>
      <c r="IB204" s="8"/>
      <c r="IC204" s="8"/>
      <c r="ID204" s="8"/>
      <c r="IE204" s="8"/>
      <c r="IF204" s="8"/>
      <c r="IG204" s="8"/>
      <c r="IH204" s="8"/>
      <c r="II204" s="8"/>
      <c r="IJ204" s="8"/>
      <c r="IK204" s="8"/>
      <c r="IL204" s="8"/>
      <c r="IM204" s="8"/>
      <c r="IN204" s="8"/>
      <c r="IO204" s="8"/>
      <c r="IP204" s="8"/>
      <c r="IQ204" s="8"/>
      <c r="IR204" s="8"/>
      <c r="IS204" s="8"/>
      <c r="IT204" s="8"/>
    </row>
    <row r="205" spans="1:254" s="4" customFormat="1" ht="12" customHeight="1" x14ac:dyDescent="0.15">
      <c r="A205" s="4" t="s">
        <v>402</v>
      </c>
      <c r="B205" s="5" t="s">
        <v>176</v>
      </c>
      <c r="C205" s="8">
        <f t="shared" si="4"/>
        <v>127.06</v>
      </c>
      <c r="D205" s="8">
        <f t="shared" ref="D205:AY205" si="11">IF(D15=" ",0,D15)</f>
        <v>7951.59</v>
      </c>
      <c r="E205" s="8">
        <f t="shared" si="11"/>
        <v>99.05</v>
      </c>
      <c r="F205" s="8">
        <f t="shared" si="11"/>
        <v>7852.54</v>
      </c>
      <c r="G205" s="8">
        <f t="shared" si="11"/>
        <v>25.55</v>
      </c>
      <c r="H205" s="8">
        <f t="shared" si="11"/>
        <v>7826.99</v>
      </c>
      <c r="I205" s="8">
        <f t="shared" si="11"/>
        <v>2.4700000000000002</v>
      </c>
      <c r="J205" s="8">
        <f t="shared" si="11"/>
        <v>3.29</v>
      </c>
      <c r="K205" s="8">
        <f t="shared" si="11"/>
        <v>7821.24</v>
      </c>
      <c r="L205" s="8">
        <f t="shared" si="11"/>
        <v>0</v>
      </c>
      <c r="M205" s="8">
        <f t="shared" si="11"/>
        <v>7755.5</v>
      </c>
      <c r="N205" s="8">
        <f t="shared" si="11"/>
        <v>12.81</v>
      </c>
      <c r="O205" s="8">
        <f t="shared" si="11"/>
        <v>255.55</v>
      </c>
      <c r="P205" s="8">
        <f t="shared" si="11"/>
        <v>1.83</v>
      </c>
      <c r="Q205" s="8">
        <f t="shared" si="11"/>
        <v>253.72</v>
      </c>
      <c r="R205" s="8">
        <f t="shared" si="11"/>
        <v>0.5</v>
      </c>
      <c r="S205" s="8">
        <f t="shared" si="11"/>
        <v>2.33</v>
      </c>
      <c r="T205" s="8">
        <f t="shared" si="11"/>
        <v>253.22</v>
      </c>
      <c r="U205" s="8">
        <f t="shared" si="11"/>
        <v>7.76</v>
      </c>
      <c r="V205" s="8">
        <f t="shared" si="11"/>
        <v>0</v>
      </c>
      <c r="W205" s="8">
        <f t="shared" si="11"/>
        <v>0.46</v>
      </c>
      <c r="X205" s="8">
        <f t="shared" si="11"/>
        <v>301.49</v>
      </c>
      <c r="Y205" s="8">
        <f t="shared" si="11"/>
        <v>302.52999999999997</v>
      </c>
      <c r="Z205" s="8">
        <f t="shared" si="11"/>
        <v>522.32000000000005</v>
      </c>
      <c r="AA205" s="8">
        <f t="shared" si="11"/>
        <v>522.32000000000005</v>
      </c>
      <c r="AB205" s="8">
        <f t="shared" si="11"/>
        <v>0</v>
      </c>
      <c r="AC205" s="8">
        <f t="shared" si="11"/>
        <v>3.02</v>
      </c>
      <c r="AD205" s="8">
        <f t="shared" si="11"/>
        <v>3.14</v>
      </c>
      <c r="AE205" s="8">
        <f t="shared" si="11"/>
        <v>0</v>
      </c>
      <c r="AF205" s="8">
        <f t="shared" si="11"/>
        <v>0.27</v>
      </c>
      <c r="AG205" s="8">
        <f t="shared" si="11"/>
        <v>13.59</v>
      </c>
      <c r="AH205" s="8">
        <f t="shared" si="11"/>
        <v>0</v>
      </c>
      <c r="AI205" s="8">
        <f t="shared" si="11"/>
        <v>0</v>
      </c>
      <c r="AJ205" s="8">
        <f t="shared" si="11"/>
        <v>0</v>
      </c>
      <c r="AK205" s="8">
        <f t="shared" si="11"/>
        <v>7535.491</v>
      </c>
      <c r="AL205" s="8">
        <f t="shared" si="11"/>
        <v>8057.8109999999997</v>
      </c>
      <c r="AM205" s="8">
        <f t="shared" si="11"/>
        <v>0</v>
      </c>
      <c r="AN205" s="8">
        <f t="shared" si="11"/>
        <v>0</v>
      </c>
      <c r="AO205" s="8">
        <f t="shared" si="11"/>
        <v>7535.491</v>
      </c>
      <c r="AP205" s="8">
        <f t="shared" si="11"/>
        <v>220.0087</v>
      </c>
      <c r="AQ205" s="8">
        <f t="shared" si="11"/>
        <v>7535.491</v>
      </c>
      <c r="AR205" s="8">
        <f t="shared" si="11"/>
        <v>7535.491</v>
      </c>
      <c r="AS205" s="8">
        <f t="shared" si="11"/>
        <v>7535.491</v>
      </c>
      <c r="AT205" s="8">
        <f t="shared" si="11"/>
        <v>220.0087</v>
      </c>
      <c r="AU205" s="8">
        <f t="shared" si="11"/>
        <v>219.79</v>
      </c>
      <c r="AV205" s="8">
        <f t="shared" si="11"/>
        <v>0</v>
      </c>
      <c r="AW205" s="8">
        <f t="shared" si="11"/>
        <v>0</v>
      </c>
      <c r="AX205" s="8">
        <f t="shared" si="11"/>
        <v>0</v>
      </c>
      <c r="AY205" s="8">
        <f t="shared" si="11"/>
        <v>0</v>
      </c>
      <c r="AZ205" s="8">
        <f t="shared" si="6"/>
        <v>0</v>
      </c>
      <c r="BA205" s="8">
        <f t="shared" si="6"/>
        <v>0</v>
      </c>
      <c r="BB205" s="8">
        <f t="shared" si="6"/>
        <v>0</v>
      </c>
      <c r="BC205" s="8">
        <f t="shared" si="6"/>
        <v>0</v>
      </c>
      <c r="BD205" s="8">
        <f t="shared" si="6"/>
        <v>0</v>
      </c>
      <c r="BE205" s="8">
        <f t="shared" ref="BE205:BZ205" si="12">IF(BE15=" ",0,BE15)</f>
        <v>0</v>
      </c>
      <c r="BF205" s="8">
        <f t="shared" si="12"/>
        <v>0</v>
      </c>
      <c r="BG205" s="8">
        <f t="shared" si="12"/>
        <v>0</v>
      </c>
      <c r="BH205" s="8">
        <f t="shared" si="12"/>
        <v>0</v>
      </c>
      <c r="BI205" s="8">
        <f t="shared" si="12"/>
        <v>0</v>
      </c>
      <c r="BJ205" s="8">
        <f t="shared" si="12"/>
        <v>0</v>
      </c>
      <c r="BK205" s="8">
        <f t="shared" si="12"/>
        <v>9.4361900000000003E-8</v>
      </c>
      <c r="BL205" s="8">
        <f t="shared" si="12"/>
        <v>0</v>
      </c>
      <c r="BM205" s="8">
        <f t="shared" si="12"/>
        <v>0</v>
      </c>
      <c r="BN205" s="8">
        <f t="shared" si="12"/>
        <v>0</v>
      </c>
      <c r="BO205" s="8">
        <f t="shared" si="12"/>
        <v>0</v>
      </c>
      <c r="BP205" s="8">
        <f t="shared" si="12"/>
        <v>0</v>
      </c>
      <c r="BQ205" s="8">
        <f t="shared" si="12"/>
        <v>0.46</v>
      </c>
      <c r="BR205" s="8">
        <f t="shared" si="12"/>
        <v>32819.01</v>
      </c>
      <c r="BS205" s="8">
        <f t="shared" si="12"/>
        <v>0</v>
      </c>
      <c r="BT205" s="8">
        <f t="shared" si="12"/>
        <v>0</v>
      </c>
      <c r="BU205" s="8">
        <f t="shared" si="12"/>
        <v>0</v>
      </c>
      <c r="BV205" s="8">
        <f t="shared" si="12"/>
        <v>0</v>
      </c>
      <c r="BW205" s="8">
        <f t="shared" si="12"/>
        <v>0</v>
      </c>
      <c r="BX205" s="8">
        <f t="shared" si="12"/>
        <v>0</v>
      </c>
      <c r="BY205" s="8">
        <f t="shared" si="12"/>
        <v>0</v>
      </c>
      <c r="BZ205" s="8">
        <f t="shared" si="12"/>
        <v>0</v>
      </c>
      <c r="CA205" s="8">
        <f t="shared" si="8"/>
        <v>0</v>
      </c>
      <c r="CB205" s="8">
        <f t="shared" si="8"/>
        <v>0</v>
      </c>
      <c r="CC205" s="8"/>
      <c r="CD205" s="8"/>
      <c r="CE205" s="8"/>
      <c r="CF205" s="8"/>
      <c r="CG205" s="8"/>
      <c r="CH205" s="8"/>
      <c r="CI205" s="8"/>
      <c r="CJ205" s="8"/>
      <c r="CK205" s="8"/>
      <c r="CL205" s="8"/>
      <c r="CM205" s="8"/>
      <c r="CN205" s="8"/>
      <c r="CO205" s="8"/>
      <c r="CP205" s="8"/>
      <c r="CQ205" s="8"/>
      <c r="CR205" s="8"/>
      <c r="CS205" s="8"/>
      <c r="CT205" s="8"/>
      <c r="CU205" s="8"/>
      <c r="CV205" s="8"/>
      <c r="CW205" s="8"/>
      <c r="CX205" s="8"/>
      <c r="CY205" s="8"/>
      <c r="CZ205" s="8"/>
      <c r="DA205" s="8"/>
      <c r="DB205" s="8"/>
      <c r="DC205" s="8"/>
      <c r="DD205" s="8"/>
      <c r="DE205" s="8"/>
      <c r="DF205" s="8"/>
      <c r="DG205" s="8"/>
      <c r="DH205" s="8"/>
      <c r="DI205" s="8"/>
      <c r="DJ205" s="8"/>
      <c r="DK205" s="8"/>
      <c r="DL205" s="8"/>
      <c r="DM205" s="8"/>
      <c r="DN205" s="8"/>
      <c r="DO205" s="8"/>
      <c r="DP205" s="8"/>
      <c r="DQ205" s="8"/>
      <c r="DR205" s="8"/>
      <c r="DS205" s="8"/>
      <c r="DT205" s="8"/>
      <c r="DU205" s="8"/>
      <c r="DV205" s="8"/>
      <c r="DW205" s="8"/>
      <c r="DX205" s="8"/>
      <c r="DY205" s="8"/>
      <c r="DZ205" s="8"/>
      <c r="EA205" s="8"/>
      <c r="EB205" s="8"/>
      <c r="EC205" s="8"/>
      <c r="ED205" s="8"/>
      <c r="EE205" s="8"/>
      <c r="EF205" s="8"/>
      <c r="EG205" s="8"/>
      <c r="EH205" s="8"/>
      <c r="EI205" s="8"/>
      <c r="EJ205" s="8"/>
      <c r="EK205" s="8"/>
      <c r="EL205" s="8"/>
      <c r="EM205" s="8"/>
      <c r="EN205" s="8"/>
      <c r="EO205" s="8"/>
      <c r="EP205" s="8"/>
      <c r="EQ205" s="8"/>
      <c r="ER205" s="8"/>
      <c r="ES205" s="8"/>
      <c r="ET205" s="8"/>
      <c r="EU205" s="8"/>
      <c r="EV205" s="8"/>
      <c r="EW205" s="8"/>
      <c r="EX205" s="8"/>
      <c r="EY205" s="8"/>
      <c r="EZ205" s="8"/>
      <c r="FA205" s="8"/>
      <c r="FB205" s="8"/>
      <c r="FC205" s="8"/>
      <c r="FD205" s="8"/>
      <c r="FE205" s="8"/>
      <c r="FF205" s="8"/>
      <c r="FG205" s="8"/>
      <c r="FH205" s="8"/>
      <c r="FI205" s="8"/>
      <c r="FJ205" s="8"/>
      <c r="FK205" s="8"/>
      <c r="FL205" s="8"/>
      <c r="FM205" s="8"/>
      <c r="FN205" s="8"/>
      <c r="FO205" s="8"/>
      <c r="FP205" s="8"/>
      <c r="FQ205" s="8"/>
      <c r="FR205" s="8"/>
      <c r="FS205" s="8"/>
      <c r="FT205" s="8"/>
      <c r="FU205" s="8"/>
      <c r="FV205" s="8"/>
      <c r="FW205" s="8"/>
      <c r="FX205" s="8"/>
      <c r="FY205" s="8"/>
      <c r="FZ205" s="8"/>
      <c r="GA205" s="8"/>
      <c r="GB205" s="8"/>
      <c r="GC205" s="8"/>
      <c r="GD205" s="8"/>
      <c r="GE205" s="8"/>
      <c r="GF205" s="8"/>
      <c r="GG205" s="8"/>
      <c r="GH205" s="8"/>
      <c r="GI205" s="8"/>
      <c r="GJ205" s="8"/>
      <c r="GK205" s="8"/>
      <c r="GL205" s="8"/>
      <c r="GM205" s="8"/>
      <c r="GN205" s="8"/>
      <c r="GO205" s="8"/>
      <c r="GP205" s="8"/>
      <c r="GQ205" s="8"/>
      <c r="GR205" s="8"/>
      <c r="GS205" s="8"/>
      <c r="GT205" s="8"/>
      <c r="GU205" s="8"/>
      <c r="GV205" s="8"/>
      <c r="GW205" s="8"/>
      <c r="GX205" s="8"/>
      <c r="GY205" s="8"/>
      <c r="GZ205" s="8"/>
      <c r="HA205" s="8"/>
      <c r="HB205" s="8"/>
      <c r="HC205" s="8"/>
      <c r="HD205" s="8"/>
      <c r="HE205" s="8"/>
      <c r="HF205" s="8"/>
      <c r="HG205" s="8"/>
      <c r="HH205" s="8"/>
      <c r="HI205" s="8"/>
      <c r="HJ205" s="8"/>
      <c r="HK205" s="8"/>
      <c r="HL205" s="8"/>
      <c r="HM205" s="8"/>
      <c r="HN205" s="8"/>
      <c r="HO205" s="8"/>
      <c r="HP205" s="8"/>
      <c r="HQ205" s="8"/>
      <c r="HR205" s="8"/>
      <c r="HS205" s="8"/>
      <c r="HT205" s="8"/>
      <c r="HU205" s="8"/>
      <c r="HV205" s="8"/>
      <c r="HW205" s="8"/>
      <c r="HX205" s="8"/>
      <c r="HY205" s="8"/>
      <c r="HZ205" s="8"/>
      <c r="IA205" s="8"/>
      <c r="IB205" s="8"/>
      <c r="IC205" s="8"/>
      <c r="ID205" s="8"/>
      <c r="IE205" s="8"/>
      <c r="IF205" s="8"/>
      <c r="IG205" s="8"/>
      <c r="IH205" s="8"/>
      <c r="II205" s="8"/>
      <c r="IJ205" s="8"/>
      <c r="IK205" s="8"/>
      <c r="IL205" s="8"/>
      <c r="IM205" s="8"/>
      <c r="IN205" s="8"/>
      <c r="IO205" s="8"/>
      <c r="IP205" s="8"/>
      <c r="IQ205" s="8"/>
      <c r="IR205" s="8"/>
      <c r="IS205" s="8"/>
      <c r="IT205" s="8"/>
    </row>
    <row r="206" spans="1:254" s="4" customFormat="1" ht="12" customHeight="1" x14ac:dyDescent="0.15">
      <c r="A206" s="4" t="s">
        <v>403</v>
      </c>
      <c r="B206" s="5" t="s">
        <v>176</v>
      </c>
      <c r="C206" s="8">
        <f t="shared" si="4"/>
        <v>49.31</v>
      </c>
      <c r="D206" s="8">
        <f t="shared" ref="D206:AY206" si="13">IF(D16=" ",0,D16)</f>
        <v>4744.32</v>
      </c>
      <c r="E206" s="8">
        <f t="shared" si="13"/>
        <v>20.36</v>
      </c>
      <c r="F206" s="8">
        <f t="shared" si="13"/>
        <v>4723.96</v>
      </c>
      <c r="G206" s="8">
        <f t="shared" si="13"/>
        <v>25.55</v>
      </c>
      <c r="H206" s="8">
        <f t="shared" si="13"/>
        <v>4698.41</v>
      </c>
      <c r="I206" s="8">
        <f t="shared" si="13"/>
        <v>3.41</v>
      </c>
      <c r="J206" s="8">
        <f t="shared" si="13"/>
        <v>4.51</v>
      </c>
      <c r="K206" s="8">
        <f t="shared" si="13"/>
        <v>4690.49</v>
      </c>
      <c r="L206" s="8">
        <f t="shared" si="13"/>
        <v>0</v>
      </c>
      <c r="M206" s="8">
        <f t="shared" si="13"/>
        <v>4654.8500000000004</v>
      </c>
      <c r="N206" s="8">
        <f t="shared" si="13"/>
        <v>1.39</v>
      </c>
      <c r="O206" s="8">
        <f t="shared" si="13"/>
        <v>117.07</v>
      </c>
      <c r="P206" s="8">
        <f t="shared" si="13"/>
        <v>0.24</v>
      </c>
      <c r="Q206" s="8">
        <f t="shared" si="13"/>
        <v>116.83</v>
      </c>
      <c r="R206" s="8">
        <f t="shared" si="13"/>
        <v>0.34</v>
      </c>
      <c r="S206" s="8">
        <f t="shared" si="13"/>
        <v>0.57999999999999996</v>
      </c>
      <c r="T206" s="8">
        <f t="shared" si="13"/>
        <v>116.49</v>
      </c>
      <c r="U206" s="8">
        <f t="shared" si="13"/>
        <v>0.75</v>
      </c>
      <c r="V206" s="8">
        <f t="shared" si="13"/>
        <v>0</v>
      </c>
      <c r="W206" s="8">
        <f t="shared" si="13"/>
        <v>0.06</v>
      </c>
      <c r="X206" s="8">
        <f t="shared" si="13"/>
        <v>143.30000000000001</v>
      </c>
      <c r="Y206" s="8">
        <f t="shared" si="13"/>
        <v>146.65</v>
      </c>
      <c r="Z206" s="8">
        <f t="shared" si="13"/>
        <v>278.01</v>
      </c>
      <c r="AA206" s="8">
        <f t="shared" si="13"/>
        <v>278.01</v>
      </c>
      <c r="AB206" s="8">
        <f t="shared" si="13"/>
        <v>0</v>
      </c>
      <c r="AC206" s="8">
        <f t="shared" si="13"/>
        <v>4.1500000000000004</v>
      </c>
      <c r="AD206" s="8">
        <f t="shared" si="13"/>
        <v>4.16</v>
      </c>
      <c r="AE206" s="8">
        <f t="shared" si="13"/>
        <v>0</v>
      </c>
      <c r="AF206" s="8">
        <f t="shared" si="13"/>
        <v>0.37</v>
      </c>
      <c r="AG206" s="8">
        <f t="shared" si="13"/>
        <v>6.22</v>
      </c>
      <c r="AH206" s="8">
        <f t="shared" si="13"/>
        <v>0</v>
      </c>
      <c r="AI206" s="8">
        <f t="shared" si="13"/>
        <v>0</v>
      </c>
      <c r="AJ206" s="8">
        <f t="shared" si="13"/>
        <v>0</v>
      </c>
      <c r="AK206" s="8">
        <f t="shared" si="13"/>
        <v>4522.8010000000004</v>
      </c>
      <c r="AL206" s="8">
        <f t="shared" si="13"/>
        <v>4800.8109999999997</v>
      </c>
      <c r="AM206" s="8">
        <f t="shared" si="13"/>
        <v>0</v>
      </c>
      <c r="AN206" s="8">
        <f t="shared" si="13"/>
        <v>0</v>
      </c>
      <c r="AO206" s="8">
        <f t="shared" si="13"/>
        <v>4522.8010000000004</v>
      </c>
      <c r="AP206" s="8">
        <f t="shared" si="13"/>
        <v>132.04920000000001</v>
      </c>
      <c r="AQ206" s="8">
        <f t="shared" si="13"/>
        <v>4522.8010000000004</v>
      </c>
      <c r="AR206" s="8">
        <f t="shared" si="13"/>
        <v>4522.8010000000004</v>
      </c>
      <c r="AS206" s="8">
        <f t="shared" si="13"/>
        <v>4522.8010000000004</v>
      </c>
      <c r="AT206" s="8">
        <f t="shared" si="13"/>
        <v>132.04920000000001</v>
      </c>
      <c r="AU206" s="8">
        <f t="shared" si="13"/>
        <v>131.36000000000001</v>
      </c>
      <c r="AV206" s="8">
        <f t="shared" si="13"/>
        <v>0</v>
      </c>
      <c r="AW206" s="8">
        <f t="shared" si="13"/>
        <v>0</v>
      </c>
      <c r="AX206" s="8">
        <f t="shared" si="13"/>
        <v>0</v>
      </c>
      <c r="AY206" s="8">
        <f t="shared" si="13"/>
        <v>0</v>
      </c>
      <c r="AZ206" s="8">
        <f t="shared" si="6"/>
        <v>0</v>
      </c>
      <c r="BA206" s="8">
        <f t="shared" si="6"/>
        <v>0</v>
      </c>
      <c r="BB206" s="8">
        <f t="shared" si="6"/>
        <v>0</v>
      </c>
      <c r="BC206" s="8">
        <f t="shared" si="6"/>
        <v>0</v>
      </c>
      <c r="BD206" s="8">
        <f t="shared" si="6"/>
        <v>0</v>
      </c>
      <c r="BE206" s="8">
        <f t="shared" ref="BE206:BZ206" si="14">IF(BE16=" ",0,BE16)</f>
        <v>0</v>
      </c>
      <c r="BF206" s="8">
        <f t="shared" si="14"/>
        <v>0</v>
      </c>
      <c r="BG206" s="8">
        <f t="shared" si="14"/>
        <v>0</v>
      </c>
      <c r="BH206" s="8">
        <f t="shared" si="14"/>
        <v>0</v>
      </c>
      <c r="BI206" s="8">
        <f t="shared" si="14"/>
        <v>0</v>
      </c>
      <c r="BJ206" s="8">
        <f t="shared" si="14"/>
        <v>0</v>
      </c>
      <c r="BK206" s="8">
        <f t="shared" si="14"/>
        <v>1.08514E-6</v>
      </c>
      <c r="BL206" s="8">
        <f t="shared" si="14"/>
        <v>0</v>
      </c>
      <c r="BM206" s="8">
        <f t="shared" si="14"/>
        <v>0</v>
      </c>
      <c r="BN206" s="8">
        <f t="shared" si="14"/>
        <v>0</v>
      </c>
      <c r="BO206" s="8">
        <f t="shared" si="14"/>
        <v>0</v>
      </c>
      <c r="BP206" s="8">
        <f t="shared" si="14"/>
        <v>0</v>
      </c>
      <c r="BQ206" s="8">
        <f t="shared" si="14"/>
        <v>0.06</v>
      </c>
      <c r="BR206" s="8">
        <f t="shared" si="14"/>
        <v>19472.21</v>
      </c>
      <c r="BS206" s="8">
        <f t="shared" si="14"/>
        <v>0</v>
      </c>
      <c r="BT206" s="8">
        <f t="shared" si="14"/>
        <v>0</v>
      </c>
      <c r="BU206" s="8">
        <f t="shared" si="14"/>
        <v>0</v>
      </c>
      <c r="BV206" s="8">
        <f t="shared" si="14"/>
        <v>0</v>
      </c>
      <c r="BW206" s="8">
        <f t="shared" si="14"/>
        <v>0</v>
      </c>
      <c r="BX206" s="8">
        <f t="shared" si="14"/>
        <v>0</v>
      </c>
      <c r="BY206" s="8">
        <f t="shared" si="14"/>
        <v>0</v>
      </c>
      <c r="BZ206" s="8">
        <f t="shared" si="14"/>
        <v>0</v>
      </c>
      <c r="CA206" s="8">
        <f t="shared" si="8"/>
        <v>0</v>
      </c>
      <c r="CB206" s="8">
        <f t="shared" si="8"/>
        <v>0</v>
      </c>
      <c r="CC206" s="8"/>
      <c r="CD206" s="8"/>
      <c r="CE206" s="8"/>
      <c r="CF206" s="8"/>
      <c r="CG206" s="8"/>
      <c r="CH206" s="8"/>
      <c r="CI206" s="8"/>
      <c r="CJ206" s="8"/>
      <c r="CK206" s="8"/>
      <c r="CL206" s="8"/>
      <c r="CM206" s="8"/>
      <c r="CN206" s="8"/>
      <c r="CO206" s="8"/>
      <c r="CP206" s="8"/>
      <c r="CQ206" s="8"/>
      <c r="CR206" s="8"/>
      <c r="CS206" s="8"/>
      <c r="CT206" s="8"/>
      <c r="CU206" s="8"/>
      <c r="CV206" s="8"/>
      <c r="CW206" s="8"/>
      <c r="CX206" s="8"/>
      <c r="CY206" s="8"/>
      <c r="CZ206" s="8"/>
      <c r="DA206" s="8"/>
      <c r="DB206" s="8"/>
      <c r="DC206" s="8"/>
      <c r="DD206" s="8"/>
      <c r="DE206" s="8"/>
      <c r="DF206" s="8"/>
      <c r="DG206" s="8"/>
      <c r="DH206" s="8"/>
      <c r="DI206" s="8"/>
      <c r="DJ206" s="8"/>
      <c r="DK206" s="8"/>
      <c r="DL206" s="8"/>
      <c r="DM206" s="8"/>
      <c r="DN206" s="8"/>
      <c r="DO206" s="8"/>
      <c r="DP206" s="8"/>
      <c r="DQ206" s="8"/>
      <c r="DR206" s="8"/>
      <c r="DS206" s="8"/>
      <c r="DT206" s="8"/>
      <c r="DU206" s="8"/>
      <c r="DV206" s="8"/>
      <c r="DW206" s="8"/>
      <c r="DX206" s="8"/>
      <c r="DY206" s="8"/>
      <c r="DZ206" s="8"/>
      <c r="EA206" s="8"/>
      <c r="EB206" s="8"/>
      <c r="EC206" s="8"/>
      <c r="ED206" s="8"/>
      <c r="EE206" s="8"/>
      <c r="EF206" s="8"/>
      <c r="EG206" s="8"/>
      <c r="EH206" s="8"/>
      <c r="EI206" s="8"/>
      <c r="EJ206" s="8"/>
      <c r="EK206" s="8"/>
      <c r="EL206" s="8"/>
      <c r="EM206" s="8"/>
      <c r="EN206" s="8"/>
      <c r="EO206" s="8"/>
      <c r="EP206" s="8"/>
      <c r="EQ206" s="8"/>
      <c r="ER206" s="8"/>
      <c r="ES206" s="8"/>
      <c r="ET206" s="8"/>
      <c r="EU206" s="8"/>
      <c r="EV206" s="8"/>
      <c r="EW206" s="8"/>
      <c r="EX206" s="8"/>
      <c r="EY206" s="8"/>
      <c r="EZ206" s="8"/>
      <c r="FA206" s="8"/>
      <c r="FB206" s="8"/>
      <c r="FC206" s="8"/>
      <c r="FD206" s="8"/>
      <c r="FE206" s="8"/>
      <c r="FF206" s="8"/>
      <c r="FG206" s="8"/>
      <c r="FH206" s="8"/>
      <c r="FI206" s="8"/>
      <c r="FJ206" s="8"/>
      <c r="FK206" s="8"/>
      <c r="FL206" s="8"/>
      <c r="FM206" s="8"/>
      <c r="FN206" s="8"/>
      <c r="FO206" s="8"/>
      <c r="FP206" s="8"/>
      <c r="FQ206" s="8"/>
      <c r="FR206" s="8"/>
      <c r="FS206" s="8"/>
      <c r="FT206" s="8"/>
      <c r="FU206" s="8"/>
      <c r="FV206" s="8"/>
      <c r="FW206" s="8"/>
      <c r="FX206" s="8"/>
      <c r="FY206" s="8"/>
      <c r="FZ206" s="8"/>
      <c r="GA206" s="8"/>
      <c r="GB206" s="8"/>
      <c r="GC206" s="8"/>
      <c r="GD206" s="8"/>
      <c r="GE206" s="8"/>
      <c r="GF206" s="8"/>
      <c r="GG206" s="8"/>
      <c r="GH206" s="8"/>
      <c r="GI206" s="8"/>
      <c r="GJ206" s="8"/>
      <c r="GK206" s="8"/>
      <c r="GL206" s="8"/>
      <c r="GM206" s="8"/>
      <c r="GN206" s="8"/>
      <c r="GO206" s="8"/>
      <c r="GP206" s="8"/>
      <c r="GQ206" s="8"/>
      <c r="GR206" s="8"/>
      <c r="GS206" s="8"/>
      <c r="GT206" s="8"/>
      <c r="GU206" s="8"/>
      <c r="GV206" s="8"/>
      <c r="GW206" s="8"/>
      <c r="GX206" s="8"/>
      <c r="GY206" s="8"/>
      <c r="GZ206" s="8"/>
      <c r="HA206" s="8"/>
      <c r="HB206" s="8"/>
      <c r="HC206" s="8"/>
      <c r="HD206" s="8"/>
      <c r="HE206" s="8"/>
      <c r="HF206" s="8"/>
      <c r="HG206" s="8"/>
      <c r="HH206" s="8"/>
      <c r="HI206" s="8"/>
      <c r="HJ206" s="8"/>
      <c r="HK206" s="8"/>
      <c r="HL206" s="8"/>
      <c r="HM206" s="8"/>
      <c r="HN206" s="8"/>
      <c r="HO206" s="8"/>
      <c r="HP206" s="8"/>
      <c r="HQ206" s="8"/>
      <c r="HR206" s="8"/>
      <c r="HS206" s="8"/>
      <c r="HT206" s="8"/>
      <c r="HU206" s="8"/>
      <c r="HV206" s="8"/>
      <c r="HW206" s="8"/>
      <c r="HX206" s="8"/>
      <c r="HY206" s="8"/>
      <c r="HZ206" s="8"/>
      <c r="IA206" s="8"/>
      <c r="IB206" s="8"/>
      <c r="IC206" s="8"/>
      <c r="ID206" s="8"/>
      <c r="IE206" s="8"/>
      <c r="IF206" s="8"/>
      <c r="IG206" s="8"/>
      <c r="IH206" s="8"/>
      <c r="II206" s="8"/>
      <c r="IJ206" s="8"/>
      <c r="IK206" s="8"/>
      <c r="IL206" s="8"/>
      <c r="IM206" s="8"/>
      <c r="IN206" s="8"/>
      <c r="IO206" s="8"/>
      <c r="IP206" s="8"/>
      <c r="IQ206" s="8"/>
      <c r="IR206" s="8"/>
      <c r="IS206" s="8"/>
      <c r="IT206" s="8"/>
    </row>
    <row r="207" spans="1:254" s="4" customFormat="1" ht="12" customHeight="1" x14ac:dyDescent="0.15">
      <c r="A207" s="4" t="s">
        <v>465</v>
      </c>
      <c r="B207" s="5" t="s">
        <v>176</v>
      </c>
      <c r="C207" s="8">
        <f t="shared" si="4"/>
        <v>121.28</v>
      </c>
      <c r="D207" s="8">
        <f t="shared" ref="D207:AY207" si="15">IF(D17=" ",0,D17)</f>
        <v>163.44</v>
      </c>
      <c r="E207" s="8">
        <f t="shared" si="15"/>
        <v>67.290000000000006</v>
      </c>
      <c r="F207" s="8">
        <f t="shared" si="15"/>
        <v>96.15</v>
      </c>
      <c r="G207" s="8">
        <f t="shared" si="15"/>
        <v>37.81</v>
      </c>
      <c r="H207" s="8">
        <f t="shared" si="15"/>
        <v>58.33</v>
      </c>
      <c r="I207" s="8">
        <f t="shared" si="15"/>
        <v>16.170000000000002</v>
      </c>
      <c r="J207" s="8">
        <f t="shared" si="15"/>
        <v>21.41</v>
      </c>
      <c r="K207" s="8">
        <f t="shared" si="15"/>
        <v>20.75</v>
      </c>
      <c r="L207" s="8">
        <f t="shared" si="15"/>
        <v>0</v>
      </c>
      <c r="M207" s="8">
        <f t="shared" si="15"/>
        <v>14.15</v>
      </c>
      <c r="N207" s="8">
        <f t="shared" si="15"/>
        <v>8.35</v>
      </c>
      <c r="O207" s="8">
        <f t="shared" si="15"/>
        <v>4.0199999999999996</v>
      </c>
      <c r="P207" s="8">
        <f t="shared" si="15"/>
        <v>3.3</v>
      </c>
      <c r="Q207" s="8">
        <f t="shared" si="15"/>
        <v>0.72</v>
      </c>
      <c r="R207" s="8">
        <f t="shared" si="15"/>
        <v>0.63</v>
      </c>
      <c r="S207" s="8">
        <f t="shared" si="15"/>
        <v>3.93</v>
      </c>
      <c r="T207" s="8">
        <f t="shared" si="15"/>
        <v>0.09</v>
      </c>
      <c r="U207" s="8">
        <f t="shared" si="15"/>
        <v>3.79</v>
      </c>
      <c r="V207" s="8">
        <f t="shared" si="15"/>
        <v>0</v>
      </c>
      <c r="W207" s="8">
        <f t="shared" si="15"/>
        <v>0.18</v>
      </c>
      <c r="X207" s="8">
        <f t="shared" si="15"/>
        <v>216.33</v>
      </c>
      <c r="Y207" s="8">
        <f t="shared" si="15"/>
        <v>30.45</v>
      </c>
      <c r="Z207" s="8">
        <f t="shared" si="15"/>
        <v>30.449580000000001</v>
      </c>
      <c r="AA207" s="8">
        <f t="shared" si="15"/>
        <v>30.449580000000001</v>
      </c>
      <c r="AB207" s="8">
        <f t="shared" si="15"/>
        <v>0</v>
      </c>
      <c r="AC207" s="8">
        <f t="shared" si="15"/>
        <v>19.68</v>
      </c>
      <c r="AD207" s="8">
        <f t="shared" si="15"/>
        <v>20.34</v>
      </c>
      <c r="AE207" s="8">
        <f t="shared" si="15"/>
        <v>0</v>
      </c>
      <c r="AF207" s="8">
        <f t="shared" si="15"/>
        <v>1.73</v>
      </c>
      <c r="AG207" s="8">
        <f t="shared" si="15"/>
        <v>215.9</v>
      </c>
      <c r="AH207" s="8">
        <f t="shared" si="15"/>
        <v>0</v>
      </c>
      <c r="AI207" s="8">
        <f t="shared" si="15"/>
        <v>0</v>
      </c>
      <c r="AJ207" s="8">
        <f t="shared" si="15"/>
        <v>0</v>
      </c>
      <c r="AK207" s="8">
        <f t="shared" si="15"/>
        <v>13.74859</v>
      </c>
      <c r="AL207" s="8">
        <f t="shared" si="15"/>
        <v>44.198169999999998</v>
      </c>
      <c r="AM207" s="8">
        <f t="shared" si="15"/>
        <v>0</v>
      </c>
      <c r="AN207" s="8">
        <f t="shared" si="15"/>
        <v>0</v>
      </c>
      <c r="AO207" s="8">
        <f t="shared" si="15"/>
        <v>13.74859</v>
      </c>
      <c r="AP207" s="8">
        <f t="shared" si="15"/>
        <v>0.4014085</v>
      </c>
      <c r="AQ207" s="8">
        <f t="shared" si="15"/>
        <v>13.74859</v>
      </c>
      <c r="AR207" s="8">
        <f t="shared" si="15"/>
        <v>13.74859</v>
      </c>
      <c r="AS207" s="8">
        <f t="shared" si="15"/>
        <v>13.74859</v>
      </c>
      <c r="AT207" s="8">
        <f t="shared" si="15"/>
        <v>0.4014085</v>
      </c>
      <c r="AU207" s="8">
        <f t="shared" si="15"/>
        <v>0</v>
      </c>
      <c r="AV207" s="8">
        <f t="shared" si="15"/>
        <v>0</v>
      </c>
      <c r="AW207" s="8">
        <f t="shared" si="15"/>
        <v>0</v>
      </c>
      <c r="AX207" s="8">
        <f t="shared" si="15"/>
        <v>0</v>
      </c>
      <c r="AY207" s="8">
        <f t="shared" si="15"/>
        <v>0</v>
      </c>
      <c r="AZ207" s="8">
        <f t="shared" si="6"/>
        <v>0</v>
      </c>
      <c r="BA207" s="8">
        <f t="shared" si="6"/>
        <v>0</v>
      </c>
      <c r="BB207" s="8">
        <f t="shared" si="6"/>
        <v>0</v>
      </c>
      <c r="BC207" s="8">
        <f t="shared" si="6"/>
        <v>0</v>
      </c>
      <c r="BD207" s="8">
        <f t="shared" si="6"/>
        <v>0</v>
      </c>
      <c r="BE207" s="8">
        <f t="shared" ref="BE207:BZ207" si="16">IF(BE17=" ",0,BE17)</f>
        <v>0</v>
      </c>
      <c r="BF207" s="8">
        <f t="shared" si="16"/>
        <v>0</v>
      </c>
      <c r="BG207" s="8">
        <f t="shared" si="16"/>
        <v>0</v>
      </c>
      <c r="BH207" s="8">
        <f t="shared" si="16"/>
        <v>0</v>
      </c>
      <c r="BI207" s="8">
        <f t="shared" si="16"/>
        <v>0</v>
      </c>
      <c r="BJ207" s="8">
        <f t="shared" si="16"/>
        <v>0</v>
      </c>
      <c r="BK207" s="8">
        <f t="shared" si="16"/>
        <v>4.1887499999999998E-4</v>
      </c>
      <c r="BL207" s="8">
        <f t="shared" si="16"/>
        <v>0</v>
      </c>
      <c r="BM207" s="8">
        <f t="shared" si="16"/>
        <v>0</v>
      </c>
      <c r="BN207" s="8">
        <f t="shared" si="16"/>
        <v>0</v>
      </c>
      <c r="BO207" s="8">
        <f t="shared" si="16"/>
        <v>0</v>
      </c>
      <c r="BP207" s="8">
        <f t="shared" si="16"/>
        <v>0</v>
      </c>
      <c r="BQ207" s="8">
        <f t="shared" si="16"/>
        <v>0.18</v>
      </c>
      <c r="BR207" s="8">
        <f t="shared" si="16"/>
        <v>1101.44</v>
      </c>
      <c r="BS207" s="8">
        <f t="shared" si="16"/>
        <v>0</v>
      </c>
      <c r="BT207" s="8">
        <f t="shared" si="16"/>
        <v>0</v>
      </c>
      <c r="BU207" s="8">
        <f t="shared" si="16"/>
        <v>0</v>
      </c>
      <c r="BV207" s="8">
        <f t="shared" si="16"/>
        <v>0</v>
      </c>
      <c r="BW207" s="8">
        <f t="shared" si="16"/>
        <v>0</v>
      </c>
      <c r="BX207" s="8">
        <f t="shared" si="16"/>
        <v>0</v>
      </c>
      <c r="BY207" s="8">
        <f t="shared" si="16"/>
        <v>0</v>
      </c>
      <c r="BZ207" s="8">
        <f t="shared" si="16"/>
        <v>0</v>
      </c>
      <c r="CA207" s="8">
        <f t="shared" si="8"/>
        <v>0</v>
      </c>
      <c r="CB207" s="8">
        <f t="shared" si="8"/>
        <v>0</v>
      </c>
      <c r="CC207" s="8"/>
      <c r="CD207" s="8"/>
      <c r="CE207" s="8"/>
      <c r="CF207" s="8"/>
      <c r="CG207" s="8"/>
      <c r="CH207" s="8"/>
      <c r="CI207" s="8"/>
      <c r="CJ207" s="8"/>
      <c r="CK207" s="8"/>
      <c r="CL207" s="8"/>
      <c r="CM207" s="8"/>
      <c r="CN207" s="8"/>
      <c r="CO207" s="8"/>
      <c r="CP207" s="8"/>
      <c r="CQ207" s="8"/>
      <c r="CR207" s="8"/>
      <c r="CS207" s="8"/>
      <c r="CT207" s="8"/>
      <c r="CU207" s="8"/>
      <c r="CV207" s="8"/>
      <c r="CW207" s="8"/>
      <c r="CX207" s="8"/>
      <c r="CY207" s="8"/>
      <c r="CZ207" s="8"/>
      <c r="DA207" s="8"/>
      <c r="DB207" s="8"/>
      <c r="DC207" s="8"/>
      <c r="DD207" s="8"/>
      <c r="DE207" s="8"/>
      <c r="DF207" s="8"/>
      <c r="DG207" s="8"/>
      <c r="DH207" s="8"/>
      <c r="DI207" s="8"/>
      <c r="DJ207" s="8"/>
      <c r="DK207" s="8"/>
      <c r="DL207" s="8"/>
      <c r="DM207" s="8"/>
      <c r="DN207" s="8"/>
      <c r="DO207" s="8"/>
      <c r="DP207" s="8"/>
      <c r="DQ207" s="8"/>
      <c r="DR207" s="8"/>
      <c r="DS207" s="8"/>
      <c r="DT207" s="8"/>
      <c r="DU207" s="8"/>
      <c r="DV207" s="8"/>
      <c r="DW207" s="8"/>
      <c r="DX207" s="8"/>
      <c r="DY207" s="8"/>
      <c r="DZ207" s="8"/>
      <c r="EA207" s="8"/>
      <c r="EB207" s="8"/>
      <c r="EC207" s="8"/>
      <c r="ED207" s="8"/>
      <c r="EE207" s="8"/>
      <c r="EF207" s="8"/>
      <c r="EG207" s="8"/>
      <c r="EH207" s="8"/>
      <c r="EI207" s="8"/>
      <c r="EJ207" s="8"/>
      <c r="EK207" s="8"/>
      <c r="EL207" s="8"/>
      <c r="EM207" s="8"/>
      <c r="EN207" s="8"/>
      <c r="EO207" s="8"/>
      <c r="EP207" s="8"/>
      <c r="EQ207" s="8"/>
      <c r="ER207" s="8"/>
      <c r="ES207" s="8"/>
      <c r="ET207" s="8"/>
      <c r="EU207" s="8"/>
      <c r="EV207" s="8"/>
      <c r="EW207" s="8"/>
      <c r="EX207" s="8"/>
      <c r="EY207" s="8"/>
      <c r="EZ207" s="8"/>
      <c r="FA207" s="8"/>
      <c r="FB207" s="8"/>
      <c r="FC207" s="8"/>
      <c r="FD207" s="8"/>
      <c r="FE207" s="8"/>
      <c r="FF207" s="8"/>
      <c r="FG207" s="8"/>
      <c r="FH207" s="8"/>
      <c r="FI207" s="8"/>
      <c r="FJ207" s="8"/>
      <c r="FK207" s="8"/>
      <c r="FL207" s="8"/>
      <c r="FM207" s="8"/>
      <c r="FN207" s="8"/>
      <c r="FO207" s="8"/>
      <c r="FP207" s="8"/>
      <c r="FQ207" s="8"/>
      <c r="FR207" s="8"/>
      <c r="FS207" s="8"/>
      <c r="FT207" s="8"/>
      <c r="FU207" s="8"/>
      <c r="FV207" s="8"/>
      <c r="FW207" s="8"/>
      <c r="FX207" s="8"/>
      <c r="FY207" s="8"/>
      <c r="FZ207" s="8"/>
      <c r="GA207" s="8"/>
      <c r="GB207" s="8"/>
      <c r="GC207" s="8"/>
      <c r="GD207" s="8"/>
      <c r="GE207" s="8"/>
      <c r="GF207" s="8"/>
      <c r="GG207" s="8"/>
      <c r="GH207" s="8"/>
      <c r="GI207" s="8"/>
      <c r="GJ207" s="8"/>
      <c r="GK207" s="8"/>
      <c r="GL207" s="8"/>
      <c r="GM207" s="8"/>
      <c r="GN207" s="8"/>
      <c r="GO207" s="8"/>
      <c r="GP207" s="8"/>
      <c r="GQ207" s="8"/>
      <c r="GR207" s="8"/>
      <c r="GS207" s="8"/>
      <c r="GT207" s="8"/>
      <c r="GU207" s="8"/>
      <c r="GV207" s="8"/>
      <c r="GW207" s="8"/>
      <c r="GX207" s="8"/>
      <c r="GY207" s="8"/>
      <c r="GZ207" s="8"/>
      <c r="HA207" s="8"/>
      <c r="HB207" s="8"/>
      <c r="HC207" s="8"/>
      <c r="HD207" s="8"/>
      <c r="HE207" s="8"/>
      <c r="HF207" s="8"/>
      <c r="HG207" s="8"/>
      <c r="HH207" s="8"/>
      <c r="HI207" s="8"/>
      <c r="HJ207" s="8"/>
      <c r="HK207" s="8"/>
      <c r="HL207" s="8"/>
      <c r="HM207" s="8"/>
      <c r="HN207" s="8"/>
      <c r="HO207" s="8"/>
      <c r="HP207" s="8"/>
      <c r="HQ207" s="8"/>
      <c r="HR207" s="8"/>
      <c r="HS207" s="8"/>
      <c r="HT207" s="8"/>
      <c r="HU207" s="8"/>
      <c r="HV207" s="8"/>
      <c r="HW207" s="8"/>
      <c r="HX207" s="8"/>
      <c r="HY207" s="8"/>
      <c r="HZ207" s="8"/>
      <c r="IA207" s="8"/>
      <c r="IB207" s="8"/>
      <c r="IC207" s="8"/>
      <c r="ID207" s="8"/>
      <c r="IE207" s="8"/>
      <c r="IF207" s="8"/>
      <c r="IG207" s="8"/>
      <c r="IH207" s="8"/>
      <c r="II207" s="8"/>
      <c r="IJ207" s="8"/>
      <c r="IK207" s="8"/>
      <c r="IL207" s="8"/>
      <c r="IM207" s="8"/>
      <c r="IN207" s="8"/>
      <c r="IO207" s="8"/>
      <c r="IP207" s="8"/>
      <c r="IQ207" s="8"/>
      <c r="IR207" s="8"/>
      <c r="IS207" s="8"/>
      <c r="IT207" s="8"/>
    </row>
    <row r="208" spans="1:254" s="4" customFormat="1" ht="12" customHeight="1" x14ac:dyDescent="0.15">
      <c r="A208" s="4" t="s">
        <v>178</v>
      </c>
      <c r="B208" s="5" t="s">
        <v>176</v>
      </c>
      <c r="C208" s="8">
        <f t="shared" si="4"/>
        <v>66.63</v>
      </c>
      <c r="D208" s="8">
        <f t="shared" ref="D208:AY208" si="17">IF(D18=" ",0,D18)</f>
        <v>78.36</v>
      </c>
      <c r="E208" s="8">
        <f t="shared" si="17"/>
        <v>44.21</v>
      </c>
      <c r="F208" s="8">
        <f t="shared" si="17"/>
        <v>34.15</v>
      </c>
      <c r="G208" s="8">
        <f t="shared" si="17"/>
        <v>15.12</v>
      </c>
      <c r="H208" s="8">
        <f t="shared" si="17"/>
        <v>19.03</v>
      </c>
      <c r="I208" s="8">
        <f t="shared" si="17"/>
        <v>7.3</v>
      </c>
      <c r="J208" s="8">
        <f t="shared" si="17"/>
        <v>9.66</v>
      </c>
      <c r="K208" s="8">
        <f t="shared" si="17"/>
        <v>2.08</v>
      </c>
      <c r="L208" s="8">
        <f t="shared" si="17"/>
        <v>0</v>
      </c>
      <c r="M208" s="8">
        <f t="shared" si="17"/>
        <v>0</v>
      </c>
      <c r="N208" s="8">
        <f t="shared" si="17"/>
        <v>7.27</v>
      </c>
      <c r="O208" s="8">
        <f t="shared" si="17"/>
        <v>3.38</v>
      </c>
      <c r="P208" s="8">
        <f t="shared" si="17"/>
        <v>2.88</v>
      </c>
      <c r="Q208" s="8">
        <f t="shared" si="17"/>
        <v>0.5</v>
      </c>
      <c r="R208" s="8">
        <f t="shared" si="17"/>
        <v>0.46</v>
      </c>
      <c r="S208" s="8">
        <f t="shared" si="17"/>
        <v>3.35</v>
      </c>
      <c r="T208" s="8">
        <f t="shared" si="17"/>
        <v>0.04</v>
      </c>
      <c r="U208" s="8">
        <f t="shared" si="17"/>
        <v>2.77</v>
      </c>
      <c r="V208" s="8">
        <f t="shared" si="17"/>
        <v>0</v>
      </c>
      <c r="W208" s="8">
        <f t="shared" si="17"/>
        <v>0.15</v>
      </c>
      <c r="X208" s="8">
        <f t="shared" si="17"/>
        <v>0.14000000000000001</v>
      </c>
      <c r="Y208" s="8">
        <f t="shared" si="17"/>
        <v>0.08</v>
      </c>
      <c r="Z208" s="8">
        <f t="shared" si="17"/>
        <v>0.08</v>
      </c>
      <c r="AA208" s="8">
        <f t="shared" si="17"/>
        <v>0.08</v>
      </c>
      <c r="AB208" s="8">
        <f t="shared" si="17"/>
        <v>2.14E-4</v>
      </c>
      <c r="AC208" s="8">
        <f t="shared" si="17"/>
        <v>8.8800000000000008</v>
      </c>
      <c r="AD208" s="8">
        <f t="shared" si="17"/>
        <v>9.5299999999999994</v>
      </c>
      <c r="AE208" s="8">
        <f t="shared" si="17"/>
        <v>0</v>
      </c>
      <c r="AF208" s="8">
        <f t="shared" si="17"/>
        <v>0.78</v>
      </c>
      <c r="AG208" s="8">
        <f t="shared" si="17"/>
        <v>0</v>
      </c>
      <c r="AH208" s="8">
        <f t="shared" si="17"/>
        <v>0</v>
      </c>
      <c r="AI208" s="8">
        <f t="shared" si="17"/>
        <v>0</v>
      </c>
      <c r="AJ208" s="8">
        <f t="shared" si="17"/>
        <v>0</v>
      </c>
      <c r="AK208" s="8">
        <f t="shared" si="17"/>
        <v>0</v>
      </c>
      <c r="AL208" s="8">
        <f t="shared" si="17"/>
        <v>0.08</v>
      </c>
      <c r="AM208" s="8">
        <f t="shared" si="17"/>
        <v>0</v>
      </c>
      <c r="AN208" s="8">
        <f t="shared" si="17"/>
        <v>0</v>
      </c>
      <c r="AO208" s="8">
        <f t="shared" si="17"/>
        <v>0</v>
      </c>
      <c r="AP208" s="8">
        <f t="shared" si="17"/>
        <v>0</v>
      </c>
      <c r="AQ208" s="8">
        <f t="shared" si="17"/>
        <v>0</v>
      </c>
      <c r="AR208" s="8">
        <f t="shared" si="17"/>
        <v>0</v>
      </c>
      <c r="AS208" s="8">
        <f t="shared" si="17"/>
        <v>0</v>
      </c>
      <c r="AT208" s="8">
        <f t="shared" si="17"/>
        <v>0</v>
      </c>
      <c r="AU208" s="8">
        <f t="shared" si="17"/>
        <v>0</v>
      </c>
      <c r="AV208" s="8">
        <f t="shared" si="17"/>
        <v>0</v>
      </c>
      <c r="AW208" s="8">
        <f t="shared" si="17"/>
        <v>0</v>
      </c>
      <c r="AX208" s="8">
        <f t="shared" si="17"/>
        <v>0</v>
      </c>
      <c r="AY208" s="8">
        <f t="shared" si="17"/>
        <v>0</v>
      </c>
      <c r="AZ208" s="8">
        <f t="shared" si="6"/>
        <v>0</v>
      </c>
      <c r="BA208" s="8">
        <f t="shared" si="6"/>
        <v>0</v>
      </c>
      <c r="BB208" s="8">
        <f t="shared" si="6"/>
        <v>0</v>
      </c>
      <c r="BC208" s="8">
        <f t="shared" si="6"/>
        <v>0</v>
      </c>
      <c r="BD208" s="8">
        <f t="shared" si="6"/>
        <v>0</v>
      </c>
      <c r="BE208" s="8">
        <f t="shared" ref="BE208:BZ208" si="18">IF(BE18=" ",0,BE18)</f>
        <v>0</v>
      </c>
      <c r="BF208" s="8">
        <f t="shared" si="18"/>
        <v>0</v>
      </c>
      <c r="BG208" s="8">
        <f t="shared" si="18"/>
        <v>0</v>
      </c>
      <c r="BH208" s="8">
        <f t="shared" si="18"/>
        <v>0</v>
      </c>
      <c r="BI208" s="8">
        <f t="shared" si="18"/>
        <v>0</v>
      </c>
      <c r="BJ208" s="8">
        <f t="shared" si="18"/>
        <v>0</v>
      </c>
      <c r="BK208" s="8">
        <f t="shared" si="18"/>
        <v>0</v>
      </c>
      <c r="BL208" s="8">
        <f t="shared" si="18"/>
        <v>0</v>
      </c>
      <c r="BM208" s="8">
        <f t="shared" si="18"/>
        <v>0</v>
      </c>
      <c r="BN208" s="8">
        <f t="shared" si="18"/>
        <v>0</v>
      </c>
      <c r="BO208" s="8">
        <f t="shared" si="18"/>
        <v>0</v>
      </c>
      <c r="BP208" s="8">
        <f t="shared" si="18"/>
        <v>0</v>
      </c>
      <c r="BQ208" s="8">
        <f t="shared" si="18"/>
        <v>0.15021399999999999</v>
      </c>
      <c r="BR208" s="8">
        <f t="shared" si="18"/>
        <v>316.52</v>
      </c>
      <c r="BS208" s="8">
        <f t="shared" si="18"/>
        <v>0</v>
      </c>
      <c r="BT208" s="8">
        <f t="shared" si="18"/>
        <v>0</v>
      </c>
      <c r="BU208" s="8">
        <f t="shared" si="18"/>
        <v>0</v>
      </c>
      <c r="BV208" s="8">
        <f t="shared" si="18"/>
        <v>0</v>
      </c>
      <c r="BW208" s="8">
        <f t="shared" si="18"/>
        <v>0</v>
      </c>
      <c r="BX208" s="8">
        <f t="shared" si="18"/>
        <v>0</v>
      </c>
      <c r="BY208" s="8">
        <f t="shared" si="18"/>
        <v>0</v>
      </c>
      <c r="BZ208" s="8">
        <f t="shared" si="18"/>
        <v>0</v>
      </c>
      <c r="CA208" s="8">
        <f t="shared" si="8"/>
        <v>0</v>
      </c>
      <c r="CB208" s="8">
        <f t="shared" si="8"/>
        <v>0</v>
      </c>
      <c r="CC208" s="8"/>
      <c r="CD208" s="8"/>
      <c r="CE208" s="8"/>
      <c r="CF208" s="8"/>
      <c r="CG208" s="8"/>
      <c r="CH208" s="8"/>
      <c r="CI208" s="8"/>
      <c r="CJ208" s="8"/>
      <c r="CK208" s="8"/>
      <c r="CL208" s="8"/>
      <c r="CM208" s="8"/>
      <c r="CN208" s="8"/>
      <c r="CO208" s="8"/>
      <c r="CP208" s="8"/>
      <c r="CQ208" s="8"/>
      <c r="CR208" s="8"/>
      <c r="CS208" s="8"/>
      <c r="CT208" s="8"/>
      <c r="CU208" s="8"/>
      <c r="CV208" s="8"/>
      <c r="CW208" s="8"/>
      <c r="CX208" s="8"/>
      <c r="CY208" s="8"/>
      <c r="CZ208" s="8"/>
      <c r="DA208" s="8"/>
      <c r="DB208" s="8"/>
      <c r="DC208" s="8"/>
      <c r="DD208" s="8"/>
      <c r="DE208" s="8"/>
      <c r="DF208" s="8"/>
      <c r="DG208" s="8"/>
      <c r="DH208" s="8"/>
      <c r="DI208" s="8"/>
      <c r="DJ208" s="8"/>
      <c r="DK208" s="8"/>
      <c r="DL208" s="8"/>
      <c r="DM208" s="8"/>
      <c r="DN208" s="8"/>
      <c r="DO208" s="8"/>
      <c r="DP208" s="8"/>
      <c r="DQ208" s="8"/>
      <c r="DR208" s="8"/>
      <c r="DS208" s="8"/>
      <c r="DT208" s="8"/>
      <c r="DU208" s="8"/>
      <c r="DV208" s="8"/>
      <c r="DW208" s="8"/>
      <c r="DX208" s="8"/>
      <c r="DY208" s="8"/>
      <c r="DZ208" s="8"/>
      <c r="EA208" s="8"/>
      <c r="EB208" s="8"/>
      <c r="EC208" s="8"/>
      <c r="ED208" s="8"/>
      <c r="EE208" s="8"/>
      <c r="EF208" s="8"/>
      <c r="EG208" s="8"/>
      <c r="EH208" s="8"/>
      <c r="EI208" s="8"/>
      <c r="EJ208" s="8"/>
      <c r="EK208" s="8"/>
      <c r="EL208" s="8"/>
      <c r="EM208" s="8"/>
      <c r="EN208" s="8"/>
      <c r="EO208" s="8"/>
      <c r="EP208" s="8"/>
      <c r="EQ208" s="8"/>
      <c r="ER208" s="8"/>
      <c r="ES208" s="8"/>
      <c r="ET208" s="8"/>
      <c r="EU208" s="8"/>
      <c r="EV208" s="8"/>
      <c r="EW208" s="8"/>
      <c r="EX208" s="8"/>
      <c r="EY208" s="8"/>
      <c r="EZ208" s="8"/>
      <c r="FA208" s="8"/>
      <c r="FB208" s="8"/>
      <c r="FC208" s="8"/>
      <c r="FD208" s="8"/>
      <c r="FE208" s="8"/>
      <c r="FF208" s="8"/>
      <c r="FG208" s="8"/>
      <c r="FH208" s="8"/>
      <c r="FI208" s="8"/>
      <c r="FJ208" s="8"/>
      <c r="FK208" s="8"/>
      <c r="FL208" s="8"/>
      <c r="FM208" s="8"/>
      <c r="FN208" s="8"/>
      <c r="FO208" s="8"/>
      <c r="FP208" s="8"/>
      <c r="FQ208" s="8"/>
      <c r="FR208" s="8"/>
      <c r="FS208" s="8"/>
      <c r="FT208" s="8"/>
      <c r="FU208" s="8"/>
      <c r="FV208" s="8"/>
      <c r="FW208" s="8"/>
      <c r="FX208" s="8"/>
      <c r="FY208" s="8"/>
      <c r="FZ208" s="8"/>
      <c r="GA208" s="8"/>
      <c r="GB208" s="8"/>
      <c r="GC208" s="8"/>
      <c r="GD208" s="8"/>
      <c r="GE208" s="8"/>
      <c r="GF208" s="8"/>
      <c r="GG208" s="8"/>
      <c r="GH208" s="8"/>
      <c r="GI208" s="8"/>
      <c r="GJ208" s="8"/>
      <c r="GK208" s="8"/>
      <c r="GL208" s="8"/>
      <c r="GM208" s="8"/>
      <c r="GN208" s="8"/>
      <c r="GO208" s="8"/>
      <c r="GP208" s="8"/>
      <c r="GQ208" s="8"/>
      <c r="GR208" s="8"/>
      <c r="GS208" s="8"/>
      <c r="GT208" s="8"/>
      <c r="GU208" s="8"/>
      <c r="GV208" s="8"/>
      <c r="GW208" s="8"/>
      <c r="GX208" s="8"/>
      <c r="GY208" s="8"/>
      <c r="GZ208" s="8"/>
      <c r="HA208" s="8"/>
      <c r="HB208" s="8"/>
      <c r="HC208" s="8"/>
      <c r="HD208" s="8"/>
      <c r="HE208" s="8"/>
      <c r="HF208" s="8"/>
      <c r="HG208" s="8"/>
      <c r="HH208" s="8"/>
      <c r="HI208" s="8"/>
      <c r="HJ208" s="8"/>
      <c r="HK208" s="8"/>
      <c r="HL208" s="8"/>
      <c r="HM208" s="8"/>
      <c r="HN208" s="8"/>
      <c r="HO208" s="8"/>
      <c r="HP208" s="8"/>
      <c r="HQ208" s="8"/>
      <c r="HR208" s="8"/>
      <c r="HS208" s="8"/>
      <c r="HT208" s="8"/>
      <c r="HU208" s="8"/>
      <c r="HV208" s="8"/>
      <c r="HW208" s="8"/>
      <c r="HX208" s="8"/>
      <c r="HY208" s="8"/>
      <c r="HZ208" s="8"/>
      <c r="IA208" s="8"/>
      <c r="IB208" s="8"/>
      <c r="IC208" s="8"/>
      <c r="ID208" s="8"/>
      <c r="IE208" s="8"/>
      <c r="IF208" s="8"/>
      <c r="IG208" s="8"/>
      <c r="IH208" s="8"/>
      <c r="II208" s="8"/>
      <c r="IJ208" s="8"/>
      <c r="IK208" s="8"/>
      <c r="IL208" s="8"/>
      <c r="IM208" s="8"/>
      <c r="IN208" s="8"/>
      <c r="IO208" s="8"/>
      <c r="IP208" s="8"/>
      <c r="IQ208" s="8"/>
      <c r="IR208" s="8"/>
      <c r="IS208" s="8"/>
      <c r="IT208" s="8"/>
    </row>
    <row r="209" spans="1:254" s="4" customFormat="1" ht="12" customHeight="1" x14ac:dyDescent="0.15">
      <c r="A209" s="4" t="s">
        <v>179</v>
      </c>
      <c r="B209" s="5" t="s">
        <v>176</v>
      </c>
      <c r="C209" s="8">
        <f t="shared" si="4"/>
        <v>423204</v>
      </c>
      <c r="D209" s="8">
        <f t="shared" ref="D209:AY209" si="19">IF(D19=" ",0,D19)</f>
        <v>436774</v>
      </c>
      <c r="E209" s="8">
        <f t="shared" si="19"/>
        <v>330189</v>
      </c>
      <c r="F209" s="8">
        <f t="shared" si="19"/>
        <v>106586</v>
      </c>
      <c r="G209" s="8">
        <f t="shared" si="19"/>
        <v>83105.61</v>
      </c>
      <c r="H209" s="8">
        <f t="shared" si="19"/>
        <v>23480.23</v>
      </c>
      <c r="I209" s="8">
        <f t="shared" si="19"/>
        <v>9912.27</v>
      </c>
      <c r="J209" s="8">
        <f t="shared" si="19"/>
        <v>13122.53</v>
      </c>
      <c r="K209" s="8">
        <f t="shared" si="19"/>
        <v>445.43</v>
      </c>
      <c r="L209" s="8">
        <f t="shared" si="19"/>
        <v>1.83</v>
      </c>
      <c r="M209" s="8">
        <f t="shared" si="19"/>
        <v>1.1200000000000001</v>
      </c>
      <c r="N209" s="8">
        <f t="shared" si="19"/>
        <v>95575.53</v>
      </c>
      <c r="O209" s="8">
        <f t="shared" si="19"/>
        <v>20823.78</v>
      </c>
      <c r="P209" s="8">
        <f t="shared" si="19"/>
        <v>19578.349999999999</v>
      </c>
      <c r="Q209" s="8">
        <f t="shared" si="19"/>
        <v>1245.43</v>
      </c>
      <c r="R209" s="8">
        <f t="shared" si="19"/>
        <v>1216.47</v>
      </c>
      <c r="S209" s="8">
        <f t="shared" si="19"/>
        <v>20794.810000000001</v>
      </c>
      <c r="T209" s="8">
        <f t="shared" si="19"/>
        <v>28.96</v>
      </c>
      <c r="U209" s="8">
        <f t="shared" si="19"/>
        <v>21500.54</v>
      </c>
      <c r="V209" s="8">
        <f t="shared" si="19"/>
        <v>25.02</v>
      </c>
      <c r="W209" s="8">
        <f t="shared" si="19"/>
        <v>8077.07</v>
      </c>
      <c r="X209" s="8">
        <f t="shared" si="19"/>
        <v>138.58000000000001</v>
      </c>
      <c r="Y209" s="8">
        <f t="shared" si="19"/>
        <v>4.38</v>
      </c>
      <c r="Z209" s="8">
        <f t="shared" si="19"/>
        <v>4.3795520000000003</v>
      </c>
      <c r="AA209" s="8">
        <f t="shared" si="19"/>
        <v>4.3795520000000003</v>
      </c>
      <c r="AB209" s="8">
        <f t="shared" si="19"/>
        <v>6.9200000000000002E-4</v>
      </c>
      <c r="AC209" s="8">
        <f t="shared" si="19"/>
        <v>12062.44</v>
      </c>
      <c r="AD209" s="8">
        <f t="shared" si="19"/>
        <v>26308.639999999999</v>
      </c>
      <c r="AE209" s="8">
        <f t="shared" si="19"/>
        <v>157.69</v>
      </c>
      <c r="AF209" s="8">
        <f t="shared" si="19"/>
        <v>1060.0899999999999</v>
      </c>
      <c r="AG209" s="8">
        <f t="shared" si="19"/>
        <v>0</v>
      </c>
      <c r="AH209" s="8">
        <f t="shared" si="19"/>
        <v>2.499647</v>
      </c>
      <c r="AI209" s="8">
        <f t="shared" si="19"/>
        <v>20.82</v>
      </c>
      <c r="AJ209" s="8">
        <f t="shared" si="19"/>
        <v>0</v>
      </c>
      <c r="AK209" s="8">
        <f t="shared" si="19"/>
        <v>1.088228</v>
      </c>
      <c r="AL209" s="8">
        <f t="shared" si="19"/>
        <v>5.4677790000000002</v>
      </c>
      <c r="AM209" s="8">
        <f t="shared" si="19"/>
        <v>0</v>
      </c>
      <c r="AN209" s="8">
        <f t="shared" si="19"/>
        <v>3036.51</v>
      </c>
      <c r="AO209" s="8">
        <f t="shared" si="19"/>
        <v>1.088228</v>
      </c>
      <c r="AP209" s="8">
        <f t="shared" si="19"/>
        <v>3.17722E-2</v>
      </c>
      <c r="AQ209" s="8">
        <f t="shared" si="19"/>
        <v>1.088228</v>
      </c>
      <c r="AR209" s="8">
        <f t="shared" si="19"/>
        <v>1.088228</v>
      </c>
      <c r="AS209" s="8">
        <f t="shared" si="19"/>
        <v>1.088228</v>
      </c>
      <c r="AT209" s="8">
        <f t="shared" si="19"/>
        <v>3.17722E-2</v>
      </c>
      <c r="AU209" s="8">
        <f t="shared" si="19"/>
        <v>0</v>
      </c>
      <c r="AV209" s="8">
        <f t="shared" si="19"/>
        <v>0</v>
      </c>
      <c r="AW209" s="8">
        <f t="shared" si="19"/>
        <v>0</v>
      </c>
      <c r="AX209" s="8">
        <f t="shared" si="19"/>
        <v>0</v>
      </c>
      <c r="AY209" s="8">
        <f t="shared" si="19"/>
        <v>0</v>
      </c>
      <c r="AZ209" s="8">
        <f t="shared" si="6"/>
        <v>160.18960000000001</v>
      </c>
      <c r="BA209" s="8">
        <f t="shared" si="6"/>
        <v>3.0000000000000001E-6</v>
      </c>
      <c r="BB209" s="8">
        <f t="shared" si="6"/>
        <v>160.18969999999999</v>
      </c>
      <c r="BC209" s="8">
        <f t="shared" si="6"/>
        <v>156.14259999999999</v>
      </c>
      <c r="BD209" s="8">
        <f t="shared" si="6"/>
        <v>4.0470309999999996</v>
      </c>
      <c r="BE209" s="8">
        <f t="shared" ref="BE209:BZ209" si="20">IF(BE19=" ",0,BE19)</f>
        <v>0</v>
      </c>
      <c r="BF209" s="8">
        <f t="shared" si="20"/>
        <v>0</v>
      </c>
      <c r="BG209" s="8">
        <f t="shared" si="20"/>
        <v>22.65</v>
      </c>
      <c r="BH209" s="8">
        <f t="shared" si="20"/>
        <v>0</v>
      </c>
      <c r="BI209" s="8">
        <f t="shared" si="20"/>
        <v>0</v>
      </c>
      <c r="BJ209" s="8">
        <f t="shared" si="20"/>
        <v>0</v>
      </c>
      <c r="BK209" s="8">
        <f t="shared" si="20"/>
        <v>4.4842500000000002E-4</v>
      </c>
      <c r="BL209" s="8">
        <f t="shared" si="20"/>
        <v>0</v>
      </c>
      <c r="BM209" s="8">
        <f t="shared" si="20"/>
        <v>0</v>
      </c>
      <c r="BN209" s="8">
        <f t="shared" si="20"/>
        <v>0</v>
      </c>
      <c r="BO209" s="8">
        <f t="shared" si="20"/>
        <v>0</v>
      </c>
      <c r="BP209" s="8">
        <f t="shared" si="20"/>
        <v>0</v>
      </c>
      <c r="BQ209" s="8">
        <f t="shared" si="20"/>
        <v>11138.6</v>
      </c>
      <c r="BR209" s="8">
        <f t="shared" si="20"/>
        <v>1647150</v>
      </c>
      <c r="BS209" s="8">
        <f t="shared" si="20"/>
        <v>0</v>
      </c>
      <c r="BT209" s="8">
        <f t="shared" si="20"/>
        <v>0</v>
      </c>
      <c r="BU209" s="8">
        <f t="shared" si="20"/>
        <v>0</v>
      </c>
      <c r="BV209" s="8">
        <f t="shared" si="20"/>
        <v>160.18960000000001</v>
      </c>
      <c r="BW209" s="8">
        <f t="shared" si="20"/>
        <v>160.18969999999999</v>
      </c>
      <c r="BX209" s="8">
        <f t="shared" si="20"/>
        <v>0</v>
      </c>
      <c r="BY209" s="8">
        <f t="shared" si="20"/>
        <v>160.18969999999999</v>
      </c>
      <c r="BZ209" s="8">
        <f t="shared" si="20"/>
        <v>0</v>
      </c>
      <c r="CA209" s="8">
        <f t="shared" si="8"/>
        <v>4.0470309999999996</v>
      </c>
      <c r="CB209" s="8">
        <f t="shared" si="8"/>
        <v>0</v>
      </c>
      <c r="CC209" s="8"/>
      <c r="CD209" s="8"/>
      <c r="CE209" s="8"/>
      <c r="CF209" s="8"/>
      <c r="CG209" s="8"/>
      <c r="CH209" s="8"/>
      <c r="CI209" s="8"/>
      <c r="CJ209" s="8"/>
      <c r="CK209" s="8"/>
      <c r="CL209" s="8"/>
      <c r="CM209" s="8"/>
      <c r="CN209" s="8"/>
      <c r="CO209" s="8"/>
      <c r="CP209" s="8"/>
      <c r="CQ209" s="8"/>
      <c r="CR209" s="8"/>
      <c r="CS209" s="8"/>
      <c r="CT209" s="8"/>
      <c r="CU209" s="8"/>
      <c r="CV209" s="8"/>
      <c r="CW209" s="8"/>
      <c r="CX209" s="8"/>
      <c r="CY209" s="8"/>
      <c r="CZ209" s="8"/>
      <c r="DA209" s="8"/>
      <c r="DB209" s="8"/>
      <c r="DC209" s="8"/>
      <c r="DD209" s="8"/>
      <c r="DE209" s="8"/>
      <c r="DF209" s="8"/>
      <c r="DG209" s="8"/>
      <c r="DH209" s="8"/>
      <c r="DI209" s="8"/>
      <c r="DJ209" s="8"/>
      <c r="DK209" s="8"/>
      <c r="DL209" s="8"/>
      <c r="DM209" s="8"/>
      <c r="DN209" s="8"/>
      <c r="DO209" s="8"/>
      <c r="DP209" s="8"/>
      <c r="DQ209" s="8"/>
      <c r="DR209" s="8"/>
      <c r="DS209" s="8"/>
      <c r="DT209" s="8"/>
      <c r="DU209" s="8"/>
      <c r="DV209" s="8"/>
      <c r="DW209" s="8"/>
      <c r="DX209" s="8"/>
      <c r="DY209" s="8"/>
      <c r="DZ209" s="8"/>
      <c r="EA209" s="8"/>
      <c r="EB209" s="8"/>
      <c r="EC209" s="8"/>
      <c r="ED209" s="8"/>
      <c r="EE209" s="8"/>
      <c r="EF209" s="8"/>
      <c r="EG209" s="8"/>
      <c r="EH209" s="8"/>
      <c r="EI209" s="8"/>
      <c r="EJ209" s="8"/>
      <c r="EK209" s="8"/>
      <c r="EL209" s="8"/>
      <c r="EM209" s="8"/>
      <c r="EN209" s="8"/>
      <c r="EO209" s="8"/>
      <c r="EP209" s="8"/>
      <c r="EQ209" s="8"/>
      <c r="ER209" s="8"/>
      <c r="ES209" s="8"/>
      <c r="ET209" s="8"/>
      <c r="EU209" s="8"/>
      <c r="EV209" s="8"/>
      <c r="EW209" s="8"/>
      <c r="EX209" s="8"/>
      <c r="EY209" s="8"/>
      <c r="EZ209" s="8"/>
      <c r="FA209" s="8"/>
      <c r="FB209" s="8"/>
      <c r="FC209" s="8"/>
      <c r="FD209" s="8"/>
      <c r="FE209" s="8"/>
      <c r="FF209" s="8"/>
      <c r="FG209" s="8"/>
      <c r="FH209" s="8"/>
      <c r="FI209" s="8"/>
      <c r="FJ209" s="8"/>
      <c r="FK209" s="8"/>
      <c r="FL209" s="8"/>
      <c r="FM209" s="8"/>
      <c r="FN209" s="8"/>
      <c r="FO209" s="8"/>
      <c r="FP209" s="8"/>
      <c r="FQ209" s="8"/>
      <c r="FR209" s="8"/>
      <c r="FS209" s="8"/>
      <c r="FT209" s="8"/>
      <c r="FU209" s="8"/>
      <c r="FV209" s="8"/>
      <c r="FW209" s="8"/>
      <c r="FX209" s="8"/>
      <c r="FY209" s="8"/>
      <c r="FZ209" s="8"/>
      <c r="GA209" s="8"/>
      <c r="GB209" s="8"/>
      <c r="GC209" s="8"/>
      <c r="GD209" s="8"/>
      <c r="GE209" s="8"/>
      <c r="GF209" s="8"/>
      <c r="GG209" s="8"/>
      <c r="GH209" s="8"/>
      <c r="GI209" s="8"/>
      <c r="GJ209" s="8"/>
      <c r="GK209" s="8"/>
      <c r="GL209" s="8"/>
      <c r="GM209" s="8"/>
      <c r="GN209" s="8"/>
      <c r="GO209" s="8"/>
      <c r="GP209" s="8"/>
      <c r="GQ209" s="8"/>
      <c r="GR209" s="8"/>
      <c r="GS209" s="8"/>
      <c r="GT209" s="8"/>
      <c r="GU209" s="8"/>
      <c r="GV209" s="8"/>
      <c r="GW209" s="8"/>
      <c r="GX209" s="8"/>
      <c r="GY209" s="8"/>
      <c r="GZ209" s="8"/>
      <c r="HA209" s="8"/>
      <c r="HB209" s="8"/>
      <c r="HC209" s="8"/>
      <c r="HD209" s="8"/>
      <c r="HE209" s="8"/>
      <c r="HF209" s="8"/>
      <c r="HG209" s="8"/>
      <c r="HH209" s="8"/>
      <c r="HI209" s="8"/>
      <c r="HJ209" s="8"/>
      <c r="HK209" s="8"/>
      <c r="HL209" s="8"/>
      <c r="HM209" s="8"/>
      <c r="HN209" s="8"/>
      <c r="HO209" s="8"/>
      <c r="HP209" s="8"/>
      <c r="HQ209" s="8"/>
      <c r="HR209" s="8"/>
      <c r="HS209" s="8"/>
      <c r="HT209" s="8"/>
      <c r="HU209" s="8"/>
      <c r="HV209" s="8"/>
      <c r="HW209" s="8"/>
      <c r="HX209" s="8"/>
      <c r="HY209" s="8"/>
      <c r="HZ209" s="8"/>
      <c r="IA209" s="8"/>
      <c r="IB209" s="8"/>
      <c r="IC209" s="8"/>
      <c r="ID209" s="8"/>
      <c r="IE209" s="8"/>
      <c r="IF209" s="8"/>
      <c r="IG209" s="8"/>
      <c r="IH209" s="8"/>
      <c r="II209" s="8"/>
      <c r="IJ209" s="8"/>
      <c r="IK209" s="8"/>
      <c r="IL209" s="8"/>
      <c r="IM209" s="8"/>
      <c r="IN209" s="8"/>
      <c r="IO209" s="8"/>
      <c r="IP209" s="8"/>
      <c r="IQ209" s="8"/>
      <c r="IR209" s="8"/>
      <c r="IS209" s="8"/>
      <c r="IT209" s="8"/>
    </row>
    <row r="210" spans="1:254" s="4" customFormat="1" ht="12" customHeight="1" x14ac:dyDescent="0.15">
      <c r="A210" s="4" t="s">
        <v>180</v>
      </c>
      <c r="B210" s="5" t="s">
        <v>176</v>
      </c>
      <c r="C210" s="8">
        <f t="shared" si="4"/>
        <v>7597.68</v>
      </c>
      <c r="D210" s="8">
        <f t="shared" ref="D210:AY210" si="21">IF(D20=" ",0,D20)</f>
        <v>11311.41</v>
      </c>
      <c r="E210" s="8">
        <f t="shared" si="21"/>
        <v>4316.96</v>
      </c>
      <c r="F210" s="8">
        <f t="shared" si="21"/>
        <v>6994.44</v>
      </c>
      <c r="G210" s="8">
        <f t="shared" si="21"/>
        <v>1971.12</v>
      </c>
      <c r="H210" s="8">
        <f t="shared" si="21"/>
        <v>5023.33</v>
      </c>
      <c r="I210" s="8">
        <f t="shared" si="21"/>
        <v>1309.6500000000001</v>
      </c>
      <c r="J210" s="8">
        <f t="shared" si="21"/>
        <v>1733.8</v>
      </c>
      <c r="K210" s="8">
        <f t="shared" si="21"/>
        <v>1979.88</v>
      </c>
      <c r="L210" s="8">
        <f t="shared" si="21"/>
        <v>0</v>
      </c>
      <c r="M210" s="8">
        <f t="shared" si="21"/>
        <v>211.54</v>
      </c>
      <c r="N210" s="8">
        <f t="shared" si="21"/>
        <v>509.99</v>
      </c>
      <c r="O210" s="8">
        <f t="shared" si="21"/>
        <v>355.99</v>
      </c>
      <c r="P210" s="8">
        <f t="shared" si="21"/>
        <v>258.02</v>
      </c>
      <c r="Q210" s="8">
        <f t="shared" si="21"/>
        <v>97.96</v>
      </c>
      <c r="R210" s="8">
        <f t="shared" si="21"/>
        <v>66.92</v>
      </c>
      <c r="S210" s="8">
        <f t="shared" si="21"/>
        <v>324.94</v>
      </c>
      <c r="T210" s="8">
        <f t="shared" si="21"/>
        <v>31.04</v>
      </c>
      <c r="U210" s="8">
        <f t="shared" si="21"/>
        <v>266.2</v>
      </c>
      <c r="V210" s="8">
        <f t="shared" si="21"/>
        <v>0.28999999999999998</v>
      </c>
      <c r="W210" s="8">
        <f t="shared" si="21"/>
        <v>13.21</v>
      </c>
      <c r="X210" s="8">
        <f t="shared" si="21"/>
        <v>138.05000000000001</v>
      </c>
      <c r="Y210" s="8">
        <f t="shared" si="21"/>
        <v>100.65</v>
      </c>
      <c r="Z210" s="8">
        <f t="shared" si="21"/>
        <v>100.65</v>
      </c>
      <c r="AA210" s="8">
        <f t="shared" si="21"/>
        <v>100.65</v>
      </c>
      <c r="AB210" s="8">
        <f t="shared" si="21"/>
        <v>2.3E-5</v>
      </c>
      <c r="AC210" s="8">
        <f t="shared" si="21"/>
        <v>1593.73</v>
      </c>
      <c r="AD210" s="8">
        <f t="shared" si="21"/>
        <v>1627.96</v>
      </c>
      <c r="AE210" s="8">
        <f t="shared" si="21"/>
        <v>0</v>
      </c>
      <c r="AF210" s="8">
        <f t="shared" si="21"/>
        <v>140.06</v>
      </c>
      <c r="AG210" s="8">
        <f t="shared" si="21"/>
        <v>0</v>
      </c>
      <c r="AH210" s="8">
        <f t="shared" si="21"/>
        <v>0</v>
      </c>
      <c r="AI210" s="8">
        <f t="shared" si="21"/>
        <v>0</v>
      </c>
      <c r="AJ210" s="8">
        <f t="shared" si="21"/>
        <v>0</v>
      </c>
      <c r="AK210" s="8">
        <f t="shared" si="21"/>
        <v>205.53899999999999</v>
      </c>
      <c r="AL210" s="8">
        <f t="shared" si="21"/>
        <v>306.18900000000002</v>
      </c>
      <c r="AM210" s="8">
        <f t="shared" si="21"/>
        <v>0</v>
      </c>
      <c r="AN210" s="8">
        <f t="shared" si="21"/>
        <v>0</v>
      </c>
      <c r="AO210" s="8">
        <f t="shared" si="21"/>
        <v>205.53899999999999</v>
      </c>
      <c r="AP210" s="8">
        <f t="shared" si="21"/>
        <v>6.0009870000000003</v>
      </c>
      <c r="AQ210" s="8">
        <f t="shared" si="21"/>
        <v>205.53899999999999</v>
      </c>
      <c r="AR210" s="8">
        <f t="shared" si="21"/>
        <v>205.53899999999999</v>
      </c>
      <c r="AS210" s="8">
        <f t="shared" si="21"/>
        <v>205.53899999999999</v>
      </c>
      <c r="AT210" s="8">
        <f t="shared" si="21"/>
        <v>6.0009870000000003</v>
      </c>
      <c r="AU210" s="8">
        <f t="shared" si="21"/>
        <v>0</v>
      </c>
      <c r="AV210" s="8">
        <f t="shared" si="21"/>
        <v>0</v>
      </c>
      <c r="AW210" s="8">
        <f t="shared" si="21"/>
        <v>0</v>
      </c>
      <c r="AX210" s="8">
        <f t="shared" si="21"/>
        <v>0</v>
      </c>
      <c r="AY210" s="8">
        <f t="shared" si="21"/>
        <v>0</v>
      </c>
      <c r="AZ210" s="8">
        <f t="shared" si="6"/>
        <v>0</v>
      </c>
      <c r="BA210" s="8">
        <f t="shared" si="6"/>
        <v>0</v>
      </c>
      <c r="BB210" s="8">
        <f t="shared" si="6"/>
        <v>0</v>
      </c>
      <c r="BC210" s="8">
        <f t="shared" si="6"/>
        <v>0</v>
      </c>
      <c r="BD210" s="8">
        <f t="shared" si="6"/>
        <v>0</v>
      </c>
      <c r="BE210" s="8">
        <f t="shared" ref="BE210:BZ210" si="22">IF(BE20=" ",0,BE20)</f>
        <v>0</v>
      </c>
      <c r="BF210" s="8">
        <f t="shared" si="22"/>
        <v>0</v>
      </c>
      <c r="BG210" s="8">
        <f t="shared" si="22"/>
        <v>0</v>
      </c>
      <c r="BH210" s="8">
        <f t="shared" si="22"/>
        <v>0</v>
      </c>
      <c r="BI210" s="8">
        <f t="shared" si="22"/>
        <v>0</v>
      </c>
      <c r="BJ210" s="8">
        <f t="shared" si="22"/>
        <v>0</v>
      </c>
      <c r="BK210" s="8">
        <f t="shared" si="22"/>
        <v>2.1687300000000002E-5</v>
      </c>
      <c r="BL210" s="8">
        <f t="shared" si="22"/>
        <v>0</v>
      </c>
      <c r="BM210" s="8">
        <f t="shared" si="22"/>
        <v>0</v>
      </c>
      <c r="BN210" s="8">
        <f t="shared" si="22"/>
        <v>0</v>
      </c>
      <c r="BO210" s="8">
        <f t="shared" si="22"/>
        <v>0</v>
      </c>
      <c r="BP210" s="8">
        <f t="shared" si="22"/>
        <v>0</v>
      </c>
      <c r="BQ210" s="8">
        <f t="shared" si="22"/>
        <v>13.500019999999999</v>
      </c>
      <c r="BR210" s="8">
        <f t="shared" si="22"/>
        <v>47649.13</v>
      </c>
      <c r="BS210" s="8">
        <f t="shared" si="22"/>
        <v>0</v>
      </c>
      <c r="BT210" s="8">
        <f t="shared" si="22"/>
        <v>0</v>
      </c>
      <c r="BU210" s="8">
        <f t="shared" si="22"/>
        <v>0</v>
      </c>
      <c r="BV210" s="8">
        <f t="shared" si="22"/>
        <v>0</v>
      </c>
      <c r="BW210" s="8">
        <f t="shared" si="22"/>
        <v>0</v>
      </c>
      <c r="BX210" s="8">
        <f t="shared" si="22"/>
        <v>0</v>
      </c>
      <c r="BY210" s="8">
        <f t="shared" si="22"/>
        <v>0</v>
      </c>
      <c r="BZ210" s="8">
        <f t="shared" si="22"/>
        <v>0</v>
      </c>
      <c r="CA210" s="8">
        <f t="shared" si="8"/>
        <v>0</v>
      </c>
      <c r="CB210" s="8">
        <f t="shared" si="8"/>
        <v>0</v>
      </c>
      <c r="CC210" s="8"/>
      <c r="CD210" s="8"/>
      <c r="CE210" s="8"/>
      <c r="CF210" s="8"/>
      <c r="CG210" s="8"/>
      <c r="CH210" s="8"/>
      <c r="CI210" s="8"/>
      <c r="CJ210" s="8"/>
      <c r="CK210" s="8"/>
      <c r="CL210" s="8"/>
      <c r="CM210" s="8"/>
      <c r="CN210" s="8"/>
      <c r="CO210" s="8"/>
      <c r="CP210" s="8"/>
      <c r="CQ210" s="8"/>
      <c r="CR210" s="8"/>
      <c r="CS210" s="8"/>
      <c r="CT210" s="8"/>
      <c r="CU210" s="8"/>
      <c r="CV210" s="8"/>
      <c r="CW210" s="8"/>
      <c r="CX210" s="8"/>
      <c r="CY210" s="8"/>
      <c r="CZ210" s="8"/>
      <c r="DA210" s="8"/>
      <c r="DB210" s="8"/>
      <c r="DC210" s="8"/>
      <c r="DD210" s="8"/>
      <c r="DE210" s="8"/>
      <c r="DF210" s="8"/>
      <c r="DG210" s="8"/>
      <c r="DH210" s="8"/>
      <c r="DI210" s="8"/>
      <c r="DJ210" s="8"/>
      <c r="DK210" s="8"/>
      <c r="DL210" s="8"/>
      <c r="DM210" s="8"/>
      <c r="DN210" s="8"/>
      <c r="DO210" s="8"/>
      <c r="DP210" s="8"/>
      <c r="DQ210" s="8"/>
      <c r="DR210" s="8"/>
      <c r="DS210" s="8"/>
      <c r="DT210" s="8"/>
      <c r="DU210" s="8"/>
      <c r="DV210" s="8"/>
      <c r="DW210" s="8"/>
      <c r="DX210" s="8"/>
      <c r="DY210" s="8"/>
      <c r="DZ210" s="8"/>
      <c r="EA210" s="8"/>
      <c r="EB210" s="8"/>
      <c r="EC210" s="8"/>
      <c r="ED210" s="8"/>
      <c r="EE210" s="8"/>
      <c r="EF210" s="8"/>
      <c r="EG210" s="8"/>
      <c r="EH210" s="8"/>
      <c r="EI210" s="8"/>
      <c r="EJ210" s="8"/>
      <c r="EK210" s="8"/>
      <c r="EL210" s="8"/>
      <c r="EM210" s="8"/>
      <c r="EN210" s="8"/>
      <c r="EO210" s="8"/>
      <c r="EP210" s="8"/>
      <c r="EQ210" s="8"/>
      <c r="ER210" s="8"/>
      <c r="ES210" s="8"/>
      <c r="ET210" s="8"/>
      <c r="EU210" s="8"/>
      <c r="EV210" s="8"/>
      <c r="EW210" s="8"/>
      <c r="EX210" s="8"/>
      <c r="EY210" s="8"/>
      <c r="EZ210" s="8"/>
      <c r="FA210" s="8"/>
      <c r="FB210" s="8"/>
      <c r="FC210" s="8"/>
      <c r="FD210" s="8"/>
      <c r="FE210" s="8"/>
      <c r="FF210" s="8"/>
      <c r="FG210" s="8"/>
      <c r="FH210" s="8"/>
      <c r="FI210" s="8"/>
      <c r="FJ210" s="8"/>
      <c r="FK210" s="8"/>
      <c r="FL210" s="8"/>
      <c r="FM210" s="8"/>
      <c r="FN210" s="8"/>
      <c r="FO210" s="8"/>
      <c r="FP210" s="8"/>
      <c r="FQ210" s="8"/>
      <c r="FR210" s="8"/>
      <c r="FS210" s="8"/>
      <c r="FT210" s="8"/>
      <c r="FU210" s="8"/>
      <c r="FV210" s="8"/>
      <c r="FW210" s="8"/>
      <c r="FX210" s="8"/>
      <c r="FY210" s="8"/>
      <c r="FZ210" s="8"/>
      <c r="GA210" s="8"/>
      <c r="GB210" s="8"/>
      <c r="GC210" s="8"/>
      <c r="GD210" s="8"/>
      <c r="GE210" s="8"/>
      <c r="GF210" s="8"/>
      <c r="GG210" s="8"/>
      <c r="GH210" s="8"/>
      <c r="GI210" s="8"/>
      <c r="GJ210" s="8"/>
      <c r="GK210" s="8"/>
      <c r="GL210" s="8"/>
      <c r="GM210" s="8"/>
      <c r="GN210" s="8"/>
      <c r="GO210" s="8"/>
      <c r="GP210" s="8"/>
      <c r="GQ210" s="8"/>
      <c r="GR210" s="8"/>
      <c r="GS210" s="8"/>
      <c r="GT210" s="8"/>
      <c r="GU210" s="8"/>
      <c r="GV210" s="8"/>
      <c r="GW210" s="8"/>
      <c r="GX210" s="8"/>
      <c r="GY210" s="8"/>
      <c r="GZ210" s="8"/>
      <c r="HA210" s="8"/>
      <c r="HB210" s="8"/>
      <c r="HC210" s="8"/>
      <c r="HD210" s="8"/>
      <c r="HE210" s="8"/>
      <c r="HF210" s="8"/>
      <c r="HG210" s="8"/>
      <c r="HH210" s="8"/>
      <c r="HI210" s="8"/>
      <c r="HJ210" s="8"/>
      <c r="HK210" s="8"/>
      <c r="HL210" s="8"/>
      <c r="HM210" s="8"/>
      <c r="HN210" s="8"/>
      <c r="HO210" s="8"/>
      <c r="HP210" s="8"/>
      <c r="HQ210" s="8"/>
      <c r="HR210" s="8"/>
      <c r="HS210" s="8"/>
      <c r="HT210" s="8"/>
      <c r="HU210" s="8"/>
      <c r="HV210" s="8"/>
      <c r="HW210" s="8"/>
      <c r="HX210" s="8"/>
      <c r="HY210" s="8"/>
      <c r="HZ210" s="8"/>
      <c r="IA210" s="8"/>
      <c r="IB210" s="8"/>
      <c r="IC210" s="8"/>
      <c r="ID210" s="8"/>
      <c r="IE210" s="8"/>
      <c r="IF210" s="8"/>
      <c r="IG210" s="8"/>
      <c r="IH210" s="8"/>
      <c r="II210" s="8"/>
      <c r="IJ210" s="8"/>
      <c r="IK210" s="8"/>
      <c r="IL210" s="8"/>
      <c r="IM210" s="8"/>
      <c r="IN210" s="8"/>
      <c r="IO210" s="8"/>
      <c r="IP210" s="8"/>
      <c r="IQ210" s="8"/>
      <c r="IR210" s="8"/>
      <c r="IS210" s="8"/>
      <c r="IT210" s="8"/>
    </row>
    <row r="211" spans="1:254" s="4" customFormat="1" ht="12" customHeight="1" x14ac:dyDescent="0.15">
      <c r="A211" s="4" t="s">
        <v>181</v>
      </c>
      <c r="B211" s="5" t="s">
        <v>176</v>
      </c>
      <c r="C211" s="8">
        <f t="shared" si="4"/>
        <v>732.46</v>
      </c>
      <c r="D211" s="8">
        <f t="shared" ref="D211:AY211" si="23">IF(D21=" ",0,D21)</f>
        <v>732.47</v>
      </c>
      <c r="E211" s="8">
        <f t="shared" si="23"/>
        <v>725.24</v>
      </c>
      <c r="F211" s="8">
        <f t="shared" si="23"/>
        <v>7.23</v>
      </c>
      <c r="G211" s="8">
        <f t="shared" si="23"/>
        <v>7.16</v>
      </c>
      <c r="H211" s="8">
        <f t="shared" si="23"/>
        <v>7.0000000000000007E-2</v>
      </c>
      <c r="I211" s="8">
        <f t="shared" si="23"/>
        <v>0.03</v>
      </c>
      <c r="J211" s="8">
        <f t="shared" si="23"/>
        <v>0.04</v>
      </c>
      <c r="K211" s="8">
        <f t="shared" si="23"/>
        <v>0</v>
      </c>
      <c r="L211" s="8">
        <f t="shared" si="23"/>
        <v>0</v>
      </c>
      <c r="M211" s="8">
        <f t="shared" si="23"/>
        <v>0</v>
      </c>
      <c r="N211" s="8">
        <f t="shared" si="23"/>
        <v>4985.22</v>
      </c>
      <c r="O211" s="8">
        <f t="shared" si="23"/>
        <v>33.53</v>
      </c>
      <c r="P211" s="8">
        <f t="shared" si="23"/>
        <v>33.49</v>
      </c>
      <c r="Q211" s="8">
        <f t="shared" si="23"/>
        <v>0.04</v>
      </c>
      <c r="R211" s="8">
        <f t="shared" si="23"/>
        <v>0.04</v>
      </c>
      <c r="S211" s="8">
        <f t="shared" si="23"/>
        <v>33.53</v>
      </c>
      <c r="T211" s="8">
        <f t="shared" si="23"/>
        <v>0</v>
      </c>
      <c r="U211" s="8">
        <f t="shared" si="23"/>
        <v>23.63</v>
      </c>
      <c r="V211" s="8">
        <f t="shared" si="23"/>
        <v>0.02</v>
      </c>
      <c r="W211" s="8">
        <f t="shared" si="23"/>
        <v>294.92</v>
      </c>
      <c r="X211" s="8">
        <f t="shared" si="23"/>
        <v>0.02</v>
      </c>
      <c r="Y211" s="8">
        <f t="shared" si="23"/>
        <v>0</v>
      </c>
      <c r="Z211" s="8">
        <f t="shared" si="23"/>
        <v>0</v>
      </c>
      <c r="AA211" s="8">
        <f t="shared" si="23"/>
        <v>0</v>
      </c>
      <c r="AB211" s="8">
        <f t="shared" si="23"/>
        <v>2.3E-5</v>
      </c>
      <c r="AC211" s="8">
        <f t="shared" si="23"/>
        <v>0.04</v>
      </c>
      <c r="AD211" s="8">
        <f t="shared" si="23"/>
        <v>0.01</v>
      </c>
      <c r="AE211" s="8">
        <f t="shared" si="23"/>
        <v>697.92</v>
      </c>
      <c r="AF211" s="8">
        <f t="shared" si="23"/>
        <v>0</v>
      </c>
      <c r="AG211" s="8">
        <f t="shared" si="23"/>
        <v>0</v>
      </c>
      <c r="AH211" s="8">
        <f t="shared" si="23"/>
        <v>0</v>
      </c>
      <c r="AI211" s="8">
        <f t="shared" si="23"/>
        <v>0</v>
      </c>
      <c r="AJ211" s="8">
        <f t="shared" si="23"/>
        <v>168</v>
      </c>
      <c r="AK211" s="8">
        <f t="shared" si="23"/>
        <v>0</v>
      </c>
      <c r="AL211" s="8">
        <f t="shared" si="23"/>
        <v>0</v>
      </c>
      <c r="AM211" s="8">
        <f t="shared" si="23"/>
        <v>0</v>
      </c>
      <c r="AN211" s="8">
        <f t="shared" si="23"/>
        <v>0</v>
      </c>
      <c r="AO211" s="8">
        <f t="shared" si="23"/>
        <v>0</v>
      </c>
      <c r="AP211" s="8">
        <f t="shared" si="23"/>
        <v>0</v>
      </c>
      <c r="AQ211" s="8">
        <f t="shared" si="23"/>
        <v>0</v>
      </c>
      <c r="AR211" s="8">
        <f t="shared" si="23"/>
        <v>0</v>
      </c>
      <c r="AS211" s="8">
        <f t="shared" si="23"/>
        <v>0</v>
      </c>
      <c r="AT211" s="8">
        <f t="shared" si="23"/>
        <v>0</v>
      </c>
      <c r="AU211" s="8">
        <f t="shared" si="23"/>
        <v>0</v>
      </c>
      <c r="AV211" s="8">
        <f t="shared" si="23"/>
        <v>0</v>
      </c>
      <c r="AW211" s="8">
        <f t="shared" si="23"/>
        <v>0</v>
      </c>
      <c r="AX211" s="8">
        <f t="shared" si="23"/>
        <v>0</v>
      </c>
      <c r="AY211" s="8">
        <f t="shared" si="23"/>
        <v>0</v>
      </c>
      <c r="AZ211" s="8">
        <f t="shared" si="6"/>
        <v>697.92</v>
      </c>
      <c r="BA211" s="8">
        <f t="shared" si="6"/>
        <v>3.0000000000000001E-6</v>
      </c>
      <c r="BB211" s="8">
        <f t="shared" si="6"/>
        <v>697.92</v>
      </c>
      <c r="BC211" s="8">
        <f t="shared" si="6"/>
        <v>572.3768</v>
      </c>
      <c r="BD211" s="8">
        <f t="shared" si="6"/>
        <v>125.5432</v>
      </c>
      <c r="BE211" s="8">
        <f t="shared" ref="BE211:BZ211" si="24">IF(BE21=" ",0,BE21)</f>
        <v>3.0000000000000001E-6</v>
      </c>
      <c r="BF211" s="8">
        <f t="shared" si="24"/>
        <v>3.0000000000000001E-6</v>
      </c>
      <c r="BG211" s="8">
        <f t="shared" si="24"/>
        <v>168</v>
      </c>
      <c r="BH211" s="8">
        <f t="shared" si="24"/>
        <v>0</v>
      </c>
      <c r="BI211" s="8">
        <f t="shared" si="24"/>
        <v>0</v>
      </c>
      <c r="BJ211" s="8">
        <f t="shared" si="24"/>
        <v>0</v>
      </c>
      <c r="BK211" s="8">
        <f t="shared" si="24"/>
        <v>0</v>
      </c>
      <c r="BL211" s="8">
        <f t="shared" si="24"/>
        <v>0</v>
      </c>
      <c r="BM211" s="8">
        <f t="shared" si="24"/>
        <v>0</v>
      </c>
      <c r="BN211" s="8">
        <f t="shared" si="24"/>
        <v>0</v>
      </c>
      <c r="BO211" s="8">
        <f t="shared" si="24"/>
        <v>0</v>
      </c>
      <c r="BP211" s="8">
        <f t="shared" si="24"/>
        <v>0</v>
      </c>
      <c r="BQ211" s="8">
        <f t="shared" si="24"/>
        <v>294.94</v>
      </c>
      <c r="BR211" s="8">
        <f t="shared" si="24"/>
        <v>7314.25</v>
      </c>
      <c r="BS211" s="8">
        <f t="shared" si="24"/>
        <v>0</v>
      </c>
      <c r="BT211" s="8">
        <f t="shared" si="24"/>
        <v>0</v>
      </c>
      <c r="BU211" s="8">
        <f t="shared" si="24"/>
        <v>0</v>
      </c>
      <c r="BV211" s="8">
        <f t="shared" si="24"/>
        <v>697.92</v>
      </c>
      <c r="BW211" s="8">
        <f t="shared" si="24"/>
        <v>697.92</v>
      </c>
      <c r="BX211" s="8">
        <f t="shared" si="24"/>
        <v>0</v>
      </c>
      <c r="BY211" s="8">
        <f t="shared" si="24"/>
        <v>697.92</v>
      </c>
      <c r="BZ211" s="8">
        <f t="shared" si="24"/>
        <v>0</v>
      </c>
      <c r="CA211" s="8">
        <f t="shared" si="8"/>
        <v>125.5432</v>
      </c>
      <c r="CB211" s="8">
        <f t="shared" si="8"/>
        <v>3.0000000000000001E-6</v>
      </c>
      <c r="CC211" s="8"/>
      <c r="CD211" s="8"/>
      <c r="CE211" s="8"/>
      <c r="CF211" s="8"/>
      <c r="CG211" s="8"/>
      <c r="CH211" s="8"/>
      <c r="CI211" s="8"/>
      <c r="CJ211" s="8"/>
      <c r="CK211" s="8"/>
      <c r="CL211" s="8"/>
      <c r="CM211" s="8"/>
      <c r="CN211" s="8"/>
      <c r="CO211" s="8"/>
      <c r="CP211" s="8"/>
      <c r="CQ211" s="8"/>
      <c r="CR211" s="8"/>
      <c r="CS211" s="8"/>
      <c r="CT211" s="8"/>
      <c r="CU211" s="8"/>
      <c r="CV211" s="8"/>
      <c r="CW211" s="8"/>
      <c r="CX211" s="8"/>
      <c r="CY211" s="8"/>
      <c r="CZ211" s="8"/>
      <c r="DA211" s="8"/>
      <c r="DB211" s="8"/>
      <c r="DC211" s="8"/>
      <c r="DD211" s="8"/>
      <c r="DE211" s="8"/>
      <c r="DF211" s="8"/>
      <c r="DG211" s="8"/>
      <c r="DH211" s="8"/>
      <c r="DI211" s="8"/>
      <c r="DJ211" s="8"/>
      <c r="DK211" s="8"/>
      <c r="DL211" s="8"/>
      <c r="DM211" s="8"/>
      <c r="DN211" s="8"/>
      <c r="DO211" s="8"/>
      <c r="DP211" s="8"/>
      <c r="DQ211" s="8"/>
      <c r="DR211" s="8"/>
      <c r="DS211" s="8"/>
      <c r="DT211" s="8"/>
      <c r="DU211" s="8"/>
      <c r="DV211" s="8"/>
      <c r="DW211" s="8"/>
      <c r="DX211" s="8"/>
      <c r="DY211" s="8"/>
      <c r="DZ211" s="8"/>
      <c r="EA211" s="8"/>
      <c r="EB211" s="8"/>
      <c r="EC211" s="8"/>
      <c r="ED211" s="8"/>
      <c r="EE211" s="8"/>
      <c r="EF211" s="8"/>
      <c r="EG211" s="8"/>
      <c r="EH211" s="8"/>
      <c r="EI211" s="8"/>
      <c r="EJ211" s="8"/>
      <c r="EK211" s="8"/>
      <c r="EL211" s="8"/>
      <c r="EM211" s="8"/>
      <c r="EN211" s="8"/>
      <c r="EO211" s="8"/>
      <c r="EP211" s="8"/>
      <c r="EQ211" s="8"/>
      <c r="ER211" s="8"/>
      <c r="ES211" s="8"/>
      <c r="ET211" s="8"/>
      <c r="EU211" s="8"/>
      <c r="EV211" s="8"/>
      <c r="EW211" s="8"/>
      <c r="EX211" s="8"/>
      <c r="EY211" s="8"/>
      <c r="EZ211" s="8"/>
      <c r="FA211" s="8"/>
      <c r="FB211" s="8"/>
      <c r="FC211" s="8"/>
      <c r="FD211" s="8"/>
      <c r="FE211" s="8"/>
      <c r="FF211" s="8"/>
      <c r="FG211" s="8"/>
      <c r="FH211" s="8"/>
      <c r="FI211" s="8"/>
      <c r="FJ211" s="8"/>
      <c r="FK211" s="8"/>
      <c r="FL211" s="8"/>
      <c r="FM211" s="8"/>
      <c r="FN211" s="8"/>
      <c r="FO211" s="8"/>
      <c r="FP211" s="8"/>
      <c r="FQ211" s="8"/>
      <c r="FR211" s="8"/>
      <c r="FS211" s="8"/>
      <c r="FT211" s="8"/>
      <c r="FU211" s="8"/>
      <c r="FV211" s="8"/>
      <c r="FW211" s="8"/>
      <c r="FX211" s="8"/>
      <c r="FY211" s="8"/>
      <c r="FZ211" s="8"/>
      <c r="GA211" s="8"/>
      <c r="GB211" s="8"/>
      <c r="GC211" s="8"/>
      <c r="GD211" s="8"/>
      <c r="GE211" s="8"/>
      <c r="GF211" s="8"/>
      <c r="GG211" s="8"/>
      <c r="GH211" s="8"/>
      <c r="GI211" s="8"/>
      <c r="GJ211" s="8"/>
      <c r="GK211" s="8"/>
      <c r="GL211" s="8"/>
      <c r="GM211" s="8"/>
      <c r="GN211" s="8"/>
      <c r="GO211" s="8"/>
      <c r="GP211" s="8"/>
      <c r="GQ211" s="8"/>
      <c r="GR211" s="8"/>
      <c r="GS211" s="8"/>
      <c r="GT211" s="8"/>
      <c r="GU211" s="8"/>
      <c r="GV211" s="8"/>
      <c r="GW211" s="8"/>
      <c r="GX211" s="8"/>
      <c r="GY211" s="8"/>
      <c r="GZ211" s="8"/>
      <c r="HA211" s="8"/>
      <c r="HB211" s="8"/>
      <c r="HC211" s="8"/>
      <c r="HD211" s="8"/>
      <c r="HE211" s="8"/>
      <c r="HF211" s="8"/>
      <c r="HG211" s="8"/>
      <c r="HH211" s="8"/>
      <c r="HI211" s="8"/>
      <c r="HJ211" s="8"/>
      <c r="HK211" s="8"/>
      <c r="HL211" s="8"/>
      <c r="HM211" s="8"/>
      <c r="HN211" s="8"/>
      <c r="HO211" s="8"/>
      <c r="HP211" s="8"/>
      <c r="HQ211" s="8"/>
      <c r="HR211" s="8"/>
      <c r="HS211" s="8"/>
      <c r="HT211" s="8"/>
      <c r="HU211" s="8"/>
      <c r="HV211" s="8"/>
      <c r="HW211" s="8"/>
      <c r="HX211" s="8"/>
      <c r="HY211" s="8"/>
      <c r="HZ211" s="8"/>
      <c r="IA211" s="8"/>
      <c r="IB211" s="8"/>
      <c r="IC211" s="8"/>
      <c r="ID211" s="8"/>
      <c r="IE211" s="8"/>
      <c r="IF211" s="8"/>
      <c r="IG211" s="8"/>
      <c r="IH211" s="8"/>
      <c r="II211" s="8"/>
      <c r="IJ211" s="8"/>
      <c r="IK211" s="8"/>
      <c r="IL211" s="8"/>
      <c r="IM211" s="8"/>
      <c r="IN211" s="8"/>
      <c r="IO211" s="8"/>
      <c r="IP211" s="8"/>
      <c r="IQ211" s="8"/>
      <c r="IR211" s="8"/>
      <c r="IS211" s="8"/>
      <c r="IT211" s="8"/>
    </row>
    <row r="212" spans="1:254" s="4" customFormat="1" ht="12" customHeight="1" x14ac:dyDescent="0.15">
      <c r="A212" s="4" t="s">
        <v>182</v>
      </c>
      <c r="B212" s="5" t="s">
        <v>176</v>
      </c>
      <c r="C212" s="8">
        <f t="shared" si="4"/>
        <v>0</v>
      </c>
      <c r="D212" s="8">
        <f t="shared" ref="D212:AY212" si="25">IF(D22=" ",0,D22)</f>
        <v>0</v>
      </c>
      <c r="E212" s="8">
        <f t="shared" si="25"/>
        <v>0</v>
      </c>
      <c r="F212" s="8">
        <f t="shared" si="25"/>
        <v>0</v>
      </c>
      <c r="G212" s="8">
        <f t="shared" si="25"/>
        <v>0</v>
      </c>
      <c r="H212" s="8">
        <f t="shared" si="25"/>
        <v>0</v>
      </c>
      <c r="I212" s="8">
        <f t="shared" si="25"/>
        <v>0</v>
      </c>
      <c r="J212" s="8">
        <f t="shared" si="25"/>
        <v>0</v>
      </c>
      <c r="K212" s="8">
        <f t="shared" si="25"/>
        <v>0</v>
      </c>
      <c r="L212" s="8">
        <f t="shared" si="25"/>
        <v>0</v>
      </c>
      <c r="M212" s="8">
        <f t="shared" si="25"/>
        <v>0</v>
      </c>
      <c r="N212" s="8">
        <f t="shared" si="25"/>
        <v>103.26</v>
      </c>
      <c r="O212" s="8">
        <f t="shared" si="25"/>
        <v>0</v>
      </c>
      <c r="P212" s="8">
        <f t="shared" si="25"/>
        <v>0</v>
      </c>
      <c r="Q212" s="8">
        <f t="shared" si="25"/>
        <v>0</v>
      </c>
      <c r="R212" s="8">
        <f t="shared" si="25"/>
        <v>0</v>
      </c>
      <c r="S212" s="8">
        <f t="shared" si="25"/>
        <v>0</v>
      </c>
      <c r="T212" s="8">
        <f t="shared" si="25"/>
        <v>0</v>
      </c>
      <c r="U212" s="8">
        <f t="shared" si="25"/>
        <v>0</v>
      </c>
      <c r="V212" s="8">
        <f t="shared" si="25"/>
        <v>0</v>
      </c>
      <c r="W212" s="8">
        <f t="shared" si="25"/>
        <v>2.12</v>
      </c>
      <c r="X212" s="8">
        <f t="shared" si="25"/>
        <v>0</v>
      </c>
      <c r="Y212" s="8">
        <f t="shared" si="25"/>
        <v>0</v>
      </c>
      <c r="Z212" s="8">
        <f t="shared" si="25"/>
        <v>0</v>
      </c>
      <c r="AA212" s="8">
        <f t="shared" si="25"/>
        <v>0</v>
      </c>
      <c r="AB212" s="8">
        <f t="shared" si="25"/>
        <v>0</v>
      </c>
      <c r="AC212" s="8">
        <f t="shared" si="25"/>
        <v>0</v>
      </c>
      <c r="AD212" s="8">
        <f t="shared" si="25"/>
        <v>0</v>
      </c>
      <c r="AE212" s="8">
        <f t="shared" si="25"/>
        <v>15.22</v>
      </c>
      <c r="AF212" s="8">
        <f t="shared" si="25"/>
        <v>0</v>
      </c>
      <c r="AG212" s="8">
        <f t="shared" si="25"/>
        <v>0</v>
      </c>
      <c r="AH212" s="8">
        <f t="shared" si="25"/>
        <v>0</v>
      </c>
      <c r="AI212" s="8">
        <f t="shared" si="25"/>
        <v>0</v>
      </c>
      <c r="AJ212" s="8">
        <f t="shared" si="25"/>
        <v>0</v>
      </c>
      <c r="AK212" s="8">
        <f t="shared" si="25"/>
        <v>0</v>
      </c>
      <c r="AL212" s="8">
        <f t="shared" si="25"/>
        <v>0</v>
      </c>
      <c r="AM212" s="8">
        <f t="shared" si="25"/>
        <v>0</v>
      </c>
      <c r="AN212" s="8">
        <f t="shared" si="25"/>
        <v>0</v>
      </c>
      <c r="AO212" s="8">
        <f t="shared" si="25"/>
        <v>0</v>
      </c>
      <c r="AP212" s="8">
        <f t="shared" si="25"/>
        <v>0</v>
      </c>
      <c r="AQ212" s="8">
        <f t="shared" si="25"/>
        <v>0</v>
      </c>
      <c r="AR212" s="8">
        <f t="shared" si="25"/>
        <v>0</v>
      </c>
      <c r="AS212" s="8">
        <f t="shared" si="25"/>
        <v>0</v>
      </c>
      <c r="AT212" s="8">
        <f t="shared" si="25"/>
        <v>0</v>
      </c>
      <c r="AU212" s="8">
        <f t="shared" si="25"/>
        <v>0</v>
      </c>
      <c r="AV212" s="8">
        <f t="shared" si="25"/>
        <v>0</v>
      </c>
      <c r="AW212" s="8">
        <f t="shared" si="25"/>
        <v>0</v>
      </c>
      <c r="AX212" s="8">
        <f t="shared" si="25"/>
        <v>0</v>
      </c>
      <c r="AY212" s="8">
        <f t="shared" si="25"/>
        <v>0</v>
      </c>
      <c r="AZ212" s="8">
        <f t="shared" si="6"/>
        <v>15.22</v>
      </c>
      <c r="BA212" s="8">
        <f t="shared" si="6"/>
        <v>4.9999999999999998E-8</v>
      </c>
      <c r="BB212" s="8">
        <f t="shared" si="6"/>
        <v>15.22</v>
      </c>
      <c r="BC212" s="8">
        <f t="shared" si="6"/>
        <v>2.0065900000000001E-2</v>
      </c>
      <c r="BD212" s="8">
        <f t="shared" si="6"/>
        <v>15.19993</v>
      </c>
      <c r="BE212" s="8">
        <f t="shared" ref="BE212:BZ212" si="26">IF(BE22=" ",0,BE22)</f>
        <v>0</v>
      </c>
      <c r="BF212" s="8">
        <f t="shared" si="26"/>
        <v>0</v>
      </c>
      <c r="BG212" s="8">
        <f t="shared" si="26"/>
        <v>0</v>
      </c>
      <c r="BH212" s="8">
        <f t="shared" si="26"/>
        <v>0</v>
      </c>
      <c r="BI212" s="8">
        <f t="shared" si="26"/>
        <v>0</v>
      </c>
      <c r="BJ212" s="8">
        <f t="shared" si="26"/>
        <v>0</v>
      </c>
      <c r="BK212" s="8">
        <f t="shared" si="26"/>
        <v>0</v>
      </c>
      <c r="BL212" s="8">
        <f t="shared" si="26"/>
        <v>0</v>
      </c>
      <c r="BM212" s="8">
        <f t="shared" si="26"/>
        <v>0</v>
      </c>
      <c r="BN212" s="8">
        <f t="shared" si="26"/>
        <v>0</v>
      </c>
      <c r="BO212" s="8">
        <f t="shared" si="26"/>
        <v>0</v>
      </c>
      <c r="BP212" s="8">
        <f t="shared" si="26"/>
        <v>0</v>
      </c>
      <c r="BQ212" s="8">
        <f t="shared" si="26"/>
        <v>2.12</v>
      </c>
      <c r="BR212" s="8">
        <f t="shared" si="26"/>
        <v>103.26</v>
      </c>
      <c r="BS212" s="8">
        <f t="shared" si="26"/>
        <v>0</v>
      </c>
      <c r="BT212" s="8">
        <f t="shared" si="26"/>
        <v>0</v>
      </c>
      <c r="BU212" s="8">
        <f t="shared" si="26"/>
        <v>0</v>
      </c>
      <c r="BV212" s="8">
        <f t="shared" si="26"/>
        <v>15.22</v>
      </c>
      <c r="BW212" s="8">
        <f t="shared" si="26"/>
        <v>15.22</v>
      </c>
      <c r="BX212" s="8">
        <f t="shared" si="26"/>
        <v>0</v>
      </c>
      <c r="BY212" s="8">
        <f t="shared" si="26"/>
        <v>15.22</v>
      </c>
      <c r="BZ212" s="8">
        <f t="shared" si="26"/>
        <v>0</v>
      </c>
      <c r="CA212" s="8">
        <f t="shared" si="8"/>
        <v>15.19993</v>
      </c>
      <c r="CB212" s="8">
        <f t="shared" si="8"/>
        <v>0</v>
      </c>
      <c r="CC212" s="8"/>
      <c r="CD212" s="8"/>
      <c r="CE212" s="8"/>
      <c r="CF212" s="8"/>
      <c r="CG212" s="8"/>
      <c r="CH212" s="8"/>
      <c r="CI212" s="8"/>
      <c r="CJ212" s="8"/>
      <c r="CK212" s="8"/>
      <c r="CL212" s="8"/>
      <c r="CM212" s="8"/>
      <c r="CN212" s="8"/>
      <c r="CO212" s="8"/>
      <c r="CP212" s="8"/>
      <c r="CQ212" s="8"/>
      <c r="CR212" s="8"/>
      <c r="CS212" s="8"/>
      <c r="CT212" s="8"/>
      <c r="CU212" s="8"/>
      <c r="CV212" s="8"/>
      <c r="CW212" s="8"/>
      <c r="CX212" s="8"/>
      <c r="CY212" s="8"/>
      <c r="CZ212" s="8"/>
      <c r="DA212" s="8"/>
      <c r="DB212" s="8"/>
      <c r="DC212" s="8"/>
      <c r="DD212" s="8"/>
      <c r="DE212" s="8"/>
      <c r="DF212" s="8"/>
      <c r="DG212" s="8"/>
      <c r="DH212" s="8"/>
      <c r="DI212" s="8"/>
      <c r="DJ212" s="8"/>
      <c r="DK212" s="8"/>
      <c r="DL212" s="8"/>
      <c r="DM212" s="8"/>
      <c r="DN212" s="8"/>
      <c r="DO212" s="8"/>
      <c r="DP212" s="8"/>
      <c r="DQ212" s="8"/>
      <c r="DR212" s="8"/>
      <c r="DS212" s="8"/>
      <c r="DT212" s="8"/>
      <c r="DU212" s="8"/>
      <c r="DV212" s="8"/>
      <c r="DW212" s="8"/>
      <c r="DX212" s="8"/>
      <c r="DY212" s="8"/>
      <c r="DZ212" s="8"/>
      <c r="EA212" s="8"/>
      <c r="EB212" s="8"/>
      <c r="EC212" s="8"/>
      <c r="ED212" s="8"/>
      <c r="EE212" s="8"/>
      <c r="EF212" s="8"/>
      <c r="EG212" s="8"/>
      <c r="EH212" s="8"/>
      <c r="EI212" s="8"/>
      <c r="EJ212" s="8"/>
      <c r="EK212" s="8"/>
      <c r="EL212" s="8"/>
      <c r="EM212" s="8"/>
      <c r="EN212" s="8"/>
      <c r="EO212" s="8"/>
      <c r="EP212" s="8"/>
      <c r="EQ212" s="8"/>
      <c r="ER212" s="8"/>
      <c r="ES212" s="8"/>
      <c r="ET212" s="8"/>
      <c r="EU212" s="8"/>
      <c r="EV212" s="8"/>
      <c r="EW212" s="8"/>
      <c r="EX212" s="8"/>
      <c r="EY212" s="8"/>
      <c r="EZ212" s="8"/>
      <c r="FA212" s="8"/>
      <c r="FB212" s="8"/>
      <c r="FC212" s="8"/>
      <c r="FD212" s="8"/>
      <c r="FE212" s="8"/>
      <c r="FF212" s="8"/>
      <c r="FG212" s="8"/>
      <c r="FH212" s="8"/>
      <c r="FI212" s="8"/>
      <c r="FJ212" s="8"/>
      <c r="FK212" s="8"/>
      <c r="FL212" s="8"/>
      <c r="FM212" s="8"/>
      <c r="FN212" s="8"/>
      <c r="FO212" s="8"/>
      <c r="FP212" s="8"/>
      <c r="FQ212" s="8"/>
      <c r="FR212" s="8"/>
      <c r="FS212" s="8"/>
      <c r="FT212" s="8"/>
      <c r="FU212" s="8"/>
      <c r="FV212" s="8"/>
      <c r="FW212" s="8"/>
      <c r="FX212" s="8"/>
      <c r="FY212" s="8"/>
      <c r="FZ212" s="8"/>
      <c r="GA212" s="8"/>
      <c r="GB212" s="8"/>
      <c r="GC212" s="8"/>
      <c r="GD212" s="8"/>
      <c r="GE212" s="8"/>
      <c r="GF212" s="8"/>
      <c r="GG212" s="8"/>
      <c r="GH212" s="8"/>
      <c r="GI212" s="8"/>
      <c r="GJ212" s="8"/>
      <c r="GK212" s="8"/>
      <c r="GL212" s="8"/>
      <c r="GM212" s="8"/>
      <c r="GN212" s="8"/>
      <c r="GO212" s="8"/>
      <c r="GP212" s="8"/>
      <c r="GQ212" s="8"/>
      <c r="GR212" s="8"/>
      <c r="GS212" s="8"/>
      <c r="GT212" s="8"/>
      <c r="GU212" s="8"/>
      <c r="GV212" s="8"/>
      <c r="GW212" s="8"/>
      <c r="GX212" s="8"/>
      <c r="GY212" s="8"/>
      <c r="GZ212" s="8"/>
      <c r="HA212" s="8"/>
      <c r="HB212" s="8"/>
      <c r="HC212" s="8"/>
      <c r="HD212" s="8"/>
      <c r="HE212" s="8"/>
      <c r="HF212" s="8"/>
      <c r="HG212" s="8"/>
      <c r="HH212" s="8"/>
      <c r="HI212" s="8"/>
      <c r="HJ212" s="8"/>
      <c r="HK212" s="8"/>
      <c r="HL212" s="8"/>
      <c r="HM212" s="8"/>
      <c r="HN212" s="8"/>
      <c r="HO212" s="8"/>
      <c r="HP212" s="8"/>
      <c r="HQ212" s="8"/>
      <c r="HR212" s="8"/>
      <c r="HS212" s="8"/>
      <c r="HT212" s="8"/>
      <c r="HU212" s="8"/>
      <c r="HV212" s="8"/>
      <c r="HW212" s="8"/>
      <c r="HX212" s="8"/>
      <c r="HY212" s="8"/>
      <c r="HZ212" s="8"/>
      <c r="IA212" s="8"/>
      <c r="IB212" s="8"/>
      <c r="IC212" s="8"/>
      <c r="ID212" s="8"/>
      <c r="IE212" s="8"/>
      <c r="IF212" s="8"/>
      <c r="IG212" s="8"/>
      <c r="IH212" s="8"/>
      <c r="II212" s="8"/>
      <c r="IJ212" s="8"/>
      <c r="IK212" s="8"/>
      <c r="IL212" s="8"/>
      <c r="IM212" s="8"/>
      <c r="IN212" s="8"/>
      <c r="IO212" s="8"/>
      <c r="IP212" s="8"/>
      <c r="IQ212" s="8"/>
      <c r="IR212" s="8"/>
      <c r="IS212" s="8"/>
      <c r="IT212" s="8"/>
    </row>
    <row r="213" spans="1:254" s="4" customFormat="1" ht="12" customHeight="1" x14ac:dyDescent="0.15">
      <c r="A213" s="4" t="s">
        <v>183</v>
      </c>
      <c r="B213" s="5" t="s">
        <v>176</v>
      </c>
      <c r="C213" s="8">
        <f t="shared" si="4"/>
        <v>0</v>
      </c>
      <c r="D213" s="8">
        <f t="shared" ref="D213:AY213" si="27">IF(D23=" ",0,D23)</f>
        <v>0</v>
      </c>
      <c r="E213" s="8">
        <f t="shared" si="27"/>
        <v>0</v>
      </c>
      <c r="F213" s="8">
        <f t="shared" si="27"/>
        <v>0</v>
      </c>
      <c r="G213" s="8">
        <f t="shared" si="27"/>
        <v>0</v>
      </c>
      <c r="H213" s="8">
        <f t="shared" si="27"/>
        <v>0</v>
      </c>
      <c r="I213" s="8">
        <f t="shared" si="27"/>
        <v>0</v>
      </c>
      <c r="J213" s="8">
        <f t="shared" si="27"/>
        <v>0</v>
      </c>
      <c r="K213" s="8">
        <f t="shared" si="27"/>
        <v>0</v>
      </c>
      <c r="L213" s="8">
        <f t="shared" si="27"/>
        <v>0</v>
      </c>
      <c r="M213" s="8">
        <f t="shared" si="27"/>
        <v>0</v>
      </c>
      <c r="N213" s="8">
        <f t="shared" si="27"/>
        <v>0</v>
      </c>
      <c r="O213" s="8">
        <f t="shared" si="27"/>
        <v>0</v>
      </c>
      <c r="P213" s="8">
        <f t="shared" si="27"/>
        <v>0</v>
      </c>
      <c r="Q213" s="8">
        <f t="shared" si="27"/>
        <v>0</v>
      </c>
      <c r="R213" s="8">
        <f t="shared" si="27"/>
        <v>0</v>
      </c>
      <c r="S213" s="8">
        <f t="shared" si="27"/>
        <v>0</v>
      </c>
      <c r="T213" s="8">
        <f t="shared" si="27"/>
        <v>0</v>
      </c>
      <c r="U213" s="8">
        <f t="shared" si="27"/>
        <v>0</v>
      </c>
      <c r="V213" s="8">
        <f t="shared" si="27"/>
        <v>0</v>
      </c>
      <c r="W213" s="8">
        <f t="shared" si="27"/>
        <v>0</v>
      </c>
      <c r="X213" s="8">
        <f t="shared" si="27"/>
        <v>0</v>
      </c>
      <c r="Y213" s="8">
        <f t="shared" si="27"/>
        <v>0</v>
      </c>
      <c r="Z213" s="8">
        <f t="shared" si="27"/>
        <v>0</v>
      </c>
      <c r="AA213" s="8">
        <f t="shared" si="27"/>
        <v>0</v>
      </c>
      <c r="AB213" s="8">
        <f t="shared" si="27"/>
        <v>0</v>
      </c>
      <c r="AC213" s="8">
        <f t="shared" si="27"/>
        <v>0</v>
      </c>
      <c r="AD213" s="8">
        <f t="shared" si="27"/>
        <v>0</v>
      </c>
      <c r="AE213" s="8">
        <f t="shared" si="27"/>
        <v>0</v>
      </c>
      <c r="AF213" s="8">
        <f t="shared" si="27"/>
        <v>0</v>
      </c>
      <c r="AG213" s="8">
        <f t="shared" si="27"/>
        <v>0</v>
      </c>
      <c r="AH213" s="8">
        <f t="shared" si="27"/>
        <v>0</v>
      </c>
      <c r="AI213" s="8">
        <f t="shared" si="27"/>
        <v>0</v>
      </c>
      <c r="AJ213" s="8">
        <f t="shared" si="27"/>
        <v>0</v>
      </c>
      <c r="AK213" s="8">
        <f t="shared" si="27"/>
        <v>0</v>
      </c>
      <c r="AL213" s="8">
        <f t="shared" si="27"/>
        <v>0</v>
      </c>
      <c r="AM213" s="8">
        <f t="shared" si="27"/>
        <v>0</v>
      </c>
      <c r="AN213" s="8">
        <f t="shared" si="27"/>
        <v>0</v>
      </c>
      <c r="AO213" s="8">
        <f t="shared" si="27"/>
        <v>0</v>
      </c>
      <c r="AP213" s="8">
        <f t="shared" si="27"/>
        <v>0</v>
      </c>
      <c r="AQ213" s="8">
        <f t="shared" si="27"/>
        <v>0</v>
      </c>
      <c r="AR213" s="8">
        <f t="shared" si="27"/>
        <v>0</v>
      </c>
      <c r="AS213" s="8">
        <f t="shared" si="27"/>
        <v>0</v>
      </c>
      <c r="AT213" s="8">
        <f t="shared" si="27"/>
        <v>0</v>
      </c>
      <c r="AU213" s="8">
        <f t="shared" si="27"/>
        <v>0</v>
      </c>
      <c r="AV213" s="8">
        <f t="shared" si="27"/>
        <v>0</v>
      </c>
      <c r="AW213" s="8">
        <f t="shared" si="27"/>
        <v>0</v>
      </c>
      <c r="AX213" s="8">
        <f t="shared" si="27"/>
        <v>0</v>
      </c>
      <c r="AY213" s="8">
        <f t="shared" si="27"/>
        <v>0</v>
      </c>
      <c r="AZ213" s="8">
        <f t="shared" si="6"/>
        <v>0</v>
      </c>
      <c r="BA213" s="8">
        <f t="shared" si="6"/>
        <v>0</v>
      </c>
      <c r="BB213" s="8">
        <f t="shared" si="6"/>
        <v>0</v>
      </c>
      <c r="BC213" s="8">
        <f t="shared" si="6"/>
        <v>0</v>
      </c>
      <c r="BD213" s="8">
        <f t="shared" si="6"/>
        <v>0</v>
      </c>
      <c r="BE213" s="8">
        <f t="shared" ref="BE213:BZ213" si="28">IF(BE23=" ",0,BE23)</f>
        <v>0</v>
      </c>
      <c r="BF213" s="8">
        <f t="shared" si="28"/>
        <v>0</v>
      </c>
      <c r="BG213" s="8">
        <f t="shared" si="28"/>
        <v>0</v>
      </c>
      <c r="BH213" s="8">
        <f t="shared" si="28"/>
        <v>0</v>
      </c>
      <c r="BI213" s="8">
        <f t="shared" si="28"/>
        <v>0</v>
      </c>
      <c r="BJ213" s="8">
        <f t="shared" si="28"/>
        <v>0</v>
      </c>
      <c r="BK213" s="8">
        <f t="shared" si="28"/>
        <v>0</v>
      </c>
      <c r="BL213" s="8">
        <f t="shared" si="28"/>
        <v>0</v>
      </c>
      <c r="BM213" s="8">
        <f t="shared" si="28"/>
        <v>0</v>
      </c>
      <c r="BN213" s="8">
        <f t="shared" si="28"/>
        <v>0</v>
      </c>
      <c r="BO213" s="8">
        <f t="shared" si="28"/>
        <v>0</v>
      </c>
      <c r="BP213" s="8">
        <f t="shared" si="28"/>
        <v>0</v>
      </c>
      <c r="BQ213" s="8">
        <f t="shared" si="28"/>
        <v>0</v>
      </c>
      <c r="BR213" s="8">
        <f t="shared" si="28"/>
        <v>0</v>
      </c>
      <c r="BS213" s="8">
        <f t="shared" si="28"/>
        <v>0</v>
      </c>
      <c r="BT213" s="8">
        <f t="shared" si="28"/>
        <v>0</v>
      </c>
      <c r="BU213" s="8">
        <f t="shared" si="28"/>
        <v>0</v>
      </c>
      <c r="BV213" s="8">
        <f t="shared" si="28"/>
        <v>0</v>
      </c>
      <c r="BW213" s="8">
        <f t="shared" si="28"/>
        <v>0</v>
      </c>
      <c r="BX213" s="8">
        <f t="shared" si="28"/>
        <v>0</v>
      </c>
      <c r="BY213" s="8">
        <f t="shared" si="28"/>
        <v>0</v>
      </c>
      <c r="BZ213" s="8">
        <f t="shared" si="28"/>
        <v>0</v>
      </c>
      <c r="CA213" s="8">
        <f t="shared" si="8"/>
        <v>0</v>
      </c>
      <c r="CB213" s="8">
        <f t="shared" si="8"/>
        <v>0</v>
      </c>
      <c r="CC213" s="8"/>
      <c r="CD213" s="8"/>
      <c r="CE213" s="8"/>
      <c r="CF213" s="8"/>
      <c r="CG213" s="8"/>
      <c r="CH213" s="8"/>
      <c r="CI213" s="8"/>
      <c r="CJ213" s="8"/>
      <c r="CK213" s="8"/>
      <c r="CL213" s="8"/>
      <c r="CM213" s="8"/>
      <c r="CN213" s="8"/>
      <c r="CO213" s="8"/>
      <c r="CP213" s="8"/>
      <c r="CQ213" s="8"/>
      <c r="CR213" s="8"/>
      <c r="CS213" s="8"/>
      <c r="CT213" s="8"/>
      <c r="CU213" s="8"/>
      <c r="CV213" s="8"/>
      <c r="CW213" s="8"/>
      <c r="CX213" s="8"/>
      <c r="CY213" s="8"/>
      <c r="CZ213" s="8"/>
      <c r="DA213" s="8"/>
      <c r="DB213" s="8"/>
      <c r="DC213" s="8"/>
      <c r="DD213" s="8"/>
      <c r="DE213" s="8"/>
      <c r="DF213" s="8"/>
      <c r="DG213" s="8"/>
      <c r="DH213" s="8"/>
      <c r="DI213" s="8"/>
      <c r="DJ213" s="8"/>
      <c r="DK213" s="8"/>
      <c r="DL213" s="8"/>
      <c r="DM213" s="8"/>
      <c r="DN213" s="8"/>
      <c r="DO213" s="8"/>
      <c r="DP213" s="8"/>
      <c r="DQ213" s="8"/>
      <c r="DR213" s="8"/>
      <c r="DS213" s="8"/>
      <c r="DT213" s="8"/>
      <c r="DU213" s="8"/>
      <c r="DV213" s="8"/>
      <c r="DW213" s="8"/>
      <c r="DX213" s="8"/>
      <c r="DY213" s="8"/>
      <c r="DZ213" s="8"/>
      <c r="EA213" s="8"/>
      <c r="EB213" s="8"/>
      <c r="EC213" s="8"/>
      <c r="ED213" s="8"/>
      <c r="EE213" s="8"/>
      <c r="EF213" s="8"/>
      <c r="EG213" s="8"/>
      <c r="EH213" s="8"/>
      <c r="EI213" s="8"/>
      <c r="EJ213" s="8"/>
      <c r="EK213" s="8"/>
      <c r="EL213" s="8"/>
      <c r="EM213" s="8"/>
      <c r="EN213" s="8"/>
      <c r="EO213" s="8"/>
      <c r="EP213" s="8"/>
      <c r="EQ213" s="8"/>
      <c r="ER213" s="8"/>
      <c r="ES213" s="8"/>
      <c r="ET213" s="8"/>
      <c r="EU213" s="8"/>
      <c r="EV213" s="8"/>
      <c r="EW213" s="8"/>
      <c r="EX213" s="8"/>
      <c r="EY213" s="8"/>
      <c r="EZ213" s="8"/>
      <c r="FA213" s="8"/>
      <c r="FB213" s="8"/>
      <c r="FC213" s="8"/>
      <c r="FD213" s="8"/>
      <c r="FE213" s="8"/>
      <c r="FF213" s="8"/>
      <c r="FG213" s="8"/>
      <c r="FH213" s="8"/>
      <c r="FI213" s="8"/>
      <c r="FJ213" s="8"/>
      <c r="FK213" s="8"/>
      <c r="FL213" s="8"/>
      <c r="FM213" s="8"/>
      <c r="FN213" s="8"/>
      <c r="FO213" s="8"/>
      <c r="FP213" s="8"/>
      <c r="FQ213" s="8"/>
      <c r="FR213" s="8"/>
      <c r="FS213" s="8"/>
      <c r="FT213" s="8"/>
      <c r="FU213" s="8"/>
      <c r="FV213" s="8"/>
      <c r="FW213" s="8"/>
      <c r="FX213" s="8"/>
      <c r="FY213" s="8"/>
      <c r="FZ213" s="8"/>
      <c r="GA213" s="8"/>
      <c r="GB213" s="8"/>
      <c r="GC213" s="8"/>
      <c r="GD213" s="8"/>
      <c r="GE213" s="8"/>
      <c r="GF213" s="8"/>
      <c r="GG213" s="8"/>
      <c r="GH213" s="8"/>
      <c r="GI213" s="8"/>
      <c r="GJ213" s="8"/>
      <c r="GK213" s="8"/>
      <c r="GL213" s="8"/>
      <c r="GM213" s="8"/>
      <c r="GN213" s="8"/>
      <c r="GO213" s="8"/>
      <c r="GP213" s="8"/>
      <c r="GQ213" s="8"/>
      <c r="GR213" s="8"/>
      <c r="GS213" s="8"/>
      <c r="GT213" s="8"/>
      <c r="GU213" s="8"/>
      <c r="GV213" s="8"/>
      <c r="GW213" s="8"/>
      <c r="GX213" s="8"/>
      <c r="GY213" s="8"/>
      <c r="GZ213" s="8"/>
      <c r="HA213" s="8"/>
      <c r="HB213" s="8"/>
      <c r="HC213" s="8"/>
      <c r="HD213" s="8"/>
      <c r="HE213" s="8"/>
      <c r="HF213" s="8"/>
      <c r="HG213" s="8"/>
      <c r="HH213" s="8"/>
      <c r="HI213" s="8"/>
      <c r="HJ213" s="8"/>
      <c r="HK213" s="8"/>
      <c r="HL213" s="8"/>
      <c r="HM213" s="8"/>
      <c r="HN213" s="8"/>
      <c r="HO213" s="8"/>
      <c r="HP213" s="8"/>
      <c r="HQ213" s="8"/>
      <c r="HR213" s="8"/>
      <c r="HS213" s="8"/>
      <c r="HT213" s="8"/>
      <c r="HU213" s="8"/>
      <c r="HV213" s="8"/>
      <c r="HW213" s="8"/>
      <c r="HX213" s="8"/>
      <c r="HY213" s="8"/>
      <c r="HZ213" s="8"/>
      <c r="IA213" s="8"/>
      <c r="IB213" s="8"/>
      <c r="IC213" s="8"/>
      <c r="ID213" s="8"/>
      <c r="IE213" s="8"/>
      <c r="IF213" s="8"/>
      <c r="IG213" s="8"/>
      <c r="IH213" s="8"/>
      <c r="II213" s="8"/>
      <c r="IJ213" s="8"/>
      <c r="IK213" s="8"/>
      <c r="IL213" s="8"/>
      <c r="IM213" s="8"/>
      <c r="IN213" s="8"/>
      <c r="IO213" s="8"/>
      <c r="IP213" s="8"/>
      <c r="IQ213" s="8"/>
      <c r="IR213" s="8"/>
      <c r="IS213" s="8"/>
      <c r="IT213" s="8"/>
    </row>
    <row r="214" spans="1:254" s="4" customFormat="1" ht="12" customHeight="1" x14ac:dyDescent="0.15">
      <c r="A214" s="4" t="s">
        <v>184</v>
      </c>
      <c r="B214" s="5" t="s">
        <v>176</v>
      </c>
      <c r="C214" s="8">
        <f t="shared" si="4"/>
        <v>0</v>
      </c>
      <c r="D214" s="8">
        <f t="shared" ref="D214:AY214" si="29">IF(D24=" ",0,D24)</f>
        <v>0</v>
      </c>
      <c r="E214" s="8">
        <f t="shared" si="29"/>
        <v>0</v>
      </c>
      <c r="F214" s="8">
        <f t="shared" si="29"/>
        <v>0</v>
      </c>
      <c r="G214" s="8">
        <f t="shared" si="29"/>
        <v>0</v>
      </c>
      <c r="H214" s="8">
        <f t="shared" si="29"/>
        <v>0</v>
      </c>
      <c r="I214" s="8">
        <f t="shared" si="29"/>
        <v>0</v>
      </c>
      <c r="J214" s="8">
        <f t="shared" si="29"/>
        <v>0</v>
      </c>
      <c r="K214" s="8">
        <f t="shared" si="29"/>
        <v>0</v>
      </c>
      <c r="L214" s="8">
        <f t="shared" si="29"/>
        <v>0</v>
      </c>
      <c r="M214" s="8">
        <f t="shared" si="29"/>
        <v>0</v>
      </c>
      <c r="N214" s="8">
        <f t="shared" si="29"/>
        <v>0</v>
      </c>
      <c r="O214" s="8">
        <f t="shared" si="29"/>
        <v>0</v>
      </c>
      <c r="P214" s="8">
        <f t="shared" si="29"/>
        <v>0</v>
      </c>
      <c r="Q214" s="8">
        <f t="shared" si="29"/>
        <v>0</v>
      </c>
      <c r="R214" s="8">
        <f t="shared" si="29"/>
        <v>0</v>
      </c>
      <c r="S214" s="8">
        <f t="shared" si="29"/>
        <v>0</v>
      </c>
      <c r="T214" s="8">
        <f t="shared" si="29"/>
        <v>0</v>
      </c>
      <c r="U214" s="8">
        <f t="shared" si="29"/>
        <v>0</v>
      </c>
      <c r="V214" s="8">
        <f t="shared" si="29"/>
        <v>0</v>
      </c>
      <c r="W214" s="8">
        <f t="shared" si="29"/>
        <v>0</v>
      </c>
      <c r="X214" s="8">
        <f t="shared" si="29"/>
        <v>33.270000000000003</v>
      </c>
      <c r="Y214" s="8">
        <f t="shared" si="29"/>
        <v>25.45</v>
      </c>
      <c r="Z214" s="8">
        <f t="shared" si="29"/>
        <v>25.44999</v>
      </c>
      <c r="AA214" s="8">
        <f t="shared" si="29"/>
        <v>25.44999</v>
      </c>
      <c r="AB214" s="8">
        <f t="shared" si="29"/>
        <v>0</v>
      </c>
      <c r="AC214" s="8">
        <f t="shared" si="29"/>
        <v>0</v>
      </c>
      <c r="AD214" s="8">
        <f t="shared" si="29"/>
        <v>0</v>
      </c>
      <c r="AE214" s="8">
        <f t="shared" si="29"/>
        <v>0</v>
      </c>
      <c r="AF214" s="8">
        <f t="shared" si="29"/>
        <v>0</v>
      </c>
      <c r="AG214" s="8">
        <f t="shared" si="29"/>
        <v>33.200000000000003</v>
      </c>
      <c r="AH214" s="8">
        <f t="shared" si="29"/>
        <v>0</v>
      </c>
      <c r="AI214" s="8">
        <f t="shared" si="29"/>
        <v>0</v>
      </c>
      <c r="AJ214" s="8">
        <f t="shared" si="29"/>
        <v>0</v>
      </c>
      <c r="AK214" s="8">
        <f t="shared" si="29"/>
        <v>0</v>
      </c>
      <c r="AL214" s="8">
        <f t="shared" si="29"/>
        <v>25.44999</v>
      </c>
      <c r="AM214" s="8">
        <f t="shared" si="29"/>
        <v>0</v>
      </c>
      <c r="AN214" s="8">
        <f t="shared" si="29"/>
        <v>0</v>
      </c>
      <c r="AO214" s="8">
        <f t="shared" si="29"/>
        <v>0</v>
      </c>
      <c r="AP214" s="8">
        <f t="shared" si="29"/>
        <v>0</v>
      </c>
      <c r="AQ214" s="8">
        <f t="shared" si="29"/>
        <v>0</v>
      </c>
      <c r="AR214" s="8">
        <f t="shared" si="29"/>
        <v>0</v>
      </c>
      <c r="AS214" s="8">
        <f t="shared" si="29"/>
        <v>0</v>
      </c>
      <c r="AT214" s="8">
        <f t="shared" si="29"/>
        <v>0</v>
      </c>
      <c r="AU214" s="8">
        <f t="shared" si="29"/>
        <v>0</v>
      </c>
      <c r="AV214" s="8">
        <f t="shared" si="29"/>
        <v>0</v>
      </c>
      <c r="AW214" s="8">
        <f t="shared" si="29"/>
        <v>0</v>
      </c>
      <c r="AX214" s="8">
        <f t="shared" si="29"/>
        <v>0</v>
      </c>
      <c r="AY214" s="8">
        <f t="shared" si="29"/>
        <v>0</v>
      </c>
      <c r="AZ214" s="8">
        <f t="shared" si="6"/>
        <v>0</v>
      </c>
      <c r="BA214" s="8">
        <f t="shared" si="6"/>
        <v>0</v>
      </c>
      <c r="BB214" s="8">
        <f t="shared" si="6"/>
        <v>0</v>
      </c>
      <c r="BC214" s="8">
        <f t="shared" si="6"/>
        <v>0</v>
      </c>
      <c r="BD214" s="8">
        <f t="shared" si="6"/>
        <v>0</v>
      </c>
      <c r="BE214" s="8">
        <f t="shared" ref="BE214:BZ214" si="30">IF(BE24=" ",0,BE24)</f>
        <v>0</v>
      </c>
      <c r="BF214" s="8">
        <f t="shared" si="30"/>
        <v>0</v>
      </c>
      <c r="BG214" s="8">
        <f t="shared" si="30"/>
        <v>0</v>
      </c>
      <c r="BH214" s="8">
        <f t="shared" si="30"/>
        <v>0</v>
      </c>
      <c r="BI214" s="8">
        <f t="shared" si="30"/>
        <v>0</v>
      </c>
      <c r="BJ214" s="8">
        <f t="shared" si="30"/>
        <v>0</v>
      </c>
      <c r="BK214" s="8">
        <f t="shared" si="30"/>
        <v>5.5079799999999999E-6</v>
      </c>
      <c r="BL214" s="8">
        <f t="shared" si="30"/>
        <v>0</v>
      </c>
      <c r="BM214" s="8">
        <f t="shared" si="30"/>
        <v>0</v>
      </c>
      <c r="BN214" s="8">
        <f t="shared" si="30"/>
        <v>0</v>
      </c>
      <c r="BO214" s="8">
        <f t="shared" si="30"/>
        <v>0</v>
      </c>
      <c r="BP214" s="8">
        <f t="shared" si="30"/>
        <v>0</v>
      </c>
      <c r="BQ214" s="8">
        <f t="shared" si="30"/>
        <v>0</v>
      </c>
      <c r="BR214" s="8">
        <f t="shared" si="30"/>
        <v>66.47</v>
      </c>
      <c r="BS214" s="8">
        <f t="shared" si="30"/>
        <v>0</v>
      </c>
      <c r="BT214" s="8">
        <f t="shared" si="30"/>
        <v>0</v>
      </c>
      <c r="BU214" s="8">
        <f t="shared" si="30"/>
        <v>0</v>
      </c>
      <c r="BV214" s="8">
        <f t="shared" si="30"/>
        <v>0</v>
      </c>
      <c r="BW214" s="8">
        <f t="shared" si="30"/>
        <v>0</v>
      </c>
      <c r="BX214" s="8">
        <f t="shared" si="30"/>
        <v>0</v>
      </c>
      <c r="BY214" s="8">
        <f t="shared" si="30"/>
        <v>0</v>
      </c>
      <c r="BZ214" s="8">
        <f t="shared" si="30"/>
        <v>0</v>
      </c>
      <c r="CA214" s="8">
        <f t="shared" si="8"/>
        <v>0</v>
      </c>
      <c r="CB214" s="8">
        <f t="shared" si="8"/>
        <v>0</v>
      </c>
      <c r="CC214" s="8"/>
      <c r="CD214" s="8"/>
      <c r="CE214" s="8"/>
      <c r="CF214" s="8"/>
      <c r="CG214" s="8"/>
      <c r="CH214" s="8"/>
      <c r="CI214" s="8"/>
      <c r="CJ214" s="8"/>
      <c r="CK214" s="8"/>
      <c r="CL214" s="8"/>
      <c r="CM214" s="8"/>
      <c r="CN214" s="8"/>
      <c r="CO214" s="8"/>
      <c r="CP214" s="8"/>
      <c r="CQ214" s="8"/>
      <c r="CR214" s="8"/>
      <c r="CS214" s="8"/>
      <c r="CT214" s="8"/>
      <c r="CU214" s="8"/>
      <c r="CV214" s="8"/>
      <c r="CW214" s="8"/>
      <c r="CX214" s="8"/>
      <c r="CY214" s="8"/>
      <c r="CZ214" s="8"/>
      <c r="DA214" s="8"/>
      <c r="DB214" s="8"/>
      <c r="DC214" s="8"/>
      <c r="DD214" s="8"/>
      <c r="DE214" s="8"/>
      <c r="DF214" s="8"/>
      <c r="DG214" s="8"/>
      <c r="DH214" s="8"/>
      <c r="DI214" s="8"/>
      <c r="DJ214" s="8"/>
      <c r="DK214" s="8"/>
      <c r="DL214" s="8"/>
      <c r="DM214" s="8"/>
      <c r="DN214" s="8"/>
      <c r="DO214" s="8"/>
      <c r="DP214" s="8"/>
      <c r="DQ214" s="8"/>
      <c r="DR214" s="8"/>
      <c r="DS214" s="8"/>
      <c r="DT214" s="8"/>
      <c r="DU214" s="8"/>
      <c r="DV214" s="8"/>
      <c r="DW214" s="8"/>
      <c r="DX214" s="8"/>
      <c r="DY214" s="8"/>
      <c r="DZ214" s="8"/>
      <c r="EA214" s="8"/>
      <c r="EB214" s="8"/>
      <c r="EC214" s="8"/>
      <c r="ED214" s="8"/>
      <c r="EE214" s="8"/>
      <c r="EF214" s="8"/>
      <c r="EG214" s="8"/>
      <c r="EH214" s="8"/>
      <c r="EI214" s="8"/>
      <c r="EJ214" s="8"/>
      <c r="EK214" s="8"/>
      <c r="EL214" s="8"/>
      <c r="EM214" s="8"/>
      <c r="EN214" s="8"/>
      <c r="EO214" s="8"/>
      <c r="EP214" s="8"/>
      <c r="EQ214" s="8"/>
      <c r="ER214" s="8"/>
      <c r="ES214" s="8"/>
      <c r="ET214" s="8"/>
      <c r="EU214" s="8"/>
      <c r="EV214" s="8"/>
      <c r="EW214" s="8"/>
      <c r="EX214" s="8"/>
      <c r="EY214" s="8"/>
      <c r="EZ214" s="8"/>
      <c r="FA214" s="8"/>
      <c r="FB214" s="8"/>
      <c r="FC214" s="8"/>
      <c r="FD214" s="8"/>
      <c r="FE214" s="8"/>
      <c r="FF214" s="8"/>
      <c r="FG214" s="8"/>
      <c r="FH214" s="8"/>
      <c r="FI214" s="8"/>
      <c r="FJ214" s="8"/>
      <c r="FK214" s="8"/>
      <c r="FL214" s="8"/>
      <c r="FM214" s="8"/>
      <c r="FN214" s="8"/>
      <c r="FO214" s="8"/>
      <c r="FP214" s="8"/>
      <c r="FQ214" s="8"/>
      <c r="FR214" s="8"/>
      <c r="FS214" s="8"/>
      <c r="FT214" s="8"/>
      <c r="FU214" s="8"/>
      <c r="FV214" s="8"/>
      <c r="FW214" s="8"/>
      <c r="FX214" s="8"/>
      <c r="FY214" s="8"/>
      <c r="FZ214" s="8"/>
      <c r="GA214" s="8"/>
      <c r="GB214" s="8"/>
      <c r="GC214" s="8"/>
      <c r="GD214" s="8"/>
      <c r="GE214" s="8"/>
      <c r="GF214" s="8"/>
      <c r="GG214" s="8"/>
      <c r="GH214" s="8"/>
      <c r="GI214" s="8"/>
      <c r="GJ214" s="8"/>
      <c r="GK214" s="8"/>
      <c r="GL214" s="8"/>
      <c r="GM214" s="8"/>
      <c r="GN214" s="8"/>
      <c r="GO214" s="8"/>
      <c r="GP214" s="8"/>
      <c r="GQ214" s="8"/>
      <c r="GR214" s="8"/>
      <c r="GS214" s="8"/>
      <c r="GT214" s="8"/>
      <c r="GU214" s="8"/>
      <c r="GV214" s="8"/>
      <c r="GW214" s="8"/>
      <c r="GX214" s="8"/>
      <c r="GY214" s="8"/>
      <c r="GZ214" s="8"/>
      <c r="HA214" s="8"/>
      <c r="HB214" s="8"/>
      <c r="HC214" s="8"/>
      <c r="HD214" s="8"/>
      <c r="HE214" s="8"/>
      <c r="HF214" s="8"/>
      <c r="HG214" s="8"/>
      <c r="HH214" s="8"/>
      <c r="HI214" s="8"/>
      <c r="HJ214" s="8"/>
      <c r="HK214" s="8"/>
      <c r="HL214" s="8"/>
      <c r="HM214" s="8"/>
      <c r="HN214" s="8"/>
      <c r="HO214" s="8"/>
      <c r="HP214" s="8"/>
      <c r="HQ214" s="8"/>
      <c r="HR214" s="8"/>
      <c r="HS214" s="8"/>
      <c r="HT214" s="8"/>
      <c r="HU214" s="8"/>
      <c r="HV214" s="8"/>
      <c r="HW214" s="8"/>
      <c r="HX214" s="8"/>
      <c r="HY214" s="8"/>
      <c r="HZ214" s="8"/>
      <c r="IA214" s="8"/>
      <c r="IB214" s="8"/>
      <c r="IC214" s="8"/>
      <c r="ID214" s="8"/>
      <c r="IE214" s="8"/>
      <c r="IF214" s="8"/>
      <c r="IG214" s="8"/>
      <c r="IH214" s="8"/>
      <c r="II214" s="8"/>
      <c r="IJ214" s="8"/>
      <c r="IK214" s="8"/>
      <c r="IL214" s="8"/>
      <c r="IM214" s="8"/>
      <c r="IN214" s="8"/>
      <c r="IO214" s="8"/>
      <c r="IP214" s="8"/>
      <c r="IQ214" s="8"/>
      <c r="IR214" s="8"/>
      <c r="IS214" s="8"/>
      <c r="IT214" s="8"/>
    </row>
    <row r="215" spans="1:254" s="4" customFormat="1" ht="12" customHeight="1" x14ac:dyDescent="0.15">
      <c r="A215" s="4" t="s">
        <v>825</v>
      </c>
      <c r="B215" s="5" t="s">
        <v>176</v>
      </c>
      <c r="C215" s="8">
        <f t="shared" si="4"/>
        <v>0</v>
      </c>
      <c r="D215" s="8">
        <f t="shared" ref="D215:AY215" si="31">IF(D25=" ",0,D25)</f>
        <v>0</v>
      </c>
      <c r="E215" s="8">
        <f t="shared" si="31"/>
        <v>0</v>
      </c>
      <c r="F215" s="8">
        <f t="shared" si="31"/>
        <v>0</v>
      </c>
      <c r="G215" s="8">
        <f t="shared" si="31"/>
        <v>0</v>
      </c>
      <c r="H215" s="8">
        <f t="shared" si="31"/>
        <v>0</v>
      </c>
      <c r="I215" s="8">
        <f t="shared" si="31"/>
        <v>0</v>
      </c>
      <c r="J215" s="8">
        <f t="shared" si="31"/>
        <v>0</v>
      </c>
      <c r="K215" s="8">
        <f t="shared" si="31"/>
        <v>0</v>
      </c>
      <c r="L215" s="8">
        <f t="shared" si="31"/>
        <v>0</v>
      </c>
      <c r="M215" s="8">
        <f t="shared" si="31"/>
        <v>0</v>
      </c>
      <c r="N215" s="8">
        <f t="shared" si="31"/>
        <v>0</v>
      </c>
      <c r="O215" s="8">
        <f t="shared" si="31"/>
        <v>0</v>
      </c>
      <c r="P215" s="8">
        <f t="shared" si="31"/>
        <v>0</v>
      </c>
      <c r="Q215" s="8">
        <f t="shared" si="31"/>
        <v>0</v>
      </c>
      <c r="R215" s="8">
        <f t="shared" si="31"/>
        <v>0</v>
      </c>
      <c r="S215" s="8">
        <f t="shared" si="31"/>
        <v>0</v>
      </c>
      <c r="T215" s="8">
        <f t="shared" si="31"/>
        <v>0</v>
      </c>
      <c r="U215" s="8">
        <f t="shared" si="31"/>
        <v>0</v>
      </c>
      <c r="V215" s="8">
        <f t="shared" si="31"/>
        <v>0</v>
      </c>
      <c r="W215" s="8">
        <f t="shared" si="31"/>
        <v>0</v>
      </c>
      <c r="X215" s="8">
        <f t="shared" si="31"/>
        <v>0</v>
      </c>
      <c r="Y215" s="8">
        <f t="shared" si="31"/>
        <v>0</v>
      </c>
      <c r="Z215" s="8">
        <f t="shared" si="31"/>
        <v>0</v>
      </c>
      <c r="AA215" s="8">
        <f t="shared" si="31"/>
        <v>0</v>
      </c>
      <c r="AB215" s="8">
        <f t="shared" si="31"/>
        <v>0</v>
      </c>
      <c r="AC215" s="8">
        <f t="shared" si="31"/>
        <v>0</v>
      </c>
      <c r="AD215" s="8">
        <f t="shared" si="31"/>
        <v>0</v>
      </c>
      <c r="AE215" s="8">
        <f t="shared" si="31"/>
        <v>0</v>
      </c>
      <c r="AF215" s="8">
        <f t="shared" si="31"/>
        <v>0</v>
      </c>
      <c r="AG215" s="8">
        <f t="shared" si="31"/>
        <v>0</v>
      </c>
      <c r="AH215" s="8">
        <f t="shared" si="31"/>
        <v>0</v>
      </c>
      <c r="AI215" s="8">
        <f t="shared" si="31"/>
        <v>0</v>
      </c>
      <c r="AJ215" s="8">
        <f t="shared" si="31"/>
        <v>0</v>
      </c>
      <c r="AK215" s="8">
        <f t="shared" si="31"/>
        <v>0</v>
      </c>
      <c r="AL215" s="8">
        <f t="shared" si="31"/>
        <v>0</v>
      </c>
      <c r="AM215" s="8">
        <f t="shared" si="31"/>
        <v>0</v>
      </c>
      <c r="AN215" s="8">
        <f t="shared" si="31"/>
        <v>0</v>
      </c>
      <c r="AO215" s="8">
        <f t="shared" si="31"/>
        <v>0</v>
      </c>
      <c r="AP215" s="8">
        <f t="shared" si="31"/>
        <v>0</v>
      </c>
      <c r="AQ215" s="8">
        <f t="shared" si="31"/>
        <v>0</v>
      </c>
      <c r="AR215" s="8">
        <f t="shared" si="31"/>
        <v>0</v>
      </c>
      <c r="AS215" s="8">
        <f t="shared" si="31"/>
        <v>0</v>
      </c>
      <c r="AT215" s="8">
        <f t="shared" si="31"/>
        <v>0</v>
      </c>
      <c r="AU215" s="8">
        <f t="shared" si="31"/>
        <v>0</v>
      </c>
      <c r="AV215" s="8">
        <f t="shared" si="31"/>
        <v>0</v>
      </c>
      <c r="AW215" s="8">
        <f t="shared" si="31"/>
        <v>5.0000000000000002E-5</v>
      </c>
      <c r="AX215" s="8">
        <f t="shared" si="31"/>
        <v>331.87569999999999</v>
      </c>
      <c r="AY215" s="8">
        <f t="shared" si="31"/>
        <v>331.87569999999999</v>
      </c>
      <c r="AZ215" s="8">
        <f t="shared" si="6"/>
        <v>0</v>
      </c>
      <c r="BA215" s="8">
        <f t="shared" si="6"/>
        <v>1.0000000000000001E-5</v>
      </c>
      <c r="BB215" s="8">
        <f t="shared" si="6"/>
        <v>1.0000000000000001E-5</v>
      </c>
      <c r="BC215" s="8">
        <f t="shared" si="6"/>
        <v>300.1875</v>
      </c>
      <c r="BD215" s="8">
        <f t="shared" si="6"/>
        <v>31.68816</v>
      </c>
      <c r="BE215" s="8">
        <f t="shared" ref="BE215:BZ215" si="32">IF(BE25=" ",0,BE25)</f>
        <v>1.0000000000000001E-5</v>
      </c>
      <c r="BF215" s="8">
        <f t="shared" si="32"/>
        <v>1.0000000000000001E-5</v>
      </c>
      <c r="BG215" s="8">
        <f t="shared" si="32"/>
        <v>0</v>
      </c>
      <c r="BH215" s="8">
        <f t="shared" si="32"/>
        <v>0</v>
      </c>
      <c r="BI215" s="8">
        <f t="shared" si="32"/>
        <v>0</v>
      </c>
      <c r="BJ215" s="8">
        <f t="shared" si="32"/>
        <v>0</v>
      </c>
      <c r="BK215" s="8">
        <f t="shared" si="32"/>
        <v>0</v>
      </c>
      <c r="BL215" s="8">
        <f t="shared" si="32"/>
        <v>0</v>
      </c>
      <c r="BM215" s="8">
        <f t="shared" si="32"/>
        <v>0</v>
      </c>
      <c r="BN215" s="8">
        <f t="shared" si="32"/>
        <v>0</v>
      </c>
      <c r="BO215" s="8">
        <f t="shared" si="32"/>
        <v>0</v>
      </c>
      <c r="BP215" s="8">
        <f t="shared" si="32"/>
        <v>0</v>
      </c>
      <c r="BQ215" s="8">
        <f t="shared" si="32"/>
        <v>0</v>
      </c>
      <c r="BR215" s="8">
        <f t="shared" si="32"/>
        <v>0</v>
      </c>
      <c r="BS215" s="8">
        <f t="shared" si="32"/>
        <v>331.87569999999999</v>
      </c>
      <c r="BT215" s="8">
        <f t="shared" si="32"/>
        <v>331.87569999999999</v>
      </c>
      <c r="BU215" s="8">
        <f t="shared" si="32"/>
        <v>331.87569999999999</v>
      </c>
      <c r="BV215" s="8">
        <f t="shared" si="32"/>
        <v>0</v>
      </c>
      <c r="BW215" s="8">
        <f t="shared" si="32"/>
        <v>1.0000000000000001E-5</v>
      </c>
      <c r="BX215" s="8">
        <f t="shared" si="32"/>
        <v>298.68810000000002</v>
      </c>
      <c r="BY215" s="8">
        <f t="shared" si="32"/>
        <v>298.68810000000002</v>
      </c>
      <c r="BZ215" s="8">
        <f t="shared" si="32"/>
        <v>33.187570000000001</v>
      </c>
      <c r="CA215" s="8">
        <f t="shared" si="8"/>
        <v>31.68816</v>
      </c>
      <c r="CB215" s="8">
        <f t="shared" si="8"/>
        <v>1.0000000000000001E-5</v>
      </c>
      <c r="CC215" s="8"/>
      <c r="CD215" s="8"/>
      <c r="CE215" s="8"/>
      <c r="CF215" s="8"/>
      <c r="CG215" s="8"/>
      <c r="CH215" s="8"/>
      <c r="CI215" s="8"/>
      <c r="CJ215" s="8"/>
      <c r="CK215" s="8"/>
      <c r="CL215" s="8"/>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c r="DM215" s="8"/>
      <c r="DN215" s="8"/>
      <c r="DO215" s="8"/>
      <c r="DP215" s="8"/>
      <c r="DQ215" s="8"/>
      <c r="DR215" s="8"/>
      <c r="DS215" s="8"/>
      <c r="DT215" s="8"/>
      <c r="DU215" s="8"/>
      <c r="DV215" s="8"/>
      <c r="DW215" s="8"/>
      <c r="DX215" s="8"/>
      <c r="DY215" s="8"/>
      <c r="DZ215" s="8"/>
      <c r="EA215" s="8"/>
      <c r="EB215" s="8"/>
      <c r="EC215" s="8"/>
      <c r="ED215" s="8"/>
      <c r="EE215" s="8"/>
      <c r="EF215" s="8"/>
      <c r="EG215" s="8"/>
      <c r="EH215" s="8"/>
      <c r="EI215" s="8"/>
      <c r="EJ215" s="8"/>
      <c r="EK215" s="8"/>
      <c r="EL215" s="8"/>
    </row>
    <row r="216" spans="1:254" s="6" customFormat="1" ht="12" customHeight="1" x14ac:dyDescent="0.15">
      <c r="A216" s="6" t="s">
        <v>185</v>
      </c>
    </row>
    <row r="217" spans="1:254" s="4" customFormat="1" ht="12" customHeight="1" x14ac:dyDescent="0.15">
      <c r="A217" s="4" t="s">
        <v>554</v>
      </c>
      <c r="C217" s="27">
        <f t="shared" ref="C217:C230" si="33">IF(C$232&gt;0,C202/C$232,0)</f>
        <v>3.6644685779423218E-8</v>
      </c>
      <c r="D217" s="27">
        <f t="shared" ref="D217:AY217" si="34">IF(D$232&gt;0,D202/D$232,0)</f>
        <v>2.688979423539549E-8</v>
      </c>
      <c r="E217" s="27">
        <f t="shared" si="34"/>
        <v>4.9233485101295063E-8</v>
      </c>
      <c r="F217" s="27">
        <f t="shared" si="34"/>
        <v>0</v>
      </c>
      <c r="G217" s="27">
        <f t="shared" si="34"/>
        <v>0</v>
      </c>
      <c r="H217" s="27">
        <f t="shared" si="34"/>
        <v>0</v>
      </c>
      <c r="I217" s="27">
        <f t="shared" si="34"/>
        <v>0</v>
      </c>
      <c r="J217" s="27">
        <f t="shared" si="34"/>
        <v>0</v>
      </c>
      <c r="K217" s="27">
        <f t="shared" si="34"/>
        <v>0</v>
      </c>
      <c r="L217" s="27">
        <f t="shared" si="34"/>
        <v>0</v>
      </c>
      <c r="M217" s="27">
        <f t="shared" si="34"/>
        <v>0</v>
      </c>
      <c r="N217" s="27">
        <f t="shared" si="34"/>
        <v>0.3660965457072084</v>
      </c>
      <c r="O217" s="27">
        <f t="shared" si="34"/>
        <v>0</v>
      </c>
      <c r="P217" s="27">
        <f t="shared" si="34"/>
        <v>0</v>
      </c>
      <c r="Q217" s="27">
        <f t="shared" si="34"/>
        <v>0</v>
      </c>
      <c r="R217" s="27">
        <f t="shared" si="34"/>
        <v>0</v>
      </c>
      <c r="S217" s="27">
        <f t="shared" si="34"/>
        <v>0</v>
      </c>
      <c r="T217" s="27">
        <f t="shared" si="34"/>
        <v>0</v>
      </c>
      <c r="U217" s="27">
        <f t="shared" si="34"/>
        <v>0</v>
      </c>
      <c r="V217" s="27">
        <f t="shared" si="34"/>
        <v>0</v>
      </c>
      <c r="W217" s="27">
        <f t="shared" si="34"/>
        <v>0.87774771286995457</v>
      </c>
      <c r="X217" s="27">
        <f t="shared" si="34"/>
        <v>0</v>
      </c>
      <c r="Y217" s="27">
        <f t="shared" si="34"/>
        <v>0</v>
      </c>
      <c r="Z217" s="27">
        <f t="shared" si="34"/>
        <v>0</v>
      </c>
      <c r="AA217" s="27">
        <f t="shared" si="34"/>
        <v>0</v>
      </c>
      <c r="AB217" s="27">
        <f t="shared" si="34"/>
        <v>5.0000000000000001E-3</v>
      </c>
      <c r="AC217" s="27">
        <f t="shared" si="34"/>
        <v>0</v>
      </c>
      <c r="AD217" s="27">
        <f t="shared" si="34"/>
        <v>0</v>
      </c>
      <c r="AE217" s="27">
        <f t="shared" si="34"/>
        <v>4.5062919279168674E-2</v>
      </c>
      <c r="AF217" s="27">
        <f t="shared" si="34"/>
        <v>0</v>
      </c>
      <c r="AG217" s="27">
        <f t="shared" si="34"/>
        <v>0</v>
      </c>
      <c r="AH217" s="27">
        <f t="shared" si="34"/>
        <v>0</v>
      </c>
      <c r="AI217" s="27">
        <f t="shared" si="34"/>
        <v>0</v>
      </c>
      <c r="AJ217" s="27">
        <f t="shared" si="34"/>
        <v>4.4271090797088773E-4</v>
      </c>
      <c r="AK217" s="27">
        <f t="shared" si="34"/>
        <v>0</v>
      </c>
      <c r="AL217" s="27">
        <f t="shared" si="34"/>
        <v>0</v>
      </c>
      <c r="AM217" s="27">
        <f t="shared" si="34"/>
        <v>0</v>
      </c>
      <c r="AN217" s="27">
        <f t="shared" si="34"/>
        <v>0</v>
      </c>
      <c r="AO217" s="27">
        <f t="shared" si="34"/>
        <v>0</v>
      </c>
      <c r="AP217" s="27">
        <f t="shared" si="34"/>
        <v>0</v>
      </c>
      <c r="AQ217" s="27">
        <f t="shared" si="34"/>
        <v>0</v>
      </c>
      <c r="AR217" s="27">
        <f t="shared" si="34"/>
        <v>0</v>
      </c>
      <c r="AS217" s="27">
        <f t="shared" si="34"/>
        <v>0</v>
      </c>
      <c r="AT217" s="27">
        <f t="shared" si="34"/>
        <v>0</v>
      </c>
      <c r="AU217" s="27">
        <f t="shared" si="34"/>
        <v>0</v>
      </c>
      <c r="AV217" s="27">
        <f t="shared" si="34"/>
        <v>0</v>
      </c>
      <c r="AW217" s="27">
        <f t="shared" si="34"/>
        <v>0</v>
      </c>
      <c r="AX217" s="27">
        <f t="shared" si="34"/>
        <v>0</v>
      </c>
      <c r="AY217" s="27">
        <f t="shared" si="34"/>
        <v>0</v>
      </c>
      <c r="AZ217" s="27">
        <f t="shared" ref="AZ217:BD230" si="35">IF(AZ$232&gt;0,AZ202/AZ$232,0)</f>
        <v>1.9013889991210415E-2</v>
      </c>
      <c r="BA217" s="27">
        <f t="shared" si="35"/>
        <v>1.0000000000000002E-2</v>
      </c>
      <c r="BB217" s="27">
        <f t="shared" si="35"/>
        <v>1.9013884766876606E-2</v>
      </c>
      <c r="BC217" s="27">
        <f t="shared" si="35"/>
        <v>4.3755765697714973E-3</v>
      </c>
      <c r="BD217" s="27">
        <f t="shared" si="35"/>
        <v>1.1956972175675876E-2</v>
      </c>
      <c r="BE217" s="27">
        <f t="shared" ref="BE217:BZ217" si="36">IF(BE$232&gt;0,BE202/BE$232,0)</f>
        <v>0.01</v>
      </c>
      <c r="BF217" s="27">
        <f t="shared" si="36"/>
        <v>0.01</v>
      </c>
      <c r="BG217" s="27">
        <f t="shared" si="36"/>
        <v>3.8693719312253832E-4</v>
      </c>
      <c r="BH217" s="27">
        <f t="shared" si="36"/>
        <v>0</v>
      </c>
      <c r="BI217" s="27">
        <f t="shared" si="36"/>
        <v>0</v>
      </c>
      <c r="BJ217" s="27">
        <f t="shared" si="36"/>
        <v>0</v>
      </c>
      <c r="BK217" s="27">
        <f t="shared" si="36"/>
        <v>0</v>
      </c>
      <c r="BL217" s="27">
        <f t="shared" si="36"/>
        <v>0</v>
      </c>
      <c r="BM217" s="27">
        <f t="shared" si="36"/>
        <v>0</v>
      </c>
      <c r="BN217" s="27">
        <f t="shared" si="36"/>
        <v>0</v>
      </c>
      <c r="BO217" s="27">
        <f t="shared" si="36"/>
        <v>0</v>
      </c>
      <c r="BP217" s="27">
        <f t="shared" si="36"/>
        <v>0</v>
      </c>
      <c r="BQ217" s="27">
        <f t="shared" si="36"/>
        <v>0.34198132889643218</v>
      </c>
      <c r="BR217" s="27">
        <f t="shared" si="36"/>
        <v>2.1553944160021397E-2</v>
      </c>
      <c r="BS217" s="27">
        <f t="shared" si="36"/>
        <v>0</v>
      </c>
      <c r="BT217" s="27">
        <f t="shared" si="36"/>
        <v>0</v>
      </c>
      <c r="BU217" s="27">
        <f t="shared" si="36"/>
        <v>0</v>
      </c>
      <c r="BV217" s="27">
        <f t="shared" si="36"/>
        <v>1.9013889991210415E-2</v>
      </c>
      <c r="BW217" s="27">
        <f t="shared" si="36"/>
        <v>1.9013884766876606E-2</v>
      </c>
      <c r="BX217" s="27">
        <f t="shared" si="36"/>
        <v>0</v>
      </c>
      <c r="BY217" s="27">
        <f t="shared" si="36"/>
        <v>5.0529354720348476E-3</v>
      </c>
      <c r="BZ217" s="27">
        <f t="shared" si="36"/>
        <v>0</v>
      </c>
      <c r="CA217" s="27">
        <f t="shared" ref="CA217:CB230" si="37">IF(CA$232&gt;0,CA202/CA$232,0)</f>
        <v>1.1956972175675876E-2</v>
      </c>
      <c r="CB217" s="27">
        <f t="shared" si="37"/>
        <v>0.01</v>
      </c>
      <c r="CC217" s="27"/>
      <c r="CD217" s="27"/>
      <c r="CE217" s="27"/>
      <c r="CF217" s="27"/>
      <c r="CG217" s="27"/>
      <c r="CH217" s="27"/>
      <c r="CI217" s="27"/>
      <c r="CJ217" s="27"/>
      <c r="CK217" s="27"/>
      <c r="CL217" s="27"/>
      <c r="CM217" s="27"/>
      <c r="CN217" s="27"/>
      <c r="CO217" s="27"/>
      <c r="CP217" s="27"/>
      <c r="CQ217" s="27"/>
      <c r="CR217" s="27"/>
      <c r="CS217" s="27"/>
      <c r="CT217" s="27"/>
      <c r="CU217" s="27"/>
      <c r="CV217" s="27"/>
      <c r="CW217" s="27"/>
      <c r="CX217" s="27"/>
      <c r="CY217" s="27"/>
      <c r="CZ217" s="27"/>
      <c r="DA217" s="27"/>
      <c r="DB217" s="27"/>
      <c r="DC217" s="27"/>
      <c r="DD217" s="27"/>
      <c r="DE217" s="27"/>
      <c r="DF217" s="27"/>
      <c r="DG217" s="27"/>
      <c r="DH217" s="27"/>
      <c r="DI217" s="27"/>
      <c r="DJ217" s="27"/>
      <c r="DK217" s="27"/>
      <c r="DL217" s="27"/>
      <c r="DM217" s="27"/>
      <c r="DN217" s="27"/>
      <c r="DO217" s="27"/>
      <c r="DP217" s="27"/>
      <c r="DQ217" s="27"/>
      <c r="DR217" s="27"/>
      <c r="DS217" s="27"/>
      <c r="DT217" s="27"/>
      <c r="DU217" s="27"/>
      <c r="DV217" s="27"/>
      <c r="DW217" s="27"/>
      <c r="DX217" s="27"/>
      <c r="DY217" s="27"/>
      <c r="DZ217" s="27"/>
      <c r="EA217" s="27"/>
      <c r="EB217" s="27"/>
      <c r="EC217" s="27"/>
      <c r="ED217" s="27"/>
      <c r="EE217" s="27"/>
      <c r="EF217" s="27"/>
      <c r="EG217" s="27"/>
      <c r="EH217" s="27"/>
      <c r="EI217" s="27"/>
      <c r="EJ217" s="27"/>
      <c r="EK217" s="27"/>
      <c r="EL217" s="27"/>
      <c r="EM217" s="27"/>
      <c r="EN217" s="27"/>
      <c r="EO217" s="27"/>
      <c r="EP217" s="27"/>
      <c r="EQ217" s="27"/>
      <c r="ER217" s="27"/>
      <c r="ES217" s="27"/>
      <c r="ET217" s="27"/>
      <c r="EU217" s="27"/>
      <c r="EV217" s="27"/>
      <c r="EW217" s="27"/>
      <c r="EX217" s="27"/>
      <c r="EY217" s="27"/>
      <c r="EZ217" s="27"/>
      <c r="FA217" s="27"/>
      <c r="FB217" s="27"/>
      <c r="FC217" s="27"/>
      <c r="FD217" s="27"/>
      <c r="FE217" s="27"/>
      <c r="FF217" s="27"/>
      <c r="FG217" s="27"/>
      <c r="FH217" s="27"/>
      <c r="FI217" s="27"/>
      <c r="FJ217" s="27"/>
      <c r="FK217" s="27"/>
      <c r="FL217" s="27"/>
      <c r="FM217" s="27"/>
      <c r="FN217" s="27"/>
      <c r="FO217" s="27"/>
      <c r="FP217" s="27"/>
      <c r="FQ217" s="27"/>
      <c r="FR217" s="27"/>
      <c r="FS217" s="27"/>
      <c r="FT217" s="27"/>
      <c r="FU217" s="27"/>
      <c r="FV217" s="27"/>
      <c r="FW217" s="27"/>
      <c r="FX217" s="27"/>
      <c r="FY217" s="27"/>
      <c r="FZ217" s="27"/>
      <c r="GA217" s="27"/>
      <c r="GB217" s="27"/>
      <c r="GC217" s="27"/>
      <c r="GD217" s="27"/>
      <c r="GE217" s="27"/>
      <c r="GF217" s="27"/>
      <c r="GG217" s="27"/>
      <c r="GH217" s="27"/>
      <c r="GI217" s="27"/>
      <c r="GJ217" s="27"/>
      <c r="GK217" s="27"/>
      <c r="GL217" s="27"/>
      <c r="GM217" s="27"/>
      <c r="GN217" s="27"/>
      <c r="GO217" s="27"/>
      <c r="GP217" s="27"/>
      <c r="GQ217" s="27"/>
      <c r="GR217" s="27"/>
      <c r="GS217" s="27"/>
      <c r="GT217" s="27"/>
      <c r="GU217" s="27"/>
      <c r="GV217" s="27"/>
      <c r="GW217" s="27"/>
      <c r="GX217" s="27"/>
      <c r="GY217" s="27"/>
      <c r="GZ217" s="27"/>
      <c r="HA217" s="27"/>
      <c r="HB217" s="27"/>
      <c r="HC217" s="27"/>
      <c r="HD217" s="27"/>
      <c r="HE217" s="27"/>
      <c r="HF217" s="27"/>
      <c r="HG217" s="27"/>
      <c r="HH217" s="27"/>
      <c r="HI217" s="27"/>
      <c r="HJ217" s="27"/>
      <c r="HK217" s="27"/>
      <c r="HL217" s="27"/>
      <c r="HM217" s="27"/>
      <c r="HN217" s="27"/>
      <c r="HO217" s="27"/>
      <c r="HP217" s="27"/>
      <c r="HQ217" s="27"/>
      <c r="HR217" s="27"/>
      <c r="HS217" s="27"/>
      <c r="HT217" s="27"/>
      <c r="HU217" s="27"/>
      <c r="HV217" s="27"/>
      <c r="HW217" s="27"/>
      <c r="HX217" s="27"/>
      <c r="HY217" s="27"/>
      <c r="HZ217" s="27"/>
      <c r="IA217" s="27"/>
      <c r="IB217" s="27"/>
      <c r="IC217" s="27"/>
      <c r="ID217" s="27"/>
      <c r="IE217" s="27"/>
      <c r="IF217" s="27"/>
      <c r="IG217" s="27"/>
      <c r="IH217" s="27"/>
      <c r="II217" s="27"/>
      <c r="IJ217" s="27"/>
      <c r="IK217" s="27"/>
      <c r="IL217" s="27"/>
      <c r="IM217" s="27"/>
      <c r="IN217" s="27"/>
      <c r="IO217" s="27"/>
      <c r="IP217" s="27"/>
      <c r="IQ217" s="27"/>
      <c r="IR217" s="27"/>
      <c r="IS217" s="27"/>
      <c r="IT217" s="27"/>
    </row>
    <row r="218" spans="1:254" s="4" customFormat="1" ht="12" customHeight="1" x14ac:dyDescent="0.15">
      <c r="A218" s="4" t="s">
        <v>177</v>
      </c>
      <c r="C218" s="27">
        <f t="shared" si="33"/>
        <v>0.20684642558482125</v>
      </c>
      <c r="D218" s="27">
        <f t="shared" ref="D218:AY218" si="38">IF(D$232&gt;0,D203/D$232,0)</f>
        <v>0.1681284384568103</v>
      </c>
      <c r="E218" s="27">
        <f t="shared" si="38"/>
        <v>0.1722962982401072</v>
      </c>
      <c r="F218" s="27">
        <f t="shared" si="38"/>
        <v>0.163111513568479</v>
      </c>
      <c r="G218" s="27">
        <f t="shared" si="38"/>
        <v>0.28611291867852889</v>
      </c>
      <c r="H218" s="27">
        <f t="shared" si="38"/>
        <v>9.5608907684264735E-2</v>
      </c>
      <c r="I218" s="27">
        <f t="shared" si="38"/>
        <v>0.43511301939530206</v>
      </c>
      <c r="J218" s="27">
        <f t="shared" si="38"/>
        <v>0.43511294038725229</v>
      </c>
      <c r="K218" s="27">
        <f t="shared" si="38"/>
        <v>3.860209274958257E-3</v>
      </c>
      <c r="L218" s="27">
        <f t="shared" si="38"/>
        <v>0.99700368399508799</v>
      </c>
      <c r="M218" s="27">
        <f t="shared" si="38"/>
        <v>4.7411827786609023E-3</v>
      </c>
      <c r="N218" s="27">
        <f t="shared" si="38"/>
        <v>5.0487125385408629E-2</v>
      </c>
      <c r="O218" s="27">
        <f t="shared" si="38"/>
        <v>0.14764043906308036</v>
      </c>
      <c r="P218" s="27">
        <f t="shared" si="38"/>
        <v>0.1590187247261021</v>
      </c>
      <c r="Q218" s="27">
        <f t="shared" si="38"/>
        <v>9.7581485340080362E-2</v>
      </c>
      <c r="R218" s="27">
        <f t="shared" si="38"/>
        <v>0.28069626791907026</v>
      </c>
      <c r="S218" s="27">
        <f t="shared" si="38"/>
        <v>0.16758375885939364</v>
      </c>
      <c r="T218" s="27">
        <f t="shared" si="38"/>
        <v>6.1040421145428523E-3</v>
      </c>
      <c r="U218" s="27">
        <f t="shared" si="38"/>
        <v>0.13694972978613731</v>
      </c>
      <c r="V218" s="27">
        <f t="shared" si="38"/>
        <v>9.6969696969696983E-2</v>
      </c>
      <c r="W218" s="27">
        <f t="shared" si="38"/>
        <v>5.8541925976496635E-3</v>
      </c>
      <c r="X218" s="27">
        <f t="shared" si="38"/>
        <v>1.2252426238742311E-2</v>
      </c>
      <c r="Y218" s="27">
        <f t="shared" si="38"/>
        <v>5.4565220726674177E-2</v>
      </c>
      <c r="Z218" s="27">
        <f t="shared" si="38"/>
        <v>4.4910955307530011E-2</v>
      </c>
      <c r="AA218" s="27">
        <f t="shared" si="38"/>
        <v>4.4910955307530011E-2</v>
      </c>
      <c r="AB218" s="27">
        <f t="shared" si="38"/>
        <v>4.3000000000000003E-2</v>
      </c>
      <c r="AC218" s="27">
        <f t="shared" si="38"/>
        <v>0.43511301676914088</v>
      </c>
      <c r="AD218" s="27">
        <f t="shared" si="38"/>
        <v>0.290818580372187</v>
      </c>
      <c r="AE218" s="27">
        <f t="shared" si="38"/>
        <v>3.7269259437891879E-4</v>
      </c>
      <c r="AF218" s="27">
        <f t="shared" si="38"/>
        <v>0.43511207126823531</v>
      </c>
      <c r="AG218" s="27">
        <f t="shared" si="38"/>
        <v>5.053754338440701E-2</v>
      </c>
      <c r="AH218" s="27">
        <f t="shared" si="38"/>
        <v>0.99800000023523316</v>
      </c>
      <c r="AI218" s="27">
        <f t="shared" si="38"/>
        <v>0.99856923245024787</v>
      </c>
      <c r="AJ218" s="27">
        <f t="shared" si="38"/>
        <v>0.99794852879664764</v>
      </c>
      <c r="AK218" s="27">
        <f t="shared" si="38"/>
        <v>4.7411760209278581E-3</v>
      </c>
      <c r="AL218" s="27">
        <f t="shared" si="38"/>
        <v>6.9391873588431638E-3</v>
      </c>
      <c r="AM218" s="27">
        <f t="shared" si="38"/>
        <v>1</v>
      </c>
      <c r="AN218" s="27">
        <f t="shared" si="38"/>
        <v>4.7166409911829294E-3</v>
      </c>
      <c r="AO218" s="27">
        <f t="shared" si="38"/>
        <v>4.7411760209278581E-3</v>
      </c>
      <c r="AP218" s="27">
        <f t="shared" si="38"/>
        <v>4.7411696040040906E-3</v>
      </c>
      <c r="AQ218" s="27">
        <f t="shared" si="38"/>
        <v>4.7411760209278581E-3</v>
      </c>
      <c r="AR218" s="27">
        <f t="shared" si="38"/>
        <v>4.7411760209278581E-3</v>
      </c>
      <c r="AS218" s="27">
        <f t="shared" si="38"/>
        <v>4.7411760209278581E-3</v>
      </c>
      <c r="AT218" s="27">
        <f t="shared" si="38"/>
        <v>4.7411696040040906E-3</v>
      </c>
      <c r="AU218" s="27">
        <f t="shared" si="38"/>
        <v>3.6010138914456445E-2</v>
      </c>
      <c r="AV218" s="27">
        <f t="shared" si="38"/>
        <v>1</v>
      </c>
      <c r="AW218" s="27">
        <f t="shared" si="38"/>
        <v>0.95</v>
      </c>
      <c r="AX218" s="27">
        <f t="shared" si="38"/>
        <v>0.94999999774011767</v>
      </c>
      <c r="AY218" s="27">
        <f t="shared" si="38"/>
        <v>0.5</v>
      </c>
      <c r="AZ218" s="27">
        <f t="shared" si="35"/>
        <v>0.57706022967632087</v>
      </c>
      <c r="BA218" s="27">
        <f t="shared" si="35"/>
        <v>0.9739500000000002</v>
      </c>
      <c r="BB218" s="27">
        <f t="shared" si="35"/>
        <v>0.57706039326346781</v>
      </c>
      <c r="BC218" s="27">
        <f t="shared" si="35"/>
        <v>0.8739651214558386</v>
      </c>
      <c r="BD218" s="27">
        <f t="shared" si="35"/>
        <v>0.47475043222364305</v>
      </c>
      <c r="BE218" s="27">
        <f t="shared" ref="BE218:BZ218" si="39">IF(BE$232&gt;0,BE203/BE$232,0)</f>
        <v>0.97699999999999998</v>
      </c>
      <c r="BF218" s="27">
        <f t="shared" si="39"/>
        <v>0.97699999999999998</v>
      </c>
      <c r="BG218" s="27">
        <f t="shared" si="39"/>
        <v>0.99801878519003506</v>
      </c>
      <c r="BH218" s="27">
        <f t="shared" si="39"/>
        <v>0</v>
      </c>
      <c r="BI218" s="27">
        <f t="shared" si="39"/>
        <v>0</v>
      </c>
      <c r="BJ218" s="27">
        <f t="shared" si="39"/>
        <v>0</v>
      </c>
      <c r="BK218" s="27">
        <f t="shared" si="39"/>
        <v>0.98222459800039486</v>
      </c>
      <c r="BL218" s="27">
        <f t="shared" si="39"/>
        <v>0</v>
      </c>
      <c r="BM218" s="27">
        <f t="shared" si="39"/>
        <v>0</v>
      </c>
      <c r="BN218" s="27">
        <f t="shared" si="39"/>
        <v>0</v>
      </c>
      <c r="BO218" s="27">
        <f t="shared" si="39"/>
        <v>0</v>
      </c>
      <c r="BP218" s="27">
        <f t="shared" si="39"/>
        <v>0</v>
      </c>
      <c r="BQ218" s="27">
        <f t="shared" si="39"/>
        <v>0.59611529949172115</v>
      </c>
      <c r="BR218" s="27">
        <f t="shared" si="39"/>
        <v>0.16540246587018156</v>
      </c>
      <c r="BS218" s="27">
        <f t="shared" si="39"/>
        <v>0.95000000527305806</v>
      </c>
      <c r="BT218" s="27">
        <f t="shared" si="39"/>
        <v>0.95000000527305806</v>
      </c>
      <c r="BU218" s="27">
        <f t="shared" si="39"/>
        <v>0.95000000527305806</v>
      </c>
      <c r="BV218" s="27">
        <f t="shared" si="39"/>
        <v>0.57706022967632087</v>
      </c>
      <c r="BW218" s="27">
        <f t="shared" si="39"/>
        <v>0.57706039326346781</v>
      </c>
      <c r="BX218" s="27">
        <f t="shared" si="39"/>
        <v>0.95000000083699343</v>
      </c>
      <c r="BY218" s="27">
        <f t="shared" si="39"/>
        <v>0.85089138768730643</v>
      </c>
      <c r="BZ218" s="27">
        <f t="shared" si="39"/>
        <v>0.94999999774011756</v>
      </c>
      <c r="CA218" s="27">
        <f t="shared" si="37"/>
        <v>0.47475043222364305</v>
      </c>
      <c r="CB218" s="27">
        <f t="shared" si="37"/>
        <v>0.97699999999999998</v>
      </c>
      <c r="CC218" s="27"/>
      <c r="CD218" s="27"/>
      <c r="CE218" s="27"/>
      <c r="CF218" s="27"/>
      <c r="CG218" s="27"/>
      <c r="CH218" s="27"/>
      <c r="CI218" s="27"/>
      <c r="CJ218" s="27"/>
      <c r="CK218" s="27"/>
      <c r="CL218" s="27"/>
      <c r="CM218" s="27"/>
      <c r="CN218" s="27"/>
      <c r="CO218" s="27"/>
      <c r="CP218" s="27"/>
      <c r="CQ218" s="27"/>
      <c r="CR218" s="27"/>
      <c r="CS218" s="27"/>
      <c r="CT218" s="27"/>
      <c r="CU218" s="27"/>
      <c r="CV218" s="27"/>
      <c r="CW218" s="27"/>
      <c r="CX218" s="27"/>
      <c r="CY218" s="27"/>
      <c r="CZ218" s="27"/>
      <c r="DA218" s="27"/>
      <c r="DB218" s="27"/>
      <c r="DC218" s="27"/>
      <c r="DD218" s="27"/>
      <c r="DE218" s="27"/>
      <c r="DF218" s="27"/>
      <c r="DG218" s="27"/>
      <c r="DH218" s="27"/>
      <c r="DI218" s="27"/>
      <c r="DJ218" s="27"/>
      <c r="DK218" s="27"/>
      <c r="DL218" s="27"/>
      <c r="DM218" s="27"/>
      <c r="DN218" s="27"/>
      <c r="DO218" s="27"/>
      <c r="DP218" s="27"/>
      <c r="DQ218" s="27"/>
      <c r="DR218" s="27"/>
      <c r="DS218" s="27"/>
      <c r="DT218" s="27"/>
      <c r="DU218" s="27"/>
      <c r="DV218" s="27"/>
      <c r="DW218" s="27"/>
      <c r="DX218" s="27"/>
      <c r="DY218" s="27"/>
      <c r="DZ218" s="27"/>
      <c r="EA218" s="27"/>
      <c r="EB218" s="27"/>
      <c r="EC218" s="27"/>
      <c r="ED218" s="27"/>
      <c r="EE218" s="27"/>
      <c r="EF218" s="27"/>
      <c r="EG218" s="27"/>
      <c r="EH218" s="27"/>
      <c r="EI218" s="27"/>
      <c r="EJ218" s="27"/>
      <c r="EK218" s="27"/>
      <c r="EL218" s="27"/>
      <c r="EM218" s="27"/>
      <c r="EN218" s="27"/>
      <c r="EO218" s="27"/>
      <c r="EP218" s="27"/>
      <c r="EQ218" s="27"/>
      <c r="ER218" s="27"/>
      <c r="ES218" s="27"/>
      <c r="ET218" s="27"/>
      <c r="EU218" s="27"/>
      <c r="EV218" s="27"/>
      <c r="EW218" s="27"/>
      <c r="EX218" s="27"/>
      <c r="EY218" s="27"/>
      <c r="EZ218" s="27"/>
      <c r="FA218" s="27"/>
      <c r="FB218" s="27"/>
      <c r="FC218" s="27"/>
      <c r="FD218" s="27"/>
      <c r="FE218" s="27"/>
      <c r="FF218" s="27"/>
      <c r="FG218" s="27"/>
      <c r="FH218" s="27"/>
      <c r="FI218" s="27"/>
      <c r="FJ218" s="27"/>
      <c r="FK218" s="27"/>
      <c r="FL218" s="27"/>
      <c r="FM218" s="27"/>
      <c r="FN218" s="27"/>
      <c r="FO218" s="27"/>
      <c r="FP218" s="27"/>
      <c r="FQ218" s="27"/>
      <c r="FR218" s="27"/>
      <c r="FS218" s="27"/>
      <c r="FT218" s="27"/>
      <c r="FU218" s="27"/>
      <c r="FV218" s="27"/>
      <c r="FW218" s="27"/>
      <c r="FX218" s="27"/>
      <c r="FY218" s="27"/>
      <c r="FZ218" s="27"/>
      <c r="GA218" s="27"/>
      <c r="GB218" s="27"/>
      <c r="GC218" s="27"/>
      <c r="GD218" s="27"/>
      <c r="GE218" s="27"/>
      <c r="GF218" s="27"/>
      <c r="GG218" s="27"/>
      <c r="GH218" s="27"/>
      <c r="GI218" s="27"/>
      <c r="GJ218" s="27"/>
      <c r="GK218" s="27"/>
      <c r="GL218" s="27"/>
      <c r="GM218" s="27"/>
      <c r="GN218" s="27"/>
      <c r="GO218" s="27"/>
      <c r="GP218" s="27"/>
      <c r="GQ218" s="27"/>
      <c r="GR218" s="27"/>
      <c r="GS218" s="27"/>
      <c r="GT218" s="27"/>
      <c r="GU218" s="27"/>
      <c r="GV218" s="27"/>
      <c r="GW218" s="27"/>
      <c r="GX218" s="27"/>
      <c r="GY218" s="27"/>
      <c r="GZ218" s="27"/>
      <c r="HA218" s="27"/>
      <c r="HB218" s="27"/>
      <c r="HC218" s="27"/>
      <c r="HD218" s="27"/>
      <c r="HE218" s="27"/>
      <c r="HF218" s="27"/>
      <c r="HG218" s="27"/>
      <c r="HH218" s="27"/>
      <c r="HI218" s="27"/>
      <c r="HJ218" s="27"/>
      <c r="HK218" s="27"/>
      <c r="HL218" s="27"/>
      <c r="HM218" s="27"/>
      <c r="HN218" s="27"/>
      <c r="HO218" s="27"/>
      <c r="HP218" s="27"/>
      <c r="HQ218" s="27"/>
      <c r="HR218" s="27"/>
      <c r="HS218" s="27"/>
      <c r="HT218" s="27"/>
      <c r="HU218" s="27"/>
      <c r="HV218" s="27"/>
      <c r="HW218" s="27"/>
      <c r="HX218" s="27"/>
      <c r="HY218" s="27"/>
      <c r="HZ218" s="27"/>
      <c r="IA218" s="27"/>
      <c r="IB218" s="27"/>
      <c r="IC218" s="27"/>
      <c r="ID218" s="27"/>
      <c r="IE218" s="27"/>
      <c r="IF218" s="27"/>
      <c r="IG218" s="27"/>
      <c r="IH218" s="27"/>
      <c r="II218" s="27"/>
      <c r="IJ218" s="27"/>
      <c r="IK218" s="27"/>
      <c r="IL218" s="27"/>
      <c r="IM218" s="27"/>
      <c r="IN218" s="27"/>
      <c r="IO218" s="27"/>
      <c r="IP218" s="27"/>
      <c r="IQ218" s="27"/>
      <c r="IR218" s="27"/>
      <c r="IS218" s="27"/>
      <c r="IT218" s="27"/>
    </row>
    <row r="219" spans="1:254" s="4" customFormat="1" ht="12" customHeight="1" x14ac:dyDescent="0.15">
      <c r="A219" s="4" t="s">
        <v>401</v>
      </c>
      <c r="C219" s="27">
        <f t="shared" si="33"/>
        <v>1.8144432940252508E-3</v>
      </c>
      <c r="D219" s="27">
        <f t="shared" ref="D219:AY219" si="40">IF(D$232&gt;0,D204/D$232,0)</f>
        <v>0.21104589454621328</v>
      </c>
      <c r="E219" s="27">
        <f t="shared" si="40"/>
        <v>1.9052127897073658E-3</v>
      </c>
      <c r="F219" s="27">
        <f t="shared" si="40"/>
        <v>0.46273643860147873</v>
      </c>
      <c r="G219" s="27">
        <f t="shared" si="40"/>
        <v>1.6444102467459815E-3</v>
      </c>
      <c r="H219" s="27">
        <f t="shared" si="40"/>
        <v>0.71578196430051166</v>
      </c>
      <c r="I219" s="27">
        <f t="shared" si="40"/>
        <v>9.9033868480416531E-4</v>
      </c>
      <c r="J219" s="27">
        <f t="shared" si="40"/>
        <v>9.8997456730729166E-4</v>
      </c>
      <c r="K219" s="27">
        <f t="shared" si="40"/>
        <v>0.90894896313993234</v>
      </c>
      <c r="L219" s="27">
        <f t="shared" si="40"/>
        <v>0</v>
      </c>
      <c r="M219" s="27">
        <f t="shared" si="40"/>
        <v>0.92048646558876401</v>
      </c>
      <c r="N219" s="27">
        <f t="shared" si="40"/>
        <v>2.2111023615921664E-4</v>
      </c>
      <c r="O219" s="27">
        <f t="shared" si="40"/>
        <v>0.10836828762228833</v>
      </c>
      <c r="P219" s="27">
        <f t="shared" si="40"/>
        <v>4.1271273628967021E-4</v>
      </c>
      <c r="Q219" s="27">
        <f t="shared" si="40"/>
        <v>0.58332341122190801</v>
      </c>
      <c r="R219" s="27">
        <f t="shared" si="40"/>
        <v>1.5022142302687791E-3</v>
      </c>
      <c r="S219" s="27">
        <f t="shared" si="40"/>
        <v>4.894041062773447E-4</v>
      </c>
      <c r="T219" s="27">
        <f t="shared" si="40"/>
        <v>0.87397998610688776</v>
      </c>
      <c r="U219" s="27">
        <f t="shared" si="40"/>
        <v>1.1233876501671246E-3</v>
      </c>
      <c r="V219" s="27">
        <f t="shared" si="40"/>
        <v>0</v>
      </c>
      <c r="W219" s="27">
        <f t="shared" si="40"/>
        <v>2.9139833736434364E-6</v>
      </c>
      <c r="X219" s="27">
        <f t="shared" si="40"/>
        <v>0.78209062051995493</v>
      </c>
      <c r="Y219" s="27">
        <f t="shared" si="40"/>
        <v>0.81169245336366835</v>
      </c>
      <c r="Z219" s="27">
        <f t="shared" si="40"/>
        <v>0.85395623502036744</v>
      </c>
      <c r="AA219" s="27">
        <f t="shared" si="40"/>
        <v>0.85395623502036744</v>
      </c>
      <c r="AB219" s="27">
        <f t="shared" si="40"/>
        <v>0</v>
      </c>
      <c r="AC219" s="27">
        <f t="shared" si="40"/>
        <v>9.8966636752905899E-4</v>
      </c>
      <c r="AD219" s="27">
        <f t="shared" si="40"/>
        <v>6.0918339535774384E-4</v>
      </c>
      <c r="AE219" s="27">
        <f t="shared" si="40"/>
        <v>0</v>
      </c>
      <c r="AF219" s="27">
        <f t="shared" si="40"/>
        <v>9.9348144954566984E-4</v>
      </c>
      <c r="AG219" s="27">
        <f t="shared" si="40"/>
        <v>0.19066565083664888</v>
      </c>
      <c r="AH219" s="27">
        <f t="shared" si="40"/>
        <v>0</v>
      </c>
      <c r="AI219" s="27">
        <f t="shared" si="40"/>
        <v>0</v>
      </c>
      <c r="AJ219" s="27">
        <f t="shared" si="40"/>
        <v>1.1692815477865404E-5</v>
      </c>
      <c r="AK219" s="27">
        <f t="shared" si="40"/>
        <v>0.92048657471594975</v>
      </c>
      <c r="AL219" s="27">
        <f t="shared" si="40"/>
        <v>0.91684638768468374</v>
      </c>
      <c r="AM219" s="27">
        <f t="shared" si="40"/>
        <v>0</v>
      </c>
      <c r="AN219" s="27">
        <f t="shared" si="40"/>
        <v>0</v>
      </c>
      <c r="AO219" s="27">
        <f t="shared" si="40"/>
        <v>0.92048657471594975</v>
      </c>
      <c r="AP219" s="27">
        <f t="shared" si="40"/>
        <v>0.92048668995313521</v>
      </c>
      <c r="AQ219" s="27">
        <f t="shared" si="40"/>
        <v>0.92048657471594975</v>
      </c>
      <c r="AR219" s="27">
        <f t="shared" si="40"/>
        <v>0.92048657471594975</v>
      </c>
      <c r="AS219" s="27">
        <f t="shared" si="40"/>
        <v>0.92048657471594975</v>
      </c>
      <c r="AT219" s="27">
        <f t="shared" si="40"/>
        <v>0.92048668995313521</v>
      </c>
      <c r="AU219" s="27">
        <f t="shared" si="40"/>
        <v>0.89295474912660089</v>
      </c>
      <c r="AV219" s="27">
        <f t="shared" si="40"/>
        <v>0</v>
      </c>
      <c r="AW219" s="27">
        <f t="shared" si="40"/>
        <v>0</v>
      </c>
      <c r="AX219" s="27">
        <f t="shared" si="40"/>
        <v>0</v>
      </c>
      <c r="AY219" s="27">
        <f t="shared" si="40"/>
        <v>0</v>
      </c>
      <c r="AZ219" s="27">
        <f t="shared" si="35"/>
        <v>0</v>
      </c>
      <c r="BA219" s="27">
        <f t="shared" si="35"/>
        <v>0</v>
      </c>
      <c r="BB219" s="27">
        <f t="shared" si="35"/>
        <v>0</v>
      </c>
      <c r="BC219" s="27">
        <f t="shared" si="35"/>
        <v>0</v>
      </c>
      <c r="BD219" s="27">
        <f t="shared" si="35"/>
        <v>0</v>
      </c>
      <c r="BE219" s="27">
        <f t="shared" ref="BE219:BZ219" si="41">IF(BE$232&gt;0,BE204/BE$232,0)</f>
        <v>0</v>
      </c>
      <c r="BF219" s="27">
        <f t="shared" si="41"/>
        <v>0</v>
      </c>
      <c r="BG219" s="27">
        <f t="shared" si="41"/>
        <v>1.0219728313092595E-5</v>
      </c>
      <c r="BH219" s="27">
        <f t="shared" si="41"/>
        <v>0</v>
      </c>
      <c r="BI219" s="27">
        <f t="shared" si="41"/>
        <v>0</v>
      </c>
      <c r="BJ219" s="27">
        <f t="shared" si="41"/>
        <v>0</v>
      </c>
      <c r="BK219" s="27">
        <f t="shared" si="41"/>
        <v>1.5227364379532559E-5</v>
      </c>
      <c r="BL219" s="27">
        <f t="shared" si="41"/>
        <v>0</v>
      </c>
      <c r="BM219" s="27">
        <f t="shared" si="41"/>
        <v>0</v>
      </c>
      <c r="BN219" s="27">
        <f t="shared" si="41"/>
        <v>0</v>
      </c>
      <c r="BO219" s="27">
        <f t="shared" si="41"/>
        <v>0</v>
      </c>
      <c r="BP219" s="27">
        <f t="shared" si="41"/>
        <v>0</v>
      </c>
      <c r="BQ219" s="27">
        <f t="shared" si="41"/>
        <v>1.1353238429324563E-6</v>
      </c>
      <c r="BR219" s="27">
        <f t="shared" si="41"/>
        <v>0.2172849271504228</v>
      </c>
      <c r="BS219" s="27">
        <f t="shared" si="41"/>
        <v>0</v>
      </c>
      <c r="BT219" s="27">
        <f t="shared" si="41"/>
        <v>0</v>
      </c>
      <c r="BU219" s="27">
        <f t="shared" si="41"/>
        <v>0</v>
      </c>
      <c r="BV219" s="27">
        <f t="shared" si="41"/>
        <v>0</v>
      </c>
      <c r="BW219" s="27">
        <f t="shared" si="41"/>
        <v>0</v>
      </c>
      <c r="BX219" s="27">
        <f t="shared" si="41"/>
        <v>0</v>
      </c>
      <c r="BY219" s="27">
        <f t="shared" si="41"/>
        <v>0</v>
      </c>
      <c r="BZ219" s="27">
        <f t="shared" si="41"/>
        <v>0</v>
      </c>
      <c r="CA219" s="27">
        <f t="shared" si="37"/>
        <v>0</v>
      </c>
      <c r="CB219" s="27">
        <f t="shared" si="37"/>
        <v>0</v>
      </c>
      <c r="CC219" s="27"/>
      <c r="CD219" s="27"/>
      <c r="CE219" s="27"/>
      <c r="CF219" s="27"/>
      <c r="CG219" s="27"/>
      <c r="CH219" s="27"/>
      <c r="CI219" s="27"/>
      <c r="CJ219" s="27"/>
      <c r="CK219" s="27"/>
      <c r="CL219" s="27"/>
      <c r="CM219" s="27"/>
      <c r="CN219" s="27"/>
      <c r="CO219" s="27"/>
      <c r="CP219" s="27"/>
      <c r="CQ219" s="27"/>
      <c r="CR219" s="27"/>
      <c r="CS219" s="27"/>
      <c r="CT219" s="27"/>
      <c r="CU219" s="27"/>
      <c r="CV219" s="27"/>
      <c r="CW219" s="27"/>
      <c r="CX219" s="27"/>
      <c r="CY219" s="27"/>
      <c r="CZ219" s="27"/>
      <c r="DA219" s="27"/>
      <c r="DB219" s="27"/>
      <c r="DC219" s="27"/>
      <c r="DD219" s="27"/>
      <c r="DE219" s="27"/>
      <c r="DF219" s="27"/>
      <c r="DG219" s="27"/>
      <c r="DH219" s="27"/>
      <c r="DI219" s="27"/>
      <c r="DJ219" s="27"/>
      <c r="DK219" s="27"/>
      <c r="DL219" s="27"/>
      <c r="DM219" s="27"/>
      <c r="DN219" s="27"/>
      <c r="DO219" s="27"/>
      <c r="DP219" s="27"/>
      <c r="DQ219" s="27"/>
      <c r="DR219" s="27"/>
      <c r="DS219" s="27"/>
      <c r="DT219" s="27"/>
      <c r="DU219" s="27"/>
      <c r="DV219" s="27"/>
      <c r="DW219" s="27"/>
      <c r="DX219" s="27"/>
      <c r="DY219" s="27"/>
      <c r="DZ219" s="27"/>
      <c r="EA219" s="27"/>
      <c r="EB219" s="27"/>
      <c r="EC219" s="27"/>
      <c r="ED219" s="27"/>
      <c r="EE219" s="27"/>
      <c r="EF219" s="27"/>
      <c r="EG219" s="27"/>
      <c r="EH219" s="27"/>
      <c r="EI219" s="27"/>
      <c r="EJ219" s="27"/>
      <c r="EK219" s="27"/>
      <c r="EL219" s="27"/>
      <c r="EM219" s="27"/>
      <c r="EN219" s="27"/>
      <c r="EO219" s="27"/>
      <c r="EP219" s="27"/>
      <c r="EQ219" s="27"/>
      <c r="ER219" s="27"/>
      <c r="ES219" s="27"/>
      <c r="ET219" s="27"/>
      <c r="EU219" s="27"/>
      <c r="EV219" s="27"/>
      <c r="EW219" s="27"/>
      <c r="EX219" s="27"/>
      <c r="EY219" s="27"/>
      <c r="EZ219" s="27"/>
      <c r="FA219" s="27"/>
      <c r="FB219" s="27"/>
      <c r="FC219" s="27"/>
      <c r="FD219" s="27"/>
      <c r="FE219" s="27"/>
      <c r="FF219" s="27"/>
      <c r="FG219" s="27"/>
      <c r="FH219" s="27"/>
      <c r="FI219" s="27"/>
      <c r="FJ219" s="27"/>
      <c r="FK219" s="27"/>
      <c r="FL219" s="27"/>
      <c r="FM219" s="27"/>
      <c r="FN219" s="27"/>
      <c r="FO219" s="27"/>
      <c r="FP219" s="27"/>
      <c r="FQ219" s="27"/>
      <c r="FR219" s="27"/>
      <c r="FS219" s="27"/>
      <c r="FT219" s="27"/>
      <c r="FU219" s="27"/>
      <c r="FV219" s="27"/>
      <c r="FW219" s="27"/>
      <c r="FX219" s="27"/>
      <c r="FY219" s="27"/>
      <c r="FZ219" s="27"/>
      <c r="GA219" s="27"/>
      <c r="GB219" s="27"/>
      <c r="GC219" s="27"/>
      <c r="GD219" s="27"/>
      <c r="GE219" s="27"/>
      <c r="GF219" s="27"/>
      <c r="GG219" s="27"/>
      <c r="GH219" s="27"/>
      <c r="GI219" s="27"/>
      <c r="GJ219" s="27"/>
      <c r="GK219" s="27"/>
      <c r="GL219" s="27"/>
      <c r="GM219" s="27"/>
      <c r="GN219" s="27"/>
      <c r="GO219" s="27"/>
      <c r="GP219" s="27"/>
      <c r="GQ219" s="27"/>
      <c r="GR219" s="27"/>
      <c r="GS219" s="27"/>
      <c r="GT219" s="27"/>
      <c r="GU219" s="27"/>
      <c r="GV219" s="27"/>
      <c r="GW219" s="27"/>
      <c r="GX219" s="27"/>
      <c r="GY219" s="27"/>
      <c r="GZ219" s="27"/>
      <c r="HA219" s="27"/>
      <c r="HB219" s="27"/>
      <c r="HC219" s="27"/>
      <c r="HD219" s="27"/>
      <c r="HE219" s="27"/>
      <c r="HF219" s="27"/>
      <c r="HG219" s="27"/>
      <c r="HH219" s="27"/>
      <c r="HI219" s="27"/>
      <c r="HJ219" s="27"/>
      <c r="HK219" s="27"/>
      <c r="HL219" s="27"/>
      <c r="HM219" s="27"/>
      <c r="HN219" s="27"/>
      <c r="HO219" s="27"/>
      <c r="HP219" s="27"/>
      <c r="HQ219" s="27"/>
      <c r="HR219" s="27"/>
      <c r="HS219" s="27"/>
      <c r="HT219" s="27"/>
      <c r="HU219" s="27"/>
      <c r="HV219" s="27"/>
      <c r="HW219" s="27"/>
      <c r="HX219" s="27"/>
      <c r="HY219" s="27"/>
      <c r="HZ219" s="27"/>
      <c r="IA219" s="27"/>
      <c r="IB219" s="27"/>
      <c r="IC219" s="27"/>
      <c r="ID219" s="27"/>
      <c r="IE219" s="27"/>
      <c r="IF219" s="27"/>
      <c r="IG219" s="27"/>
      <c r="IH219" s="27"/>
      <c r="II219" s="27"/>
      <c r="IJ219" s="27"/>
      <c r="IK219" s="27"/>
      <c r="IL219" s="27"/>
      <c r="IM219" s="27"/>
      <c r="IN219" s="27"/>
      <c r="IO219" s="27"/>
      <c r="IP219" s="27"/>
      <c r="IQ219" s="27"/>
      <c r="IR219" s="27"/>
      <c r="IS219" s="27"/>
      <c r="IT219" s="27"/>
    </row>
    <row r="220" spans="1:254" s="4" customFormat="1" ht="12" customHeight="1" x14ac:dyDescent="0.15">
      <c r="A220" s="4" t="s">
        <v>402</v>
      </c>
      <c r="C220" s="27">
        <f t="shared" si="33"/>
        <v>2.3280368875667568E-4</v>
      </c>
      <c r="D220" s="27">
        <f t="shared" ref="D220:AY220" si="42">IF(D$232&gt;0,D205/D$232,0)</f>
        <v>1.0690830947211422E-2</v>
      </c>
      <c r="E220" s="27">
        <f t="shared" si="42"/>
        <v>2.4382883496416378E-4</v>
      </c>
      <c r="F220" s="27">
        <f t="shared" si="42"/>
        <v>2.3263440764012239E-2</v>
      </c>
      <c r="G220" s="27">
        <f t="shared" si="42"/>
        <v>2.1361949259894158E-4</v>
      </c>
      <c r="H220" s="27">
        <f t="shared" si="42"/>
        <v>3.5912707461878204E-2</v>
      </c>
      <c r="I220" s="27">
        <f t="shared" si="42"/>
        <v>1.2379233560052066E-4</v>
      </c>
      <c r="J220" s="27">
        <f t="shared" si="42"/>
        <v>1.2455129355414874E-4</v>
      </c>
      <c r="K220" s="27">
        <f t="shared" si="42"/>
        <v>4.5584646680871053E-2</v>
      </c>
      <c r="L220" s="27">
        <f t="shared" si="42"/>
        <v>0</v>
      </c>
      <c r="M220" s="27">
        <f t="shared" si="42"/>
        <v>4.588823541732763E-2</v>
      </c>
      <c r="N220" s="27">
        <f t="shared" si="42"/>
        <v>7.3818663674734571E-5</v>
      </c>
      <c r="O220" s="27">
        <f t="shared" si="42"/>
        <v>8.8048975282890296E-3</v>
      </c>
      <c r="P220" s="27">
        <f t="shared" si="42"/>
        <v>7.7383638054313175E-5</v>
      </c>
      <c r="Q220" s="27">
        <f t="shared" si="42"/>
        <v>4.7201964578062215E-2</v>
      </c>
      <c r="R220" s="27">
        <f t="shared" si="42"/>
        <v>2.7922197588639016E-4</v>
      </c>
      <c r="S220" s="27">
        <f t="shared" si="42"/>
        <v>9.1591290572386611E-5</v>
      </c>
      <c r="T220" s="27">
        <f t="shared" si="42"/>
        <v>7.064284937132273E-2</v>
      </c>
      <c r="U220" s="27">
        <f t="shared" si="42"/>
        <v>3.0673779610474616E-4</v>
      </c>
      <c r="V220" s="27">
        <f t="shared" si="42"/>
        <v>0</v>
      </c>
      <c r="W220" s="27">
        <f t="shared" si="42"/>
        <v>6.3830111994094331E-6</v>
      </c>
      <c r="X220" s="27">
        <f t="shared" si="42"/>
        <v>6.3843484042834769E-2</v>
      </c>
      <c r="Y220" s="27">
        <f t="shared" si="42"/>
        <v>6.6308962548466507E-2</v>
      </c>
      <c r="Z220" s="27">
        <f t="shared" si="42"/>
        <v>5.4948028161005823E-2</v>
      </c>
      <c r="AA220" s="27">
        <f t="shared" si="42"/>
        <v>5.4948028161005823E-2</v>
      </c>
      <c r="AB220" s="27">
        <f t="shared" si="42"/>
        <v>0</v>
      </c>
      <c r="AC220" s="27">
        <f t="shared" si="42"/>
        <v>1.2437754598159626E-4</v>
      </c>
      <c r="AD220" s="27">
        <f t="shared" si="42"/>
        <v>7.9535794653776121E-5</v>
      </c>
      <c r="AE220" s="27">
        <f t="shared" si="42"/>
        <v>0</v>
      </c>
      <c r="AF220" s="27">
        <f t="shared" si="42"/>
        <v>1.2652829781949567E-4</v>
      </c>
      <c r="AG220" s="27">
        <f t="shared" si="42"/>
        <v>3.8347583171082708E-2</v>
      </c>
      <c r="AH220" s="27">
        <f t="shared" si="42"/>
        <v>0</v>
      </c>
      <c r="AI220" s="27">
        <f t="shared" si="42"/>
        <v>0</v>
      </c>
      <c r="AJ220" s="27">
        <f t="shared" si="42"/>
        <v>0</v>
      </c>
      <c r="AK220" s="27">
        <f t="shared" si="42"/>
        <v>4.5888171235158585E-2</v>
      </c>
      <c r="AL220" s="27">
        <f t="shared" si="42"/>
        <v>4.6383769631115422E-2</v>
      </c>
      <c r="AM220" s="27">
        <f t="shared" si="42"/>
        <v>0</v>
      </c>
      <c r="AN220" s="27">
        <f t="shared" si="42"/>
        <v>0</v>
      </c>
      <c r="AO220" s="27">
        <f t="shared" si="42"/>
        <v>4.5888171235158585E-2</v>
      </c>
      <c r="AP220" s="27">
        <f t="shared" si="42"/>
        <v>4.5888104360561725E-2</v>
      </c>
      <c r="AQ220" s="27">
        <f t="shared" si="42"/>
        <v>4.5888171235158585E-2</v>
      </c>
      <c r="AR220" s="27">
        <f t="shared" si="42"/>
        <v>4.5888171235158585E-2</v>
      </c>
      <c r="AS220" s="27">
        <f t="shared" si="42"/>
        <v>4.5888171235158585E-2</v>
      </c>
      <c r="AT220" s="27">
        <f t="shared" si="42"/>
        <v>4.5888104360561725E-2</v>
      </c>
      <c r="AU220" s="27">
        <f t="shared" si="42"/>
        <v>4.4461931531983502E-2</v>
      </c>
      <c r="AV220" s="27">
        <f t="shared" si="42"/>
        <v>0</v>
      </c>
      <c r="AW220" s="27">
        <f t="shared" si="42"/>
        <v>0</v>
      </c>
      <c r="AX220" s="27">
        <f t="shared" si="42"/>
        <v>0</v>
      </c>
      <c r="AY220" s="27">
        <f t="shared" si="42"/>
        <v>0</v>
      </c>
      <c r="AZ220" s="27">
        <f t="shared" si="35"/>
        <v>0</v>
      </c>
      <c r="BA220" s="27">
        <f t="shared" si="35"/>
        <v>0</v>
      </c>
      <c r="BB220" s="27">
        <f t="shared" si="35"/>
        <v>0</v>
      </c>
      <c r="BC220" s="27">
        <f t="shared" si="35"/>
        <v>0</v>
      </c>
      <c r="BD220" s="27">
        <f t="shared" si="35"/>
        <v>0</v>
      </c>
      <c r="BE220" s="27">
        <f t="shared" ref="BE220:BZ220" si="43">IF(BE$232&gt;0,BE205/BE$232,0)</f>
        <v>0</v>
      </c>
      <c r="BF220" s="27">
        <f t="shared" si="43"/>
        <v>0</v>
      </c>
      <c r="BG220" s="27">
        <f t="shared" si="43"/>
        <v>0</v>
      </c>
      <c r="BH220" s="27">
        <f t="shared" si="43"/>
        <v>0</v>
      </c>
      <c r="BI220" s="27">
        <f t="shared" si="43"/>
        <v>0</v>
      </c>
      <c r="BJ220" s="27">
        <f t="shared" si="43"/>
        <v>0</v>
      </c>
      <c r="BK220" s="27">
        <f t="shared" si="43"/>
        <v>1.871085193843034E-6</v>
      </c>
      <c r="BL220" s="27">
        <f t="shared" si="43"/>
        <v>0</v>
      </c>
      <c r="BM220" s="27">
        <f t="shared" si="43"/>
        <v>0</v>
      </c>
      <c r="BN220" s="27">
        <f t="shared" si="43"/>
        <v>0</v>
      </c>
      <c r="BO220" s="27">
        <f t="shared" si="43"/>
        <v>0</v>
      </c>
      <c r="BP220" s="27">
        <f t="shared" si="43"/>
        <v>0</v>
      </c>
      <c r="BQ220" s="27">
        <f t="shared" si="43"/>
        <v>2.4868998464234757E-6</v>
      </c>
      <c r="BR220" s="27">
        <f t="shared" si="43"/>
        <v>1.1134564555893164E-2</v>
      </c>
      <c r="BS220" s="27">
        <f t="shared" si="43"/>
        <v>0</v>
      </c>
      <c r="BT220" s="27">
        <f t="shared" si="43"/>
        <v>0</v>
      </c>
      <c r="BU220" s="27">
        <f t="shared" si="43"/>
        <v>0</v>
      </c>
      <c r="BV220" s="27">
        <f t="shared" si="43"/>
        <v>0</v>
      </c>
      <c r="BW220" s="27">
        <f t="shared" si="43"/>
        <v>0</v>
      </c>
      <c r="BX220" s="27">
        <f t="shared" si="43"/>
        <v>0</v>
      </c>
      <c r="BY220" s="27">
        <f t="shared" si="43"/>
        <v>0</v>
      </c>
      <c r="BZ220" s="27">
        <f t="shared" si="43"/>
        <v>0</v>
      </c>
      <c r="CA220" s="27">
        <f t="shared" si="37"/>
        <v>0</v>
      </c>
      <c r="CB220" s="27">
        <f t="shared" si="37"/>
        <v>0</v>
      </c>
      <c r="CC220" s="27"/>
      <c r="CD220" s="27"/>
      <c r="CE220" s="27"/>
      <c r="CF220" s="27"/>
      <c r="CG220" s="27"/>
      <c r="CH220" s="27"/>
      <c r="CI220" s="27"/>
      <c r="CJ220" s="27"/>
      <c r="CK220" s="27"/>
      <c r="CL220" s="27"/>
      <c r="CM220" s="27"/>
      <c r="CN220" s="27"/>
      <c r="CO220" s="27"/>
      <c r="CP220" s="27"/>
      <c r="CQ220" s="27"/>
      <c r="CR220" s="27"/>
      <c r="CS220" s="27"/>
      <c r="CT220" s="27"/>
      <c r="CU220" s="27"/>
      <c r="CV220" s="27"/>
      <c r="CW220" s="27"/>
      <c r="CX220" s="27"/>
      <c r="CY220" s="27"/>
      <c r="CZ220" s="27"/>
      <c r="DA220" s="27"/>
      <c r="DB220" s="27"/>
      <c r="DC220" s="27"/>
      <c r="DD220" s="27"/>
      <c r="DE220" s="27"/>
      <c r="DF220" s="27"/>
      <c r="DG220" s="27"/>
      <c r="DH220" s="27"/>
      <c r="DI220" s="27"/>
      <c r="DJ220" s="27"/>
      <c r="DK220" s="27"/>
      <c r="DL220" s="27"/>
      <c r="DM220" s="27"/>
      <c r="DN220" s="27"/>
      <c r="DO220" s="27"/>
      <c r="DP220" s="27"/>
      <c r="DQ220" s="27"/>
      <c r="DR220" s="27"/>
      <c r="DS220" s="27"/>
      <c r="DT220" s="27"/>
      <c r="DU220" s="27"/>
      <c r="DV220" s="27"/>
      <c r="DW220" s="27"/>
      <c r="DX220" s="27"/>
      <c r="DY220" s="27"/>
      <c r="DZ220" s="27"/>
      <c r="EA220" s="27"/>
      <c r="EB220" s="27"/>
      <c r="EC220" s="27"/>
      <c r="ED220" s="27"/>
      <c r="EE220" s="27"/>
      <c r="EF220" s="27"/>
      <c r="EG220" s="27"/>
      <c r="EH220" s="27"/>
      <c r="EI220" s="27"/>
      <c r="EJ220" s="27"/>
      <c r="EK220" s="27"/>
      <c r="EL220" s="27"/>
      <c r="EM220" s="27"/>
      <c r="EN220" s="27"/>
      <c r="EO220" s="27"/>
      <c r="EP220" s="27"/>
      <c r="EQ220" s="27"/>
      <c r="ER220" s="27"/>
      <c r="ES220" s="27"/>
      <c r="ET220" s="27"/>
      <c r="EU220" s="27"/>
      <c r="EV220" s="27"/>
      <c r="EW220" s="27"/>
      <c r="EX220" s="27"/>
      <c r="EY220" s="27"/>
      <c r="EZ220" s="27"/>
      <c r="FA220" s="27"/>
      <c r="FB220" s="27"/>
      <c r="FC220" s="27"/>
      <c r="FD220" s="27"/>
      <c r="FE220" s="27"/>
      <c r="FF220" s="27"/>
      <c r="FG220" s="27"/>
      <c r="FH220" s="27"/>
      <c r="FI220" s="27"/>
      <c r="FJ220" s="27"/>
      <c r="FK220" s="27"/>
      <c r="FL220" s="27"/>
      <c r="FM220" s="27"/>
      <c r="FN220" s="27"/>
      <c r="FO220" s="27"/>
      <c r="FP220" s="27"/>
      <c r="FQ220" s="27"/>
      <c r="FR220" s="27"/>
      <c r="FS220" s="27"/>
      <c r="FT220" s="27"/>
      <c r="FU220" s="27"/>
      <c r="FV220" s="27"/>
      <c r="FW220" s="27"/>
      <c r="FX220" s="27"/>
      <c r="FY220" s="27"/>
      <c r="FZ220" s="27"/>
      <c r="GA220" s="27"/>
      <c r="GB220" s="27"/>
      <c r="GC220" s="27"/>
      <c r="GD220" s="27"/>
      <c r="GE220" s="27"/>
      <c r="GF220" s="27"/>
      <c r="GG220" s="27"/>
      <c r="GH220" s="27"/>
      <c r="GI220" s="27"/>
      <c r="GJ220" s="27"/>
      <c r="GK220" s="27"/>
      <c r="GL220" s="27"/>
      <c r="GM220" s="27"/>
      <c r="GN220" s="27"/>
      <c r="GO220" s="27"/>
      <c r="GP220" s="27"/>
      <c r="GQ220" s="27"/>
      <c r="GR220" s="27"/>
      <c r="GS220" s="27"/>
      <c r="GT220" s="27"/>
      <c r="GU220" s="27"/>
      <c r="GV220" s="27"/>
      <c r="GW220" s="27"/>
      <c r="GX220" s="27"/>
      <c r="GY220" s="27"/>
      <c r="GZ220" s="27"/>
      <c r="HA220" s="27"/>
      <c r="HB220" s="27"/>
      <c r="HC220" s="27"/>
      <c r="HD220" s="27"/>
      <c r="HE220" s="27"/>
      <c r="HF220" s="27"/>
      <c r="HG220" s="27"/>
      <c r="HH220" s="27"/>
      <c r="HI220" s="27"/>
      <c r="HJ220" s="27"/>
      <c r="HK220" s="27"/>
      <c r="HL220" s="27"/>
      <c r="HM220" s="27"/>
      <c r="HN220" s="27"/>
      <c r="HO220" s="27"/>
      <c r="HP220" s="27"/>
      <c r="HQ220" s="27"/>
      <c r="HR220" s="27"/>
      <c r="HS220" s="27"/>
      <c r="HT220" s="27"/>
      <c r="HU220" s="27"/>
      <c r="HV220" s="27"/>
      <c r="HW220" s="27"/>
      <c r="HX220" s="27"/>
      <c r="HY220" s="27"/>
      <c r="HZ220" s="27"/>
      <c r="IA220" s="27"/>
      <c r="IB220" s="27"/>
      <c r="IC220" s="27"/>
      <c r="ID220" s="27"/>
      <c r="IE220" s="27"/>
      <c r="IF220" s="27"/>
      <c r="IG220" s="27"/>
      <c r="IH220" s="27"/>
      <c r="II220" s="27"/>
      <c r="IJ220" s="27"/>
      <c r="IK220" s="27"/>
      <c r="IL220" s="27"/>
      <c r="IM220" s="27"/>
      <c r="IN220" s="27"/>
      <c r="IO220" s="27"/>
      <c r="IP220" s="27"/>
      <c r="IQ220" s="27"/>
      <c r="IR220" s="27"/>
      <c r="IS220" s="27"/>
      <c r="IT220" s="27"/>
    </row>
    <row r="221" spans="1:254" s="4" customFormat="1" ht="12" customHeight="1" x14ac:dyDescent="0.15">
      <c r="A221" s="4" t="s">
        <v>403</v>
      </c>
      <c r="C221" s="27">
        <f t="shared" si="33"/>
        <v>9.0347472789167944E-5</v>
      </c>
      <c r="D221" s="27">
        <f t="shared" ref="D221:AY221" si="44">IF(D$232&gt;0,D206/D$232,0)</f>
        <v>6.3786894293435762E-3</v>
      </c>
      <c r="E221" s="27">
        <f t="shared" si="44"/>
        <v>5.0119687833118369E-5</v>
      </c>
      <c r="F221" s="27">
        <f t="shared" si="44"/>
        <v>1.3994906569283731E-2</v>
      </c>
      <c r="G221" s="27">
        <f t="shared" si="44"/>
        <v>2.1361949259894158E-4</v>
      </c>
      <c r="H221" s="27">
        <f t="shared" si="44"/>
        <v>2.1557792186519105E-2</v>
      </c>
      <c r="I221" s="27">
        <f t="shared" si="44"/>
        <v>1.7090358882501029E-4</v>
      </c>
      <c r="J221" s="27">
        <f t="shared" si="44"/>
        <v>1.7073748751647745E-4</v>
      </c>
      <c r="K221" s="27">
        <f t="shared" si="44"/>
        <v>2.7337650987587499E-2</v>
      </c>
      <c r="L221" s="27">
        <f t="shared" si="44"/>
        <v>0</v>
      </c>
      <c r="M221" s="27">
        <f t="shared" si="44"/>
        <v>2.7542112388930121E-2</v>
      </c>
      <c r="N221" s="27">
        <f t="shared" si="44"/>
        <v>8.0099877055332582E-6</v>
      </c>
      <c r="O221" s="27">
        <f t="shared" si="44"/>
        <v>4.0336112449101801E-3</v>
      </c>
      <c r="P221" s="27">
        <f t="shared" si="44"/>
        <v>1.0148673843188611E-5</v>
      </c>
      <c r="Q221" s="27">
        <f t="shared" si="44"/>
        <v>2.17350052091085E-2</v>
      </c>
      <c r="R221" s="27">
        <f t="shared" si="44"/>
        <v>1.8987094360274531E-4</v>
      </c>
      <c r="S221" s="27">
        <f t="shared" si="44"/>
        <v>2.2799548726173488E-5</v>
      </c>
      <c r="T221" s="27">
        <f t="shared" si="44"/>
        <v>3.2498165718605893E-2</v>
      </c>
      <c r="U221" s="27">
        <f t="shared" si="44"/>
        <v>2.9646049881257684E-5</v>
      </c>
      <c r="V221" s="27">
        <f t="shared" si="44"/>
        <v>0</v>
      </c>
      <c r="W221" s="27">
        <f t="shared" si="44"/>
        <v>8.3256667818383899E-7</v>
      </c>
      <c r="X221" s="27">
        <f t="shared" si="44"/>
        <v>3.0345189768609979E-2</v>
      </c>
      <c r="Y221" s="27">
        <f t="shared" si="44"/>
        <v>3.2142958905670892E-2</v>
      </c>
      <c r="Z221" s="27">
        <f t="shared" si="44"/>
        <v>2.9246632924339922E-2</v>
      </c>
      <c r="AA221" s="27">
        <f t="shared" si="44"/>
        <v>2.9246632924339922E-2</v>
      </c>
      <c r="AB221" s="27">
        <f t="shared" si="44"/>
        <v>0</v>
      </c>
      <c r="AC221" s="27">
        <f t="shared" si="44"/>
        <v>1.7091616418000809E-4</v>
      </c>
      <c r="AD221" s="27">
        <f t="shared" si="44"/>
        <v>1.0537226298079894E-4</v>
      </c>
      <c r="AE221" s="27">
        <f t="shared" si="44"/>
        <v>0</v>
      </c>
      <c r="AF221" s="27">
        <f t="shared" si="44"/>
        <v>1.7339063034523482E-4</v>
      </c>
      <c r="AG221" s="27">
        <f t="shared" si="44"/>
        <v>1.7551285307147491E-2</v>
      </c>
      <c r="AH221" s="27">
        <f t="shared" si="44"/>
        <v>0</v>
      </c>
      <c r="AI221" s="27">
        <f t="shared" si="44"/>
        <v>0</v>
      </c>
      <c r="AJ221" s="27">
        <f t="shared" si="44"/>
        <v>0</v>
      </c>
      <c r="AK221" s="27">
        <f t="shared" si="44"/>
        <v>2.7542076123579274E-2</v>
      </c>
      <c r="AL221" s="27">
        <f t="shared" si="44"/>
        <v>2.7635261172857598E-2</v>
      </c>
      <c r="AM221" s="27">
        <f t="shared" si="44"/>
        <v>0</v>
      </c>
      <c r="AN221" s="27">
        <f t="shared" si="44"/>
        <v>0</v>
      </c>
      <c r="AO221" s="27">
        <f t="shared" si="44"/>
        <v>2.7542076123579274E-2</v>
      </c>
      <c r="AP221" s="27">
        <f t="shared" si="44"/>
        <v>2.7542035702809425E-2</v>
      </c>
      <c r="AQ221" s="27">
        <f t="shared" si="44"/>
        <v>2.7542076123579274E-2</v>
      </c>
      <c r="AR221" s="27">
        <f t="shared" si="44"/>
        <v>2.7542076123579274E-2</v>
      </c>
      <c r="AS221" s="27">
        <f t="shared" si="44"/>
        <v>2.7542076123579274E-2</v>
      </c>
      <c r="AT221" s="27">
        <f t="shared" si="44"/>
        <v>2.7542035702809425E-2</v>
      </c>
      <c r="AU221" s="27">
        <f t="shared" si="44"/>
        <v>2.6573180426959157E-2</v>
      </c>
      <c r="AV221" s="27">
        <f t="shared" si="44"/>
        <v>0</v>
      </c>
      <c r="AW221" s="27">
        <f t="shared" si="44"/>
        <v>0</v>
      </c>
      <c r="AX221" s="27">
        <f t="shared" si="44"/>
        <v>0</v>
      </c>
      <c r="AY221" s="27">
        <f t="shared" si="44"/>
        <v>0</v>
      </c>
      <c r="AZ221" s="27">
        <f t="shared" si="35"/>
        <v>0</v>
      </c>
      <c r="BA221" s="27">
        <f t="shared" si="35"/>
        <v>0</v>
      </c>
      <c r="BB221" s="27">
        <f t="shared" si="35"/>
        <v>0</v>
      </c>
      <c r="BC221" s="27">
        <f t="shared" si="35"/>
        <v>0</v>
      </c>
      <c r="BD221" s="27">
        <f t="shared" si="35"/>
        <v>0</v>
      </c>
      <c r="BE221" s="27">
        <f t="shared" ref="BE221:BZ221" si="45">IF(BE$232&gt;0,BE206/BE$232,0)</f>
        <v>0</v>
      </c>
      <c r="BF221" s="27">
        <f t="shared" si="45"/>
        <v>0</v>
      </c>
      <c r="BG221" s="27">
        <f t="shared" si="45"/>
        <v>0</v>
      </c>
      <c r="BH221" s="27">
        <f t="shared" si="45"/>
        <v>0</v>
      </c>
      <c r="BI221" s="27">
        <f t="shared" si="45"/>
        <v>0</v>
      </c>
      <c r="BJ221" s="27">
        <f t="shared" si="45"/>
        <v>0</v>
      </c>
      <c r="BK221" s="27">
        <f t="shared" si="45"/>
        <v>2.1517046469463098E-5</v>
      </c>
      <c r="BL221" s="27">
        <f t="shared" si="45"/>
        <v>0</v>
      </c>
      <c r="BM221" s="27">
        <f t="shared" si="45"/>
        <v>0</v>
      </c>
      <c r="BN221" s="27">
        <f t="shared" si="45"/>
        <v>0</v>
      </c>
      <c r="BO221" s="27">
        <f t="shared" si="45"/>
        <v>0</v>
      </c>
      <c r="BP221" s="27">
        <f t="shared" si="45"/>
        <v>0</v>
      </c>
      <c r="BQ221" s="27">
        <f t="shared" si="45"/>
        <v>3.2437824083784467E-7</v>
      </c>
      <c r="BR221" s="27">
        <f t="shared" si="45"/>
        <v>6.6063717123371005E-3</v>
      </c>
      <c r="BS221" s="27">
        <f t="shared" si="45"/>
        <v>0</v>
      </c>
      <c r="BT221" s="27">
        <f t="shared" si="45"/>
        <v>0</v>
      </c>
      <c r="BU221" s="27">
        <f t="shared" si="45"/>
        <v>0</v>
      </c>
      <c r="BV221" s="27">
        <f t="shared" si="45"/>
        <v>0</v>
      </c>
      <c r="BW221" s="27">
        <f t="shared" si="45"/>
        <v>0</v>
      </c>
      <c r="BX221" s="27">
        <f t="shared" si="45"/>
        <v>0</v>
      </c>
      <c r="BY221" s="27">
        <f t="shared" si="45"/>
        <v>0</v>
      </c>
      <c r="BZ221" s="27">
        <f t="shared" si="45"/>
        <v>0</v>
      </c>
      <c r="CA221" s="27">
        <f t="shared" si="37"/>
        <v>0</v>
      </c>
      <c r="CB221" s="27">
        <f t="shared" si="37"/>
        <v>0</v>
      </c>
      <c r="CC221" s="27"/>
      <c r="CD221" s="27"/>
      <c r="CE221" s="27"/>
      <c r="CF221" s="27"/>
      <c r="CG221" s="27"/>
      <c r="CH221" s="27"/>
      <c r="CI221" s="27"/>
      <c r="CJ221" s="27"/>
      <c r="CK221" s="27"/>
      <c r="CL221" s="27"/>
      <c r="CM221" s="27"/>
      <c r="CN221" s="27"/>
      <c r="CO221" s="27"/>
      <c r="CP221" s="27"/>
      <c r="CQ221" s="27"/>
      <c r="CR221" s="27"/>
      <c r="CS221" s="27"/>
      <c r="CT221" s="27"/>
      <c r="CU221" s="27"/>
      <c r="CV221" s="27"/>
      <c r="CW221" s="27"/>
      <c r="CX221" s="27"/>
      <c r="CY221" s="27"/>
      <c r="CZ221" s="27"/>
      <c r="DA221" s="27"/>
      <c r="DB221" s="27"/>
      <c r="DC221" s="27"/>
      <c r="DD221" s="27"/>
      <c r="DE221" s="27"/>
      <c r="DF221" s="27"/>
      <c r="DG221" s="27"/>
      <c r="DH221" s="27"/>
      <c r="DI221" s="27"/>
      <c r="DJ221" s="27"/>
      <c r="DK221" s="27"/>
      <c r="DL221" s="27"/>
      <c r="DM221" s="27"/>
      <c r="DN221" s="27"/>
      <c r="DO221" s="27"/>
      <c r="DP221" s="27"/>
      <c r="DQ221" s="27"/>
      <c r="DR221" s="27"/>
      <c r="DS221" s="27"/>
      <c r="DT221" s="27"/>
      <c r="DU221" s="27"/>
      <c r="DV221" s="27"/>
      <c r="DW221" s="27"/>
      <c r="DX221" s="27"/>
      <c r="DY221" s="27"/>
      <c r="DZ221" s="27"/>
      <c r="EA221" s="27"/>
      <c r="EB221" s="27"/>
      <c r="EC221" s="27"/>
      <c r="ED221" s="27"/>
      <c r="EE221" s="27"/>
      <c r="EF221" s="27"/>
      <c r="EG221" s="27"/>
      <c r="EH221" s="27"/>
      <c r="EI221" s="27"/>
      <c r="EJ221" s="27"/>
      <c r="EK221" s="27"/>
      <c r="EL221" s="27"/>
      <c r="EM221" s="27"/>
      <c r="EN221" s="27"/>
      <c r="EO221" s="27"/>
      <c r="EP221" s="27"/>
      <c r="EQ221" s="27"/>
      <c r="ER221" s="27"/>
      <c r="ES221" s="27"/>
      <c r="ET221" s="27"/>
      <c r="EU221" s="27"/>
      <c r="EV221" s="27"/>
      <c r="EW221" s="27"/>
      <c r="EX221" s="27"/>
      <c r="EY221" s="27"/>
      <c r="EZ221" s="27"/>
      <c r="FA221" s="27"/>
      <c r="FB221" s="27"/>
      <c r="FC221" s="27"/>
      <c r="FD221" s="27"/>
      <c r="FE221" s="27"/>
      <c r="FF221" s="27"/>
      <c r="FG221" s="27"/>
      <c r="FH221" s="27"/>
      <c r="FI221" s="27"/>
      <c r="FJ221" s="27"/>
      <c r="FK221" s="27"/>
      <c r="FL221" s="27"/>
      <c r="FM221" s="27"/>
      <c r="FN221" s="27"/>
      <c r="FO221" s="27"/>
      <c r="FP221" s="27"/>
      <c r="FQ221" s="27"/>
      <c r="FR221" s="27"/>
      <c r="FS221" s="27"/>
      <c r="FT221" s="27"/>
      <c r="FU221" s="27"/>
      <c r="FV221" s="27"/>
      <c r="FW221" s="27"/>
      <c r="FX221" s="27"/>
      <c r="FY221" s="27"/>
      <c r="FZ221" s="27"/>
      <c r="GA221" s="27"/>
      <c r="GB221" s="27"/>
      <c r="GC221" s="27"/>
      <c r="GD221" s="27"/>
      <c r="GE221" s="27"/>
      <c r="GF221" s="27"/>
      <c r="GG221" s="27"/>
      <c r="GH221" s="27"/>
      <c r="GI221" s="27"/>
      <c r="GJ221" s="27"/>
      <c r="GK221" s="27"/>
      <c r="GL221" s="27"/>
      <c r="GM221" s="27"/>
      <c r="GN221" s="27"/>
      <c r="GO221" s="27"/>
      <c r="GP221" s="27"/>
      <c r="GQ221" s="27"/>
      <c r="GR221" s="27"/>
      <c r="GS221" s="27"/>
      <c r="GT221" s="27"/>
      <c r="GU221" s="27"/>
      <c r="GV221" s="27"/>
      <c r="GW221" s="27"/>
      <c r="GX221" s="27"/>
      <c r="GY221" s="27"/>
      <c r="GZ221" s="27"/>
      <c r="HA221" s="27"/>
      <c r="HB221" s="27"/>
      <c r="HC221" s="27"/>
      <c r="HD221" s="27"/>
      <c r="HE221" s="27"/>
      <c r="HF221" s="27"/>
      <c r="HG221" s="27"/>
      <c r="HH221" s="27"/>
      <c r="HI221" s="27"/>
      <c r="HJ221" s="27"/>
      <c r="HK221" s="27"/>
      <c r="HL221" s="27"/>
      <c r="HM221" s="27"/>
      <c r="HN221" s="27"/>
      <c r="HO221" s="27"/>
      <c r="HP221" s="27"/>
      <c r="HQ221" s="27"/>
      <c r="HR221" s="27"/>
      <c r="HS221" s="27"/>
      <c r="HT221" s="27"/>
      <c r="HU221" s="27"/>
      <c r="HV221" s="27"/>
      <c r="HW221" s="27"/>
      <c r="HX221" s="27"/>
      <c r="HY221" s="27"/>
      <c r="HZ221" s="27"/>
      <c r="IA221" s="27"/>
      <c r="IB221" s="27"/>
      <c r="IC221" s="27"/>
      <c r="ID221" s="27"/>
      <c r="IE221" s="27"/>
      <c r="IF221" s="27"/>
      <c r="IG221" s="27"/>
      <c r="IH221" s="27"/>
      <c r="II221" s="27"/>
      <c r="IJ221" s="27"/>
      <c r="IK221" s="27"/>
      <c r="IL221" s="27"/>
      <c r="IM221" s="27"/>
      <c r="IN221" s="27"/>
      <c r="IO221" s="27"/>
      <c r="IP221" s="27"/>
      <c r="IQ221" s="27"/>
      <c r="IR221" s="27"/>
      <c r="IS221" s="27"/>
      <c r="IT221" s="27"/>
    </row>
    <row r="222" spans="1:254" s="4" customFormat="1" ht="12" customHeight="1" x14ac:dyDescent="0.15">
      <c r="A222" s="4" t="s">
        <v>465</v>
      </c>
      <c r="C222" s="27">
        <f t="shared" si="33"/>
        <v>2.2221337456642239E-4</v>
      </c>
      <c r="D222" s="27">
        <f t="shared" ref="D222:AY222" si="46">IF(D$232&gt;0,D207/D$232,0)</f>
        <v>2.1974339849165195E-4</v>
      </c>
      <c r="E222" s="27">
        <f t="shared" si="46"/>
        <v>1.6564606062330724E-4</v>
      </c>
      <c r="F222" s="27">
        <f t="shared" si="46"/>
        <v>2.8484793830528429E-4</v>
      </c>
      <c r="G222" s="27">
        <f t="shared" si="46"/>
        <v>3.1612340568164309E-4</v>
      </c>
      <c r="H222" s="27">
        <f t="shared" si="46"/>
        <v>2.6763650218683755E-4</v>
      </c>
      <c r="I222" s="27">
        <f t="shared" si="46"/>
        <v>8.1041379217021013E-4</v>
      </c>
      <c r="J222" s="27">
        <f t="shared" si="46"/>
        <v>8.1052984650283435E-4</v>
      </c>
      <c r="K222" s="27">
        <f t="shared" si="46"/>
        <v>1.2093752635490976E-4</v>
      </c>
      <c r="L222" s="27">
        <f t="shared" si="46"/>
        <v>0</v>
      </c>
      <c r="M222" s="27">
        <f t="shared" si="46"/>
        <v>8.3723619515851458E-5</v>
      </c>
      <c r="N222" s="27">
        <f t="shared" si="46"/>
        <v>4.8117552044030728E-5</v>
      </c>
      <c r="O222" s="27">
        <f t="shared" si="46"/>
        <v>1.385078773771156E-4</v>
      </c>
      <c r="P222" s="27">
        <f t="shared" si="46"/>
        <v>1.3954426534384341E-4</v>
      </c>
      <c r="Q222" s="27">
        <f t="shared" si="46"/>
        <v>1.3394850424170264E-4</v>
      </c>
      <c r="R222" s="27">
        <f t="shared" si="46"/>
        <v>3.5181968961685159E-4</v>
      </c>
      <c r="S222" s="27">
        <f t="shared" si="46"/>
        <v>1.5448659740321003E-4</v>
      </c>
      <c r="T222" s="27">
        <f t="shared" si="46"/>
        <v>2.510803429199528E-5</v>
      </c>
      <c r="U222" s="27">
        <f t="shared" si="46"/>
        <v>1.4981137206662216E-4</v>
      </c>
      <c r="V222" s="27">
        <f t="shared" si="46"/>
        <v>0</v>
      </c>
      <c r="W222" s="27">
        <f t="shared" si="46"/>
        <v>2.4977000345515169E-6</v>
      </c>
      <c r="X222" s="27">
        <f t="shared" si="46"/>
        <v>4.5810013277344006E-2</v>
      </c>
      <c r="Y222" s="27">
        <f t="shared" si="46"/>
        <v>6.6740749995068439E-3</v>
      </c>
      <c r="Z222" s="27">
        <f t="shared" si="46"/>
        <v>3.203293726701638E-3</v>
      </c>
      <c r="AA222" s="27">
        <f t="shared" si="46"/>
        <v>3.203293726701638E-3</v>
      </c>
      <c r="AB222" s="27">
        <f t="shared" si="46"/>
        <v>0</v>
      </c>
      <c r="AC222" s="27">
        <f t="shared" si="46"/>
        <v>8.1051327977411057E-4</v>
      </c>
      <c r="AD222" s="27">
        <f t="shared" si="46"/>
        <v>5.1520957428592554E-4</v>
      </c>
      <c r="AE222" s="27">
        <f t="shared" si="46"/>
        <v>0</v>
      </c>
      <c r="AF222" s="27">
        <f t="shared" si="46"/>
        <v>8.1071835269528713E-4</v>
      </c>
      <c r="AG222" s="27">
        <f t="shared" si="46"/>
        <v>0.60921583566127713</v>
      </c>
      <c r="AH222" s="27">
        <f t="shared" si="46"/>
        <v>0</v>
      </c>
      <c r="AI222" s="27">
        <f t="shared" si="46"/>
        <v>0</v>
      </c>
      <c r="AJ222" s="27">
        <f t="shared" si="46"/>
        <v>0</v>
      </c>
      <c r="AK222" s="27">
        <f t="shared" si="46"/>
        <v>8.3723496207744E-5</v>
      </c>
      <c r="AL222" s="27">
        <f t="shared" si="46"/>
        <v>2.5442117411253213E-4</v>
      </c>
      <c r="AM222" s="27">
        <f t="shared" si="46"/>
        <v>0</v>
      </c>
      <c r="AN222" s="27">
        <f t="shared" si="46"/>
        <v>0</v>
      </c>
      <c r="AO222" s="27">
        <f t="shared" si="46"/>
        <v>8.3723496207744E-5</v>
      </c>
      <c r="AP222" s="27">
        <f t="shared" si="46"/>
        <v>8.3723394298573377E-5</v>
      </c>
      <c r="AQ222" s="27">
        <f t="shared" si="46"/>
        <v>8.3723496207744E-5</v>
      </c>
      <c r="AR222" s="27">
        <f t="shared" si="46"/>
        <v>8.3723496207744E-5</v>
      </c>
      <c r="AS222" s="27">
        <f t="shared" si="46"/>
        <v>8.3723496207744E-5</v>
      </c>
      <c r="AT222" s="27">
        <f t="shared" si="46"/>
        <v>8.3723394298573377E-5</v>
      </c>
      <c r="AU222" s="27">
        <f t="shared" si="46"/>
        <v>0</v>
      </c>
      <c r="AV222" s="27">
        <f t="shared" si="46"/>
        <v>0</v>
      </c>
      <c r="AW222" s="27">
        <f t="shared" si="46"/>
        <v>0</v>
      </c>
      <c r="AX222" s="27">
        <f t="shared" si="46"/>
        <v>0</v>
      </c>
      <c r="AY222" s="27">
        <f t="shared" si="46"/>
        <v>0</v>
      </c>
      <c r="AZ222" s="27">
        <f t="shared" si="35"/>
        <v>0</v>
      </c>
      <c r="BA222" s="27">
        <f t="shared" si="35"/>
        <v>0</v>
      </c>
      <c r="BB222" s="27">
        <f t="shared" si="35"/>
        <v>0</v>
      </c>
      <c r="BC222" s="27">
        <f t="shared" si="35"/>
        <v>0</v>
      </c>
      <c r="BD222" s="27">
        <f t="shared" si="35"/>
        <v>0</v>
      </c>
      <c r="BE222" s="27">
        <f t="shared" ref="BE222:BZ222" si="47">IF(BE$232&gt;0,BE207/BE$232,0)</f>
        <v>0</v>
      </c>
      <c r="BF222" s="27">
        <f t="shared" si="47"/>
        <v>0</v>
      </c>
      <c r="BG222" s="27">
        <f t="shared" si="47"/>
        <v>0</v>
      </c>
      <c r="BH222" s="27">
        <f t="shared" si="47"/>
        <v>0</v>
      </c>
      <c r="BI222" s="27">
        <f t="shared" si="47"/>
        <v>0</v>
      </c>
      <c r="BJ222" s="27">
        <f t="shared" si="47"/>
        <v>0</v>
      </c>
      <c r="BK222" s="27">
        <f t="shared" si="47"/>
        <v>8.3057972610873759E-3</v>
      </c>
      <c r="BL222" s="27">
        <f t="shared" si="47"/>
        <v>0</v>
      </c>
      <c r="BM222" s="27">
        <f t="shared" si="47"/>
        <v>0</v>
      </c>
      <c r="BN222" s="27">
        <f t="shared" si="47"/>
        <v>0</v>
      </c>
      <c r="BO222" s="27">
        <f t="shared" si="47"/>
        <v>0</v>
      </c>
      <c r="BP222" s="27">
        <f t="shared" si="47"/>
        <v>0</v>
      </c>
      <c r="BQ222" s="27">
        <f t="shared" si="47"/>
        <v>9.7313472251353385E-7</v>
      </c>
      <c r="BR222" s="27">
        <f t="shared" si="47"/>
        <v>3.7368753001516402E-4</v>
      </c>
      <c r="BS222" s="27">
        <f t="shared" si="47"/>
        <v>0</v>
      </c>
      <c r="BT222" s="27">
        <f t="shared" si="47"/>
        <v>0</v>
      </c>
      <c r="BU222" s="27">
        <f t="shared" si="47"/>
        <v>0</v>
      </c>
      <c r="BV222" s="27">
        <f t="shared" si="47"/>
        <v>0</v>
      </c>
      <c r="BW222" s="27">
        <f t="shared" si="47"/>
        <v>0</v>
      </c>
      <c r="BX222" s="27">
        <f t="shared" si="47"/>
        <v>0</v>
      </c>
      <c r="BY222" s="27">
        <f t="shared" si="47"/>
        <v>0</v>
      </c>
      <c r="BZ222" s="27">
        <f t="shared" si="47"/>
        <v>0</v>
      </c>
      <c r="CA222" s="27">
        <f t="shared" si="37"/>
        <v>0</v>
      </c>
      <c r="CB222" s="27">
        <f t="shared" si="37"/>
        <v>0</v>
      </c>
      <c r="CC222" s="27"/>
      <c r="CD222" s="27"/>
      <c r="CE222" s="27"/>
      <c r="CF222" s="27"/>
      <c r="CG222" s="27"/>
      <c r="CH222" s="27"/>
      <c r="CI222" s="27"/>
      <c r="CJ222" s="27"/>
      <c r="CK222" s="27"/>
      <c r="CL222" s="27"/>
      <c r="CM222" s="27"/>
      <c r="CN222" s="27"/>
      <c r="CO222" s="27"/>
      <c r="CP222" s="27"/>
      <c r="CQ222" s="27"/>
      <c r="CR222" s="27"/>
      <c r="CS222" s="27"/>
      <c r="CT222" s="27"/>
      <c r="CU222" s="27"/>
      <c r="CV222" s="27"/>
      <c r="CW222" s="27"/>
      <c r="CX222" s="27"/>
      <c r="CY222" s="27"/>
      <c r="CZ222" s="27"/>
      <c r="DA222" s="27"/>
      <c r="DB222" s="27"/>
      <c r="DC222" s="27"/>
      <c r="DD222" s="27"/>
      <c r="DE222" s="27"/>
      <c r="DF222" s="27"/>
      <c r="DG222" s="27"/>
      <c r="DH222" s="27"/>
      <c r="DI222" s="27"/>
      <c r="DJ222" s="27"/>
      <c r="DK222" s="27"/>
      <c r="DL222" s="27"/>
      <c r="DM222" s="27"/>
      <c r="DN222" s="27"/>
      <c r="DO222" s="27"/>
      <c r="DP222" s="27"/>
      <c r="DQ222" s="27"/>
      <c r="DR222" s="27"/>
      <c r="DS222" s="27"/>
      <c r="DT222" s="27"/>
      <c r="DU222" s="27"/>
      <c r="DV222" s="27"/>
      <c r="DW222" s="27"/>
      <c r="DX222" s="27"/>
      <c r="DY222" s="27"/>
      <c r="DZ222" s="27"/>
      <c r="EA222" s="27"/>
      <c r="EB222" s="27"/>
      <c r="EC222" s="27"/>
      <c r="ED222" s="27"/>
      <c r="EE222" s="27"/>
      <c r="EF222" s="27"/>
      <c r="EG222" s="27"/>
      <c r="EH222" s="27"/>
      <c r="EI222" s="27"/>
      <c r="EJ222" s="27"/>
      <c r="EK222" s="27"/>
      <c r="EL222" s="27"/>
      <c r="EM222" s="27"/>
      <c r="EN222" s="27"/>
      <c r="EO222" s="27"/>
      <c r="EP222" s="27"/>
      <c r="EQ222" s="27"/>
      <c r="ER222" s="27"/>
      <c r="ES222" s="27"/>
      <c r="ET222" s="27"/>
      <c r="EU222" s="27"/>
      <c r="EV222" s="27"/>
      <c r="EW222" s="27"/>
      <c r="EX222" s="27"/>
      <c r="EY222" s="27"/>
      <c r="EZ222" s="27"/>
      <c r="FA222" s="27"/>
      <c r="FB222" s="27"/>
      <c r="FC222" s="27"/>
      <c r="FD222" s="27"/>
      <c r="FE222" s="27"/>
      <c r="FF222" s="27"/>
      <c r="FG222" s="27"/>
      <c r="FH222" s="27"/>
      <c r="FI222" s="27"/>
      <c r="FJ222" s="27"/>
      <c r="FK222" s="27"/>
      <c r="FL222" s="27"/>
      <c r="FM222" s="27"/>
      <c r="FN222" s="27"/>
      <c r="FO222" s="27"/>
      <c r="FP222" s="27"/>
      <c r="FQ222" s="27"/>
      <c r="FR222" s="27"/>
      <c r="FS222" s="27"/>
      <c r="FT222" s="27"/>
      <c r="FU222" s="27"/>
      <c r="FV222" s="27"/>
      <c r="FW222" s="27"/>
      <c r="FX222" s="27"/>
      <c r="FY222" s="27"/>
      <c r="FZ222" s="27"/>
      <c r="GA222" s="27"/>
      <c r="GB222" s="27"/>
      <c r="GC222" s="27"/>
      <c r="GD222" s="27"/>
      <c r="GE222" s="27"/>
      <c r="GF222" s="27"/>
      <c r="GG222" s="27"/>
      <c r="GH222" s="27"/>
      <c r="GI222" s="27"/>
      <c r="GJ222" s="27"/>
      <c r="GK222" s="27"/>
      <c r="GL222" s="27"/>
      <c r="GM222" s="27"/>
      <c r="GN222" s="27"/>
      <c r="GO222" s="27"/>
      <c r="GP222" s="27"/>
      <c r="GQ222" s="27"/>
      <c r="GR222" s="27"/>
      <c r="GS222" s="27"/>
      <c r="GT222" s="27"/>
      <c r="GU222" s="27"/>
      <c r="GV222" s="27"/>
      <c r="GW222" s="27"/>
      <c r="GX222" s="27"/>
      <c r="GY222" s="27"/>
      <c r="GZ222" s="27"/>
      <c r="HA222" s="27"/>
      <c r="HB222" s="27"/>
      <c r="HC222" s="27"/>
      <c r="HD222" s="27"/>
      <c r="HE222" s="27"/>
      <c r="HF222" s="27"/>
      <c r="HG222" s="27"/>
      <c r="HH222" s="27"/>
      <c r="HI222" s="27"/>
      <c r="HJ222" s="27"/>
      <c r="HK222" s="27"/>
      <c r="HL222" s="27"/>
      <c r="HM222" s="27"/>
      <c r="HN222" s="27"/>
      <c r="HO222" s="27"/>
      <c r="HP222" s="27"/>
      <c r="HQ222" s="27"/>
      <c r="HR222" s="27"/>
      <c r="HS222" s="27"/>
      <c r="HT222" s="27"/>
      <c r="HU222" s="27"/>
      <c r="HV222" s="27"/>
      <c r="HW222" s="27"/>
      <c r="HX222" s="27"/>
      <c r="HY222" s="27"/>
      <c r="HZ222" s="27"/>
      <c r="IA222" s="27"/>
      <c r="IB222" s="27"/>
      <c r="IC222" s="27"/>
      <c r="ID222" s="27"/>
      <c r="IE222" s="27"/>
      <c r="IF222" s="27"/>
      <c r="IG222" s="27"/>
      <c r="IH222" s="27"/>
      <c r="II222" s="27"/>
      <c r="IJ222" s="27"/>
      <c r="IK222" s="27"/>
      <c r="IL222" s="27"/>
      <c r="IM222" s="27"/>
      <c r="IN222" s="27"/>
      <c r="IO222" s="27"/>
      <c r="IP222" s="27"/>
      <c r="IQ222" s="27"/>
      <c r="IR222" s="27"/>
      <c r="IS222" s="27"/>
      <c r="IT222" s="27"/>
    </row>
    <row r="223" spans="1:254" s="4" customFormat="1" ht="12" customHeight="1" x14ac:dyDescent="0.15">
      <c r="A223" s="4" t="s">
        <v>178</v>
      </c>
      <c r="C223" s="27">
        <f t="shared" si="33"/>
        <v>1.2208177067414843E-4</v>
      </c>
      <c r="D223" s="27">
        <f t="shared" ref="D223:AY223" si="48">IF(D$232&gt;0,D208/D$232,0)</f>
        <v>1.0535421381427954E-4</v>
      </c>
      <c r="E223" s="27">
        <f t="shared" si="48"/>
        <v>1.0883061881641273E-4</v>
      </c>
      <c r="F223" s="27">
        <f t="shared" si="48"/>
        <v>1.0117064059412852E-4</v>
      </c>
      <c r="G223" s="27">
        <f t="shared" si="48"/>
        <v>1.2641591890786679E-4</v>
      </c>
      <c r="H223" s="27">
        <f t="shared" si="48"/>
        <v>8.7315663237022445E-5</v>
      </c>
      <c r="I223" s="27">
        <f t="shared" si="48"/>
        <v>3.6586398780720676E-4</v>
      </c>
      <c r="J223" s="27">
        <f t="shared" si="48"/>
        <v>3.6570379809516015E-4</v>
      </c>
      <c r="K223" s="27">
        <f t="shared" si="48"/>
        <v>1.2122894208106616E-5</v>
      </c>
      <c r="L223" s="27">
        <f t="shared" si="48"/>
        <v>0</v>
      </c>
      <c r="M223" s="27">
        <f t="shared" si="48"/>
        <v>0</v>
      </c>
      <c r="N223" s="27">
        <f t="shared" si="48"/>
        <v>4.1893964474263875E-5</v>
      </c>
      <c r="O223" s="27">
        <f t="shared" si="48"/>
        <v>1.1645687202354496E-4</v>
      </c>
      <c r="P223" s="27">
        <f t="shared" si="48"/>
        <v>1.2178408611826334E-4</v>
      </c>
      <c r="Q223" s="27">
        <f t="shared" si="48"/>
        <v>9.3019794612293497E-5</v>
      </c>
      <c r="R223" s="27">
        <f t="shared" si="48"/>
        <v>2.5688421781547895E-4</v>
      </c>
      <c r="S223" s="27">
        <f t="shared" si="48"/>
        <v>1.3168704867703654E-4</v>
      </c>
      <c r="T223" s="27">
        <f t="shared" si="48"/>
        <v>1.1159126351997903E-5</v>
      </c>
      <c r="U223" s="27">
        <f t="shared" si="48"/>
        <v>1.0949274422811172E-4</v>
      </c>
      <c r="V223" s="27">
        <f t="shared" si="48"/>
        <v>0</v>
      </c>
      <c r="W223" s="27">
        <f t="shared" si="48"/>
        <v>2.0814166954595973E-6</v>
      </c>
      <c r="X223" s="27">
        <f t="shared" si="48"/>
        <v>2.9646382188453574E-5</v>
      </c>
      <c r="Y223" s="27">
        <f t="shared" si="48"/>
        <v>1.7534515598047538E-5</v>
      </c>
      <c r="Z223" s="27">
        <f t="shared" si="48"/>
        <v>8.4159945107988691E-6</v>
      </c>
      <c r="AA223" s="27">
        <f t="shared" si="48"/>
        <v>8.4159945107988691E-6</v>
      </c>
      <c r="AB223" s="27">
        <f t="shared" si="48"/>
        <v>0.214</v>
      </c>
      <c r="AC223" s="27">
        <f t="shared" si="48"/>
        <v>3.6571940672734264E-4</v>
      </c>
      <c r="AD223" s="27">
        <f t="shared" si="48"/>
        <v>2.4139366976130139E-4</v>
      </c>
      <c r="AE223" s="27">
        <f t="shared" si="48"/>
        <v>0</v>
      </c>
      <c r="AF223" s="27">
        <f t="shared" si="48"/>
        <v>3.655261937007653E-4</v>
      </c>
      <c r="AG223" s="27">
        <f t="shared" si="48"/>
        <v>0</v>
      </c>
      <c r="AH223" s="27">
        <f t="shared" si="48"/>
        <v>0</v>
      </c>
      <c r="AI223" s="27">
        <f t="shared" si="48"/>
        <v>0</v>
      </c>
      <c r="AJ223" s="27">
        <f t="shared" si="48"/>
        <v>0</v>
      </c>
      <c r="AK223" s="27">
        <f t="shared" si="48"/>
        <v>0</v>
      </c>
      <c r="AL223" s="27">
        <f t="shared" si="48"/>
        <v>4.605098792326147E-7</v>
      </c>
      <c r="AM223" s="27">
        <f t="shared" si="48"/>
        <v>0</v>
      </c>
      <c r="AN223" s="27">
        <f t="shared" si="48"/>
        <v>0</v>
      </c>
      <c r="AO223" s="27">
        <f t="shared" si="48"/>
        <v>0</v>
      </c>
      <c r="AP223" s="27">
        <f t="shared" si="48"/>
        <v>0</v>
      </c>
      <c r="AQ223" s="27">
        <f t="shared" si="48"/>
        <v>0</v>
      </c>
      <c r="AR223" s="27">
        <f t="shared" si="48"/>
        <v>0</v>
      </c>
      <c r="AS223" s="27">
        <f t="shared" si="48"/>
        <v>0</v>
      </c>
      <c r="AT223" s="27">
        <f t="shared" si="48"/>
        <v>0</v>
      </c>
      <c r="AU223" s="27">
        <f t="shared" si="48"/>
        <v>0</v>
      </c>
      <c r="AV223" s="27">
        <f t="shared" si="48"/>
        <v>0</v>
      </c>
      <c r="AW223" s="27">
        <f t="shared" si="48"/>
        <v>0</v>
      </c>
      <c r="AX223" s="27">
        <f t="shared" si="48"/>
        <v>0</v>
      </c>
      <c r="AY223" s="27">
        <f t="shared" si="48"/>
        <v>0</v>
      </c>
      <c r="AZ223" s="27">
        <f t="shared" si="35"/>
        <v>0</v>
      </c>
      <c r="BA223" s="27">
        <f t="shared" si="35"/>
        <v>0</v>
      </c>
      <c r="BB223" s="27">
        <f t="shared" si="35"/>
        <v>0</v>
      </c>
      <c r="BC223" s="27">
        <f t="shared" si="35"/>
        <v>0</v>
      </c>
      <c r="BD223" s="27">
        <f t="shared" si="35"/>
        <v>0</v>
      </c>
      <c r="BE223" s="27">
        <f t="shared" ref="BE223:BZ223" si="49">IF(BE$232&gt;0,BE208/BE$232,0)</f>
        <v>0</v>
      </c>
      <c r="BF223" s="27">
        <f t="shared" si="49"/>
        <v>0</v>
      </c>
      <c r="BG223" s="27">
        <f t="shared" si="49"/>
        <v>0</v>
      </c>
      <c r="BH223" s="27">
        <f t="shared" si="49"/>
        <v>0</v>
      </c>
      <c r="BI223" s="27">
        <f t="shared" si="49"/>
        <v>0</v>
      </c>
      <c r="BJ223" s="27">
        <f t="shared" si="49"/>
        <v>0</v>
      </c>
      <c r="BK223" s="27">
        <f t="shared" si="49"/>
        <v>0</v>
      </c>
      <c r="BL223" s="27">
        <f t="shared" si="49"/>
        <v>0</v>
      </c>
      <c r="BM223" s="27">
        <f t="shared" si="49"/>
        <v>0</v>
      </c>
      <c r="BN223" s="27">
        <f t="shared" si="49"/>
        <v>0</v>
      </c>
      <c r="BO223" s="27">
        <f t="shared" si="49"/>
        <v>0</v>
      </c>
      <c r="BP223" s="27">
        <f t="shared" si="49"/>
        <v>0</v>
      </c>
      <c r="BQ223" s="27">
        <f t="shared" si="49"/>
        <v>8.1210255115359986E-7</v>
      </c>
      <c r="BR223" s="27">
        <f t="shared" si="49"/>
        <v>1.0738630974033964E-4</v>
      </c>
      <c r="BS223" s="27">
        <f t="shared" si="49"/>
        <v>0</v>
      </c>
      <c r="BT223" s="27">
        <f t="shared" si="49"/>
        <v>0</v>
      </c>
      <c r="BU223" s="27">
        <f t="shared" si="49"/>
        <v>0</v>
      </c>
      <c r="BV223" s="27">
        <f t="shared" si="49"/>
        <v>0</v>
      </c>
      <c r="BW223" s="27">
        <f t="shared" si="49"/>
        <v>0</v>
      </c>
      <c r="BX223" s="27">
        <f t="shared" si="49"/>
        <v>0</v>
      </c>
      <c r="BY223" s="27">
        <f t="shared" si="49"/>
        <v>0</v>
      </c>
      <c r="BZ223" s="27">
        <f t="shared" si="49"/>
        <v>0</v>
      </c>
      <c r="CA223" s="27">
        <f t="shared" si="37"/>
        <v>0</v>
      </c>
      <c r="CB223" s="27">
        <f t="shared" si="37"/>
        <v>0</v>
      </c>
      <c r="CC223" s="27"/>
      <c r="CD223" s="27"/>
      <c r="CE223" s="27"/>
      <c r="CF223" s="27"/>
      <c r="CG223" s="27"/>
      <c r="CH223" s="27"/>
      <c r="CI223" s="27"/>
      <c r="CJ223" s="27"/>
      <c r="CK223" s="27"/>
      <c r="CL223" s="27"/>
      <c r="CM223" s="27"/>
      <c r="CN223" s="27"/>
      <c r="CO223" s="27"/>
      <c r="CP223" s="27"/>
      <c r="CQ223" s="27"/>
      <c r="CR223" s="27"/>
      <c r="CS223" s="27"/>
      <c r="CT223" s="27"/>
      <c r="CU223" s="27"/>
      <c r="CV223" s="27"/>
      <c r="CW223" s="27"/>
      <c r="CX223" s="27"/>
      <c r="CY223" s="27"/>
      <c r="CZ223" s="27"/>
      <c r="DA223" s="27"/>
      <c r="DB223" s="27"/>
      <c r="DC223" s="27"/>
      <c r="DD223" s="27"/>
      <c r="DE223" s="27"/>
      <c r="DF223" s="27"/>
      <c r="DG223" s="27"/>
      <c r="DH223" s="27"/>
      <c r="DI223" s="27"/>
      <c r="DJ223" s="27"/>
      <c r="DK223" s="27"/>
      <c r="DL223" s="27"/>
      <c r="DM223" s="27"/>
      <c r="DN223" s="27"/>
      <c r="DO223" s="27"/>
      <c r="DP223" s="27"/>
      <c r="DQ223" s="27"/>
      <c r="DR223" s="27"/>
      <c r="DS223" s="27"/>
      <c r="DT223" s="27"/>
      <c r="DU223" s="27"/>
      <c r="DV223" s="27"/>
      <c r="DW223" s="27"/>
      <c r="DX223" s="27"/>
      <c r="DY223" s="27"/>
      <c r="DZ223" s="27"/>
      <c r="EA223" s="27"/>
      <c r="EB223" s="27"/>
      <c r="EC223" s="27"/>
      <c r="ED223" s="27"/>
      <c r="EE223" s="27"/>
      <c r="EF223" s="27"/>
      <c r="EG223" s="27"/>
      <c r="EH223" s="27"/>
      <c r="EI223" s="27"/>
      <c r="EJ223" s="27"/>
      <c r="EK223" s="27"/>
      <c r="EL223" s="27"/>
      <c r="EM223" s="27"/>
      <c r="EN223" s="27"/>
      <c r="EO223" s="27"/>
      <c r="EP223" s="27"/>
      <c r="EQ223" s="27"/>
      <c r="ER223" s="27"/>
      <c r="ES223" s="27"/>
      <c r="ET223" s="27"/>
      <c r="EU223" s="27"/>
      <c r="EV223" s="27"/>
      <c r="EW223" s="27"/>
      <c r="EX223" s="27"/>
      <c r="EY223" s="27"/>
      <c r="EZ223" s="27"/>
      <c r="FA223" s="27"/>
      <c r="FB223" s="27"/>
      <c r="FC223" s="27"/>
      <c r="FD223" s="27"/>
      <c r="FE223" s="27"/>
      <c r="FF223" s="27"/>
      <c r="FG223" s="27"/>
      <c r="FH223" s="27"/>
      <c r="FI223" s="27"/>
      <c r="FJ223" s="27"/>
      <c r="FK223" s="27"/>
      <c r="FL223" s="27"/>
      <c r="FM223" s="27"/>
      <c r="FN223" s="27"/>
      <c r="FO223" s="27"/>
      <c r="FP223" s="27"/>
      <c r="FQ223" s="27"/>
      <c r="FR223" s="27"/>
      <c r="FS223" s="27"/>
      <c r="FT223" s="27"/>
      <c r="FU223" s="27"/>
      <c r="FV223" s="27"/>
      <c r="FW223" s="27"/>
      <c r="FX223" s="27"/>
      <c r="FY223" s="27"/>
      <c r="FZ223" s="27"/>
      <c r="GA223" s="27"/>
      <c r="GB223" s="27"/>
      <c r="GC223" s="27"/>
      <c r="GD223" s="27"/>
      <c r="GE223" s="27"/>
      <c r="GF223" s="27"/>
      <c r="GG223" s="27"/>
      <c r="GH223" s="27"/>
      <c r="GI223" s="27"/>
      <c r="GJ223" s="27"/>
      <c r="GK223" s="27"/>
      <c r="GL223" s="27"/>
      <c r="GM223" s="27"/>
      <c r="GN223" s="27"/>
      <c r="GO223" s="27"/>
      <c r="GP223" s="27"/>
      <c r="GQ223" s="27"/>
      <c r="GR223" s="27"/>
      <c r="GS223" s="27"/>
      <c r="GT223" s="27"/>
      <c r="GU223" s="27"/>
      <c r="GV223" s="27"/>
      <c r="GW223" s="27"/>
      <c r="GX223" s="27"/>
      <c r="GY223" s="27"/>
      <c r="GZ223" s="27"/>
      <c r="HA223" s="27"/>
      <c r="HB223" s="27"/>
      <c r="HC223" s="27"/>
      <c r="HD223" s="27"/>
      <c r="HE223" s="27"/>
      <c r="HF223" s="27"/>
      <c r="HG223" s="27"/>
      <c r="HH223" s="27"/>
      <c r="HI223" s="27"/>
      <c r="HJ223" s="27"/>
      <c r="HK223" s="27"/>
      <c r="HL223" s="27"/>
      <c r="HM223" s="27"/>
      <c r="HN223" s="27"/>
      <c r="HO223" s="27"/>
      <c r="HP223" s="27"/>
      <c r="HQ223" s="27"/>
      <c r="HR223" s="27"/>
      <c r="HS223" s="27"/>
      <c r="HT223" s="27"/>
      <c r="HU223" s="27"/>
      <c r="HV223" s="27"/>
      <c r="HW223" s="27"/>
      <c r="HX223" s="27"/>
      <c r="HY223" s="27"/>
      <c r="HZ223" s="27"/>
      <c r="IA223" s="27"/>
      <c r="IB223" s="27"/>
      <c r="IC223" s="27"/>
      <c r="ID223" s="27"/>
      <c r="IE223" s="27"/>
      <c r="IF223" s="27"/>
      <c r="IG223" s="27"/>
      <c r="IH223" s="27"/>
      <c r="II223" s="27"/>
      <c r="IJ223" s="27"/>
      <c r="IK223" s="27"/>
      <c r="IL223" s="27"/>
      <c r="IM223" s="27"/>
      <c r="IN223" s="27"/>
      <c r="IO223" s="27"/>
      <c r="IP223" s="27"/>
      <c r="IQ223" s="27"/>
      <c r="IR223" s="27"/>
      <c r="IS223" s="27"/>
      <c r="IT223" s="27"/>
    </row>
    <row r="224" spans="1:254" s="4" customFormat="1" ht="12" customHeight="1" x14ac:dyDescent="0.15">
      <c r="A224" s="4" t="s">
        <v>179</v>
      </c>
      <c r="C224" s="27">
        <f t="shared" si="33"/>
        <v>0.77540888002975117</v>
      </c>
      <c r="D224" s="27">
        <f t="shared" ref="D224:AY224" si="50">IF(D$232&gt;0,D209/D$232,0)</f>
        <v>0.58723814936853147</v>
      </c>
      <c r="E224" s="27">
        <f t="shared" si="50"/>
        <v>0.81281776060557576</v>
      </c>
      <c r="F224" s="27">
        <f t="shared" si="50"/>
        <v>0.31576497506195556</v>
      </c>
      <c r="G224" s="27">
        <f t="shared" si="50"/>
        <v>0.69483280784052937</v>
      </c>
      <c r="H224" s="27">
        <f t="shared" si="50"/>
        <v>0.10773472703141519</v>
      </c>
      <c r="I224" s="27">
        <f t="shared" si="50"/>
        <v>0.49678666170160846</v>
      </c>
      <c r="J224" s="27">
        <f t="shared" si="50"/>
        <v>0.49678665234137498</v>
      </c>
      <c r="K224" s="27">
        <f t="shared" si="50"/>
        <v>2.5961061380369859E-3</v>
      </c>
      <c r="L224" s="27">
        <f t="shared" si="50"/>
        <v>2.9963160049119937E-3</v>
      </c>
      <c r="M224" s="27">
        <f t="shared" si="50"/>
        <v>6.6268871984278189E-6</v>
      </c>
      <c r="N224" s="27">
        <f t="shared" si="50"/>
        <v>0.55076174118692456</v>
      </c>
      <c r="O224" s="27">
        <f t="shared" si="50"/>
        <v>0.7174770066587145</v>
      </c>
      <c r="P224" s="27">
        <f t="shared" si="50"/>
        <v>0.82789286890746561</v>
      </c>
      <c r="Q224" s="27">
        <f t="shared" si="50"/>
        <v>0.2316992856079774</v>
      </c>
      <c r="R224" s="27">
        <f t="shared" si="50"/>
        <v>0.67933031401303412</v>
      </c>
      <c r="S224" s="27">
        <f t="shared" si="50"/>
        <v>0.81743497214917205</v>
      </c>
      <c r="T224" s="27">
        <f t="shared" si="50"/>
        <v>8.0792074788464813E-3</v>
      </c>
      <c r="U224" s="27">
        <f t="shared" si="50"/>
        <v>0.84987477508530151</v>
      </c>
      <c r="V224" s="27">
        <f t="shared" si="50"/>
        <v>0.89197860962566855</v>
      </c>
      <c r="W224" s="27">
        <f t="shared" si="50"/>
        <v>0.11207832232263901</v>
      </c>
      <c r="X224" s="27">
        <f t="shared" si="50"/>
        <v>2.9345683169113543E-2</v>
      </c>
      <c r="Y224" s="27">
        <f t="shared" si="50"/>
        <v>9.6001472899310267E-4</v>
      </c>
      <c r="Z224" s="27">
        <f t="shared" si="50"/>
        <v>4.6072856989697768E-4</v>
      </c>
      <c r="AA224" s="27">
        <f t="shared" si="50"/>
        <v>4.6072856989697768E-4</v>
      </c>
      <c r="AB224" s="27">
        <f t="shared" si="50"/>
        <v>0.69199999999999995</v>
      </c>
      <c r="AC224" s="27">
        <f t="shared" si="50"/>
        <v>0.49678698203650523</v>
      </c>
      <c r="AD224" s="27">
        <f t="shared" si="50"/>
        <v>0.66639445498729954</v>
      </c>
      <c r="AE224" s="27">
        <f t="shared" si="50"/>
        <v>0.17285263296356382</v>
      </c>
      <c r="AF224" s="27">
        <f t="shared" si="50"/>
        <v>0.49678290087210802</v>
      </c>
      <c r="AG224" s="27">
        <f t="shared" si="50"/>
        <v>0</v>
      </c>
      <c r="AH224" s="27">
        <f t="shared" si="50"/>
        <v>1.9999997647668125E-3</v>
      </c>
      <c r="AI224" s="27">
        <f t="shared" si="50"/>
        <v>1.4307675497521584E-3</v>
      </c>
      <c r="AJ224" s="27">
        <f t="shared" si="50"/>
        <v>0</v>
      </c>
      <c r="AK224" s="27">
        <f t="shared" si="50"/>
        <v>6.6268797623000488E-6</v>
      </c>
      <c r="AL224" s="27">
        <f t="shared" si="50"/>
        <v>3.1474578087007832E-5</v>
      </c>
      <c r="AM224" s="27">
        <f t="shared" si="50"/>
        <v>0</v>
      </c>
      <c r="AN224" s="27">
        <f t="shared" si="50"/>
        <v>0.99528335900881715</v>
      </c>
      <c r="AO224" s="27">
        <f t="shared" si="50"/>
        <v>6.6268797623000488E-6</v>
      </c>
      <c r="AP224" s="27">
        <f t="shared" si="50"/>
        <v>6.626856253251072E-6</v>
      </c>
      <c r="AQ224" s="27">
        <f t="shared" si="50"/>
        <v>6.6268797623000488E-6</v>
      </c>
      <c r="AR224" s="27">
        <f t="shared" si="50"/>
        <v>6.6268797623000488E-6</v>
      </c>
      <c r="AS224" s="27">
        <f t="shared" si="50"/>
        <v>6.6268797623000488E-6</v>
      </c>
      <c r="AT224" s="27">
        <f t="shared" si="50"/>
        <v>6.626856253251072E-6</v>
      </c>
      <c r="AU224" s="27">
        <f t="shared" si="50"/>
        <v>0</v>
      </c>
      <c r="AV224" s="27">
        <f t="shared" si="50"/>
        <v>0</v>
      </c>
      <c r="AW224" s="27">
        <f t="shared" si="50"/>
        <v>0</v>
      </c>
      <c r="AX224" s="27">
        <f t="shared" si="50"/>
        <v>0</v>
      </c>
      <c r="AY224" s="27">
        <f t="shared" si="50"/>
        <v>0</v>
      </c>
      <c r="AZ224" s="27">
        <f t="shared" si="35"/>
        <v>7.4089696719435674E-2</v>
      </c>
      <c r="BA224" s="27">
        <f t="shared" si="35"/>
        <v>3.0000000000000005E-3</v>
      </c>
      <c r="BB224" s="27">
        <f t="shared" si="35"/>
        <v>7.4089704591181874E-2</v>
      </c>
      <c r="BC224" s="27">
        <f t="shared" si="35"/>
        <v>1.8465735179642322E-2</v>
      </c>
      <c r="BD224" s="27">
        <f t="shared" si="35"/>
        <v>1.1770913473652212E-2</v>
      </c>
      <c r="BE224" s="27">
        <f t="shared" ref="BE224:BZ224" si="51">IF(BE$232&gt;0,BE209/BE$232,0)</f>
        <v>0</v>
      </c>
      <c r="BF224" s="27">
        <f t="shared" si="51"/>
        <v>0</v>
      </c>
      <c r="BG224" s="27">
        <f t="shared" si="51"/>
        <v>1.8819255796060752E-4</v>
      </c>
      <c r="BH224" s="27">
        <f t="shared" si="51"/>
        <v>0</v>
      </c>
      <c r="BI224" s="27">
        <f t="shared" si="51"/>
        <v>0</v>
      </c>
      <c r="BJ224" s="27">
        <f t="shared" si="51"/>
        <v>0</v>
      </c>
      <c r="BK224" s="27">
        <f t="shared" si="51"/>
        <v>8.8917389120933606E-3</v>
      </c>
      <c r="BL224" s="27">
        <f t="shared" si="51"/>
        <v>0</v>
      </c>
      <c r="BM224" s="27">
        <f t="shared" si="51"/>
        <v>0</v>
      </c>
      <c r="BN224" s="27">
        <f t="shared" si="51"/>
        <v>0</v>
      </c>
      <c r="BO224" s="27">
        <f t="shared" si="51"/>
        <v>0</v>
      </c>
      <c r="BP224" s="27">
        <f t="shared" si="51"/>
        <v>0</v>
      </c>
      <c r="BQ224" s="27">
        <f t="shared" si="51"/>
        <v>6.0218657889940276E-2</v>
      </c>
      <c r="BR224" s="27">
        <f t="shared" si="51"/>
        <v>0.55883154331100859</v>
      </c>
      <c r="BS224" s="27">
        <f t="shared" si="51"/>
        <v>0</v>
      </c>
      <c r="BT224" s="27">
        <f t="shared" si="51"/>
        <v>0</v>
      </c>
      <c r="BU224" s="27">
        <f t="shared" si="51"/>
        <v>0</v>
      </c>
      <c r="BV224" s="27">
        <f t="shared" si="51"/>
        <v>7.4089696719435674E-2</v>
      </c>
      <c r="BW224" s="27">
        <f t="shared" si="51"/>
        <v>7.4089704591181874E-2</v>
      </c>
      <c r="BX224" s="27">
        <f t="shared" si="51"/>
        <v>0</v>
      </c>
      <c r="BY224" s="27">
        <f t="shared" si="51"/>
        <v>1.9689321831461985E-2</v>
      </c>
      <c r="BZ224" s="27">
        <f t="shared" si="51"/>
        <v>0</v>
      </c>
      <c r="CA224" s="27">
        <f t="shared" si="37"/>
        <v>1.1770913473652212E-2</v>
      </c>
      <c r="CB224" s="27">
        <f t="shared" si="37"/>
        <v>0</v>
      </c>
      <c r="CC224" s="27"/>
      <c r="CD224" s="27"/>
      <c r="CE224" s="27"/>
      <c r="CF224" s="27"/>
      <c r="CG224" s="27"/>
      <c r="CH224" s="27"/>
      <c r="CI224" s="27"/>
      <c r="CJ224" s="27"/>
      <c r="CK224" s="27"/>
      <c r="CL224" s="27"/>
      <c r="CM224" s="27"/>
      <c r="CN224" s="27"/>
      <c r="CO224" s="27"/>
      <c r="CP224" s="27"/>
      <c r="CQ224" s="27"/>
      <c r="CR224" s="27"/>
      <c r="CS224" s="27"/>
      <c r="CT224" s="27"/>
      <c r="CU224" s="27"/>
      <c r="CV224" s="27"/>
      <c r="CW224" s="27"/>
      <c r="CX224" s="27"/>
      <c r="CY224" s="27"/>
      <c r="CZ224" s="27"/>
      <c r="DA224" s="27"/>
      <c r="DB224" s="27"/>
      <c r="DC224" s="27"/>
      <c r="DD224" s="27"/>
      <c r="DE224" s="27"/>
      <c r="DF224" s="27"/>
      <c r="DG224" s="27"/>
      <c r="DH224" s="27"/>
      <c r="DI224" s="27"/>
      <c r="DJ224" s="27"/>
      <c r="DK224" s="27"/>
      <c r="DL224" s="27"/>
      <c r="DM224" s="27"/>
      <c r="DN224" s="27"/>
      <c r="DO224" s="27"/>
      <c r="DP224" s="27"/>
      <c r="DQ224" s="27"/>
      <c r="DR224" s="27"/>
      <c r="DS224" s="27"/>
      <c r="DT224" s="27"/>
      <c r="DU224" s="27"/>
      <c r="DV224" s="27"/>
      <c r="DW224" s="27"/>
      <c r="DX224" s="27"/>
      <c r="DY224" s="27"/>
      <c r="DZ224" s="27"/>
      <c r="EA224" s="27"/>
      <c r="EB224" s="27"/>
      <c r="EC224" s="27"/>
      <c r="ED224" s="27"/>
      <c r="EE224" s="27"/>
      <c r="EF224" s="27"/>
      <c r="EG224" s="27"/>
      <c r="EH224" s="27"/>
      <c r="EI224" s="27"/>
      <c r="EJ224" s="27"/>
      <c r="EK224" s="27"/>
      <c r="EL224" s="27"/>
      <c r="EM224" s="27"/>
      <c r="EN224" s="27"/>
      <c r="EO224" s="27"/>
      <c r="EP224" s="27"/>
      <c r="EQ224" s="27"/>
      <c r="ER224" s="27"/>
      <c r="ES224" s="27"/>
      <c r="ET224" s="27"/>
      <c r="EU224" s="27"/>
      <c r="EV224" s="27"/>
      <c r="EW224" s="27"/>
      <c r="EX224" s="27"/>
      <c r="EY224" s="27"/>
      <c r="EZ224" s="27"/>
      <c r="FA224" s="27"/>
      <c r="FB224" s="27"/>
      <c r="FC224" s="27"/>
      <c r="FD224" s="27"/>
      <c r="FE224" s="27"/>
      <c r="FF224" s="27"/>
      <c r="FG224" s="27"/>
      <c r="FH224" s="27"/>
      <c r="FI224" s="27"/>
      <c r="FJ224" s="27"/>
      <c r="FK224" s="27"/>
      <c r="FL224" s="27"/>
      <c r="FM224" s="27"/>
      <c r="FN224" s="27"/>
      <c r="FO224" s="27"/>
      <c r="FP224" s="27"/>
      <c r="FQ224" s="27"/>
      <c r="FR224" s="27"/>
      <c r="FS224" s="27"/>
      <c r="FT224" s="27"/>
      <c r="FU224" s="27"/>
      <c r="FV224" s="27"/>
      <c r="FW224" s="27"/>
      <c r="FX224" s="27"/>
      <c r="FY224" s="27"/>
      <c r="FZ224" s="27"/>
      <c r="GA224" s="27"/>
      <c r="GB224" s="27"/>
      <c r="GC224" s="27"/>
      <c r="GD224" s="27"/>
      <c r="GE224" s="27"/>
      <c r="GF224" s="27"/>
      <c r="GG224" s="27"/>
      <c r="GH224" s="27"/>
      <c r="GI224" s="27"/>
      <c r="GJ224" s="27"/>
      <c r="GK224" s="27"/>
      <c r="GL224" s="27"/>
      <c r="GM224" s="27"/>
      <c r="GN224" s="27"/>
      <c r="GO224" s="27"/>
      <c r="GP224" s="27"/>
      <c r="GQ224" s="27"/>
      <c r="GR224" s="27"/>
      <c r="GS224" s="27"/>
      <c r="GT224" s="27"/>
      <c r="GU224" s="27"/>
      <c r="GV224" s="27"/>
      <c r="GW224" s="27"/>
      <c r="GX224" s="27"/>
      <c r="GY224" s="27"/>
      <c r="GZ224" s="27"/>
      <c r="HA224" s="27"/>
      <c r="HB224" s="27"/>
      <c r="HC224" s="27"/>
      <c r="HD224" s="27"/>
      <c r="HE224" s="27"/>
      <c r="HF224" s="27"/>
      <c r="HG224" s="27"/>
      <c r="HH224" s="27"/>
      <c r="HI224" s="27"/>
      <c r="HJ224" s="27"/>
      <c r="HK224" s="27"/>
      <c r="HL224" s="27"/>
      <c r="HM224" s="27"/>
      <c r="HN224" s="27"/>
      <c r="HO224" s="27"/>
      <c r="HP224" s="27"/>
      <c r="HQ224" s="27"/>
      <c r="HR224" s="27"/>
      <c r="HS224" s="27"/>
      <c r="HT224" s="27"/>
      <c r="HU224" s="27"/>
      <c r="HV224" s="27"/>
      <c r="HW224" s="27"/>
      <c r="HX224" s="27"/>
      <c r="HY224" s="27"/>
      <c r="HZ224" s="27"/>
      <c r="IA224" s="27"/>
      <c r="IB224" s="27"/>
      <c r="IC224" s="27"/>
      <c r="ID224" s="27"/>
      <c r="IE224" s="27"/>
      <c r="IF224" s="27"/>
      <c r="IG224" s="27"/>
      <c r="IH224" s="27"/>
      <c r="II224" s="27"/>
      <c r="IJ224" s="27"/>
      <c r="IK224" s="27"/>
      <c r="IL224" s="27"/>
      <c r="IM224" s="27"/>
      <c r="IN224" s="27"/>
      <c r="IO224" s="27"/>
      <c r="IP224" s="27"/>
      <c r="IQ224" s="27"/>
      <c r="IR224" s="27"/>
      <c r="IS224" s="27"/>
      <c r="IT224" s="27"/>
    </row>
    <row r="225" spans="1:254" s="4" customFormat="1" ht="12" customHeight="1" x14ac:dyDescent="0.15">
      <c r="A225" s="4" t="s">
        <v>180</v>
      </c>
      <c r="C225" s="27">
        <f t="shared" si="33"/>
        <v>1.3920729812630409E-2</v>
      </c>
      <c r="D225" s="27">
        <f t="shared" ref="D225:AY225" si="52">IF(D$232&gt;0,D210/D$232,0)</f>
        <v>1.5208074370609746E-2</v>
      </c>
      <c r="E225" s="27">
        <f t="shared" si="52"/>
        <v>1.0626949292144337E-2</v>
      </c>
      <c r="F225" s="27">
        <f t="shared" si="52"/>
        <v>2.0721287712948646E-2</v>
      </c>
      <c r="G225" s="27">
        <f t="shared" si="52"/>
        <v>1.6480221301433489E-2</v>
      </c>
      <c r="H225" s="27">
        <f t="shared" si="52"/>
        <v>2.3048627987831419E-2</v>
      </c>
      <c r="I225" s="27">
        <f t="shared" si="52"/>
        <v>6.5637502963247718E-2</v>
      </c>
      <c r="J225" s="27">
        <f t="shared" si="52"/>
        <v>6.5637395976955351E-2</v>
      </c>
      <c r="K225" s="27">
        <f t="shared" si="52"/>
        <v>1.1539363358051023E-2</v>
      </c>
      <c r="L225" s="27">
        <f t="shared" si="52"/>
        <v>0</v>
      </c>
      <c r="M225" s="27">
        <f t="shared" si="52"/>
        <v>1.2516533196030542E-3</v>
      </c>
      <c r="N225" s="27">
        <f t="shared" si="52"/>
        <v>2.9388587265790698E-3</v>
      </c>
      <c r="O225" s="27">
        <f t="shared" si="52"/>
        <v>1.2265527180965023E-2</v>
      </c>
      <c r="P225" s="27">
        <f t="shared" si="52"/>
        <v>1.0910670104248022E-2</v>
      </c>
      <c r="Q225" s="27">
        <f t="shared" si="52"/>
        <v>1.8224438160440542E-2</v>
      </c>
      <c r="R225" s="27">
        <f t="shared" si="52"/>
        <v>3.7371069252634462E-2</v>
      </c>
      <c r="S225" s="27">
        <f t="shared" si="52"/>
        <v>1.2773250626004852E-2</v>
      </c>
      <c r="T225" s="27">
        <f t="shared" si="52"/>
        <v>8.6594820491503726E-3</v>
      </c>
      <c r="U225" s="27">
        <f t="shared" si="52"/>
        <v>1.052237130452106E-2</v>
      </c>
      <c r="V225" s="27">
        <f t="shared" si="52"/>
        <v>1.0338680926916222E-2</v>
      </c>
      <c r="W225" s="27">
        <f t="shared" si="52"/>
        <v>1.8330343031347523E-4</v>
      </c>
      <c r="X225" s="27">
        <f t="shared" si="52"/>
        <v>2.923345043654297E-2</v>
      </c>
      <c r="Y225" s="27">
        <f t="shared" si="52"/>
        <v>2.206061243679356E-2</v>
      </c>
      <c r="Z225" s="27">
        <f t="shared" si="52"/>
        <v>1.0588373093898828E-2</v>
      </c>
      <c r="AA225" s="27">
        <f t="shared" si="52"/>
        <v>1.0588373093898828E-2</v>
      </c>
      <c r="AB225" s="27">
        <f t="shared" si="52"/>
        <v>2.3E-2</v>
      </c>
      <c r="AC225" s="27">
        <f t="shared" si="52"/>
        <v>6.5637161045446812E-2</v>
      </c>
      <c r="AD225" s="27">
        <f t="shared" si="52"/>
        <v>4.123601664476477E-2</v>
      </c>
      <c r="AE225" s="27">
        <f t="shared" si="52"/>
        <v>0</v>
      </c>
      <c r="AF225" s="27">
        <f t="shared" si="52"/>
        <v>6.5635382935550241E-2</v>
      </c>
      <c r="AG225" s="27">
        <f t="shared" si="52"/>
        <v>0</v>
      </c>
      <c r="AH225" s="27">
        <f t="shared" si="52"/>
        <v>0</v>
      </c>
      <c r="AI225" s="27">
        <f t="shared" si="52"/>
        <v>0</v>
      </c>
      <c r="AJ225" s="27">
        <f t="shared" si="52"/>
        <v>0</v>
      </c>
      <c r="AK225" s="27">
        <f t="shared" si="52"/>
        <v>1.2516515284144404E-3</v>
      </c>
      <c r="AL225" s="27">
        <f t="shared" si="52"/>
        <v>1.7625382426544383E-3</v>
      </c>
      <c r="AM225" s="27">
        <f t="shared" si="52"/>
        <v>0</v>
      </c>
      <c r="AN225" s="27">
        <f t="shared" si="52"/>
        <v>0</v>
      </c>
      <c r="AO225" s="27">
        <f t="shared" si="52"/>
        <v>1.2516515284144404E-3</v>
      </c>
      <c r="AP225" s="27">
        <f t="shared" si="52"/>
        <v>1.2516501289375113E-3</v>
      </c>
      <c r="AQ225" s="27">
        <f t="shared" si="52"/>
        <v>1.2516515284144404E-3</v>
      </c>
      <c r="AR225" s="27">
        <f t="shared" si="52"/>
        <v>1.2516515284144404E-3</v>
      </c>
      <c r="AS225" s="27">
        <f t="shared" si="52"/>
        <v>1.2516515284144404E-3</v>
      </c>
      <c r="AT225" s="27">
        <f t="shared" si="52"/>
        <v>1.2516501289375113E-3</v>
      </c>
      <c r="AU225" s="27">
        <f t="shared" si="52"/>
        <v>0</v>
      </c>
      <c r="AV225" s="27">
        <f t="shared" si="52"/>
        <v>0</v>
      </c>
      <c r="AW225" s="27">
        <f t="shared" si="52"/>
        <v>0</v>
      </c>
      <c r="AX225" s="27">
        <f t="shared" si="52"/>
        <v>0</v>
      </c>
      <c r="AY225" s="27">
        <f t="shared" si="52"/>
        <v>0</v>
      </c>
      <c r="AZ225" s="27">
        <f t="shared" si="35"/>
        <v>0</v>
      </c>
      <c r="BA225" s="27">
        <f t="shared" si="35"/>
        <v>0</v>
      </c>
      <c r="BB225" s="27">
        <f t="shared" si="35"/>
        <v>0</v>
      </c>
      <c r="BC225" s="27">
        <f t="shared" si="35"/>
        <v>0</v>
      </c>
      <c r="BD225" s="27">
        <f t="shared" si="35"/>
        <v>0</v>
      </c>
      <c r="BE225" s="27">
        <f t="shared" ref="BE225:BZ225" si="53">IF(BE$232&gt;0,BE210/BE$232,0)</f>
        <v>0</v>
      </c>
      <c r="BF225" s="27">
        <f t="shared" si="53"/>
        <v>0</v>
      </c>
      <c r="BG225" s="27">
        <f t="shared" si="53"/>
        <v>0</v>
      </c>
      <c r="BH225" s="27">
        <f t="shared" si="53"/>
        <v>0</v>
      </c>
      <c r="BI225" s="27">
        <f t="shared" si="53"/>
        <v>0</v>
      </c>
      <c r="BJ225" s="27">
        <f t="shared" si="53"/>
        <v>0</v>
      </c>
      <c r="BK225" s="27">
        <f t="shared" si="53"/>
        <v>4.3003358266876818E-4</v>
      </c>
      <c r="BL225" s="27">
        <f t="shared" si="53"/>
        <v>0</v>
      </c>
      <c r="BM225" s="27">
        <f t="shared" si="53"/>
        <v>0</v>
      </c>
      <c r="BN225" s="27">
        <f t="shared" si="53"/>
        <v>0</v>
      </c>
      <c r="BO225" s="27">
        <f t="shared" si="53"/>
        <v>0</v>
      </c>
      <c r="BP225" s="27">
        <f t="shared" si="53"/>
        <v>0</v>
      </c>
      <c r="BQ225" s="27">
        <f t="shared" si="53"/>
        <v>7.2985212314595328E-5</v>
      </c>
      <c r="BR225" s="27">
        <f t="shared" si="53"/>
        <v>1.6166006043971028E-2</v>
      </c>
      <c r="BS225" s="27">
        <f t="shared" si="53"/>
        <v>0</v>
      </c>
      <c r="BT225" s="27">
        <f t="shared" si="53"/>
        <v>0</v>
      </c>
      <c r="BU225" s="27">
        <f t="shared" si="53"/>
        <v>0</v>
      </c>
      <c r="BV225" s="27">
        <f t="shared" si="53"/>
        <v>0</v>
      </c>
      <c r="BW225" s="27">
        <f t="shared" si="53"/>
        <v>0</v>
      </c>
      <c r="BX225" s="27">
        <f t="shared" si="53"/>
        <v>0</v>
      </c>
      <c r="BY225" s="27">
        <f t="shared" si="53"/>
        <v>0</v>
      </c>
      <c r="BZ225" s="27">
        <f t="shared" si="53"/>
        <v>0</v>
      </c>
      <c r="CA225" s="27">
        <f t="shared" si="37"/>
        <v>0</v>
      </c>
      <c r="CB225" s="27">
        <f t="shared" si="37"/>
        <v>0</v>
      </c>
      <c r="CC225" s="27"/>
      <c r="CD225" s="27"/>
      <c r="CE225" s="27"/>
      <c r="CF225" s="27"/>
      <c r="CG225" s="27"/>
      <c r="CH225" s="27"/>
      <c r="CI225" s="27"/>
      <c r="CJ225" s="27"/>
      <c r="CK225" s="27"/>
      <c r="CL225" s="27"/>
      <c r="CM225" s="27"/>
      <c r="CN225" s="27"/>
      <c r="CO225" s="27"/>
      <c r="CP225" s="27"/>
      <c r="CQ225" s="27"/>
      <c r="CR225" s="27"/>
      <c r="CS225" s="27"/>
      <c r="CT225" s="27"/>
      <c r="CU225" s="27"/>
      <c r="CV225" s="27"/>
      <c r="CW225" s="27"/>
      <c r="CX225" s="27"/>
      <c r="CY225" s="27"/>
      <c r="CZ225" s="27"/>
      <c r="DA225" s="27"/>
      <c r="DB225" s="27"/>
      <c r="DC225" s="27"/>
      <c r="DD225" s="27"/>
      <c r="DE225" s="27"/>
      <c r="DF225" s="27"/>
      <c r="DG225" s="27"/>
      <c r="DH225" s="27"/>
      <c r="DI225" s="27"/>
      <c r="DJ225" s="27"/>
      <c r="DK225" s="27"/>
      <c r="DL225" s="27"/>
      <c r="DM225" s="27"/>
      <c r="DN225" s="27"/>
      <c r="DO225" s="27"/>
      <c r="DP225" s="27"/>
      <c r="DQ225" s="27"/>
      <c r="DR225" s="27"/>
      <c r="DS225" s="27"/>
      <c r="DT225" s="27"/>
      <c r="DU225" s="27"/>
      <c r="DV225" s="27"/>
      <c r="DW225" s="27"/>
      <c r="DX225" s="27"/>
      <c r="DY225" s="27"/>
      <c r="DZ225" s="27"/>
      <c r="EA225" s="27"/>
      <c r="EB225" s="27"/>
      <c r="EC225" s="27"/>
      <c r="ED225" s="27"/>
      <c r="EE225" s="27"/>
      <c r="EF225" s="27"/>
      <c r="EG225" s="27"/>
      <c r="EH225" s="27"/>
      <c r="EI225" s="27"/>
      <c r="EJ225" s="27"/>
      <c r="EK225" s="27"/>
      <c r="EL225" s="27"/>
      <c r="EM225" s="27"/>
      <c r="EN225" s="27"/>
      <c r="EO225" s="27"/>
      <c r="EP225" s="27"/>
      <c r="EQ225" s="27"/>
      <c r="ER225" s="27"/>
      <c r="ES225" s="27"/>
      <c r="ET225" s="27"/>
      <c r="EU225" s="27"/>
      <c r="EV225" s="27"/>
      <c r="EW225" s="27"/>
      <c r="EX225" s="27"/>
      <c r="EY225" s="27"/>
      <c r="EZ225" s="27"/>
      <c r="FA225" s="27"/>
      <c r="FB225" s="27"/>
      <c r="FC225" s="27"/>
      <c r="FD225" s="27"/>
      <c r="FE225" s="27"/>
      <c r="FF225" s="27"/>
      <c r="FG225" s="27"/>
      <c r="FH225" s="27"/>
      <c r="FI225" s="27"/>
      <c r="FJ225" s="27"/>
      <c r="FK225" s="27"/>
      <c r="FL225" s="27"/>
      <c r="FM225" s="27"/>
      <c r="FN225" s="27"/>
      <c r="FO225" s="27"/>
      <c r="FP225" s="27"/>
      <c r="FQ225" s="27"/>
      <c r="FR225" s="27"/>
      <c r="FS225" s="27"/>
      <c r="FT225" s="27"/>
      <c r="FU225" s="27"/>
      <c r="FV225" s="27"/>
      <c r="FW225" s="27"/>
      <c r="FX225" s="27"/>
      <c r="FY225" s="27"/>
      <c r="FZ225" s="27"/>
      <c r="GA225" s="27"/>
      <c r="GB225" s="27"/>
      <c r="GC225" s="27"/>
      <c r="GD225" s="27"/>
      <c r="GE225" s="27"/>
      <c r="GF225" s="27"/>
      <c r="GG225" s="27"/>
      <c r="GH225" s="27"/>
      <c r="GI225" s="27"/>
      <c r="GJ225" s="27"/>
      <c r="GK225" s="27"/>
      <c r="GL225" s="27"/>
      <c r="GM225" s="27"/>
      <c r="GN225" s="27"/>
      <c r="GO225" s="27"/>
      <c r="GP225" s="27"/>
      <c r="GQ225" s="27"/>
      <c r="GR225" s="27"/>
      <c r="GS225" s="27"/>
      <c r="GT225" s="27"/>
      <c r="GU225" s="27"/>
      <c r="GV225" s="27"/>
      <c r="GW225" s="27"/>
      <c r="GX225" s="27"/>
      <c r="GY225" s="27"/>
      <c r="GZ225" s="27"/>
      <c r="HA225" s="27"/>
      <c r="HB225" s="27"/>
      <c r="HC225" s="27"/>
      <c r="HD225" s="27"/>
      <c r="HE225" s="27"/>
      <c r="HF225" s="27"/>
      <c r="HG225" s="27"/>
      <c r="HH225" s="27"/>
      <c r="HI225" s="27"/>
      <c r="HJ225" s="27"/>
      <c r="HK225" s="27"/>
      <c r="HL225" s="27"/>
      <c r="HM225" s="27"/>
      <c r="HN225" s="27"/>
      <c r="HO225" s="27"/>
      <c r="HP225" s="27"/>
      <c r="HQ225" s="27"/>
      <c r="HR225" s="27"/>
      <c r="HS225" s="27"/>
      <c r="HT225" s="27"/>
      <c r="HU225" s="27"/>
      <c r="HV225" s="27"/>
      <c r="HW225" s="27"/>
      <c r="HX225" s="27"/>
      <c r="HY225" s="27"/>
      <c r="HZ225" s="27"/>
      <c r="IA225" s="27"/>
      <c r="IB225" s="27"/>
      <c r="IC225" s="27"/>
      <c r="ID225" s="27"/>
      <c r="IE225" s="27"/>
      <c r="IF225" s="27"/>
      <c r="IG225" s="27"/>
      <c r="IH225" s="27"/>
      <c r="II225" s="27"/>
      <c r="IJ225" s="27"/>
      <c r="IK225" s="27"/>
      <c r="IL225" s="27"/>
      <c r="IM225" s="27"/>
      <c r="IN225" s="27"/>
      <c r="IO225" s="27"/>
      <c r="IP225" s="27"/>
      <c r="IQ225" s="27"/>
      <c r="IR225" s="27"/>
      <c r="IS225" s="27"/>
      <c r="IT225" s="27"/>
    </row>
    <row r="226" spans="1:254" s="4" customFormat="1" ht="12" customHeight="1" x14ac:dyDescent="0.15">
      <c r="A226" s="4" t="s">
        <v>181</v>
      </c>
      <c r="C226" s="27">
        <f t="shared" si="33"/>
        <v>1.3420383272998164E-3</v>
      </c>
      <c r="D226" s="27">
        <f t="shared" ref="D226:AY226" si="54">IF(D$232&gt;0,D211/D$232,0)</f>
        <v>9.8479837918000689E-4</v>
      </c>
      <c r="E226" s="27">
        <f t="shared" si="54"/>
        <v>1.7853046367431616E-3</v>
      </c>
      <c r="F226" s="27">
        <f t="shared" si="54"/>
        <v>2.1419142942768647E-5</v>
      </c>
      <c r="G226" s="27">
        <f t="shared" si="54"/>
        <v>5.9863622974889298E-5</v>
      </c>
      <c r="H226" s="27">
        <f t="shared" si="54"/>
        <v>3.2118215589025598E-7</v>
      </c>
      <c r="I226" s="27">
        <f t="shared" si="54"/>
        <v>1.5035506348241374E-6</v>
      </c>
      <c r="J226" s="27">
        <f t="shared" si="54"/>
        <v>1.5143014413878268E-6</v>
      </c>
      <c r="K226" s="27">
        <f t="shared" si="54"/>
        <v>0</v>
      </c>
      <c r="L226" s="27">
        <f t="shared" si="54"/>
        <v>0</v>
      </c>
      <c r="M226" s="27">
        <f t="shared" si="54"/>
        <v>0</v>
      </c>
      <c r="N226" s="27">
        <f t="shared" si="54"/>
        <v>2.8727734467178787E-2</v>
      </c>
      <c r="O226" s="27">
        <f t="shared" si="54"/>
        <v>1.1552659523519121E-3</v>
      </c>
      <c r="P226" s="27">
        <f t="shared" si="54"/>
        <v>1.4161628625349444E-3</v>
      </c>
      <c r="Q226" s="27">
        <f t="shared" si="54"/>
        <v>7.4415835689834804E-6</v>
      </c>
      <c r="R226" s="27">
        <f t="shared" si="54"/>
        <v>2.2337758070911213E-5</v>
      </c>
      <c r="S226" s="27">
        <f t="shared" si="54"/>
        <v>1.3180497737734433E-3</v>
      </c>
      <c r="T226" s="27">
        <f t="shared" si="54"/>
        <v>0</v>
      </c>
      <c r="U226" s="27">
        <f t="shared" si="54"/>
        <v>9.3404821159215876E-4</v>
      </c>
      <c r="V226" s="27">
        <f t="shared" si="54"/>
        <v>7.1301247771836016E-4</v>
      </c>
      <c r="W226" s="27">
        <f t="shared" si="54"/>
        <v>4.0923427454996305E-3</v>
      </c>
      <c r="X226" s="27">
        <f t="shared" si="54"/>
        <v>4.2351974554933674E-6</v>
      </c>
      <c r="Y226" s="27">
        <f t="shared" si="54"/>
        <v>0</v>
      </c>
      <c r="Z226" s="27">
        <f t="shared" si="54"/>
        <v>0</v>
      </c>
      <c r="AA226" s="27">
        <f t="shared" si="54"/>
        <v>0</v>
      </c>
      <c r="AB226" s="27">
        <f t="shared" si="54"/>
        <v>2.3E-2</v>
      </c>
      <c r="AC226" s="27">
        <f t="shared" si="54"/>
        <v>1.6473847149880298E-6</v>
      </c>
      <c r="AD226" s="27">
        <f t="shared" si="54"/>
        <v>2.5329870908845899E-7</v>
      </c>
      <c r="AE226" s="27">
        <f t="shared" si="54"/>
        <v>0.76502828079098517</v>
      </c>
      <c r="AF226" s="27">
        <f t="shared" si="54"/>
        <v>0</v>
      </c>
      <c r="AG226" s="27">
        <f t="shared" si="54"/>
        <v>0</v>
      </c>
      <c r="AH226" s="27">
        <f t="shared" si="54"/>
        <v>0</v>
      </c>
      <c r="AI226" s="27">
        <f t="shared" si="54"/>
        <v>0</v>
      </c>
      <c r="AJ226" s="27">
        <f t="shared" si="54"/>
        <v>1.5970674799035676E-3</v>
      </c>
      <c r="AK226" s="27">
        <f t="shared" si="54"/>
        <v>0</v>
      </c>
      <c r="AL226" s="27">
        <f t="shared" si="54"/>
        <v>0</v>
      </c>
      <c r="AM226" s="27">
        <f t="shared" si="54"/>
        <v>0</v>
      </c>
      <c r="AN226" s="27">
        <f t="shared" si="54"/>
        <v>0</v>
      </c>
      <c r="AO226" s="27">
        <f t="shared" si="54"/>
        <v>0</v>
      </c>
      <c r="AP226" s="27">
        <f t="shared" si="54"/>
        <v>0</v>
      </c>
      <c r="AQ226" s="27">
        <f t="shared" si="54"/>
        <v>0</v>
      </c>
      <c r="AR226" s="27">
        <f t="shared" si="54"/>
        <v>0</v>
      </c>
      <c r="AS226" s="27">
        <f t="shared" si="54"/>
        <v>0</v>
      </c>
      <c r="AT226" s="27">
        <f t="shared" si="54"/>
        <v>0</v>
      </c>
      <c r="AU226" s="27">
        <f t="shared" si="54"/>
        <v>0</v>
      </c>
      <c r="AV226" s="27">
        <f t="shared" si="54"/>
        <v>0</v>
      </c>
      <c r="AW226" s="27">
        <f t="shared" si="54"/>
        <v>0</v>
      </c>
      <c r="AX226" s="27">
        <f t="shared" si="54"/>
        <v>0</v>
      </c>
      <c r="AY226" s="27">
        <f t="shared" si="54"/>
        <v>0</v>
      </c>
      <c r="AZ226" s="27">
        <f t="shared" si="35"/>
        <v>0.32279674294978283</v>
      </c>
      <c r="BA226" s="27">
        <f t="shared" si="35"/>
        <v>3.0000000000000005E-3</v>
      </c>
      <c r="BB226" s="27">
        <f t="shared" si="35"/>
        <v>0.32279657573662762</v>
      </c>
      <c r="BC226" s="27">
        <f t="shared" si="35"/>
        <v>6.7690421523473404E-2</v>
      </c>
      <c r="BD226" s="27">
        <f t="shared" si="35"/>
        <v>0.36514623792242124</v>
      </c>
      <c r="BE226" s="27">
        <f t="shared" ref="BE226:BZ226" si="55">IF(BE$232&gt;0,BE211/BE$232,0)</f>
        <v>3.0000000000000001E-3</v>
      </c>
      <c r="BF226" s="27">
        <f t="shared" si="55"/>
        <v>3.0000000000000001E-3</v>
      </c>
      <c r="BG226" s="27">
        <f t="shared" si="55"/>
        <v>1.3958653305687445E-3</v>
      </c>
      <c r="BH226" s="27">
        <f t="shared" si="55"/>
        <v>0</v>
      </c>
      <c r="BI226" s="27">
        <f t="shared" si="55"/>
        <v>0</v>
      </c>
      <c r="BJ226" s="27">
        <f t="shared" si="55"/>
        <v>0</v>
      </c>
      <c r="BK226" s="27">
        <f t="shared" si="55"/>
        <v>0</v>
      </c>
      <c r="BL226" s="27">
        <f t="shared" si="55"/>
        <v>0</v>
      </c>
      <c r="BM226" s="27">
        <f t="shared" si="55"/>
        <v>0</v>
      </c>
      <c r="BN226" s="27">
        <f t="shared" si="55"/>
        <v>0</v>
      </c>
      <c r="BO226" s="27">
        <f t="shared" si="55"/>
        <v>0</v>
      </c>
      <c r="BP226" s="27">
        <f t="shared" si="55"/>
        <v>0</v>
      </c>
      <c r="BQ226" s="27">
        <f t="shared" si="55"/>
        <v>1.5945353058785651E-3</v>
      </c>
      <c r="BR226" s="27">
        <f t="shared" si="55"/>
        <v>2.4815187540069483E-3</v>
      </c>
      <c r="BS226" s="27">
        <f t="shared" si="55"/>
        <v>0</v>
      </c>
      <c r="BT226" s="27">
        <f t="shared" si="55"/>
        <v>0</v>
      </c>
      <c r="BU226" s="27">
        <f t="shared" si="55"/>
        <v>0</v>
      </c>
      <c r="BV226" s="27">
        <f t="shared" si="55"/>
        <v>0.32279674294978283</v>
      </c>
      <c r="BW226" s="27">
        <f t="shared" si="55"/>
        <v>0.32279657573662762</v>
      </c>
      <c r="BX226" s="27">
        <f t="shared" si="55"/>
        <v>0</v>
      </c>
      <c r="BY226" s="27">
        <f t="shared" si="55"/>
        <v>8.5783115222851092E-2</v>
      </c>
      <c r="BZ226" s="27">
        <f t="shared" si="55"/>
        <v>0</v>
      </c>
      <c r="CA226" s="27">
        <f t="shared" si="37"/>
        <v>0.36514623792242124</v>
      </c>
      <c r="CB226" s="27">
        <f t="shared" si="37"/>
        <v>3.0000000000000001E-3</v>
      </c>
      <c r="CC226" s="27"/>
      <c r="CD226" s="27"/>
      <c r="CE226" s="27"/>
      <c r="CF226" s="27"/>
      <c r="CG226" s="27"/>
      <c r="CH226" s="27"/>
      <c r="CI226" s="27"/>
      <c r="CJ226" s="27"/>
      <c r="CK226" s="27"/>
      <c r="CL226" s="27"/>
      <c r="CM226" s="27"/>
      <c r="CN226" s="27"/>
      <c r="CO226" s="27"/>
      <c r="CP226" s="27"/>
      <c r="CQ226" s="27"/>
      <c r="CR226" s="27"/>
      <c r="CS226" s="27"/>
      <c r="CT226" s="27"/>
      <c r="CU226" s="27"/>
      <c r="CV226" s="27"/>
      <c r="CW226" s="27"/>
      <c r="CX226" s="27"/>
      <c r="CY226" s="27"/>
      <c r="CZ226" s="27"/>
      <c r="DA226" s="27"/>
      <c r="DB226" s="27"/>
      <c r="DC226" s="27"/>
      <c r="DD226" s="27"/>
      <c r="DE226" s="27"/>
      <c r="DF226" s="27"/>
      <c r="DG226" s="27"/>
      <c r="DH226" s="27"/>
      <c r="DI226" s="27"/>
      <c r="DJ226" s="27"/>
      <c r="DK226" s="27"/>
      <c r="DL226" s="27"/>
      <c r="DM226" s="27"/>
      <c r="DN226" s="27"/>
      <c r="DO226" s="27"/>
      <c r="DP226" s="27"/>
      <c r="DQ226" s="27"/>
      <c r="DR226" s="27"/>
      <c r="DS226" s="27"/>
      <c r="DT226" s="27"/>
      <c r="DU226" s="27"/>
      <c r="DV226" s="27"/>
      <c r="DW226" s="27"/>
      <c r="DX226" s="27"/>
      <c r="DY226" s="27"/>
      <c r="DZ226" s="27"/>
      <c r="EA226" s="27"/>
      <c r="EB226" s="27"/>
      <c r="EC226" s="27"/>
      <c r="ED226" s="27"/>
      <c r="EE226" s="27"/>
      <c r="EF226" s="27"/>
      <c r="EG226" s="27"/>
      <c r="EH226" s="27"/>
      <c r="EI226" s="27"/>
      <c r="EJ226" s="27"/>
      <c r="EK226" s="27"/>
      <c r="EL226" s="27"/>
      <c r="EM226" s="27"/>
      <c r="EN226" s="27"/>
      <c r="EO226" s="27"/>
      <c r="EP226" s="27"/>
      <c r="EQ226" s="27"/>
      <c r="ER226" s="27"/>
      <c r="ES226" s="27"/>
      <c r="ET226" s="27"/>
      <c r="EU226" s="27"/>
      <c r="EV226" s="27"/>
      <c r="EW226" s="27"/>
      <c r="EX226" s="27"/>
      <c r="EY226" s="27"/>
      <c r="EZ226" s="27"/>
      <c r="FA226" s="27"/>
      <c r="FB226" s="27"/>
      <c r="FC226" s="27"/>
      <c r="FD226" s="27"/>
      <c r="FE226" s="27"/>
      <c r="FF226" s="27"/>
      <c r="FG226" s="27"/>
      <c r="FH226" s="27"/>
      <c r="FI226" s="27"/>
      <c r="FJ226" s="27"/>
      <c r="FK226" s="27"/>
      <c r="FL226" s="27"/>
      <c r="FM226" s="27"/>
      <c r="FN226" s="27"/>
      <c r="FO226" s="27"/>
      <c r="FP226" s="27"/>
      <c r="FQ226" s="27"/>
      <c r="FR226" s="27"/>
      <c r="FS226" s="27"/>
      <c r="FT226" s="27"/>
      <c r="FU226" s="27"/>
      <c r="FV226" s="27"/>
      <c r="FW226" s="27"/>
      <c r="FX226" s="27"/>
      <c r="FY226" s="27"/>
      <c r="FZ226" s="27"/>
      <c r="GA226" s="27"/>
      <c r="GB226" s="27"/>
      <c r="GC226" s="27"/>
      <c r="GD226" s="27"/>
      <c r="GE226" s="27"/>
      <c r="GF226" s="27"/>
      <c r="GG226" s="27"/>
      <c r="GH226" s="27"/>
      <c r="GI226" s="27"/>
      <c r="GJ226" s="27"/>
      <c r="GK226" s="27"/>
      <c r="GL226" s="27"/>
      <c r="GM226" s="27"/>
      <c r="GN226" s="27"/>
      <c r="GO226" s="27"/>
      <c r="GP226" s="27"/>
      <c r="GQ226" s="27"/>
      <c r="GR226" s="27"/>
      <c r="GS226" s="27"/>
      <c r="GT226" s="27"/>
      <c r="GU226" s="27"/>
      <c r="GV226" s="27"/>
      <c r="GW226" s="27"/>
      <c r="GX226" s="27"/>
      <c r="GY226" s="27"/>
      <c r="GZ226" s="27"/>
      <c r="HA226" s="27"/>
      <c r="HB226" s="27"/>
      <c r="HC226" s="27"/>
      <c r="HD226" s="27"/>
      <c r="HE226" s="27"/>
      <c r="HF226" s="27"/>
      <c r="HG226" s="27"/>
      <c r="HH226" s="27"/>
      <c r="HI226" s="27"/>
      <c r="HJ226" s="27"/>
      <c r="HK226" s="27"/>
      <c r="HL226" s="27"/>
      <c r="HM226" s="27"/>
      <c r="HN226" s="27"/>
      <c r="HO226" s="27"/>
      <c r="HP226" s="27"/>
      <c r="HQ226" s="27"/>
      <c r="HR226" s="27"/>
      <c r="HS226" s="27"/>
      <c r="HT226" s="27"/>
      <c r="HU226" s="27"/>
      <c r="HV226" s="27"/>
      <c r="HW226" s="27"/>
      <c r="HX226" s="27"/>
      <c r="HY226" s="27"/>
      <c r="HZ226" s="27"/>
      <c r="IA226" s="27"/>
      <c r="IB226" s="27"/>
      <c r="IC226" s="27"/>
      <c r="ID226" s="27"/>
      <c r="IE226" s="27"/>
      <c r="IF226" s="27"/>
      <c r="IG226" s="27"/>
      <c r="IH226" s="27"/>
      <c r="II226" s="27"/>
      <c r="IJ226" s="27"/>
      <c r="IK226" s="27"/>
      <c r="IL226" s="27"/>
      <c r="IM226" s="27"/>
      <c r="IN226" s="27"/>
      <c r="IO226" s="27"/>
      <c r="IP226" s="27"/>
      <c r="IQ226" s="27"/>
      <c r="IR226" s="27"/>
      <c r="IS226" s="27"/>
      <c r="IT226" s="27"/>
    </row>
    <row r="227" spans="1:254" s="4" customFormat="1" ht="12" customHeight="1" x14ac:dyDescent="0.15">
      <c r="A227" s="4" t="s">
        <v>182</v>
      </c>
      <c r="C227" s="27">
        <f t="shared" si="33"/>
        <v>0</v>
      </c>
      <c r="D227" s="27">
        <f t="shared" ref="D227:AY227" si="56">IF(D$232&gt;0,D212/D$232,0)</f>
        <v>0</v>
      </c>
      <c r="E227" s="27">
        <f t="shared" si="56"/>
        <v>0</v>
      </c>
      <c r="F227" s="27">
        <f t="shared" si="56"/>
        <v>0</v>
      </c>
      <c r="G227" s="27">
        <f t="shared" si="56"/>
        <v>0</v>
      </c>
      <c r="H227" s="27">
        <f t="shared" si="56"/>
        <v>0</v>
      </c>
      <c r="I227" s="27">
        <f t="shared" si="56"/>
        <v>0</v>
      </c>
      <c r="J227" s="27">
        <f t="shared" si="56"/>
        <v>0</v>
      </c>
      <c r="K227" s="27">
        <f t="shared" si="56"/>
        <v>0</v>
      </c>
      <c r="L227" s="27">
        <f t="shared" si="56"/>
        <v>0</v>
      </c>
      <c r="M227" s="27">
        <f t="shared" si="56"/>
        <v>0</v>
      </c>
      <c r="N227" s="27">
        <f t="shared" si="56"/>
        <v>5.9504412264270814E-4</v>
      </c>
      <c r="O227" s="27">
        <f t="shared" si="56"/>
        <v>0</v>
      </c>
      <c r="P227" s="27">
        <f t="shared" si="56"/>
        <v>0</v>
      </c>
      <c r="Q227" s="27">
        <f t="shared" si="56"/>
        <v>0</v>
      </c>
      <c r="R227" s="27">
        <f t="shared" si="56"/>
        <v>0</v>
      </c>
      <c r="S227" s="27">
        <f t="shared" si="56"/>
        <v>0</v>
      </c>
      <c r="T227" s="27">
        <f t="shared" si="56"/>
        <v>0</v>
      </c>
      <c r="U227" s="27">
        <f t="shared" si="56"/>
        <v>0</v>
      </c>
      <c r="V227" s="27">
        <f t="shared" si="56"/>
        <v>0</v>
      </c>
      <c r="W227" s="27">
        <f t="shared" si="56"/>
        <v>2.9417355962495648E-5</v>
      </c>
      <c r="X227" s="27">
        <f t="shared" si="56"/>
        <v>0</v>
      </c>
      <c r="Y227" s="27">
        <f t="shared" si="56"/>
        <v>0</v>
      </c>
      <c r="Z227" s="27">
        <f t="shared" si="56"/>
        <v>0</v>
      </c>
      <c r="AA227" s="27">
        <f t="shared" si="56"/>
        <v>0</v>
      </c>
      <c r="AB227" s="27">
        <f t="shared" si="56"/>
        <v>0</v>
      </c>
      <c r="AC227" s="27">
        <f t="shared" si="56"/>
        <v>0</v>
      </c>
      <c r="AD227" s="27">
        <f t="shared" si="56"/>
        <v>0</v>
      </c>
      <c r="AE227" s="27">
        <f t="shared" si="56"/>
        <v>1.6683474371903362E-2</v>
      </c>
      <c r="AF227" s="27">
        <f t="shared" si="56"/>
        <v>0</v>
      </c>
      <c r="AG227" s="27">
        <f t="shared" si="56"/>
        <v>0</v>
      </c>
      <c r="AH227" s="27">
        <f t="shared" si="56"/>
        <v>0</v>
      </c>
      <c r="AI227" s="27">
        <f t="shared" si="56"/>
        <v>0</v>
      </c>
      <c r="AJ227" s="27">
        <f t="shared" si="56"/>
        <v>0</v>
      </c>
      <c r="AK227" s="27">
        <f t="shared" si="56"/>
        <v>0</v>
      </c>
      <c r="AL227" s="27">
        <f t="shared" si="56"/>
        <v>0</v>
      </c>
      <c r="AM227" s="27">
        <f t="shared" si="56"/>
        <v>0</v>
      </c>
      <c r="AN227" s="27">
        <f t="shared" si="56"/>
        <v>0</v>
      </c>
      <c r="AO227" s="27">
        <f t="shared" si="56"/>
        <v>0</v>
      </c>
      <c r="AP227" s="27">
        <f t="shared" si="56"/>
        <v>0</v>
      </c>
      <c r="AQ227" s="27">
        <f t="shared" si="56"/>
        <v>0</v>
      </c>
      <c r="AR227" s="27">
        <f t="shared" si="56"/>
        <v>0</v>
      </c>
      <c r="AS227" s="27">
        <f t="shared" si="56"/>
        <v>0</v>
      </c>
      <c r="AT227" s="27">
        <f t="shared" si="56"/>
        <v>0</v>
      </c>
      <c r="AU227" s="27">
        <f t="shared" si="56"/>
        <v>0</v>
      </c>
      <c r="AV227" s="27">
        <f t="shared" si="56"/>
        <v>0</v>
      </c>
      <c r="AW227" s="27">
        <f t="shared" si="56"/>
        <v>0</v>
      </c>
      <c r="AX227" s="27">
        <f t="shared" si="56"/>
        <v>0</v>
      </c>
      <c r="AY227" s="27">
        <f t="shared" si="56"/>
        <v>0</v>
      </c>
      <c r="AZ227" s="27">
        <f t="shared" si="35"/>
        <v>7.0394406632503662E-3</v>
      </c>
      <c r="BA227" s="27">
        <f t="shared" si="35"/>
        <v>5.0000000000000009E-5</v>
      </c>
      <c r="BB227" s="27">
        <f t="shared" si="35"/>
        <v>7.0394370167232243E-3</v>
      </c>
      <c r="BC227" s="27">
        <f t="shared" si="35"/>
        <v>2.3730333396599322E-6</v>
      </c>
      <c r="BD227" s="27">
        <f t="shared" si="35"/>
        <v>4.4209461413952718E-2</v>
      </c>
      <c r="BE227" s="27">
        <f t="shared" ref="BE227:BZ227" si="57">IF(BE$232&gt;0,BE212/BE$232,0)</f>
        <v>0</v>
      </c>
      <c r="BF227" s="27">
        <f t="shared" si="57"/>
        <v>0</v>
      </c>
      <c r="BG227" s="27">
        <f t="shared" si="57"/>
        <v>0</v>
      </c>
      <c r="BH227" s="27">
        <f t="shared" si="57"/>
        <v>0</v>
      </c>
      <c r="BI227" s="27">
        <f t="shared" si="57"/>
        <v>0</v>
      </c>
      <c r="BJ227" s="27">
        <f t="shared" si="57"/>
        <v>0</v>
      </c>
      <c r="BK227" s="27">
        <f t="shared" si="57"/>
        <v>0</v>
      </c>
      <c r="BL227" s="27">
        <f t="shared" si="57"/>
        <v>0</v>
      </c>
      <c r="BM227" s="27">
        <f t="shared" si="57"/>
        <v>0</v>
      </c>
      <c r="BN227" s="27">
        <f t="shared" si="57"/>
        <v>0</v>
      </c>
      <c r="BO227" s="27">
        <f t="shared" si="57"/>
        <v>0</v>
      </c>
      <c r="BP227" s="27">
        <f t="shared" si="57"/>
        <v>0</v>
      </c>
      <c r="BQ227" s="27">
        <f t="shared" si="57"/>
        <v>1.1461364509603846E-5</v>
      </c>
      <c r="BR227" s="27">
        <f t="shared" si="57"/>
        <v>3.5033205938921625E-5</v>
      </c>
      <c r="BS227" s="27">
        <f t="shared" si="57"/>
        <v>0</v>
      </c>
      <c r="BT227" s="27">
        <f t="shared" si="57"/>
        <v>0</v>
      </c>
      <c r="BU227" s="27">
        <f t="shared" si="57"/>
        <v>0</v>
      </c>
      <c r="BV227" s="27">
        <f t="shared" si="57"/>
        <v>7.0394406632503662E-3</v>
      </c>
      <c r="BW227" s="27">
        <f t="shared" si="57"/>
        <v>7.0394370167232243E-3</v>
      </c>
      <c r="BX227" s="27">
        <f t="shared" si="57"/>
        <v>0</v>
      </c>
      <c r="BY227" s="27">
        <f t="shared" si="57"/>
        <v>1.8707287564359721E-3</v>
      </c>
      <c r="BZ227" s="27">
        <f t="shared" si="57"/>
        <v>0</v>
      </c>
      <c r="CA227" s="27">
        <f t="shared" si="37"/>
        <v>4.4209461413952718E-2</v>
      </c>
      <c r="CB227" s="27">
        <f t="shared" si="37"/>
        <v>0</v>
      </c>
      <c r="CC227" s="27"/>
      <c r="CD227" s="27"/>
      <c r="CE227" s="27"/>
      <c r="CF227" s="27"/>
      <c r="CG227" s="27"/>
      <c r="CH227" s="27"/>
      <c r="CI227" s="27"/>
      <c r="CJ227" s="27"/>
      <c r="CK227" s="27"/>
      <c r="CL227" s="27"/>
      <c r="CM227" s="27"/>
      <c r="CN227" s="27"/>
      <c r="CO227" s="27"/>
      <c r="CP227" s="27"/>
      <c r="CQ227" s="27"/>
      <c r="CR227" s="27"/>
      <c r="CS227" s="27"/>
      <c r="CT227" s="27"/>
      <c r="CU227" s="27"/>
      <c r="CV227" s="27"/>
      <c r="CW227" s="27"/>
      <c r="CX227" s="27"/>
      <c r="CY227" s="27"/>
      <c r="CZ227" s="27"/>
      <c r="DA227" s="27"/>
      <c r="DB227" s="27"/>
      <c r="DC227" s="27"/>
      <c r="DD227" s="27"/>
      <c r="DE227" s="27"/>
      <c r="DF227" s="27"/>
      <c r="DG227" s="27"/>
      <c r="DH227" s="27"/>
      <c r="DI227" s="27"/>
      <c r="DJ227" s="27"/>
      <c r="DK227" s="27"/>
      <c r="DL227" s="27"/>
      <c r="DM227" s="27"/>
      <c r="DN227" s="27"/>
      <c r="DO227" s="27"/>
      <c r="DP227" s="27"/>
      <c r="DQ227" s="27"/>
      <c r="DR227" s="27"/>
      <c r="DS227" s="27"/>
      <c r="DT227" s="27"/>
      <c r="DU227" s="27"/>
      <c r="DV227" s="27"/>
      <c r="DW227" s="27"/>
      <c r="DX227" s="27"/>
      <c r="DY227" s="27"/>
      <c r="DZ227" s="27"/>
      <c r="EA227" s="27"/>
      <c r="EB227" s="27"/>
      <c r="EC227" s="27"/>
      <c r="ED227" s="27"/>
      <c r="EE227" s="27"/>
      <c r="EF227" s="27"/>
      <c r="EG227" s="27"/>
      <c r="EH227" s="27"/>
      <c r="EI227" s="27"/>
      <c r="EJ227" s="27"/>
      <c r="EK227" s="27"/>
      <c r="EL227" s="27"/>
      <c r="EM227" s="27"/>
      <c r="EN227" s="27"/>
      <c r="EO227" s="27"/>
      <c r="EP227" s="27"/>
      <c r="EQ227" s="27"/>
      <c r="ER227" s="27"/>
      <c r="ES227" s="27"/>
      <c r="ET227" s="27"/>
      <c r="EU227" s="27"/>
      <c r="EV227" s="27"/>
      <c r="EW227" s="27"/>
      <c r="EX227" s="27"/>
      <c r="EY227" s="27"/>
      <c r="EZ227" s="27"/>
      <c r="FA227" s="27"/>
      <c r="FB227" s="27"/>
      <c r="FC227" s="27"/>
      <c r="FD227" s="27"/>
      <c r="FE227" s="27"/>
      <c r="FF227" s="27"/>
      <c r="FG227" s="27"/>
      <c r="FH227" s="27"/>
      <c r="FI227" s="27"/>
      <c r="FJ227" s="27"/>
      <c r="FK227" s="27"/>
      <c r="FL227" s="27"/>
      <c r="FM227" s="27"/>
      <c r="FN227" s="27"/>
      <c r="FO227" s="27"/>
      <c r="FP227" s="27"/>
      <c r="FQ227" s="27"/>
      <c r="FR227" s="27"/>
      <c r="FS227" s="27"/>
      <c r="FT227" s="27"/>
      <c r="FU227" s="27"/>
      <c r="FV227" s="27"/>
      <c r="FW227" s="27"/>
      <c r="FX227" s="27"/>
      <c r="FY227" s="27"/>
      <c r="FZ227" s="27"/>
      <c r="GA227" s="27"/>
      <c r="GB227" s="27"/>
      <c r="GC227" s="27"/>
      <c r="GD227" s="27"/>
      <c r="GE227" s="27"/>
      <c r="GF227" s="27"/>
      <c r="GG227" s="27"/>
      <c r="GH227" s="27"/>
      <c r="GI227" s="27"/>
      <c r="GJ227" s="27"/>
      <c r="GK227" s="27"/>
      <c r="GL227" s="27"/>
      <c r="GM227" s="27"/>
      <c r="GN227" s="27"/>
      <c r="GO227" s="27"/>
      <c r="GP227" s="27"/>
      <c r="GQ227" s="27"/>
      <c r="GR227" s="27"/>
      <c r="GS227" s="27"/>
      <c r="GT227" s="27"/>
      <c r="GU227" s="27"/>
      <c r="GV227" s="27"/>
      <c r="GW227" s="27"/>
      <c r="GX227" s="27"/>
      <c r="GY227" s="27"/>
      <c r="GZ227" s="27"/>
      <c r="HA227" s="27"/>
      <c r="HB227" s="27"/>
      <c r="HC227" s="27"/>
      <c r="HD227" s="27"/>
      <c r="HE227" s="27"/>
      <c r="HF227" s="27"/>
      <c r="HG227" s="27"/>
      <c r="HH227" s="27"/>
      <c r="HI227" s="27"/>
      <c r="HJ227" s="27"/>
      <c r="HK227" s="27"/>
      <c r="HL227" s="27"/>
      <c r="HM227" s="27"/>
      <c r="HN227" s="27"/>
      <c r="HO227" s="27"/>
      <c r="HP227" s="27"/>
      <c r="HQ227" s="27"/>
      <c r="HR227" s="27"/>
      <c r="HS227" s="27"/>
      <c r="HT227" s="27"/>
      <c r="HU227" s="27"/>
      <c r="HV227" s="27"/>
      <c r="HW227" s="27"/>
      <c r="HX227" s="27"/>
      <c r="HY227" s="27"/>
      <c r="HZ227" s="27"/>
      <c r="IA227" s="27"/>
      <c r="IB227" s="27"/>
      <c r="IC227" s="27"/>
      <c r="ID227" s="27"/>
      <c r="IE227" s="27"/>
      <c r="IF227" s="27"/>
      <c r="IG227" s="27"/>
      <c r="IH227" s="27"/>
      <c r="II227" s="27"/>
      <c r="IJ227" s="27"/>
      <c r="IK227" s="27"/>
      <c r="IL227" s="27"/>
      <c r="IM227" s="27"/>
      <c r="IN227" s="27"/>
      <c r="IO227" s="27"/>
      <c r="IP227" s="27"/>
      <c r="IQ227" s="27"/>
      <c r="IR227" s="27"/>
      <c r="IS227" s="27"/>
      <c r="IT227" s="27"/>
    </row>
    <row r="228" spans="1:254" s="4" customFormat="1" ht="12" customHeight="1" x14ac:dyDescent="0.15">
      <c r="A228" s="4" t="s">
        <v>183</v>
      </c>
      <c r="C228" s="27">
        <f t="shared" si="33"/>
        <v>0</v>
      </c>
      <c r="D228" s="27">
        <f t="shared" ref="D228:AY228" si="58">IF(D$232&gt;0,D213/D$232,0)</f>
        <v>0</v>
      </c>
      <c r="E228" s="27">
        <f t="shared" si="58"/>
        <v>0</v>
      </c>
      <c r="F228" s="27">
        <f t="shared" si="58"/>
        <v>0</v>
      </c>
      <c r="G228" s="27">
        <f t="shared" si="58"/>
        <v>0</v>
      </c>
      <c r="H228" s="27">
        <f t="shared" si="58"/>
        <v>0</v>
      </c>
      <c r="I228" s="27">
        <f t="shared" si="58"/>
        <v>0</v>
      </c>
      <c r="J228" s="27">
        <f t="shared" si="58"/>
        <v>0</v>
      </c>
      <c r="K228" s="27">
        <f t="shared" si="58"/>
        <v>0</v>
      </c>
      <c r="L228" s="27">
        <f t="shared" si="58"/>
        <v>0</v>
      </c>
      <c r="M228" s="27">
        <f t="shared" si="58"/>
        <v>0</v>
      </c>
      <c r="N228" s="27">
        <f t="shared" si="58"/>
        <v>0</v>
      </c>
      <c r="O228" s="27">
        <f t="shared" si="58"/>
        <v>0</v>
      </c>
      <c r="P228" s="27">
        <f t="shared" si="58"/>
        <v>0</v>
      </c>
      <c r="Q228" s="27">
        <f t="shared" si="58"/>
        <v>0</v>
      </c>
      <c r="R228" s="27">
        <f t="shared" si="58"/>
        <v>0</v>
      </c>
      <c r="S228" s="27">
        <f t="shared" si="58"/>
        <v>0</v>
      </c>
      <c r="T228" s="27">
        <f t="shared" si="58"/>
        <v>0</v>
      </c>
      <c r="U228" s="27">
        <f t="shared" si="58"/>
        <v>0</v>
      </c>
      <c r="V228" s="27">
        <f t="shared" si="58"/>
        <v>0</v>
      </c>
      <c r="W228" s="27">
        <f t="shared" si="58"/>
        <v>0</v>
      </c>
      <c r="X228" s="27">
        <f t="shared" si="58"/>
        <v>0</v>
      </c>
      <c r="Y228" s="27">
        <f t="shared" si="58"/>
        <v>0</v>
      </c>
      <c r="Z228" s="27">
        <f t="shared" si="58"/>
        <v>0</v>
      </c>
      <c r="AA228" s="27">
        <f t="shared" si="58"/>
        <v>0</v>
      </c>
      <c r="AB228" s="27">
        <f t="shared" si="58"/>
        <v>0</v>
      </c>
      <c r="AC228" s="27">
        <f t="shared" si="58"/>
        <v>0</v>
      </c>
      <c r="AD228" s="27">
        <f t="shared" si="58"/>
        <v>0</v>
      </c>
      <c r="AE228" s="27">
        <f t="shared" si="58"/>
        <v>0</v>
      </c>
      <c r="AF228" s="27">
        <f t="shared" si="58"/>
        <v>0</v>
      </c>
      <c r="AG228" s="27">
        <f t="shared" si="58"/>
        <v>0</v>
      </c>
      <c r="AH228" s="27">
        <f t="shared" si="58"/>
        <v>0</v>
      </c>
      <c r="AI228" s="27">
        <f t="shared" si="58"/>
        <v>0</v>
      </c>
      <c r="AJ228" s="27">
        <f t="shared" si="58"/>
        <v>0</v>
      </c>
      <c r="AK228" s="27">
        <f t="shared" si="58"/>
        <v>0</v>
      </c>
      <c r="AL228" s="27">
        <f t="shared" si="58"/>
        <v>0</v>
      </c>
      <c r="AM228" s="27">
        <f t="shared" si="58"/>
        <v>0</v>
      </c>
      <c r="AN228" s="27">
        <f t="shared" si="58"/>
        <v>0</v>
      </c>
      <c r="AO228" s="27">
        <f t="shared" si="58"/>
        <v>0</v>
      </c>
      <c r="AP228" s="27">
        <f t="shared" si="58"/>
        <v>0</v>
      </c>
      <c r="AQ228" s="27">
        <f t="shared" si="58"/>
        <v>0</v>
      </c>
      <c r="AR228" s="27">
        <f t="shared" si="58"/>
        <v>0</v>
      </c>
      <c r="AS228" s="27">
        <f t="shared" si="58"/>
        <v>0</v>
      </c>
      <c r="AT228" s="27">
        <f t="shared" si="58"/>
        <v>0</v>
      </c>
      <c r="AU228" s="27">
        <f t="shared" si="58"/>
        <v>0</v>
      </c>
      <c r="AV228" s="27">
        <f t="shared" si="58"/>
        <v>0</v>
      </c>
      <c r="AW228" s="27">
        <f t="shared" si="58"/>
        <v>0</v>
      </c>
      <c r="AX228" s="27">
        <f t="shared" si="58"/>
        <v>0</v>
      </c>
      <c r="AY228" s="27">
        <f t="shared" si="58"/>
        <v>0</v>
      </c>
      <c r="AZ228" s="27">
        <f t="shared" si="35"/>
        <v>0</v>
      </c>
      <c r="BA228" s="27">
        <f t="shared" si="35"/>
        <v>0</v>
      </c>
      <c r="BB228" s="27">
        <f t="shared" si="35"/>
        <v>0</v>
      </c>
      <c r="BC228" s="27">
        <f t="shared" si="35"/>
        <v>0</v>
      </c>
      <c r="BD228" s="27">
        <f t="shared" si="35"/>
        <v>0</v>
      </c>
      <c r="BE228" s="27">
        <f t="shared" ref="BE228:BZ228" si="59">IF(BE$232&gt;0,BE213/BE$232,0)</f>
        <v>0</v>
      </c>
      <c r="BF228" s="27">
        <f t="shared" si="59"/>
        <v>0</v>
      </c>
      <c r="BG228" s="27">
        <f t="shared" si="59"/>
        <v>0</v>
      </c>
      <c r="BH228" s="27">
        <f t="shared" si="59"/>
        <v>0</v>
      </c>
      <c r="BI228" s="27">
        <f t="shared" si="59"/>
        <v>0</v>
      </c>
      <c r="BJ228" s="27">
        <f t="shared" si="59"/>
        <v>0</v>
      </c>
      <c r="BK228" s="27">
        <f t="shared" si="59"/>
        <v>0</v>
      </c>
      <c r="BL228" s="27">
        <f t="shared" si="59"/>
        <v>0</v>
      </c>
      <c r="BM228" s="27">
        <f t="shared" si="59"/>
        <v>0</v>
      </c>
      <c r="BN228" s="27">
        <f t="shared" si="59"/>
        <v>0</v>
      </c>
      <c r="BO228" s="27">
        <f t="shared" si="59"/>
        <v>0</v>
      </c>
      <c r="BP228" s="27">
        <f t="shared" si="59"/>
        <v>0</v>
      </c>
      <c r="BQ228" s="27">
        <f t="shared" si="59"/>
        <v>0</v>
      </c>
      <c r="BR228" s="27">
        <f t="shared" si="59"/>
        <v>0</v>
      </c>
      <c r="BS228" s="27">
        <f t="shared" si="59"/>
        <v>0</v>
      </c>
      <c r="BT228" s="27">
        <f t="shared" si="59"/>
        <v>0</v>
      </c>
      <c r="BU228" s="27">
        <f t="shared" si="59"/>
        <v>0</v>
      </c>
      <c r="BV228" s="27">
        <f t="shared" si="59"/>
        <v>0</v>
      </c>
      <c r="BW228" s="27">
        <f t="shared" si="59"/>
        <v>0</v>
      </c>
      <c r="BX228" s="27">
        <f t="shared" si="59"/>
        <v>0</v>
      </c>
      <c r="BY228" s="27">
        <f t="shared" si="59"/>
        <v>0</v>
      </c>
      <c r="BZ228" s="27">
        <f t="shared" si="59"/>
        <v>0</v>
      </c>
      <c r="CA228" s="27">
        <f t="shared" si="37"/>
        <v>0</v>
      </c>
      <c r="CB228" s="27">
        <f t="shared" si="37"/>
        <v>0</v>
      </c>
      <c r="CC228" s="27"/>
      <c r="CD228" s="27"/>
      <c r="CE228" s="27"/>
      <c r="CF228" s="27"/>
      <c r="CG228" s="27"/>
      <c r="CH228" s="27"/>
      <c r="CI228" s="27"/>
      <c r="CJ228" s="27"/>
      <c r="CK228" s="27"/>
      <c r="CL228" s="27"/>
      <c r="CM228" s="27"/>
      <c r="CN228" s="27"/>
      <c r="CO228" s="27"/>
      <c r="CP228" s="27"/>
      <c r="CQ228" s="27"/>
      <c r="CR228" s="27"/>
      <c r="CS228" s="27"/>
      <c r="CT228" s="27"/>
      <c r="CU228" s="27"/>
      <c r="CV228" s="27"/>
      <c r="CW228" s="27"/>
      <c r="CX228" s="27"/>
      <c r="CY228" s="27"/>
      <c r="CZ228" s="27"/>
      <c r="DA228" s="27"/>
      <c r="DB228" s="27"/>
      <c r="DC228" s="27"/>
      <c r="DD228" s="27"/>
      <c r="DE228" s="27"/>
      <c r="DF228" s="27"/>
      <c r="DG228" s="27"/>
      <c r="DH228" s="27"/>
      <c r="DI228" s="27"/>
      <c r="DJ228" s="27"/>
      <c r="DK228" s="27"/>
      <c r="DL228" s="27"/>
      <c r="DM228" s="27"/>
      <c r="DN228" s="27"/>
      <c r="DO228" s="27"/>
      <c r="DP228" s="27"/>
      <c r="DQ228" s="27"/>
      <c r="DR228" s="27"/>
      <c r="DS228" s="27"/>
      <c r="DT228" s="27"/>
      <c r="DU228" s="27"/>
      <c r="DV228" s="27"/>
      <c r="DW228" s="27"/>
      <c r="DX228" s="27"/>
      <c r="DY228" s="27"/>
      <c r="DZ228" s="27"/>
      <c r="EA228" s="27"/>
      <c r="EB228" s="27"/>
      <c r="EC228" s="27"/>
      <c r="ED228" s="27"/>
      <c r="EE228" s="27"/>
      <c r="EF228" s="27"/>
      <c r="EG228" s="27"/>
      <c r="EH228" s="27"/>
      <c r="EI228" s="27"/>
      <c r="EJ228" s="27"/>
      <c r="EK228" s="27"/>
      <c r="EL228" s="27"/>
      <c r="EM228" s="27"/>
      <c r="EN228" s="27"/>
      <c r="EO228" s="27"/>
      <c r="EP228" s="27"/>
      <c r="EQ228" s="27"/>
      <c r="ER228" s="27"/>
      <c r="ES228" s="27"/>
      <c r="ET228" s="27"/>
      <c r="EU228" s="27"/>
      <c r="EV228" s="27"/>
      <c r="EW228" s="27"/>
      <c r="EX228" s="27"/>
      <c r="EY228" s="27"/>
      <c r="EZ228" s="27"/>
      <c r="FA228" s="27"/>
      <c r="FB228" s="27"/>
      <c r="FC228" s="27"/>
      <c r="FD228" s="27"/>
      <c r="FE228" s="27"/>
      <c r="FF228" s="27"/>
      <c r="FG228" s="27"/>
      <c r="FH228" s="27"/>
      <c r="FI228" s="27"/>
      <c r="FJ228" s="27"/>
      <c r="FK228" s="27"/>
      <c r="FL228" s="27"/>
      <c r="FM228" s="27"/>
      <c r="FN228" s="27"/>
      <c r="FO228" s="27"/>
      <c r="FP228" s="27"/>
      <c r="FQ228" s="27"/>
      <c r="FR228" s="27"/>
      <c r="FS228" s="27"/>
      <c r="FT228" s="27"/>
      <c r="FU228" s="27"/>
      <c r="FV228" s="27"/>
      <c r="FW228" s="27"/>
      <c r="FX228" s="27"/>
      <c r="FY228" s="27"/>
      <c r="FZ228" s="27"/>
      <c r="GA228" s="27"/>
      <c r="GB228" s="27"/>
      <c r="GC228" s="27"/>
      <c r="GD228" s="27"/>
      <c r="GE228" s="27"/>
      <c r="GF228" s="27"/>
      <c r="GG228" s="27"/>
      <c r="GH228" s="27"/>
      <c r="GI228" s="27"/>
      <c r="GJ228" s="27"/>
      <c r="GK228" s="27"/>
      <c r="GL228" s="27"/>
      <c r="GM228" s="27"/>
      <c r="GN228" s="27"/>
      <c r="GO228" s="27"/>
      <c r="GP228" s="27"/>
      <c r="GQ228" s="27"/>
      <c r="GR228" s="27"/>
      <c r="GS228" s="27"/>
      <c r="GT228" s="27"/>
      <c r="GU228" s="27"/>
      <c r="GV228" s="27"/>
      <c r="GW228" s="27"/>
      <c r="GX228" s="27"/>
      <c r="GY228" s="27"/>
      <c r="GZ228" s="27"/>
      <c r="HA228" s="27"/>
      <c r="HB228" s="27"/>
      <c r="HC228" s="27"/>
      <c r="HD228" s="27"/>
      <c r="HE228" s="27"/>
      <c r="HF228" s="27"/>
      <c r="HG228" s="27"/>
      <c r="HH228" s="27"/>
      <c r="HI228" s="27"/>
      <c r="HJ228" s="27"/>
      <c r="HK228" s="27"/>
      <c r="HL228" s="27"/>
      <c r="HM228" s="27"/>
      <c r="HN228" s="27"/>
      <c r="HO228" s="27"/>
      <c r="HP228" s="27"/>
      <c r="HQ228" s="27"/>
      <c r="HR228" s="27"/>
      <c r="HS228" s="27"/>
      <c r="HT228" s="27"/>
      <c r="HU228" s="27"/>
      <c r="HV228" s="27"/>
      <c r="HW228" s="27"/>
      <c r="HX228" s="27"/>
      <c r="HY228" s="27"/>
      <c r="HZ228" s="27"/>
      <c r="IA228" s="27"/>
      <c r="IB228" s="27"/>
      <c r="IC228" s="27"/>
      <c r="ID228" s="27"/>
      <c r="IE228" s="27"/>
      <c r="IF228" s="27"/>
      <c r="IG228" s="27"/>
      <c r="IH228" s="27"/>
      <c r="II228" s="27"/>
      <c r="IJ228" s="27"/>
      <c r="IK228" s="27"/>
      <c r="IL228" s="27"/>
      <c r="IM228" s="27"/>
      <c r="IN228" s="27"/>
      <c r="IO228" s="27"/>
      <c r="IP228" s="27"/>
      <c r="IQ228" s="27"/>
      <c r="IR228" s="27"/>
      <c r="IS228" s="27"/>
      <c r="IT228" s="27"/>
    </row>
    <row r="229" spans="1:254" s="4" customFormat="1" ht="12" customHeight="1" x14ac:dyDescent="0.15">
      <c r="A229" s="4" t="s">
        <v>184</v>
      </c>
      <c r="C229" s="27">
        <f t="shared" si="33"/>
        <v>0</v>
      </c>
      <c r="D229" s="27">
        <f t="shared" ref="D229:AY229" si="60">IF(D$232&gt;0,D214/D$232,0)</f>
        <v>0</v>
      </c>
      <c r="E229" s="27">
        <f t="shared" si="60"/>
        <v>0</v>
      </c>
      <c r="F229" s="27">
        <f t="shared" si="60"/>
        <v>0</v>
      </c>
      <c r="G229" s="27">
        <f t="shared" si="60"/>
        <v>0</v>
      </c>
      <c r="H229" s="27">
        <f t="shared" si="60"/>
        <v>0</v>
      </c>
      <c r="I229" s="27">
        <f t="shared" si="60"/>
        <v>0</v>
      </c>
      <c r="J229" s="27">
        <f t="shared" si="60"/>
        <v>0</v>
      </c>
      <c r="K229" s="27">
        <f t="shared" si="60"/>
        <v>0</v>
      </c>
      <c r="L229" s="27">
        <f t="shared" si="60"/>
        <v>0</v>
      </c>
      <c r="M229" s="27">
        <f t="shared" si="60"/>
        <v>0</v>
      </c>
      <c r="N229" s="27">
        <f t="shared" si="60"/>
        <v>0</v>
      </c>
      <c r="O229" s="27">
        <f t="shared" si="60"/>
        <v>0</v>
      </c>
      <c r="P229" s="27">
        <f t="shared" si="60"/>
        <v>0</v>
      </c>
      <c r="Q229" s="27">
        <f t="shared" si="60"/>
        <v>0</v>
      </c>
      <c r="R229" s="27">
        <f t="shared" si="60"/>
        <v>0</v>
      </c>
      <c r="S229" s="27">
        <f t="shared" si="60"/>
        <v>0</v>
      </c>
      <c r="T229" s="27">
        <f t="shared" si="60"/>
        <v>0</v>
      </c>
      <c r="U229" s="27">
        <f t="shared" si="60"/>
        <v>0</v>
      </c>
      <c r="V229" s="27">
        <f t="shared" si="60"/>
        <v>0</v>
      </c>
      <c r="W229" s="27">
        <f t="shared" si="60"/>
        <v>0</v>
      </c>
      <c r="X229" s="27">
        <f t="shared" si="60"/>
        <v>7.0452509672132169E-3</v>
      </c>
      <c r="Y229" s="27">
        <f t="shared" si="60"/>
        <v>5.5781677746288725E-3</v>
      </c>
      <c r="Z229" s="27">
        <f t="shared" si="60"/>
        <v>2.6773372017485763E-3</v>
      </c>
      <c r="AA229" s="27">
        <f t="shared" si="60"/>
        <v>2.6773372017485763E-3</v>
      </c>
      <c r="AB229" s="27">
        <f t="shared" si="60"/>
        <v>0</v>
      </c>
      <c r="AC229" s="27">
        <f t="shared" si="60"/>
        <v>0</v>
      </c>
      <c r="AD229" s="27">
        <f t="shared" si="60"/>
        <v>0</v>
      </c>
      <c r="AE229" s="27">
        <f t="shared" si="60"/>
        <v>0</v>
      </c>
      <c r="AF229" s="27">
        <f t="shared" si="60"/>
        <v>0</v>
      </c>
      <c r="AG229" s="27">
        <f t="shared" si="60"/>
        <v>9.3682101639436785E-2</v>
      </c>
      <c r="AH229" s="27">
        <f t="shared" si="60"/>
        <v>0</v>
      </c>
      <c r="AI229" s="27">
        <f t="shared" si="60"/>
        <v>0</v>
      </c>
      <c r="AJ229" s="27">
        <f t="shared" si="60"/>
        <v>0</v>
      </c>
      <c r="AK229" s="27">
        <f t="shared" si="60"/>
        <v>0</v>
      </c>
      <c r="AL229" s="27">
        <f t="shared" si="60"/>
        <v>1.4649964776714062E-4</v>
      </c>
      <c r="AM229" s="27">
        <f t="shared" si="60"/>
        <v>0</v>
      </c>
      <c r="AN229" s="27">
        <f t="shared" si="60"/>
        <v>0</v>
      </c>
      <c r="AO229" s="27">
        <f t="shared" si="60"/>
        <v>0</v>
      </c>
      <c r="AP229" s="27">
        <f t="shared" si="60"/>
        <v>0</v>
      </c>
      <c r="AQ229" s="27">
        <f t="shared" si="60"/>
        <v>0</v>
      </c>
      <c r="AR229" s="27">
        <f t="shared" si="60"/>
        <v>0</v>
      </c>
      <c r="AS229" s="27">
        <f t="shared" si="60"/>
        <v>0</v>
      </c>
      <c r="AT229" s="27">
        <f t="shared" si="60"/>
        <v>0</v>
      </c>
      <c r="AU229" s="27">
        <f t="shared" si="60"/>
        <v>0</v>
      </c>
      <c r="AV229" s="27">
        <f t="shared" si="60"/>
        <v>0</v>
      </c>
      <c r="AW229" s="27">
        <f t="shared" si="60"/>
        <v>0</v>
      </c>
      <c r="AX229" s="27">
        <f t="shared" si="60"/>
        <v>0</v>
      </c>
      <c r="AY229" s="27">
        <f t="shared" si="60"/>
        <v>0</v>
      </c>
      <c r="AZ229" s="27">
        <f t="shared" si="35"/>
        <v>0</v>
      </c>
      <c r="BA229" s="27">
        <f t="shared" si="35"/>
        <v>0</v>
      </c>
      <c r="BB229" s="27">
        <f t="shared" si="35"/>
        <v>0</v>
      </c>
      <c r="BC229" s="27">
        <f t="shared" si="35"/>
        <v>0</v>
      </c>
      <c r="BD229" s="27">
        <f t="shared" si="35"/>
        <v>0</v>
      </c>
      <c r="BE229" s="27">
        <f t="shared" ref="BE229:BZ229" si="61">IF(BE$232&gt;0,BE214/BE$232,0)</f>
        <v>0</v>
      </c>
      <c r="BF229" s="27">
        <f t="shared" si="61"/>
        <v>0</v>
      </c>
      <c r="BG229" s="27">
        <f t="shared" si="61"/>
        <v>0</v>
      </c>
      <c r="BH229" s="27">
        <f t="shared" si="61"/>
        <v>0</v>
      </c>
      <c r="BI229" s="27">
        <f t="shared" si="61"/>
        <v>0</v>
      </c>
      <c r="BJ229" s="27">
        <f t="shared" si="61"/>
        <v>0</v>
      </c>
      <c r="BK229" s="27">
        <f t="shared" si="61"/>
        <v>1.0921674771262082E-4</v>
      </c>
      <c r="BL229" s="27">
        <f t="shared" si="61"/>
        <v>0</v>
      </c>
      <c r="BM229" s="27">
        <f t="shared" si="61"/>
        <v>0</v>
      </c>
      <c r="BN229" s="27">
        <f t="shared" si="61"/>
        <v>0</v>
      </c>
      <c r="BO229" s="27">
        <f t="shared" si="61"/>
        <v>0</v>
      </c>
      <c r="BP229" s="27">
        <f t="shared" si="61"/>
        <v>0</v>
      </c>
      <c r="BQ229" s="27">
        <f t="shared" si="61"/>
        <v>0</v>
      </c>
      <c r="BR229" s="27">
        <f t="shared" si="61"/>
        <v>2.2551396462910327E-5</v>
      </c>
      <c r="BS229" s="27">
        <f t="shared" si="61"/>
        <v>0</v>
      </c>
      <c r="BT229" s="27">
        <f t="shared" si="61"/>
        <v>0</v>
      </c>
      <c r="BU229" s="27">
        <f t="shared" si="61"/>
        <v>0</v>
      </c>
      <c r="BV229" s="27">
        <f t="shared" si="61"/>
        <v>0</v>
      </c>
      <c r="BW229" s="27">
        <f t="shared" si="61"/>
        <v>0</v>
      </c>
      <c r="BX229" s="27">
        <f t="shared" si="61"/>
        <v>0</v>
      </c>
      <c r="BY229" s="27">
        <f t="shared" si="61"/>
        <v>0</v>
      </c>
      <c r="BZ229" s="27">
        <f t="shared" si="61"/>
        <v>0</v>
      </c>
      <c r="CA229" s="27">
        <f t="shared" si="37"/>
        <v>0</v>
      </c>
      <c r="CB229" s="27">
        <f t="shared" si="37"/>
        <v>0</v>
      </c>
      <c r="CC229" s="27"/>
      <c r="CD229" s="27"/>
      <c r="CE229" s="27"/>
      <c r="CF229" s="27"/>
      <c r="CG229" s="27"/>
      <c r="CH229" s="27"/>
      <c r="CI229" s="27"/>
      <c r="CJ229" s="27"/>
      <c r="CK229" s="27"/>
      <c r="CL229" s="27"/>
      <c r="CM229" s="27"/>
      <c r="CN229" s="27"/>
      <c r="CO229" s="27"/>
      <c r="CP229" s="27"/>
      <c r="CQ229" s="27"/>
      <c r="CR229" s="27"/>
      <c r="CS229" s="27"/>
      <c r="CT229" s="27"/>
      <c r="CU229" s="27"/>
      <c r="CV229" s="27"/>
      <c r="CW229" s="27"/>
      <c r="CX229" s="27"/>
      <c r="CY229" s="27"/>
      <c r="CZ229" s="27"/>
      <c r="DA229" s="27"/>
      <c r="DB229" s="27"/>
      <c r="DC229" s="27"/>
      <c r="DD229" s="27"/>
      <c r="DE229" s="27"/>
      <c r="DF229" s="27"/>
      <c r="DG229" s="27"/>
      <c r="DH229" s="27"/>
      <c r="DI229" s="27"/>
      <c r="DJ229" s="27"/>
      <c r="DK229" s="27"/>
      <c r="DL229" s="27"/>
      <c r="DM229" s="27"/>
      <c r="DN229" s="27"/>
      <c r="DO229" s="27"/>
      <c r="DP229" s="27"/>
      <c r="DQ229" s="27"/>
      <c r="DR229" s="27"/>
      <c r="DS229" s="27"/>
      <c r="DT229" s="27"/>
      <c r="DU229" s="27"/>
      <c r="DV229" s="27"/>
      <c r="DW229" s="27"/>
      <c r="DX229" s="27"/>
      <c r="DY229" s="27"/>
      <c r="DZ229" s="27"/>
      <c r="EA229" s="27"/>
      <c r="EB229" s="27"/>
      <c r="EC229" s="27"/>
      <c r="ED229" s="27"/>
      <c r="EE229" s="27"/>
      <c r="EF229" s="27"/>
      <c r="EG229" s="27"/>
      <c r="EH229" s="27"/>
      <c r="EI229" s="27"/>
      <c r="EJ229" s="27"/>
      <c r="EK229" s="27"/>
      <c r="EL229" s="27"/>
      <c r="EM229" s="27"/>
      <c r="EN229" s="27"/>
      <c r="EO229" s="27"/>
      <c r="EP229" s="27"/>
      <c r="EQ229" s="27"/>
      <c r="ER229" s="27"/>
      <c r="ES229" s="27"/>
      <c r="ET229" s="27"/>
      <c r="EU229" s="27"/>
      <c r="EV229" s="27"/>
      <c r="EW229" s="27"/>
      <c r="EX229" s="27"/>
      <c r="EY229" s="27"/>
      <c r="EZ229" s="27"/>
      <c r="FA229" s="27"/>
      <c r="FB229" s="27"/>
      <c r="FC229" s="27"/>
      <c r="FD229" s="27"/>
      <c r="FE229" s="27"/>
      <c r="FF229" s="27"/>
      <c r="FG229" s="27"/>
      <c r="FH229" s="27"/>
      <c r="FI229" s="27"/>
      <c r="FJ229" s="27"/>
      <c r="FK229" s="27"/>
      <c r="FL229" s="27"/>
      <c r="FM229" s="27"/>
      <c r="FN229" s="27"/>
      <c r="FO229" s="27"/>
      <c r="FP229" s="27"/>
      <c r="FQ229" s="27"/>
      <c r="FR229" s="27"/>
      <c r="FS229" s="27"/>
      <c r="FT229" s="27"/>
      <c r="FU229" s="27"/>
      <c r="FV229" s="27"/>
      <c r="FW229" s="27"/>
      <c r="FX229" s="27"/>
      <c r="FY229" s="27"/>
      <c r="FZ229" s="27"/>
      <c r="GA229" s="27"/>
      <c r="GB229" s="27"/>
      <c r="GC229" s="27"/>
      <c r="GD229" s="27"/>
      <c r="GE229" s="27"/>
      <c r="GF229" s="27"/>
      <c r="GG229" s="27"/>
      <c r="GH229" s="27"/>
      <c r="GI229" s="27"/>
      <c r="GJ229" s="27"/>
      <c r="GK229" s="27"/>
      <c r="GL229" s="27"/>
      <c r="GM229" s="27"/>
      <c r="GN229" s="27"/>
      <c r="GO229" s="27"/>
      <c r="GP229" s="27"/>
      <c r="GQ229" s="27"/>
      <c r="GR229" s="27"/>
      <c r="GS229" s="27"/>
      <c r="GT229" s="27"/>
      <c r="GU229" s="27"/>
      <c r="GV229" s="27"/>
      <c r="GW229" s="27"/>
      <c r="GX229" s="27"/>
      <c r="GY229" s="27"/>
      <c r="GZ229" s="27"/>
      <c r="HA229" s="27"/>
      <c r="HB229" s="27"/>
      <c r="HC229" s="27"/>
      <c r="HD229" s="27"/>
      <c r="HE229" s="27"/>
      <c r="HF229" s="27"/>
      <c r="HG229" s="27"/>
      <c r="HH229" s="27"/>
      <c r="HI229" s="27"/>
      <c r="HJ229" s="27"/>
      <c r="HK229" s="27"/>
      <c r="HL229" s="27"/>
      <c r="HM229" s="27"/>
      <c r="HN229" s="27"/>
      <c r="HO229" s="27"/>
      <c r="HP229" s="27"/>
      <c r="HQ229" s="27"/>
      <c r="HR229" s="27"/>
      <c r="HS229" s="27"/>
      <c r="HT229" s="27"/>
      <c r="HU229" s="27"/>
      <c r="HV229" s="27"/>
      <c r="HW229" s="27"/>
      <c r="HX229" s="27"/>
      <c r="HY229" s="27"/>
      <c r="HZ229" s="27"/>
      <c r="IA229" s="27"/>
      <c r="IB229" s="27"/>
      <c r="IC229" s="27"/>
      <c r="ID229" s="27"/>
      <c r="IE229" s="27"/>
      <c r="IF229" s="27"/>
      <c r="IG229" s="27"/>
      <c r="IH229" s="27"/>
      <c r="II229" s="27"/>
      <c r="IJ229" s="27"/>
      <c r="IK229" s="27"/>
      <c r="IL229" s="27"/>
      <c r="IM229" s="27"/>
      <c r="IN229" s="27"/>
      <c r="IO229" s="27"/>
      <c r="IP229" s="27"/>
      <c r="IQ229" s="27"/>
      <c r="IR229" s="27"/>
      <c r="IS229" s="27"/>
      <c r="IT229" s="27"/>
    </row>
    <row r="230" spans="1:254" s="4" customFormat="1" ht="12" customHeight="1" x14ac:dyDescent="0.15">
      <c r="A230" s="4" t="s">
        <v>825</v>
      </c>
      <c r="C230" s="27">
        <f t="shared" si="33"/>
        <v>0</v>
      </c>
      <c r="D230" s="27">
        <f t="shared" ref="D230:AY230" si="62">IF(D$232&gt;0,D215/D$232,0)</f>
        <v>0</v>
      </c>
      <c r="E230" s="27">
        <f t="shared" si="62"/>
        <v>0</v>
      </c>
      <c r="F230" s="27">
        <f t="shared" si="62"/>
        <v>0</v>
      </c>
      <c r="G230" s="27">
        <f t="shared" si="62"/>
        <v>0</v>
      </c>
      <c r="H230" s="27">
        <f t="shared" si="62"/>
        <v>0</v>
      </c>
      <c r="I230" s="27">
        <f t="shared" si="62"/>
        <v>0</v>
      </c>
      <c r="J230" s="27">
        <f t="shared" si="62"/>
        <v>0</v>
      </c>
      <c r="K230" s="27">
        <f t="shared" si="62"/>
        <v>0</v>
      </c>
      <c r="L230" s="27">
        <f t="shared" si="62"/>
        <v>0</v>
      </c>
      <c r="M230" s="27">
        <f t="shared" si="62"/>
        <v>0</v>
      </c>
      <c r="N230" s="27">
        <f t="shared" si="62"/>
        <v>0</v>
      </c>
      <c r="O230" s="27">
        <f t="shared" si="62"/>
        <v>0</v>
      </c>
      <c r="P230" s="27">
        <f t="shared" si="62"/>
        <v>0</v>
      </c>
      <c r="Q230" s="27">
        <f t="shared" si="62"/>
        <v>0</v>
      </c>
      <c r="R230" s="27">
        <f t="shared" si="62"/>
        <v>0</v>
      </c>
      <c r="S230" s="27">
        <f t="shared" si="62"/>
        <v>0</v>
      </c>
      <c r="T230" s="27">
        <f t="shared" si="62"/>
        <v>0</v>
      </c>
      <c r="U230" s="27">
        <f t="shared" si="62"/>
        <v>0</v>
      </c>
      <c r="V230" s="27">
        <f t="shared" si="62"/>
        <v>0</v>
      </c>
      <c r="W230" s="27">
        <f t="shared" si="62"/>
        <v>0</v>
      </c>
      <c r="X230" s="27">
        <f t="shared" si="62"/>
        <v>0</v>
      </c>
      <c r="Y230" s="27">
        <f t="shared" si="62"/>
        <v>0</v>
      </c>
      <c r="Z230" s="27">
        <f t="shared" si="62"/>
        <v>0</v>
      </c>
      <c r="AA230" s="27">
        <f t="shared" si="62"/>
        <v>0</v>
      </c>
      <c r="AB230" s="27">
        <f t="shared" si="62"/>
        <v>0</v>
      </c>
      <c r="AC230" s="27">
        <f t="shared" si="62"/>
        <v>0</v>
      </c>
      <c r="AD230" s="27">
        <f t="shared" si="62"/>
        <v>0</v>
      </c>
      <c r="AE230" s="27">
        <f t="shared" si="62"/>
        <v>0</v>
      </c>
      <c r="AF230" s="27">
        <f t="shared" si="62"/>
        <v>0</v>
      </c>
      <c r="AG230" s="27">
        <f t="shared" si="62"/>
        <v>0</v>
      </c>
      <c r="AH230" s="27">
        <f t="shared" si="62"/>
        <v>0</v>
      </c>
      <c r="AI230" s="27">
        <f t="shared" si="62"/>
        <v>0</v>
      </c>
      <c r="AJ230" s="27">
        <f t="shared" si="62"/>
        <v>0</v>
      </c>
      <c r="AK230" s="27">
        <f t="shared" si="62"/>
        <v>0</v>
      </c>
      <c r="AL230" s="27">
        <f t="shared" si="62"/>
        <v>0</v>
      </c>
      <c r="AM230" s="27">
        <f t="shared" si="62"/>
        <v>0</v>
      </c>
      <c r="AN230" s="27">
        <f t="shared" si="62"/>
        <v>0</v>
      </c>
      <c r="AO230" s="27">
        <f t="shared" si="62"/>
        <v>0</v>
      </c>
      <c r="AP230" s="27">
        <f t="shared" si="62"/>
        <v>0</v>
      </c>
      <c r="AQ230" s="27">
        <f t="shared" si="62"/>
        <v>0</v>
      </c>
      <c r="AR230" s="27">
        <f t="shared" si="62"/>
        <v>0</v>
      </c>
      <c r="AS230" s="27">
        <f t="shared" si="62"/>
        <v>0</v>
      </c>
      <c r="AT230" s="27">
        <f t="shared" si="62"/>
        <v>0</v>
      </c>
      <c r="AU230" s="27">
        <f t="shared" si="62"/>
        <v>0</v>
      </c>
      <c r="AV230" s="27">
        <f t="shared" si="62"/>
        <v>0</v>
      </c>
      <c r="AW230" s="27">
        <f t="shared" si="62"/>
        <v>0.05</v>
      </c>
      <c r="AX230" s="27">
        <f t="shared" si="62"/>
        <v>5.0000002259882347E-2</v>
      </c>
      <c r="AY230" s="27">
        <f t="shared" si="62"/>
        <v>0.5</v>
      </c>
      <c r="AZ230" s="27">
        <f t="shared" si="35"/>
        <v>0</v>
      </c>
      <c r="BA230" s="27">
        <f t="shared" si="35"/>
        <v>1.0000000000000002E-2</v>
      </c>
      <c r="BB230" s="27">
        <f t="shared" si="35"/>
        <v>4.6251228756394378E-9</v>
      </c>
      <c r="BC230" s="27">
        <f t="shared" si="35"/>
        <v>3.5500772237934297E-2</v>
      </c>
      <c r="BD230" s="27">
        <f t="shared" si="35"/>
        <v>9.2165982790654952E-2</v>
      </c>
      <c r="BE230" s="27">
        <f t="shared" ref="BE230:BZ230" si="63">IF(BE$232&gt;0,BE215/BE$232,0)</f>
        <v>0.01</v>
      </c>
      <c r="BF230" s="27">
        <f t="shared" si="63"/>
        <v>0.01</v>
      </c>
      <c r="BG230" s="27">
        <f t="shared" si="63"/>
        <v>0</v>
      </c>
      <c r="BH230" s="27">
        <f t="shared" si="63"/>
        <v>0</v>
      </c>
      <c r="BI230" s="27">
        <f t="shared" si="63"/>
        <v>0</v>
      </c>
      <c r="BJ230" s="27">
        <f t="shared" si="63"/>
        <v>0</v>
      </c>
      <c r="BK230" s="27">
        <f t="shared" si="63"/>
        <v>0</v>
      </c>
      <c r="BL230" s="27">
        <f t="shared" si="63"/>
        <v>0</v>
      </c>
      <c r="BM230" s="27">
        <f t="shared" si="63"/>
        <v>0</v>
      </c>
      <c r="BN230" s="27">
        <f t="shared" si="63"/>
        <v>0</v>
      </c>
      <c r="BO230" s="27">
        <f t="shared" si="63"/>
        <v>0</v>
      </c>
      <c r="BP230" s="27">
        <f t="shared" si="63"/>
        <v>0</v>
      </c>
      <c r="BQ230" s="27">
        <f t="shared" si="63"/>
        <v>0</v>
      </c>
      <c r="BR230" s="27">
        <f t="shared" si="63"/>
        <v>0</v>
      </c>
      <c r="BS230" s="27">
        <f t="shared" si="63"/>
        <v>4.9999994726941999E-2</v>
      </c>
      <c r="BT230" s="27">
        <f t="shared" si="63"/>
        <v>4.9999994726941999E-2</v>
      </c>
      <c r="BU230" s="27">
        <f t="shared" si="63"/>
        <v>4.9999994726941999E-2</v>
      </c>
      <c r="BV230" s="27">
        <f t="shared" si="63"/>
        <v>0</v>
      </c>
      <c r="BW230" s="27">
        <f t="shared" si="63"/>
        <v>4.6251228756394378E-9</v>
      </c>
      <c r="BX230" s="27">
        <f t="shared" si="63"/>
        <v>4.9999999163006514E-2</v>
      </c>
      <c r="BY230" s="27">
        <f t="shared" si="63"/>
        <v>3.671251102990955E-2</v>
      </c>
      <c r="BZ230" s="27">
        <f t="shared" si="63"/>
        <v>5.000000225988234E-2</v>
      </c>
      <c r="CA230" s="27">
        <f t="shared" si="37"/>
        <v>9.2165982790654952E-2</v>
      </c>
      <c r="CB230" s="27">
        <f t="shared" si="37"/>
        <v>0.01</v>
      </c>
      <c r="CC230" s="27"/>
      <c r="CD230" s="27"/>
      <c r="CE230" s="27"/>
      <c r="CF230" s="27"/>
      <c r="CG230" s="27"/>
      <c r="CH230" s="27"/>
      <c r="CI230" s="27"/>
      <c r="CJ230" s="27"/>
      <c r="CK230" s="27"/>
      <c r="CL230" s="27"/>
      <c r="CM230" s="27"/>
      <c r="CN230" s="27"/>
      <c r="CO230" s="27"/>
      <c r="CP230" s="27"/>
      <c r="CQ230" s="27"/>
      <c r="CR230" s="27"/>
      <c r="CS230" s="27"/>
      <c r="CT230" s="27"/>
      <c r="CU230" s="27"/>
      <c r="CV230" s="27"/>
      <c r="CW230" s="27"/>
      <c r="CX230" s="27"/>
      <c r="CY230" s="27"/>
      <c r="CZ230" s="27"/>
      <c r="DA230" s="27"/>
      <c r="DB230" s="27"/>
      <c r="DC230" s="27"/>
      <c r="DD230" s="27"/>
      <c r="DE230" s="27"/>
      <c r="DF230" s="27"/>
      <c r="DG230" s="27"/>
      <c r="DH230" s="27"/>
      <c r="DI230" s="27"/>
      <c r="DJ230" s="27"/>
      <c r="DK230" s="27"/>
      <c r="DL230" s="27"/>
      <c r="DM230" s="27"/>
      <c r="DN230" s="27"/>
      <c r="DO230" s="27"/>
      <c r="DP230" s="27"/>
      <c r="DQ230" s="27"/>
      <c r="DR230" s="27"/>
      <c r="DS230" s="27"/>
      <c r="DT230" s="27"/>
      <c r="DU230" s="27"/>
      <c r="DV230" s="27"/>
      <c r="DW230" s="27"/>
      <c r="DX230" s="27"/>
      <c r="DY230" s="27"/>
      <c r="DZ230" s="27"/>
      <c r="EA230" s="27"/>
      <c r="EB230" s="27"/>
      <c r="EC230" s="27"/>
      <c r="ED230" s="27"/>
      <c r="EE230" s="27"/>
      <c r="EF230" s="27"/>
      <c r="EG230" s="27"/>
      <c r="EH230" s="27"/>
      <c r="EI230" s="27"/>
      <c r="EJ230" s="27"/>
      <c r="EK230" s="27"/>
      <c r="EL230" s="27"/>
    </row>
    <row r="231" spans="1:254" s="6" customFormat="1" ht="12" customHeight="1" x14ac:dyDescent="0.15"/>
    <row r="232" spans="1:254" s="4" customFormat="1" ht="12" customHeight="1" x14ac:dyDescent="0.15">
      <c r="A232" s="4" t="s">
        <v>186</v>
      </c>
      <c r="B232" s="5" t="s">
        <v>176</v>
      </c>
      <c r="C232" s="8">
        <f>SUM(C202:C215)</f>
        <v>545781.73</v>
      </c>
      <c r="D232" s="8">
        <f t="shared" ref="D232:AY232" si="64">SUM(D202:D215)</f>
        <v>743776.61</v>
      </c>
      <c r="E232" s="8">
        <f t="shared" si="64"/>
        <v>406227.59</v>
      </c>
      <c r="F232" s="8">
        <f t="shared" si="64"/>
        <v>337548.51999999996</v>
      </c>
      <c r="G232" s="8">
        <f t="shared" si="64"/>
        <v>119605.19</v>
      </c>
      <c r="H232" s="8">
        <f t="shared" si="64"/>
        <v>217944.86</v>
      </c>
      <c r="I232" s="8">
        <f t="shared" si="64"/>
        <v>19952.769999999997</v>
      </c>
      <c r="J232" s="8">
        <f t="shared" si="64"/>
        <v>26414.820000000003</v>
      </c>
      <c r="K232" s="8">
        <f t="shared" si="64"/>
        <v>171576.18999999997</v>
      </c>
      <c r="L232" s="8">
        <f t="shared" si="64"/>
        <v>610.75</v>
      </c>
      <c r="M232" s="8">
        <f t="shared" si="64"/>
        <v>169008.46</v>
      </c>
      <c r="N232" s="8">
        <f t="shared" si="64"/>
        <v>173533.35</v>
      </c>
      <c r="O232" s="8">
        <f t="shared" si="64"/>
        <v>29023.62</v>
      </c>
      <c r="P232" s="8">
        <f t="shared" si="64"/>
        <v>23648.41</v>
      </c>
      <c r="Q232" s="8">
        <f t="shared" si="64"/>
        <v>5375.2</v>
      </c>
      <c r="R232" s="8">
        <f t="shared" si="64"/>
        <v>1790.69</v>
      </c>
      <c r="S232" s="8">
        <f t="shared" si="64"/>
        <v>25439.1</v>
      </c>
      <c r="T232" s="8">
        <f t="shared" si="64"/>
        <v>3584.5099999999998</v>
      </c>
      <c r="U232" s="8">
        <f t="shared" si="64"/>
        <v>25298.480000000003</v>
      </c>
      <c r="V232" s="8">
        <f t="shared" si="64"/>
        <v>28.049999999999997</v>
      </c>
      <c r="W232" s="8">
        <f t="shared" si="64"/>
        <v>72066.3</v>
      </c>
      <c r="X232" s="8">
        <f t="shared" si="64"/>
        <v>4722.3300000000017</v>
      </c>
      <c r="Y232" s="8">
        <f t="shared" si="64"/>
        <v>4562.4299999999985</v>
      </c>
      <c r="Z232" s="8">
        <f t="shared" si="64"/>
        <v>9505.7096220000003</v>
      </c>
      <c r="AA232" s="8">
        <f t="shared" si="64"/>
        <v>9505.7096220000003</v>
      </c>
      <c r="AB232" s="8">
        <f t="shared" si="64"/>
        <v>1E-3</v>
      </c>
      <c r="AC232" s="8">
        <f t="shared" si="64"/>
        <v>24280.91</v>
      </c>
      <c r="AD232" s="8">
        <f t="shared" si="64"/>
        <v>39479.08</v>
      </c>
      <c r="AE232" s="8">
        <f t="shared" si="64"/>
        <v>912.28</v>
      </c>
      <c r="AF232" s="8">
        <f t="shared" si="64"/>
        <v>2133.91</v>
      </c>
      <c r="AG232" s="8">
        <f t="shared" si="64"/>
        <v>354.39</v>
      </c>
      <c r="AH232" s="8">
        <f t="shared" si="64"/>
        <v>1249.8236470000002</v>
      </c>
      <c r="AI232" s="8">
        <f t="shared" si="64"/>
        <v>14551.63</v>
      </c>
      <c r="AJ232" s="8">
        <f t="shared" si="64"/>
        <v>105192.8</v>
      </c>
      <c r="AK232" s="8">
        <f t="shared" si="64"/>
        <v>164214.23641800001</v>
      </c>
      <c r="AL232" s="8">
        <f t="shared" si="64"/>
        <v>173720.48593899995</v>
      </c>
      <c r="AM232" s="8">
        <f t="shared" si="64"/>
        <v>5973.7629999999999</v>
      </c>
      <c r="AN232" s="8">
        <f t="shared" si="64"/>
        <v>3050.9</v>
      </c>
      <c r="AO232" s="8">
        <f t="shared" si="64"/>
        <v>164214.23641800001</v>
      </c>
      <c r="AP232" s="8">
        <f t="shared" si="64"/>
        <v>4794.460417700001</v>
      </c>
      <c r="AQ232" s="8">
        <f t="shared" si="64"/>
        <v>164214.23641800001</v>
      </c>
      <c r="AR232" s="8">
        <f t="shared" si="64"/>
        <v>164214.23641800001</v>
      </c>
      <c r="AS232" s="8">
        <f t="shared" si="64"/>
        <v>164214.23641800001</v>
      </c>
      <c r="AT232" s="8">
        <f t="shared" si="64"/>
        <v>4794.460417700001</v>
      </c>
      <c r="AU232" s="8">
        <f t="shared" si="64"/>
        <v>4943.33</v>
      </c>
      <c r="AV232" s="8">
        <f t="shared" si="64"/>
        <v>109824</v>
      </c>
      <c r="AW232" s="8">
        <f t="shared" si="64"/>
        <v>1E-3</v>
      </c>
      <c r="AX232" s="8">
        <f t="shared" si="64"/>
        <v>6637.5136999999995</v>
      </c>
      <c r="AY232" s="8">
        <f t="shared" si="64"/>
        <v>663.75139999999999</v>
      </c>
      <c r="AZ232" s="8">
        <f>SUM(AZ202:AZ215)</f>
        <v>2162.1035999999995</v>
      </c>
      <c r="BA232" s="8">
        <f>SUM(BA202:BA215)</f>
        <v>9.999999999999998E-4</v>
      </c>
      <c r="BB232" s="8">
        <f>SUM(BB202:BB215)</f>
        <v>2162.1047199999998</v>
      </c>
      <c r="BC232" s="8">
        <f>SUM(BC202:BC215)</f>
        <v>8455.8019749000014</v>
      </c>
      <c r="BD232" s="8">
        <f>SUM(BD202:BD215)</f>
        <v>343.81622199999998</v>
      </c>
      <c r="BE232" s="8">
        <f t="shared" ref="BE232:BZ232" si="65">SUM(BE202:BE215)</f>
        <v>1E-3</v>
      </c>
      <c r="BF232" s="8">
        <f t="shared" si="65"/>
        <v>1E-3</v>
      </c>
      <c r="BG232" s="8">
        <f t="shared" si="65"/>
        <v>120355.45</v>
      </c>
      <c r="BH232" s="8">
        <f t="shared" si="65"/>
        <v>0</v>
      </c>
      <c r="BI232" s="8">
        <f t="shared" si="65"/>
        <v>0</v>
      </c>
      <c r="BJ232" s="8">
        <f t="shared" si="65"/>
        <v>0</v>
      </c>
      <c r="BK232" s="8">
        <f t="shared" si="65"/>
        <v>5.0431642722900009E-2</v>
      </c>
      <c r="BL232" s="8">
        <f t="shared" si="65"/>
        <v>0</v>
      </c>
      <c r="BM232" s="8">
        <f t="shared" si="65"/>
        <v>0</v>
      </c>
      <c r="BN232" s="8">
        <f t="shared" si="65"/>
        <v>0</v>
      </c>
      <c r="BO232" s="8">
        <f t="shared" si="65"/>
        <v>0</v>
      </c>
      <c r="BP232" s="8">
        <f t="shared" si="65"/>
        <v>0</v>
      </c>
      <c r="BQ232" s="8">
        <f t="shared" si="65"/>
        <v>184969.25023399998</v>
      </c>
      <c r="BR232" s="8">
        <f t="shared" si="65"/>
        <v>2947489.31</v>
      </c>
      <c r="BS232" s="8">
        <f t="shared" si="65"/>
        <v>6637.5146999999997</v>
      </c>
      <c r="BT232" s="8">
        <f t="shared" si="65"/>
        <v>6637.5146999999997</v>
      </c>
      <c r="BU232" s="8">
        <f t="shared" si="65"/>
        <v>6637.5146999999997</v>
      </c>
      <c r="BV232" s="8">
        <f t="shared" si="65"/>
        <v>2162.1035999999995</v>
      </c>
      <c r="BW232" s="8">
        <f t="shared" si="65"/>
        <v>2162.1047199999998</v>
      </c>
      <c r="BX232" s="8">
        <f t="shared" si="65"/>
        <v>5973.7620999999999</v>
      </c>
      <c r="BY232" s="8">
        <f t="shared" si="65"/>
        <v>8135.8668100000004</v>
      </c>
      <c r="BZ232" s="8">
        <f t="shared" si="65"/>
        <v>663.75137000000007</v>
      </c>
      <c r="CA232" s="8">
        <f>SUM(CA202:CA215)</f>
        <v>343.81622199999998</v>
      </c>
      <c r="CB232" s="8">
        <f>SUM(CB202:CB215)</f>
        <v>1E-3</v>
      </c>
      <c r="CC232" s="8"/>
      <c r="CD232" s="8"/>
      <c r="CE232" s="8"/>
      <c r="CF232" s="8"/>
      <c r="CG232" s="8"/>
      <c r="CH232" s="8"/>
      <c r="CI232" s="8"/>
      <c r="CJ232" s="8"/>
      <c r="CK232" s="8"/>
      <c r="CL232" s="8"/>
      <c r="CM232" s="8"/>
      <c r="CN232" s="8"/>
      <c r="CO232" s="8"/>
      <c r="CP232" s="8"/>
      <c r="CQ232" s="8"/>
      <c r="CR232" s="8"/>
      <c r="CS232" s="8"/>
      <c r="CT232" s="8"/>
      <c r="CU232" s="8"/>
      <c r="CV232" s="8"/>
      <c r="CW232" s="8"/>
      <c r="CX232" s="8"/>
      <c r="CY232" s="8"/>
      <c r="CZ232" s="8"/>
      <c r="DA232" s="8"/>
      <c r="DB232" s="8"/>
      <c r="DC232" s="8"/>
      <c r="DD232" s="8"/>
      <c r="DE232" s="8"/>
      <c r="DF232" s="8"/>
      <c r="DG232" s="8"/>
      <c r="DH232" s="8"/>
      <c r="DI232" s="8"/>
      <c r="DJ232" s="8"/>
      <c r="DK232" s="8"/>
      <c r="DL232" s="8"/>
      <c r="DM232" s="8"/>
      <c r="DN232" s="8"/>
      <c r="DO232" s="8"/>
      <c r="DP232" s="8"/>
      <c r="DQ232" s="8"/>
      <c r="DR232" s="8"/>
      <c r="DS232" s="8"/>
      <c r="DT232" s="8"/>
      <c r="DU232" s="8"/>
      <c r="DV232" s="8"/>
      <c r="DW232" s="8"/>
      <c r="DX232" s="8"/>
      <c r="DY232" s="8"/>
      <c r="DZ232" s="8"/>
      <c r="EA232" s="8"/>
      <c r="EB232" s="8"/>
      <c r="EC232" s="8"/>
      <c r="ED232" s="8"/>
      <c r="EE232" s="8"/>
      <c r="EF232" s="8"/>
      <c r="EG232" s="8"/>
      <c r="EH232" s="8"/>
      <c r="EI232" s="8"/>
      <c r="EJ232" s="8"/>
      <c r="EK232" s="8"/>
      <c r="EL232" s="8"/>
      <c r="EM232" s="8"/>
      <c r="EN232" s="8"/>
      <c r="EO232" s="8"/>
      <c r="EP232" s="8"/>
      <c r="EQ232" s="8"/>
      <c r="ER232" s="8"/>
      <c r="ES232" s="8"/>
      <c r="ET232" s="8"/>
      <c r="EU232" s="8"/>
      <c r="EV232" s="8"/>
      <c r="EW232" s="8"/>
      <c r="EX232" s="8"/>
      <c r="EY232" s="8"/>
      <c r="EZ232" s="8"/>
      <c r="FA232" s="8"/>
      <c r="FB232" s="8"/>
      <c r="FC232" s="8"/>
      <c r="FD232" s="8"/>
      <c r="FE232" s="8"/>
      <c r="FF232" s="8"/>
      <c r="FG232" s="8"/>
      <c r="FH232" s="8"/>
      <c r="FI232" s="8"/>
      <c r="FJ232" s="8"/>
      <c r="FK232" s="8"/>
      <c r="FL232" s="8"/>
      <c r="FM232" s="8"/>
      <c r="FN232" s="8"/>
      <c r="FO232" s="8"/>
      <c r="FP232" s="8"/>
      <c r="FQ232" s="8"/>
      <c r="FR232" s="8"/>
      <c r="FS232" s="8"/>
      <c r="FT232" s="8"/>
      <c r="FU232" s="8"/>
      <c r="FV232" s="8"/>
      <c r="FW232" s="8"/>
      <c r="FX232" s="8"/>
      <c r="FY232" s="8"/>
      <c r="FZ232" s="8"/>
      <c r="GA232" s="8"/>
      <c r="GB232" s="8"/>
      <c r="GC232" s="8"/>
      <c r="GD232" s="8"/>
      <c r="GE232" s="8"/>
      <c r="GF232" s="8"/>
      <c r="GG232" s="8"/>
      <c r="GH232" s="8"/>
      <c r="GI232" s="8"/>
      <c r="GJ232" s="8"/>
      <c r="GK232" s="8"/>
      <c r="GL232" s="8"/>
      <c r="GM232" s="8"/>
      <c r="GN232" s="8"/>
      <c r="GO232" s="8"/>
      <c r="GP232" s="8"/>
      <c r="GQ232" s="8"/>
      <c r="GR232" s="8"/>
      <c r="GS232" s="8"/>
      <c r="GT232" s="8"/>
      <c r="GU232" s="8"/>
      <c r="GV232" s="8"/>
      <c r="GW232" s="8"/>
      <c r="GX232" s="8"/>
      <c r="GY232" s="8"/>
      <c r="GZ232" s="8"/>
      <c r="HA232" s="8"/>
      <c r="HB232" s="8"/>
      <c r="HC232" s="8"/>
      <c r="HD232" s="8"/>
      <c r="HE232" s="8"/>
      <c r="HF232" s="8"/>
      <c r="HG232" s="8"/>
      <c r="HH232" s="8"/>
      <c r="HI232" s="8"/>
      <c r="HJ232" s="8"/>
      <c r="HK232" s="8"/>
      <c r="HL232" s="8"/>
      <c r="HM232" s="8"/>
      <c r="HN232" s="8"/>
      <c r="HO232" s="8"/>
      <c r="HP232" s="8"/>
      <c r="HQ232" s="8"/>
      <c r="HR232" s="8"/>
      <c r="HS232" s="8"/>
      <c r="HT232" s="8"/>
      <c r="HU232" s="8"/>
      <c r="HV232" s="8"/>
      <c r="HW232" s="8"/>
      <c r="HX232" s="8"/>
      <c r="HY232" s="8"/>
      <c r="HZ232" s="8"/>
      <c r="IA232" s="8"/>
      <c r="IB232" s="8"/>
      <c r="IC232" s="8"/>
      <c r="ID232" s="8"/>
      <c r="IE232" s="8"/>
      <c r="IF232" s="8"/>
      <c r="IG232" s="8"/>
      <c r="IH232" s="8"/>
      <c r="II232" s="8"/>
      <c r="IJ232" s="8"/>
      <c r="IK232" s="8"/>
      <c r="IL232" s="8"/>
      <c r="IM232" s="8"/>
      <c r="IN232" s="8"/>
      <c r="IO232" s="8"/>
      <c r="IP232" s="8"/>
      <c r="IQ232" s="8"/>
      <c r="IR232" s="8"/>
      <c r="IS232" s="8"/>
      <c r="IT232" s="8"/>
    </row>
    <row r="233" spans="1:254" s="4" customFormat="1" ht="12" customHeight="1" x14ac:dyDescent="0.15">
      <c r="A233" s="4" t="s">
        <v>187</v>
      </c>
      <c r="B233" s="5" t="s">
        <v>555</v>
      </c>
      <c r="C233" s="8">
        <f>IF(C26=" ",0,C26)</f>
        <v>635.99540000000002</v>
      </c>
      <c r="D233" s="8">
        <f t="shared" ref="D233:AY233" si="66">IF(D26=" ",0,D26)</f>
        <v>40230.89</v>
      </c>
      <c r="E233" s="8">
        <f t="shared" si="66"/>
        <v>484.40190000000001</v>
      </c>
      <c r="F233" s="8">
        <f t="shared" si="66"/>
        <v>21054.080000000002</v>
      </c>
      <c r="G233" s="8">
        <f t="shared" si="66"/>
        <v>136.53479999999999</v>
      </c>
      <c r="H233" s="8">
        <f t="shared" si="66"/>
        <v>14183.33</v>
      </c>
      <c r="I233" s="8">
        <f t="shared" si="66"/>
        <v>20.67287</v>
      </c>
      <c r="J233" s="8">
        <f t="shared" si="66"/>
        <v>27.36814</v>
      </c>
      <c r="K233" s="8">
        <f t="shared" si="66"/>
        <v>9000.9079999999994</v>
      </c>
      <c r="L233" s="8">
        <f t="shared" si="66"/>
        <v>0.61757189999999995</v>
      </c>
      <c r="M233" s="8">
        <f t="shared" si="66"/>
        <v>9123.3690000000006</v>
      </c>
      <c r="N233" s="8">
        <f t="shared" si="66"/>
        <v>174.0454</v>
      </c>
      <c r="O233" s="8">
        <f t="shared" si="66"/>
        <v>2204.7869999999998</v>
      </c>
      <c r="P233" s="8">
        <f t="shared" si="66"/>
        <v>26.713570000000001</v>
      </c>
      <c r="Q233" s="8">
        <f t="shared" si="66"/>
        <v>543.37070000000006</v>
      </c>
      <c r="R233" s="8">
        <f t="shared" si="66"/>
        <v>1.8467439999999999</v>
      </c>
      <c r="S233" s="8">
        <f t="shared" si="66"/>
        <v>50.878369999999997</v>
      </c>
      <c r="T233" s="8">
        <f t="shared" si="66"/>
        <v>325.08390000000003</v>
      </c>
      <c r="U233" s="8">
        <f t="shared" si="66"/>
        <v>3856.873</v>
      </c>
      <c r="V233" s="8">
        <f t="shared" si="66"/>
        <v>10.797409999999999</v>
      </c>
      <c r="W233" s="8">
        <f t="shared" si="66"/>
        <v>50.916310000000003</v>
      </c>
      <c r="X233" s="8">
        <f t="shared" si="66"/>
        <v>4139.6000000000004</v>
      </c>
      <c r="Y233" s="8">
        <f t="shared" si="66"/>
        <v>4163.4660000000003</v>
      </c>
      <c r="Z233" s="8">
        <f t="shared" si="66"/>
        <v>8619.2459999999992</v>
      </c>
      <c r="AA233" s="8">
        <f t="shared" si="66"/>
        <v>7791.3689999999997</v>
      </c>
      <c r="AB233" s="8">
        <f t="shared" si="66"/>
        <v>1.02594E-6</v>
      </c>
      <c r="AC233" s="8">
        <f t="shared" si="66"/>
        <v>25.157209999999999</v>
      </c>
      <c r="AD233" s="8">
        <f t="shared" si="66"/>
        <v>19229.939999999999</v>
      </c>
      <c r="AE233" s="8">
        <f t="shared" si="66"/>
        <v>0.8912639</v>
      </c>
      <c r="AF233" s="8">
        <f t="shared" si="66"/>
        <v>2.210931</v>
      </c>
      <c r="AG233" s="8">
        <f t="shared" si="66"/>
        <v>628.61059999999998</v>
      </c>
      <c r="AH233" s="8">
        <f t="shared" si="66"/>
        <v>1.2638419999999999</v>
      </c>
      <c r="AI233" s="8">
        <f t="shared" si="66"/>
        <v>14.714309999999999</v>
      </c>
      <c r="AJ233" s="8">
        <f t="shared" si="66"/>
        <v>106.2869</v>
      </c>
      <c r="AK233" s="8">
        <f t="shared" si="66"/>
        <v>134584</v>
      </c>
      <c r="AL233" s="8">
        <f t="shared" si="66"/>
        <v>143095</v>
      </c>
      <c r="AM233" s="8">
        <f t="shared" si="66"/>
        <v>6.023733</v>
      </c>
      <c r="AN233" s="8">
        <f t="shared" si="66"/>
        <v>2.8550599999999999</v>
      </c>
      <c r="AO233" s="8">
        <f t="shared" si="66"/>
        <v>11714.18</v>
      </c>
      <c r="AP233" s="8">
        <f t="shared" si="66"/>
        <v>258.81259999999997</v>
      </c>
      <c r="AQ233" s="8">
        <f t="shared" si="66"/>
        <v>38140.769999999997</v>
      </c>
      <c r="AR233" s="8">
        <f t="shared" si="66"/>
        <v>26787.4</v>
      </c>
      <c r="AS233" s="8">
        <f t="shared" si="66"/>
        <v>8864.5570000000007</v>
      </c>
      <c r="AT233" s="8">
        <f t="shared" si="66"/>
        <v>4947.3969999999999</v>
      </c>
      <c r="AU233" s="8">
        <f t="shared" si="66"/>
        <v>4453.7020000000002</v>
      </c>
      <c r="AV233" s="8">
        <f t="shared" si="66"/>
        <v>110.74209999999999</v>
      </c>
      <c r="AW233" s="8">
        <f t="shared" si="66"/>
        <v>1.0091199999999999E-6</v>
      </c>
      <c r="AX233" s="8">
        <f t="shared" si="66"/>
        <v>6.6980620000000002</v>
      </c>
      <c r="AY233" s="8">
        <f t="shared" si="66"/>
        <v>0.6711104</v>
      </c>
      <c r="AZ233" s="8">
        <f>IF(AZ26=" ",0,AZ26)</f>
        <v>1.9831589999999999</v>
      </c>
      <c r="BA233" s="8">
        <f>IF(BA26=" ",0,BA26)</f>
        <v>1.0096700000000001E-6</v>
      </c>
      <c r="BB233" s="8">
        <f>IF(BB26=" ",0,BB26)</f>
        <v>1.983384</v>
      </c>
      <c r="BC233" s="8">
        <f>IF(BC26=" ",0,BC26)</f>
        <v>8.3750549999999997</v>
      </c>
      <c r="BD233" s="8">
        <f>IF(BD26=" ",0,BD26)</f>
        <v>0.2938769</v>
      </c>
      <c r="BE233" s="8">
        <f t="shared" ref="BE233:BZ233" si="67">IF(BE26=" ",0,BE26)</f>
        <v>1.0095199999999999E-6</v>
      </c>
      <c r="BF233" s="8">
        <f t="shared" si="67"/>
        <v>1.00959E-6</v>
      </c>
      <c r="BG233" s="8">
        <f t="shared" si="67"/>
        <v>121.61920000000001</v>
      </c>
      <c r="BH233" s="8">
        <f t="shared" si="67"/>
        <v>0</v>
      </c>
      <c r="BI233" s="8">
        <f t="shared" si="67"/>
        <v>0</v>
      </c>
      <c r="BJ233" s="8">
        <f t="shared" si="67"/>
        <v>0</v>
      </c>
      <c r="BK233" s="8">
        <f t="shared" si="67"/>
        <v>5.1127300000000001E-5</v>
      </c>
      <c r="BL233" s="8">
        <f t="shared" si="67"/>
        <v>0</v>
      </c>
      <c r="BM233" s="8">
        <f t="shared" si="67"/>
        <v>0</v>
      </c>
      <c r="BN233" s="8">
        <f t="shared" si="67"/>
        <v>0</v>
      </c>
      <c r="BO233" s="8">
        <f t="shared" si="67"/>
        <v>0</v>
      </c>
      <c r="BP233" s="8">
        <f t="shared" si="67"/>
        <v>0</v>
      </c>
      <c r="BQ233" s="8">
        <f t="shared" si="67"/>
        <v>165.89760000000001</v>
      </c>
      <c r="BR233" s="8">
        <f t="shared" si="67"/>
        <v>3616900</v>
      </c>
      <c r="BS233" s="8">
        <f t="shared" si="67"/>
        <v>6.69529</v>
      </c>
      <c r="BT233" s="8">
        <f t="shared" si="67"/>
        <v>6.6955119999999999</v>
      </c>
      <c r="BU233" s="8">
        <f t="shared" si="67"/>
        <v>6.6980630000000003</v>
      </c>
      <c r="BV233" s="8">
        <f t="shared" si="67"/>
        <v>1.982831</v>
      </c>
      <c r="BW233" s="8">
        <f t="shared" si="67"/>
        <v>1.983284</v>
      </c>
      <c r="BX233" s="8">
        <f t="shared" si="67"/>
        <v>6.0282559999999998</v>
      </c>
      <c r="BY233" s="8">
        <f t="shared" si="67"/>
        <v>7.9989439999999998</v>
      </c>
      <c r="BZ233" s="8">
        <f t="shared" si="67"/>
        <v>0.66980620000000002</v>
      </c>
      <c r="CA233" s="8">
        <f>IF(CA26=" ",0,CA26)</f>
        <v>0.29386780000000001</v>
      </c>
      <c r="CB233" s="8">
        <f>IF(CB26=" ",0,CB26)</f>
        <v>1.0095199999999999E-6</v>
      </c>
      <c r="CC233" s="8"/>
      <c r="CD233" s="8"/>
      <c r="CE233" s="8"/>
      <c r="CF233" s="8"/>
      <c r="CG233" s="8"/>
      <c r="CH233" s="8"/>
      <c r="CI233" s="8"/>
      <c r="CJ233" s="8"/>
      <c r="CK233" s="8"/>
      <c r="CL233" s="8"/>
      <c r="CM233" s="8"/>
      <c r="CN233" s="8"/>
      <c r="CO233" s="8"/>
      <c r="CP233" s="8"/>
      <c r="CQ233" s="8"/>
      <c r="CR233" s="8"/>
      <c r="CS233" s="8"/>
      <c r="CT233" s="8"/>
      <c r="CU233" s="8"/>
      <c r="CV233" s="8"/>
      <c r="CW233" s="8"/>
      <c r="CX233" s="8"/>
      <c r="CY233" s="8"/>
      <c r="CZ233" s="8"/>
      <c r="DA233" s="8"/>
      <c r="DB233" s="8"/>
      <c r="DC233" s="8"/>
      <c r="DD233" s="8"/>
      <c r="DE233" s="8"/>
      <c r="DF233" s="8"/>
      <c r="DG233" s="8"/>
      <c r="DH233" s="8"/>
      <c r="DI233" s="8"/>
      <c r="DJ233" s="8"/>
      <c r="DK233" s="8"/>
      <c r="DL233" s="8"/>
      <c r="DM233" s="8"/>
      <c r="DN233" s="8"/>
      <c r="DO233" s="8"/>
      <c r="DP233" s="8"/>
      <c r="DQ233" s="8"/>
      <c r="DR233" s="8"/>
      <c r="DS233" s="8"/>
      <c r="DT233" s="8"/>
      <c r="DU233" s="8"/>
      <c r="DV233" s="8"/>
      <c r="DW233" s="8"/>
      <c r="DX233" s="8"/>
      <c r="DY233" s="8"/>
      <c r="DZ233" s="8"/>
      <c r="EA233" s="8"/>
      <c r="EB233" s="8"/>
      <c r="EC233" s="8"/>
      <c r="ED233" s="8"/>
      <c r="EE233" s="8"/>
      <c r="EF233" s="8"/>
      <c r="EG233" s="8"/>
      <c r="EH233" s="8"/>
      <c r="EI233" s="8"/>
      <c r="EJ233" s="8"/>
      <c r="EK233" s="8"/>
      <c r="EL233" s="8"/>
      <c r="EM233" s="8"/>
      <c r="EN233" s="8"/>
      <c r="EO233" s="8"/>
      <c r="EP233" s="8"/>
      <c r="EQ233" s="8"/>
      <c r="ER233" s="8"/>
      <c r="ES233" s="8"/>
      <c r="ET233" s="8"/>
      <c r="EU233" s="8"/>
      <c r="EV233" s="8"/>
      <c r="EW233" s="8"/>
      <c r="EX233" s="8"/>
      <c r="EY233" s="8"/>
      <c r="EZ233" s="8"/>
      <c r="FA233" s="8"/>
      <c r="FB233" s="8"/>
      <c r="FC233" s="8"/>
      <c r="FD233" s="8"/>
      <c r="FE233" s="8"/>
      <c r="FF233" s="8"/>
      <c r="FG233" s="8"/>
      <c r="FH233" s="8"/>
      <c r="FI233" s="8"/>
      <c r="FJ233" s="8"/>
      <c r="FK233" s="8"/>
      <c r="FL233" s="8"/>
      <c r="FM233" s="8"/>
      <c r="FN233" s="8"/>
      <c r="FO233" s="8"/>
      <c r="FP233" s="8"/>
      <c r="FQ233" s="8"/>
      <c r="FR233" s="8"/>
      <c r="FS233" s="8"/>
      <c r="FT233" s="8"/>
      <c r="FU233" s="8"/>
      <c r="FV233" s="8"/>
      <c r="FW233" s="8"/>
      <c r="FX233" s="8"/>
      <c r="FY233" s="8"/>
      <c r="FZ233" s="8"/>
      <c r="GA233" s="8"/>
      <c r="GB233" s="8"/>
      <c r="GC233" s="8"/>
      <c r="GD233" s="8"/>
      <c r="GE233" s="8"/>
      <c r="GF233" s="8"/>
      <c r="GG233" s="8"/>
      <c r="GH233" s="8"/>
      <c r="GI233" s="8"/>
      <c r="GJ233" s="8"/>
      <c r="GK233" s="8"/>
      <c r="GL233" s="8"/>
      <c r="GM233" s="8"/>
      <c r="GN233" s="8"/>
      <c r="GO233" s="8"/>
      <c r="GP233" s="8"/>
      <c r="GQ233" s="8"/>
      <c r="GR233" s="8"/>
      <c r="GS233" s="8"/>
      <c r="GT233" s="8"/>
      <c r="GU233" s="8"/>
      <c r="GV233" s="8"/>
      <c r="GW233" s="8"/>
      <c r="GX233" s="8"/>
      <c r="GY233" s="8"/>
      <c r="GZ233" s="8"/>
      <c r="HA233" s="8"/>
      <c r="HB233" s="8"/>
      <c r="HC233" s="8"/>
      <c r="HD233" s="8"/>
      <c r="HE233" s="8"/>
      <c r="HF233" s="8"/>
      <c r="HG233" s="8"/>
      <c r="HH233" s="8"/>
      <c r="HI233" s="8"/>
      <c r="HJ233" s="8"/>
      <c r="HK233" s="8"/>
      <c r="HL233" s="8"/>
      <c r="HM233" s="8"/>
      <c r="HN233" s="8"/>
      <c r="HO233" s="8"/>
      <c r="HP233" s="8"/>
      <c r="HQ233" s="8"/>
      <c r="HR233" s="8"/>
      <c r="HS233" s="8"/>
      <c r="HT233" s="8"/>
      <c r="HU233" s="8"/>
      <c r="HV233" s="8"/>
      <c r="HW233" s="8"/>
      <c r="HX233" s="8"/>
      <c r="HY233" s="8"/>
      <c r="HZ233" s="8"/>
      <c r="IA233" s="8"/>
      <c r="IB233" s="8"/>
      <c r="IC233" s="8"/>
      <c r="ID233" s="8"/>
      <c r="IE233" s="8"/>
      <c r="IF233" s="8"/>
      <c r="IG233" s="8"/>
      <c r="IH233" s="8"/>
      <c r="II233" s="8"/>
      <c r="IJ233" s="8"/>
      <c r="IK233" s="8"/>
      <c r="IL233" s="8"/>
      <c r="IM233" s="8"/>
      <c r="IN233" s="8"/>
      <c r="IO233" s="8"/>
      <c r="IP233" s="8"/>
      <c r="IQ233" s="8"/>
      <c r="IR233" s="8"/>
      <c r="IS233" s="8"/>
      <c r="IT233" s="8"/>
    </row>
    <row r="234" spans="1:254" s="4" customFormat="1" ht="12" customHeight="1" x14ac:dyDescent="0.15">
      <c r="A234" s="4" t="s">
        <v>188</v>
      </c>
      <c r="B234" s="5" t="s">
        <v>556</v>
      </c>
      <c r="C234" s="8">
        <f>IF(C29=" ",0,C29)</f>
        <v>858.15319999999997</v>
      </c>
      <c r="D234" s="8">
        <f t="shared" ref="D234:AY234" si="68">IF(D29=" ",0,D29)</f>
        <v>18.487680000000001</v>
      </c>
      <c r="E234" s="8">
        <f t="shared" si="68"/>
        <v>838.61680000000001</v>
      </c>
      <c r="F234" s="8">
        <f t="shared" si="68"/>
        <v>16.03246</v>
      </c>
      <c r="G234" s="8">
        <f t="shared" si="68"/>
        <v>876.00509999999997</v>
      </c>
      <c r="H234" s="8">
        <f t="shared" si="68"/>
        <v>15.366250000000001</v>
      </c>
      <c r="I234" s="8">
        <f t="shared" si="68"/>
        <v>965.16669999999999</v>
      </c>
      <c r="J234" s="8">
        <f t="shared" si="68"/>
        <v>965.16679999999997</v>
      </c>
      <c r="K234" s="8">
        <f t="shared" si="68"/>
        <v>19.062069999999999</v>
      </c>
      <c r="L234" s="8">
        <f t="shared" si="68"/>
        <v>988.95370000000003</v>
      </c>
      <c r="M234" s="8">
        <f t="shared" si="68"/>
        <v>18.524830000000001</v>
      </c>
      <c r="N234" s="8">
        <f t="shared" si="68"/>
        <v>997.05799999999999</v>
      </c>
      <c r="O234" s="8">
        <f t="shared" si="68"/>
        <v>13.16391</v>
      </c>
      <c r="P234" s="8">
        <f t="shared" si="68"/>
        <v>885.25829999999996</v>
      </c>
      <c r="Q234" s="8">
        <f t="shared" si="68"/>
        <v>9.8923260000000006</v>
      </c>
      <c r="R234" s="8">
        <f t="shared" si="68"/>
        <v>969.64710000000002</v>
      </c>
      <c r="S234" s="8">
        <f t="shared" si="68"/>
        <v>499.99829999999997</v>
      </c>
      <c r="T234" s="8">
        <f t="shared" si="68"/>
        <v>11.02642</v>
      </c>
      <c r="U234" s="8">
        <f t="shared" si="68"/>
        <v>6.559323</v>
      </c>
      <c r="V234" s="8">
        <f t="shared" si="68"/>
        <v>2.5978439999999998</v>
      </c>
      <c r="W234" s="8">
        <f t="shared" si="68"/>
        <v>1415.3869999999999</v>
      </c>
      <c r="X234" s="8">
        <f t="shared" si="68"/>
        <v>1.1407700000000001</v>
      </c>
      <c r="Y234" s="8">
        <f t="shared" si="68"/>
        <v>1.095825</v>
      </c>
      <c r="Z234" s="8">
        <f t="shared" si="68"/>
        <v>1.1028469999999999</v>
      </c>
      <c r="AA234" s="8">
        <f t="shared" si="68"/>
        <v>1.2200310000000001</v>
      </c>
      <c r="AB234" s="8">
        <f t="shared" si="68"/>
        <v>974.72059999999999</v>
      </c>
      <c r="AC234" s="8">
        <f t="shared" si="68"/>
        <v>965.1671</v>
      </c>
      <c r="AD234" s="8">
        <f t="shared" si="68"/>
        <v>2.0530010000000001</v>
      </c>
      <c r="AE234" s="8">
        <f t="shared" si="68"/>
        <v>1023.58</v>
      </c>
      <c r="AF234" s="8">
        <f t="shared" si="68"/>
        <v>965.1635</v>
      </c>
      <c r="AG234" s="8">
        <f t="shared" si="68"/>
        <v>0.56376709999999997</v>
      </c>
      <c r="AH234" s="8">
        <f t="shared" si="68"/>
        <v>988.90840000000003</v>
      </c>
      <c r="AI234" s="8">
        <f t="shared" si="68"/>
        <v>988.9443</v>
      </c>
      <c r="AJ234" s="8">
        <f t="shared" si="68"/>
        <v>989.7079</v>
      </c>
      <c r="AK234" s="8">
        <f t="shared" si="68"/>
        <v>1.2201630000000001</v>
      </c>
      <c r="AL234" s="8">
        <f t="shared" si="68"/>
        <v>1.2140200000000001</v>
      </c>
      <c r="AM234" s="8">
        <f t="shared" si="68"/>
        <v>991.70450000000005</v>
      </c>
      <c r="AN234" s="8">
        <f t="shared" si="68"/>
        <v>1068.5940000000001</v>
      </c>
      <c r="AO234" s="8">
        <f t="shared" si="68"/>
        <v>14.01843</v>
      </c>
      <c r="AP234" s="8">
        <f t="shared" si="68"/>
        <v>18.524830000000001</v>
      </c>
      <c r="AQ234" s="8">
        <f t="shared" si="68"/>
        <v>4.3054829999999997</v>
      </c>
      <c r="AR234" s="8">
        <f t="shared" si="68"/>
        <v>6.130287</v>
      </c>
      <c r="AS234" s="8">
        <f t="shared" si="68"/>
        <v>18.524830000000001</v>
      </c>
      <c r="AT234" s="8">
        <f t="shared" si="68"/>
        <v>0.96908740000000004</v>
      </c>
      <c r="AU234" s="8">
        <f t="shared" si="68"/>
        <v>1.109937</v>
      </c>
      <c r="AV234" s="8">
        <f t="shared" si="68"/>
        <v>991.70450000000005</v>
      </c>
      <c r="AW234" s="8">
        <f t="shared" si="68"/>
        <v>990.96019999999999</v>
      </c>
      <c r="AX234" s="8">
        <f t="shared" si="68"/>
        <v>990.96019999999999</v>
      </c>
      <c r="AY234" s="8">
        <f t="shared" si="68"/>
        <v>989.03470000000004</v>
      </c>
      <c r="AZ234" s="8">
        <f>IF(AZ29=" ",0,AZ29)</f>
        <v>1090.232</v>
      </c>
      <c r="BA234" s="8">
        <f>IF(BA29=" ",0,BA29)</f>
        <v>990.42579999999998</v>
      </c>
      <c r="BB234" s="8">
        <f>IF(BB29=" ",0,BB29)</f>
        <v>1090.1089999999999</v>
      </c>
      <c r="BC234" s="8">
        <f>IF(BC29=" ",0,BC29)</f>
        <v>1009.641</v>
      </c>
      <c r="BD234" s="8">
        <f>IF(BD29=" ",0,BD29)</f>
        <v>1169.933</v>
      </c>
      <c r="BE234" s="8">
        <f t="shared" ref="BE234:BZ234" si="69">IF(BE29=" ",0,BE29)</f>
        <v>990.57360000000006</v>
      </c>
      <c r="BF234" s="8">
        <f t="shared" si="69"/>
        <v>990.50509999999997</v>
      </c>
      <c r="BG234" s="8">
        <f t="shared" si="69"/>
        <v>989.60799999999995</v>
      </c>
      <c r="BH234" s="8">
        <f t="shared" si="69"/>
        <v>0</v>
      </c>
      <c r="BI234" s="8">
        <f t="shared" si="69"/>
        <v>0</v>
      </c>
      <c r="BJ234" s="8">
        <f t="shared" si="69"/>
        <v>0</v>
      </c>
      <c r="BK234" s="8">
        <f t="shared" si="69"/>
        <v>986.39390000000003</v>
      </c>
      <c r="BL234" s="8">
        <f t="shared" si="69"/>
        <v>0</v>
      </c>
      <c r="BM234" s="8">
        <f t="shared" si="69"/>
        <v>0</v>
      </c>
      <c r="BN234" s="8">
        <f t="shared" si="69"/>
        <v>0</v>
      </c>
      <c r="BO234" s="8">
        <f t="shared" si="69"/>
        <v>0</v>
      </c>
      <c r="BP234" s="8">
        <f t="shared" si="69"/>
        <v>0</v>
      </c>
      <c r="BQ234" s="8">
        <f t="shared" si="69"/>
        <v>1114.9570000000001</v>
      </c>
      <c r="BR234" s="8">
        <f t="shared" si="69"/>
        <v>0.81492189999999998</v>
      </c>
      <c r="BS234" s="8">
        <f t="shared" si="69"/>
        <v>991.37059999999997</v>
      </c>
      <c r="BT234" s="8">
        <f t="shared" si="69"/>
        <v>991.33780000000002</v>
      </c>
      <c r="BU234" s="8">
        <f t="shared" si="69"/>
        <v>990.96019999999999</v>
      </c>
      <c r="BV234" s="8">
        <f t="shared" si="69"/>
        <v>1090.412</v>
      </c>
      <c r="BW234" s="8">
        <f t="shared" si="69"/>
        <v>1090.164</v>
      </c>
      <c r="BX234" s="8">
        <f t="shared" si="69"/>
        <v>990.96019999999999</v>
      </c>
      <c r="BY234" s="8">
        <f t="shared" si="69"/>
        <v>1017.1180000000001</v>
      </c>
      <c r="BZ234" s="8">
        <f t="shared" si="69"/>
        <v>990.96019999999999</v>
      </c>
      <c r="CA234" s="8">
        <f>IF(CA29=" ",0,CA29)</f>
        <v>1169.9690000000001</v>
      </c>
      <c r="CB234" s="8">
        <f>IF(CB29=" ",0,CB29)</f>
        <v>990.57360000000006</v>
      </c>
      <c r="CC234" s="8"/>
      <c r="CD234" s="8"/>
      <c r="CE234" s="8"/>
      <c r="CF234" s="8"/>
      <c r="CG234" s="8"/>
      <c r="CH234" s="8"/>
      <c r="CI234" s="8"/>
      <c r="CJ234" s="8"/>
      <c r="CK234" s="8"/>
      <c r="CL234" s="8"/>
      <c r="CM234" s="8"/>
      <c r="CN234" s="8"/>
      <c r="CO234" s="8"/>
      <c r="CP234" s="8"/>
      <c r="CQ234" s="8"/>
      <c r="CR234" s="8"/>
      <c r="CS234" s="8"/>
      <c r="CT234" s="8"/>
      <c r="CU234" s="8"/>
      <c r="CV234" s="8"/>
      <c r="CW234" s="8"/>
      <c r="CX234" s="8"/>
      <c r="CY234" s="8"/>
      <c r="CZ234" s="8"/>
      <c r="DA234" s="8"/>
      <c r="DB234" s="8"/>
      <c r="DC234" s="8"/>
      <c r="DD234" s="8"/>
      <c r="DE234" s="8"/>
      <c r="DF234" s="8"/>
      <c r="DG234" s="8"/>
      <c r="DH234" s="8"/>
      <c r="DI234" s="8"/>
      <c r="DJ234" s="8"/>
      <c r="DK234" s="8"/>
      <c r="DL234" s="8"/>
      <c r="DM234" s="8"/>
      <c r="DN234" s="8"/>
      <c r="DO234" s="8"/>
      <c r="DP234" s="8"/>
      <c r="DQ234" s="8"/>
      <c r="DR234" s="8"/>
      <c r="DS234" s="8"/>
      <c r="DT234" s="8"/>
      <c r="DU234" s="8"/>
      <c r="DV234" s="8"/>
      <c r="DW234" s="8"/>
      <c r="DX234" s="8"/>
      <c r="DY234" s="8"/>
      <c r="DZ234" s="8"/>
      <c r="EA234" s="8"/>
      <c r="EB234" s="8"/>
      <c r="EC234" s="8"/>
      <c r="ED234" s="8"/>
      <c r="EE234" s="8"/>
      <c r="EF234" s="8"/>
      <c r="EG234" s="8"/>
      <c r="EH234" s="8"/>
      <c r="EI234" s="8"/>
      <c r="EJ234" s="8"/>
      <c r="EK234" s="8"/>
      <c r="EL234" s="8"/>
      <c r="EM234" s="8"/>
      <c r="EN234" s="8"/>
      <c r="EO234" s="8"/>
      <c r="EP234" s="8"/>
      <c r="EQ234" s="8"/>
      <c r="ER234" s="8"/>
      <c r="ES234" s="8"/>
      <c r="ET234" s="8"/>
      <c r="EU234" s="8"/>
      <c r="EV234" s="8"/>
      <c r="EW234" s="8"/>
      <c r="EX234" s="8"/>
      <c r="EY234" s="8"/>
      <c r="EZ234" s="8"/>
      <c r="FA234" s="8"/>
      <c r="FB234" s="8"/>
      <c r="FC234" s="8"/>
      <c r="FD234" s="8"/>
      <c r="FE234" s="8"/>
      <c r="FF234" s="8"/>
      <c r="FG234" s="8"/>
      <c r="FH234" s="8"/>
      <c r="FI234" s="8"/>
      <c r="FJ234" s="8"/>
      <c r="FK234" s="8"/>
      <c r="FL234" s="8"/>
      <c r="FM234" s="8"/>
      <c r="FN234" s="8"/>
      <c r="FO234" s="8"/>
      <c r="FP234" s="8"/>
      <c r="FQ234" s="8"/>
      <c r="FR234" s="8"/>
      <c r="FS234" s="8"/>
      <c r="FT234" s="8"/>
      <c r="FU234" s="8"/>
      <c r="FV234" s="8"/>
      <c r="FW234" s="8"/>
      <c r="FX234" s="8"/>
      <c r="FY234" s="8"/>
      <c r="FZ234" s="8"/>
      <c r="GA234" s="8"/>
      <c r="GB234" s="8"/>
      <c r="GC234" s="8"/>
      <c r="GD234" s="8"/>
      <c r="GE234" s="8"/>
      <c r="GF234" s="8"/>
      <c r="GG234" s="8"/>
      <c r="GH234" s="8"/>
      <c r="GI234" s="8"/>
      <c r="GJ234" s="8"/>
      <c r="GK234" s="8"/>
      <c r="GL234" s="8"/>
      <c r="GM234" s="8"/>
      <c r="GN234" s="8"/>
      <c r="GO234" s="8"/>
      <c r="GP234" s="8"/>
      <c r="GQ234" s="8"/>
      <c r="GR234" s="8"/>
      <c r="GS234" s="8"/>
      <c r="GT234" s="8"/>
      <c r="GU234" s="8"/>
      <c r="GV234" s="8"/>
      <c r="GW234" s="8"/>
      <c r="GX234" s="8"/>
      <c r="GY234" s="8"/>
      <c r="GZ234" s="8"/>
      <c r="HA234" s="8"/>
      <c r="HB234" s="8"/>
      <c r="HC234" s="8"/>
      <c r="HD234" s="8"/>
      <c r="HE234" s="8"/>
      <c r="HF234" s="8"/>
      <c r="HG234" s="8"/>
      <c r="HH234" s="8"/>
      <c r="HI234" s="8"/>
      <c r="HJ234" s="8"/>
      <c r="HK234" s="8"/>
      <c r="HL234" s="8"/>
      <c r="HM234" s="8"/>
      <c r="HN234" s="8"/>
      <c r="HO234" s="8"/>
      <c r="HP234" s="8"/>
      <c r="HQ234" s="8"/>
      <c r="HR234" s="8"/>
      <c r="HS234" s="8"/>
      <c r="HT234" s="8"/>
      <c r="HU234" s="8"/>
      <c r="HV234" s="8"/>
      <c r="HW234" s="8"/>
      <c r="HX234" s="8"/>
      <c r="HY234" s="8"/>
      <c r="HZ234" s="8"/>
      <c r="IA234" s="8"/>
      <c r="IB234" s="8"/>
      <c r="IC234" s="8"/>
      <c r="ID234" s="8"/>
      <c r="IE234" s="8"/>
      <c r="IF234" s="8"/>
      <c r="IG234" s="8"/>
      <c r="IH234" s="8"/>
      <c r="II234" s="8"/>
      <c r="IJ234" s="8"/>
      <c r="IK234" s="8"/>
      <c r="IL234" s="8"/>
      <c r="IM234" s="8"/>
      <c r="IN234" s="8"/>
      <c r="IO234" s="8"/>
      <c r="IP234" s="8"/>
      <c r="IQ234" s="8"/>
      <c r="IR234" s="8"/>
      <c r="IS234" s="8"/>
      <c r="IT234" s="8"/>
    </row>
    <row r="235" spans="1:254" s="4" customFormat="1" ht="12" customHeight="1" x14ac:dyDescent="0.15">
      <c r="A235" s="4" t="s">
        <v>189</v>
      </c>
      <c r="C235" s="8">
        <f>IF(C27=" ",0,C27)</f>
        <v>0</v>
      </c>
      <c r="D235" s="8">
        <f t="shared" ref="D235:AY235" si="70">IF(D27=" ",0,D27)</f>
        <v>1</v>
      </c>
      <c r="E235" s="8">
        <f t="shared" si="70"/>
        <v>0</v>
      </c>
      <c r="F235" s="8">
        <f t="shared" si="70"/>
        <v>1</v>
      </c>
      <c r="G235" s="8">
        <f t="shared" si="70"/>
        <v>0</v>
      </c>
      <c r="H235" s="8">
        <f t="shared" si="70"/>
        <v>1</v>
      </c>
      <c r="I235" s="8">
        <f t="shared" si="70"/>
        <v>0</v>
      </c>
      <c r="J235" s="8">
        <f t="shared" si="70"/>
        <v>0</v>
      </c>
      <c r="K235" s="8">
        <f t="shared" si="70"/>
        <v>1</v>
      </c>
      <c r="L235" s="8">
        <f t="shared" si="70"/>
        <v>0</v>
      </c>
      <c r="M235" s="8">
        <f t="shared" si="70"/>
        <v>1</v>
      </c>
      <c r="N235" s="8">
        <f t="shared" si="70"/>
        <v>0</v>
      </c>
      <c r="O235" s="8">
        <f t="shared" si="70"/>
        <v>1</v>
      </c>
      <c r="P235" s="8">
        <f t="shared" si="70"/>
        <v>0</v>
      </c>
      <c r="Q235" s="8">
        <f t="shared" si="70"/>
        <v>1</v>
      </c>
      <c r="R235" s="8">
        <f t="shared" si="70"/>
        <v>0</v>
      </c>
      <c r="S235" s="8">
        <f t="shared" si="70"/>
        <v>1.76451E-3</v>
      </c>
      <c r="T235" s="8">
        <f t="shared" si="70"/>
        <v>1</v>
      </c>
      <c r="U235" s="8">
        <f t="shared" si="70"/>
        <v>1</v>
      </c>
      <c r="V235" s="8">
        <f t="shared" si="70"/>
        <v>1</v>
      </c>
      <c r="W235" s="8">
        <f t="shared" si="70"/>
        <v>0</v>
      </c>
      <c r="X235" s="8">
        <f t="shared" si="70"/>
        <v>1</v>
      </c>
      <c r="Y235" s="8">
        <f t="shared" si="70"/>
        <v>1</v>
      </c>
      <c r="Z235" s="8">
        <f t="shared" si="70"/>
        <v>1</v>
      </c>
      <c r="AA235" s="8">
        <f t="shared" si="70"/>
        <v>1</v>
      </c>
      <c r="AB235" s="8">
        <f t="shared" si="70"/>
        <v>0</v>
      </c>
      <c r="AC235" s="8">
        <f t="shared" si="70"/>
        <v>0</v>
      </c>
      <c r="AD235" s="8">
        <f t="shared" si="70"/>
        <v>1</v>
      </c>
      <c r="AE235" s="8">
        <f t="shared" si="70"/>
        <v>0</v>
      </c>
      <c r="AF235" s="8">
        <f t="shared" si="70"/>
        <v>0</v>
      </c>
      <c r="AG235" s="8">
        <f t="shared" si="70"/>
        <v>1</v>
      </c>
      <c r="AH235" s="8">
        <f t="shared" si="70"/>
        <v>0</v>
      </c>
      <c r="AI235" s="8">
        <f t="shared" si="70"/>
        <v>0</v>
      </c>
      <c r="AJ235" s="8">
        <f t="shared" si="70"/>
        <v>0</v>
      </c>
      <c r="AK235" s="8">
        <f t="shared" si="70"/>
        <v>1</v>
      </c>
      <c r="AL235" s="8">
        <f t="shared" si="70"/>
        <v>1</v>
      </c>
      <c r="AM235" s="8">
        <f t="shared" si="70"/>
        <v>0</v>
      </c>
      <c r="AN235" s="8">
        <f t="shared" si="70"/>
        <v>0</v>
      </c>
      <c r="AO235" s="8">
        <f t="shared" si="70"/>
        <v>1</v>
      </c>
      <c r="AP235" s="8">
        <f t="shared" si="70"/>
        <v>1</v>
      </c>
      <c r="AQ235" s="8">
        <f t="shared" si="70"/>
        <v>1</v>
      </c>
      <c r="AR235" s="8">
        <f t="shared" si="70"/>
        <v>1</v>
      </c>
      <c r="AS235" s="8">
        <f t="shared" si="70"/>
        <v>1</v>
      </c>
      <c r="AT235" s="8">
        <f t="shared" si="70"/>
        <v>1</v>
      </c>
      <c r="AU235" s="8">
        <f t="shared" si="70"/>
        <v>1</v>
      </c>
      <c r="AV235" s="8">
        <f t="shared" si="70"/>
        <v>0</v>
      </c>
      <c r="AW235" s="8">
        <f t="shared" si="70"/>
        <v>0</v>
      </c>
      <c r="AX235" s="8">
        <f t="shared" si="70"/>
        <v>0</v>
      </c>
      <c r="AY235" s="8">
        <f t="shared" si="70"/>
        <v>0</v>
      </c>
      <c r="AZ235" s="8">
        <f t="shared" ref="AZ235:BD236" si="71">IF(AZ27=" ",0,AZ27)</f>
        <v>0</v>
      </c>
      <c r="BA235" s="8">
        <f t="shared" si="71"/>
        <v>0</v>
      </c>
      <c r="BB235" s="8">
        <f t="shared" si="71"/>
        <v>0</v>
      </c>
      <c r="BC235" s="8">
        <f t="shared" si="71"/>
        <v>0</v>
      </c>
      <c r="BD235" s="8">
        <f t="shared" si="71"/>
        <v>0</v>
      </c>
      <c r="BE235" s="8">
        <f t="shared" ref="BE235:BZ235" si="72">IF(BE27=" ",0,BE27)</f>
        <v>0</v>
      </c>
      <c r="BF235" s="8">
        <f t="shared" si="72"/>
        <v>0</v>
      </c>
      <c r="BG235" s="8">
        <f t="shared" si="72"/>
        <v>0</v>
      </c>
      <c r="BH235" s="8">
        <f t="shared" si="72"/>
        <v>0</v>
      </c>
      <c r="BI235" s="8">
        <f t="shared" si="72"/>
        <v>0</v>
      </c>
      <c r="BJ235" s="8">
        <f t="shared" si="72"/>
        <v>0</v>
      </c>
      <c r="BK235" s="8">
        <f t="shared" si="72"/>
        <v>0</v>
      </c>
      <c r="BL235" s="8">
        <f t="shared" si="72"/>
        <v>0</v>
      </c>
      <c r="BM235" s="8">
        <f t="shared" si="72"/>
        <v>0</v>
      </c>
      <c r="BN235" s="8">
        <f t="shared" si="72"/>
        <v>0</v>
      </c>
      <c r="BO235" s="8">
        <f t="shared" si="72"/>
        <v>0</v>
      </c>
      <c r="BP235" s="8">
        <f t="shared" si="72"/>
        <v>0</v>
      </c>
      <c r="BQ235" s="8">
        <f t="shared" si="72"/>
        <v>0</v>
      </c>
      <c r="BR235" s="8">
        <f t="shared" si="72"/>
        <v>0.75718390000000002</v>
      </c>
      <c r="BS235" s="8">
        <f t="shared" si="72"/>
        <v>0</v>
      </c>
      <c r="BT235" s="8">
        <f t="shared" si="72"/>
        <v>0</v>
      </c>
      <c r="BU235" s="8">
        <f t="shared" si="72"/>
        <v>0</v>
      </c>
      <c r="BV235" s="8">
        <f t="shared" si="72"/>
        <v>0</v>
      </c>
      <c r="BW235" s="8">
        <f t="shared" si="72"/>
        <v>0</v>
      </c>
      <c r="BX235" s="8">
        <f t="shared" si="72"/>
        <v>0</v>
      </c>
      <c r="BY235" s="8">
        <f t="shared" si="72"/>
        <v>0</v>
      </c>
      <c r="BZ235" s="8">
        <f t="shared" si="72"/>
        <v>0</v>
      </c>
      <c r="CA235" s="8">
        <f>IF(CA27=" ",0,CA27)</f>
        <v>0</v>
      </c>
      <c r="CB235" s="8">
        <f>IF(CB27=" ",0,CB27)</f>
        <v>0</v>
      </c>
      <c r="CC235" s="8"/>
      <c r="CD235" s="8"/>
      <c r="CE235" s="8"/>
      <c r="CF235" s="8"/>
      <c r="CG235" s="8"/>
      <c r="CH235" s="8"/>
      <c r="CI235" s="8"/>
      <c r="CJ235" s="8"/>
      <c r="CK235" s="8"/>
      <c r="CL235" s="8"/>
      <c r="CM235" s="8"/>
      <c r="CN235" s="8"/>
      <c r="CO235" s="8"/>
      <c r="CP235" s="8"/>
      <c r="CQ235" s="8"/>
      <c r="CR235" s="8"/>
      <c r="CS235" s="8"/>
      <c r="CT235" s="8"/>
      <c r="CU235" s="8"/>
      <c r="CV235" s="8"/>
      <c r="CW235" s="8"/>
      <c r="CX235" s="8"/>
      <c r="CY235" s="8"/>
      <c r="CZ235" s="8"/>
      <c r="DA235" s="8"/>
      <c r="DB235" s="8"/>
      <c r="DC235" s="8"/>
      <c r="DD235" s="8"/>
      <c r="DE235" s="8"/>
      <c r="DF235" s="8"/>
      <c r="DG235" s="8"/>
      <c r="DH235" s="8"/>
      <c r="DI235" s="8"/>
      <c r="DJ235" s="8"/>
      <c r="DK235" s="8"/>
      <c r="DL235" s="8"/>
      <c r="DM235" s="8"/>
      <c r="DN235" s="8"/>
      <c r="DO235" s="8"/>
      <c r="DP235" s="8"/>
      <c r="DQ235" s="8"/>
      <c r="DR235" s="8"/>
      <c r="DS235" s="8"/>
      <c r="DT235" s="8"/>
      <c r="DU235" s="8"/>
      <c r="DV235" s="8"/>
      <c r="DW235" s="8"/>
      <c r="DX235" s="8"/>
      <c r="DY235" s="8"/>
      <c r="DZ235" s="8"/>
      <c r="EA235" s="8"/>
      <c r="EB235" s="8"/>
      <c r="EC235" s="8"/>
      <c r="ED235" s="8"/>
      <c r="EE235" s="8"/>
      <c r="EF235" s="8"/>
      <c r="EG235" s="8"/>
      <c r="EH235" s="8"/>
      <c r="EI235" s="8"/>
      <c r="EJ235" s="8"/>
      <c r="EK235" s="8"/>
      <c r="EL235" s="8"/>
      <c r="EM235" s="8"/>
      <c r="EN235" s="8"/>
      <c r="EO235" s="8"/>
      <c r="EP235" s="8"/>
      <c r="EQ235" s="8"/>
      <c r="ER235" s="8"/>
      <c r="ES235" s="8"/>
      <c r="ET235" s="8"/>
      <c r="EU235" s="8"/>
      <c r="EV235" s="8"/>
      <c r="EW235" s="8"/>
      <c r="EX235" s="8"/>
      <c r="EY235" s="8"/>
      <c r="EZ235" s="8"/>
      <c r="FA235" s="8"/>
      <c r="FB235" s="8"/>
      <c r="FC235" s="8"/>
      <c r="FD235" s="8"/>
      <c r="FE235" s="8"/>
      <c r="FF235" s="8"/>
      <c r="FG235" s="8"/>
      <c r="FH235" s="8"/>
      <c r="FI235" s="8"/>
      <c r="FJ235" s="8"/>
      <c r="FK235" s="8"/>
      <c r="FL235" s="8"/>
      <c r="FM235" s="8"/>
      <c r="FN235" s="8"/>
      <c r="FO235" s="8"/>
      <c r="FP235" s="8"/>
      <c r="FQ235" s="8"/>
      <c r="FR235" s="8"/>
      <c r="FS235" s="8"/>
      <c r="FT235" s="8"/>
      <c r="FU235" s="8"/>
      <c r="FV235" s="8"/>
      <c r="FW235" s="8"/>
      <c r="FX235" s="8"/>
      <c r="FY235" s="8"/>
      <c r="FZ235" s="8"/>
      <c r="GA235" s="8"/>
      <c r="GB235" s="8"/>
      <c r="GC235" s="8"/>
      <c r="GD235" s="8"/>
      <c r="GE235" s="8"/>
      <c r="GF235" s="8"/>
      <c r="GG235" s="8"/>
      <c r="GH235" s="8"/>
      <c r="GI235" s="8"/>
      <c r="GJ235" s="8"/>
      <c r="GK235" s="8"/>
      <c r="GL235" s="8"/>
      <c r="GM235" s="8"/>
      <c r="GN235" s="8"/>
      <c r="GO235" s="8"/>
      <c r="GP235" s="8"/>
      <c r="GQ235" s="8"/>
      <c r="GR235" s="8"/>
      <c r="GS235" s="8"/>
      <c r="GT235" s="8"/>
      <c r="GU235" s="8"/>
      <c r="GV235" s="8"/>
      <c r="GW235" s="8"/>
      <c r="GX235" s="8"/>
      <c r="GY235" s="8"/>
      <c r="GZ235" s="8"/>
      <c r="HA235" s="8"/>
      <c r="HB235" s="8"/>
      <c r="HC235" s="8"/>
      <c r="HD235" s="8"/>
      <c r="HE235" s="8"/>
      <c r="HF235" s="8"/>
      <c r="HG235" s="8"/>
      <c r="HH235" s="8"/>
      <c r="HI235" s="8"/>
      <c r="HJ235" s="8"/>
      <c r="HK235" s="8"/>
      <c r="HL235" s="8"/>
      <c r="HM235" s="8"/>
      <c r="HN235" s="8"/>
      <c r="HO235" s="8"/>
      <c r="HP235" s="8"/>
      <c r="HQ235" s="8"/>
      <c r="HR235" s="8"/>
      <c r="HS235" s="8"/>
      <c r="HT235" s="8"/>
      <c r="HU235" s="8"/>
      <c r="HV235" s="8"/>
      <c r="HW235" s="8"/>
      <c r="HX235" s="8"/>
      <c r="HY235" s="8"/>
      <c r="HZ235" s="8"/>
      <c r="IA235" s="8"/>
      <c r="IB235" s="8"/>
      <c r="IC235" s="8"/>
      <c r="ID235" s="8"/>
      <c r="IE235" s="8"/>
      <c r="IF235" s="8"/>
      <c r="IG235" s="8"/>
      <c r="IH235" s="8"/>
      <c r="II235" s="8"/>
      <c r="IJ235" s="8"/>
      <c r="IK235" s="8"/>
      <c r="IL235" s="8"/>
      <c r="IM235" s="8"/>
      <c r="IN235" s="8"/>
      <c r="IO235" s="8"/>
      <c r="IP235" s="8"/>
      <c r="IQ235" s="8"/>
      <c r="IR235" s="8"/>
      <c r="IS235" s="8"/>
      <c r="IT235" s="8"/>
    </row>
    <row r="236" spans="1:254" s="4" customFormat="1" ht="12" customHeight="1" x14ac:dyDescent="0.15">
      <c r="A236" s="4" t="s">
        <v>190</v>
      </c>
      <c r="C236" s="8">
        <f>IF(C28=" ",0,C28)</f>
        <v>0</v>
      </c>
      <c r="D236" s="8">
        <f t="shared" ref="D236:AY236" si="73">IF(D28=" ",0,D28)</f>
        <v>0</v>
      </c>
      <c r="E236" s="8">
        <f t="shared" si="73"/>
        <v>0</v>
      </c>
      <c r="F236" s="8">
        <f t="shared" si="73"/>
        <v>0</v>
      </c>
      <c r="G236" s="8">
        <f t="shared" si="73"/>
        <v>0</v>
      </c>
      <c r="H236" s="8">
        <f t="shared" si="73"/>
        <v>0</v>
      </c>
      <c r="I236" s="8">
        <f t="shared" si="73"/>
        <v>0</v>
      </c>
      <c r="J236" s="8">
        <f t="shared" si="73"/>
        <v>0</v>
      </c>
      <c r="K236" s="8">
        <f t="shared" si="73"/>
        <v>0</v>
      </c>
      <c r="L236" s="8">
        <f t="shared" si="73"/>
        <v>0</v>
      </c>
      <c r="M236" s="8">
        <f t="shared" si="73"/>
        <v>0</v>
      </c>
      <c r="N236" s="8">
        <f t="shared" si="73"/>
        <v>0.35759950000000001</v>
      </c>
      <c r="O236" s="8">
        <f t="shared" si="73"/>
        <v>0</v>
      </c>
      <c r="P236" s="8">
        <f t="shared" si="73"/>
        <v>0</v>
      </c>
      <c r="Q236" s="8">
        <f t="shared" si="73"/>
        <v>0</v>
      </c>
      <c r="R236" s="8">
        <f t="shared" si="73"/>
        <v>0</v>
      </c>
      <c r="S236" s="8">
        <f t="shared" si="73"/>
        <v>0</v>
      </c>
      <c r="T236" s="8">
        <f t="shared" si="73"/>
        <v>0</v>
      </c>
      <c r="U236" s="8">
        <f t="shared" si="73"/>
        <v>0</v>
      </c>
      <c r="V236" s="8">
        <f t="shared" si="73"/>
        <v>0</v>
      </c>
      <c r="W236" s="8">
        <f t="shared" si="73"/>
        <v>0.87750669999999997</v>
      </c>
      <c r="X236" s="8">
        <f t="shared" si="73"/>
        <v>0</v>
      </c>
      <c r="Y236" s="8">
        <f t="shared" si="73"/>
        <v>0</v>
      </c>
      <c r="Z236" s="8">
        <f t="shared" si="73"/>
        <v>0</v>
      </c>
      <c r="AA236" s="8">
        <f t="shared" si="73"/>
        <v>0</v>
      </c>
      <c r="AB236" s="8">
        <f t="shared" si="73"/>
        <v>0</v>
      </c>
      <c r="AC236" s="8">
        <f t="shared" si="73"/>
        <v>0</v>
      </c>
      <c r="AD236" s="8">
        <f t="shared" si="73"/>
        <v>0</v>
      </c>
      <c r="AE236" s="8">
        <f t="shared" si="73"/>
        <v>0</v>
      </c>
      <c r="AF236" s="8">
        <f t="shared" si="73"/>
        <v>0</v>
      </c>
      <c r="AG236" s="8">
        <f t="shared" si="73"/>
        <v>0</v>
      </c>
      <c r="AH236" s="8">
        <f t="shared" si="73"/>
        <v>0</v>
      </c>
      <c r="AI236" s="8">
        <f t="shared" si="73"/>
        <v>0</v>
      </c>
      <c r="AJ236" s="8">
        <f t="shared" si="73"/>
        <v>4.11054E-4</v>
      </c>
      <c r="AK236" s="8">
        <f t="shared" si="73"/>
        <v>0</v>
      </c>
      <c r="AL236" s="8">
        <f t="shared" si="73"/>
        <v>0</v>
      </c>
      <c r="AM236" s="8">
        <f t="shared" si="73"/>
        <v>0</v>
      </c>
      <c r="AN236" s="8">
        <f t="shared" si="73"/>
        <v>0</v>
      </c>
      <c r="AO236" s="8">
        <f t="shared" si="73"/>
        <v>0</v>
      </c>
      <c r="AP236" s="8">
        <f t="shared" si="73"/>
        <v>0</v>
      </c>
      <c r="AQ236" s="8">
        <f t="shared" si="73"/>
        <v>0</v>
      </c>
      <c r="AR236" s="8">
        <f t="shared" si="73"/>
        <v>0</v>
      </c>
      <c r="AS236" s="8">
        <f t="shared" si="73"/>
        <v>0</v>
      </c>
      <c r="AT236" s="8">
        <f t="shared" si="73"/>
        <v>0</v>
      </c>
      <c r="AU236" s="8">
        <f t="shared" si="73"/>
        <v>0</v>
      </c>
      <c r="AV236" s="8">
        <f t="shared" si="73"/>
        <v>0</v>
      </c>
      <c r="AW236" s="8">
        <f t="shared" si="73"/>
        <v>0</v>
      </c>
      <c r="AX236" s="8">
        <f t="shared" si="73"/>
        <v>0</v>
      </c>
      <c r="AY236" s="8">
        <f t="shared" si="73"/>
        <v>0</v>
      </c>
      <c r="AZ236" s="8">
        <f t="shared" si="71"/>
        <v>0</v>
      </c>
      <c r="BA236" s="8">
        <f t="shared" si="71"/>
        <v>0</v>
      </c>
      <c r="BB236" s="8">
        <f t="shared" si="71"/>
        <v>0</v>
      </c>
      <c r="BC236" s="8">
        <f t="shared" si="71"/>
        <v>0</v>
      </c>
      <c r="BD236" s="8">
        <f t="shared" si="71"/>
        <v>0</v>
      </c>
      <c r="BE236" s="8">
        <f t="shared" ref="BE236:BZ236" si="74">IF(BE28=" ",0,BE28)</f>
        <v>0</v>
      </c>
      <c r="BF236" s="8">
        <f t="shared" si="74"/>
        <v>0</v>
      </c>
      <c r="BG236" s="8">
        <f t="shared" si="74"/>
        <v>3.5927000000000002E-4</v>
      </c>
      <c r="BH236" s="8">
        <f t="shared" si="74"/>
        <v>0</v>
      </c>
      <c r="BI236" s="8">
        <f t="shared" si="74"/>
        <v>0</v>
      </c>
      <c r="BJ236" s="8">
        <f t="shared" si="74"/>
        <v>0</v>
      </c>
      <c r="BK236" s="8">
        <f t="shared" si="74"/>
        <v>0</v>
      </c>
      <c r="BL236" s="8">
        <f t="shared" si="74"/>
        <v>0</v>
      </c>
      <c r="BM236" s="8">
        <f t="shared" si="74"/>
        <v>0</v>
      </c>
      <c r="BN236" s="8">
        <f t="shared" si="74"/>
        <v>0</v>
      </c>
      <c r="BO236" s="8">
        <f t="shared" si="74"/>
        <v>0</v>
      </c>
      <c r="BP236" s="8">
        <f t="shared" si="74"/>
        <v>0</v>
      </c>
      <c r="BQ236" s="8">
        <f t="shared" si="74"/>
        <v>0.34188839999999998</v>
      </c>
      <c r="BR236" s="8">
        <f t="shared" si="74"/>
        <v>2.1053599999999999E-2</v>
      </c>
      <c r="BS236" s="8">
        <f t="shared" si="74"/>
        <v>0</v>
      </c>
      <c r="BT236" s="8">
        <f t="shared" si="74"/>
        <v>0</v>
      </c>
      <c r="BU236" s="8">
        <f t="shared" si="74"/>
        <v>0</v>
      </c>
      <c r="BV236" s="8">
        <f t="shared" si="74"/>
        <v>0</v>
      </c>
      <c r="BW236" s="8">
        <f t="shared" si="74"/>
        <v>0</v>
      </c>
      <c r="BX236" s="8">
        <f t="shared" si="74"/>
        <v>0</v>
      </c>
      <c r="BY236" s="8">
        <f t="shared" si="74"/>
        <v>0</v>
      </c>
      <c r="BZ236" s="8">
        <f t="shared" si="74"/>
        <v>0</v>
      </c>
      <c r="CA236" s="8">
        <f>IF(CA28=" ",0,CA28)</f>
        <v>0</v>
      </c>
      <c r="CB236" s="8">
        <f>IF(CB28=" ",0,CB28)</f>
        <v>0</v>
      </c>
      <c r="CC236" s="8"/>
      <c r="CD236" s="8"/>
      <c r="CE236" s="8"/>
      <c r="CF236" s="8"/>
      <c r="CG236" s="8"/>
      <c r="CH236" s="8"/>
      <c r="CI236" s="8"/>
      <c r="CJ236" s="8"/>
      <c r="CK236" s="8"/>
      <c r="CL236" s="8"/>
      <c r="CM236" s="8"/>
      <c r="CN236" s="8"/>
      <c r="CO236" s="8"/>
      <c r="CP236" s="8"/>
      <c r="CQ236" s="8"/>
      <c r="CR236" s="8"/>
      <c r="CS236" s="8"/>
      <c r="CT236" s="8"/>
      <c r="CU236" s="8"/>
      <c r="CV236" s="8"/>
      <c r="CW236" s="8"/>
      <c r="CX236" s="8"/>
      <c r="CY236" s="8"/>
      <c r="CZ236" s="8"/>
      <c r="DA236" s="8"/>
      <c r="DB236" s="8"/>
      <c r="DC236" s="8"/>
      <c r="DD236" s="8"/>
      <c r="DE236" s="8"/>
      <c r="DF236" s="8"/>
      <c r="DG236" s="8"/>
      <c r="DH236" s="8"/>
      <c r="DI236" s="8"/>
      <c r="DJ236" s="8"/>
      <c r="DK236" s="8"/>
      <c r="DL236" s="8"/>
      <c r="DM236" s="8"/>
      <c r="DN236" s="8"/>
      <c r="DO236" s="8"/>
      <c r="DP236" s="8"/>
      <c r="DQ236" s="8"/>
      <c r="DR236" s="8"/>
      <c r="DS236" s="8"/>
      <c r="DT236" s="8"/>
      <c r="DU236" s="8"/>
      <c r="DV236" s="8"/>
      <c r="DW236" s="8"/>
      <c r="DX236" s="8"/>
      <c r="DY236" s="8"/>
      <c r="DZ236" s="8"/>
      <c r="EA236" s="8"/>
      <c r="EB236" s="8"/>
      <c r="EC236" s="8"/>
      <c r="ED236" s="8"/>
      <c r="EE236" s="8"/>
      <c r="EF236" s="8"/>
      <c r="EG236" s="8"/>
      <c r="EH236" s="8"/>
      <c r="EI236" s="8"/>
      <c r="EJ236" s="8"/>
      <c r="EK236" s="8"/>
      <c r="EL236" s="8"/>
      <c r="EM236" s="8"/>
      <c r="EN236" s="8"/>
      <c r="EO236" s="8"/>
      <c r="EP236" s="8"/>
      <c r="EQ236" s="8"/>
      <c r="ER236" s="8"/>
      <c r="ES236" s="8"/>
      <c r="ET236" s="8"/>
      <c r="EU236" s="8"/>
      <c r="EV236" s="8"/>
      <c r="EW236" s="8"/>
      <c r="EX236" s="8"/>
      <c r="EY236" s="8"/>
      <c r="EZ236" s="8"/>
      <c r="FA236" s="8"/>
      <c r="FB236" s="8"/>
      <c r="FC236" s="8"/>
      <c r="FD236" s="8"/>
      <c r="FE236" s="8"/>
      <c r="FF236" s="8"/>
      <c r="FG236" s="8"/>
      <c r="FH236" s="8"/>
      <c r="FI236" s="8"/>
      <c r="FJ236" s="8"/>
      <c r="FK236" s="8"/>
      <c r="FL236" s="8"/>
      <c r="FM236" s="8"/>
      <c r="FN236" s="8"/>
      <c r="FO236" s="8"/>
      <c r="FP236" s="8"/>
      <c r="FQ236" s="8"/>
      <c r="FR236" s="8"/>
      <c r="FS236" s="8"/>
      <c r="FT236" s="8"/>
      <c r="FU236" s="8"/>
      <c r="FV236" s="8"/>
      <c r="FW236" s="8"/>
      <c r="FX236" s="8"/>
      <c r="FY236" s="8"/>
      <c r="FZ236" s="8"/>
      <c r="GA236" s="8"/>
      <c r="GB236" s="8"/>
      <c r="GC236" s="8"/>
      <c r="GD236" s="8"/>
      <c r="GE236" s="8"/>
      <c r="GF236" s="8"/>
      <c r="GG236" s="8"/>
      <c r="GH236" s="8"/>
      <c r="GI236" s="8"/>
      <c r="GJ236" s="8"/>
      <c r="GK236" s="8"/>
      <c r="GL236" s="8"/>
      <c r="GM236" s="8"/>
      <c r="GN236" s="8"/>
      <c r="GO236" s="8"/>
      <c r="GP236" s="8"/>
      <c r="GQ236" s="8"/>
      <c r="GR236" s="8"/>
      <c r="GS236" s="8"/>
      <c r="GT236" s="8"/>
      <c r="GU236" s="8"/>
      <c r="GV236" s="8"/>
      <c r="GW236" s="8"/>
      <c r="GX236" s="8"/>
      <c r="GY236" s="8"/>
      <c r="GZ236" s="8"/>
      <c r="HA236" s="8"/>
      <c r="HB236" s="8"/>
      <c r="HC236" s="8"/>
      <c r="HD236" s="8"/>
      <c r="HE236" s="8"/>
      <c r="HF236" s="8"/>
      <c r="HG236" s="8"/>
      <c r="HH236" s="8"/>
      <c r="HI236" s="8"/>
      <c r="HJ236" s="8"/>
      <c r="HK236" s="8"/>
      <c r="HL236" s="8"/>
      <c r="HM236" s="8"/>
      <c r="HN236" s="8"/>
      <c r="HO236" s="8"/>
      <c r="HP236" s="8"/>
      <c r="HQ236" s="8"/>
      <c r="HR236" s="8"/>
      <c r="HS236" s="8"/>
      <c r="HT236" s="8"/>
      <c r="HU236" s="8"/>
      <c r="HV236" s="8"/>
      <c r="HW236" s="8"/>
      <c r="HX236" s="8"/>
      <c r="HY236" s="8"/>
      <c r="HZ236" s="8"/>
      <c r="IA236" s="8"/>
      <c r="IB236" s="8"/>
      <c r="IC236" s="8"/>
      <c r="ID236" s="8"/>
      <c r="IE236" s="8"/>
      <c r="IF236" s="8"/>
      <c r="IG236" s="8"/>
      <c r="IH236" s="8"/>
      <c r="II236" s="8"/>
      <c r="IJ236" s="8"/>
      <c r="IK236" s="8"/>
      <c r="IL236" s="8"/>
      <c r="IM236" s="8"/>
      <c r="IN236" s="8"/>
      <c r="IO236" s="8"/>
      <c r="IP236" s="8"/>
      <c r="IQ236" s="8"/>
      <c r="IR236" s="8"/>
      <c r="IS236" s="8"/>
      <c r="IT236" s="8"/>
    </row>
    <row r="237" spans="1:254" s="4" customFormat="1" ht="12" customHeight="1" x14ac:dyDescent="0.15">
      <c r="A237" s="4" t="s">
        <v>191</v>
      </c>
      <c r="B237" s="5" t="s">
        <v>192</v>
      </c>
      <c r="C237" s="9">
        <f>IF(C30=" ",0,C30)</f>
        <v>157.9</v>
      </c>
      <c r="D237" s="9">
        <f t="shared" ref="D237:AY237" si="75">IF(D30=" ",0,D30)</f>
        <v>203.8</v>
      </c>
      <c r="E237" s="9">
        <f t="shared" si="75"/>
        <v>173</v>
      </c>
      <c r="F237" s="9">
        <f t="shared" si="75"/>
        <v>173</v>
      </c>
      <c r="G237" s="9">
        <f t="shared" si="75"/>
        <v>141.80000000000001</v>
      </c>
      <c r="H237" s="9">
        <f t="shared" si="75"/>
        <v>141.80000000000001</v>
      </c>
      <c r="I237" s="9">
        <f t="shared" si="75"/>
        <v>50</v>
      </c>
      <c r="J237" s="9">
        <f t="shared" si="75"/>
        <v>50</v>
      </c>
      <c r="K237" s="9">
        <f t="shared" si="75"/>
        <v>50</v>
      </c>
      <c r="L237" s="9">
        <f t="shared" si="75"/>
        <v>39.799999999999997</v>
      </c>
      <c r="M237" s="9">
        <f t="shared" si="75"/>
        <v>50.7</v>
      </c>
      <c r="N237" s="9">
        <f t="shared" si="75"/>
        <v>192.6</v>
      </c>
      <c r="O237" s="9">
        <f t="shared" si="75"/>
        <v>192.6</v>
      </c>
      <c r="P237" s="9">
        <f t="shared" si="75"/>
        <v>142</v>
      </c>
      <c r="Q237" s="9">
        <f t="shared" si="75"/>
        <v>142</v>
      </c>
      <c r="R237" s="9">
        <f t="shared" si="75"/>
        <v>55</v>
      </c>
      <c r="S237" s="9">
        <f t="shared" si="75"/>
        <v>111.1</v>
      </c>
      <c r="T237" s="9">
        <f t="shared" si="75"/>
        <v>55</v>
      </c>
      <c r="U237" s="9">
        <f t="shared" si="75"/>
        <v>160.4</v>
      </c>
      <c r="V237" s="9">
        <f t="shared" si="75"/>
        <v>120.7</v>
      </c>
      <c r="W237" s="9">
        <f t="shared" si="75"/>
        <v>95.1</v>
      </c>
      <c r="X237" s="9">
        <f t="shared" si="75"/>
        <v>51.3</v>
      </c>
      <c r="Y237" s="9">
        <f t="shared" si="75"/>
        <v>43.7</v>
      </c>
      <c r="Z237" s="9">
        <f t="shared" si="75"/>
        <v>39.341470000000001</v>
      </c>
      <c r="AA237" s="9">
        <f t="shared" si="75"/>
        <v>59.09816</v>
      </c>
      <c r="AB237" s="9">
        <f t="shared" si="75"/>
        <v>71</v>
      </c>
      <c r="AC237" s="9">
        <f t="shared" si="75"/>
        <v>50</v>
      </c>
      <c r="AD237" s="9">
        <f t="shared" si="75"/>
        <v>118.2</v>
      </c>
      <c r="AE237" s="9">
        <f t="shared" si="75"/>
        <v>192.4</v>
      </c>
      <c r="AF237" s="9">
        <f t="shared" si="75"/>
        <v>50</v>
      </c>
      <c r="AG237" s="9">
        <f t="shared" si="75"/>
        <v>45</v>
      </c>
      <c r="AH237" s="9">
        <f t="shared" si="75"/>
        <v>40</v>
      </c>
      <c r="AI237" s="9">
        <f t="shared" si="75"/>
        <v>40</v>
      </c>
      <c r="AJ237" s="9">
        <f t="shared" si="75"/>
        <v>40</v>
      </c>
      <c r="AK237" s="9">
        <f t="shared" si="75"/>
        <v>35</v>
      </c>
      <c r="AL237" s="9">
        <f t="shared" si="75"/>
        <v>36.355559999999997</v>
      </c>
      <c r="AM237" s="9">
        <f t="shared" si="75"/>
        <v>35</v>
      </c>
      <c r="AN237" s="9">
        <f t="shared" si="75"/>
        <v>30</v>
      </c>
      <c r="AO237" s="9">
        <f t="shared" si="75"/>
        <v>147</v>
      </c>
      <c r="AP237" s="9">
        <f t="shared" si="75"/>
        <v>50.7</v>
      </c>
      <c r="AQ237" s="9">
        <f t="shared" si="75"/>
        <v>147</v>
      </c>
      <c r="AR237" s="9">
        <f t="shared" si="75"/>
        <v>34</v>
      </c>
      <c r="AS237" s="9">
        <f t="shared" si="75"/>
        <v>50.7</v>
      </c>
      <c r="AT237" s="9">
        <f t="shared" si="75"/>
        <v>90</v>
      </c>
      <c r="AU237" s="9">
        <f t="shared" si="75"/>
        <v>35.200000000000003</v>
      </c>
      <c r="AV237" s="9">
        <f t="shared" si="75"/>
        <v>35</v>
      </c>
      <c r="AW237" s="9">
        <f t="shared" si="75"/>
        <v>36.403469999999999</v>
      </c>
      <c r="AX237" s="9">
        <f t="shared" si="75"/>
        <v>36.403469999999999</v>
      </c>
      <c r="AY237" s="9">
        <f t="shared" si="75"/>
        <v>40</v>
      </c>
      <c r="AZ237" s="9">
        <f t="shared" ref="AZ237:BD238" si="76">IF(AZ30=" ",0,AZ30)</f>
        <v>75.547709999999995</v>
      </c>
      <c r="BA237" s="9">
        <f t="shared" si="76"/>
        <v>40</v>
      </c>
      <c r="BB237" s="9">
        <f t="shared" si="76"/>
        <v>75.712209999999999</v>
      </c>
      <c r="BC237" s="9">
        <f t="shared" si="76"/>
        <v>43.255519999999997</v>
      </c>
      <c r="BD237" s="9">
        <f t="shared" si="76"/>
        <v>43.308250000000001</v>
      </c>
      <c r="BE237" s="9">
        <f t="shared" ref="BE237:BZ237" si="77">IF(BE30=" ",0,BE30)</f>
        <v>40</v>
      </c>
      <c r="BF237" s="9">
        <f t="shared" si="77"/>
        <v>40.127330000000001</v>
      </c>
      <c r="BG237" s="9">
        <f t="shared" si="77"/>
        <v>40.005830000000003</v>
      </c>
      <c r="BH237" s="9">
        <f t="shared" si="77"/>
        <v>0</v>
      </c>
      <c r="BI237" s="9">
        <f t="shared" si="77"/>
        <v>0</v>
      </c>
      <c r="BJ237" s="9">
        <f t="shared" si="77"/>
        <v>0</v>
      </c>
      <c r="BK237" s="9">
        <f t="shared" si="77"/>
        <v>39.341470000000001</v>
      </c>
      <c r="BL237" s="9">
        <f t="shared" si="77"/>
        <v>0</v>
      </c>
      <c r="BM237" s="9">
        <f t="shared" si="77"/>
        <v>0</v>
      </c>
      <c r="BN237" s="9">
        <f t="shared" si="77"/>
        <v>0</v>
      </c>
      <c r="BO237" s="9">
        <f t="shared" si="77"/>
        <v>0</v>
      </c>
      <c r="BP237" s="9">
        <f t="shared" si="77"/>
        <v>0</v>
      </c>
      <c r="BQ237" s="9">
        <f t="shared" si="77"/>
        <v>45.025280000000002</v>
      </c>
      <c r="BR237" s="9">
        <f t="shared" si="77"/>
        <v>68.760909999999996</v>
      </c>
      <c r="BS237" s="9">
        <f t="shared" si="77"/>
        <v>35.630450000000003</v>
      </c>
      <c r="BT237" s="9">
        <f t="shared" si="77"/>
        <v>35.692390000000003</v>
      </c>
      <c r="BU237" s="9">
        <f t="shared" si="77"/>
        <v>36.403469999999999</v>
      </c>
      <c r="BV237" s="9">
        <f t="shared" si="77"/>
        <v>75.306550000000001</v>
      </c>
      <c r="BW237" s="9">
        <f t="shared" si="77"/>
        <v>75.638739999999999</v>
      </c>
      <c r="BX237" s="9">
        <f t="shared" si="77"/>
        <v>36.403469999999999</v>
      </c>
      <c r="BY237" s="9">
        <f t="shared" si="77"/>
        <v>43.846240000000002</v>
      </c>
      <c r="BZ237" s="9">
        <f t="shared" si="77"/>
        <v>36.403469999999999</v>
      </c>
      <c r="CA237" s="9">
        <f>IF(CA30=" ",0,CA30)</f>
        <v>43.255519999999997</v>
      </c>
      <c r="CB237" s="9">
        <f>IF(CB30=" ",0,CB30)</f>
        <v>40</v>
      </c>
      <c r="CC237" s="9"/>
      <c r="CD237" s="9"/>
      <c r="CE237" s="9"/>
      <c r="CF237" s="9"/>
      <c r="CG237" s="9"/>
      <c r="CH237" s="9"/>
      <c r="CI237" s="9"/>
      <c r="CJ237" s="9"/>
      <c r="CK237" s="9"/>
      <c r="CL237" s="9"/>
      <c r="CM237" s="9"/>
      <c r="CN237" s="9"/>
      <c r="CO237" s="9"/>
      <c r="CP237" s="9"/>
      <c r="CQ237" s="9"/>
      <c r="CR237" s="9"/>
      <c r="CS237" s="9"/>
      <c r="CT237" s="9"/>
      <c r="CU237" s="9"/>
      <c r="CV237" s="9"/>
      <c r="CW237" s="9"/>
      <c r="CX237" s="9"/>
      <c r="CY237" s="9"/>
      <c r="CZ237" s="9"/>
      <c r="DA237" s="9"/>
      <c r="DB237" s="9"/>
      <c r="DC237" s="9"/>
      <c r="DD237" s="9"/>
      <c r="DE237" s="9"/>
      <c r="DF237" s="9"/>
      <c r="DG237" s="9"/>
      <c r="DH237" s="9"/>
      <c r="DI237" s="9"/>
      <c r="DJ237" s="9"/>
      <c r="DK237" s="9"/>
      <c r="DL237" s="9"/>
      <c r="DM237" s="9"/>
      <c r="DN237" s="9"/>
      <c r="DO237" s="9"/>
      <c r="DP237" s="9"/>
      <c r="DQ237" s="9"/>
      <c r="DR237" s="9"/>
      <c r="DS237" s="9"/>
      <c r="DT237" s="9"/>
      <c r="DU237" s="9"/>
      <c r="DV237" s="9"/>
      <c r="DW237" s="9"/>
      <c r="DX237" s="9"/>
      <c r="DY237" s="9"/>
      <c r="DZ237" s="9"/>
      <c r="EA237" s="9"/>
      <c r="EB237" s="9"/>
      <c r="EC237" s="9"/>
      <c r="ED237" s="9"/>
      <c r="EE237" s="9"/>
      <c r="EF237" s="9"/>
      <c r="EG237" s="9"/>
      <c r="EH237" s="9"/>
      <c r="EI237" s="9"/>
      <c r="EJ237" s="9"/>
      <c r="EK237" s="9"/>
      <c r="EL237" s="9"/>
      <c r="EM237" s="9"/>
      <c r="EN237" s="9"/>
      <c r="EO237" s="9"/>
      <c r="EP237" s="9"/>
      <c r="EQ237" s="9"/>
      <c r="ER237" s="9"/>
      <c r="ES237" s="9"/>
      <c r="ET237" s="9"/>
      <c r="EU237" s="9"/>
      <c r="EV237" s="9"/>
      <c r="EW237" s="9"/>
      <c r="EX237" s="9"/>
      <c r="EY237" s="9"/>
      <c r="EZ237" s="9"/>
      <c r="FA237" s="9"/>
      <c r="FB237" s="9"/>
      <c r="FC237" s="9"/>
      <c r="FD237" s="9"/>
      <c r="FE237" s="9"/>
      <c r="FF237" s="9"/>
      <c r="FG237" s="9"/>
      <c r="FH237" s="9"/>
      <c r="FI237" s="9"/>
      <c r="FJ237" s="9"/>
      <c r="FK237" s="9"/>
      <c r="FL237" s="9"/>
      <c r="FM237" s="9"/>
      <c r="FN237" s="9"/>
      <c r="FO237" s="9"/>
      <c r="FP237" s="9"/>
      <c r="FQ237" s="9"/>
      <c r="FR237" s="9"/>
      <c r="FS237" s="9"/>
      <c r="FT237" s="9"/>
      <c r="FU237" s="9"/>
      <c r="FV237" s="9"/>
      <c r="FW237" s="9"/>
      <c r="FX237" s="9"/>
      <c r="FY237" s="9"/>
      <c r="FZ237" s="9"/>
      <c r="GA237" s="9"/>
      <c r="GB237" s="9"/>
      <c r="GC237" s="9"/>
      <c r="GD237" s="9"/>
      <c r="GE237" s="9"/>
      <c r="GF237" s="9"/>
      <c r="GG237" s="9"/>
      <c r="GH237" s="9"/>
      <c r="GI237" s="9"/>
      <c r="GJ237" s="9"/>
      <c r="GK237" s="9"/>
      <c r="GL237" s="9"/>
      <c r="GM237" s="9"/>
      <c r="GN237" s="9"/>
      <c r="GO237" s="9"/>
      <c r="GP237" s="9"/>
      <c r="GQ237" s="9"/>
      <c r="GR237" s="9"/>
      <c r="GS237" s="9"/>
      <c r="GT237" s="9"/>
      <c r="GU237" s="9"/>
      <c r="GV237" s="9"/>
      <c r="GW237" s="9"/>
      <c r="GX237" s="9"/>
      <c r="GY237" s="9"/>
      <c r="GZ237" s="9"/>
      <c r="HA237" s="9"/>
      <c r="HB237" s="9"/>
      <c r="HC237" s="9"/>
      <c r="HD237" s="9"/>
      <c r="HE237" s="9"/>
      <c r="HF237" s="9"/>
      <c r="HG237" s="9"/>
      <c r="HH237" s="9"/>
      <c r="HI237" s="9"/>
      <c r="HJ237" s="9"/>
      <c r="HK237" s="9"/>
      <c r="HL237" s="9"/>
      <c r="HM237" s="9"/>
      <c r="HN237" s="9"/>
      <c r="HO237" s="9"/>
      <c r="HP237" s="9"/>
      <c r="HQ237" s="9"/>
      <c r="HR237" s="9"/>
      <c r="HS237" s="9"/>
      <c r="HT237" s="9"/>
      <c r="HU237" s="9"/>
      <c r="HV237" s="9"/>
      <c r="HW237" s="9"/>
      <c r="HX237" s="9"/>
      <c r="HY237" s="9"/>
      <c r="HZ237" s="9"/>
      <c r="IA237" s="9"/>
      <c r="IB237" s="9"/>
      <c r="IC237" s="9"/>
      <c r="ID237" s="9"/>
      <c r="IE237" s="9"/>
      <c r="IF237" s="9"/>
      <c r="IG237" s="9"/>
      <c r="IH237" s="9"/>
      <c r="II237" s="9"/>
      <c r="IJ237" s="9"/>
      <c r="IK237" s="9"/>
      <c r="IL237" s="9"/>
      <c r="IM237" s="9"/>
      <c r="IN237" s="9"/>
      <c r="IO237" s="9"/>
      <c r="IP237" s="9"/>
      <c r="IQ237" s="9"/>
      <c r="IR237" s="9"/>
      <c r="IS237" s="9"/>
      <c r="IT237" s="9"/>
    </row>
    <row r="238" spans="1:254" s="4" customFormat="1" ht="12" customHeight="1" x14ac:dyDescent="0.15">
      <c r="A238" s="4" t="s">
        <v>193</v>
      </c>
      <c r="B238" s="5" t="s">
        <v>194</v>
      </c>
      <c r="C238" s="8">
        <f>IF(C31=" ",0,C31)</f>
        <v>18.2</v>
      </c>
      <c r="D238" s="8">
        <f t="shared" ref="D238:AY238" si="78">IF(D31=" ",0,D31)</f>
        <v>18.050190000000001</v>
      </c>
      <c r="E238" s="8">
        <f t="shared" si="78"/>
        <v>18.2</v>
      </c>
      <c r="F238" s="8">
        <f t="shared" si="78"/>
        <v>18.109719999999999</v>
      </c>
      <c r="G238" s="8">
        <f t="shared" si="78"/>
        <v>18</v>
      </c>
      <c r="H238" s="8">
        <f t="shared" si="78"/>
        <v>18</v>
      </c>
      <c r="I238" s="8">
        <f t="shared" si="78"/>
        <v>17.8</v>
      </c>
      <c r="J238" s="8">
        <f t="shared" si="78"/>
        <v>17.8</v>
      </c>
      <c r="K238" s="8">
        <f t="shared" si="78"/>
        <v>17.8</v>
      </c>
      <c r="L238" s="8">
        <f t="shared" si="78"/>
        <v>24</v>
      </c>
      <c r="M238" s="8">
        <f t="shared" si="78"/>
        <v>17.5</v>
      </c>
      <c r="N238" s="8">
        <f t="shared" si="78"/>
        <v>10.81</v>
      </c>
      <c r="O238" s="8">
        <f t="shared" si="78"/>
        <v>10.81</v>
      </c>
      <c r="P238" s="8">
        <f t="shared" si="78"/>
        <v>10.61</v>
      </c>
      <c r="Q238" s="8">
        <f t="shared" si="78"/>
        <v>10.61</v>
      </c>
      <c r="R238" s="8">
        <f t="shared" si="78"/>
        <v>10.41</v>
      </c>
      <c r="S238" s="8">
        <f t="shared" si="78"/>
        <v>1.5</v>
      </c>
      <c r="T238" s="8">
        <f t="shared" si="78"/>
        <v>10.41</v>
      </c>
      <c r="U238" s="8">
        <f t="shared" si="78"/>
        <v>4.1399999999999997</v>
      </c>
      <c r="V238" s="8">
        <f t="shared" si="78"/>
        <v>1.2864549999999999</v>
      </c>
      <c r="W238" s="8">
        <f t="shared" si="78"/>
        <v>1</v>
      </c>
      <c r="X238" s="8">
        <f t="shared" si="78"/>
        <v>1.03</v>
      </c>
      <c r="Y238" s="8">
        <f t="shared" si="78"/>
        <v>1.02</v>
      </c>
      <c r="Z238" s="8">
        <f t="shared" si="78"/>
        <v>1.02</v>
      </c>
      <c r="AA238" s="8">
        <f t="shared" si="78"/>
        <v>1.2</v>
      </c>
      <c r="AB238" s="8">
        <f t="shared" si="78"/>
        <v>4</v>
      </c>
      <c r="AC238" s="8">
        <f t="shared" si="78"/>
        <v>17.8</v>
      </c>
      <c r="AD238" s="8">
        <f t="shared" si="78"/>
        <v>1.6</v>
      </c>
      <c r="AE238" s="8">
        <f t="shared" si="78"/>
        <v>1.75</v>
      </c>
      <c r="AF238" s="8">
        <f t="shared" si="78"/>
        <v>17.8</v>
      </c>
      <c r="AG238" s="8">
        <f t="shared" si="78"/>
        <v>0.45584449999999999</v>
      </c>
      <c r="AH238" s="8">
        <f t="shared" si="78"/>
        <v>5.9</v>
      </c>
      <c r="AI238" s="8">
        <f t="shared" si="78"/>
        <v>5.9</v>
      </c>
      <c r="AJ238" s="8">
        <f t="shared" si="78"/>
        <v>4</v>
      </c>
      <c r="AK238" s="8">
        <f t="shared" si="78"/>
        <v>1.1000000000000001</v>
      </c>
      <c r="AL238" s="8">
        <f t="shared" si="78"/>
        <v>1.1000000000000001</v>
      </c>
      <c r="AM238" s="8">
        <f t="shared" si="78"/>
        <v>11</v>
      </c>
      <c r="AN238" s="8">
        <f t="shared" si="78"/>
        <v>4</v>
      </c>
      <c r="AO238" s="8">
        <f t="shared" si="78"/>
        <v>17.3</v>
      </c>
      <c r="AP238" s="8">
        <f t="shared" si="78"/>
        <v>17.5</v>
      </c>
      <c r="AQ238" s="8">
        <f t="shared" si="78"/>
        <v>5.3</v>
      </c>
      <c r="AR238" s="8">
        <f t="shared" si="78"/>
        <v>5.5</v>
      </c>
      <c r="AS238" s="8">
        <f t="shared" si="78"/>
        <v>17.5</v>
      </c>
      <c r="AT238" s="8">
        <f t="shared" si="78"/>
        <v>1.03</v>
      </c>
      <c r="AU238" s="8">
        <f t="shared" si="78"/>
        <v>1.02</v>
      </c>
      <c r="AV238" s="8">
        <f t="shared" si="78"/>
        <v>4</v>
      </c>
      <c r="AW238" s="8">
        <f t="shared" si="78"/>
        <v>15.7</v>
      </c>
      <c r="AX238" s="8">
        <f t="shared" si="78"/>
        <v>15.7</v>
      </c>
      <c r="AY238" s="8">
        <f t="shared" si="78"/>
        <v>4</v>
      </c>
      <c r="AZ238" s="8">
        <f t="shared" si="76"/>
        <v>5</v>
      </c>
      <c r="BA238" s="8">
        <f t="shared" si="76"/>
        <v>1.01</v>
      </c>
      <c r="BB238" s="8">
        <f t="shared" si="76"/>
        <v>2</v>
      </c>
      <c r="BC238" s="8">
        <f t="shared" si="76"/>
        <v>1.01</v>
      </c>
      <c r="BD238" s="8">
        <f t="shared" si="76"/>
        <v>2</v>
      </c>
      <c r="BE238" s="8">
        <f t="shared" ref="BE238:BZ238" si="79">IF(BE31=" ",0,BE31)</f>
        <v>1.01</v>
      </c>
      <c r="BF238" s="8">
        <f t="shared" si="79"/>
        <v>3</v>
      </c>
      <c r="BG238" s="8">
        <f t="shared" si="79"/>
        <v>4</v>
      </c>
      <c r="BH238" s="8">
        <f t="shared" si="79"/>
        <v>0</v>
      </c>
      <c r="BI238" s="8">
        <f t="shared" si="79"/>
        <v>0</v>
      </c>
      <c r="BJ238" s="8">
        <f t="shared" si="79"/>
        <v>0</v>
      </c>
      <c r="BK238" s="8">
        <f t="shared" si="79"/>
        <v>1.02</v>
      </c>
      <c r="BL238" s="8">
        <f t="shared" si="79"/>
        <v>0</v>
      </c>
      <c r="BM238" s="8">
        <f t="shared" si="79"/>
        <v>0</v>
      </c>
      <c r="BN238" s="8">
        <f t="shared" si="79"/>
        <v>0</v>
      </c>
      <c r="BO238" s="8">
        <f t="shared" si="79"/>
        <v>0</v>
      </c>
      <c r="BP238" s="8">
        <f t="shared" si="79"/>
        <v>0</v>
      </c>
      <c r="BQ238" s="8">
        <f t="shared" si="79"/>
        <v>1</v>
      </c>
      <c r="BR238" s="8">
        <f t="shared" si="79"/>
        <v>0.45584449999999999</v>
      </c>
      <c r="BS238" s="8">
        <f t="shared" si="79"/>
        <v>4</v>
      </c>
      <c r="BT238" s="8">
        <f t="shared" si="79"/>
        <v>1.01</v>
      </c>
      <c r="BU238" s="8">
        <f t="shared" si="79"/>
        <v>15.7</v>
      </c>
      <c r="BV238" s="8">
        <f t="shared" si="79"/>
        <v>1.75</v>
      </c>
      <c r="BW238" s="8">
        <f t="shared" si="79"/>
        <v>1.01</v>
      </c>
      <c r="BX238" s="8">
        <f t="shared" si="79"/>
        <v>15.7</v>
      </c>
      <c r="BY238" s="8">
        <f t="shared" si="79"/>
        <v>1.01</v>
      </c>
      <c r="BZ238" s="8">
        <f t="shared" si="79"/>
        <v>15.7</v>
      </c>
      <c r="CA238" s="8">
        <f>IF(CA31=" ",0,CA31)</f>
        <v>1.01</v>
      </c>
      <c r="CB238" s="8">
        <f>IF(CB31=" ",0,CB31)</f>
        <v>1.01</v>
      </c>
      <c r="CC238" s="8"/>
      <c r="CD238" s="8"/>
      <c r="CE238" s="8"/>
      <c r="CF238" s="8"/>
      <c r="CG238" s="8"/>
      <c r="CH238" s="8"/>
      <c r="CI238" s="8"/>
      <c r="CJ238" s="8"/>
      <c r="CK238" s="8"/>
      <c r="CL238" s="8"/>
      <c r="CM238" s="8"/>
      <c r="CN238" s="8"/>
      <c r="CO238" s="8"/>
      <c r="CP238" s="8"/>
      <c r="CQ238" s="8"/>
      <c r="CR238" s="8"/>
      <c r="CS238" s="8"/>
      <c r="CT238" s="8"/>
      <c r="CU238" s="8"/>
      <c r="CV238" s="8"/>
      <c r="CW238" s="8"/>
      <c r="CX238" s="8"/>
      <c r="CY238" s="8"/>
      <c r="CZ238" s="8"/>
      <c r="DA238" s="8"/>
      <c r="DB238" s="8"/>
      <c r="DC238" s="8"/>
      <c r="DD238" s="8"/>
      <c r="DE238" s="8"/>
      <c r="DF238" s="8"/>
      <c r="DG238" s="8"/>
      <c r="DH238" s="8"/>
      <c r="DI238" s="8"/>
      <c r="DJ238" s="8"/>
      <c r="DK238" s="8"/>
      <c r="DL238" s="8"/>
      <c r="DM238" s="8"/>
      <c r="DN238" s="8"/>
      <c r="DO238" s="8"/>
      <c r="DP238" s="8"/>
      <c r="DQ238" s="8"/>
      <c r="DR238" s="8"/>
      <c r="DS238" s="8"/>
      <c r="DT238" s="8"/>
      <c r="DU238" s="8"/>
      <c r="DV238" s="8"/>
      <c r="DW238" s="8"/>
      <c r="DX238" s="8"/>
      <c r="DY238" s="8"/>
      <c r="DZ238" s="8"/>
      <c r="EA238" s="8"/>
      <c r="EB238" s="8"/>
      <c r="EC238" s="8"/>
      <c r="ED238" s="8"/>
      <c r="EE238" s="8"/>
      <c r="EF238" s="8"/>
      <c r="EG238" s="8"/>
      <c r="EH238" s="8"/>
      <c r="EI238" s="8"/>
      <c r="EJ238" s="8"/>
      <c r="EK238" s="8"/>
      <c r="EL238" s="8"/>
      <c r="EM238" s="8"/>
      <c r="EN238" s="8"/>
      <c r="EO238" s="8"/>
      <c r="EP238" s="8"/>
      <c r="EQ238" s="8"/>
      <c r="ER238" s="8"/>
      <c r="ES238" s="8"/>
      <c r="ET238" s="8"/>
      <c r="EU238" s="8"/>
      <c r="EV238" s="8"/>
      <c r="EW238" s="8"/>
      <c r="EX238" s="8"/>
      <c r="EY238" s="8"/>
      <c r="EZ238" s="8"/>
      <c r="FA238" s="8"/>
      <c r="FB238" s="8"/>
      <c r="FC238" s="8"/>
      <c r="FD238" s="8"/>
      <c r="FE238" s="8"/>
      <c r="FF238" s="8"/>
      <c r="FG238" s="8"/>
      <c r="FH238" s="8"/>
      <c r="FI238" s="8"/>
      <c r="FJ238" s="8"/>
      <c r="FK238" s="8"/>
      <c r="FL238" s="8"/>
      <c r="FM238" s="8"/>
      <c r="FN238" s="8"/>
      <c r="FO238" s="8"/>
      <c r="FP238" s="8"/>
      <c r="FQ238" s="8"/>
      <c r="FR238" s="8"/>
      <c r="FS238" s="8"/>
      <c r="FT238" s="8"/>
      <c r="FU238" s="8"/>
      <c r="FV238" s="8"/>
      <c r="FW238" s="8"/>
      <c r="FX238" s="8"/>
      <c r="FY238" s="8"/>
      <c r="FZ238" s="8"/>
      <c r="GA238" s="8"/>
      <c r="GB238" s="8"/>
      <c r="GC238" s="8"/>
      <c r="GD238" s="8"/>
      <c r="GE238" s="8"/>
      <c r="GF238" s="8"/>
      <c r="GG238" s="8"/>
      <c r="GH238" s="8"/>
      <c r="GI238" s="8"/>
      <c r="GJ238" s="8"/>
      <c r="GK238" s="8"/>
      <c r="GL238" s="8"/>
      <c r="GM238" s="8"/>
      <c r="GN238" s="8"/>
      <c r="GO238" s="8"/>
      <c r="GP238" s="8"/>
      <c r="GQ238" s="8"/>
      <c r="GR238" s="8"/>
      <c r="GS238" s="8"/>
      <c r="GT238" s="8"/>
      <c r="GU238" s="8"/>
      <c r="GV238" s="8"/>
      <c r="GW238" s="8"/>
      <c r="GX238" s="8"/>
      <c r="GY238" s="8"/>
      <c r="GZ238" s="8"/>
      <c r="HA238" s="8"/>
      <c r="HB238" s="8"/>
      <c r="HC238" s="8"/>
      <c r="HD238" s="8"/>
      <c r="HE238" s="8"/>
      <c r="HF238" s="8"/>
      <c r="HG238" s="8"/>
      <c r="HH238" s="8"/>
      <c r="HI238" s="8"/>
      <c r="HJ238" s="8"/>
      <c r="HK238" s="8"/>
      <c r="HL238" s="8"/>
      <c r="HM238" s="8"/>
      <c r="HN238" s="8"/>
      <c r="HO238" s="8"/>
      <c r="HP238" s="8"/>
      <c r="HQ238" s="8"/>
      <c r="HR238" s="8"/>
      <c r="HS238" s="8"/>
      <c r="HT238" s="8"/>
      <c r="HU238" s="8"/>
      <c r="HV238" s="8"/>
      <c r="HW238" s="8"/>
      <c r="HX238" s="8"/>
      <c r="HY238" s="8"/>
      <c r="HZ238" s="8"/>
      <c r="IA238" s="8"/>
      <c r="IB238" s="8"/>
      <c r="IC238" s="8"/>
      <c r="ID238" s="8"/>
      <c r="IE238" s="8"/>
      <c r="IF238" s="8"/>
      <c r="IG238" s="8"/>
      <c r="IH238" s="8"/>
      <c r="II238" s="8"/>
      <c r="IJ238" s="8"/>
      <c r="IK238" s="8"/>
      <c r="IL238" s="8"/>
      <c r="IM238" s="8"/>
      <c r="IN238" s="8"/>
      <c r="IO238" s="8"/>
      <c r="IP238" s="8"/>
      <c r="IQ238" s="8"/>
      <c r="IR238" s="8"/>
      <c r="IS238" s="8"/>
      <c r="IT238" s="8"/>
    </row>
    <row r="239" spans="1:254" s="4" customFormat="1" ht="12" customHeight="1" x14ac:dyDescent="0.15">
      <c r="A239" s="4" t="s">
        <v>558</v>
      </c>
      <c r="B239" s="5" t="s">
        <v>627</v>
      </c>
      <c r="C239" s="27">
        <f>IF(C8=" ",0,C8*1163)</f>
        <v>-1403432.8049999999</v>
      </c>
      <c r="D239" s="27">
        <f t="shared" ref="D239:AY239" si="80">IF(D8=" ",0,D8*1163)</f>
        <v>-1351611.8509999998</v>
      </c>
      <c r="E239" s="27">
        <f t="shared" si="80"/>
        <v>-1010247.5095</v>
      </c>
      <c r="F239" s="27">
        <f t="shared" si="80"/>
        <v>-432297.1018</v>
      </c>
      <c r="G239" s="27">
        <f t="shared" si="80"/>
        <v>-329142.14189999999</v>
      </c>
      <c r="H239" s="27">
        <f t="shared" si="80"/>
        <v>-138128.69589999999</v>
      </c>
      <c r="I239" s="27">
        <f t="shared" si="80"/>
        <v>-62136.72911</v>
      </c>
      <c r="J239" s="27">
        <f t="shared" si="80"/>
        <v>-82260.757760000008</v>
      </c>
      <c r="K239" s="27">
        <f t="shared" si="80"/>
        <v>-17082.027700000002</v>
      </c>
      <c r="L239" s="27">
        <f t="shared" si="80"/>
        <v>-2677.0108449999998</v>
      </c>
      <c r="M239" s="27">
        <f t="shared" si="80"/>
        <v>-13828.26771</v>
      </c>
      <c r="N239" s="27">
        <f t="shared" si="80"/>
        <v>-330977.12329999998</v>
      </c>
      <c r="O239" s="27">
        <f t="shared" si="80"/>
        <v>-58237.434340000007</v>
      </c>
      <c r="P239" s="27">
        <f t="shared" si="80"/>
        <v>-58879.549899999998</v>
      </c>
      <c r="Q239" s="27">
        <f t="shared" si="80"/>
        <v>-4790.9424469999994</v>
      </c>
      <c r="R239" s="27">
        <f t="shared" si="80"/>
        <v>-5003.4993049999994</v>
      </c>
      <c r="S239" s="27">
        <f t="shared" si="80"/>
        <v>-64355.116719999998</v>
      </c>
      <c r="T239" s="27">
        <f t="shared" si="80"/>
        <v>-450.87451489999995</v>
      </c>
      <c r="U239" s="27">
        <f t="shared" si="80"/>
        <v>-56938.037700000001</v>
      </c>
      <c r="V239" s="27">
        <f t="shared" si="80"/>
        <v>-62.162233700000002</v>
      </c>
      <c r="W239" s="27">
        <f t="shared" si="80"/>
        <v>-109207.80503</v>
      </c>
      <c r="X239" s="27">
        <f t="shared" si="80"/>
        <v>-1453.8244320000001</v>
      </c>
      <c r="Y239" s="27">
        <f t="shared" si="80"/>
        <v>-1514.76098</v>
      </c>
      <c r="Z239" s="27">
        <f t="shared" si="80"/>
        <v>-2490.237697</v>
      </c>
      <c r="AA239" s="27">
        <f t="shared" si="80"/>
        <v>-2433.8612720000001</v>
      </c>
      <c r="AB239" s="27">
        <f t="shared" si="80"/>
        <v>-1.7855538999999999E-3</v>
      </c>
      <c r="AC239" s="27">
        <f t="shared" si="80"/>
        <v>-75615.387389999989</v>
      </c>
      <c r="AD239" s="27">
        <f t="shared" si="80"/>
        <v>-98990.96633000001</v>
      </c>
      <c r="AE239" s="27">
        <f t="shared" si="80"/>
        <v>-915.44347110000001</v>
      </c>
      <c r="AF239" s="27">
        <f t="shared" si="80"/>
        <v>-6645.3843259999994</v>
      </c>
      <c r="AG239" s="27">
        <f t="shared" si="80"/>
        <v>-496.7937091</v>
      </c>
      <c r="AH239" s="27">
        <f t="shared" si="80"/>
        <v>-5481.1399160000001</v>
      </c>
      <c r="AI239" s="27">
        <f t="shared" si="80"/>
        <v>-63834.767260000001</v>
      </c>
      <c r="AJ239" s="27">
        <f t="shared" si="80"/>
        <v>-461042.85649999999</v>
      </c>
      <c r="AK239" s="27">
        <f t="shared" si="80"/>
        <v>-14017.418029999999</v>
      </c>
      <c r="AL239" s="27">
        <f t="shared" si="80"/>
        <v>-16451.28628</v>
      </c>
      <c r="AM239" s="27">
        <f t="shared" si="80"/>
        <v>-26257.29523</v>
      </c>
      <c r="AN239" s="27">
        <f t="shared" si="80"/>
        <v>-6823.7454950000001</v>
      </c>
      <c r="AO239" s="27">
        <f t="shared" si="80"/>
        <v>-8745.9611989999994</v>
      </c>
      <c r="AP239" s="27">
        <f t="shared" si="80"/>
        <v>-392.28152819999997</v>
      </c>
      <c r="AQ239" s="27">
        <f t="shared" si="80"/>
        <v>-8679.6201899999996</v>
      </c>
      <c r="AR239" s="27">
        <f t="shared" si="80"/>
        <v>-14116.31955</v>
      </c>
      <c r="AS239" s="27">
        <f t="shared" si="80"/>
        <v>-13435.987810000001</v>
      </c>
      <c r="AT239" s="27">
        <f t="shared" si="80"/>
        <v>-332.65626269999996</v>
      </c>
      <c r="AU239" s="27">
        <f t="shared" si="80"/>
        <v>-975.69559360000005</v>
      </c>
      <c r="AV239" s="27">
        <f t="shared" si="80"/>
        <v>-482739.9008</v>
      </c>
      <c r="AW239" s="27">
        <f t="shared" si="80"/>
        <v>-4.3936977E-3</v>
      </c>
      <c r="AX239" s="27">
        <f t="shared" si="80"/>
        <v>-29163.515930000001</v>
      </c>
      <c r="AY239" s="27">
        <f t="shared" si="80"/>
        <v>-2913.8395129999999</v>
      </c>
      <c r="AZ239" s="27">
        <f>IF(AZ8=" ",0,AZ8*1163)</f>
        <v>-6395.9789760000003</v>
      </c>
      <c r="BA239" s="27">
        <f>IF(BA8=" ",0,BA8*1163)</f>
        <v>-4.3418279000000002E-3</v>
      </c>
      <c r="BB239" s="27">
        <f>IF(BB8=" ",0,BB8*1163)</f>
        <v>-6395.7987110000004</v>
      </c>
      <c r="BC239" s="27">
        <f>IF(BC8=" ",0,BC8*1163)</f>
        <v>-34588.085200000001</v>
      </c>
      <c r="BD239" s="27">
        <f>IF(BD8=" ",0,BD8*1163)</f>
        <v>-972.57607869999993</v>
      </c>
      <c r="BE239" s="27">
        <f t="shared" ref="BE239:BZ239" si="81">IF(BE8=" ",0,BE8*1163)</f>
        <v>-4.3485733000000002E-3</v>
      </c>
      <c r="BF239" s="27">
        <f t="shared" si="81"/>
        <v>-4.3483406999999998E-3</v>
      </c>
      <c r="BG239" s="27">
        <f t="shared" si="81"/>
        <v>-527554.59389999998</v>
      </c>
      <c r="BH239" s="27">
        <f t="shared" si="81"/>
        <v>0</v>
      </c>
      <c r="BI239" s="27">
        <f t="shared" si="81"/>
        <v>0</v>
      </c>
      <c r="BJ239" s="27">
        <f t="shared" si="81"/>
        <v>0</v>
      </c>
      <c r="BK239" s="27">
        <f t="shared" si="81"/>
        <v>-0.21941157999999999</v>
      </c>
      <c r="BL239" s="27">
        <f t="shared" si="81"/>
        <v>0</v>
      </c>
      <c r="BM239" s="27">
        <f t="shared" si="81"/>
        <v>0</v>
      </c>
      <c r="BN239" s="27">
        <f t="shared" si="81"/>
        <v>0</v>
      </c>
      <c r="BO239" s="27">
        <f t="shared" si="81"/>
        <v>0</v>
      </c>
      <c r="BP239" s="27">
        <f t="shared" si="81"/>
        <v>0</v>
      </c>
      <c r="BQ239" s="27">
        <f t="shared" si="81"/>
        <v>-598833.58459999994</v>
      </c>
      <c r="BR239" s="27">
        <f t="shared" si="81"/>
        <v>-5589174.4749999996</v>
      </c>
      <c r="BS239" s="27">
        <f t="shared" si="81"/>
        <v>-29171.133580000002</v>
      </c>
      <c r="BT239" s="27">
        <f t="shared" si="81"/>
        <v>-29171.133580000002</v>
      </c>
      <c r="BU239" s="27">
        <f t="shared" si="81"/>
        <v>-29163.527559999999</v>
      </c>
      <c r="BV239" s="27">
        <f t="shared" si="81"/>
        <v>-6396.5837360000005</v>
      </c>
      <c r="BW239" s="27">
        <f t="shared" si="81"/>
        <v>-6395.982465</v>
      </c>
      <c r="BX239" s="27">
        <f t="shared" si="81"/>
        <v>-26247.165499999999</v>
      </c>
      <c r="BY239" s="27">
        <f t="shared" si="81"/>
        <v>-32642.967700000001</v>
      </c>
      <c r="BZ239" s="27">
        <f t="shared" si="81"/>
        <v>-2916.3515929999999</v>
      </c>
      <c r="CA239" s="27">
        <f>IF(CA8=" ",0,CA8*1163)</f>
        <v>-972.6034092000001</v>
      </c>
      <c r="CB239" s="27">
        <f>IF(CB8=" ",0,CB8*1163)</f>
        <v>-4.3485733000000002E-3</v>
      </c>
      <c r="CC239" s="27"/>
      <c r="CD239" s="27"/>
      <c r="CE239" s="27"/>
      <c r="CF239" s="27"/>
      <c r="CG239" s="27"/>
      <c r="CH239" s="27"/>
      <c r="CI239" s="27"/>
      <c r="CJ239" s="27"/>
      <c r="CK239" s="27"/>
      <c r="CL239" s="27"/>
      <c r="CM239" s="27"/>
      <c r="CN239" s="27"/>
      <c r="CO239" s="27"/>
      <c r="CP239" s="27"/>
      <c r="CQ239" s="27"/>
      <c r="CR239" s="27"/>
      <c r="CS239" s="27"/>
      <c r="CT239" s="27"/>
      <c r="CU239" s="27"/>
      <c r="CV239" s="27"/>
      <c r="CW239" s="27"/>
      <c r="CX239" s="27"/>
      <c r="CY239" s="27"/>
      <c r="CZ239" s="27"/>
      <c r="DA239" s="27"/>
      <c r="DB239" s="27"/>
      <c r="DC239" s="27"/>
      <c r="DD239" s="27"/>
      <c r="DE239" s="27"/>
      <c r="DF239" s="27"/>
      <c r="DG239" s="27"/>
      <c r="DH239" s="27"/>
      <c r="DI239" s="27"/>
      <c r="DJ239" s="27"/>
      <c r="DK239" s="27"/>
      <c r="DL239" s="27"/>
      <c r="DM239" s="27"/>
      <c r="DN239" s="27"/>
      <c r="DO239" s="27"/>
      <c r="DP239" s="27"/>
      <c r="DQ239" s="27"/>
      <c r="DR239" s="27"/>
      <c r="DS239" s="27"/>
      <c r="DT239" s="27"/>
      <c r="DU239" s="27"/>
      <c r="DV239" s="27"/>
      <c r="DW239" s="27"/>
      <c r="DX239" s="27"/>
      <c r="DY239" s="27"/>
      <c r="DZ239" s="27"/>
      <c r="EA239" s="27"/>
      <c r="EB239" s="27"/>
      <c r="EC239" s="27"/>
      <c r="ED239" s="27"/>
      <c r="EE239" s="27"/>
      <c r="EF239" s="27"/>
      <c r="EG239" s="27"/>
      <c r="EH239" s="27"/>
      <c r="EI239" s="27"/>
      <c r="EJ239" s="27"/>
      <c r="EK239" s="27"/>
      <c r="EL239" s="27"/>
      <c r="EM239" s="27"/>
      <c r="EN239" s="27"/>
      <c r="EO239" s="27"/>
      <c r="EP239" s="27"/>
      <c r="EQ239" s="27"/>
      <c r="ER239" s="27"/>
      <c r="ES239" s="27"/>
      <c r="ET239" s="27"/>
      <c r="EU239" s="27"/>
      <c r="EV239" s="27"/>
      <c r="EW239" s="27"/>
      <c r="EX239" s="27"/>
      <c r="EY239" s="27"/>
      <c r="EZ239" s="27"/>
      <c r="FA239" s="27"/>
      <c r="FB239" s="27"/>
      <c r="FC239" s="27"/>
      <c r="FD239" s="27"/>
      <c r="FE239" s="27"/>
      <c r="FF239" s="27"/>
      <c r="FG239" s="27"/>
      <c r="FH239" s="27"/>
      <c r="FI239" s="27"/>
      <c r="FJ239" s="27"/>
      <c r="FK239" s="27"/>
      <c r="FL239" s="27"/>
      <c r="FM239" s="27"/>
      <c r="FN239" s="27"/>
      <c r="FO239" s="27"/>
      <c r="FP239" s="27"/>
      <c r="FQ239" s="27"/>
      <c r="FR239" s="27"/>
      <c r="FS239" s="27"/>
      <c r="FT239" s="27"/>
      <c r="FU239" s="27"/>
      <c r="FV239" s="27"/>
      <c r="FW239" s="27"/>
      <c r="FX239" s="27"/>
      <c r="FY239" s="27"/>
      <c r="FZ239" s="27"/>
      <c r="GA239" s="27"/>
      <c r="GB239" s="27"/>
      <c r="GC239" s="27"/>
      <c r="GD239" s="27"/>
      <c r="GE239" s="27"/>
      <c r="GF239" s="27"/>
      <c r="GG239" s="27"/>
      <c r="GH239" s="27"/>
      <c r="GI239" s="27"/>
      <c r="GJ239" s="27"/>
      <c r="GK239" s="27"/>
      <c r="GL239" s="27"/>
      <c r="GM239" s="27"/>
      <c r="GN239" s="27"/>
      <c r="GO239" s="27"/>
      <c r="GP239" s="27"/>
      <c r="GQ239" s="27"/>
      <c r="GR239" s="27"/>
      <c r="GS239" s="27"/>
      <c r="GT239" s="27"/>
      <c r="GU239" s="27"/>
      <c r="GV239" s="27"/>
      <c r="GW239" s="27"/>
      <c r="GX239" s="27"/>
      <c r="GY239" s="27"/>
      <c r="GZ239" s="27"/>
      <c r="HA239" s="27"/>
      <c r="HB239" s="27"/>
      <c r="HC239" s="27"/>
      <c r="HD239" s="27"/>
      <c r="HE239" s="27"/>
      <c r="HF239" s="27"/>
      <c r="HG239" s="27"/>
      <c r="HH239" s="27"/>
      <c r="HI239" s="27"/>
      <c r="HJ239" s="27"/>
      <c r="HK239" s="27"/>
      <c r="HL239" s="27"/>
      <c r="HM239" s="27"/>
      <c r="HN239" s="27"/>
      <c r="HO239" s="27"/>
      <c r="HP239" s="27"/>
      <c r="HQ239" s="27"/>
      <c r="HR239" s="27"/>
      <c r="HS239" s="27"/>
      <c r="HT239" s="27"/>
      <c r="HU239" s="27"/>
      <c r="HV239" s="27"/>
      <c r="HW239" s="27"/>
      <c r="HX239" s="27"/>
      <c r="HY239" s="27"/>
      <c r="HZ239" s="27"/>
      <c r="IA239" s="27"/>
      <c r="IB239" s="27"/>
      <c r="IC239" s="27"/>
      <c r="ID239" s="27"/>
      <c r="IE239" s="27"/>
      <c r="IF239" s="27"/>
      <c r="IG239" s="27"/>
      <c r="IH239" s="27"/>
      <c r="II239" s="27"/>
      <c r="IJ239" s="27"/>
      <c r="IK239" s="27"/>
      <c r="IL239" s="27"/>
      <c r="IM239" s="27"/>
      <c r="IN239" s="27"/>
      <c r="IO239" s="27"/>
      <c r="IP239" s="27"/>
      <c r="IQ239" s="27"/>
      <c r="IR239" s="27"/>
      <c r="IS239" s="27"/>
      <c r="IT239" s="27"/>
    </row>
    <row r="240" spans="1:254" s="4" customFormat="1" ht="12" customHeight="1" x14ac:dyDescent="0.15">
      <c r="A240" s="4" t="s">
        <v>553</v>
      </c>
      <c r="B240" s="5"/>
      <c r="C240" s="8">
        <f>IF(C32=" ",0,C32)</f>
        <v>40.526859999999999</v>
      </c>
      <c r="D240" s="8">
        <f t="shared" ref="D240:AY240" si="82">IF(D32=" ",0,D32)</f>
        <v>36.569429999999997</v>
      </c>
      <c r="E240" s="8">
        <f t="shared" si="82"/>
        <v>42.844830000000002</v>
      </c>
      <c r="F240" s="8">
        <f t="shared" si="82"/>
        <v>31.089400000000001</v>
      </c>
      <c r="G240" s="8">
        <f t="shared" si="82"/>
        <v>36.027810000000002</v>
      </c>
      <c r="H240" s="8">
        <f t="shared" si="82"/>
        <v>28.914339999999999</v>
      </c>
      <c r="I240" s="8">
        <f t="shared" si="82"/>
        <v>29.955480000000001</v>
      </c>
      <c r="J240" s="8">
        <f t="shared" si="82"/>
        <v>29.955480000000001</v>
      </c>
      <c r="K240" s="8">
        <f t="shared" si="82"/>
        <v>28.645289999999999</v>
      </c>
      <c r="L240" s="8">
        <f t="shared" si="82"/>
        <v>18.053149999999999</v>
      </c>
      <c r="M240" s="8">
        <f t="shared" si="82"/>
        <v>28.407979999999998</v>
      </c>
      <c r="N240" s="8">
        <f t="shared" si="82"/>
        <v>69.116479999999996</v>
      </c>
      <c r="O240" s="8">
        <f t="shared" si="82"/>
        <v>40.719140000000003</v>
      </c>
      <c r="P240" s="8">
        <f t="shared" si="82"/>
        <v>43.869689999999999</v>
      </c>
      <c r="Q240" s="8">
        <f t="shared" si="82"/>
        <v>30.94257</v>
      </c>
      <c r="R240" s="8">
        <f t="shared" si="82"/>
        <v>36.392760000000003</v>
      </c>
      <c r="S240" s="8">
        <f t="shared" si="82"/>
        <v>43.244300000000003</v>
      </c>
      <c r="T240" s="8">
        <f t="shared" si="82"/>
        <v>28.788740000000001</v>
      </c>
      <c r="U240" s="8">
        <f t="shared" si="82"/>
        <v>45.537739999999999</v>
      </c>
      <c r="V240" s="8">
        <f t="shared" si="82"/>
        <v>49.064500000000002</v>
      </c>
      <c r="W240" s="8">
        <f t="shared" si="82"/>
        <v>133.13310000000001</v>
      </c>
      <c r="X240" s="8">
        <f t="shared" si="82"/>
        <v>29.711410000000001</v>
      </c>
      <c r="Y240" s="8">
        <f t="shared" si="82"/>
        <v>28.267150000000001</v>
      </c>
      <c r="Z240" s="8">
        <f t="shared" si="82"/>
        <v>28.064550000000001</v>
      </c>
      <c r="AA240" s="8">
        <f t="shared" si="82"/>
        <v>28.064550000000001</v>
      </c>
      <c r="AB240" s="8">
        <f t="shared" si="82"/>
        <v>60.772930000000002</v>
      </c>
      <c r="AC240" s="8">
        <f t="shared" si="82"/>
        <v>29.955480000000001</v>
      </c>
      <c r="AD240" s="8">
        <f t="shared" si="82"/>
        <v>35.91778</v>
      </c>
      <c r="AE240" s="8">
        <f t="shared" si="82"/>
        <v>104.83199999999999</v>
      </c>
      <c r="AF240" s="8">
        <f t="shared" si="82"/>
        <v>29.955390000000001</v>
      </c>
      <c r="AG240" s="8">
        <f t="shared" si="82"/>
        <v>32.228830000000002</v>
      </c>
      <c r="AH240" s="8">
        <f t="shared" si="82"/>
        <v>18.04054</v>
      </c>
      <c r="AI240" s="8">
        <f t="shared" si="82"/>
        <v>18.033339999999999</v>
      </c>
      <c r="AJ240" s="8">
        <f t="shared" si="82"/>
        <v>18.047049999999999</v>
      </c>
      <c r="AK240" s="8">
        <f t="shared" si="82"/>
        <v>28.407979999999998</v>
      </c>
      <c r="AL240" s="8">
        <f t="shared" si="82"/>
        <v>28.38897</v>
      </c>
      <c r="AM240" s="8">
        <f t="shared" si="82"/>
        <v>18.015280000000001</v>
      </c>
      <c r="AN240" s="8">
        <f t="shared" si="82"/>
        <v>59.398820000000001</v>
      </c>
      <c r="AO240" s="8">
        <f t="shared" si="82"/>
        <v>28.407979999999998</v>
      </c>
      <c r="AP240" s="8">
        <f t="shared" si="82"/>
        <v>28.407979999999998</v>
      </c>
      <c r="AQ240" s="8">
        <f t="shared" si="82"/>
        <v>28.407979999999998</v>
      </c>
      <c r="AR240" s="8">
        <f t="shared" si="82"/>
        <v>28.407979999999998</v>
      </c>
      <c r="AS240" s="8">
        <f t="shared" si="82"/>
        <v>28.407979999999998</v>
      </c>
      <c r="AT240" s="8">
        <f t="shared" si="82"/>
        <v>28.407979999999998</v>
      </c>
      <c r="AU240" s="8">
        <f t="shared" si="82"/>
        <v>27.87997</v>
      </c>
      <c r="AV240" s="8">
        <f t="shared" si="82"/>
        <v>18.015280000000001</v>
      </c>
      <c r="AW240" s="8">
        <f t="shared" si="82"/>
        <v>18.015280000000001</v>
      </c>
      <c r="AX240" s="8">
        <f t="shared" si="82"/>
        <v>18.015280000000001</v>
      </c>
      <c r="AY240" s="8">
        <f t="shared" si="82"/>
        <v>18.015280000000001</v>
      </c>
      <c r="AZ240" s="8">
        <f>IF(AZ32=" ",0,AZ32)</f>
        <v>27.72606</v>
      </c>
      <c r="BA240" s="8">
        <f>IF(BA32=" ",0,BA32)</f>
        <v>18.26399</v>
      </c>
      <c r="BB240" s="8">
        <f>IF(BB32=" ",0,BB32)</f>
        <v>27.726050000000001</v>
      </c>
      <c r="BC240" s="8">
        <f>IF(BC32=" ",0,BC32)</f>
        <v>19.466180000000001</v>
      </c>
      <c r="BD240" s="8">
        <f>IF(BD32=" ",0,BD32)</f>
        <v>28.56879</v>
      </c>
      <c r="BE240" s="8">
        <f t="shared" ref="BE240:BZ240" si="83">IF(BE32=" ",0,BE32)</f>
        <v>18.22437</v>
      </c>
      <c r="BF240" s="8">
        <f t="shared" si="83"/>
        <v>18.22437</v>
      </c>
      <c r="BG240" s="8">
        <f t="shared" si="83"/>
        <v>18.04542</v>
      </c>
      <c r="BH240" s="8">
        <f t="shared" si="83"/>
        <v>0</v>
      </c>
      <c r="BI240" s="8">
        <f t="shared" si="83"/>
        <v>0</v>
      </c>
      <c r="BJ240" s="8">
        <f t="shared" si="83"/>
        <v>0</v>
      </c>
      <c r="BK240" s="8">
        <f t="shared" si="83"/>
        <v>18.20271</v>
      </c>
      <c r="BL240" s="8">
        <f t="shared" si="83"/>
        <v>0</v>
      </c>
      <c r="BM240" s="8">
        <f t="shared" si="83"/>
        <v>0</v>
      </c>
      <c r="BN240" s="8">
        <f t="shared" si="83"/>
        <v>0</v>
      </c>
      <c r="BO240" s="8">
        <f t="shared" si="83"/>
        <v>0</v>
      </c>
      <c r="BP240" s="8">
        <f t="shared" si="83"/>
        <v>0</v>
      </c>
      <c r="BQ240" s="8">
        <f t="shared" si="83"/>
        <v>27.651129999999998</v>
      </c>
      <c r="BR240" s="8">
        <f t="shared" si="83"/>
        <v>36.869320000000002</v>
      </c>
      <c r="BS240" s="8">
        <f t="shared" si="83"/>
        <v>18.015280000000001</v>
      </c>
      <c r="BT240" s="8">
        <f t="shared" si="83"/>
        <v>18.015280000000001</v>
      </c>
      <c r="BU240" s="8">
        <f t="shared" si="83"/>
        <v>18.015280000000001</v>
      </c>
      <c r="BV240" s="8">
        <f t="shared" si="83"/>
        <v>27.72606</v>
      </c>
      <c r="BW240" s="8">
        <f t="shared" si="83"/>
        <v>27.726050000000001</v>
      </c>
      <c r="BX240" s="8">
        <f t="shared" si="83"/>
        <v>18.015280000000001</v>
      </c>
      <c r="BY240" s="8">
        <f t="shared" si="83"/>
        <v>19.864159999999998</v>
      </c>
      <c r="BZ240" s="8">
        <f t="shared" si="83"/>
        <v>18.015280000000001</v>
      </c>
      <c r="CA240" s="8">
        <f>IF(CA32=" ",0,CA32)</f>
        <v>28.56879</v>
      </c>
      <c r="CB240" s="8">
        <f>IF(CB32=" ",0,CB32)</f>
        <v>18.22437</v>
      </c>
      <c r="CC240" s="8"/>
      <c r="CD240" s="8"/>
      <c r="CE240" s="8"/>
      <c r="CF240" s="8"/>
      <c r="CG240" s="8"/>
      <c r="CH240" s="8"/>
      <c r="CI240" s="8"/>
      <c r="CJ240" s="8"/>
      <c r="CK240" s="8"/>
      <c r="CL240" s="8"/>
      <c r="CM240" s="8"/>
      <c r="CN240" s="8"/>
      <c r="CO240" s="8"/>
      <c r="CP240" s="8"/>
      <c r="CQ240" s="8"/>
      <c r="CR240" s="8"/>
      <c r="CS240" s="8"/>
      <c r="CT240" s="8"/>
      <c r="CU240" s="8"/>
      <c r="CV240" s="8"/>
      <c r="CW240" s="8"/>
      <c r="CX240" s="8"/>
      <c r="CY240" s="8"/>
      <c r="CZ240" s="8"/>
      <c r="DA240" s="8"/>
      <c r="DB240" s="8"/>
      <c r="DC240" s="8"/>
      <c r="DD240" s="8"/>
      <c r="DE240" s="8"/>
      <c r="DF240" s="8"/>
      <c r="DG240" s="8"/>
      <c r="DH240" s="8"/>
      <c r="DI240" s="8"/>
      <c r="DJ240" s="8"/>
      <c r="DK240" s="8"/>
      <c r="DL240" s="8"/>
      <c r="DM240" s="8"/>
      <c r="DN240" s="8"/>
      <c r="DO240" s="8"/>
      <c r="DP240" s="8"/>
      <c r="DQ240" s="8"/>
      <c r="DR240" s="8"/>
      <c r="DS240" s="8"/>
      <c r="DT240" s="8"/>
      <c r="DU240" s="8"/>
      <c r="DV240" s="8"/>
      <c r="DW240" s="8"/>
      <c r="DX240" s="8"/>
      <c r="DY240" s="8"/>
      <c r="DZ240" s="8"/>
      <c r="EA240" s="8"/>
      <c r="EB240" s="8"/>
      <c r="EC240" s="8"/>
      <c r="ED240" s="8"/>
      <c r="EE240" s="8"/>
      <c r="EF240" s="8"/>
      <c r="EG240" s="8"/>
      <c r="EH240" s="8"/>
      <c r="EI240" s="8"/>
      <c r="EJ240" s="8"/>
      <c r="EK240" s="8"/>
      <c r="EL240" s="8"/>
      <c r="EM240" s="8"/>
      <c r="EN240" s="8"/>
      <c r="EO240" s="8"/>
      <c r="EP240" s="8"/>
      <c r="EQ240" s="8"/>
      <c r="ER240" s="8"/>
      <c r="ES240" s="8"/>
      <c r="ET240" s="8"/>
      <c r="EU240" s="8"/>
      <c r="EV240" s="8"/>
      <c r="EW240" s="8"/>
      <c r="EX240" s="8"/>
      <c r="EY240" s="8"/>
      <c r="EZ240" s="8"/>
      <c r="FA240" s="8"/>
      <c r="FB240" s="8"/>
      <c r="FC240" s="8"/>
      <c r="FD240" s="8"/>
      <c r="FE240" s="8"/>
      <c r="FF240" s="8"/>
      <c r="FG240" s="8"/>
      <c r="FH240" s="8"/>
      <c r="FI240" s="8"/>
      <c r="FJ240" s="8"/>
      <c r="FK240" s="8"/>
      <c r="FL240" s="8"/>
      <c r="FM240" s="8"/>
      <c r="FN240" s="8"/>
      <c r="FO240" s="8"/>
      <c r="FP240" s="8"/>
      <c r="FQ240" s="8"/>
      <c r="FR240" s="8"/>
      <c r="FS240" s="8"/>
      <c r="FT240" s="8"/>
      <c r="FU240" s="8"/>
      <c r="FV240" s="8"/>
      <c r="FW240" s="8"/>
      <c r="FX240" s="8"/>
      <c r="FY240" s="8"/>
      <c r="FZ240" s="8"/>
      <c r="GA240" s="8"/>
      <c r="GB240" s="8"/>
      <c r="GC240" s="8"/>
      <c r="GD240" s="8"/>
      <c r="GE240" s="8"/>
      <c r="GF240" s="8"/>
      <c r="GG240" s="8"/>
      <c r="GH240" s="8"/>
      <c r="GI240" s="8"/>
      <c r="GJ240" s="8"/>
      <c r="GK240" s="8"/>
      <c r="GL240" s="8"/>
      <c r="GM240" s="8"/>
      <c r="GN240" s="8"/>
      <c r="GO240" s="8"/>
      <c r="GP240" s="8"/>
      <c r="GQ240" s="8"/>
      <c r="GR240" s="8"/>
      <c r="GS240" s="8"/>
      <c r="GT240" s="8"/>
      <c r="GU240" s="8"/>
      <c r="GV240" s="8"/>
      <c r="GW240" s="8"/>
      <c r="GX240" s="8"/>
      <c r="GY240" s="8"/>
      <c r="GZ240" s="8"/>
      <c r="HA240" s="8"/>
      <c r="HB240" s="8"/>
      <c r="HC240" s="8"/>
      <c r="HD240" s="8"/>
      <c r="HE240" s="8"/>
      <c r="HF240" s="8"/>
      <c r="HG240" s="8"/>
      <c r="HH240" s="8"/>
      <c r="HI240" s="8"/>
      <c r="HJ240" s="8"/>
      <c r="HK240" s="8"/>
      <c r="HL240" s="8"/>
      <c r="HM240" s="8"/>
      <c r="HN240" s="8"/>
      <c r="HO240" s="8"/>
      <c r="HP240" s="8"/>
      <c r="HQ240" s="8"/>
      <c r="HR240" s="8"/>
      <c r="HS240" s="8"/>
      <c r="HT240" s="8"/>
      <c r="HU240" s="8"/>
      <c r="HV240" s="8"/>
      <c r="HW240" s="8"/>
      <c r="HX240" s="8"/>
      <c r="HY240" s="8"/>
      <c r="HZ240" s="8"/>
      <c r="IA240" s="8"/>
      <c r="IB240" s="8"/>
      <c r="IC240" s="8"/>
      <c r="ID240" s="8"/>
      <c r="IE240" s="8"/>
      <c r="IF240" s="8"/>
      <c r="IG240" s="8"/>
      <c r="IH240" s="8"/>
      <c r="II240" s="8"/>
      <c r="IJ240" s="8"/>
      <c r="IK240" s="8"/>
      <c r="IL240" s="8"/>
      <c r="IM240" s="8"/>
      <c r="IN240" s="8"/>
      <c r="IO240" s="8"/>
      <c r="IP240" s="8"/>
      <c r="IQ240" s="8"/>
      <c r="IR240" s="8"/>
      <c r="IS240" s="8"/>
      <c r="IT240" s="8"/>
    </row>
    <row r="241" spans="1:254" ht="12" customHeight="1" x14ac:dyDescent="0.15">
      <c r="A241" s="4" t="s">
        <v>577</v>
      </c>
      <c r="C241" s="47" t="str">
        <f>IF(C217&lt;0.05,"Mixed",IF(AND(C217&gt;=0.05,C217&lt;=0.8,C218&lt;C224),"CTA_Slurry",IF(AND(C217&gt;=0.05,C217&lt;=0.8,C218&gt;C224),"PTA_Slurry","Solid")))</f>
        <v>Mixed</v>
      </c>
      <c r="D241" s="47" t="str">
        <f t="shared" ref="D241:AY241" si="84">IF(D217&lt;0.05,"Mixed",IF(AND(D217&gt;=0.05,D217&lt;=0.8,D218&lt;D224),"CTA_Slurry",IF(AND(D217&gt;=0.05,D217&lt;=0.8,D218&gt;D224),"PTA_Slurry","Solid")))</f>
        <v>Mixed</v>
      </c>
      <c r="E241" s="47" t="str">
        <f t="shared" si="84"/>
        <v>Mixed</v>
      </c>
      <c r="F241" s="47" t="str">
        <f t="shared" si="84"/>
        <v>Mixed</v>
      </c>
      <c r="G241" s="47" t="str">
        <f t="shared" si="84"/>
        <v>Mixed</v>
      </c>
      <c r="H241" s="47" t="str">
        <f t="shared" si="84"/>
        <v>Mixed</v>
      </c>
      <c r="I241" s="47" t="str">
        <f t="shared" si="84"/>
        <v>Mixed</v>
      </c>
      <c r="J241" s="47" t="str">
        <f t="shared" si="84"/>
        <v>Mixed</v>
      </c>
      <c r="K241" s="47" t="str">
        <f t="shared" si="84"/>
        <v>Mixed</v>
      </c>
      <c r="L241" s="47" t="str">
        <f t="shared" si="84"/>
        <v>Mixed</v>
      </c>
      <c r="M241" s="47" t="str">
        <f t="shared" si="84"/>
        <v>Mixed</v>
      </c>
      <c r="N241" s="47" t="str">
        <f t="shared" si="84"/>
        <v>CTA_Slurry</v>
      </c>
      <c r="O241" s="47" t="str">
        <f t="shared" si="84"/>
        <v>Mixed</v>
      </c>
      <c r="P241" s="47" t="str">
        <f t="shared" si="84"/>
        <v>Mixed</v>
      </c>
      <c r="Q241" s="47" t="str">
        <f t="shared" si="84"/>
        <v>Mixed</v>
      </c>
      <c r="R241" s="47" t="str">
        <f t="shared" si="84"/>
        <v>Mixed</v>
      </c>
      <c r="S241" s="47" t="str">
        <f t="shared" si="84"/>
        <v>Mixed</v>
      </c>
      <c r="T241" s="47" t="str">
        <f t="shared" si="84"/>
        <v>Mixed</v>
      </c>
      <c r="U241" s="47" t="str">
        <f t="shared" si="84"/>
        <v>Mixed</v>
      </c>
      <c r="V241" s="47" t="str">
        <f t="shared" si="84"/>
        <v>Mixed</v>
      </c>
      <c r="W241" s="47" t="str">
        <f t="shared" si="84"/>
        <v>Solid</v>
      </c>
      <c r="X241" s="47" t="str">
        <f t="shared" si="84"/>
        <v>Mixed</v>
      </c>
      <c r="Y241" s="47" t="str">
        <f t="shared" si="84"/>
        <v>Mixed</v>
      </c>
      <c r="Z241" s="47" t="str">
        <f t="shared" si="84"/>
        <v>Mixed</v>
      </c>
      <c r="AA241" s="47" t="str">
        <f t="shared" si="84"/>
        <v>Mixed</v>
      </c>
      <c r="AB241" s="47" t="str">
        <f t="shared" si="84"/>
        <v>Mixed</v>
      </c>
      <c r="AC241" s="47" t="str">
        <f t="shared" si="84"/>
        <v>Mixed</v>
      </c>
      <c r="AD241" s="47" t="str">
        <f t="shared" si="84"/>
        <v>Mixed</v>
      </c>
      <c r="AE241" s="47" t="str">
        <f t="shared" si="84"/>
        <v>Mixed</v>
      </c>
      <c r="AF241" s="47" t="str">
        <f t="shared" si="84"/>
        <v>Mixed</v>
      </c>
      <c r="AG241" s="47" t="str">
        <f t="shared" si="84"/>
        <v>Mixed</v>
      </c>
      <c r="AH241" s="47" t="str">
        <f t="shared" si="84"/>
        <v>Mixed</v>
      </c>
      <c r="AI241" s="47" t="str">
        <f t="shared" si="84"/>
        <v>Mixed</v>
      </c>
      <c r="AJ241" s="47" t="str">
        <f t="shared" si="84"/>
        <v>Mixed</v>
      </c>
      <c r="AK241" s="47" t="str">
        <f t="shared" si="84"/>
        <v>Mixed</v>
      </c>
      <c r="AL241" s="47" t="str">
        <f t="shared" si="84"/>
        <v>Mixed</v>
      </c>
      <c r="AM241" s="47" t="str">
        <f t="shared" si="84"/>
        <v>Mixed</v>
      </c>
      <c r="AN241" s="47" t="str">
        <f t="shared" si="84"/>
        <v>Mixed</v>
      </c>
      <c r="AO241" s="47" t="str">
        <f t="shared" si="84"/>
        <v>Mixed</v>
      </c>
      <c r="AP241" s="47" t="str">
        <f t="shared" si="84"/>
        <v>Mixed</v>
      </c>
      <c r="AQ241" s="47" t="str">
        <f t="shared" si="84"/>
        <v>Mixed</v>
      </c>
      <c r="AR241" s="47" t="str">
        <f t="shared" si="84"/>
        <v>Mixed</v>
      </c>
      <c r="AS241" s="47" t="str">
        <f t="shared" si="84"/>
        <v>Mixed</v>
      </c>
      <c r="AT241" s="47" t="str">
        <f t="shared" si="84"/>
        <v>Mixed</v>
      </c>
      <c r="AU241" s="47" t="str">
        <f t="shared" si="84"/>
        <v>Mixed</v>
      </c>
      <c r="AV241" s="47" t="str">
        <f t="shared" si="84"/>
        <v>Mixed</v>
      </c>
      <c r="AW241" s="47" t="str">
        <f t="shared" si="84"/>
        <v>Mixed</v>
      </c>
      <c r="AX241" s="47" t="str">
        <f t="shared" si="84"/>
        <v>Mixed</v>
      </c>
      <c r="AY241" s="47" t="str">
        <f t="shared" si="84"/>
        <v>Mixed</v>
      </c>
      <c r="AZ241" s="47" t="str">
        <f>IF(AZ217&lt;0.05,"Mixed",IF(AND(AZ217&gt;=0.05,AZ217&lt;=0.8,AZ218&lt;AZ224),"CTA_Slurry",IF(AND(AZ217&gt;=0.05,AZ217&lt;=0.8,AZ218&gt;AZ224),"PTA_Slurry","Solid")))</f>
        <v>Mixed</v>
      </c>
      <c r="BA241" s="47" t="str">
        <f>IF(BA217&lt;0.05,"Mixed",IF(AND(BA217&gt;=0.05,BA217&lt;=0.8,BA218&lt;BA224),"CTA_Slurry",IF(AND(BA217&gt;=0.05,BA217&lt;=0.8,BA218&gt;BA224),"PTA_Slurry","Solid")))</f>
        <v>Mixed</v>
      </c>
      <c r="BB241" s="47" t="str">
        <f>IF(BB217&lt;0.05,"Mixed",IF(AND(BB217&gt;=0.05,BB217&lt;=0.8,BB218&lt;BB224),"CTA_Slurry",IF(AND(BB217&gt;=0.05,BB217&lt;=0.8,BB218&gt;BB224),"PTA_Slurry","Solid")))</f>
        <v>Mixed</v>
      </c>
      <c r="BC241" s="47" t="str">
        <f>IF(BC217&lt;0.05,"Mixed",IF(AND(BC217&gt;=0.05,BC217&lt;=0.8,BC218&lt;BC224),"CTA_Slurry",IF(AND(BC217&gt;=0.05,BC217&lt;=0.8,BC218&gt;BC224),"PTA_Slurry","Solid")))</f>
        <v>Mixed</v>
      </c>
      <c r="BD241" s="47" t="str">
        <f>IF(BD217&lt;0.05,"Mixed",IF(AND(BD217&gt;=0.05,BD217&lt;=0.8,BD218&lt;BD224),"CTA_Slurry",IF(AND(BD217&gt;=0.05,BD217&lt;=0.8,BD218&gt;BD224),"PTA_Slurry","Solid")))</f>
        <v>Mixed</v>
      </c>
      <c r="BE241" s="47" t="str">
        <f t="shared" ref="BE241:BZ241" si="85">IF(BE217&lt;0.05,"Mixed",IF(AND(BE217&gt;=0.05,BE217&lt;=0.8,BE218&lt;BE224),"CTA_Slurry",IF(AND(BE217&gt;=0.05,BE217&lt;=0.8,BE218&gt;BE224),"PTA_Slurry","Solid")))</f>
        <v>Mixed</v>
      </c>
      <c r="BF241" s="47" t="str">
        <f t="shared" si="85"/>
        <v>Mixed</v>
      </c>
      <c r="BG241" s="47" t="str">
        <f t="shared" si="85"/>
        <v>Mixed</v>
      </c>
      <c r="BH241" s="47" t="str">
        <f t="shared" si="85"/>
        <v>Mixed</v>
      </c>
      <c r="BI241" s="47" t="str">
        <f t="shared" si="85"/>
        <v>Mixed</v>
      </c>
      <c r="BJ241" s="47" t="str">
        <f t="shared" si="85"/>
        <v>Mixed</v>
      </c>
      <c r="BK241" s="47" t="str">
        <f t="shared" si="85"/>
        <v>Mixed</v>
      </c>
      <c r="BL241" s="47" t="str">
        <f t="shared" si="85"/>
        <v>Mixed</v>
      </c>
      <c r="BM241" s="47" t="str">
        <f t="shared" si="85"/>
        <v>Mixed</v>
      </c>
      <c r="BN241" s="47" t="str">
        <f t="shared" si="85"/>
        <v>Mixed</v>
      </c>
      <c r="BO241" s="47" t="str">
        <f t="shared" si="85"/>
        <v>Mixed</v>
      </c>
      <c r="BP241" s="47" t="str">
        <f t="shared" si="85"/>
        <v>Mixed</v>
      </c>
      <c r="BQ241" s="47" t="str">
        <f t="shared" si="85"/>
        <v>PTA_Slurry</v>
      </c>
      <c r="BR241" s="47" t="str">
        <f t="shared" si="85"/>
        <v>Mixed</v>
      </c>
      <c r="BS241" s="47" t="str">
        <f t="shared" si="85"/>
        <v>Mixed</v>
      </c>
      <c r="BT241" s="47" t="str">
        <f t="shared" si="85"/>
        <v>Mixed</v>
      </c>
      <c r="BU241" s="47" t="str">
        <f t="shared" si="85"/>
        <v>Mixed</v>
      </c>
      <c r="BV241" s="47" t="str">
        <f t="shared" si="85"/>
        <v>Mixed</v>
      </c>
      <c r="BW241" s="47" t="str">
        <f t="shared" si="85"/>
        <v>Mixed</v>
      </c>
      <c r="BX241" s="47" t="str">
        <f t="shared" si="85"/>
        <v>Mixed</v>
      </c>
      <c r="BY241" s="47" t="str">
        <f t="shared" si="85"/>
        <v>Mixed</v>
      </c>
      <c r="BZ241" s="47" t="str">
        <f t="shared" si="85"/>
        <v>Mixed</v>
      </c>
      <c r="CA241" s="47" t="str">
        <f>IF(CA217&lt;0.05,"Mixed",IF(AND(CA217&gt;=0.05,CA217&lt;=0.8,CA218&lt;CA224),"CTA_Slurry",IF(AND(CA217&gt;=0.05,CA217&lt;=0.8,CA218&gt;CA224),"PTA_Slurry","Solid")))</f>
        <v>Mixed</v>
      </c>
      <c r="CB241" s="47" t="str">
        <f>IF(CB217&lt;0.05,"Mixed",IF(AND(CB217&gt;=0.05,CB217&lt;=0.8,CB218&lt;CB224),"CTA_Slurry",IF(AND(CB217&gt;=0.05,CB217&lt;=0.8,CB218&gt;CB224),"PTA_Slurry","Solid")))</f>
        <v>Mixed</v>
      </c>
      <c r="CC241" s="47"/>
      <c r="CD241" s="47"/>
      <c r="CE241" s="47"/>
      <c r="CF241" s="47"/>
      <c r="CG241" s="47"/>
      <c r="CH241" s="47"/>
      <c r="CI241" s="47"/>
      <c r="CJ241" s="47"/>
      <c r="CK241" s="47"/>
      <c r="CL241" s="47"/>
      <c r="CM241" s="47"/>
      <c r="CN241" s="47"/>
      <c r="CO241" s="47"/>
      <c r="CP241" s="47"/>
      <c r="CQ241" s="47"/>
      <c r="CR241" s="47"/>
      <c r="CS241" s="47"/>
      <c r="CT241" s="47"/>
      <c r="CU241" s="47"/>
      <c r="CV241" s="47"/>
      <c r="CW241" s="47"/>
      <c r="CX241" s="47"/>
      <c r="CY241" s="47"/>
      <c r="CZ241" s="47"/>
      <c r="DA241" s="47"/>
      <c r="DB241" s="47"/>
      <c r="DC241" s="47"/>
      <c r="DD241" s="47"/>
      <c r="DE241" s="47"/>
      <c r="DF241" s="47"/>
      <c r="DG241" s="47"/>
      <c r="DH241" s="47"/>
      <c r="DI241" s="47"/>
      <c r="DJ241" s="47"/>
      <c r="DK241" s="47"/>
      <c r="DL241" s="47"/>
      <c r="DM241" s="47"/>
      <c r="DN241" s="47"/>
      <c r="DO241" s="47"/>
      <c r="DP241" s="47"/>
      <c r="DQ241" s="47"/>
      <c r="DR241" s="47"/>
      <c r="DS241" s="47"/>
      <c r="DT241" s="47"/>
      <c r="DU241" s="47"/>
      <c r="DV241" s="47"/>
      <c r="DW241" s="47"/>
      <c r="DX241" s="47"/>
      <c r="DY241" s="47"/>
      <c r="DZ241" s="47"/>
      <c r="EA241" s="47"/>
      <c r="EB241" s="47"/>
      <c r="EC241" s="47"/>
      <c r="ED241" s="47"/>
      <c r="EE241" s="47"/>
      <c r="EF241" s="47"/>
      <c r="EG241" s="47"/>
      <c r="EH241" s="47"/>
      <c r="EI241" s="47"/>
      <c r="EJ241" s="47"/>
      <c r="EK241" s="47"/>
      <c r="EL241" s="47"/>
      <c r="EM241" s="47"/>
      <c r="EN241" s="47"/>
      <c r="EO241" s="47"/>
      <c r="EP241" s="47"/>
      <c r="EQ241" s="47"/>
      <c r="ER241" s="47"/>
      <c r="ES241" s="47"/>
      <c r="ET241" s="47"/>
      <c r="EU241" s="47"/>
      <c r="EV241" s="47"/>
      <c r="EW241" s="47"/>
      <c r="EX241" s="47"/>
      <c r="EY241" s="47"/>
      <c r="EZ241" s="47"/>
      <c r="FA241" s="47"/>
      <c r="FB241" s="47"/>
      <c r="FC241" s="47"/>
      <c r="FD241" s="47"/>
      <c r="FE241" s="47"/>
      <c r="FF241" s="47"/>
      <c r="FG241" s="47"/>
      <c r="FH241" s="47"/>
      <c r="FI241" s="47"/>
      <c r="FJ241" s="47"/>
      <c r="FK241" s="47"/>
      <c r="FL241" s="47"/>
      <c r="FM241" s="47"/>
      <c r="FN241" s="47"/>
      <c r="FO241" s="47"/>
      <c r="FP241" s="47"/>
      <c r="FQ241" s="47"/>
      <c r="FR241" s="47"/>
      <c r="FS241" s="47"/>
      <c r="FT241" s="47"/>
      <c r="FU241" s="47"/>
      <c r="FV241" s="47"/>
      <c r="FW241" s="47"/>
      <c r="FX241" s="47"/>
      <c r="FY241" s="47"/>
      <c r="FZ241" s="47"/>
      <c r="GA241" s="47"/>
      <c r="GB241" s="47"/>
      <c r="GC241" s="47"/>
      <c r="GD241" s="47"/>
      <c r="GE241" s="47"/>
      <c r="GF241" s="47"/>
      <c r="GG241" s="47"/>
      <c r="GH241" s="47"/>
      <c r="GI241" s="47"/>
      <c r="GJ241" s="47"/>
      <c r="GK241" s="47"/>
      <c r="GL241" s="47"/>
      <c r="GM241" s="47"/>
      <c r="GN241" s="47"/>
      <c r="GO241" s="47"/>
      <c r="GP241" s="47"/>
      <c r="GQ241" s="47"/>
      <c r="GR241" s="47"/>
      <c r="GS241" s="47"/>
      <c r="GT241" s="47"/>
      <c r="GU241" s="47"/>
      <c r="GV241" s="47"/>
      <c r="GW241" s="47"/>
      <c r="GX241" s="47"/>
      <c r="GY241" s="47"/>
      <c r="GZ241" s="47"/>
      <c r="HA241" s="47"/>
      <c r="HB241" s="47"/>
      <c r="HC241" s="47"/>
      <c r="HD241" s="47"/>
      <c r="HE241" s="47"/>
      <c r="HF241" s="47"/>
      <c r="HG241" s="47"/>
      <c r="HH241" s="47"/>
      <c r="HI241" s="47"/>
      <c r="HJ241" s="47"/>
      <c r="HK241" s="47"/>
      <c r="HL241" s="47"/>
      <c r="HM241" s="47"/>
      <c r="HN241" s="47"/>
      <c r="HO241" s="47"/>
      <c r="HP241" s="47"/>
      <c r="HQ241" s="47"/>
      <c r="HR241" s="47"/>
      <c r="HS241" s="47"/>
      <c r="HT241" s="47"/>
      <c r="HU241" s="47"/>
      <c r="HV241" s="47"/>
      <c r="HW241" s="47"/>
      <c r="HX241" s="47"/>
      <c r="HY241" s="47"/>
      <c r="HZ241" s="47"/>
      <c r="IA241" s="47"/>
      <c r="IB241" s="47"/>
      <c r="IC241" s="47"/>
      <c r="ID241" s="47"/>
      <c r="IE241" s="47"/>
      <c r="IF241" s="47"/>
      <c r="IG241" s="47"/>
      <c r="IH241" s="47"/>
      <c r="II241" s="47"/>
      <c r="IJ241" s="47"/>
      <c r="IK241" s="47"/>
      <c r="IL241" s="47"/>
      <c r="IM241" s="47"/>
      <c r="IN241" s="47"/>
      <c r="IO241" s="47"/>
      <c r="IP241" s="47"/>
      <c r="IQ241" s="47"/>
      <c r="IR241" s="47"/>
      <c r="IS241" s="47"/>
      <c r="IT241" s="47"/>
    </row>
    <row r="242" spans="1:254" s="48" customFormat="1" ht="12" customHeight="1" x14ac:dyDescent="0.15">
      <c r="A242" s="6" t="s">
        <v>560</v>
      </c>
      <c r="C242" s="49"/>
      <c r="D242" s="49"/>
      <c r="E242" s="49"/>
      <c r="F242" s="49"/>
      <c r="G242" s="49"/>
      <c r="H242" s="49"/>
      <c r="I242" s="49"/>
      <c r="J242" s="49"/>
      <c r="K242" s="49"/>
      <c r="L242" s="49"/>
      <c r="M242" s="49"/>
      <c r="N242" s="49"/>
      <c r="O242" s="49"/>
      <c r="P242" s="49"/>
      <c r="Q242" s="49"/>
      <c r="R242" s="49"/>
      <c r="S242" s="49"/>
      <c r="T242" s="49"/>
      <c r="U242" s="49"/>
      <c r="V242" s="49"/>
      <c r="W242" s="49"/>
      <c r="X242" s="49"/>
      <c r="Y242" s="49"/>
      <c r="Z242" s="49"/>
      <c r="AA242" s="49"/>
      <c r="AB242" s="49"/>
      <c r="AC242" s="49"/>
      <c r="AD242" s="49"/>
      <c r="AE242" s="49"/>
      <c r="AF242" s="49"/>
      <c r="AG242" s="49"/>
      <c r="AH242" s="49"/>
      <c r="AI242" s="49"/>
      <c r="AJ242" s="49"/>
      <c r="AK242" s="49"/>
      <c r="AL242" s="49"/>
      <c r="AM242" s="49"/>
      <c r="AN242" s="49"/>
      <c r="AO242" s="49"/>
      <c r="AP242" s="49"/>
      <c r="AQ242" s="49"/>
      <c r="AR242" s="49"/>
      <c r="AS242" s="49"/>
      <c r="AT242" s="49"/>
      <c r="AU242" s="49"/>
      <c r="AV242" s="49"/>
      <c r="AW242" s="49"/>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c r="CD242" s="49"/>
      <c r="CE242" s="49"/>
      <c r="CF242" s="49"/>
      <c r="CG242" s="49"/>
      <c r="CH242" s="49"/>
      <c r="CI242" s="49"/>
      <c r="CJ242" s="49"/>
      <c r="CK242" s="49"/>
      <c r="CL242" s="49"/>
      <c r="CM242" s="49"/>
      <c r="CN242" s="49"/>
      <c r="CO242" s="49"/>
      <c r="CP242" s="49"/>
      <c r="CQ242" s="49"/>
      <c r="CR242" s="49"/>
      <c r="CS242" s="49"/>
      <c r="CT242" s="49"/>
      <c r="CU242" s="49"/>
      <c r="CV242" s="49"/>
      <c r="CW242" s="49"/>
      <c r="CX242" s="49"/>
      <c r="CY242" s="49"/>
      <c r="CZ242" s="49"/>
      <c r="DA242" s="49"/>
      <c r="DB242" s="49"/>
      <c r="DC242" s="49"/>
      <c r="DD242" s="49"/>
      <c r="DE242" s="49"/>
      <c r="DF242" s="49"/>
      <c r="DG242" s="49"/>
      <c r="DH242" s="49"/>
      <c r="DI242" s="49"/>
      <c r="DJ242" s="49"/>
      <c r="DK242" s="49"/>
      <c r="DL242" s="49"/>
      <c r="DM242" s="49"/>
      <c r="DN242" s="49"/>
      <c r="DO242" s="49"/>
      <c r="DP242" s="49"/>
      <c r="DQ242" s="49"/>
      <c r="DR242" s="49"/>
      <c r="DS242" s="49"/>
      <c r="DT242" s="49"/>
      <c r="DU242" s="49"/>
      <c r="DV242" s="49"/>
      <c r="DW242" s="49"/>
      <c r="DX242" s="49"/>
      <c r="DY242" s="49"/>
      <c r="DZ242" s="49"/>
      <c r="EA242" s="49"/>
      <c r="EB242" s="49"/>
      <c r="EC242" s="49"/>
      <c r="ED242" s="49"/>
      <c r="EE242" s="49"/>
      <c r="EF242" s="49"/>
      <c r="EG242" s="49"/>
      <c r="EH242" s="49"/>
      <c r="EI242" s="49"/>
      <c r="EJ242" s="49"/>
      <c r="EK242" s="49"/>
      <c r="EL242" s="49"/>
      <c r="EM242" s="49"/>
      <c r="EN242" s="49"/>
      <c r="EO242" s="49"/>
      <c r="EP242" s="49"/>
      <c r="EQ242" s="49"/>
      <c r="ER242" s="49"/>
      <c r="ES242" s="49"/>
      <c r="ET242" s="49"/>
      <c r="EU242" s="49"/>
      <c r="EV242" s="49"/>
      <c r="EW242" s="49"/>
      <c r="EX242" s="49"/>
      <c r="EY242" s="49"/>
      <c r="EZ242" s="49"/>
      <c r="FA242" s="49"/>
      <c r="FB242" s="49"/>
      <c r="FC242" s="49"/>
      <c r="FD242" s="49"/>
      <c r="FE242" s="49"/>
      <c r="FF242" s="49"/>
      <c r="FG242" s="49"/>
      <c r="FH242" s="49"/>
      <c r="FI242" s="49"/>
      <c r="FJ242" s="49"/>
      <c r="FK242" s="49"/>
      <c r="FL242" s="49"/>
      <c r="FM242" s="49"/>
      <c r="FN242" s="49"/>
      <c r="FO242" s="49"/>
      <c r="FP242" s="49"/>
      <c r="FQ242" s="49"/>
      <c r="FR242" s="49"/>
      <c r="FS242" s="49"/>
      <c r="FT242" s="49"/>
      <c r="FU242" s="49"/>
      <c r="FV242" s="49"/>
      <c r="FW242" s="49"/>
      <c r="FX242" s="49"/>
      <c r="FY242" s="49"/>
      <c r="FZ242" s="49"/>
      <c r="GA242" s="49"/>
      <c r="GB242" s="49"/>
      <c r="GC242" s="49"/>
      <c r="GD242" s="49"/>
      <c r="GE242" s="49"/>
      <c r="GF242" s="49"/>
      <c r="GG242" s="49"/>
      <c r="GH242" s="49"/>
      <c r="GI242" s="49"/>
      <c r="GJ242" s="49"/>
      <c r="GK242" s="49"/>
      <c r="GL242" s="49"/>
      <c r="GM242" s="49"/>
      <c r="GN242" s="49"/>
      <c r="GO242" s="49"/>
      <c r="GP242" s="49"/>
      <c r="GQ242" s="49"/>
      <c r="GR242" s="49"/>
      <c r="GS242" s="49"/>
      <c r="GT242" s="49"/>
      <c r="GU242" s="49"/>
      <c r="GV242" s="49"/>
      <c r="GW242" s="49"/>
      <c r="GX242" s="49"/>
      <c r="GY242" s="49"/>
      <c r="GZ242" s="49"/>
      <c r="HA242" s="49"/>
      <c r="HB242" s="49"/>
      <c r="HC242" s="49"/>
      <c r="HD242" s="49"/>
      <c r="HE242" s="49"/>
      <c r="HF242" s="49"/>
      <c r="HG242" s="49"/>
      <c r="HH242" s="49"/>
      <c r="HI242" s="49"/>
      <c r="HJ242" s="49"/>
      <c r="HK242" s="49"/>
      <c r="HL242" s="49"/>
      <c r="HM242" s="49"/>
      <c r="HN242" s="49"/>
      <c r="HO242" s="49"/>
      <c r="HP242" s="49"/>
      <c r="HQ242" s="49"/>
      <c r="HR242" s="49"/>
      <c r="HS242" s="49"/>
      <c r="HT242" s="49"/>
      <c r="HU242" s="49"/>
      <c r="HV242" s="49"/>
      <c r="HW242" s="49"/>
      <c r="HX242" s="49"/>
      <c r="HY242" s="49"/>
      <c r="HZ242" s="49"/>
      <c r="IA242" s="49"/>
      <c r="IB242" s="49"/>
      <c r="IC242" s="49"/>
      <c r="ID242" s="49"/>
      <c r="IE242" s="49"/>
      <c r="IF242" s="49"/>
      <c r="IG242" s="49"/>
      <c r="IH242" s="49"/>
      <c r="II242" s="49"/>
      <c r="IJ242" s="49"/>
      <c r="IK242" s="49"/>
      <c r="IL242" s="49"/>
      <c r="IM242" s="49"/>
      <c r="IN242" s="49"/>
      <c r="IO242" s="49"/>
      <c r="IP242" s="49"/>
      <c r="IQ242" s="49"/>
      <c r="IR242" s="49"/>
      <c r="IS242" s="49"/>
      <c r="IT242" s="49"/>
    </row>
    <row r="243" spans="1:254" ht="12" customHeight="1" x14ac:dyDescent="0.15">
      <c r="A243" s="4" t="s">
        <v>562</v>
      </c>
      <c r="B243" s="5"/>
      <c r="C243" s="27">
        <f>C217/RHO_TA(C237)/(C217/RHO_TA(C237)+(1-C217)/(RHO_ACID(C237)*1000))</f>
        <v>2.1305340394678824E-8</v>
      </c>
      <c r="D243" s="27">
        <f t="shared" ref="D243:AY243" si="86">D217/RHO_TA(D237)/(D217/RHO_TA(D237)+(1-D217)/(RHO_ACID(D237)*1000))</f>
        <v>1.4639243229007915E-8</v>
      </c>
      <c r="E243" s="27">
        <f t="shared" si="86"/>
        <v>2.8051604781440084E-8</v>
      </c>
      <c r="F243" s="27">
        <f t="shared" si="86"/>
        <v>0</v>
      </c>
      <c r="G243" s="27">
        <f t="shared" si="86"/>
        <v>0</v>
      </c>
      <c r="H243" s="27">
        <f t="shared" si="86"/>
        <v>0</v>
      </c>
      <c r="I243" s="27">
        <f t="shared" si="86"/>
        <v>0</v>
      </c>
      <c r="J243" s="27">
        <f t="shared" si="86"/>
        <v>0</v>
      </c>
      <c r="K243" s="27">
        <f t="shared" si="86"/>
        <v>0</v>
      </c>
      <c r="L243" s="27">
        <f t="shared" si="86"/>
        <v>0</v>
      </c>
      <c r="M243" s="27">
        <f t="shared" si="86"/>
        <v>0</v>
      </c>
      <c r="N243" s="27">
        <f t="shared" si="86"/>
        <v>0.24242959853005913</v>
      </c>
      <c r="O243" s="27">
        <f t="shared" si="86"/>
        <v>0</v>
      </c>
      <c r="P243" s="27">
        <f t="shared" si="86"/>
        <v>0</v>
      </c>
      <c r="Q243" s="27">
        <f t="shared" si="86"/>
        <v>0</v>
      </c>
      <c r="R243" s="27">
        <f t="shared" si="86"/>
        <v>0</v>
      </c>
      <c r="S243" s="27">
        <f t="shared" si="86"/>
        <v>0</v>
      </c>
      <c r="T243" s="27">
        <f t="shared" si="86"/>
        <v>0</v>
      </c>
      <c r="U243" s="27">
        <f t="shared" si="86"/>
        <v>0</v>
      </c>
      <c r="V243" s="27">
        <f t="shared" si="86"/>
        <v>0</v>
      </c>
      <c r="W243" s="27">
        <f t="shared" si="86"/>
        <v>0.81958284938593395</v>
      </c>
      <c r="X243" s="27">
        <f t="shared" si="86"/>
        <v>0</v>
      </c>
      <c r="Y243" s="27">
        <f t="shared" si="86"/>
        <v>0</v>
      </c>
      <c r="Z243" s="27">
        <f t="shared" si="86"/>
        <v>0</v>
      </c>
      <c r="AA243" s="27">
        <f t="shared" si="86"/>
        <v>0</v>
      </c>
      <c r="AB243" s="27">
        <f t="shared" si="86"/>
        <v>3.2727236074808594E-3</v>
      </c>
      <c r="AC243" s="27">
        <f t="shared" si="86"/>
        <v>0</v>
      </c>
      <c r="AD243" s="27">
        <f t="shared" si="86"/>
        <v>0</v>
      </c>
      <c r="AE243" s="27">
        <f t="shared" si="86"/>
        <v>2.5488956758237015E-2</v>
      </c>
      <c r="AF243" s="27">
        <f t="shared" si="86"/>
        <v>0</v>
      </c>
      <c r="AG243" s="27">
        <f t="shared" si="86"/>
        <v>0</v>
      </c>
      <c r="AH243" s="27">
        <f t="shared" si="86"/>
        <v>0</v>
      </c>
      <c r="AI243" s="27">
        <f t="shared" si="86"/>
        <v>0</v>
      </c>
      <c r="AJ243" s="27">
        <f t="shared" si="86"/>
        <v>2.9985368376237191E-4</v>
      </c>
      <c r="AK243" s="27">
        <f t="shared" si="86"/>
        <v>0</v>
      </c>
      <c r="AL243" s="27">
        <f t="shared" si="86"/>
        <v>0</v>
      </c>
      <c r="AM243" s="27">
        <f t="shared" si="86"/>
        <v>0</v>
      </c>
      <c r="AN243" s="27">
        <f t="shared" si="86"/>
        <v>0</v>
      </c>
      <c r="AO243" s="27">
        <f t="shared" si="86"/>
        <v>0</v>
      </c>
      <c r="AP243" s="27">
        <f t="shared" si="86"/>
        <v>0</v>
      </c>
      <c r="AQ243" s="27">
        <f t="shared" si="86"/>
        <v>0</v>
      </c>
      <c r="AR243" s="27">
        <f t="shared" si="86"/>
        <v>0</v>
      </c>
      <c r="AS243" s="27">
        <f t="shared" si="86"/>
        <v>0</v>
      </c>
      <c r="AT243" s="27">
        <f t="shared" si="86"/>
        <v>0</v>
      </c>
      <c r="AU243" s="27">
        <f t="shared" si="86"/>
        <v>0</v>
      </c>
      <c r="AV243" s="27">
        <f t="shared" si="86"/>
        <v>0</v>
      </c>
      <c r="AW243" s="27">
        <f t="shared" si="86"/>
        <v>0</v>
      </c>
      <c r="AX243" s="27">
        <f t="shared" si="86"/>
        <v>0</v>
      </c>
      <c r="AY243" s="27">
        <f t="shared" si="86"/>
        <v>0</v>
      </c>
      <c r="AZ243" s="27">
        <f>AZ217/RHO_TA(AZ237)/(AZ217/RHO_TA(AZ237)+(1-AZ217)/(RHO_ACID(AZ237)*1000))</f>
        <v>1.2433508006123806E-2</v>
      </c>
      <c r="BA243" s="27">
        <f>BA217/RHO_TA(BA237)/(BA217/RHO_TA(BA237)+(1-BA217)/(RHO_ACID(BA237)*1000))</f>
        <v>6.7940885345997718E-3</v>
      </c>
      <c r="BB243" s="27">
        <f>BB217/RHO_TA(BB237)/(BB217/RHO_TA(BB237)+(1-BB217)/(RHO_ACID(BB237)*1000))</f>
        <v>1.243085552675207E-2</v>
      </c>
      <c r="BC243" s="27">
        <f>BC217/RHO_TA(BC237)/(BC217/RHO_TA(BC237)+(1-BC217)/(RHO_ACID(BC237)*1000))</f>
        <v>2.9578041883535394E-3</v>
      </c>
      <c r="BD243" s="27">
        <f>BD217/RHO_TA(BD237)/(BD217/RHO_TA(BD237)+(1-BD217)/(RHO_ACID(BD237)*1000))</f>
        <v>8.1022383399414512E-3</v>
      </c>
      <c r="BE243" s="27">
        <f t="shared" ref="BE243:BZ243" si="87">BE217/RHO_TA(BE237)/(BE217/RHO_TA(BE237)+(1-BE217)/(RHO_ACID(BE237)*1000))</f>
        <v>6.7940885345997709E-3</v>
      </c>
      <c r="BF243" s="27">
        <f t="shared" si="87"/>
        <v>6.793250688213074E-3</v>
      </c>
      <c r="BG243" s="27">
        <f t="shared" si="87"/>
        <v>2.6207123604991725E-4</v>
      </c>
      <c r="BH243" s="27">
        <f t="shared" si="87"/>
        <v>0</v>
      </c>
      <c r="BI243" s="27">
        <f t="shared" si="87"/>
        <v>0</v>
      </c>
      <c r="BJ243" s="27">
        <f t="shared" si="87"/>
        <v>0</v>
      </c>
      <c r="BK243" s="27">
        <f t="shared" si="87"/>
        <v>0</v>
      </c>
      <c r="BL243" s="27">
        <f t="shared" si="87"/>
        <v>0</v>
      </c>
      <c r="BM243" s="27">
        <f t="shared" si="87"/>
        <v>0</v>
      </c>
      <c r="BN243" s="27">
        <f t="shared" si="87"/>
        <v>0</v>
      </c>
      <c r="BO243" s="27">
        <f t="shared" si="87"/>
        <v>0</v>
      </c>
      <c r="BP243" s="27">
        <f t="shared" si="87"/>
        <v>0</v>
      </c>
      <c r="BQ243" s="27">
        <f t="shared" si="87"/>
        <v>0.25935576362344465</v>
      </c>
      <c r="BR243" s="27">
        <f t="shared" si="87"/>
        <v>1.422973694388455E-2</v>
      </c>
      <c r="BS243" s="27">
        <f t="shared" si="87"/>
        <v>0</v>
      </c>
      <c r="BT243" s="27">
        <f t="shared" si="87"/>
        <v>0</v>
      </c>
      <c r="BU243" s="27">
        <f t="shared" si="87"/>
        <v>0</v>
      </c>
      <c r="BV243" s="27">
        <f t="shared" si="87"/>
        <v>1.2437389698097576E-2</v>
      </c>
      <c r="BW243" s="27">
        <f t="shared" si="87"/>
        <v>1.2432038782738658E-2</v>
      </c>
      <c r="BX243" s="27">
        <f t="shared" si="87"/>
        <v>0</v>
      </c>
      <c r="BY243" s="27">
        <f t="shared" si="87"/>
        <v>3.4143774983081904E-3</v>
      </c>
      <c r="BZ243" s="27">
        <f t="shared" si="87"/>
        <v>0</v>
      </c>
      <c r="CA243" s="27">
        <f>CA217/RHO_TA(CA237)/(CA217/RHO_TA(CA237)+(1-CA217)/(RHO_ACID(CA237)*1000))</f>
        <v>8.1026712025322779E-3</v>
      </c>
      <c r="CB243" s="27">
        <f>CB217/RHO_TA(CB237)/(CB217/RHO_TA(CB237)+(1-CB217)/(RHO_ACID(CB237)*1000))</f>
        <v>6.7940885345997709E-3</v>
      </c>
      <c r="CC243" s="27"/>
      <c r="CD243" s="27"/>
      <c r="CE243" s="27"/>
      <c r="CF243" s="27"/>
      <c r="CG243" s="27"/>
      <c r="CH243" s="27"/>
      <c r="CI243" s="27"/>
      <c r="CJ243" s="27"/>
      <c r="CK243" s="27"/>
      <c r="CL243" s="27"/>
      <c r="CM243" s="27"/>
      <c r="CN243" s="27"/>
      <c r="CO243" s="27"/>
      <c r="CP243" s="27"/>
      <c r="CQ243" s="27"/>
      <c r="CR243" s="27"/>
      <c r="CS243" s="27"/>
      <c r="CT243" s="27"/>
      <c r="CU243" s="27"/>
      <c r="CV243" s="27"/>
      <c r="CW243" s="27"/>
      <c r="CX243" s="27"/>
      <c r="CY243" s="27"/>
      <c r="CZ243" s="27"/>
      <c r="DA243" s="27"/>
      <c r="DB243" s="27"/>
      <c r="DC243" s="27"/>
      <c r="DD243" s="27"/>
      <c r="DE243" s="27"/>
      <c r="DF243" s="27"/>
      <c r="DG243" s="27"/>
      <c r="DH243" s="27"/>
      <c r="DI243" s="27"/>
      <c r="DJ243" s="27"/>
      <c r="DK243" s="27"/>
      <c r="DL243" s="27"/>
      <c r="DM243" s="27"/>
      <c r="DN243" s="27"/>
      <c r="DO243" s="27"/>
      <c r="DP243" s="27"/>
      <c r="DQ243" s="27"/>
      <c r="DR243" s="27"/>
      <c r="DS243" s="27"/>
      <c r="DT243" s="27"/>
      <c r="DU243" s="27"/>
      <c r="DV243" s="27"/>
      <c r="DW243" s="27"/>
      <c r="DX243" s="27"/>
      <c r="DY243" s="27"/>
      <c r="DZ243" s="27"/>
      <c r="EA243" s="27"/>
      <c r="EB243" s="27"/>
      <c r="EC243" s="27"/>
      <c r="ED243" s="27"/>
      <c r="EE243" s="27"/>
      <c r="EF243" s="27"/>
      <c r="EG243" s="27"/>
      <c r="EH243" s="27"/>
      <c r="EI243" s="27"/>
      <c r="EJ243" s="27"/>
      <c r="EK243" s="27"/>
      <c r="EL243" s="27"/>
      <c r="EM243" s="27"/>
      <c r="EN243" s="27"/>
      <c r="EO243" s="27"/>
      <c r="EP243" s="27"/>
      <c r="EQ243" s="27"/>
      <c r="ER243" s="27"/>
      <c r="ES243" s="27"/>
      <c r="ET243" s="27"/>
      <c r="EU243" s="27"/>
      <c r="EV243" s="27"/>
      <c r="EW243" s="27"/>
      <c r="EX243" s="27"/>
      <c r="EY243" s="27"/>
      <c r="EZ243" s="27"/>
      <c r="FA243" s="27"/>
      <c r="FB243" s="27"/>
      <c r="FC243" s="27"/>
      <c r="FD243" s="27"/>
      <c r="FE243" s="27"/>
      <c r="FF243" s="27"/>
      <c r="FG243" s="27"/>
      <c r="FH243" s="27"/>
      <c r="FI243" s="27"/>
      <c r="FJ243" s="27"/>
      <c r="FK243" s="27"/>
      <c r="FL243" s="27"/>
      <c r="FM243" s="27"/>
      <c r="FN243" s="27"/>
      <c r="FO243" s="27"/>
      <c r="FP243" s="27"/>
      <c r="FQ243" s="27"/>
      <c r="FR243" s="27"/>
      <c r="FS243" s="27"/>
      <c r="FT243" s="27"/>
      <c r="FU243" s="27"/>
      <c r="FV243" s="27"/>
      <c r="FW243" s="27"/>
      <c r="FX243" s="27"/>
      <c r="FY243" s="27"/>
      <c r="FZ243" s="27"/>
      <c r="GA243" s="27"/>
      <c r="GB243" s="27"/>
      <c r="GC243" s="27"/>
      <c r="GD243" s="27"/>
      <c r="GE243" s="27"/>
      <c r="GF243" s="27"/>
      <c r="GG243" s="27"/>
      <c r="GH243" s="27"/>
      <c r="GI243" s="27"/>
      <c r="GJ243" s="27"/>
      <c r="GK243" s="27"/>
      <c r="GL243" s="27"/>
      <c r="GM243" s="27"/>
      <c r="GN243" s="27"/>
      <c r="GO243" s="27"/>
      <c r="GP243" s="27"/>
      <c r="GQ243" s="27"/>
      <c r="GR243" s="27"/>
      <c r="GS243" s="27"/>
      <c r="GT243" s="27"/>
      <c r="GU243" s="27"/>
      <c r="GV243" s="27"/>
      <c r="GW243" s="27"/>
      <c r="GX243" s="27"/>
      <c r="GY243" s="27"/>
      <c r="GZ243" s="27"/>
      <c r="HA243" s="27"/>
      <c r="HB243" s="27"/>
      <c r="HC243" s="27"/>
      <c r="HD243" s="27"/>
      <c r="HE243" s="27"/>
      <c r="HF243" s="27"/>
      <c r="HG243" s="27"/>
      <c r="HH243" s="27"/>
      <c r="HI243" s="27"/>
      <c r="HJ243" s="27"/>
      <c r="HK243" s="27"/>
      <c r="HL243" s="27"/>
      <c r="HM243" s="27"/>
      <c r="HN243" s="27"/>
      <c r="HO243" s="27"/>
      <c r="HP243" s="27"/>
      <c r="HQ243" s="27"/>
      <c r="HR243" s="27"/>
      <c r="HS243" s="27"/>
      <c r="HT243" s="27"/>
      <c r="HU243" s="27"/>
      <c r="HV243" s="27"/>
      <c r="HW243" s="27"/>
      <c r="HX243" s="27"/>
      <c r="HY243" s="27"/>
      <c r="HZ243" s="27"/>
      <c r="IA243" s="27"/>
      <c r="IB243" s="27"/>
      <c r="IC243" s="27"/>
      <c r="ID243" s="27"/>
      <c r="IE243" s="27"/>
      <c r="IF243" s="27"/>
      <c r="IG243" s="27"/>
      <c r="IH243" s="27"/>
      <c r="II243" s="27"/>
      <c r="IJ243" s="27"/>
      <c r="IK243" s="27"/>
      <c r="IL243" s="27"/>
      <c r="IM243" s="27"/>
      <c r="IN243" s="27"/>
      <c r="IO243" s="27"/>
      <c r="IP243" s="27"/>
      <c r="IQ243" s="27"/>
      <c r="IR243" s="27"/>
      <c r="IS243" s="27"/>
      <c r="IT243" s="27"/>
    </row>
    <row r="244" spans="1:254" ht="12" customHeight="1" x14ac:dyDescent="0.15">
      <c r="A244" s="4" t="s">
        <v>559</v>
      </c>
      <c r="B244" s="5" t="s">
        <v>622</v>
      </c>
      <c r="C244" s="27">
        <f>C217*CP_TA(C237)+(1-C217)*CP_ACID(C237)</f>
        <v>2.5027329446179394</v>
      </c>
      <c r="D244" s="27">
        <f t="shared" ref="D244:AY244" si="88">D217*CP_TA(D237)+(1-D217)*CP_ACID(D237)</f>
        <v>2.6612766016329132</v>
      </c>
      <c r="E244" s="27">
        <f t="shared" si="88"/>
        <v>2.5548899981600131</v>
      </c>
      <c r="F244" s="27">
        <f t="shared" si="88"/>
        <v>2.5548900300000001</v>
      </c>
      <c r="G244" s="27">
        <f t="shared" si="88"/>
        <v>2.447121798</v>
      </c>
      <c r="H244" s="27">
        <f t="shared" si="88"/>
        <v>2.447121798</v>
      </c>
      <c r="I244" s="27">
        <f t="shared" si="88"/>
        <v>2.1300345000000003</v>
      </c>
      <c r="J244" s="27">
        <f t="shared" si="88"/>
        <v>2.1300345000000003</v>
      </c>
      <c r="K244" s="27">
        <f t="shared" si="88"/>
        <v>2.1300345000000003</v>
      </c>
      <c r="L244" s="27">
        <f t="shared" si="88"/>
        <v>2.0948025779999999</v>
      </c>
      <c r="M244" s="27">
        <f t="shared" si="88"/>
        <v>2.1324523769999999</v>
      </c>
      <c r="N244" s="27">
        <f t="shared" si="88"/>
        <v>2.3946932954290947</v>
      </c>
      <c r="O244" s="27">
        <f t="shared" si="88"/>
        <v>2.6225905859999998</v>
      </c>
      <c r="P244" s="27">
        <f t="shared" si="88"/>
        <v>2.4478126200000001</v>
      </c>
      <c r="Q244" s="27">
        <f t="shared" si="88"/>
        <v>2.4478126200000001</v>
      </c>
      <c r="R244" s="27">
        <f t="shared" si="88"/>
        <v>2.1473050499999999</v>
      </c>
      <c r="S244" s="27">
        <f t="shared" si="88"/>
        <v>2.3410806209999997</v>
      </c>
      <c r="T244" s="27">
        <f t="shared" si="88"/>
        <v>2.1473050499999999</v>
      </c>
      <c r="U244" s="27">
        <f t="shared" si="88"/>
        <v>2.5113682440000002</v>
      </c>
      <c r="V244" s="27">
        <f t="shared" si="88"/>
        <v>2.3742400770000001</v>
      </c>
      <c r="W244" s="27">
        <f t="shared" si="88"/>
        <v>1.6337107889464741</v>
      </c>
      <c r="X244" s="27">
        <f t="shared" si="88"/>
        <v>2.1345248430000003</v>
      </c>
      <c r="Y244" s="27">
        <f t="shared" si="88"/>
        <v>2.1082736070000001</v>
      </c>
      <c r="Z244" s="27">
        <f t="shared" si="88"/>
        <v>2.0932187649417</v>
      </c>
      <c r="AA244" s="27">
        <f t="shared" si="88"/>
        <v>2.1614605454375999</v>
      </c>
      <c r="AB244" s="27">
        <f t="shared" si="88"/>
        <v>2.19870733563</v>
      </c>
      <c r="AC244" s="27">
        <f t="shared" si="88"/>
        <v>2.1300345000000003</v>
      </c>
      <c r="AD244" s="27">
        <f t="shared" si="88"/>
        <v>2.365604802</v>
      </c>
      <c r="AE244" s="27">
        <f t="shared" si="88"/>
        <v>2.5938366955777874</v>
      </c>
      <c r="AF244" s="27">
        <f t="shared" si="88"/>
        <v>2.1300345000000003</v>
      </c>
      <c r="AG244" s="27">
        <f t="shared" si="88"/>
        <v>2.1127639499999997</v>
      </c>
      <c r="AH244" s="27">
        <f t="shared" si="88"/>
        <v>2.0954934000000001</v>
      </c>
      <c r="AI244" s="27">
        <f t="shared" si="88"/>
        <v>2.0954934000000001</v>
      </c>
      <c r="AJ244" s="27">
        <f t="shared" si="88"/>
        <v>2.0951343689088873</v>
      </c>
      <c r="AK244" s="27">
        <f t="shared" si="88"/>
        <v>2.07822285</v>
      </c>
      <c r="AL244" s="27">
        <f t="shared" si="88"/>
        <v>2.0829051033516</v>
      </c>
      <c r="AM244" s="27">
        <f t="shared" si="88"/>
        <v>2.07822285</v>
      </c>
      <c r="AN244" s="27">
        <f t="shared" si="88"/>
        <v>2.0609522999999998</v>
      </c>
      <c r="AO244" s="27">
        <f t="shared" si="88"/>
        <v>2.4650831700000002</v>
      </c>
      <c r="AP244" s="27">
        <f t="shared" si="88"/>
        <v>2.1324523769999999</v>
      </c>
      <c r="AQ244" s="27">
        <f t="shared" si="88"/>
        <v>2.4650831700000002</v>
      </c>
      <c r="AR244" s="27">
        <f t="shared" si="88"/>
        <v>2.0747687400000001</v>
      </c>
      <c r="AS244" s="27">
        <f t="shared" si="88"/>
        <v>2.1324523769999999</v>
      </c>
      <c r="AT244" s="27">
        <f t="shared" si="88"/>
        <v>2.2681989000000002</v>
      </c>
      <c r="AU244" s="27">
        <f t="shared" si="88"/>
        <v>2.0789136720000001</v>
      </c>
      <c r="AV244" s="27">
        <f t="shared" si="88"/>
        <v>2.07822285</v>
      </c>
      <c r="AW244" s="27">
        <f t="shared" si="88"/>
        <v>2.0830705897617001</v>
      </c>
      <c r="AX244" s="27">
        <f t="shared" si="88"/>
        <v>2.0830705897617001</v>
      </c>
      <c r="AY244" s="27">
        <f t="shared" si="88"/>
        <v>2.0954934000000001</v>
      </c>
      <c r="AZ244" s="27">
        <f>AZ217*CP_TA(AZ237)+(1-AZ217)*CP_ACID(AZ237)</f>
        <v>2.2036939644500757</v>
      </c>
      <c r="BA244" s="27">
        <f>BA217*CP_TA(BA237)+(1-BA217)*CP_ACID(BA237)</f>
        <v>2.0873835683999999</v>
      </c>
      <c r="BB244" s="27">
        <f>BB217*CP_TA(BB237)+(1-BB217)*CP_ACID(BB237)</f>
        <v>2.2042660326973866</v>
      </c>
      <c r="BC244" s="27">
        <f>BC217*CP_TA(BC237)+(1-BC217)*CP_ACID(BC237)</f>
        <v>2.1032073990834088</v>
      </c>
      <c r="BD244" s="27">
        <f>BD217*CP_TA(BD237)+(1-BD217)*CP_ACID(BD237)</f>
        <v>2.0972724129881462</v>
      </c>
      <c r="BE244" s="27">
        <f t="shared" ref="BE244:BZ244" si="89">BE217*CP_TA(BE237)+(1-BE217)*CP_ACID(BE237)</f>
        <v>2.0873835683999999</v>
      </c>
      <c r="BF244" s="27">
        <f t="shared" si="89"/>
        <v>2.0878249528867698</v>
      </c>
      <c r="BG244" s="27">
        <f t="shared" si="89"/>
        <v>2.0951997406999063</v>
      </c>
      <c r="BH244" s="27">
        <f t="shared" si="89"/>
        <v>1.9573290000000001</v>
      </c>
      <c r="BI244" s="27">
        <f t="shared" si="89"/>
        <v>1.9573290000000001</v>
      </c>
      <c r="BJ244" s="27">
        <f t="shared" si="89"/>
        <v>1.9573290000000001</v>
      </c>
      <c r="BK244" s="27">
        <f t="shared" si="89"/>
        <v>2.0932187649417</v>
      </c>
      <c r="BL244" s="27">
        <f t="shared" si="89"/>
        <v>1.9573290000000001</v>
      </c>
      <c r="BM244" s="27">
        <f t="shared" si="89"/>
        <v>1.9573290000000001</v>
      </c>
      <c r="BN244" s="27">
        <f t="shared" si="89"/>
        <v>1.9573290000000001</v>
      </c>
      <c r="BO244" s="27">
        <f t="shared" si="89"/>
        <v>1.9573290000000001</v>
      </c>
      <c r="BP244" s="27">
        <f t="shared" si="89"/>
        <v>1.9573290000000001</v>
      </c>
      <c r="BQ244" s="27">
        <f t="shared" si="89"/>
        <v>1.8376327649344857</v>
      </c>
      <c r="BR244" s="27">
        <f t="shared" si="89"/>
        <v>2.1781225169497556</v>
      </c>
      <c r="BS244" s="27">
        <f t="shared" si="89"/>
        <v>2.0804004936495</v>
      </c>
      <c r="BT244" s="27">
        <f t="shared" si="89"/>
        <v>2.0806144412229002</v>
      </c>
      <c r="BU244" s="27">
        <f t="shared" si="89"/>
        <v>2.0830705897617001</v>
      </c>
      <c r="BV244" s="27">
        <f t="shared" si="89"/>
        <v>2.2028553078401321</v>
      </c>
      <c r="BW244" s="27">
        <f t="shared" si="89"/>
        <v>2.2040105338542197</v>
      </c>
      <c r="BX244" s="27">
        <f t="shared" si="89"/>
        <v>2.0830705897617001</v>
      </c>
      <c r="BY244" s="27">
        <f t="shared" si="89"/>
        <v>2.1047048945112272</v>
      </c>
      <c r="BZ244" s="27">
        <f t="shared" si="89"/>
        <v>2.0830705897617001</v>
      </c>
      <c r="CA244" s="27">
        <f>CA217*CP_TA(CA237)+(1-CA217)*CP_ACID(CA237)</f>
        <v>2.0970894990444524</v>
      </c>
      <c r="CB244" s="27">
        <f>CB217*CP_TA(CB237)+(1-CB217)*CP_ACID(CB237)</f>
        <v>2.0873835683999999</v>
      </c>
      <c r="CC244" s="27"/>
      <c r="CD244" s="27"/>
      <c r="CE244" s="27"/>
      <c r="CF244" s="27"/>
      <c r="CG244" s="27"/>
      <c r="CH244" s="27"/>
      <c r="CI244" s="27"/>
      <c r="CJ244" s="27"/>
      <c r="CK244" s="27"/>
      <c r="CL244" s="27"/>
      <c r="CM244" s="27"/>
      <c r="CN244" s="27"/>
      <c r="CO244" s="27"/>
      <c r="CP244" s="27"/>
      <c r="CQ244" s="27"/>
      <c r="CR244" s="27"/>
      <c r="CS244" s="27"/>
      <c r="CT244" s="27"/>
      <c r="CU244" s="27"/>
      <c r="CV244" s="27"/>
      <c r="CW244" s="27"/>
      <c r="CX244" s="27"/>
      <c r="CY244" s="27"/>
      <c r="CZ244" s="27"/>
      <c r="DA244" s="27"/>
      <c r="DB244" s="27"/>
      <c r="DC244" s="27"/>
      <c r="DD244" s="27"/>
      <c r="DE244" s="27"/>
      <c r="DF244" s="27"/>
      <c r="DG244" s="27"/>
      <c r="DH244" s="27"/>
      <c r="DI244" s="27"/>
      <c r="DJ244" s="27"/>
      <c r="DK244" s="27"/>
      <c r="DL244" s="27"/>
      <c r="DM244" s="27"/>
      <c r="DN244" s="27"/>
      <c r="DO244" s="27"/>
      <c r="DP244" s="27"/>
      <c r="DQ244" s="27"/>
      <c r="DR244" s="27"/>
      <c r="DS244" s="27"/>
      <c r="DT244" s="27"/>
      <c r="DU244" s="27"/>
      <c r="DV244" s="27"/>
      <c r="DW244" s="27"/>
      <c r="DX244" s="27"/>
      <c r="DY244" s="27"/>
      <c r="DZ244" s="27"/>
      <c r="EA244" s="27"/>
      <c r="EB244" s="27"/>
      <c r="EC244" s="27"/>
      <c r="ED244" s="27"/>
      <c r="EE244" s="27"/>
      <c r="EF244" s="27"/>
      <c r="EG244" s="27"/>
      <c r="EH244" s="27"/>
      <c r="EI244" s="27"/>
      <c r="EJ244" s="27"/>
      <c r="EK244" s="27"/>
      <c r="EL244" s="27"/>
      <c r="EM244" s="27"/>
      <c r="EN244" s="27"/>
      <c r="EO244" s="27"/>
      <c r="EP244" s="27"/>
      <c r="EQ244" s="27"/>
      <c r="ER244" s="27"/>
      <c r="ES244" s="27"/>
      <c r="ET244" s="27"/>
      <c r="EU244" s="27"/>
      <c r="EV244" s="27"/>
      <c r="EW244" s="27"/>
      <c r="EX244" s="27"/>
      <c r="EY244" s="27"/>
      <c r="EZ244" s="27"/>
      <c r="FA244" s="27"/>
      <c r="FB244" s="27"/>
      <c r="FC244" s="27"/>
      <c r="FD244" s="27"/>
      <c r="FE244" s="27"/>
      <c r="FF244" s="27"/>
      <c r="FG244" s="27"/>
      <c r="FH244" s="27"/>
      <c r="FI244" s="27"/>
      <c r="FJ244" s="27"/>
      <c r="FK244" s="27"/>
      <c r="FL244" s="27"/>
      <c r="FM244" s="27"/>
      <c r="FN244" s="27"/>
      <c r="FO244" s="27"/>
      <c r="FP244" s="27"/>
      <c r="FQ244" s="27"/>
      <c r="FR244" s="27"/>
      <c r="FS244" s="27"/>
      <c r="FT244" s="27"/>
      <c r="FU244" s="27"/>
      <c r="FV244" s="27"/>
      <c r="FW244" s="27"/>
      <c r="FX244" s="27"/>
      <c r="FY244" s="27"/>
      <c r="FZ244" s="27"/>
      <c r="GA244" s="27"/>
      <c r="GB244" s="27"/>
      <c r="GC244" s="27"/>
      <c r="GD244" s="27"/>
      <c r="GE244" s="27"/>
      <c r="GF244" s="27"/>
      <c r="GG244" s="27"/>
      <c r="GH244" s="27"/>
      <c r="GI244" s="27"/>
      <c r="GJ244" s="27"/>
      <c r="GK244" s="27"/>
      <c r="GL244" s="27"/>
      <c r="GM244" s="27"/>
      <c r="GN244" s="27"/>
      <c r="GO244" s="27"/>
      <c r="GP244" s="27"/>
      <c r="GQ244" s="27"/>
      <c r="GR244" s="27"/>
      <c r="GS244" s="27"/>
      <c r="GT244" s="27"/>
      <c r="GU244" s="27"/>
      <c r="GV244" s="27"/>
      <c r="GW244" s="27"/>
      <c r="GX244" s="27"/>
      <c r="GY244" s="27"/>
      <c r="GZ244" s="27"/>
      <c r="HA244" s="27"/>
      <c r="HB244" s="27"/>
      <c r="HC244" s="27"/>
      <c r="HD244" s="27"/>
      <c r="HE244" s="27"/>
      <c r="HF244" s="27"/>
      <c r="HG244" s="27"/>
      <c r="HH244" s="27"/>
      <c r="HI244" s="27"/>
      <c r="HJ244" s="27"/>
      <c r="HK244" s="27"/>
      <c r="HL244" s="27"/>
      <c r="HM244" s="27"/>
      <c r="HN244" s="27"/>
      <c r="HO244" s="27"/>
      <c r="HP244" s="27"/>
      <c r="HQ244" s="27"/>
      <c r="HR244" s="27"/>
      <c r="HS244" s="27"/>
      <c r="HT244" s="27"/>
      <c r="HU244" s="27"/>
      <c r="HV244" s="27"/>
      <c r="HW244" s="27"/>
      <c r="HX244" s="27"/>
      <c r="HY244" s="27"/>
      <c r="HZ244" s="27"/>
      <c r="IA244" s="27"/>
      <c r="IB244" s="27"/>
      <c r="IC244" s="27"/>
      <c r="ID244" s="27"/>
      <c r="IE244" s="27"/>
      <c r="IF244" s="27"/>
      <c r="IG244" s="27"/>
      <c r="IH244" s="27"/>
      <c r="II244" s="27"/>
      <c r="IJ244" s="27"/>
      <c r="IK244" s="27"/>
      <c r="IL244" s="27"/>
      <c r="IM244" s="27"/>
      <c r="IN244" s="27"/>
      <c r="IO244" s="27"/>
      <c r="IP244" s="27"/>
      <c r="IQ244" s="27"/>
      <c r="IR244" s="27"/>
      <c r="IS244" s="27"/>
      <c r="IT244" s="27"/>
    </row>
    <row r="245" spans="1:254" ht="12" customHeight="1" x14ac:dyDescent="0.15">
      <c r="A245" s="4" t="s">
        <v>563</v>
      </c>
      <c r="B245" s="5" t="s">
        <v>623</v>
      </c>
      <c r="C245" s="27">
        <f>K_ACID(C237)*(2*K_ACID(C237)+K_TA(C237)-2*C243*(K_ACID(C237)-K_TA(C237)))/(2*K_ACID(C237)+K_TA(C237)+C243*(K_ACID(C237)-K_TA(C237)))</f>
        <v>0.1331784159526623</v>
      </c>
      <c r="D245" s="27">
        <f t="shared" ref="D245:AY245" si="90">K_ACID(D237)*(2*K_ACID(D237)+K_TA(D237)-2*D243*(K_ACID(D237)-K_TA(D237)))/(2*K_ACID(D237)+K_TA(D237)+D243*(K_ACID(D237)-K_TA(D237)))</f>
        <v>0.12399735018140891</v>
      </c>
      <c r="E245" s="27">
        <f t="shared" si="90"/>
        <v>0.13015806543025785</v>
      </c>
      <c r="F245" s="27">
        <f t="shared" si="90"/>
        <v>0.13015806516774459</v>
      </c>
      <c r="G245" s="27">
        <f t="shared" si="90"/>
        <v>0.13639878962427018</v>
      </c>
      <c r="H245" s="27">
        <f t="shared" si="90"/>
        <v>0.13639878962427018</v>
      </c>
      <c r="I245" s="27">
        <f t="shared" si="90"/>
        <v>0.1547609211982782</v>
      </c>
      <c r="J245" s="27">
        <f t="shared" si="90"/>
        <v>0.1547609211982782</v>
      </c>
      <c r="K245" s="27">
        <f t="shared" si="90"/>
        <v>0.1547609211982782</v>
      </c>
      <c r="L245" s="27">
        <f t="shared" si="90"/>
        <v>0.15680115803983463</v>
      </c>
      <c r="M245" s="27">
        <f t="shared" si="90"/>
        <v>0.15462090494444589</v>
      </c>
      <c r="N245" s="27">
        <f t="shared" si="90"/>
        <v>0.12900567095419468</v>
      </c>
      <c r="O245" s="27">
        <f t="shared" si="90"/>
        <v>0.12623761006044004</v>
      </c>
      <c r="P245" s="27">
        <f t="shared" si="90"/>
        <v>0.13635878498031809</v>
      </c>
      <c r="Q245" s="27">
        <f t="shared" si="90"/>
        <v>0.13635878498031809</v>
      </c>
      <c r="R245" s="27">
        <f t="shared" si="90"/>
        <v>0.15376080509947601</v>
      </c>
      <c r="S245" s="27">
        <f t="shared" si="90"/>
        <v>0.14253950247091557</v>
      </c>
      <c r="T245" s="27">
        <f t="shared" si="90"/>
        <v>0.15376080509947601</v>
      </c>
      <c r="U245" s="27">
        <f t="shared" si="90"/>
        <v>0.13267835773672607</v>
      </c>
      <c r="V245" s="27">
        <f t="shared" si="90"/>
        <v>0.14061927956121537</v>
      </c>
      <c r="W245" s="27">
        <f t="shared" si="90"/>
        <v>0.14676711735625</v>
      </c>
      <c r="X245" s="27">
        <f t="shared" si="90"/>
        <v>0.15450089101258965</v>
      </c>
      <c r="Y245" s="27">
        <f t="shared" si="90"/>
        <v>0.15602106748276895</v>
      </c>
      <c r="Z245" s="27">
        <f t="shared" si="90"/>
        <v>0.15689287468679142</v>
      </c>
      <c r="AA245" s="27">
        <f t="shared" si="90"/>
        <v>0.15294107794118258</v>
      </c>
      <c r="AB245" s="27">
        <f t="shared" si="90"/>
        <v>0.15055608689965991</v>
      </c>
      <c r="AC245" s="27">
        <f t="shared" si="90"/>
        <v>0.1547609211982782</v>
      </c>
      <c r="AD245" s="27">
        <f t="shared" si="90"/>
        <v>0.14111933761061646</v>
      </c>
      <c r="AE245" s="27">
        <f t="shared" si="90"/>
        <v>0.12656624504373287</v>
      </c>
      <c r="AF245" s="27">
        <f t="shared" si="90"/>
        <v>0.1547609211982782</v>
      </c>
      <c r="AG245" s="27">
        <f t="shared" si="90"/>
        <v>0.15576103729708038</v>
      </c>
      <c r="AH245" s="27">
        <f t="shared" si="90"/>
        <v>0.15676115339588254</v>
      </c>
      <c r="AI245" s="27">
        <f t="shared" si="90"/>
        <v>0.15676115339588254</v>
      </c>
      <c r="AJ245" s="27">
        <f t="shared" si="90"/>
        <v>0.15675974798445122</v>
      </c>
      <c r="AK245" s="27">
        <f t="shared" si="90"/>
        <v>0.15776126949468472</v>
      </c>
      <c r="AL245" s="27">
        <f t="shared" si="90"/>
        <v>0.15749012601890627</v>
      </c>
      <c r="AM245" s="27">
        <f t="shared" si="90"/>
        <v>0.15776126949468472</v>
      </c>
      <c r="AN245" s="27">
        <f t="shared" si="90"/>
        <v>0.1587613855934869</v>
      </c>
      <c r="AO245" s="27">
        <f t="shared" si="90"/>
        <v>0.1353586688815159</v>
      </c>
      <c r="AP245" s="27">
        <f t="shared" si="90"/>
        <v>0.15462090494444589</v>
      </c>
      <c r="AQ245" s="27">
        <f t="shared" si="90"/>
        <v>0.1353586688815159</v>
      </c>
      <c r="AR245" s="27">
        <f t="shared" si="90"/>
        <v>0.15796129271444517</v>
      </c>
      <c r="AS245" s="27">
        <f t="shared" si="90"/>
        <v>0.15462090494444589</v>
      </c>
      <c r="AT245" s="27">
        <f t="shared" si="90"/>
        <v>0.14675999240786075</v>
      </c>
      <c r="AU245" s="27">
        <f t="shared" si="90"/>
        <v>0.15772126485073265</v>
      </c>
      <c r="AV245" s="27">
        <f t="shared" si="90"/>
        <v>0.15776126949468472</v>
      </c>
      <c r="AW245" s="27">
        <f t="shared" si="90"/>
        <v>0.15748054290644758</v>
      </c>
      <c r="AX245" s="27">
        <f t="shared" si="90"/>
        <v>0.15748054290644758</v>
      </c>
      <c r="AY245" s="27">
        <f t="shared" si="90"/>
        <v>0.15676115339588254</v>
      </c>
      <c r="AZ245" s="27">
        <f>K_ACID(AZ237)*(2*K_ACID(AZ237)+K_TA(AZ237)-2*AZ243*(K_ACID(AZ237)-K_TA(AZ237)))/(2*K_ACID(AZ237)+K_TA(AZ237)+AZ243*(K_ACID(AZ237)-K_TA(AZ237)))</f>
        <v>0.14964035064811254</v>
      </c>
      <c r="BA245" s="27">
        <f>K_ACID(BA237)*(2*K_ACID(BA237)+K_TA(BA237)-2*BA243*(K_ACID(BA237)-K_TA(BA237)))/(2*K_ACID(BA237)+K_TA(BA237)+BA243*(K_ACID(BA237)-K_TA(BA237)))</f>
        <v>0.15672931162692405</v>
      </c>
      <c r="BB245" s="27">
        <f>K_ACID(BB237)*(2*K_ACID(BB237)+K_TA(BB237)-2*BB243*(K_ACID(BB237)-K_TA(BB237)))/(2*K_ACID(BB237)+K_TA(BB237)+BB243*(K_ACID(BB237)-K_TA(BB237)))</f>
        <v>0.14960766861795352</v>
      </c>
      <c r="BC245" s="27">
        <f>K_ACID(BC237)*(2*K_ACID(BC237)+K_TA(BC237)-2*BC243*(K_ACID(BC237)-K_TA(BC237)))/(2*K_ACID(BC237)+K_TA(BC237)+BC243*(K_ACID(BC237)-K_TA(BC237)))</f>
        <v>0.15609716043217978</v>
      </c>
      <c r="BD245" s="27">
        <f>K_ACID(BD237)*(2*K_ACID(BD237)+K_TA(BD237)-2*BD243*(K_ACID(BD237)-K_TA(BD237)))/(2*K_ACID(BD237)+K_TA(BD237)+BD243*(K_ACID(BD237)-K_TA(BD237)))</f>
        <v>0.15606437543155197</v>
      </c>
      <c r="BE245" s="27">
        <f t="shared" ref="BE245:BZ245" si="91">K_ACID(BE237)*(2*K_ACID(BE237)+K_TA(BE237)-2*BE243*(K_ACID(BE237)-K_TA(BE237)))/(2*K_ACID(BE237)+K_TA(BE237)+BE243*(K_ACID(BE237)-K_TA(BE237)))</f>
        <v>0.15672931162692405</v>
      </c>
      <c r="BF245" s="27">
        <f t="shared" si="91"/>
        <v>0.156703940922961</v>
      </c>
      <c r="BG245" s="27">
        <f t="shared" si="91"/>
        <v>0.15675875910123835</v>
      </c>
      <c r="BH245" s="27">
        <f t="shared" si="91"/>
        <v>0.16476208218630004</v>
      </c>
      <c r="BI245" s="27">
        <f t="shared" si="91"/>
        <v>0.16476208218630004</v>
      </c>
      <c r="BJ245" s="27">
        <f t="shared" si="91"/>
        <v>0.16476208218630004</v>
      </c>
      <c r="BK245" s="27">
        <f t="shared" si="91"/>
        <v>0.15689287468679142</v>
      </c>
      <c r="BL245" s="27">
        <f t="shared" si="91"/>
        <v>0.16476208218630004</v>
      </c>
      <c r="BM245" s="27">
        <f t="shared" si="91"/>
        <v>0.16476208218630004</v>
      </c>
      <c r="BN245" s="27">
        <f t="shared" si="91"/>
        <v>0.16476208218630004</v>
      </c>
      <c r="BO245" s="27">
        <f t="shared" si="91"/>
        <v>0.16476208218630004</v>
      </c>
      <c r="BP245" s="27">
        <f t="shared" si="91"/>
        <v>0.16476208218630004</v>
      </c>
      <c r="BQ245" s="27">
        <f t="shared" si="91"/>
        <v>0.15468484324315604</v>
      </c>
      <c r="BR245" s="27">
        <f t="shared" si="91"/>
        <v>0.15098597486579726</v>
      </c>
      <c r="BS245" s="27">
        <f t="shared" si="91"/>
        <v>0.15763516485578677</v>
      </c>
      <c r="BT245" s="27">
        <f t="shared" si="91"/>
        <v>0.15762277541755482</v>
      </c>
      <c r="BU245" s="27">
        <f t="shared" si="91"/>
        <v>0.15748054290644758</v>
      </c>
      <c r="BV245" s="27">
        <f t="shared" si="91"/>
        <v>0.14968826290678722</v>
      </c>
      <c r="BW245" s="27">
        <f t="shared" si="91"/>
        <v>0.14962226528173522</v>
      </c>
      <c r="BX245" s="27">
        <f t="shared" si="91"/>
        <v>0.15748054290644758</v>
      </c>
      <c r="BY245" s="27">
        <f t="shared" si="91"/>
        <v>0.15597724452283679</v>
      </c>
      <c r="BZ245" s="27">
        <f t="shared" si="91"/>
        <v>0.15748054290644758</v>
      </c>
      <c r="CA245" s="27">
        <f>K_ACID(CA237)*(2*K_ACID(CA237)+K_TA(CA237)-2*CA243*(K_ACID(CA237)-K_TA(CA237)))/(2*K_ACID(CA237)+K_TA(CA237)+CA243*(K_ACID(CA237)-K_TA(CA237)))</f>
        <v>0.1560748742541567</v>
      </c>
      <c r="CB245" s="27">
        <f>K_ACID(CB237)*(2*K_ACID(CB237)+K_TA(CB237)-2*CB243*(K_ACID(CB237)-K_TA(CB237)))/(2*K_ACID(CB237)+K_TA(CB237)+CB243*(K_ACID(CB237)-K_TA(CB237)))</f>
        <v>0.15672931162692405</v>
      </c>
      <c r="CC245" s="27"/>
      <c r="CD245" s="27"/>
      <c r="CE245" s="27"/>
      <c r="CF245" s="27"/>
      <c r="CG245" s="27"/>
      <c r="CH245" s="27"/>
      <c r="CI245" s="27"/>
      <c r="CJ245" s="27"/>
      <c r="CK245" s="27"/>
      <c r="CL245" s="27"/>
      <c r="CM245" s="27"/>
      <c r="CN245" s="27"/>
      <c r="CO245" s="27"/>
      <c r="CP245" s="27"/>
      <c r="CQ245" s="27"/>
      <c r="CR245" s="27"/>
      <c r="CS245" s="27"/>
      <c r="CT245" s="27"/>
      <c r="CU245" s="27"/>
      <c r="CV245" s="27"/>
      <c r="CW245" s="27"/>
      <c r="CX245" s="27"/>
      <c r="CY245" s="27"/>
      <c r="CZ245" s="27"/>
      <c r="DA245" s="27"/>
      <c r="DB245" s="27"/>
      <c r="DC245" s="27"/>
      <c r="DD245" s="27"/>
      <c r="DE245" s="27"/>
      <c r="DF245" s="27"/>
      <c r="DG245" s="27"/>
      <c r="DH245" s="27"/>
      <c r="DI245" s="27"/>
      <c r="DJ245" s="27"/>
      <c r="DK245" s="27"/>
      <c r="DL245" s="27"/>
      <c r="DM245" s="27"/>
      <c r="DN245" s="27"/>
      <c r="DO245" s="27"/>
      <c r="DP245" s="27"/>
      <c r="DQ245" s="27"/>
      <c r="DR245" s="27"/>
      <c r="DS245" s="27"/>
      <c r="DT245" s="27"/>
      <c r="DU245" s="27"/>
      <c r="DV245" s="27"/>
      <c r="DW245" s="27"/>
      <c r="DX245" s="27"/>
      <c r="DY245" s="27"/>
      <c r="DZ245" s="27"/>
      <c r="EA245" s="27"/>
      <c r="EB245" s="27"/>
      <c r="EC245" s="27"/>
      <c r="ED245" s="27"/>
      <c r="EE245" s="27"/>
      <c r="EF245" s="27"/>
      <c r="EG245" s="27"/>
      <c r="EH245" s="27"/>
      <c r="EI245" s="27"/>
      <c r="EJ245" s="27"/>
      <c r="EK245" s="27"/>
      <c r="EL245" s="27"/>
      <c r="EM245" s="27"/>
      <c r="EN245" s="27"/>
      <c r="EO245" s="27"/>
      <c r="EP245" s="27"/>
      <c r="EQ245" s="27"/>
      <c r="ER245" s="27"/>
      <c r="ES245" s="27"/>
      <c r="ET245" s="27"/>
      <c r="EU245" s="27"/>
      <c r="EV245" s="27"/>
      <c r="EW245" s="27"/>
      <c r="EX245" s="27"/>
      <c r="EY245" s="27"/>
      <c r="EZ245" s="27"/>
      <c r="FA245" s="27"/>
      <c r="FB245" s="27"/>
      <c r="FC245" s="27"/>
      <c r="FD245" s="27"/>
      <c r="FE245" s="27"/>
      <c r="FF245" s="27"/>
      <c r="FG245" s="27"/>
      <c r="FH245" s="27"/>
      <c r="FI245" s="27"/>
      <c r="FJ245" s="27"/>
      <c r="FK245" s="27"/>
      <c r="FL245" s="27"/>
      <c r="FM245" s="27"/>
      <c r="FN245" s="27"/>
      <c r="FO245" s="27"/>
      <c r="FP245" s="27"/>
      <c r="FQ245" s="27"/>
      <c r="FR245" s="27"/>
      <c r="FS245" s="27"/>
      <c r="FT245" s="27"/>
      <c r="FU245" s="27"/>
      <c r="FV245" s="27"/>
      <c r="FW245" s="27"/>
      <c r="FX245" s="27"/>
      <c r="FY245" s="27"/>
      <c r="FZ245" s="27"/>
      <c r="GA245" s="27"/>
      <c r="GB245" s="27"/>
      <c r="GC245" s="27"/>
      <c r="GD245" s="27"/>
      <c r="GE245" s="27"/>
      <c r="GF245" s="27"/>
      <c r="GG245" s="27"/>
      <c r="GH245" s="27"/>
      <c r="GI245" s="27"/>
      <c r="GJ245" s="27"/>
      <c r="GK245" s="27"/>
      <c r="GL245" s="27"/>
      <c r="GM245" s="27"/>
      <c r="GN245" s="27"/>
      <c r="GO245" s="27"/>
      <c r="GP245" s="27"/>
      <c r="GQ245" s="27"/>
      <c r="GR245" s="27"/>
      <c r="GS245" s="27"/>
      <c r="GT245" s="27"/>
      <c r="GU245" s="27"/>
      <c r="GV245" s="27"/>
      <c r="GW245" s="27"/>
      <c r="GX245" s="27"/>
      <c r="GY245" s="27"/>
      <c r="GZ245" s="27"/>
      <c r="HA245" s="27"/>
      <c r="HB245" s="27"/>
      <c r="HC245" s="27"/>
      <c r="HD245" s="27"/>
      <c r="HE245" s="27"/>
      <c r="HF245" s="27"/>
      <c r="HG245" s="27"/>
      <c r="HH245" s="27"/>
      <c r="HI245" s="27"/>
      <c r="HJ245" s="27"/>
      <c r="HK245" s="27"/>
      <c r="HL245" s="27"/>
      <c r="HM245" s="27"/>
      <c r="HN245" s="27"/>
      <c r="HO245" s="27"/>
      <c r="HP245" s="27"/>
      <c r="HQ245" s="27"/>
      <c r="HR245" s="27"/>
      <c r="HS245" s="27"/>
      <c r="HT245" s="27"/>
      <c r="HU245" s="27"/>
      <c r="HV245" s="27"/>
      <c r="HW245" s="27"/>
      <c r="HX245" s="27"/>
      <c r="HY245" s="27"/>
      <c r="HZ245" s="27"/>
      <c r="IA245" s="27"/>
      <c r="IB245" s="27"/>
      <c r="IC245" s="27"/>
      <c r="ID245" s="27"/>
      <c r="IE245" s="27"/>
      <c r="IF245" s="27"/>
      <c r="IG245" s="27"/>
      <c r="IH245" s="27"/>
      <c r="II245" s="27"/>
      <c r="IJ245" s="27"/>
      <c r="IK245" s="27"/>
      <c r="IL245" s="27"/>
      <c r="IM245" s="27"/>
      <c r="IN245" s="27"/>
      <c r="IO245" s="27"/>
      <c r="IP245" s="27"/>
      <c r="IQ245" s="27"/>
      <c r="IR245" s="27"/>
      <c r="IS245" s="27"/>
      <c r="IT245" s="27"/>
    </row>
    <row r="246" spans="1:254" ht="12" customHeight="1" x14ac:dyDescent="0.15">
      <c r="A246" s="4" t="s">
        <v>564</v>
      </c>
      <c r="B246" s="5" t="s">
        <v>625</v>
      </c>
      <c r="C246" s="27">
        <f>IF(C243&lt;0.1,MU_ACID(C237)*(1+0.5*C243)/(1-C243)^4,MU_ACID(C237)*(1+2.5*C243+10.5*C243^2))</f>
        <v>0.23019262032548571</v>
      </c>
      <c r="D246" s="27">
        <f t="shared" ref="D246:AY246" si="92">IF(D243&lt;0.1,MU_ACID(D237)*(1+0.5*D243)/(1-D243)^4,MU_ACID(D237)*(1+2.5*D243+10.5*D243^2))</f>
        <v>0.13473591158946099</v>
      </c>
      <c r="E246" s="27">
        <f t="shared" si="92"/>
        <v>0.19300517161277178</v>
      </c>
      <c r="F246" s="27">
        <f t="shared" si="92"/>
        <v>0.19300514724930146</v>
      </c>
      <c r="G246" s="27">
        <f t="shared" si="92"/>
        <v>0.27776756483071979</v>
      </c>
      <c r="H246" s="27">
        <f t="shared" si="92"/>
        <v>0.27776756483071979</v>
      </c>
      <c r="I246" s="27">
        <f t="shared" si="92"/>
        <v>0.81076980933512166</v>
      </c>
      <c r="J246" s="27">
        <f t="shared" si="92"/>
        <v>0.81076980933512166</v>
      </c>
      <c r="K246" s="27">
        <f t="shared" si="92"/>
        <v>0.81076980933512166</v>
      </c>
      <c r="L246" s="27">
        <f t="shared" si="92"/>
        <v>0.91324696852587062</v>
      </c>
      <c r="M246" s="27">
        <f t="shared" si="92"/>
        <v>0.80417426261136116</v>
      </c>
      <c r="N246" s="27">
        <f t="shared" si="92"/>
        <v>0.34136309879198035</v>
      </c>
      <c r="O246" s="27">
        <f t="shared" si="92"/>
        <v>0.15354713591198527</v>
      </c>
      <c r="P246" s="27">
        <f t="shared" si="92"/>
        <v>0.2771200756151635</v>
      </c>
      <c r="Q246" s="27">
        <f t="shared" si="92"/>
        <v>0.2771200756151635</v>
      </c>
      <c r="R246" s="27">
        <f t="shared" si="92"/>
        <v>0.76481959174827208</v>
      </c>
      <c r="S246" s="27">
        <f t="shared" si="92"/>
        <v>0.39742969647361903</v>
      </c>
      <c r="T246" s="27">
        <f t="shared" si="92"/>
        <v>0.76481959174827208</v>
      </c>
      <c r="U246" s="27">
        <f t="shared" si="92"/>
        <v>0.22357439947891786</v>
      </c>
      <c r="V246" s="27">
        <f t="shared" si="92"/>
        <v>0.35531232457867362</v>
      </c>
      <c r="W246" s="27">
        <f t="shared" si="92"/>
        <v>4.838937760254681</v>
      </c>
      <c r="X246" s="27">
        <f t="shared" si="92"/>
        <v>0.79856365782320338</v>
      </c>
      <c r="Y246" s="27">
        <f t="shared" si="92"/>
        <v>0.87261798407450319</v>
      </c>
      <c r="Z246" s="27">
        <f t="shared" si="92"/>
        <v>0.9181464040493994</v>
      </c>
      <c r="AA246" s="27">
        <f t="shared" si="92"/>
        <v>0.72910605745210255</v>
      </c>
      <c r="AB246" s="27">
        <f t="shared" si="92"/>
        <v>0.6439917563859443</v>
      </c>
      <c r="AC246" s="27">
        <f t="shared" si="92"/>
        <v>0.81076980933512166</v>
      </c>
      <c r="AD246" s="27">
        <f t="shared" si="92"/>
        <v>0.36583019960142488</v>
      </c>
      <c r="AE246" s="27">
        <f t="shared" si="92"/>
        <v>0.17282560539404371</v>
      </c>
      <c r="AF246" s="27">
        <f t="shared" si="92"/>
        <v>0.81076980933512166</v>
      </c>
      <c r="AG246" s="27">
        <f t="shared" si="92"/>
        <v>0.85948070737401439</v>
      </c>
      <c r="AH246" s="27">
        <f t="shared" si="92"/>
        <v>0.91111814702858573</v>
      </c>
      <c r="AI246" s="27">
        <f t="shared" si="92"/>
        <v>0.91111814702858573</v>
      </c>
      <c r="AJ246" s="27">
        <f t="shared" si="92"/>
        <v>0.91234854028829537</v>
      </c>
      <c r="AK246" s="27">
        <f t="shared" si="92"/>
        <v>0.96585795437006727</v>
      </c>
      <c r="AL246" s="27">
        <f t="shared" si="92"/>
        <v>0.95070038990056605</v>
      </c>
      <c r="AM246" s="27">
        <f t="shared" si="92"/>
        <v>0.96585795437006727</v>
      </c>
      <c r="AN246" s="27">
        <f t="shared" si="92"/>
        <v>1.0238865190670625</v>
      </c>
      <c r="AO246" s="27">
        <f t="shared" si="92"/>
        <v>0.2614143504813633</v>
      </c>
      <c r="AP246" s="27">
        <f t="shared" si="92"/>
        <v>0.80417426261136116</v>
      </c>
      <c r="AQ246" s="27">
        <f t="shared" si="92"/>
        <v>0.2614143504813633</v>
      </c>
      <c r="AR246" s="27">
        <f t="shared" si="92"/>
        <v>0.9771944093093563</v>
      </c>
      <c r="AS246" s="27">
        <f t="shared" si="92"/>
        <v>0.80417426261136116</v>
      </c>
      <c r="AT246" s="27">
        <f t="shared" si="92"/>
        <v>0.50838070095296051</v>
      </c>
      <c r="AU246" s="27">
        <f t="shared" si="92"/>
        <v>0.96360649419834021</v>
      </c>
      <c r="AV246" s="27">
        <f t="shared" si="92"/>
        <v>0.96585795437006727</v>
      </c>
      <c r="AW246" s="27">
        <f t="shared" si="92"/>
        <v>0.95016904546551129</v>
      </c>
      <c r="AX246" s="27">
        <f t="shared" si="92"/>
        <v>0.95016904546551129</v>
      </c>
      <c r="AY246" s="27">
        <f t="shared" si="92"/>
        <v>0.91111814702858573</v>
      </c>
      <c r="AZ246" s="27">
        <f>IF(AZ243&lt;0.1,MU_ACID(AZ237)*(1+0.5*AZ243)/(1-AZ243)^4,MU_ACID(AZ237)*(1+2.5*AZ243+10.5*AZ243^2))</f>
        <v>0.63658334419706897</v>
      </c>
      <c r="BA246" s="27">
        <f>IF(BA243&lt;0.1,MU_ACID(BA237)*(1+0.5*BA243)/(1-BA243)^4,MU_ACID(BA237)*(1+2.5*BA243+10.5*BA243^2))</f>
        <v>0.93948603954397825</v>
      </c>
      <c r="BB246" s="27">
        <f>IF(BB243&lt;0.1,MU_ACID(BB237)*(1+0.5*BB243)/(1-BB243)^4,MU_ACID(BB237)*(1+2.5*BB243+10.5*BB243^2))</f>
        <v>0.63535491569623903</v>
      </c>
      <c r="BC246" s="27">
        <f>IF(BC243&lt;0.1,MU_ACID(BC237)*(1+0.5*BC243)/(1-BC243)^4,MU_ACID(BC237)*(1+2.5*BC243+10.5*BC243^2))</f>
        <v>0.88892333493519293</v>
      </c>
      <c r="BD246" s="27">
        <f>IF(BD243&lt;0.1,MU_ACID(BD237)*(1+0.5*BD243)/(1-BD243)^4,MU_ACID(BD237)*(1+2.5*BD243+10.5*BD243^2))</f>
        <v>0.90927995966653885</v>
      </c>
      <c r="BE246" s="27">
        <f t="shared" ref="BE246:BZ246" si="93">IF(BE243&lt;0.1,MU_ACID(BE237)*(1+0.5*BE243)/(1-BE243)^4,MU_ACID(BE237)*(1+2.5*BE243+10.5*BE243^2))</f>
        <v>0.93948603954397825</v>
      </c>
      <c r="BF246" s="27">
        <f t="shared" si="93"/>
        <v>0.93808763681147356</v>
      </c>
      <c r="BG246" s="27">
        <f t="shared" si="93"/>
        <v>0.91213134492432923</v>
      </c>
      <c r="BH246" s="27">
        <f t="shared" si="93"/>
        <v>1.4530588689999999</v>
      </c>
      <c r="BI246" s="27">
        <f t="shared" si="93"/>
        <v>1.4530588689999999</v>
      </c>
      <c r="BJ246" s="27">
        <f t="shared" si="93"/>
        <v>1.4530588689999999</v>
      </c>
      <c r="BK246" s="27">
        <f t="shared" si="93"/>
        <v>0.9181464040493994</v>
      </c>
      <c r="BL246" s="27">
        <f t="shared" si="93"/>
        <v>1.4530588689999999</v>
      </c>
      <c r="BM246" s="27">
        <f t="shared" si="93"/>
        <v>1.4530588689999999</v>
      </c>
      <c r="BN246" s="27">
        <f t="shared" si="93"/>
        <v>1.4530588689999999</v>
      </c>
      <c r="BO246" s="27">
        <f t="shared" si="93"/>
        <v>1.4530588689999999</v>
      </c>
      <c r="BP246" s="27">
        <f t="shared" si="93"/>
        <v>1.4530588689999999</v>
      </c>
      <c r="BQ246" s="27">
        <f t="shared" si="93"/>
        <v>2.0232018883986473</v>
      </c>
      <c r="BR246" s="27">
        <f t="shared" si="93"/>
        <v>0.69470243321321423</v>
      </c>
      <c r="BS246" s="27">
        <f t="shared" si="93"/>
        <v>0.95877857632942121</v>
      </c>
      <c r="BT246" s="27">
        <f t="shared" si="93"/>
        <v>0.95808585227321619</v>
      </c>
      <c r="BU246" s="27">
        <f t="shared" si="93"/>
        <v>0.95016904546551129</v>
      </c>
      <c r="BV246" s="27">
        <f t="shared" si="93"/>
        <v>0.63838851737629587</v>
      </c>
      <c r="BW246" s="27">
        <f t="shared" si="93"/>
        <v>0.63590326668248387</v>
      </c>
      <c r="BX246" s="27">
        <f t="shared" si="93"/>
        <v>0.95016904546551129</v>
      </c>
      <c r="BY246" s="27">
        <f t="shared" si="93"/>
        <v>0.88463756617493572</v>
      </c>
      <c r="BZ246" s="27">
        <f t="shared" si="93"/>
        <v>0.95016904546551129</v>
      </c>
      <c r="CA246" s="27">
        <f>IF(CA243&lt;0.1,MU_ACID(CA237)*(1+0.5*CA243)/(1-CA243)^4,MU_ACID(CA237)*(1+2.5*CA243+10.5*CA243^2))</f>
        <v>0.90984139424008492</v>
      </c>
      <c r="CB246" s="27">
        <f>IF(CB243&lt;0.1,MU_ACID(CB237)*(1+0.5*CB243)/(1-CB243)^4,MU_ACID(CB237)*(1+2.5*CB243+10.5*CB243^2))</f>
        <v>0.93948603954397825</v>
      </c>
      <c r="CC246" s="27"/>
      <c r="CD246" s="27"/>
      <c r="CE246" s="27"/>
      <c r="CF246" s="27"/>
      <c r="CG246" s="27"/>
      <c r="CH246" s="27"/>
      <c r="CI246" s="27"/>
      <c r="CJ246" s="27"/>
      <c r="CK246" s="27"/>
      <c r="CL246" s="27"/>
      <c r="CM246" s="27"/>
      <c r="CN246" s="27"/>
      <c r="CO246" s="27"/>
      <c r="CP246" s="27"/>
      <c r="CQ246" s="27"/>
      <c r="CR246" s="27"/>
      <c r="CS246" s="27"/>
      <c r="CT246" s="27"/>
      <c r="CU246" s="27"/>
      <c r="CV246" s="27"/>
      <c r="CW246" s="27"/>
      <c r="CX246" s="27"/>
      <c r="CY246" s="27"/>
      <c r="CZ246" s="27"/>
      <c r="DA246" s="27"/>
      <c r="DB246" s="27"/>
      <c r="DC246" s="27"/>
      <c r="DD246" s="27"/>
      <c r="DE246" s="27"/>
      <c r="DF246" s="27"/>
      <c r="DG246" s="27"/>
      <c r="DH246" s="27"/>
      <c r="DI246" s="27"/>
      <c r="DJ246" s="27"/>
      <c r="DK246" s="27"/>
      <c r="DL246" s="27"/>
      <c r="DM246" s="27"/>
      <c r="DN246" s="27"/>
      <c r="DO246" s="27"/>
      <c r="DP246" s="27"/>
      <c r="DQ246" s="27"/>
      <c r="DR246" s="27"/>
      <c r="DS246" s="27"/>
      <c r="DT246" s="27"/>
      <c r="DU246" s="27"/>
      <c r="DV246" s="27"/>
      <c r="DW246" s="27"/>
      <c r="DX246" s="27"/>
      <c r="DY246" s="27"/>
      <c r="DZ246" s="27"/>
      <c r="EA246" s="27"/>
      <c r="EB246" s="27"/>
      <c r="EC246" s="27"/>
      <c r="ED246" s="27"/>
      <c r="EE246" s="27"/>
      <c r="EF246" s="27"/>
      <c r="EG246" s="27"/>
      <c r="EH246" s="27"/>
      <c r="EI246" s="27"/>
      <c r="EJ246" s="27"/>
      <c r="EK246" s="27"/>
      <c r="EL246" s="27"/>
      <c r="EM246" s="27"/>
      <c r="EN246" s="27"/>
      <c r="EO246" s="27"/>
      <c r="EP246" s="27"/>
      <c r="EQ246" s="27"/>
      <c r="ER246" s="27"/>
      <c r="ES246" s="27"/>
      <c r="ET246" s="27"/>
      <c r="EU246" s="27"/>
      <c r="EV246" s="27"/>
      <c r="EW246" s="27"/>
      <c r="EX246" s="27"/>
      <c r="EY246" s="27"/>
      <c r="EZ246" s="27"/>
      <c r="FA246" s="27"/>
      <c r="FB246" s="27"/>
      <c r="FC246" s="27"/>
      <c r="FD246" s="27"/>
      <c r="FE246" s="27"/>
      <c r="FF246" s="27"/>
      <c r="FG246" s="27"/>
      <c r="FH246" s="27"/>
      <c r="FI246" s="27"/>
      <c r="FJ246" s="27"/>
      <c r="FK246" s="27"/>
      <c r="FL246" s="27"/>
      <c r="FM246" s="27"/>
      <c r="FN246" s="27"/>
      <c r="FO246" s="27"/>
      <c r="FP246" s="27"/>
      <c r="FQ246" s="27"/>
      <c r="FR246" s="27"/>
      <c r="FS246" s="27"/>
      <c r="FT246" s="27"/>
      <c r="FU246" s="27"/>
      <c r="FV246" s="27"/>
      <c r="FW246" s="27"/>
      <c r="FX246" s="27"/>
      <c r="FY246" s="27"/>
      <c r="FZ246" s="27"/>
      <c r="GA246" s="27"/>
      <c r="GB246" s="27"/>
      <c r="GC246" s="27"/>
      <c r="GD246" s="27"/>
      <c r="GE246" s="27"/>
      <c r="GF246" s="27"/>
      <c r="GG246" s="27"/>
      <c r="GH246" s="27"/>
      <c r="GI246" s="27"/>
      <c r="GJ246" s="27"/>
      <c r="GK246" s="27"/>
      <c r="GL246" s="27"/>
      <c r="GM246" s="27"/>
      <c r="GN246" s="27"/>
      <c r="GO246" s="27"/>
      <c r="GP246" s="27"/>
      <c r="GQ246" s="27"/>
      <c r="GR246" s="27"/>
      <c r="GS246" s="27"/>
      <c r="GT246" s="27"/>
      <c r="GU246" s="27"/>
      <c r="GV246" s="27"/>
      <c r="GW246" s="27"/>
      <c r="GX246" s="27"/>
      <c r="GY246" s="27"/>
      <c r="GZ246" s="27"/>
      <c r="HA246" s="27"/>
      <c r="HB246" s="27"/>
      <c r="HC246" s="27"/>
      <c r="HD246" s="27"/>
      <c r="HE246" s="27"/>
      <c r="HF246" s="27"/>
      <c r="HG246" s="27"/>
      <c r="HH246" s="27"/>
      <c r="HI246" s="27"/>
      <c r="HJ246" s="27"/>
      <c r="HK246" s="27"/>
      <c r="HL246" s="27"/>
      <c r="HM246" s="27"/>
      <c r="HN246" s="27"/>
      <c r="HO246" s="27"/>
      <c r="HP246" s="27"/>
      <c r="HQ246" s="27"/>
      <c r="HR246" s="27"/>
      <c r="HS246" s="27"/>
      <c r="HT246" s="27"/>
      <c r="HU246" s="27"/>
      <c r="HV246" s="27"/>
      <c r="HW246" s="27"/>
      <c r="HX246" s="27"/>
      <c r="HY246" s="27"/>
      <c r="HZ246" s="27"/>
      <c r="IA246" s="27"/>
      <c r="IB246" s="27"/>
      <c r="IC246" s="27"/>
      <c r="ID246" s="27"/>
      <c r="IE246" s="27"/>
      <c r="IF246" s="27"/>
      <c r="IG246" s="27"/>
      <c r="IH246" s="27"/>
      <c r="II246" s="27"/>
      <c r="IJ246" s="27"/>
      <c r="IK246" s="27"/>
      <c r="IL246" s="27"/>
      <c r="IM246" s="27"/>
      <c r="IN246" s="27"/>
      <c r="IO246" s="27"/>
      <c r="IP246" s="27"/>
      <c r="IQ246" s="27"/>
      <c r="IR246" s="27"/>
      <c r="IS246" s="27"/>
      <c r="IT246" s="27"/>
    </row>
    <row r="247" spans="1:254" s="48" customFormat="1" ht="12" customHeight="1" x14ac:dyDescent="0.15">
      <c r="A247" s="6" t="s">
        <v>561</v>
      </c>
      <c r="B247" s="50"/>
      <c r="C247" s="51"/>
      <c r="D247" s="51"/>
      <c r="E247" s="51"/>
      <c r="F247" s="51"/>
      <c r="G247" s="51"/>
      <c r="H247" s="51"/>
      <c r="I247" s="5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c r="BA247" s="51"/>
      <c r="BB247" s="51"/>
      <c r="BC247" s="51"/>
      <c r="BD247" s="51"/>
      <c r="BE247" s="51"/>
      <c r="BF247" s="51"/>
      <c r="BG247" s="51"/>
      <c r="BH247" s="51"/>
      <c r="BI247" s="51"/>
      <c r="BJ247" s="51"/>
      <c r="BK247" s="51"/>
      <c r="BL247" s="51"/>
      <c r="BM247" s="51"/>
      <c r="BN247" s="51"/>
      <c r="BO247" s="51"/>
      <c r="BP247" s="51"/>
      <c r="BQ247" s="51"/>
      <c r="BR247" s="51"/>
      <c r="BS247" s="51"/>
      <c r="BT247" s="51"/>
      <c r="BU247" s="51"/>
      <c r="BV247" s="51"/>
      <c r="BW247" s="51"/>
      <c r="BX247" s="51"/>
      <c r="BY247" s="51"/>
      <c r="BZ247" s="51"/>
      <c r="CA247" s="51"/>
      <c r="CB247" s="51"/>
      <c r="CC247" s="51"/>
      <c r="CD247" s="51"/>
      <c r="CE247" s="51"/>
      <c r="CF247" s="51"/>
      <c r="CG247" s="51"/>
      <c r="CH247" s="51"/>
      <c r="CI247" s="51"/>
      <c r="CJ247" s="51"/>
      <c r="CK247" s="51"/>
      <c r="CL247" s="51"/>
      <c r="CM247" s="51"/>
      <c r="CN247" s="51"/>
      <c r="CO247" s="51"/>
      <c r="CP247" s="51"/>
      <c r="CQ247" s="51"/>
      <c r="CR247" s="51"/>
      <c r="CS247" s="51"/>
      <c r="CT247" s="51"/>
      <c r="CU247" s="51"/>
      <c r="CV247" s="51"/>
      <c r="CW247" s="51"/>
      <c r="CX247" s="51"/>
      <c r="CY247" s="51"/>
      <c r="CZ247" s="51"/>
      <c r="DA247" s="51"/>
      <c r="DB247" s="51"/>
      <c r="DC247" s="51"/>
      <c r="DD247" s="51"/>
      <c r="DE247" s="51"/>
      <c r="DF247" s="51"/>
      <c r="DG247" s="51"/>
      <c r="DH247" s="51"/>
      <c r="DI247" s="51"/>
      <c r="DJ247" s="51"/>
      <c r="DK247" s="51"/>
      <c r="DL247" s="51"/>
      <c r="DM247" s="51"/>
      <c r="DN247" s="51"/>
      <c r="DO247" s="51"/>
      <c r="DP247" s="51"/>
      <c r="DQ247" s="51"/>
      <c r="DR247" s="51"/>
      <c r="DS247" s="51"/>
      <c r="DT247" s="51"/>
      <c r="DU247" s="51"/>
      <c r="DV247" s="51"/>
      <c r="DW247" s="51"/>
      <c r="DX247" s="51"/>
      <c r="DY247" s="51"/>
      <c r="DZ247" s="51"/>
      <c r="EA247" s="51"/>
      <c r="EB247" s="51"/>
      <c r="EC247" s="51"/>
      <c r="ED247" s="51"/>
      <c r="EE247" s="51"/>
      <c r="EF247" s="51"/>
      <c r="EG247" s="51"/>
      <c r="EH247" s="51"/>
      <c r="EI247" s="51"/>
      <c r="EJ247" s="51"/>
      <c r="EK247" s="51"/>
      <c r="EL247" s="51"/>
      <c r="EM247" s="51"/>
      <c r="EN247" s="51"/>
      <c r="EO247" s="51"/>
      <c r="EP247" s="51"/>
      <c r="EQ247" s="51"/>
      <c r="ER247" s="51"/>
      <c r="ES247" s="51"/>
      <c r="ET247" s="51"/>
      <c r="EU247" s="51"/>
      <c r="EV247" s="51"/>
      <c r="EW247" s="51"/>
      <c r="EX247" s="51"/>
      <c r="EY247" s="51"/>
      <c r="EZ247" s="51"/>
      <c r="FA247" s="51"/>
      <c r="FB247" s="51"/>
      <c r="FC247" s="51"/>
      <c r="FD247" s="51"/>
      <c r="FE247" s="51"/>
      <c r="FF247" s="51"/>
      <c r="FG247" s="51"/>
      <c r="FH247" s="51"/>
      <c r="FI247" s="51"/>
      <c r="FJ247" s="51"/>
      <c r="FK247" s="51"/>
      <c r="FL247" s="51"/>
      <c r="FM247" s="51"/>
      <c r="FN247" s="51"/>
      <c r="FO247" s="51"/>
      <c r="FP247" s="51"/>
      <c r="FQ247" s="51"/>
      <c r="FR247" s="51"/>
      <c r="FS247" s="51"/>
      <c r="FT247" s="51"/>
      <c r="FU247" s="51"/>
      <c r="FV247" s="51"/>
      <c r="FW247" s="51"/>
      <c r="FX247" s="51"/>
      <c r="FY247" s="51"/>
      <c r="FZ247" s="51"/>
      <c r="GA247" s="51"/>
      <c r="GB247" s="51"/>
      <c r="GC247" s="51"/>
      <c r="GD247" s="51"/>
      <c r="GE247" s="51"/>
      <c r="GF247" s="51"/>
      <c r="GG247" s="51"/>
      <c r="GH247" s="51"/>
      <c r="GI247" s="51"/>
      <c r="GJ247" s="51"/>
      <c r="GK247" s="51"/>
      <c r="GL247" s="51"/>
      <c r="GM247" s="51"/>
      <c r="GN247" s="51"/>
      <c r="GO247" s="51"/>
      <c r="GP247" s="51"/>
      <c r="GQ247" s="51"/>
      <c r="GR247" s="51"/>
      <c r="GS247" s="51"/>
      <c r="GT247" s="51"/>
      <c r="GU247" s="51"/>
      <c r="GV247" s="51"/>
      <c r="GW247" s="51"/>
      <c r="GX247" s="51"/>
      <c r="GY247" s="51"/>
      <c r="GZ247" s="51"/>
      <c r="HA247" s="51"/>
      <c r="HB247" s="51"/>
      <c r="HC247" s="51"/>
      <c r="HD247" s="51"/>
      <c r="HE247" s="51"/>
      <c r="HF247" s="51"/>
      <c r="HG247" s="51"/>
      <c r="HH247" s="51"/>
      <c r="HI247" s="51"/>
      <c r="HJ247" s="51"/>
      <c r="HK247" s="51"/>
      <c r="HL247" s="51"/>
      <c r="HM247" s="51"/>
      <c r="HN247" s="51"/>
      <c r="HO247" s="51"/>
      <c r="HP247" s="51"/>
      <c r="HQ247" s="51"/>
      <c r="HR247" s="51"/>
      <c r="HS247" s="51"/>
      <c r="HT247" s="51"/>
      <c r="HU247" s="51"/>
      <c r="HV247" s="51"/>
      <c r="HW247" s="51"/>
      <c r="HX247" s="51"/>
      <c r="HY247" s="51"/>
      <c r="HZ247" s="51"/>
      <c r="IA247" s="51"/>
      <c r="IB247" s="51"/>
      <c r="IC247" s="51"/>
      <c r="ID247" s="51"/>
      <c r="IE247" s="51"/>
      <c r="IF247" s="51"/>
      <c r="IG247" s="51"/>
      <c r="IH247" s="51"/>
      <c r="II247" s="51"/>
      <c r="IJ247" s="51"/>
      <c r="IK247" s="51"/>
      <c r="IL247" s="51"/>
      <c r="IM247" s="51"/>
      <c r="IN247" s="51"/>
      <c r="IO247" s="51"/>
      <c r="IP247" s="51"/>
      <c r="IQ247" s="51"/>
      <c r="IR247" s="51"/>
      <c r="IS247" s="51"/>
      <c r="IT247" s="51"/>
    </row>
    <row r="248" spans="1:254" ht="12" customHeight="1" x14ac:dyDescent="0.15">
      <c r="A248" s="4" t="s">
        <v>562</v>
      </c>
      <c r="C248" s="27">
        <f>C217/RHO_TA(C237)/(C217/RHO_TA(C237)+(1-C217)/(RHO_WATER(C237)*1000))</f>
        <v>2.207191792446066E-8</v>
      </c>
      <c r="D248" s="27">
        <f t="shared" ref="D248:AY248" si="94">D217/RHO_TA(D237)/(D217/RHO_TA(D237)+(1-D217)/(RHO_WATER(D237)*1000))</f>
        <v>1.5315592342337152E-8</v>
      </c>
      <c r="E248" s="27">
        <f t="shared" si="94"/>
        <v>2.9154958408949249E-8</v>
      </c>
      <c r="F248" s="27">
        <f t="shared" si="94"/>
        <v>0</v>
      </c>
      <c r="G248" s="27">
        <f t="shared" si="94"/>
        <v>0</v>
      </c>
      <c r="H248" s="27">
        <f t="shared" si="94"/>
        <v>0</v>
      </c>
      <c r="I248" s="27">
        <f t="shared" si="94"/>
        <v>0</v>
      </c>
      <c r="J248" s="27">
        <f t="shared" si="94"/>
        <v>0</v>
      </c>
      <c r="K248" s="27">
        <f t="shared" si="94"/>
        <v>0</v>
      </c>
      <c r="L248" s="27">
        <f t="shared" si="94"/>
        <v>0</v>
      </c>
      <c r="M248" s="27">
        <f t="shared" si="94"/>
        <v>0</v>
      </c>
      <c r="N248" s="27">
        <f t="shared" si="94"/>
        <v>0.25030409729742747</v>
      </c>
      <c r="O248" s="27">
        <f t="shared" si="94"/>
        <v>0</v>
      </c>
      <c r="P248" s="27">
        <f t="shared" si="94"/>
        <v>0</v>
      </c>
      <c r="Q248" s="27">
        <f t="shared" si="94"/>
        <v>0</v>
      </c>
      <c r="R248" s="27">
        <f t="shared" si="94"/>
        <v>0</v>
      </c>
      <c r="S248" s="27">
        <f t="shared" si="94"/>
        <v>0</v>
      </c>
      <c r="T248" s="27">
        <f t="shared" si="94"/>
        <v>0</v>
      </c>
      <c r="U248" s="27">
        <f t="shared" si="94"/>
        <v>0</v>
      </c>
      <c r="V248" s="27">
        <f t="shared" si="94"/>
        <v>0</v>
      </c>
      <c r="W248" s="27">
        <f t="shared" si="94"/>
        <v>0.82077688621098255</v>
      </c>
      <c r="X248" s="27">
        <f t="shared" si="94"/>
        <v>0</v>
      </c>
      <c r="Y248" s="27">
        <f t="shared" si="94"/>
        <v>0</v>
      </c>
      <c r="Z248" s="27">
        <f t="shared" si="94"/>
        <v>0</v>
      </c>
      <c r="AA248" s="27">
        <f t="shared" si="94"/>
        <v>0</v>
      </c>
      <c r="AB248" s="27">
        <f t="shared" si="94"/>
        <v>3.2444533993011438E-3</v>
      </c>
      <c r="AC248" s="27">
        <f t="shared" si="94"/>
        <v>0</v>
      </c>
      <c r="AD248" s="27">
        <f t="shared" si="94"/>
        <v>0</v>
      </c>
      <c r="AE248" s="27">
        <f t="shared" si="94"/>
        <v>2.6562853271480971E-2</v>
      </c>
      <c r="AF248" s="27">
        <f t="shared" si="94"/>
        <v>0</v>
      </c>
      <c r="AG248" s="27">
        <f t="shared" si="94"/>
        <v>0</v>
      </c>
      <c r="AH248" s="27">
        <f t="shared" si="94"/>
        <v>0</v>
      </c>
      <c r="AI248" s="27">
        <f t="shared" si="94"/>
        <v>0</v>
      </c>
      <c r="AJ248" s="27">
        <f t="shared" si="94"/>
        <v>2.9036620569705695E-4</v>
      </c>
      <c r="AK248" s="27">
        <f t="shared" si="94"/>
        <v>0</v>
      </c>
      <c r="AL248" s="27">
        <f t="shared" si="94"/>
        <v>0</v>
      </c>
      <c r="AM248" s="27">
        <f t="shared" si="94"/>
        <v>0</v>
      </c>
      <c r="AN248" s="27">
        <f t="shared" si="94"/>
        <v>0</v>
      </c>
      <c r="AO248" s="27">
        <f t="shared" si="94"/>
        <v>0</v>
      </c>
      <c r="AP248" s="27">
        <f t="shared" si="94"/>
        <v>0</v>
      </c>
      <c r="AQ248" s="27">
        <f t="shared" si="94"/>
        <v>0</v>
      </c>
      <c r="AR248" s="27">
        <f t="shared" si="94"/>
        <v>0</v>
      </c>
      <c r="AS248" s="27">
        <f t="shared" si="94"/>
        <v>0</v>
      </c>
      <c r="AT248" s="27">
        <f t="shared" si="94"/>
        <v>0</v>
      </c>
      <c r="AU248" s="27">
        <f t="shared" si="94"/>
        <v>0</v>
      </c>
      <c r="AV248" s="27">
        <f t="shared" si="94"/>
        <v>0</v>
      </c>
      <c r="AW248" s="27">
        <f t="shared" si="94"/>
        <v>0</v>
      </c>
      <c r="AX248" s="27">
        <f t="shared" si="94"/>
        <v>0</v>
      </c>
      <c r="AY248" s="27">
        <f t="shared" si="94"/>
        <v>0</v>
      </c>
      <c r="AZ248" s="27">
        <f>AZ217/RHO_TA(AZ237)/(AZ217/RHO_TA(AZ237)+(1-AZ217)/(RHO_WATER(AZ237)*1000))</f>
        <v>1.2367923734671023E-2</v>
      </c>
      <c r="BA248" s="27">
        <f>BA217/RHO_TA(BA237)/(BA217/RHO_TA(BA237)+(1-BA217)/(RHO_WATER(BA237)*1000))</f>
        <v>6.5804736981516197E-3</v>
      </c>
      <c r="BB248" s="27">
        <f>BB217/RHO_TA(BB237)/(BB217/RHO_TA(BB237)+(1-BB217)/(RHO_WATER(BB237)*1000))</f>
        <v>1.2366749614221573E-2</v>
      </c>
      <c r="BC248" s="27">
        <f>BC217/RHO_TA(BC237)/(BC217/RHO_TA(BC237)+(1-BC217)/(RHO_WATER(BC237)*1000))</f>
        <v>2.8713917482622738E-3</v>
      </c>
      <c r="BD248" s="27">
        <f>BD217/RHO_TA(BD237)/(BD217/RHO_TA(BD237)+(1-BD217)/(RHO_WATER(BD237)*1000))</f>
        <v>7.8670251042544919E-3</v>
      </c>
      <c r="BE248" s="27">
        <f t="shared" ref="BE248:BZ248" si="95">BE217/RHO_TA(BE237)/(BE217/RHO_TA(BE237)+(1-BE217)/(RHO_WATER(BE237)*1000))</f>
        <v>6.5804736981516189E-3</v>
      </c>
      <c r="BF248" s="27">
        <f t="shared" si="95"/>
        <v>6.5802779087743291E-3</v>
      </c>
      <c r="BG248" s="27">
        <f t="shared" si="95"/>
        <v>2.5377999894932347E-4</v>
      </c>
      <c r="BH248" s="27">
        <f t="shared" si="95"/>
        <v>0</v>
      </c>
      <c r="BI248" s="27">
        <f t="shared" si="95"/>
        <v>0</v>
      </c>
      <c r="BJ248" s="27">
        <f t="shared" si="95"/>
        <v>0</v>
      </c>
      <c r="BK248" s="27">
        <f t="shared" si="95"/>
        <v>0</v>
      </c>
      <c r="BL248" s="27">
        <f t="shared" si="95"/>
        <v>0</v>
      </c>
      <c r="BM248" s="27">
        <f t="shared" si="95"/>
        <v>0</v>
      </c>
      <c r="BN248" s="27">
        <f t="shared" si="95"/>
        <v>0</v>
      </c>
      <c r="BO248" s="27">
        <f t="shared" si="95"/>
        <v>0</v>
      </c>
      <c r="BP248" s="27">
        <f t="shared" si="95"/>
        <v>0</v>
      </c>
      <c r="BQ248" s="27">
        <f t="shared" si="95"/>
        <v>0.25393638294222143</v>
      </c>
      <c r="BR248" s="27">
        <f t="shared" si="95"/>
        <v>1.4084948238812485E-2</v>
      </c>
      <c r="BS248" s="27">
        <f t="shared" si="95"/>
        <v>0</v>
      </c>
      <c r="BT248" s="27">
        <f t="shared" si="95"/>
        <v>0</v>
      </c>
      <c r="BU248" s="27">
        <f t="shared" si="95"/>
        <v>0</v>
      </c>
      <c r="BV248" s="27">
        <f t="shared" si="95"/>
        <v>1.2369635350763263E-2</v>
      </c>
      <c r="BW248" s="27">
        <f t="shared" si="95"/>
        <v>1.2367272796589227E-2</v>
      </c>
      <c r="BX248" s="27">
        <f t="shared" si="95"/>
        <v>0</v>
      </c>
      <c r="BY248" s="27">
        <f t="shared" si="95"/>
        <v>3.3161343375582705E-3</v>
      </c>
      <c r="BZ248" s="27">
        <f t="shared" si="95"/>
        <v>0</v>
      </c>
      <c r="CA248" s="27">
        <f>CA217/RHO_TA(CA237)/(CA217/RHO_TA(CA237)+(1-CA217)/(RHO_WATER(CA237)*1000))</f>
        <v>7.8671371394883217E-3</v>
      </c>
      <c r="CB248" s="27">
        <f>CB217/RHO_TA(CB237)/(CB217/RHO_TA(CB237)+(1-CB217)/(RHO_WATER(CB237)*1000))</f>
        <v>6.5804736981516189E-3</v>
      </c>
      <c r="CC248" s="27"/>
      <c r="CD248" s="27"/>
      <c r="CE248" s="27"/>
      <c r="CF248" s="27"/>
      <c r="CG248" s="27"/>
      <c r="CH248" s="27"/>
      <c r="CI248" s="27"/>
      <c r="CJ248" s="27"/>
      <c r="CK248" s="27"/>
      <c r="CL248" s="27"/>
      <c r="CM248" s="27"/>
      <c r="CN248" s="27"/>
      <c r="CO248" s="27"/>
      <c r="CP248" s="27"/>
      <c r="CQ248" s="27"/>
      <c r="CR248" s="27"/>
      <c r="CS248" s="27"/>
      <c r="CT248" s="27"/>
      <c r="CU248" s="27"/>
      <c r="CV248" s="27"/>
      <c r="CW248" s="27"/>
      <c r="CX248" s="27"/>
      <c r="CY248" s="27"/>
      <c r="CZ248" s="27"/>
      <c r="DA248" s="27"/>
      <c r="DB248" s="27"/>
      <c r="DC248" s="27"/>
      <c r="DD248" s="27"/>
      <c r="DE248" s="27"/>
      <c r="DF248" s="27"/>
      <c r="DG248" s="27"/>
      <c r="DH248" s="27"/>
      <c r="DI248" s="27"/>
      <c r="DJ248" s="27"/>
      <c r="DK248" s="27"/>
      <c r="DL248" s="27"/>
      <c r="DM248" s="27"/>
      <c r="DN248" s="27"/>
      <c r="DO248" s="27"/>
      <c r="DP248" s="27"/>
      <c r="DQ248" s="27"/>
      <c r="DR248" s="27"/>
      <c r="DS248" s="27"/>
      <c r="DT248" s="27"/>
      <c r="DU248" s="27"/>
      <c r="DV248" s="27"/>
      <c r="DW248" s="27"/>
      <c r="DX248" s="27"/>
      <c r="DY248" s="27"/>
      <c r="DZ248" s="27"/>
      <c r="EA248" s="27"/>
      <c r="EB248" s="27"/>
      <c r="EC248" s="27"/>
      <c r="ED248" s="27"/>
      <c r="EE248" s="27"/>
      <c r="EF248" s="27"/>
      <c r="EG248" s="27"/>
      <c r="EH248" s="27"/>
      <c r="EI248" s="27"/>
      <c r="EJ248" s="27"/>
      <c r="EK248" s="27"/>
      <c r="EL248" s="27"/>
      <c r="EM248" s="27"/>
      <c r="EN248" s="27"/>
      <c r="EO248" s="27"/>
      <c r="EP248" s="27"/>
      <c r="EQ248" s="27"/>
      <c r="ER248" s="27"/>
      <c r="ES248" s="27"/>
      <c r="ET248" s="27"/>
      <c r="EU248" s="27"/>
      <c r="EV248" s="27"/>
      <c r="EW248" s="27"/>
      <c r="EX248" s="27"/>
      <c r="EY248" s="27"/>
      <c r="EZ248" s="27"/>
      <c r="FA248" s="27"/>
      <c r="FB248" s="27"/>
      <c r="FC248" s="27"/>
      <c r="FD248" s="27"/>
      <c r="FE248" s="27"/>
      <c r="FF248" s="27"/>
      <c r="FG248" s="27"/>
      <c r="FH248" s="27"/>
      <c r="FI248" s="27"/>
      <c r="FJ248" s="27"/>
      <c r="FK248" s="27"/>
      <c r="FL248" s="27"/>
      <c r="FM248" s="27"/>
      <c r="FN248" s="27"/>
      <c r="FO248" s="27"/>
      <c r="FP248" s="27"/>
      <c r="FQ248" s="27"/>
      <c r="FR248" s="27"/>
      <c r="FS248" s="27"/>
      <c r="FT248" s="27"/>
      <c r="FU248" s="27"/>
      <c r="FV248" s="27"/>
      <c r="FW248" s="27"/>
      <c r="FX248" s="27"/>
      <c r="FY248" s="27"/>
      <c r="FZ248" s="27"/>
      <c r="GA248" s="27"/>
      <c r="GB248" s="27"/>
      <c r="GC248" s="27"/>
      <c r="GD248" s="27"/>
      <c r="GE248" s="27"/>
      <c r="GF248" s="27"/>
      <c r="GG248" s="27"/>
      <c r="GH248" s="27"/>
      <c r="GI248" s="27"/>
      <c r="GJ248" s="27"/>
      <c r="GK248" s="27"/>
      <c r="GL248" s="27"/>
      <c r="GM248" s="27"/>
      <c r="GN248" s="27"/>
      <c r="GO248" s="27"/>
      <c r="GP248" s="27"/>
      <c r="GQ248" s="27"/>
      <c r="GR248" s="27"/>
      <c r="GS248" s="27"/>
      <c r="GT248" s="27"/>
      <c r="GU248" s="27"/>
      <c r="GV248" s="27"/>
      <c r="GW248" s="27"/>
      <c r="GX248" s="27"/>
      <c r="GY248" s="27"/>
      <c r="GZ248" s="27"/>
      <c r="HA248" s="27"/>
      <c r="HB248" s="27"/>
      <c r="HC248" s="27"/>
      <c r="HD248" s="27"/>
      <c r="HE248" s="27"/>
      <c r="HF248" s="27"/>
      <c r="HG248" s="27"/>
      <c r="HH248" s="27"/>
      <c r="HI248" s="27"/>
      <c r="HJ248" s="27"/>
      <c r="HK248" s="27"/>
      <c r="HL248" s="27"/>
      <c r="HM248" s="27"/>
      <c r="HN248" s="27"/>
      <c r="HO248" s="27"/>
      <c r="HP248" s="27"/>
      <c r="HQ248" s="27"/>
      <c r="HR248" s="27"/>
      <c r="HS248" s="27"/>
      <c r="HT248" s="27"/>
      <c r="HU248" s="27"/>
      <c r="HV248" s="27"/>
      <c r="HW248" s="27"/>
      <c r="HX248" s="27"/>
      <c r="HY248" s="27"/>
      <c r="HZ248" s="27"/>
      <c r="IA248" s="27"/>
      <c r="IB248" s="27"/>
      <c r="IC248" s="27"/>
      <c r="ID248" s="27"/>
      <c r="IE248" s="27"/>
      <c r="IF248" s="27"/>
      <c r="IG248" s="27"/>
      <c r="IH248" s="27"/>
      <c r="II248" s="27"/>
      <c r="IJ248" s="27"/>
      <c r="IK248" s="27"/>
      <c r="IL248" s="27"/>
      <c r="IM248" s="27"/>
      <c r="IN248" s="27"/>
      <c r="IO248" s="27"/>
      <c r="IP248" s="27"/>
      <c r="IQ248" s="27"/>
      <c r="IR248" s="27"/>
      <c r="IS248" s="27"/>
      <c r="IT248" s="27"/>
    </row>
    <row r="249" spans="1:254" ht="12" customHeight="1" x14ac:dyDescent="0.15">
      <c r="A249" s="4" t="s">
        <v>559</v>
      </c>
      <c r="B249" s="5" t="s">
        <v>622</v>
      </c>
      <c r="C249" s="27">
        <f>C217*CP_TA(C237)+(1-C217)*CP_WATER(C237)</f>
        <v>4.3299581696752432</v>
      </c>
      <c r="D249" s="27">
        <f t="shared" ref="D249:AY249" si="96">D217*CP_TA(D237)+(1-D217)*CP_WATER(D237)</f>
        <v>4.5160533577043944</v>
      </c>
      <c r="E249" s="27">
        <f t="shared" si="96"/>
        <v>4.3798167623481943</v>
      </c>
      <c r="F249" s="27">
        <f t="shared" si="96"/>
        <v>4.3798168840356899</v>
      </c>
      <c r="G249" s="27">
        <f t="shared" si="96"/>
        <v>4.2870727450741413</v>
      </c>
      <c r="H249" s="27">
        <f t="shared" si="96"/>
        <v>4.2870727450741413</v>
      </c>
      <c r="I249" s="27">
        <f t="shared" si="96"/>
        <v>4.1803149328044205</v>
      </c>
      <c r="J249" s="27">
        <f t="shared" si="96"/>
        <v>4.1803149328044205</v>
      </c>
      <c r="K249" s="27">
        <f t="shared" si="96"/>
        <v>4.1803149328044205</v>
      </c>
      <c r="L249" s="27">
        <f t="shared" si="96"/>
        <v>4.1777511364104694</v>
      </c>
      <c r="M249" s="27">
        <f t="shared" si="96"/>
        <v>4.1805665008772186</v>
      </c>
      <c r="N249" s="27">
        <f t="shared" si="96"/>
        <v>3.5597240136597907</v>
      </c>
      <c r="O249" s="27">
        <f t="shared" si="96"/>
        <v>4.4604583406890033</v>
      </c>
      <c r="P249" s="27">
        <f t="shared" si="96"/>
        <v>4.2875451477645132</v>
      </c>
      <c r="Q249" s="27">
        <f t="shared" si="96"/>
        <v>4.2875451477645132</v>
      </c>
      <c r="R249" s="27">
        <f t="shared" si="96"/>
        <v>4.1822903658523947</v>
      </c>
      <c r="S249" s="27">
        <f t="shared" si="96"/>
        <v>4.2302952642508638</v>
      </c>
      <c r="T249" s="27">
        <f t="shared" si="96"/>
        <v>4.1822903658523947</v>
      </c>
      <c r="U249" s="27">
        <f t="shared" si="96"/>
        <v>4.3375399037116997</v>
      </c>
      <c r="V249" s="27">
        <f t="shared" si="96"/>
        <v>4.2449314966884391</v>
      </c>
      <c r="W249" s="27">
        <f t="shared" si="96"/>
        <v>1.8690707286010455</v>
      </c>
      <c r="X249" s="27">
        <f t="shared" si="96"/>
        <v>4.1807888516196279</v>
      </c>
      <c r="Y249" s="27">
        <f t="shared" si="96"/>
        <v>4.1784659928721535</v>
      </c>
      <c r="Z249" s="27">
        <f t="shared" si="96"/>
        <v>4.177691893127772</v>
      </c>
      <c r="AA249" s="27">
        <f t="shared" si="96"/>
        <v>4.1841965629186282</v>
      </c>
      <c r="AB249" s="27">
        <f t="shared" si="96"/>
        <v>4.1772237133096306</v>
      </c>
      <c r="AC249" s="27">
        <f t="shared" si="96"/>
        <v>4.1803149328044205</v>
      </c>
      <c r="AD249" s="27">
        <f t="shared" si="96"/>
        <v>4.240871759648722</v>
      </c>
      <c r="AE249" s="27">
        <f t="shared" si="96"/>
        <v>4.3486615314008601</v>
      </c>
      <c r="AF249" s="27">
        <f t="shared" si="96"/>
        <v>4.1803149328044205</v>
      </c>
      <c r="AG249" s="27">
        <f t="shared" si="96"/>
        <v>4.1787819961332069</v>
      </c>
      <c r="AH249" s="27">
        <f t="shared" si="96"/>
        <v>4.1777786957546947</v>
      </c>
      <c r="AI249" s="27">
        <f t="shared" si="96"/>
        <v>4.1777786957546947</v>
      </c>
      <c r="AJ249" s="27">
        <f t="shared" si="96"/>
        <v>4.1764978142496441</v>
      </c>
      <c r="AK249" s="27">
        <f t="shared" si="96"/>
        <v>4.1774230633833138</v>
      </c>
      <c r="AL249" s="27">
        <f t="shared" si="96"/>
        <v>4.1774474479040089</v>
      </c>
      <c r="AM249" s="27">
        <f t="shared" si="96"/>
        <v>4.1774230633833138</v>
      </c>
      <c r="AN249" s="27">
        <f t="shared" si="96"/>
        <v>4.1778681420762043</v>
      </c>
      <c r="AO249" s="27">
        <f t="shared" si="96"/>
        <v>4.2998351930616927</v>
      </c>
      <c r="AP249" s="27">
        <f t="shared" si="96"/>
        <v>4.1805665008772186</v>
      </c>
      <c r="AQ249" s="27">
        <f t="shared" si="96"/>
        <v>4.2998351930616927</v>
      </c>
      <c r="AR249" s="27">
        <f t="shared" si="96"/>
        <v>4.1774424603642872</v>
      </c>
      <c r="AS249" s="27">
        <f t="shared" si="96"/>
        <v>4.1805665008772186</v>
      </c>
      <c r="AT249" s="27">
        <f t="shared" si="96"/>
        <v>4.2059943633199524</v>
      </c>
      <c r="AU249" s="27">
        <f t="shared" si="96"/>
        <v>4.1774230561274708</v>
      </c>
      <c r="AV249" s="27">
        <f t="shared" si="96"/>
        <v>4.1774230633833138</v>
      </c>
      <c r="AW249" s="27">
        <f t="shared" si="96"/>
        <v>4.1774493406753486</v>
      </c>
      <c r="AX249" s="27">
        <f t="shared" si="96"/>
        <v>4.1774493406753486</v>
      </c>
      <c r="AY249" s="27">
        <f t="shared" si="96"/>
        <v>4.1777786957546947</v>
      </c>
      <c r="AZ249" s="27">
        <f>AZ217*CP_TA(AZ237)+(1-AZ217)*CP_WATER(AZ237)</f>
        <v>4.1419797745253755</v>
      </c>
      <c r="BA249" s="27">
        <f>BA217*CP_TA(BA237)+(1-BA217)*CP_WATER(BA237)</f>
        <v>4.1488460111971479</v>
      </c>
      <c r="BB249" s="27">
        <f>BB217*CP_TA(BB237)+(1-BB217)*CP_WATER(BB237)</f>
        <v>4.1421097530183646</v>
      </c>
      <c r="BC249" s="27">
        <f>BC217*CP_TA(BC237)+(1-BC217)*CP_WATER(BC237)</f>
        <v>4.165770960924263</v>
      </c>
      <c r="BD249" s="27">
        <f>BD217*CP_TA(BD237)+(1-BD217)*CP_WATER(BD237)</f>
        <v>4.1439616235734995</v>
      </c>
      <c r="BE249" s="27">
        <f t="shared" ref="BE249:BZ249" si="97">BE217*CP_TA(BE237)+(1-BE217)*CP_WATER(BE237)</f>
        <v>4.1488460111971479</v>
      </c>
      <c r="BF249" s="27">
        <f t="shared" si="97"/>
        <v>4.1488698847942374</v>
      </c>
      <c r="BG249" s="27">
        <f t="shared" si="97"/>
        <v>4.1766600117114629</v>
      </c>
      <c r="BH249" s="27">
        <f t="shared" si="97"/>
        <v>4.2114843982385635</v>
      </c>
      <c r="BI249" s="27">
        <f t="shared" si="97"/>
        <v>4.2114843982385635</v>
      </c>
      <c r="BJ249" s="27">
        <f t="shared" si="97"/>
        <v>4.2114843982385635</v>
      </c>
      <c r="BK249" s="27">
        <f t="shared" si="97"/>
        <v>4.177691893127772</v>
      </c>
      <c r="BL249" s="27">
        <f t="shared" si="97"/>
        <v>4.2114843982385635</v>
      </c>
      <c r="BM249" s="27">
        <f t="shared" si="97"/>
        <v>4.2114843982385635</v>
      </c>
      <c r="BN249" s="27">
        <f t="shared" si="97"/>
        <v>4.2114843982385635</v>
      </c>
      <c r="BO249" s="27">
        <f t="shared" si="97"/>
        <v>4.2114843982385635</v>
      </c>
      <c r="BP249" s="27">
        <f t="shared" si="97"/>
        <v>4.2114843982385635</v>
      </c>
      <c r="BQ249" s="27">
        <f t="shared" si="97"/>
        <v>3.1970580358300049</v>
      </c>
      <c r="BR249" s="27">
        <f t="shared" si="97"/>
        <v>4.129892704602991</v>
      </c>
      <c r="BS249" s="27">
        <f t="shared" si="97"/>
        <v>4.1774273174465408</v>
      </c>
      <c r="BT249" s="27">
        <f t="shared" si="97"/>
        <v>4.1774284065470608</v>
      </c>
      <c r="BU249" s="27">
        <f t="shared" si="97"/>
        <v>4.1774493406753486</v>
      </c>
      <c r="BV249" s="27">
        <f t="shared" si="97"/>
        <v>4.141789905005731</v>
      </c>
      <c r="BW249" s="27">
        <f t="shared" si="97"/>
        <v>4.1420516624217978</v>
      </c>
      <c r="BX249" s="27">
        <f t="shared" si="97"/>
        <v>4.1774493406753486</v>
      </c>
      <c r="BY249" s="27">
        <f t="shared" si="97"/>
        <v>4.1639676965258099</v>
      </c>
      <c r="BZ249" s="27">
        <f t="shared" si="97"/>
        <v>4.1774493406753486</v>
      </c>
      <c r="CA249" s="27">
        <f>CA217*CP_TA(CA237)+(1-CA217)*CP_WATER(CA237)</f>
        <v>4.1439472284884236</v>
      </c>
      <c r="CB249" s="27">
        <f>CB217*CP_TA(CB237)+(1-CB217)*CP_WATER(CB237)</f>
        <v>4.1488460111971479</v>
      </c>
      <c r="CC249" s="27"/>
      <c r="CD249" s="27"/>
      <c r="CE249" s="27"/>
      <c r="CF249" s="27"/>
      <c r="CG249" s="27"/>
      <c r="CH249" s="27"/>
      <c r="CI249" s="27"/>
      <c r="CJ249" s="27"/>
      <c r="CK249" s="27"/>
      <c r="CL249" s="27"/>
      <c r="CM249" s="27"/>
      <c r="CN249" s="27"/>
      <c r="CO249" s="27"/>
      <c r="CP249" s="27"/>
      <c r="CQ249" s="27"/>
      <c r="CR249" s="27"/>
      <c r="CS249" s="27"/>
      <c r="CT249" s="27"/>
      <c r="CU249" s="27"/>
      <c r="CV249" s="27"/>
      <c r="CW249" s="27"/>
      <c r="CX249" s="27"/>
      <c r="CY249" s="27"/>
      <c r="CZ249" s="27"/>
      <c r="DA249" s="27"/>
      <c r="DB249" s="27"/>
      <c r="DC249" s="27"/>
      <c r="DD249" s="27"/>
      <c r="DE249" s="27"/>
      <c r="DF249" s="27"/>
      <c r="DG249" s="27"/>
      <c r="DH249" s="27"/>
      <c r="DI249" s="27"/>
      <c r="DJ249" s="27"/>
      <c r="DK249" s="27"/>
      <c r="DL249" s="27"/>
      <c r="DM249" s="27"/>
      <c r="DN249" s="27"/>
      <c r="DO249" s="27"/>
      <c r="DP249" s="27"/>
      <c r="DQ249" s="27"/>
      <c r="DR249" s="27"/>
      <c r="DS249" s="27"/>
      <c r="DT249" s="27"/>
      <c r="DU249" s="27"/>
      <c r="DV249" s="27"/>
      <c r="DW249" s="27"/>
      <c r="DX249" s="27"/>
      <c r="DY249" s="27"/>
      <c r="DZ249" s="27"/>
      <c r="EA249" s="27"/>
      <c r="EB249" s="27"/>
      <c r="EC249" s="27"/>
      <c r="ED249" s="27"/>
      <c r="EE249" s="27"/>
      <c r="EF249" s="27"/>
      <c r="EG249" s="27"/>
      <c r="EH249" s="27"/>
      <c r="EI249" s="27"/>
      <c r="EJ249" s="27"/>
      <c r="EK249" s="27"/>
      <c r="EL249" s="27"/>
      <c r="EM249" s="27"/>
      <c r="EN249" s="27"/>
      <c r="EO249" s="27"/>
      <c r="EP249" s="27"/>
      <c r="EQ249" s="27"/>
      <c r="ER249" s="27"/>
      <c r="ES249" s="27"/>
      <c r="ET249" s="27"/>
      <c r="EU249" s="27"/>
      <c r="EV249" s="27"/>
      <c r="EW249" s="27"/>
      <c r="EX249" s="27"/>
      <c r="EY249" s="27"/>
      <c r="EZ249" s="27"/>
      <c r="FA249" s="27"/>
      <c r="FB249" s="27"/>
      <c r="FC249" s="27"/>
      <c r="FD249" s="27"/>
      <c r="FE249" s="27"/>
      <c r="FF249" s="27"/>
      <c r="FG249" s="27"/>
      <c r="FH249" s="27"/>
      <c r="FI249" s="27"/>
      <c r="FJ249" s="27"/>
      <c r="FK249" s="27"/>
      <c r="FL249" s="27"/>
      <c r="FM249" s="27"/>
      <c r="FN249" s="27"/>
      <c r="FO249" s="27"/>
      <c r="FP249" s="27"/>
      <c r="FQ249" s="27"/>
      <c r="FR249" s="27"/>
      <c r="FS249" s="27"/>
      <c r="FT249" s="27"/>
      <c r="FU249" s="27"/>
      <c r="FV249" s="27"/>
      <c r="FW249" s="27"/>
      <c r="FX249" s="27"/>
      <c r="FY249" s="27"/>
      <c r="FZ249" s="27"/>
      <c r="GA249" s="27"/>
      <c r="GB249" s="27"/>
      <c r="GC249" s="27"/>
      <c r="GD249" s="27"/>
      <c r="GE249" s="27"/>
      <c r="GF249" s="27"/>
      <c r="GG249" s="27"/>
      <c r="GH249" s="27"/>
      <c r="GI249" s="27"/>
      <c r="GJ249" s="27"/>
      <c r="GK249" s="27"/>
      <c r="GL249" s="27"/>
      <c r="GM249" s="27"/>
      <c r="GN249" s="27"/>
      <c r="GO249" s="27"/>
      <c r="GP249" s="27"/>
      <c r="GQ249" s="27"/>
      <c r="GR249" s="27"/>
      <c r="GS249" s="27"/>
      <c r="GT249" s="27"/>
      <c r="GU249" s="27"/>
      <c r="GV249" s="27"/>
      <c r="GW249" s="27"/>
      <c r="GX249" s="27"/>
      <c r="GY249" s="27"/>
      <c r="GZ249" s="27"/>
      <c r="HA249" s="27"/>
      <c r="HB249" s="27"/>
      <c r="HC249" s="27"/>
      <c r="HD249" s="27"/>
      <c r="HE249" s="27"/>
      <c r="HF249" s="27"/>
      <c r="HG249" s="27"/>
      <c r="HH249" s="27"/>
      <c r="HI249" s="27"/>
      <c r="HJ249" s="27"/>
      <c r="HK249" s="27"/>
      <c r="HL249" s="27"/>
      <c r="HM249" s="27"/>
      <c r="HN249" s="27"/>
      <c r="HO249" s="27"/>
      <c r="HP249" s="27"/>
      <c r="HQ249" s="27"/>
      <c r="HR249" s="27"/>
      <c r="HS249" s="27"/>
      <c r="HT249" s="27"/>
      <c r="HU249" s="27"/>
      <c r="HV249" s="27"/>
      <c r="HW249" s="27"/>
      <c r="HX249" s="27"/>
      <c r="HY249" s="27"/>
      <c r="HZ249" s="27"/>
      <c r="IA249" s="27"/>
      <c r="IB249" s="27"/>
      <c r="IC249" s="27"/>
      <c r="ID249" s="27"/>
      <c r="IE249" s="27"/>
      <c r="IF249" s="27"/>
      <c r="IG249" s="27"/>
      <c r="IH249" s="27"/>
      <c r="II249" s="27"/>
      <c r="IJ249" s="27"/>
      <c r="IK249" s="27"/>
      <c r="IL249" s="27"/>
      <c r="IM249" s="27"/>
      <c r="IN249" s="27"/>
      <c r="IO249" s="27"/>
      <c r="IP249" s="27"/>
      <c r="IQ249" s="27"/>
      <c r="IR249" s="27"/>
      <c r="IS249" s="27"/>
      <c r="IT249" s="27"/>
    </row>
    <row r="250" spans="1:254" ht="12" customHeight="1" x14ac:dyDescent="0.15">
      <c r="A250" s="4" t="s">
        <v>563</v>
      </c>
      <c r="B250" s="5" t="s">
        <v>623</v>
      </c>
      <c r="C250" s="27">
        <f>K_WATER(C237)*(2*K_WATER(C237)+K_TA(C237)-2*C248*(K_WATER(C237)-K_TA(C237)))/(2*K_WATER(C237)+K_TA(C237)+C248*(K_WATER(C237)-K_TA(C237)))</f>
        <v>0.69130954810352541</v>
      </c>
      <c r="D250" s="27">
        <f t="shared" ref="D250:AY250" si="98">K_WATER(D237)*(2*K_WATER(D237)+K_TA(D237)-2*D248*(K_WATER(D237)-K_TA(D237)))/(2*K_WATER(D237)+K_TA(D237)+D248*(K_WATER(D237)-K_TA(D237)))</f>
        <v>0.66941474262824541</v>
      </c>
      <c r="E250" s="27">
        <f t="shared" si="98"/>
        <v>0.68640269791865083</v>
      </c>
      <c r="F250" s="27">
        <f t="shared" si="98"/>
        <v>0.68640271961652177</v>
      </c>
      <c r="G250" s="27">
        <f t="shared" si="98"/>
        <v>0.6939918249815854</v>
      </c>
      <c r="H250" s="27">
        <f t="shared" si="98"/>
        <v>0.6939918249815854</v>
      </c>
      <c r="I250" s="27">
        <f t="shared" si="98"/>
        <v>0.65098327740556805</v>
      </c>
      <c r="J250" s="27">
        <f t="shared" si="98"/>
        <v>0.65098327740556805</v>
      </c>
      <c r="K250" s="27">
        <f t="shared" si="98"/>
        <v>0.65098327740556805</v>
      </c>
      <c r="L250" s="27">
        <f t="shared" si="98"/>
        <v>0.63908135778188191</v>
      </c>
      <c r="M250" s="27">
        <f t="shared" si="98"/>
        <v>0.65174224745975107</v>
      </c>
      <c r="N250" s="27">
        <f t="shared" si="98"/>
        <v>0.50832850988743172</v>
      </c>
      <c r="O250" s="27">
        <f t="shared" si="98"/>
        <v>0.67667546134788559</v>
      </c>
      <c r="P250" s="27">
        <f t="shared" si="98"/>
        <v>0.69397509520008616</v>
      </c>
      <c r="Q250" s="27">
        <f t="shared" si="98"/>
        <v>0.69397509520008616</v>
      </c>
      <c r="R250" s="27">
        <f t="shared" si="98"/>
        <v>0.65624384760707866</v>
      </c>
      <c r="S250" s="27">
        <f t="shared" si="98"/>
        <v>0.6913305497879344</v>
      </c>
      <c r="T250" s="27">
        <f t="shared" si="98"/>
        <v>0.65624384760707866</v>
      </c>
      <c r="U250" s="27">
        <f t="shared" si="98"/>
        <v>0.6906547360745765</v>
      </c>
      <c r="V250" s="27">
        <f t="shared" si="98"/>
        <v>0.69331025697672677</v>
      </c>
      <c r="W250" s="27">
        <f t="shared" si="98"/>
        <v>0.22174983869981718</v>
      </c>
      <c r="X250" s="27">
        <f t="shared" si="98"/>
        <v>0.65238694414426868</v>
      </c>
      <c r="Y250" s="27">
        <f t="shared" si="98"/>
        <v>0.64381948161488667</v>
      </c>
      <c r="Z250" s="27">
        <f t="shared" si="98"/>
        <v>0.63850890622226653</v>
      </c>
      <c r="AA250" s="27">
        <f t="shared" si="98"/>
        <v>0.6602793152658295</v>
      </c>
      <c r="AB250" s="27">
        <f t="shared" si="98"/>
        <v>0.66833845408798154</v>
      </c>
      <c r="AC250" s="27">
        <f t="shared" si="98"/>
        <v>0.65098327740556805</v>
      </c>
      <c r="AD250" s="27">
        <f t="shared" si="98"/>
        <v>0.69289845235191005</v>
      </c>
      <c r="AE250" s="27">
        <f t="shared" si="98"/>
        <v>0.65749443329564361</v>
      </c>
      <c r="AF250" s="27">
        <f t="shared" si="98"/>
        <v>0.65098327740556805</v>
      </c>
      <c r="AG250" s="27">
        <f t="shared" si="98"/>
        <v>0.64534707321932916</v>
      </c>
      <c r="AH250" s="27">
        <f t="shared" si="98"/>
        <v>0.63933003091804552</v>
      </c>
      <c r="AI250" s="27">
        <f t="shared" si="98"/>
        <v>0.63933003091804552</v>
      </c>
      <c r="AJ250" s="27">
        <f t="shared" si="98"/>
        <v>0.63914040733273081</v>
      </c>
      <c r="AK250" s="27">
        <f t="shared" si="98"/>
        <v>0.63292728822597433</v>
      </c>
      <c r="AL250" s="27">
        <f t="shared" si="98"/>
        <v>0.63470152026079341</v>
      </c>
      <c r="AM250" s="27">
        <f t="shared" si="98"/>
        <v>0.63292728822597433</v>
      </c>
      <c r="AN250" s="27">
        <f t="shared" si="98"/>
        <v>0.62613436292421121</v>
      </c>
      <c r="AO250" s="27">
        <f t="shared" si="98"/>
        <v>0.69341967863271914</v>
      </c>
      <c r="AP250" s="27">
        <f t="shared" si="98"/>
        <v>0.65174224745975107</v>
      </c>
      <c r="AQ250" s="27">
        <f t="shared" si="98"/>
        <v>0.69341967863271914</v>
      </c>
      <c r="AR250" s="27">
        <f t="shared" si="98"/>
        <v>0.63160005408609132</v>
      </c>
      <c r="AS250" s="27">
        <f t="shared" si="98"/>
        <v>0.65174224745975107</v>
      </c>
      <c r="AT250" s="27">
        <f t="shared" si="98"/>
        <v>0.6830413744059084</v>
      </c>
      <c r="AU250" s="27">
        <f t="shared" si="98"/>
        <v>0.63319086091940679</v>
      </c>
      <c r="AV250" s="27">
        <f t="shared" si="98"/>
        <v>0.63292728822597433</v>
      </c>
      <c r="AW250" s="27">
        <f t="shared" si="98"/>
        <v>0.63476370382691372</v>
      </c>
      <c r="AX250" s="27">
        <f t="shared" si="98"/>
        <v>0.63476370382691372</v>
      </c>
      <c r="AY250" s="27">
        <f t="shared" si="98"/>
        <v>0.63933003091804552</v>
      </c>
      <c r="AZ250" s="27">
        <f>K_WATER(AZ237)*(2*K_WATER(AZ237)+K_TA(AZ237)-2*AZ248*(K_WATER(AZ237)-K_TA(AZ237)))/(2*K_WATER(AZ237)+K_TA(AZ237)+AZ248*(K_WATER(AZ237)-K_TA(AZ237)))</f>
        <v>0.66530317902310765</v>
      </c>
      <c r="BA250" s="27">
        <f>K_WATER(BA237)*(2*K_WATER(BA237)+K_TA(BA237)-2*BA248*(K_WATER(BA237)-K_TA(BA237)))/(2*K_WATER(BA237)+K_TA(BA237)+BA248*(K_WATER(BA237)-K_TA(BA237)))</f>
        <v>0.63504183805870984</v>
      </c>
      <c r="BB250" s="27">
        <f>K_WATER(BB237)*(2*K_WATER(BB237)+K_TA(BB237)-2*BB248*(K_WATER(BB237)-K_TA(BB237)))/(2*K_WATER(BB237)+K_TA(BB237)+BB248*(K_WATER(BB237)-K_TA(BB237)))</f>
        <v>0.66541992010105933</v>
      </c>
      <c r="BC250" s="27">
        <f>K_WATER(BC237)*(2*K_WATER(BC237)+K_TA(BC237)-2*BC248*(K_WATER(BC237)-K_TA(BC237)))/(2*K_WATER(BC237)+K_TA(BC237)+BC248*(K_WATER(BC237)-K_TA(BC237)))</f>
        <v>0.64139972156521818</v>
      </c>
      <c r="BD250" s="27">
        <f>K_WATER(BD237)*(2*K_WATER(BD237)+K_TA(BD237)-2*BD248*(K_WATER(BD237)-K_TA(BD237)))/(2*K_WATER(BD237)+K_TA(BD237)+BD248*(K_WATER(BD237)-K_TA(BD237)))</f>
        <v>0.63817968606464814</v>
      </c>
      <c r="BE250" s="27">
        <f t="shared" ref="BE250:BZ250" si="99">K_WATER(BE237)*(2*K_WATER(BE237)+K_TA(BE237)-2*BE248*(K_WATER(BE237)-K_TA(BE237)))/(2*K_WATER(BE237)+K_TA(BE237)+BE248*(K_WATER(BE237)-K_TA(BE237)))</f>
        <v>0.63504183805870984</v>
      </c>
      <c r="BF250" s="27">
        <f t="shared" si="99"/>
        <v>0.63519831983312813</v>
      </c>
      <c r="BG250" s="27">
        <f t="shared" si="99"/>
        <v>0.63917153453578923</v>
      </c>
      <c r="BH250" s="27">
        <f t="shared" si="99"/>
        <v>0.57698948618386003</v>
      </c>
      <c r="BI250" s="27">
        <f t="shared" si="99"/>
        <v>0.57698948618386003</v>
      </c>
      <c r="BJ250" s="27">
        <f t="shared" si="99"/>
        <v>0.57698948618386003</v>
      </c>
      <c r="BK250" s="27">
        <f t="shared" si="99"/>
        <v>0.63850890622226653</v>
      </c>
      <c r="BL250" s="27">
        <f t="shared" si="99"/>
        <v>0.57698948618386003</v>
      </c>
      <c r="BM250" s="27">
        <f t="shared" si="99"/>
        <v>0.57698948618386003</v>
      </c>
      <c r="BN250" s="27">
        <f t="shared" si="99"/>
        <v>0.57698948618386003</v>
      </c>
      <c r="BO250" s="27">
        <f t="shared" si="99"/>
        <v>0.57698948618386003</v>
      </c>
      <c r="BP250" s="27">
        <f t="shared" si="99"/>
        <v>0.57698948618386003</v>
      </c>
      <c r="BQ250" s="27">
        <f t="shared" si="99"/>
        <v>0.49054545965154711</v>
      </c>
      <c r="BR250" s="27">
        <f t="shared" si="99"/>
        <v>0.65900616480751639</v>
      </c>
      <c r="BS250" s="27">
        <f t="shared" si="99"/>
        <v>0.63375601861749997</v>
      </c>
      <c r="BT250" s="27">
        <f t="shared" si="99"/>
        <v>0.6338371047506004</v>
      </c>
      <c r="BU250" s="27">
        <f t="shared" si="99"/>
        <v>0.63476370382691372</v>
      </c>
      <c r="BV250" s="27">
        <f t="shared" si="99"/>
        <v>0.66513137877398631</v>
      </c>
      <c r="BW250" s="27">
        <f t="shared" si="99"/>
        <v>0.66536782660796345</v>
      </c>
      <c r="BX250" s="27">
        <f t="shared" si="99"/>
        <v>0.63476370382691372</v>
      </c>
      <c r="BY250" s="27">
        <f t="shared" si="99"/>
        <v>0.64180473000438298</v>
      </c>
      <c r="BZ250" s="27">
        <f t="shared" si="99"/>
        <v>0.63476370382691372</v>
      </c>
      <c r="CA250" s="27">
        <f>K_WATER(CA237)*(2*K_WATER(CA237)+K_TA(CA237)-2*CA248*(K_WATER(CA237)-K_TA(CA237)))/(2*K_WATER(CA237)+K_TA(CA237)+CA248*(K_WATER(CA237)-K_TA(CA237)))</f>
        <v>0.6381175737414877</v>
      </c>
      <c r="CB250" s="27">
        <f>K_WATER(CB237)*(2*K_WATER(CB237)+K_TA(CB237)-2*CB248*(K_WATER(CB237)-K_TA(CB237)))/(2*K_WATER(CB237)+K_TA(CB237)+CB248*(K_WATER(CB237)-K_TA(CB237)))</f>
        <v>0.63504183805870984</v>
      </c>
      <c r="CC250" s="27"/>
      <c r="CD250" s="27"/>
      <c r="CE250" s="27"/>
      <c r="CF250" s="27"/>
      <c r="CG250" s="27"/>
      <c r="CH250" s="27"/>
      <c r="CI250" s="27"/>
      <c r="CJ250" s="27"/>
      <c r="CK250" s="27"/>
      <c r="CL250" s="27"/>
      <c r="CM250" s="27"/>
      <c r="CN250" s="27"/>
      <c r="CO250" s="27"/>
      <c r="CP250" s="27"/>
      <c r="CQ250" s="27"/>
      <c r="CR250" s="27"/>
      <c r="CS250" s="27"/>
      <c r="CT250" s="27"/>
      <c r="CU250" s="27"/>
      <c r="CV250" s="27"/>
      <c r="CW250" s="27"/>
      <c r="CX250" s="27"/>
      <c r="CY250" s="27"/>
      <c r="CZ250" s="27"/>
      <c r="DA250" s="27"/>
      <c r="DB250" s="27"/>
      <c r="DC250" s="27"/>
      <c r="DD250" s="27"/>
      <c r="DE250" s="27"/>
      <c r="DF250" s="27"/>
      <c r="DG250" s="27"/>
      <c r="DH250" s="27"/>
      <c r="DI250" s="27"/>
      <c r="DJ250" s="27"/>
      <c r="DK250" s="27"/>
      <c r="DL250" s="27"/>
      <c r="DM250" s="27"/>
      <c r="DN250" s="27"/>
      <c r="DO250" s="27"/>
      <c r="DP250" s="27"/>
      <c r="DQ250" s="27"/>
      <c r="DR250" s="27"/>
      <c r="DS250" s="27"/>
      <c r="DT250" s="27"/>
      <c r="DU250" s="27"/>
      <c r="DV250" s="27"/>
      <c r="DW250" s="27"/>
      <c r="DX250" s="27"/>
      <c r="DY250" s="27"/>
      <c r="DZ250" s="27"/>
      <c r="EA250" s="27"/>
      <c r="EB250" s="27"/>
      <c r="EC250" s="27"/>
      <c r="ED250" s="27"/>
      <c r="EE250" s="27"/>
      <c r="EF250" s="27"/>
      <c r="EG250" s="27"/>
      <c r="EH250" s="27"/>
      <c r="EI250" s="27"/>
      <c r="EJ250" s="27"/>
      <c r="EK250" s="27"/>
      <c r="EL250" s="27"/>
      <c r="EM250" s="27"/>
      <c r="EN250" s="27"/>
      <c r="EO250" s="27"/>
      <c r="EP250" s="27"/>
      <c r="EQ250" s="27"/>
      <c r="ER250" s="27"/>
      <c r="ES250" s="27"/>
      <c r="ET250" s="27"/>
      <c r="EU250" s="27"/>
      <c r="EV250" s="27"/>
      <c r="EW250" s="27"/>
      <c r="EX250" s="27"/>
      <c r="EY250" s="27"/>
      <c r="EZ250" s="27"/>
      <c r="FA250" s="27"/>
      <c r="FB250" s="27"/>
      <c r="FC250" s="27"/>
      <c r="FD250" s="27"/>
      <c r="FE250" s="27"/>
      <c r="FF250" s="27"/>
      <c r="FG250" s="27"/>
      <c r="FH250" s="27"/>
      <c r="FI250" s="27"/>
      <c r="FJ250" s="27"/>
      <c r="FK250" s="27"/>
      <c r="FL250" s="27"/>
      <c r="FM250" s="27"/>
      <c r="FN250" s="27"/>
      <c r="FO250" s="27"/>
      <c r="FP250" s="27"/>
      <c r="FQ250" s="27"/>
      <c r="FR250" s="27"/>
      <c r="FS250" s="27"/>
      <c r="FT250" s="27"/>
      <c r="FU250" s="27"/>
      <c r="FV250" s="27"/>
      <c r="FW250" s="27"/>
      <c r="FX250" s="27"/>
      <c r="FY250" s="27"/>
      <c r="FZ250" s="27"/>
      <c r="GA250" s="27"/>
      <c r="GB250" s="27"/>
      <c r="GC250" s="27"/>
      <c r="GD250" s="27"/>
      <c r="GE250" s="27"/>
      <c r="GF250" s="27"/>
      <c r="GG250" s="27"/>
      <c r="GH250" s="27"/>
      <c r="GI250" s="27"/>
      <c r="GJ250" s="27"/>
      <c r="GK250" s="27"/>
      <c r="GL250" s="27"/>
      <c r="GM250" s="27"/>
      <c r="GN250" s="27"/>
      <c r="GO250" s="27"/>
      <c r="GP250" s="27"/>
      <c r="GQ250" s="27"/>
      <c r="GR250" s="27"/>
      <c r="GS250" s="27"/>
      <c r="GT250" s="27"/>
      <c r="GU250" s="27"/>
      <c r="GV250" s="27"/>
      <c r="GW250" s="27"/>
      <c r="GX250" s="27"/>
      <c r="GY250" s="27"/>
      <c r="GZ250" s="27"/>
      <c r="HA250" s="27"/>
      <c r="HB250" s="27"/>
      <c r="HC250" s="27"/>
      <c r="HD250" s="27"/>
      <c r="HE250" s="27"/>
      <c r="HF250" s="27"/>
      <c r="HG250" s="27"/>
      <c r="HH250" s="27"/>
      <c r="HI250" s="27"/>
      <c r="HJ250" s="27"/>
      <c r="HK250" s="27"/>
      <c r="HL250" s="27"/>
      <c r="HM250" s="27"/>
      <c r="HN250" s="27"/>
      <c r="HO250" s="27"/>
      <c r="HP250" s="27"/>
      <c r="HQ250" s="27"/>
      <c r="HR250" s="27"/>
      <c r="HS250" s="27"/>
      <c r="HT250" s="27"/>
      <c r="HU250" s="27"/>
      <c r="HV250" s="27"/>
      <c r="HW250" s="27"/>
      <c r="HX250" s="27"/>
      <c r="HY250" s="27"/>
      <c r="HZ250" s="27"/>
      <c r="IA250" s="27"/>
      <c r="IB250" s="27"/>
      <c r="IC250" s="27"/>
      <c r="ID250" s="27"/>
      <c r="IE250" s="27"/>
      <c r="IF250" s="27"/>
      <c r="IG250" s="27"/>
      <c r="IH250" s="27"/>
      <c r="II250" s="27"/>
      <c r="IJ250" s="27"/>
      <c r="IK250" s="27"/>
      <c r="IL250" s="27"/>
      <c r="IM250" s="27"/>
      <c r="IN250" s="27"/>
      <c r="IO250" s="27"/>
      <c r="IP250" s="27"/>
      <c r="IQ250" s="27"/>
      <c r="IR250" s="27"/>
      <c r="IS250" s="27"/>
      <c r="IT250" s="27"/>
    </row>
    <row r="251" spans="1:254" ht="12" customHeight="1" x14ac:dyDescent="0.15">
      <c r="A251" s="4" t="s">
        <v>564</v>
      </c>
      <c r="B251" s="5" t="s">
        <v>625</v>
      </c>
      <c r="C251" s="27">
        <f>IF(C248&lt;0.1,MU_WATER(C237)*(1+0.5*C248)/(1-C248)^4,MU_WATER(C237)*(1+2.5*C248+10.5*C248^2))</f>
        <v>0.17384895990289329</v>
      </c>
      <c r="D251" s="27">
        <f t="shared" ref="D251:BO251" si="100">IF(D248&lt;0.1,MU_WATER(D237)*(1+0.5*D248)/(1-D248)^4,MU_WATER(D237)*(1+2.5*D248+10.5*D248^2))</f>
        <v>0.13397095715643823</v>
      </c>
      <c r="E251" s="27">
        <f t="shared" si="100"/>
        <v>0.158369249834313</v>
      </c>
      <c r="F251" s="27">
        <f t="shared" si="100"/>
        <v>0.15836922905669407</v>
      </c>
      <c r="G251" s="27">
        <f t="shared" si="100"/>
        <v>0.19402776481813017</v>
      </c>
      <c r="H251" s="27">
        <f t="shared" si="100"/>
        <v>0.19402776481813017</v>
      </c>
      <c r="I251" s="27">
        <f t="shared" si="100"/>
        <v>0.56250502917120415</v>
      </c>
      <c r="J251" s="27">
        <f t="shared" si="100"/>
        <v>0.56250502917120415</v>
      </c>
      <c r="K251" s="27">
        <f t="shared" si="100"/>
        <v>0.56250502917120415</v>
      </c>
      <c r="L251" s="27">
        <f t="shared" si="100"/>
        <v>0.71007626430519966</v>
      </c>
      <c r="M251" s="27">
        <f t="shared" si="100"/>
        <v>0.55457590654672506</v>
      </c>
      <c r="N251" s="27">
        <f t="shared" si="100"/>
        <v>0.32411431972470717</v>
      </c>
      <c r="O251" s="27">
        <f t="shared" si="100"/>
        <v>0.14193082120459999</v>
      </c>
      <c r="P251" s="27">
        <f t="shared" si="100"/>
        <v>0.19374872171300683</v>
      </c>
      <c r="Q251" s="27">
        <f t="shared" si="100"/>
        <v>0.19374872171300683</v>
      </c>
      <c r="R251" s="27">
        <f t="shared" si="100"/>
        <v>0.5103404059492288</v>
      </c>
      <c r="S251" s="27">
        <f t="shared" si="100"/>
        <v>0.2489217455210071</v>
      </c>
      <c r="T251" s="27">
        <f t="shared" si="100"/>
        <v>0.5103404059492288</v>
      </c>
      <c r="U251" s="27">
        <f t="shared" si="100"/>
        <v>0.17108258639726093</v>
      </c>
      <c r="V251" s="27">
        <f t="shared" si="100"/>
        <v>0.22872299846447863</v>
      </c>
      <c r="W251" s="27">
        <f t="shared" si="100"/>
        <v>2.9541978670035625</v>
      </c>
      <c r="X251" s="27">
        <f t="shared" si="100"/>
        <v>0.54795353893340371</v>
      </c>
      <c r="Y251" s="27">
        <f t="shared" si="100"/>
        <v>0.64543071450413581</v>
      </c>
      <c r="Z251" s="27">
        <f t="shared" si="100"/>
        <v>0.71852803314938773</v>
      </c>
      <c r="AA251" s="27">
        <f t="shared" si="100"/>
        <v>0.47423088791220813</v>
      </c>
      <c r="AB251" s="27">
        <f t="shared" si="100"/>
        <v>0.39899979918582212</v>
      </c>
      <c r="AC251" s="27">
        <f t="shared" si="100"/>
        <v>0.56250502917120415</v>
      </c>
      <c r="AD251" s="27">
        <f t="shared" si="100"/>
        <v>0.23366383935747786</v>
      </c>
      <c r="AE251" s="27">
        <f t="shared" si="100"/>
        <v>0.16033778414066172</v>
      </c>
      <c r="AF251" s="27">
        <f t="shared" si="100"/>
        <v>0.56250502917120415</v>
      </c>
      <c r="AG251" s="27">
        <f t="shared" si="100"/>
        <v>0.62639720024610224</v>
      </c>
      <c r="AH251" s="27">
        <f t="shared" si="100"/>
        <v>0.70645112862324899</v>
      </c>
      <c r="AI251" s="27">
        <f t="shared" si="100"/>
        <v>0.70645112862324899</v>
      </c>
      <c r="AJ251" s="27">
        <f t="shared" si="100"/>
        <v>0.70737492670984192</v>
      </c>
      <c r="AK251" s="27">
        <f t="shared" si="100"/>
        <v>0.80965171198310981</v>
      </c>
      <c r="AL251" s="27">
        <f t="shared" si="100"/>
        <v>0.77883790897209049</v>
      </c>
      <c r="AM251" s="27">
        <f t="shared" si="100"/>
        <v>0.80965171198310981</v>
      </c>
      <c r="AN251" s="27">
        <f t="shared" si="100"/>
        <v>0.94767238746223359</v>
      </c>
      <c r="AO251" s="27">
        <f t="shared" si="100"/>
        <v>0.18702196009420183</v>
      </c>
      <c r="AP251" s="27">
        <f t="shared" si="100"/>
        <v>0.55457590654672506</v>
      </c>
      <c r="AQ251" s="27">
        <f t="shared" si="100"/>
        <v>0.18702196009420183</v>
      </c>
      <c r="AR251" s="27">
        <f t="shared" si="100"/>
        <v>0.83397515595829186</v>
      </c>
      <c r="AS251" s="27">
        <f t="shared" si="100"/>
        <v>0.55457590654672506</v>
      </c>
      <c r="AT251" s="27">
        <f t="shared" si="100"/>
        <v>0.30864929249779521</v>
      </c>
      <c r="AU251" s="27">
        <f t="shared" si="100"/>
        <v>0.80495459149953064</v>
      </c>
      <c r="AV251" s="27">
        <f t="shared" si="100"/>
        <v>0.80965171198310981</v>
      </c>
      <c r="AW251" s="27">
        <f t="shared" si="100"/>
        <v>0.77779127058778352</v>
      </c>
      <c r="AX251" s="27">
        <f t="shared" si="100"/>
        <v>0.77779127058778352</v>
      </c>
      <c r="AY251" s="27">
        <f t="shared" si="100"/>
        <v>0.70645112862324899</v>
      </c>
      <c r="AZ251" s="27">
        <f t="shared" si="100"/>
        <v>0.39029041724045088</v>
      </c>
      <c r="BA251" s="27">
        <f t="shared" si="100"/>
        <v>0.72774283965073949</v>
      </c>
      <c r="BB251" s="27">
        <f t="shared" si="100"/>
        <v>0.38942247332933055</v>
      </c>
      <c r="BC251" s="27">
        <f t="shared" si="100"/>
        <v>0.66069590114122057</v>
      </c>
      <c r="BD251" s="27">
        <f t="shared" si="100"/>
        <v>0.67494502334957174</v>
      </c>
      <c r="BE251" s="27">
        <f t="shared" si="100"/>
        <v>0.72774283965073949</v>
      </c>
      <c r="BF251" s="27">
        <f t="shared" si="100"/>
        <v>0.72538429323562004</v>
      </c>
      <c r="BG251" s="27">
        <f t="shared" si="100"/>
        <v>0.70715320571986084</v>
      </c>
      <c r="BH251" s="27" t="e">
        <f t="shared" si="100"/>
        <v>#VALUE!</v>
      </c>
      <c r="BI251" s="27" t="e">
        <f t="shared" si="100"/>
        <v>#VALUE!</v>
      </c>
      <c r="BJ251" s="27" t="e">
        <f t="shared" si="100"/>
        <v>#VALUE!</v>
      </c>
      <c r="BK251" s="27">
        <f t="shared" si="100"/>
        <v>0.71852803314938773</v>
      </c>
      <c r="BL251" s="27" t="e">
        <f t="shared" si="100"/>
        <v>#VALUE!</v>
      </c>
      <c r="BM251" s="27" t="e">
        <f t="shared" si="100"/>
        <v>#VALUE!</v>
      </c>
      <c r="BN251" s="27" t="e">
        <f t="shared" si="100"/>
        <v>#VALUE!</v>
      </c>
      <c r="BO251" s="27" t="e">
        <f t="shared" si="100"/>
        <v>#VALUE!</v>
      </c>
      <c r="BP251" s="27" t="e">
        <f t="shared" ref="BP251:CB251" si="101">IF(BP248&lt;0.1,MU_WATER(BP237)*(1+0.5*BP248)/(1-BP248)^4,MU_WATER(BP237)*(1+2.5*BP248+10.5*BP248^2))</f>
        <v>#VALUE!</v>
      </c>
      <c r="BQ251" s="27">
        <f t="shared" si="101"/>
        <v>1.4473497486978368</v>
      </c>
      <c r="BR251" s="27">
        <f t="shared" si="101"/>
        <v>0.43303567220930389</v>
      </c>
      <c r="BS251" s="27">
        <f t="shared" si="101"/>
        <v>0.79502595959817102</v>
      </c>
      <c r="BT251" s="27">
        <f t="shared" si="101"/>
        <v>0.79361718619161881</v>
      </c>
      <c r="BU251" s="27">
        <f t="shared" si="101"/>
        <v>0.77779127058778352</v>
      </c>
      <c r="BV251" s="27">
        <f t="shared" si="101"/>
        <v>0.39156974864227978</v>
      </c>
      <c r="BW251" s="27">
        <f t="shared" si="101"/>
        <v>0.38980964615904523</v>
      </c>
      <c r="BX251" s="27">
        <f t="shared" si="101"/>
        <v>0.77779127058778352</v>
      </c>
      <c r="BY251" s="27">
        <f t="shared" si="101"/>
        <v>0.6529168283168949</v>
      </c>
      <c r="BZ251" s="27">
        <f t="shared" si="101"/>
        <v>0.77779127058778352</v>
      </c>
      <c r="CA251" s="27">
        <f t="shared" si="101"/>
        <v>0.67578552715930984</v>
      </c>
      <c r="CB251" s="27">
        <f t="shared" si="101"/>
        <v>0.72774283965073949</v>
      </c>
      <c r="CC251" s="27"/>
      <c r="CD251" s="27"/>
      <c r="CE251" s="27"/>
      <c r="CF251" s="27"/>
      <c r="CG251" s="27"/>
      <c r="CH251" s="27"/>
      <c r="CI251" s="27"/>
      <c r="CJ251" s="27"/>
      <c r="CK251" s="27"/>
      <c r="CL251" s="27"/>
      <c r="CM251" s="27"/>
      <c r="CN251" s="27"/>
      <c r="CO251" s="27"/>
      <c r="CP251" s="27"/>
      <c r="CQ251" s="27"/>
      <c r="CR251" s="27"/>
      <c r="CS251" s="27"/>
      <c r="CT251" s="27"/>
      <c r="CU251" s="27"/>
      <c r="CV251" s="27"/>
      <c r="CW251" s="27"/>
      <c r="CX251" s="27"/>
      <c r="CY251" s="27"/>
      <c r="CZ251" s="27"/>
      <c r="DA251" s="27"/>
      <c r="DB251" s="27"/>
      <c r="DC251" s="27"/>
      <c r="DD251" s="27"/>
      <c r="DE251" s="27"/>
      <c r="DF251" s="27"/>
      <c r="DG251" s="27"/>
      <c r="DH251" s="27"/>
      <c r="DI251" s="27"/>
      <c r="DJ251" s="27"/>
      <c r="DK251" s="27"/>
      <c r="DL251" s="27"/>
      <c r="DM251" s="27"/>
      <c r="DN251" s="27"/>
      <c r="DO251" s="27"/>
      <c r="DP251" s="27"/>
      <c r="DQ251" s="27"/>
      <c r="DR251" s="27"/>
      <c r="DS251" s="27"/>
      <c r="DT251" s="27"/>
      <c r="DU251" s="27"/>
      <c r="DV251" s="27"/>
      <c r="DW251" s="27"/>
      <c r="DX251" s="27"/>
      <c r="DY251" s="27"/>
      <c r="DZ251" s="27"/>
      <c r="EA251" s="27"/>
      <c r="EB251" s="27"/>
      <c r="EC251" s="27"/>
      <c r="ED251" s="27"/>
      <c r="EE251" s="27"/>
      <c r="EF251" s="27"/>
      <c r="EG251" s="27"/>
      <c r="EH251" s="27"/>
      <c r="EI251" s="27"/>
      <c r="EJ251" s="27"/>
      <c r="EK251" s="27"/>
      <c r="EL251" s="27"/>
      <c r="EM251" s="27"/>
      <c r="EN251" s="27"/>
      <c r="EO251" s="27"/>
      <c r="EP251" s="27"/>
      <c r="EQ251" s="27"/>
      <c r="ER251" s="27"/>
      <c r="ES251" s="27"/>
      <c r="ET251" s="27"/>
      <c r="EU251" s="27"/>
      <c r="EV251" s="27"/>
      <c r="EW251" s="27"/>
      <c r="EX251" s="27"/>
      <c r="EY251" s="27"/>
      <c r="EZ251" s="27"/>
      <c r="FA251" s="27"/>
      <c r="FB251" s="27"/>
      <c r="FC251" s="27"/>
      <c r="FD251" s="27"/>
      <c r="FE251" s="27"/>
      <c r="FF251" s="27"/>
      <c r="FG251" s="27"/>
      <c r="FH251" s="27"/>
      <c r="FI251" s="27"/>
      <c r="FJ251" s="27"/>
      <c r="FK251" s="27"/>
      <c r="FL251" s="27"/>
      <c r="FM251" s="27"/>
      <c r="FN251" s="27"/>
      <c r="FO251" s="27"/>
      <c r="FP251" s="27"/>
      <c r="FQ251" s="27"/>
      <c r="FR251" s="27"/>
      <c r="FS251" s="27"/>
      <c r="FT251" s="27"/>
      <c r="FU251" s="27"/>
      <c r="FV251" s="27"/>
      <c r="FW251" s="27"/>
      <c r="FX251" s="27"/>
      <c r="FY251" s="27"/>
      <c r="FZ251" s="27"/>
      <c r="GA251" s="27"/>
      <c r="GB251" s="27"/>
      <c r="GC251" s="27"/>
      <c r="GD251" s="27"/>
      <c r="GE251" s="27"/>
      <c r="GF251" s="27"/>
      <c r="GG251" s="27"/>
      <c r="GH251" s="27"/>
      <c r="GI251" s="27"/>
      <c r="GJ251" s="27"/>
      <c r="GK251" s="27"/>
      <c r="GL251" s="27"/>
      <c r="GM251" s="27"/>
      <c r="GN251" s="27"/>
      <c r="GO251" s="27"/>
      <c r="GP251" s="27"/>
      <c r="GQ251" s="27"/>
      <c r="GR251" s="27"/>
      <c r="GS251" s="27"/>
      <c r="GT251" s="27"/>
      <c r="GU251" s="27"/>
      <c r="GV251" s="27"/>
      <c r="GW251" s="27"/>
      <c r="GX251" s="27"/>
      <c r="GY251" s="27"/>
      <c r="GZ251" s="27"/>
      <c r="HA251" s="27"/>
      <c r="HB251" s="27"/>
      <c r="HC251" s="27"/>
      <c r="HD251" s="27"/>
      <c r="HE251" s="27"/>
      <c r="HF251" s="27"/>
      <c r="HG251" s="27"/>
      <c r="HH251" s="27"/>
      <c r="HI251" s="27"/>
      <c r="HJ251" s="27"/>
      <c r="HK251" s="27"/>
      <c r="HL251" s="27"/>
      <c r="HM251" s="27"/>
      <c r="HN251" s="27"/>
      <c r="HO251" s="27"/>
      <c r="HP251" s="27"/>
      <c r="HQ251" s="27"/>
      <c r="HR251" s="27"/>
      <c r="HS251" s="27"/>
      <c r="HT251" s="27"/>
      <c r="HU251" s="27"/>
      <c r="HV251" s="27"/>
      <c r="HW251" s="27"/>
      <c r="HX251" s="27"/>
      <c r="HY251" s="27"/>
      <c r="HZ251" s="27"/>
      <c r="IA251" s="27"/>
      <c r="IB251" s="27"/>
      <c r="IC251" s="27"/>
      <c r="ID251" s="27"/>
      <c r="IE251" s="27"/>
      <c r="IF251" s="27"/>
      <c r="IG251" s="27"/>
      <c r="IH251" s="27"/>
      <c r="II251" s="27"/>
      <c r="IJ251" s="27"/>
      <c r="IK251" s="27"/>
      <c r="IL251" s="27"/>
      <c r="IM251" s="27"/>
      <c r="IN251" s="27"/>
      <c r="IO251" s="27"/>
      <c r="IP251" s="27"/>
      <c r="IQ251" s="27"/>
      <c r="IR251" s="27"/>
      <c r="IS251" s="27"/>
      <c r="IT251" s="27"/>
    </row>
    <row r="252" spans="1:254" s="48" customFormat="1" ht="12" customHeight="1" x14ac:dyDescent="0.15">
      <c r="A252" s="6" t="s">
        <v>565</v>
      </c>
    </row>
    <row r="253" spans="1:254" ht="12" customHeight="1" x14ac:dyDescent="0.15">
      <c r="A253" s="4" t="s">
        <v>559</v>
      </c>
      <c r="B253" s="5" t="s">
        <v>622</v>
      </c>
      <c r="C253" s="27">
        <f>CP_TA(C237)</f>
        <v>1.8373688064</v>
      </c>
      <c r="D253" s="27">
        <f t="shared" ref="D253:AY253" si="102">CP_TA(D237)</f>
        <v>2.0526038207999999</v>
      </c>
      <c r="E253" s="27">
        <f t="shared" si="102"/>
        <v>1.9081759679999999</v>
      </c>
      <c r="F253" s="27">
        <f t="shared" si="102"/>
        <v>1.9081759679999999</v>
      </c>
      <c r="G253" s="27">
        <f t="shared" si="102"/>
        <v>1.7618724287999998</v>
      </c>
      <c r="H253" s="27">
        <f t="shared" si="102"/>
        <v>1.7618724287999998</v>
      </c>
      <c r="I253" s="27">
        <f t="shared" si="102"/>
        <v>1.3314024</v>
      </c>
      <c r="J253" s="27">
        <f t="shared" si="102"/>
        <v>1.3314024</v>
      </c>
      <c r="K253" s="27">
        <f t="shared" si="102"/>
        <v>1.3314024</v>
      </c>
      <c r="L253" s="27">
        <f t="shared" si="102"/>
        <v>1.2835723968000001</v>
      </c>
      <c r="M253" s="27">
        <f t="shared" si="102"/>
        <v>1.3346848512</v>
      </c>
      <c r="N253" s="27">
        <f t="shared" si="102"/>
        <v>2.0000846016000002</v>
      </c>
      <c r="O253" s="27">
        <f t="shared" si="102"/>
        <v>2.0000846016000002</v>
      </c>
      <c r="P253" s="27">
        <f t="shared" si="102"/>
        <v>1.7628102719999998</v>
      </c>
      <c r="Q253" s="27">
        <f t="shared" si="102"/>
        <v>1.7628102719999998</v>
      </c>
      <c r="R253" s="27">
        <f t="shared" si="102"/>
        <v>1.35484848</v>
      </c>
      <c r="S253" s="27">
        <f t="shared" si="102"/>
        <v>1.6179134976</v>
      </c>
      <c r="T253" s="27">
        <f t="shared" si="102"/>
        <v>1.35484848</v>
      </c>
      <c r="U253" s="27">
        <f t="shared" si="102"/>
        <v>1.8490918464000001</v>
      </c>
      <c r="V253" s="27">
        <f t="shared" si="102"/>
        <v>1.6629299711999999</v>
      </c>
      <c r="W253" s="27">
        <f t="shared" si="102"/>
        <v>1.5428860415999999</v>
      </c>
      <c r="X253" s="27">
        <f t="shared" si="102"/>
        <v>1.3374983808000001</v>
      </c>
      <c r="Y253" s="27">
        <f t="shared" si="102"/>
        <v>1.3018603391999999</v>
      </c>
      <c r="Z253" s="27">
        <f t="shared" si="102"/>
        <v>1.2814222505875201</v>
      </c>
      <c r="AA253" s="27">
        <f t="shared" si="102"/>
        <v>1.3740656374425599</v>
      </c>
      <c r="AB253" s="27">
        <f t="shared" si="102"/>
        <v>1.429875936</v>
      </c>
      <c r="AC253" s="27">
        <f t="shared" si="102"/>
        <v>1.3314024</v>
      </c>
      <c r="AD253" s="27">
        <f t="shared" si="102"/>
        <v>1.6512069311999999</v>
      </c>
      <c r="AE253" s="27">
        <f t="shared" si="102"/>
        <v>1.9991467584</v>
      </c>
      <c r="AF253" s="27">
        <f t="shared" si="102"/>
        <v>1.3314024</v>
      </c>
      <c r="AG253" s="27">
        <f t="shared" si="102"/>
        <v>1.30795632</v>
      </c>
      <c r="AH253" s="27">
        <f t="shared" si="102"/>
        <v>1.2845102400000001</v>
      </c>
      <c r="AI253" s="27">
        <f t="shared" si="102"/>
        <v>1.2845102400000001</v>
      </c>
      <c r="AJ253" s="27">
        <f t="shared" si="102"/>
        <v>1.2845102400000001</v>
      </c>
      <c r="AK253" s="27">
        <f t="shared" si="102"/>
        <v>1.2610641600000001</v>
      </c>
      <c r="AL253" s="27">
        <f t="shared" si="102"/>
        <v>1.2674206736409601</v>
      </c>
      <c r="AM253" s="27">
        <f t="shared" si="102"/>
        <v>1.2610641600000001</v>
      </c>
      <c r="AN253" s="27">
        <f t="shared" si="102"/>
        <v>1.2376180800000001</v>
      </c>
      <c r="AO253" s="27">
        <f t="shared" si="102"/>
        <v>1.7862563520000001</v>
      </c>
      <c r="AP253" s="27">
        <f t="shared" si="102"/>
        <v>1.3346848512</v>
      </c>
      <c r="AQ253" s="27">
        <f t="shared" si="102"/>
        <v>1.7862563520000001</v>
      </c>
      <c r="AR253" s="27">
        <f t="shared" si="102"/>
        <v>1.256374944</v>
      </c>
      <c r="AS253" s="27">
        <f t="shared" si="102"/>
        <v>1.3346848512</v>
      </c>
      <c r="AT253" s="27">
        <f t="shared" si="102"/>
        <v>1.5189710400000001</v>
      </c>
      <c r="AU253" s="27">
        <f t="shared" si="102"/>
        <v>1.2620020032000001</v>
      </c>
      <c r="AV253" s="27">
        <f t="shared" si="102"/>
        <v>1.2610641600000001</v>
      </c>
      <c r="AW253" s="27">
        <f t="shared" si="102"/>
        <v>1.26764533397952</v>
      </c>
      <c r="AX253" s="27">
        <f t="shared" si="102"/>
        <v>1.26764533397952</v>
      </c>
      <c r="AY253" s="27">
        <f t="shared" si="102"/>
        <v>1.2845102400000001</v>
      </c>
      <c r="AZ253" s="27">
        <f>CP_TA(AZ237)</f>
        <v>1.4512011304953598</v>
      </c>
      <c r="BA253" s="27">
        <f>CP_TA(BA237)</f>
        <v>1.2845102400000001</v>
      </c>
      <c r="BB253" s="27">
        <f>CP_TA(BB237)</f>
        <v>1.4519725065273599</v>
      </c>
      <c r="BC253" s="27">
        <f>CP_TA(BC237)</f>
        <v>1.2997760764723199</v>
      </c>
      <c r="BD253" s="27">
        <f>CP_TA(BD237)</f>
        <v>1.3000233388319999</v>
      </c>
      <c r="BE253" s="27">
        <f t="shared" ref="BE253:BZ253" si="103">CP_TA(BE237)</f>
        <v>1.2845102400000001</v>
      </c>
      <c r="BF253" s="27">
        <f t="shared" si="103"/>
        <v>1.2851073178732801</v>
      </c>
      <c r="BG253" s="27">
        <f t="shared" si="103"/>
        <v>1.2845375781292798</v>
      </c>
      <c r="BH253" s="27">
        <f t="shared" si="103"/>
        <v>1.0969416000000001</v>
      </c>
      <c r="BI253" s="27">
        <f t="shared" si="103"/>
        <v>1.0969416000000001</v>
      </c>
      <c r="BJ253" s="27">
        <f t="shared" si="103"/>
        <v>1.0969416000000001</v>
      </c>
      <c r="BK253" s="27">
        <f t="shared" si="103"/>
        <v>1.2814222505875201</v>
      </c>
      <c r="BL253" s="27">
        <f t="shared" si="103"/>
        <v>1.0969416000000001</v>
      </c>
      <c r="BM253" s="27">
        <f t="shared" si="103"/>
        <v>1.0969416000000001</v>
      </c>
      <c r="BN253" s="27">
        <f t="shared" si="103"/>
        <v>1.0969416000000001</v>
      </c>
      <c r="BO253" s="27">
        <f t="shared" si="103"/>
        <v>1.0969416000000001</v>
      </c>
      <c r="BP253" s="27">
        <f t="shared" si="103"/>
        <v>1.0969416000000001</v>
      </c>
      <c r="BQ253" s="27">
        <f t="shared" si="103"/>
        <v>1.30807486338048</v>
      </c>
      <c r="BR253" s="27">
        <f t="shared" si="103"/>
        <v>1.41937635934656</v>
      </c>
      <c r="BS253" s="27">
        <f t="shared" si="103"/>
        <v>1.2640204762272</v>
      </c>
      <c r="BT253" s="27">
        <f t="shared" si="103"/>
        <v>1.26431092626624</v>
      </c>
      <c r="BU253" s="27">
        <f t="shared" si="103"/>
        <v>1.26764533397952</v>
      </c>
      <c r="BV253" s="27">
        <f t="shared" si="103"/>
        <v>1.4500702791647999</v>
      </c>
      <c r="BW253" s="27">
        <f t="shared" si="103"/>
        <v>1.4516279898278399</v>
      </c>
      <c r="BX253" s="27">
        <f t="shared" si="103"/>
        <v>1.26764533397952</v>
      </c>
      <c r="BY253" s="27">
        <f t="shared" si="103"/>
        <v>1.3025460901478401</v>
      </c>
      <c r="BZ253" s="27">
        <f t="shared" si="103"/>
        <v>1.26764533397952</v>
      </c>
      <c r="CA253" s="27">
        <f>CP_TA(CA237)</f>
        <v>1.2997760764723199</v>
      </c>
      <c r="CB253" s="27">
        <f>CP_TA(CB237)</f>
        <v>1.2845102400000001</v>
      </c>
      <c r="CC253" s="27"/>
      <c r="CD253" s="27"/>
      <c r="CE253" s="27"/>
      <c r="CF253" s="27"/>
      <c r="CG253" s="27"/>
      <c r="CH253" s="27"/>
      <c r="CI253" s="27"/>
      <c r="CJ253" s="27"/>
      <c r="CK253" s="27"/>
      <c r="CL253" s="27"/>
      <c r="CM253" s="27"/>
      <c r="CN253" s="27"/>
      <c r="CO253" s="27"/>
      <c r="CP253" s="27"/>
      <c r="CQ253" s="27"/>
      <c r="CR253" s="27"/>
      <c r="CS253" s="27"/>
      <c r="CT253" s="27"/>
      <c r="CU253" s="27"/>
      <c r="CV253" s="27"/>
      <c r="CW253" s="27"/>
      <c r="CX253" s="27"/>
      <c r="CY253" s="27"/>
      <c r="CZ253" s="27"/>
      <c r="DA253" s="27"/>
      <c r="DB253" s="27"/>
      <c r="DC253" s="27"/>
      <c r="DD253" s="27"/>
      <c r="DE253" s="27"/>
      <c r="DF253" s="27"/>
      <c r="DG253" s="27"/>
      <c r="DH253" s="27"/>
      <c r="DI253" s="27"/>
      <c r="DJ253" s="27"/>
      <c r="DK253" s="27"/>
      <c r="DL253" s="27"/>
      <c r="DM253" s="27"/>
      <c r="DN253" s="27"/>
      <c r="DO253" s="27"/>
      <c r="DP253" s="27"/>
      <c r="DQ253" s="27"/>
      <c r="DR253" s="27"/>
      <c r="DS253" s="27"/>
      <c r="DT253" s="27"/>
      <c r="DU253" s="27"/>
      <c r="DV253" s="27"/>
      <c r="DW253" s="27"/>
      <c r="DX253" s="27"/>
      <c r="DY253" s="27"/>
      <c r="DZ253" s="27"/>
      <c r="EA253" s="27"/>
      <c r="EB253" s="27"/>
      <c r="EC253" s="27"/>
      <c r="ED253" s="27"/>
      <c r="EE253" s="27"/>
      <c r="EF253" s="27"/>
      <c r="EG253" s="27"/>
      <c r="EH253" s="27"/>
      <c r="EI253" s="27"/>
      <c r="EJ253" s="27"/>
      <c r="EK253" s="27"/>
      <c r="EL253" s="27"/>
      <c r="EM253" s="27"/>
      <c r="EN253" s="27"/>
      <c r="EO253" s="27"/>
      <c r="EP253" s="27"/>
      <c r="EQ253" s="27"/>
      <c r="ER253" s="27"/>
      <c r="ES253" s="27"/>
      <c r="ET253" s="27"/>
      <c r="EU253" s="27"/>
      <c r="EV253" s="27"/>
      <c r="EW253" s="27"/>
      <c r="EX253" s="27"/>
      <c r="EY253" s="27"/>
      <c r="EZ253" s="27"/>
      <c r="FA253" s="27"/>
      <c r="FB253" s="27"/>
      <c r="FC253" s="27"/>
      <c r="FD253" s="27"/>
      <c r="FE253" s="27"/>
      <c r="FF253" s="27"/>
      <c r="FG253" s="27"/>
      <c r="FH253" s="27"/>
      <c r="FI253" s="27"/>
      <c r="FJ253" s="27"/>
      <c r="FK253" s="27"/>
      <c r="FL253" s="27"/>
      <c r="FM253" s="27"/>
      <c r="FN253" s="27"/>
      <c r="FO253" s="27"/>
      <c r="FP253" s="27"/>
      <c r="FQ253" s="27"/>
      <c r="FR253" s="27"/>
      <c r="FS253" s="27"/>
      <c r="FT253" s="27"/>
      <c r="FU253" s="27"/>
      <c r="FV253" s="27"/>
      <c r="FW253" s="27"/>
      <c r="FX253" s="27"/>
      <c r="FY253" s="27"/>
      <c r="FZ253" s="27"/>
      <c r="GA253" s="27"/>
      <c r="GB253" s="27"/>
      <c r="GC253" s="27"/>
      <c r="GD253" s="27"/>
      <c r="GE253" s="27"/>
      <c r="GF253" s="27"/>
      <c r="GG253" s="27"/>
      <c r="GH253" s="27"/>
      <c r="GI253" s="27"/>
      <c r="GJ253" s="27"/>
      <c r="GK253" s="27"/>
      <c r="GL253" s="27"/>
      <c r="GM253" s="27"/>
      <c r="GN253" s="27"/>
      <c r="GO253" s="27"/>
      <c r="GP253" s="27"/>
      <c r="GQ253" s="27"/>
      <c r="GR253" s="27"/>
      <c r="GS253" s="27"/>
      <c r="GT253" s="27"/>
      <c r="GU253" s="27"/>
      <c r="GV253" s="27"/>
      <c r="GW253" s="27"/>
      <c r="GX253" s="27"/>
      <c r="GY253" s="27"/>
      <c r="GZ253" s="27"/>
      <c r="HA253" s="27"/>
      <c r="HB253" s="27"/>
      <c r="HC253" s="27"/>
      <c r="HD253" s="27"/>
      <c r="HE253" s="27"/>
      <c r="HF253" s="27"/>
      <c r="HG253" s="27"/>
      <c r="HH253" s="27"/>
      <c r="HI253" s="27"/>
      <c r="HJ253" s="27"/>
      <c r="HK253" s="27"/>
      <c r="HL253" s="27"/>
      <c r="HM253" s="27"/>
      <c r="HN253" s="27"/>
      <c r="HO253" s="27"/>
      <c r="HP253" s="27"/>
      <c r="HQ253" s="27"/>
      <c r="HR253" s="27"/>
      <c r="HS253" s="27"/>
      <c r="HT253" s="27"/>
      <c r="HU253" s="27"/>
      <c r="HV253" s="27"/>
      <c r="HW253" s="27"/>
      <c r="HX253" s="27"/>
      <c r="HY253" s="27"/>
      <c r="HZ253" s="27"/>
      <c r="IA253" s="27"/>
      <c r="IB253" s="27"/>
      <c r="IC253" s="27"/>
      <c r="ID253" s="27"/>
      <c r="IE253" s="27"/>
      <c r="IF253" s="27"/>
      <c r="IG253" s="27"/>
      <c r="IH253" s="27"/>
      <c r="II253" s="27"/>
      <c r="IJ253" s="27"/>
      <c r="IK253" s="27"/>
      <c r="IL253" s="27"/>
      <c r="IM253" s="27"/>
      <c r="IN253" s="27"/>
      <c r="IO253" s="27"/>
      <c r="IP253" s="27"/>
      <c r="IQ253" s="27"/>
      <c r="IR253" s="27"/>
      <c r="IS253" s="27"/>
      <c r="IT253" s="27"/>
    </row>
    <row r="254" spans="1:254" ht="12" customHeight="1" x14ac:dyDescent="0.15">
      <c r="A254" s="4" t="s">
        <v>563</v>
      </c>
      <c r="B254" s="5" t="s">
        <v>623</v>
      </c>
      <c r="C254" s="27">
        <f>K_TA(C237)</f>
        <v>0.14115098400000001</v>
      </c>
      <c r="D254" s="27">
        <f t="shared" ref="D254:AY254" si="104">K_TA(D237)</f>
        <v>0.13688044799999999</v>
      </c>
      <c r="E254" s="27">
        <f t="shared" si="104"/>
        <v>0.13974607999999999</v>
      </c>
      <c r="F254" s="27">
        <f t="shared" si="104"/>
        <v>0.13974607999999999</v>
      </c>
      <c r="G254" s="27">
        <f t="shared" si="104"/>
        <v>0.14264892800000001</v>
      </c>
      <c r="H254" s="27">
        <f t="shared" si="104"/>
        <v>0.14264892800000001</v>
      </c>
      <c r="I254" s="27">
        <f t="shared" si="104"/>
        <v>0.15119000000000002</v>
      </c>
      <c r="J254" s="27">
        <f t="shared" si="104"/>
        <v>0.15119000000000002</v>
      </c>
      <c r="K254" s="27">
        <f t="shared" si="104"/>
        <v>0.15119000000000002</v>
      </c>
      <c r="L254" s="27">
        <f t="shared" si="104"/>
        <v>0.15213900800000002</v>
      </c>
      <c r="M254" s="27">
        <f t="shared" si="104"/>
        <v>0.15112487200000002</v>
      </c>
      <c r="N254" s="27">
        <f t="shared" si="104"/>
        <v>0.13792249600000001</v>
      </c>
      <c r="O254" s="27">
        <f t="shared" si="104"/>
        <v>0.13792249600000001</v>
      </c>
      <c r="P254" s="27">
        <f t="shared" si="104"/>
        <v>0.14263032</v>
      </c>
      <c r="Q254" s="27">
        <f t="shared" si="104"/>
        <v>0.14263032</v>
      </c>
      <c r="R254" s="27">
        <f t="shared" si="104"/>
        <v>0.15072479999999999</v>
      </c>
      <c r="S254" s="27">
        <f t="shared" si="104"/>
        <v>0.145505256</v>
      </c>
      <c r="T254" s="27">
        <f t="shared" si="104"/>
        <v>0.15072479999999999</v>
      </c>
      <c r="U254" s="27">
        <f t="shared" si="104"/>
        <v>0.14091838400000001</v>
      </c>
      <c r="V254" s="27">
        <f t="shared" si="104"/>
        <v>0.14461207200000001</v>
      </c>
      <c r="W254" s="27">
        <f t="shared" si="104"/>
        <v>0.14699389600000001</v>
      </c>
      <c r="X254" s="27">
        <f t="shared" si="104"/>
        <v>0.15106904800000001</v>
      </c>
      <c r="Y254" s="27">
        <f t="shared" si="104"/>
        <v>0.15177615200000003</v>
      </c>
      <c r="Z254" s="27">
        <f t="shared" si="104"/>
        <v>0.1521816696312</v>
      </c>
      <c r="AA254" s="27">
        <f t="shared" si="104"/>
        <v>0.15034350719359998</v>
      </c>
      <c r="AB254" s="27">
        <f t="shared" si="104"/>
        <v>0.14923616000000003</v>
      </c>
      <c r="AC254" s="27">
        <f t="shared" si="104"/>
        <v>0.15119000000000002</v>
      </c>
      <c r="AD254" s="27">
        <f t="shared" si="104"/>
        <v>0.14484467200000001</v>
      </c>
      <c r="AE254" s="27">
        <f t="shared" si="104"/>
        <v>0.13794110400000001</v>
      </c>
      <c r="AF254" s="27">
        <f t="shared" si="104"/>
        <v>0.15119000000000002</v>
      </c>
      <c r="AG254" s="27">
        <f t="shared" si="104"/>
        <v>0.15165520000000002</v>
      </c>
      <c r="AH254" s="27">
        <f t="shared" si="104"/>
        <v>0.15212040000000002</v>
      </c>
      <c r="AI254" s="27">
        <f t="shared" si="104"/>
        <v>0.15212040000000002</v>
      </c>
      <c r="AJ254" s="27">
        <f t="shared" si="104"/>
        <v>0.15212040000000002</v>
      </c>
      <c r="AK254" s="27">
        <f t="shared" si="104"/>
        <v>0.15258560000000002</v>
      </c>
      <c r="AL254" s="27">
        <f t="shared" si="104"/>
        <v>0.15245947869760001</v>
      </c>
      <c r="AM254" s="27">
        <f t="shared" si="104"/>
        <v>0.15258560000000002</v>
      </c>
      <c r="AN254" s="27">
        <f t="shared" si="104"/>
        <v>0.15305079999999999</v>
      </c>
      <c r="AO254" s="27">
        <f t="shared" si="104"/>
        <v>0.14216512000000001</v>
      </c>
      <c r="AP254" s="27">
        <f t="shared" si="104"/>
        <v>0.15112487200000002</v>
      </c>
      <c r="AQ254" s="27">
        <f t="shared" si="104"/>
        <v>0.14216512000000001</v>
      </c>
      <c r="AR254" s="27">
        <f t="shared" si="104"/>
        <v>0.15267864</v>
      </c>
      <c r="AS254" s="27">
        <f t="shared" si="104"/>
        <v>0.15112487200000002</v>
      </c>
      <c r="AT254" s="27">
        <f t="shared" si="104"/>
        <v>0.1474684</v>
      </c>
      <c r="AU254" s="27">
        <f t="shared" si="104"/>
        <v>0.15256699200000001</v>
      </c>
      <c r="AV254" s="27">
        <f t="shared" si="104"/>
        <v>0.15258560000000002</v>
      </c>
      <c r="AW254" s="27">
        <f t="shared" si="104"/>
        <v>0.15245502115119999</v>
      </c>
      <c r="AX254" s="27">
        <f t="shared" si="104"/>
        <v>0.15245502115119999</v>
      </c>
      <c r="AY254" s="27">
        <f t="shared" si="104"/>
        <v>0.15212040000000002</v>
      </c>
      <c r="AZ254" s="27">
        <f>K_TA(AZ237)</f>
        <v>0.14881304106160004</v>
      </c>
      <c r="BA254" s="27">
        <f>K_TA(BA237)</f>
        <v>0.15212040000000002</v>
      </c>
      <c r="BB254" s="27">
        <f>K_TA(BB237)</f>
        <v>0.14879773598160001</v>
      </c>
      <c r="BC254" s="27">
        <f>K_TA(BC237)</f>
        <v>0.1518175064192</v>
      </c>
      <c r="BD254" s="27">
        <f>K_TA(BD237)</f>
        <v>0.15181260042</v>
      </c>
      <c r="BE254" s="27">
        <f t="shared" ref="BE254:BZ254" si="105">K_TA(BE237)</f>
        <v>0.15212040000000002</v>
      </c>
      <c r="BF254" s="27">
        <f t="shared" si="105"/>
        <v>0.1521085532168</v>
      </c>
      <c r="BG254" s="27">
        <f t="shared" si="105"/>
        <v>0.15211985757680002</v>
      </c>
      <c r="BH254" s="27">
        <f t="shared" si="105"/>
        <v>0.15584200000000001</v>
      </c>
      <c r="BI254" s="27">
        <f t="shared" si="105"/>
        <v>0.15584200000000001</v>
      </c>
      <c r="BJ254" s="27">
        <f t="shared" si="105"/>
        <v>0.15584200000000001</v>
      </c>
      <c r="BK254" s="27">
        <f t="shared" si="105"/>
        <v>0.1521816696312</v>
      </c>
      <c r="BL254" s="27">
        <f t="shared" si="105"/>
        <v>0.15584200000000001</v>
      </c>
      <c r="BM254" s="27">
        <f t="shared" si="105"/>
        <v>0.15584200000000001</v>
      </c>
      <c r="BN254" s="27">
        <f t="shared" si="105"/>
        <v>0.15584200000000001</v>
      </c>
      <c r="BO254" s="27">
        <f t="shared" si="105"/>
        <v>0.15584200000000001</v>
      </c>
      <c r="BP254" s="27">
        <f t="shared" si="105"/>
        <v>0.15584200000000001</v>
      </c>
      <c r="BQ254" s="27">
        <f t="shared" si="105"/>
        <v>0.15165284794879999</v>
      </c>
      <c r="BR254" s="27">
        <f t="shared" si="105"/>
        <v>0.14944448493360002</v>
      </c>
      <c r="BS254" s="27">
        <f t="shared" si="105"/>
        <v>0.152526942932</v>
      </c>
      <c r="BT254" s="27">
        <f t="shared" si="105"/>
        <v>0.15252118003440002</v>
      </c>
      <c r="BU254" s="27">
        <f t="shared" si="105"/>
        <v>0.15245502115119999</v>
      </c>
      <c r="BV254" s="27">
        <f t="shared" si="105"/>
        <v>0.148835478588</v>
      </c>
      <c r="BW254" s="27">
        <f t="shared" si="105"/>
        <v>0.14880457163040003</v>
      </c>
      <c r="BX254" s="27">
        <f t="shared" si="105"/>
        <v>0.15245502115119999</v>
      </c>
      <c r="BY254" s="27">
        <f t="shared" si="105"/>
        <v>0.15176254583040003</v>
      </c>
      <c r="BZ254" s="27">
        <f t="shared" si="105"/>
        <v>0.15245502115119999</v>
      </c>
      <c r="CA254" s="27">
        <f>K_TA(CA237)</f>
        <v>0.1518175064192</v>
      </c>
      <c r="CB254" s="27">
        <f>K_TA(CB237)</f>
        <v>0.15212040000000002</v>
      </c>
      <c r="CC254" s="27"/>
      <c r="CD254" s="27"/>
      <c r="CE254" s="27"/>
      <c r="CF254" s="27"/>
      <c r="CG254" s="27"/>
      <c r="CH254" s="27"/>
      <c r="CI254" s="27"/>
      <c r="CJ254" s="27"/>
      <c r="CK254" s="27"/>
      <c r="CL254" s="27"/>
      <c r="CM254" s="27"/>
      <c r="CN254" s="27"/>
      <c r="CO254" s="27"/>
      <c r="CP254" s="27"/>
      <c r="CQ254" s="27"/>
      <c r="CR254" s="27"/>
      <c r="CS254" s="27"/>
      <c r="CT254" s="27"/>
      <c r="CU254" s="27"/>
      <c r="CV254" s="27"/>
      <c r="CW254" s="27"/>
      <c r="CX254" s="27"/>
      <c r="CY254" s="27"/>
      <c r="CZ254" s="27"/>
      <c r="DA254" s="27"/>
      <c r="DB254" s="27"/>
      <c r="DC254" s="27"/>
      <c r="DD254" s="27"/>
      <c r="DE254" s="27"/>
      <c r="DF254" s="27"/>
      <c r="DG254" s="27"/>
      <c r="DH254" s="27"/>
      <c r="DI254" s="27"/>
      <c r="DJ254" s="27"/>
      <c r="DK254" s="27"/>
      <c r="DL254" s="27"/>
      <c r="DM254" s="27"/>
      <c r="DN254" s="27"/>
      <c r="DO254" s="27"/>
      <c r="DP254" s="27"/>
      <c r="DQ254" s="27"/>
      <c r="DR254" s="27"/>
      <c r="DS254" s="27"/>
      <c r="DT254" s="27"/>
      <c r="DU254" s="27"/>
      <c r="DV254" s="27"/>
      <c r="DW254" s="27"/>
      <c r="DX254" s="27"/>
      <c r="DY254" s="27"/>
      <c r="DZ254" s="27"/>
      <c r="EA254" s="27"/>
      <c r="EB254" s="27"/>
      <c r="EC254" s="27"/>
      <c r="ED254" s="27"/>
      <c r="EE254" s="27"/>
      <c r="EF254" s="27"/>
      <c r="EG254" s="27"/>
      <c r="EH254" s="27"/>
      <c r="EI254" s="27"/>
      <c r="EJ254" s="27"/>
      <c r="EK254" s="27"/>
      <c r="EL254" s="27"/>
      <c r="EM254" s="27"/>
      <c r="EN254" s="27"/>
      <c r="EO254" s="27"/>
      <c r="EP254" s="27"/>
      <c r="EQ254" s="27"/>
      <c r="ER254" s="27"/>
      <c r="ES254" s="27"/>
      <c r="ET254" s="27"/>
      <c r="EU254" s="27"/>
      <c r="EV254" s="27"/>
      <c r="EW254" s="27"/>
      <c r="EX254" s="27"/>
      <c r="EY254" s="27"/>
      <c r="EZ254" s="27"/>
      <c r="FA254" s="27"/>
      <c r="FB254" s="27"/>
      <c r="FC254" s="27"/>
      <c r="FD254" s="27"/>
      <c r="FE254" s="27"/>
      <c r="FF254" s="27"/>
      <c r="FG254" s="27"/>
      <c r="FH254" s="27"/>
      <c r="FI254" s="27"/>
      <c r="FJ254" s="27"/>
      <c r="FK254" s="27"/>
      <c r="FL254" s="27"/>
      <c r="FM254" s="27"/>
      <c r="FN254" s="27"/>
      <c r="FO254" s="27"/>
      <c r="FP254" s="27"/>
      <c r="FQ254" s="27"/>
      <c r="FR254" s="27"/>
      <c r="FS254" s="27"/>
      <c r="FT254" s="27"/>
      <c r="FU254" s="27"/>
      <c r="FV254" s="27"/>
      <c r="FW254" s="27"/>
      <c r="FX254" s="27"/>
      <c r="FY254" s="27"/>
      <c r="FZ254" s="27"/>
      <c r="GA254" s="27"/>
      <c r="GB254" s="27"/>
      <c r="GC254" s="27"/>
      <c r="GD254" s="27"/>
      <c r="GE254" s="27"/>
      <c r="GF254" s="27"/>
      <c r="GG254" s="27"/>
      <c r="GH254" s="27"/>
      <c r="GI254" s="27"/>
      <c r="GJ254" s="27"/>
      <c r="GK254" s="27"/>
      <c r="GL254" s="27"/>
      <c r="GM254" s="27"/>
      <c r="GN254" s="27"/>
      <c r="GO254" s="27"/>
      <c r="GP254" s="27"/>
      <c r="GQ254" s="27"/>
      <c r="GR254" s="27"/>
      <c r="GS254" s="27"/>
      <c r="GT254" s="27"/>
      <c r="GU254" s="27"/>
      <c r="GV254" s="27"/>
      <c r="GW254" s="27"/>
      <c r="GX254" s="27"/>
      <c r="GY254" s="27"/>
      <c r="GZ254" s="27"/>
      <c r="HA254" s="27"/>
      <c r="HB254" s="27"/>
      <c r="HC254" s="27"/>
      <c r="HD254" s="27"/>
      <c r="HE254" s="27"/>
      <c r="HF254" s="27"/>
      <c r="HG254" s="27"/>
      <c r="HH254" s="27"/>
      <c r="HI254" s="27"/>
      <c r="HJ254" s="27"/>
      <c r="HK254" s="27"/>
      <c r="HL254" s="27"/>
      <c r="HM254" s="27"/>
      <c r="HN254" s="27"/>
      <c r="HO254" s="27"/>
      <c r="HP254" s="27"/>
      <c r="HQ254" s="27"/>
      <c r="HR254" s="27"/>
      <c r="HS254" s="27"/>
      <c r="HT254" s="27"/>
      <c r="HU254" s="27"/>
      <c r="HV254" s="27"/>
      <c r="HW254" s="27"/>
      <c r="HX254" s="27"/>
      <c r="HY254" s="27"/>
      <c r="HZ254" s="27"/>
      <c r="IA254" s="27"/>
      <c r="IB254" s="27"/>
      <c r="IC254" s="27"/>
      <c r="ID254" s="27"/>
      <c r="IE254" s="27"/>
      <c r="IF254" s="27"/>
      <c r="IG254" s="27"/>
      <c r="IH254" s="27"/>
      <c r="II254" s="27"/>
      <c r="IJ254" s="27"/>
      <c r="IK254" s="27"/>
      <c r="IL254" s="27"/>
      <c r="IM254" s="27"/>
      <c r="IN254" s="27"/>
      <c r="IO254" s="27"/>
      <c r="IP254" s="27"/>
      <c r="IQ254" s="27"/>
      <c r="IR254" s="27"/>
      <c r="IS254" s="27"/>
      <c r="IT254" s="27"/>
    </row>
    <row r="255" spans="1:254" s="48" customFormat="1" ht="12" customHeight="1" x14ac:dyDescent="0.15">
      <c r="A255" s="6" t="s">
        <v>566</v>
      </c>
      <c r="C255" s="52"/>
      <c r="D255" s="52"/>
      <c r="E255" s="52"/>
      <c r="F255" s="52"/>
      <c r="G255" s="52"/>
      <c r="H255" s="52"/>
      <c r="I255" s="52"/>
      <c r="J255" s="52"/>
      <c r="K255" s="52"/>
      <c r="L255" s="52"/>
      <c r="M255" s="52"/>
      <c r="N255" s="52"/>
      <c r="O255" s="52"/>
      <c r="P255" s="52"/>
      <c r="Q255" s="52"/>
      <c r="R255" s="52"/>
      <c r="S255" s="52"/>
      <c r="T255" s="52"/>
      <c r="U255" s="52"/>
      <c r="V255" s="52"/>
      <c r="W255" s="52"/>
      <c r="X255" s="52"/>
      <c r="Y255" s="52"/>
      <c r="Z255" s="52"/>
      <c r="AA255" s="52"/>
      <c r="AB255" s="52"/>
      <c r="AC255" s="52"/>
      <c r="AD255" s="52"/>
      <c r="AE255" s="52"/>
      <c r="AF255" s="52"/>
      <c r="AG255" s="52"/>
      <c r="AH255" s="52"/>
      <c r="AI255" s="52"/>
      <c r="AJ255" s="52"/>
      <c r="AK255" s="52"/>
      <c r="AL255" s="52"/>
      <c r="AM255" s="52"/>
      <c r="AN255" s="52"/>
      <c r="AO255" s="52"/>
      <c r="AP255" s="52"/>
      <c r="AQ255" s="52"/>
      <c r="AR255" s="52"/>
      <c r="AS255" s="52"/>
      <c r="AT255" s="52"/>
      <c r="AU255" s="52"/>
      <c r="AV255" s="52"/>
      <c r="AW255" s="52"/>
      <c r="AX255" s="52"/>
      <c r="AY255" s="52"/>
      <c r="AZ255" s="52"/>
      <c r="BA255" s="52"/>
      <c r="BB255" s="52"/>
      <c r="BC255" s="52"/>
      <c r="BD255" s="52"/>
      <c r="BE255" s="52"/>
      <c r="BF255" s="52"/>
      <c r="BG255" s="52"/>
      <c r="BH255" s="52"/>
      <c r="BI255" s="52"/>
      <c r="BJ255" s="52"/>
      <c r="BK255" s="52"/>
      <c r="BL255" s="52"/>
      <c r="BM255" s="52"/>
      <c r="BN255" s="52"/>
      <c r="BO255" s="52"/>
      <c r="BP255" s="52"/>
      <c r="BQ255" s="52"/>
      <c r="BR255" s="52"/>
      <c r="BS255" s="52"/>
      <c r="BT255" s="52"/>
      <c r="BU255" s="52"/>
      <c r="BV255" s="52"/>
      <c r="BW255" s="52"/>
      <c r="BX255" s="52"/>
      <c r="BY255" s="52"/>
      <c r="BZ255" s="52"/>
      <c r="CA255" s="52"/>
      <c r="CB255" s="52"/>
      <c r="CC255" s="52"/>
      <c r="CD255" s="52"/>
      <c r="CE255" s="52"/>
      <c r="CF255" s="52"/>
      <c r="CG255" s="52"/>
      <c r="CH255" s="52"/>
      <c r="CI255" s="52"/>
      <c r="CJ255" s="52"/>
      <c r="CK255" s="52"/>
      <c r="CL255" s="52"/>
      <c r="CM255" s="52"/>
      <c r="CN255" s="52"/>
      <c r="CO255" s="52"/>
      <c r="CP255" s="52"/>
      <c r="CQ255" s="52"/>
      <c r="CR255" s="52"/>
      <c r="CS255" s="52"/>
      <c r="CT255" s="52"/>
      <c r="CU255" s="52"/>
      <c r="CV255" s="52"/>
      <c r="CW255" s="52"/>
      <c r="CX255" s="52"/>
      <c r="CY255" s="52"/>
      <c r="CZ255" s="52"/>
      <c r="DA255" s="52"/>
      <c r="DB255" s="52"/>
      <c r="DC255" s="52"/>
      <c r="DD255" s="52"/>
      <c r="DE255" s="52"/>
      <c r="DF255" s="52"/>
      <c r="DG255" s="52"/>
      <c r="DH255" s="52"/>
      <c r="DI255" s="52"/>
      <c r="DJ255" s="52"/>
      <c r="DK255" s="52"/>
      <c r="DL255" s="52"/>
      <c r="DM255" s="52"/>
      <c r="DN255" s="52"/>
      <c r="DO255" s="52"/>
      <c r="DP255" s="52"/>
      <c r="DQ255" s="52"/>
      <c r="DR255" s="52"/>
      <c r="DS255" s="52"/>
      <c r="DT255" s="52"/>
      <c r="DU255" s="52"/>
      <c r="DV255" s="52"/>
      <c r="DW255" s="52"/>
      <c r="DX255" s="52"/>
      <c r="DY255" s="52"/>
      <c r="DZ255" s="52"/>
      <c r="EA255" s="52"/>
      <c r="EB255" s="52"/>
      <c r="EC255" s="52"/>
      <c r="ED255" s="52"/>
      <c r="EE255" s="52"/>
      <c r="EF255" s="52"/>
      <c r="EG255" s="52"/>
      <c r="EH255" s="52"/>
      <c r="EI255" s="52"/>
      <c r="EJ255" s="52"/>
      <c r="EK255" s="52"/>
      <c r="EL255" s="52"/>
      <c r="EM255" s="52"/>
      <c r="EN255" s="52"/>
      <c r="EO255" s="52"/>
      <c r="EP255" s="52"/>
      <c r="EQ255" s="52"/>
      <c r="ER255" s="52"/>
      <c r="ES255" s="52"/>
      <c r="ET255" s="52"/>
      <c r="EU255" s="52"/>
      <c r="EV255" s="52"/>
      <c r="EW255" s="52"/>
      <c r="EX255" s="52"/>
      <c r="EY255" s="52"/>
      <c r="EZ255" s="52"/>
      <c r="FA255" s="52"/>
      <c r="FB255" s="52"/>
      <c r="FC255" s="52"/>
      <c r="FD255" s="52"/>
      <c r="FE255" s="52"/>
      <c r="FF255" s="52"/>
      <c r="FG255" s="52"/>
      <c r="FH255" s="52"/>
      <c r="FI255" s="52"/>
      <c r="FJ255" s="52"/>
      <c r="FK255" s="52"/>
      <c r="FL255" s="52"/>
      <c r="FM255" s="52"/>
      <c r="FN255" s="52"/>
      <c r="FO255" s="52"/>
      <c r="FP255" s="52"/>
      <c r="FQ255" s="52"/>
      <c r="FR255" s="52"/>
      <c r="FS255" s="52"/>
      <c r="FT255" s="52"/>
      <c r="FU255" s="52"/>
      <c r="FV255" s="52"/>
      <c r="FW255" s="52"/>
      <c r="FX255" s="52"/>
      <c r="FY255" s="52"/>
      <c r="FZ255" s="52"/>
      <c r="GA255" s="52"/>
      <c r="GB255" s="52"/>
      <c r="GC255" s="52"/>
      <c r="GD255" s="52"/>
      <c r="GE255" s="52"/>
      <c r="GF255" s="52"/>
      <c r="GG255" s="52"/>
      <c r="GH255" s="52"/>
      <c r="GI255" s="52"/>
      <c r="GJ255" s="52"/>
      <c r="GK255" s="52"/>
      <c r="GL255" s="52"/>
      <c r="GM255" s="52"/>
      <c r="GN255" s="52"/>
      <c r="GO255" s="52"/>
      <c r="GP255" s="52"/>
      <c r="GQ255" s="52"/>
      <c r="GR255" s="52"/>
      <c r="GS255" s="52"/>
      <c r="GT255" s="52"/>
      <c r="GU255" s="52"/>
      <c r="GV255" s="52"/>
      <c r="GW255" s="52"/>
      <c r="GX255" s="52"/>
      <c r="GY255" s="52"/>
      <c r="GZ255" s="52"/>
      <c r="HA255" s="52"/>
      <c r="HB255" s="52"/>
      <c r="HC255" s="52"/>
      <c r="HD255" s="52"/>
      <c r="HE255" s="52"/>
      <c r="HF255" s="52"/>
      <c r="HG255" s="52"/>
      <c r="HH255" s="52"/>
      <c r="HI255" s="52"/>
      <c r="HJ255" s="52"/>
      <c r="HK255" s="52"/>
      <c r="HL255" s="52"/>
      <c r="HM255" s="52"/>
      <c r="HN255" s="52"/>
      <c r="HO255" s="52"/>
      <c r="HP255" s="52"/>
      <c r="HQ255" s="52"/>
      <c r="HR255" s="52"/>
      <c r="HS255" s="52"/>
      <c r="HT255" s="52"/>
      <c r="HU255" s="52"/>
      <c r="HV255" s="52"/>
      <c r="HW255" s="52"/>
      <c r="HX255" s="52"/>
      <c r="HY255" s="52"/>
      <c r="HZ255" s="52"/>
      <c r="IA255" s="52"/>
      <c r="IB255" s="52"/>
      <c r="IC255" s="52"/>
      <c r="ID255" s="52"/>
      <c r="IE255" s="52"/>
      <c r="IF255" s="52"/>
      <c r="IG255" s="52"/>
      <c r="IH255" s="52"/>
      <c r="II255" s="52"/>
      <c r="IJ255" s="52"/>
      <c r="IK255" s="52"/>
      <c r="IL255" s="52"/>
      <c r="IM255" s="52"/>
      <c r="IN255" s="52"/>
      <c r="IO255" s="52"/>
      <c r="IP255" s="52"/>
      <c r="IQ255" s="52"/>
      <c r="IR255" s="52"/>
      <c r="IS255" s="52"/>
      <c r="IT255" s="52"/>
    </row>
    <row r="256" spans="1:254" ht="12" customHeight="1" x14ac:dyDescent="0.15">
      <c r="A256" s="4" t="s">
        <v>568</v>
      </c>
      <c r="B256" s="5" t="s">
        <v>622</v>
      </c>
      <c r="C256" s="27">
        <f>IF(C68=" ",0,C68)</f>
        <v>0</v>
      </c>
      <c r="D256" s="27">
        <f t="shared" ref="D256:AY256" si="106">IF(D68=" ",0,D68)</f>
        <v>3.128609</v>
      </c>
      <c r="E256" s="27">
        <f t="shared" si="106"/>
        <v>0</v>
      </c>
      <c r="F256" s="27">
        <f t="shared" si="106"/>
        <v>2.3228520000000001</v>
      </c>
      <c r="G256" s="27">
        <f t="shared" si="106"/>
        <v>0</v>
      </c>
      <c r="H256" s="27">
        <f t="shared" si="106"/>
        <v>1.5811770000000001</v>
      </c>
      <c r="I256" s="27">
        <f t="shared" si="106"/>
        <v>0</v>
      </c>
      <c r="J256" s="27">
        <f t="shared" si="106"/>
        <v>0</v>
      </c>
      <c r="K256" s="27">
        <f t="shared" si="106"/>
        <v>1.0783050000000001</v>
      </c>
      <c r="L256" s="27">
        <f t="shared" si="106"/>
        <v>0</v>
      </c>
      <c r="M256" s="27">
        <f t="shared" si="106"/>
        <v>1.0666880000000001</v>
      </c>
      <c r="N256" s="27">
        <f t="shared" si="106"/>
        <v>0</v>
      </c>
      <c r="O256" s="27">
        <f t="shared" si="106"/>
        <v>3.5726230000000001</v>
      </c>
      <c r="P256" s="27">
        <f t="shared" si="106"/>
        <v>0</v>
      </c>
      <c r="Q256" s="27">
        <f t="shared" si="106"/>
        <v>1.984016</v>
      </c>
      <c r="R256" s="27">
        <f t="shared" si="106"/>
        <v>0</v>
      </c>
      <c r="S256" s="27">
        <f t="shared" si="106"/>
        <v>3.4582670000000002</v>
      </c>
      <c r="T256" s="27">
        <f t="shared" si="106"/>
        <v>1.087923</v>
      </c>
      <c r="U256" s="27">
        <f t="shared" si="106"/>
        <v>4.0568840000000002</v>
      </c>
      <c r="V256" s="27">
        <f t="shared" si="106"/>
        <v>4.042052</v>
      </c>
      <c r="W256" s="27">
        <f t="shared" si="106"/>
        <v>0</v>
      </c>
      <c r="X256" s="27">
        <f t="shared" si="106"/>
        <v>1.215832</v>
      </c>
      <c r="Y256" s="27">
        <f t="shared" si="106"/>
        <v>1.100287</v>
      </c>
      <c r="Z256" s="27">
        <f t="shared" si="106"/>
        <v>1.085386</v>
      </c>
      <c r="AA256" s="27">
        <f t="shared" si="106"/>
        <v>1.085688</v>
      </c>
      <c r="AB256" s="27">
        <f t="shared" si="106"/>
        <v>0</v>
      </c>
      <c r="AC256" s="27">
        <f t="shared" si="106"/>
        <v>0</v>
      </c>
      <c r="AD256" s="27">
        <f t="shared" si="106"/>
        <v>3.7401170000000001</v>
      </c>
      <c r="AE256" s="27">
        <f t="shared" si="106"/>
        <v>0</v>
      </c>
      <c r="AF256" s="27">
        <f t="shared" si="106"/>
        <v>0</v>
      </c>
      <c r="AG256" s="27">
        <f t="shared" si="106"/>
        <v>1.5626580000000001</v>
      </c>
      <c r="AH256" s="27">
        <f t="shared" si="106"/>
        <v>0</v>
      </c>
      <c r="AI256" s="27">
        <f t="shared" si="106"/>
        <v>0</v>
      </c>
      <c r="AJ256" s="27">
        <f t="shared" si="106"/>
        <v>0</v>
      </c>
      <c r="AK256" s="27">
        <f t="shared" si="106"/>
        <v>1.0423089999999999</v>
      </c>
      <c r="AL256" s="27">
        <f t="shared" si="106"/>
        <v>1.0444880000000001</v>
      </c>
      <c r="AM256" s="27">
        <f t="shared" si="106"/>
        <v>0</v>
      </c>
      <c r="AN256" s="27">
        <f t="shared" si="106"/>
        <v>0</v>
      </c>
      <c r="AO256" s="27">
        <f t="shared" si="106"/>
        <v>1.0702469999999999</v>
      </c>
      <c r="AP256" s="27">
        <f t="shared" si="106"/>
        <v>1.0666880000000001</v>
      </c>
      <c r="AQ256" s="27">
        <f t="shared" si="106"/>
        <v>1.0611470000000001</v>
      </c>
      <c r="AR256" s="27">
        <f t="shared" si="106"/>
        <v>1.0496460000000001</v>
      </c>
      <c r="AS256" s="27">
        <f t="shared" si="106"/>
        <v>1.0666880000000001</v>
      </c>
      <c r="AT256" s="27">
        <f t="shared" si="106"/>
        <v>1.0489790000000001</v>
      </c>
      <c r="AU256" s="27">
        <f t="shared" si="106"/>
        <v>1.072071</v>
      </c>
      <c r="AV256" s="27">
        <f t="shared" si="106"/>
        <v>0</v>
      </c>
      <c r="AW256" s="27">
        <f t="shared" si="106"/>
        <v>0</v>
      </c>
      <c r="AX256" s="27">
        <f t="shared" si="106"/>
        <v>0</v>
      </c>
      <c r="AY256" s="27">
        <f t="shared" si="106"/>
        <v>0</v>
      </c>
      <c r="AZ256" s="27">
        <f t="shared" ref="AZ256:BD258" si="107">IF(AZ68=" ",0,AZ68)</f>
        <v>0</v>
      </c>
      <c r="BA256" s="27">
        <f t="shared" si="107"/>
        <v>0</v>
      </c>
      <c r="BB256" s="27">
        <f t="shared" si="107"/>
        <v>0</v>
      </c>
      <c r="BC256" s="27">
        <f t="shared" si="107"/>
        <v>0</v>
      </c>
      <c r="BD256" s="27">
        <f t="shared" si="107"/>
        <v>0</v>
      </c>
      <c r="BE256" s="27">
        <f t="shared" ref="BE256:BZ256" si="108">IF(BE68=" ",0,BE68)</f>
        <v>0</v>
      </c>
      <c r="BF256" s="27">
        <f t="shared" si="108"/>
        <v>0</v>
      </c>
      <c r="BG256" s="27">
        <f t="shared" si="108"/>
        <v>0</v>
      </c>
      <c r="BH256" s="27">
        <f t="shared" si="108"/>
        <v>0</v>
      </c>
      <c r="BI256" s="27">
        <f t="shared" si="108"/>
        <v>0</v>
      </c>
      <c r="BJ256" s="27">
        <f t="shared" si="108"/>
        <v>0</v>
      </c>
      <c r="BK256" s="27">
        <f t="shared" si="108"/>
        <v>0</v>
      </c>
      <c r="BL256" s="27">
        <f t="shared" si="108"/>
        <v>0</v>
      </c>
      <c r="BM256" s="27">
        <f t="shared" si="108"/>
        <v>0</v>
      </c>
      <c r="BN256" s="27">
        <f t="shared" si="108"/>
        <v>0</v>
      </c>
      <c r="BO256" s="27">
        <f t="shared" si="108"/>
        <v>0</v>
      </c>
      <c r="BP256" s="27">
        <f t="shared" si="108"/>
        <v>0</v>
      </c>
      <c r="BQ256" s="27">
        <f t="shared" si="108"/>
        <v>0</v>
      </c>
      <c r="BR256" s="27">
        <f t="shared" si="108"/>
        <v>2.788834</v>
      </c>
      <c r="BS256" s="27">
        <f t="shared" si="108"/>
        <v>0</v>
      </c>
      <c r="BT256" s="27">
        <f t="shared" si="108"/>
        <v>0</v>
      </c>
      <c r="BU256" s="27">
        <f t="shared" si="108"/>
        <v>0</v>
      </c>
      <c r="BV256" s="27">
        <f t="shared" si="108"/>
        <v>0</v>
      </c>
      <c r="BW256" s="27">
        <f t="shared" si="108"/>
        <v>0</v>
      </c>
      <c r="BX256" s="27">
        <f t="shared" si="108"/>
        <v>0</v>
      </c>
      <c r="BY256" s="27">
        <f t="shared" si="108"/>
        <v>0</v>
      </c>
      <c r="BZ256" s="27">
        <f t="shared" si="108"/>
        <v>0</v>
      </c>
      <c r="CA256" s="27">
        <f t="shared" ref="CA256:CB258" si="109">IF(CA68=" ",0,CA68)</f>
        <v>0</v>
      </c>
      <c r="CB256" s="27">
        <f t="shared" si="109"/>
        <v>0</v>
      </c>
      <c r="CC256" s="27"/>
      <c r="CD256" s="27"/>
      <c r="CE256" s="27"/>
      <c r="CF256" s="27"/>
      <c r="CG256" s="27"/>
      <c r="CH256" s="27"/>
      <c r="CI256" s="27"/>
      <c r="CJ256" s="27"/>
      <c r="CK256" s="27"/>
      <c r="CL256" s="27"/>
      <c r="CM256" s="27"/>
      <c r="CN256" s="27"/>
      <c r="CO256" s="27"/>
      <c r="CP256" s="27"/>
      <c r="CQ256" s="27"/>
      <c r="CR256" s="27"/>
      <c r="CS256" s="27"/>
      <c r="CT256" s="27"/>
      <c r="CU256" s="27"/>
      <c r="CV256" s="27"/>
      <c r="CW256" s="27"/>
      <c r="CX256" s="27"/>
      <c r="CY256" s="27"/>
      <c r="CZ256" s="27"/>
      <c r="DA256" s="27"/>
      <c r="DB256" s="27"/>
      <c r="DC256" s="27"/>
      <c r="DD256" s="27"/>
      <c r="DE256" s="27"/>
      <c r="DF256" s="27"/>
      <c r="DG256" s="27"/>
      <c r="DH256" s="27"/>
      <c r="DI256" s="27"/>
      <c r="DJ256" s="27"/>
      <c r="DK256" s="27"/>
      <c r="DL256" s="27"/>
      <c r="DM256" s="27"/>
      <c r="DN256" s="27"/>
      <c r="DO256" s="27"/>
      <c r="DP256" s="27"/>
      <c r="DQ256" s="27"/>
      <c r="DR256" s="27"/>
      <c r="DS256" s="27"/>
      <c r="DT256" s="27"/>
      <c r="DU256" s="27"/>
      <c r="DV256" s="27"/>
      <c r="DW256" s="27"/>
      <c r="DX256" s="27"/>
      <c r="DY256" s="27"/>
      <c r="DZ256" s="27"/>
      <c r="EA256" s="27"/>
      <c r="EB256" s="27"/>
      <c r="EC256" s="27"/>
      <c r="ED256" s="27"/>
      <c r="EE256" s="27"/>
      <c r="EF256" s="27"/>
      <c r="EG256" s="27"/>
      <c r="EH256" s="27"/>
      <c r="EI256" s="27"/>
      <c r="EJ256" s="27"/>
      <c r="EK256" s="27"/>
      <c r="EL256" s="27"/>
      <c r="EM256" s="27"/>
      <c r="EN256" s="27"/>
      <c r="EO256" s="27"/>
      <c r="EP256" s="27"/>
      <c r="EQ256" s="27"/>
      <c r="ER256" s="27"/>
      <c r="ES256" s="27"/>
      <c r="ET256" s="27"/>
      <c r="EU256" s="27"/>
      <c r="EV256" s="27"/>
      <c r="EW256" s="27"/>
      <c r="EX256" s="27"/>
      <c r="EY256" s="27"/>
      <c r="EZ256" s="27"/>
      <c r="FA256" s="27"/>
      <c r="FB256" s="27"/>
      <c r="FC256" s="27"/>
      <c r="FD256" s="27"/>
      <c r="FE256" s="27"/>
      <c r="FF256" s="27"/>
      <c r="FG256" s="27"/>
      <c r="FH256" s="27"/>
      <c r="FI256" s="27"/>
      <c r="FJ256" s="27"/>
      <c r="FK256" s="27"/>
      <c r="FL256" s="27"/>
      <c r="FM256" s="27"/>
      <c r="FN256" s="27"/>
      <c r="FO256" s="27"/>
      <c r="FP256" s="27"/>
      <c r="FQ256" s="27"/>
      <c r="FR256" s="27"/>
      <c r="FS256" s="27"/>
      <c r="FT256" s="27"/>
      <c r="FU256" s="27"/>
      <c r="FV256" s="27"/>
      <c r="FW256" s="27"/>
      <c r="FX256" s="27"/>
      <c r="FY256" s="27"/>
      <c r="FZ256" s="27"/>
      <c r="GA256" s="27"/>
      <c r="GB256" s="27"/>
      <c r="GC256" s="27"/>
      <c r="GD256" s="27"/>
      <c r="GE256" s="27"/>
      <c r="GF256" s="27"/>
      <c r="GG256" s="27"/>
      <c r="GH256" s="27"/>
      <c r="GI256" s="27"/>
      <c r="GJ256" s="27"/>
      <c r="GK256" s="27"/>
      <c r="GL256" s="27"/>
      <c r="GM256" s="27"/>
      <c r="GN256" s="27"/>
      <c r="GO256" s="27"/>
      <c r="GP256" s="27"/>
      <c r="GQ256" s="27"/>
      <c r="GR256" s="27"/>
      <c r="GS256" s="27"/>
      <c r="GT256" s="27"/>
      <c r="GU256" s="27"/>
      <c r="GV256" s="27"/>
      <c r="GW256" s="27"/>
      <c r="GX256" s="27"/>
      <c r="GY256" s="27"/>
      <c r="GZ256" s="27"/>
      <c r="HA256" s="27"/>
      <c r="HB256" s="27"/>
      <c r="HC256" s="27"/>
      <c r="HD256" s="27"/>
      <c r="HE256" s="27"/>
      <c r="HF256" s="27"/>
      <c r="HG256" s="27"/>
      <c r="HH256" s="27"/>
      <c r="HI256" s="27"/>
      <c r="HJ256" s="27"/>
      <c r="HK256" s="27"/>
      <c r="HL256" s="27"/>
      <c r="HM256" s="27"/>
      <c r="HN256" s="27"/>
      <c r="HO256" s="27"/>
      <c r="HP256" s="27"/>
      <c r="HQ256" s="27"/>
      <c r="HR256" s="27"/>
      <c r="HS256" s="27"/>
      <c r="HT256" s="27"/>
      <c r="HU256" s="27"/>
      <c r="HV256" s="27"/>
      <c r="HW256" s="27"/>
      <c r="HX256" s="27"/>
      <c r="HY256" s="27"/>
      <c r="HZ256" s="27"/>
      <c r="IA256" s="27"/>
      <c r="IB256" s="27"/>
      <c r="IC256" s="27"/>
      <c r="ID256" s="27"/>
      <c r="IE256" s="27"/>
      <c r="IF256" s="27"/>
      <c r="IG256" s="27"/>
      <c r="IH256" s="27"/>
      <c r="II256" s="27"/>
      <c r="IJ256" s="27"/>
      <c r="IK256" s="27"/>
      <c r="IL256" s="27"/>
      <c r="IM256" s="27"/>
      <c r="IN256" s="27"/>
      <c r="IO256" s="27"/>
      <c r="IP256" s="27"/>
      <c r="IQ256" s="27"/>
      <c r="IR256" s="27"/>
      <c r="IS256" s="27"/>
      <c r="IT256" s="27"/>
    </row>
    <row r="257" spans="1:254" ht="12" customHeight="1" x14ac:dyDescent="0.15">
      <c r="A257" s="4" t="s">
        <v>569</v>
      </c>
      <c r="B257" s="5" t="s">
        <v>623</v>
      </c>
      <c r="C257" s="27">
        <f>IF(C69=" ",0,C69)</f>
        <v>0</v>
      </c>
      <c r="D257" s="27">
        <f t="shared" ref="D257:AY257" si="110">IF(D69=" ",0,D69)</f>
        <v>3.07599E-2</v>
      </c>
      <c r="E257" s="27">
        <f t="shared" si="110"/>
        <v>0</v>
      </c>
      <c r="F257" s="27">
        <f t="shared" si="110"/>
        <v>3.0630899999999999E-2</v>
      </c>
      <c r="G257" s="27">
        <f t="shared" si="110"/>
        <v>0</v>
      </c>
      <c r="H257" s="27">
        <f t="shared" si="110"/>
        <v>3.0867599999999999E-2</v>
      </c>
      <c r="I257" s="27">
        <f t="shared" si="110"/>
        <v>0</v>
      </c>
      <c r="J257" s="27">
        <f t="shared" si="110"/>
        <v>0</v>
      </c>
      <c r="K257" s="27">
        <f t="shared" si="110"/>
        <v>2.66728E-2</v>
      </c>
      <c r="L257" s="27">
        <f t="shared" si="110"/>
        <v>0</v>
      </c>
      <c r="M257" s="27">
        <f t="shared" si="110"/>
        <v>2.6898600000000002E-2</v>
      </c>
      <c r="N257" s="27">
        <f t="shared" si="110"/>
        <v>0</v>
      </c>
      <c r="O257" s="27">
        <f t="shared" si="110"/>
        <v>2.8378E-2</v>
      </c>
      <c r="P257" s="27">
        <f t="shared" si="110"/>
        <v>0</v>
      </c>
      <c r="Q257" s="27">
        <f t="shared" si="110"/>
        <v>2.9281100000000001E-2</v>
      </c>
      <c r="R257" s="27">
        <f t="shared" si="110"/>
        <v>0</v>
      </c>
      <c r="S257" s="27">
        <f t="shared" si="110"/>
        <v>2.12731E-2</v>
      </c>
      <c r="T257" s="27">
        <f t="shared" si="110"/>
        <v>2.6928400000000002E-2</v>
      </c>
      <c r="U257" s="27">
        <f t="shared" si="110"/>
        <v>2.3721099999999998E-2</v>
      </c>
      <c r="V257" s="27">
        <f t="shared" si="110"/>
        <v>1.9174699999999999E-2</v>
      </c>
      <c r="W257" s="27">
        <f t="shared" si="110"/>
        <v>0</v>
      </c>
      <c r="X257" s="27">
        <f t="shared" si="110"/>
        <v>2.5512799999999999E-2</v>
      </c>
      <c r="Y257" s="27">
        <f t="shared" si="110"/>
        <v>2.54921E-2</v>
      </c>
      <c r="Z257" s="27">
        <f t="shared" si="110"/>
        <v>2.5485000000000001E-2</v>
      </c>
      <c r="AA257" s="27">
        <f t="shared" si="110"/>
        <v>2.69269E-2</v>
      </c>
      <c r="AB257" s="27">
        <f t="shared" si="110"/>
        <v>0</v>
      </c>
      <c r="AC257" s="27">
        <f t="shared" si="110"/>
        <v>0</v>
      </c>
      <c r="AD257" s="27">
        <f t="shared" si="110"/>
        <v>2.1489500000000002E-2</v>
      </c>
      <c r="AE257" s="27">
        <f t="shared" si="110"/>
        <v>0</v>
      </c>
      <c r="AF257" s="27">
        <f t="shared" si="110"/>
        <v>0</v>
      </c>
      <c r="AG257" s="27">
        <f t="shared" si="110"/>
        <v>2.1372800000000001E-2</v>
      </c>
      <c r="AH257" s="27">
        <f t="shared" si="110"/>
        <v>0</v>
      </c>
      <c r="AI257" s="27">
        <f t="shared" si="110"/>
        <v>0</v>
      </c>
      <c r="AJ257" s="27">
        <f t="shared" si="110"/>
        <v>0</v>
      </c>
      <c r="AK257" s="27">
        <f t="shared" si="110"/>
        <v>2.57602E-2</v>
      </c>
      <c r="AL257" s="27">
        <f t="shared" si="110"/>
        <v>2.58257E-2</v>
      </c>
      <c r="AM257" s="27">
        <f t="shared" si="110"/>
        <v>0</v>
      </c>
      <c r="AN257" s="27">
        <f t="shared" si="110"/>
        <v>0</v>
      </c>
      <c r="AO257" s="27">
        <f t="shared" si="110"/>
        <v>3.3566800000000001E-2</v>
      </c>
      <c r="AP257" s="27">
        <f t="shared" si="110"/>
        <v>2.6898600000000002E-2</v>
      </c>
      <c r="AQ257" s="27">
        <f t="shared" si="110"/>
        <v>3.3566800000000001E-2</v>
      </c>
      <c r="AR257" s="27">
        <f t="shared" si="110"/>
        <v>2.56872E-2</v>
      </c>
      <c r="AS257" s="27">
        <f t="shared" si="110"/>
        <v>2.6898600000000002E-2</v>
      </c>
      <c r="AT257" s="27">
        <f t="shared" si="110"/>
        <v>2.96844E-2</v>
      </c>
      <c r="AU257" s="27">
        <f t="shared" si="110"/>
        <v>2.5475999999999999E-2</v>
      </c>
      <c r="AV257" s="27">
        <f t="shared" si="110"/>
        <v>0</v>
      </c>
      <c r="AW257" s="27">
        <f t="shared" si="110"/>
        <v>0</v>
      </c>
      <c r="AX257" s="27">
        <f t="shared" si="110"/>
        <v>0</v>
      </c>
      <c r="AY257" s="27">
        <f t="shared" si="110"/>
        <v>0</v>
      </c>
      <c r="AZ257" s="27">
        <f t="shared" si="107"/>
        <v>0</v>
      </c>
      <c r="BA257" s="27">
        <f t="shared" si="107"/>
        <v>0</v>
      </c>
      <c r="BB257" s="27">
        <f t="shared" si="107"/>
        <v>0</v>
      </c>
      <c r="BC257" s="27">
        <f t="shared" si="107"/>
        <v>0</v>
      </c>
      <c r="BD257" s="27">
        <f t="shared" si="107"/>
        <v>0</v>
      </c>
      <c r="BE257" s="27">
        <f t="shared" ref="BE257:BZ257" si="111">IF(BE69=" ",0,BE69)</f>
        <v>0</v>
      </c>
      <c r="BF257" s="27">
        <f t="shared" si="111"/>
        <v>0</v>
      </c>
      <c r="BG257" s="27">
        <f t="shared" si="111"/>
        <v>0</v>
      </c>
      <c r="BH257" s="27">
        <f t="shared" si="111"/>
        <v>0</v>
      </c>
      <c r="BI257" s="27">
        <f t="shared" si="111"/>
        <v>0</v>
      </c>
      <c r="BJ257" s="27">
        <f t="shared" si="111"/>
        <v>0</v>
      </c>
      <c r="BK257" s="27">
        <f t="shared" si="111"/>
        <v>0</v>
      </c>
      <c r="BL257" s="27">
        <f t="shared" si="111"/>
        <v>0</v>
      </c>
      <c r="BM257" s="27">
        <f t="shared" si="111"/>
        <v>0</v>
      </c>
      <c r="BN257" s="27">
        <f t="shared" si="111"/>
        <v>0</v>
      </c>
      <c r="BO257" s="27">
        <f t="shared" si="111"/>
        <v>0</v>
      </c>
      <c r="BP257" s="27">
        <f t="shared" si="111"/>
        <v>0</v>
      </c>
      <c r="BQ257" s="27">
        <f t="shared" si="111"/>
        <v>0</v>
      </c>
      <c r="BR257" s="27">
        <f t="shared" si="111"/>
        <v>1.94878E-2</v>
      </c>
      <c r="BS257" s="27">
        <f t="shared" si="111"/>
        <v>0</v>
      </c>
      <c r="BT257" s="27">
        <f t="shared" si="111"/>
        <v>0</v>
      </c>
      <c r="BU257" s="27">
        <f t="shared" si="111"/>
        <v>0</v>
      </c>
      <c r="BV257" s="27">
        <f t="shared" si="111"/>
        <v>0</v>
      </c>
      <c r="BW257" s="27">
        <f t="shared" si="111"/>
        <v>0</v>
      </c>
      <c r="BX257" s="27">
        <f t="shared" si="111"/>
        <v>0</v>
      </c>
      <c r="BY257" s="27">
        <f t="shared" si="111"/>
        <v>0</v>
      </c>
      <c r="BZ257" s="27">
        <f t="shared" si="111"/>
        <v>0</v>
      </c>
      <c r="CA257" s="27">
        <f t="shared" si="109"/>
        <v>0</v>
      </c>
      <c r="CB257" s="27">
        <f t="shared" si="109"/>
        <v>0</v>
      </c>
      <c r="CC257" s="27"/>
      <c r="CD257" s="27"/>
      <c r="CE257" s="27"/>
      <c r="CF257" s="27"/>
      <c r="CG257" s="27"/>
      <c r="CH257" s="27"/>
      <c r="CI257" s="27"/>
      <c r="CJ257" s="27"/>
      <c r="CK257" s="27"/>
      <c r="CL257" s="27"/>
      <c r="CM257" s="27"/>
      <c r="CN257" s="27"/>
      <c r="CO257" s="27"/>
      <c r="CP257" s="27"/>
      <c r="CQ257" s="27"/>
      <c r="CR257" s="27"/>
      <c r="CS257" s="27"/>
      <c r="CT257" s="27"/>
      <c r="CU257" s="27"/>
      <c r="CV257" s="27"/>
      <c r="CW257" s="27"/>
      <c r="CX257" s="27"/>
      <c r="CY257" s="27"/>
      <c r="CZ257" s="27"/>
      <c r="DA257" s="27"/>
      <c r="DB257" s="27"/>
      <c r="DC257" s="27"/>
      <c r="DD257" s="27"/>
      <c r="DE257" s="27"/>
      <c r="DF257" s="27"/>
      <c r="DG257" s="27"/>
      <c r="DH257" s="27"/>
      <c r="DI257" s="27"/>
      <c r="DJ257" s="27"/>
      <c r="DK257" s="27"/>
      <c r="DL257" s="27"/>
      <c r="DM257" s="27"/>
      <c r="DN257" s="27"/>
      <c r="DO257" s="27"/>
      <c r="DP257" s="27"/>
      <c r="DQ257" s="27"/>
      <c r="DR257" s="27"/>
      <c r="DS257" s="27"/>
      <c r="DT257" s="27"/>
      <c r="DU257" s="27"/>
      <c r="DV257" s="27"/>
      <c r="DW257" s="27"/>
      <c r="DX257" s="27"/>
      <c r="DY257" s="27"/>
      <c r="DZ257" s="27"/>
      <c r="EA257" s="27"/>
      <c r="EB257" s="27"/>
      <c r="EC257" s="27"/>
      <c r="ED257" s="27"/>
      <c r="EE257" s="27"/>
      <c r="EF257" s="27"/>
      <c r="EG257" s="27"/>
      <c r="EH257" s="27"/>
      <c r="EI257" s="27"/>
      <c r="EJ257" s="27"/>
      <c r="EK257" s="27"/>
      <c r="EL257" s="27"/>
      <c r="EM257" s="27"/>
      <c r="EN257" s="27"/>
      <c r="EO257" s="27"/>
      <c r="EP257" s="27"/>
      <c r="EQ257" s="27"/>
      <c r="ER257" s="27"/>
      <c r="ES257" s="27"/>
      <c r="ET257" s="27"/>
      <c r="EU257" s="27"/>
      <c r="EV257" s="27"/>
      <c r="EW257" s="27"/>
      <c r="EX257" s="27"/>
      <c r="EY257" s="27"/>
      <c r="EZ257" s="27"/>
      <c r="FA257" s="27"/>
      <c r="FB257" s="27"/>
      <c r="FC257" s="27"/>
      <c r="FD257" s="27"/>
      <c r="FE257" s="27"/>
      <c r="FF257" s="27"/>
      <c r="FG257" s="27"/>
      <c r="FH257" s="27"/>
      <c r="FI257" s="27"/>
      <c r="FJ257" s="27"/>
      <c r="FK257" s="27"/>
      <c r="FL257" s="27"/>
      <c r="FM257" s="27"/>
      <c r="FN257" s="27"/>
      <c r="FO257" s="27"/>
      <c r="FP257" s="27"/>
      <c r="FQ257" s="27"/>
      <c r="FR257" s="27"/>
      <c r="FS257" s="27"/>
      <c r="FT257" s="27"/>
      <c r="FU257" s="27"/>
      <c r="FV257" s="27"/>
      <c r="FW257" s="27"/>
      <c r="FX257" s="27"/>
      <c r="FY257" s="27"/>
      <c r="FZ257" s="27"/>
      <c r="GA257" s="27"/>
      <c r="GB257" s="27"/>
      <c r="GC257" s="27"/>
      <c r="GD257" s="27"/>
      <c r="GE257" s="27"/>
      <c r="GF257" s="27"/>
      <c r="GG257" s="27"/>
      <c r="GH257" s="27"/>
      <c r="GI257" s="27"/>
      <c r="GJ257" s="27"/>
      <c r="GK257" s="27"/>
      <c r="GL257" s="27"/>
      <c r="GM257" s="27"/>
      <c r="GN257" s="27"/>
      <c r="GO257" s="27"/>
      <c r="GP257" s="27"/>
      <c r="GQ257" s="27"/>
      <c r="GR257" s="27"/>
      <c r="GS257" s="27"/>
      <c r="GT257" s="27"/>
      <c r="GU257" s="27"/>
      <c r="GV257" s="27"/>
      <c r="GW257" s="27"/>
      <c r="GX257" s="27"/>
      <c r="GY257" s="27"/>
      <c r="GZ257" s="27"/>
      <c r="HA257" s="27"/>
      <c r="HB257" s="27"/>
      <c r="HC257" s="27"/>
      <c r="HD257" s="27"/>
      <c r="HE257" s="27"/>
      <c r="HF257" s="27"/>
      <c r="HG257" s="27"/>
      <c r="HH257" s="27"/>
      <c r="HI257" s="27"/>
      <c r="HJ257" s="27"/>
      <c r="HK257" s="27"/>
      <c r="HL257" s="27"/>
      <c r="HM257" s="27"/>
      <c r="HN257" s="27"/>
      <c r="HO257" s="27"/>
      <c r="HP257" s="27"/>
      <c r="HQ257" s="27"/>
      <c r="HR257" s="27"/>
      <c r="HS257" s="27"/>
      <c r="HT257" s="27"/>
      <c r="HU257" s="27"/>
      <c r="HV257" s="27"/>
      <c r="HW257" s="27"/>
      <c r="HX257" s="27"/>
      <c r="HY257" s="27"/>
      <c r="HZ257" s="27"/>
      <c r="IA257" s="27"/>
      <c r="IB257" s="27"/>
      <c r="IC257" s="27"/>
      <c r="ID257" s="27"/>
      <c r="IE257" s="27"/>
      <c r="IF257" s="27"/>
      <c r="IG257" s="27"/>
      <c r="IH257" s="27"/>
      <c r="II257" s="27"/>
      <c r="IJ257" s="27"/>
      <c r="IK257" s="27"/>
      <c r="IL257" s="27"/>
      <c r="IM257" s="27"/>
      <c r="IN257" s="27"/>
      <c r="IO257" s="27"/>
      <c r="IP257" s="27"/>
      <c r="IQ257" s="27"/>
      <c r="IR257" s="27"/>
      <c r="IS257" s="27"/>
      <c r="IT257" s="27"/>
    </row>
    <row r="258" spans="1:254" ht="12" customHeight="1" x14ac:dyDescent="0.15">
      <c r="A258" s="4" t="s">
        <v>570</v>
      </c>
      <c r="B258" s="5" t="s">
        <v>625</v>
      </c>
      <c r="C258" s="27">
        <f>IF(C70=" ",0,C70)</f>
        <v>0</v>
      </c>
      <c r="D258" s="27">
        <f t="shared" ref="D258:AY258" si="112">IF(D70=" ",0,D70)</f>
        <v>1.8536899999999999E-2</v>
      </c>
      <c r="E258" s="27">
        <f t="shared" si="112"/>
        <v>0</v>
      </c>
      <c r="F258" s="27">
        <f t="shared" si="112"/>
        <v>2.0443300000000001E-2</v>
      </c>
      <c r="G258" s="27">
        <f t="shared" si="112"/>
        <v>0</v>
      </c>
      <c r="H258" s="27">
        <f t="shared" si="112"/>
        <v>2.1592500000000001E-2</v>
      </c>
      <c r="I258" s="27">
        <f t="shared" si="112"/>
        <v>0</v>
      </c>
      <c r="J258" s="27">
        <f t="shared" si="112"/>
        <v>0</v>
      </c>
      <c r="K258" s="27">
        <f t="shared" si="112"/>
        <v>1.90945E-2</v>
      </c>
      <c r="L258" s="27">
        <f t="shared" si="112"/>
        <v>0</v>
      </c>
      <c r="M258" s="27">
        <f t="shared" si="112"/>
        <v>1.91945E-2</v>
      </c>
      <c r="N258" s="27">
        <f t="shared" si="112"/>
        <v>0</v>
      </c>
      <c r="O258" s="27">
        <f t="shared" si="112"/>
        <v>1.64616E-2</v>
      </c>
      <c r="P258" s="27">
        <f t="shared" si="112"/>
        <v>0</v>
      </c>
      <c r="Q258" s="27">
        <f t="shared" si="112"/>
        <v>2.0462299999999999E-2</v>
      </c>
      <c r="R258" s="27">
        <f t="shared" si="112"/>
        <v>0</v>
      </c>
      <c r="S258" s="27">
        <f t="shared" si="112"/>
        <v>1.26757E-2</v>
      </c>
      <c r="T258" s="27">
        <f t="shared" si="112"/>
        <v>1.92214E-2</v>
      </c>
      <c r="U258" s="27">
        <f t="shared" si="112"/>
        <v>1.3308800000000001E-2</v>
      </c>
      <c r="V258" s="27">
        <f t="shared" si="112"/>
        <v>1.15566E-2</v>
      </c>
      <c r="W258" s="27">
        <f t="shared" si="112"/>
        <v>0</v>
      </c>
      <c r="X258" s="27">
        <f t="shared" si="112"/>
        <v>1.8232999999999999E-2</v>
      </c>
      <c r="Y258" s="27">
        <f t="shared" si="112"/>
        <v>1.83007E-2</v>
      </c>
      <c r="Z258" s="27">
        <f t="shared" si="112"/>
        <v>1.8238799999999999E-2</v>
      </c>
      <c r="AA258" s="27">
        <f t="shared" si="112"/>
        <v>1.9112400000000002E-2</v>
      </c>
      <c r="AB258" s="27">
        <f t="shared" si="112"/>
        <v>0</v>
      </c>
      <c r="AC258" s="27">
        <f t="shared" si="112"/>
        <v>0</v>
      </c>
      <c r="AD258" s="27">
        <f t="shared" si="112"/>
        <v>1.2293E-2</v>
      </c>
      <c r="AE258" s="27">
        <f t="shared" si="112"/>
        <v>0</v>
      </c>
      <c r="AF258" s="27">
        <f t="shared" si="112"/>
        <v>0</v>
      </c>
      <c r="AG258" s="27">
        <f t="shared" si="112"/>
        <v>1.28658E-2</v>
      </c>
      <c r="AH258" s="27">
        <f t="shared" si="112"/>
        <v>0</v>
      </c>
      <c r="AI258" s="27">
        <f t="shared" si="112"/>
        <v>0</v>
      </c>
      <c r="AJ258" s="27">
        <f t="shared" si="112"/>
        <v>0</v>
      </c>
      <c r="AK258" s="27">
        <f t="shared" si="112"/>
        <v>1.8257800000000001E-2</v>
      </c>
      <c r="AL258" s="27">
        <f t="shared" si="112"/>
        <v>1.8308499999999998E-2</v>
      </c>
      <c r="AM258" s="27">
        <f t="shared" si="112"/>
        <v>0</v>
      </c>
      <c r="AN258" s="27">
        <f t="shared" si="112"/>
        <v>0</v>
      </c>
      <c r="AO258" s="27">
        <f t="shared" si="112"/>
        <v>2.3069900000000001E-2</v>
      </c>
      <c r="AP258" s="27">
        <f t="shared" si="112"/>
        <v>1.91945E-2</v>
      </c>
      <c r="AQ258" s="27">
        <f t="shared" si="112"/>
        <v>2.2934599999999999E-2</v>
      </c>
      <c r="AR258" s="27">
        <f t="shared" si="112"/>
        <v>1.8277399999999999E-2</v>
      </c>
      <c r="AS258" s="27">
        <f t="shared" si="112"/>
        <v>1.91945E-2</v>
      </c>
      <c r="AT258" s="27">
        <f t="shared" si="112"/>
        <v>2.0617900000000002E-2</v>
      </c>
      <c r="AU258" s="27">
        <f t="shared" si="112"/>
        <v>1.8168299999999998E-2</v>
      </c>
      <c r="AV258" s="27">
        <f t="shared" si="112"/>
        <v>0</v>
      </c>
      <c r="AW258" s="27">
        <f t="shared" si="112"/>
        <v>0</v>
      </c>
      <c r="AX258" s="27">
        <f t="shared" si="112"/>
        <v>0</v>
      </c>
      <c r="AY258" s="27">
        <f t="shared" si="112"/>
        <v>0</v>
      </c>
      <c r="AZ258" s="27">
        <f t="shared" si="107"/>
        <v>0</v>
      </c>
      <c r="BA258" s="27">
        <f t="shared" si="107"/>
        <v>0</v>
      </c>
      <c r="BB258" s="27">
        <f t="shared" si="107"/>
        <v>0</v>
      </c>
      <c r="BC258" s="27">
        <f t="shared" si="107"/>
        <v>0</v>
      </c>
      <c r="BD258" s="27">
        <f t="shared" si="107"/>
        <v>0</v>
      </c>
      <c r="BE258" s="27">
        <f t="shared" ref="BE258:BZ258" si="113">IF(BE70=" ",0,BE70)</f>
        <v>0</v>
      </c>
      <c r="BF258" s="27">
        <f t="shared" si="113"/>
        <v>0</v>
      </c>
      <c r="BG258" s="27">
        <f t="shared" si="113"/>
        <v>0</v>
      </c>
      <c r="BH258" s="27">
        <f t="shared" si="113"/>
        <v>0</v>
      </c>
      <c r="BI258" s="27">
        <f t="shared" si="113"/>
        <v>0</v>
      </c>
      <c r="BJ258" s="27">
        <f t="shared" si="113"/>
        <v>0</v>
      </c>
      <c r="BK258" s="27">
        <f t="shared" si="113"/>
        <v>0</v>
      </c>
      <c r="BL258" s="27">
        <f t="shared" si="113"/>
        <v>0</v>
      </c>
      <c r="BM258" s="27">
        <f t="shared" si="113"/>
        <v>0</v>
      </c>
      <c r="BN258" s="27">
        <f t="shared" si="113"/>
        <v>0</v>
      </c>
      <c r="BO258" s="27">
        <f t="shared" si="113"/>
        <v>0</v>
      </c>
      <c r="BP258" s="27">
        <f t="shared" si="113"/>
        <v>0</v>
      </c>
      <c r="BQ258" s="27">
        <f t="shared" si="113"/>
        <v>0</v>
      </c>
      <c r="BR258" s="27">
        <f t="shared" si="113"/>
        <v>1.38621E-2</v>
      </c>
      <c r="BS258" s="27">
        <f t="shared" si="113"/>
        <v>0</v>
      </c>
      <c r="BT258" s="27">
        <f t="shared" si="113"/>
        <v>0</v>
      </c>
      <c r="BU258" s="27">
        <f t="shared" si="113"/>
        <v>0</v>
      </c>
      <c r="BV258" s="27">
        <f t="shared" si="113"/>
        <v>0</v>
      </c>
      <c r="BW258" s="27">
        <f t="shared" si="113"/>
        <v>0</v>
      </c>
      <c r="BX258" s="27">
        <f t="shared" si="113"/>
        <v>0</v>
      </c>
      <c r="BY258" s="27">
        <f t="shared" si="113"/>
        <v>0</v>
      </c>
      <c r="BZ258" s="27">
        <f t="shared" si="113"/>
        <v>0</v>
      </c>
      <c r="CA258" s="27">
        <f t="shared" si="109"/>
        <v>0</v>
      </c>
      <c r="CB258" s="27">
        <f t="shared" si="109"/>
        <v>0</v>
      </c>
      <c r="CC258" s="27"/>
      <c r="CD258" s="27"/>
      <c r="CE258" s="27"/>
      <c r="CF258" s="27"/>
      <c r="CG258" s="27"/>
      <c r="CH258" s="27"/>
      <c r="CI258" s="27"/>
      <c r="CJ258" s="27"/>
      <c r="CK258" s="27"/>
      <c r="CL258" s="27"/>
      <c r="CM258" s="27"/>
      <c r="CN258" s="27"/>
      <c r="CO258" s="27"/>
      <c r="CP258" s="27"/>
      <c r="CQ258" s="27"/>
      <c r="CR258" s="27"/>
      <c r="CS258" s="27"/>
      <c r="CT258" s="27"/>
      <c r="CU258" s="27"/>
      <c r="CV258" s="27"/>
      <c r="CW258" s="27"/>
      <c r="CX258" s="27"/>
      <c r="CY258" s="27"/>
      <c r="CZ258" s="27"/>
      <c r="DA258" s="27"/>
      <c r="DB258" s="27"/>
      <c r="DC258" s="27"/>
      <c r="DD258" s="27"/>
      <c r="DE258" s="27"/>
      <c r="DF258" s="27"/>
      <c r="DG258" s="27"/>
      <c r="DH258" s="27"/>
      <c r="DI258" s="27"/>
      <c r="DJ258" s="27"/>
      <c r="DK258" s="27"/>
      <c r="DL258" s="27"/>
      <c r="DM258" s="27"/>
      <c r="DN258" s="27"/>
      <c r="DO258" s="27"/>
      <c r="DP258" s="27"/>
      <c r="DQ258" s="27"/>
      <c r="DR258" s="27"/>
      <c r="DS258" s="27"/>
      <c r="DT258" s="27"/>
      <c r="DU258" s="27"/>
      <c r="DV258" s="27"/>
      <c r="DW258" s="27"/>
      <c r="DX258" s="27"/>
      <c r="DY258" s="27"/>
      <c r="DZ258" s="27"/>
      <c r="EA258" s="27"/>
      <c r="EB258" s="27"/>
      <c r="EC258" s="27"/>
      <c r="ED258" s="27"/>
      <c r="EE258" s="27"/>
      <c r="EF258" s="27"/>
      <c r="EG258" s="27"/>
      <c r="EH258" s="27"/>
      <c r="EI258" s="27"/>
      <c r="EJ258" s="27"/>
      <c r="EK258" s="27"/>
      <c r="EL258" s="27"/>
      <c r="EM258" s="27"/>
      <c r="EN258" s="27"/>
      <c r="EO258" s="27"/>
      <c r="EP258" s="27"/>
      <c r="EQ258" s="27"/>
      <c r="ER258" s="27"/>
      <c r="ES258" s="27"/>
      <c r="ET258" s="27"/>
      <c r="EU258" s="27"/>
      <c r="EV258" s="27"/>
      <c r="EW258" s="27"/>
      <c r="EX258" s="27"/>
      <c r="EY258" s="27"/>
      <c r="EZ258" s="27"/>
      <c r="FA258" s="27"/>
      <c r="FB258" s="27"/>
      <c r="FC258" s="27"/>
      <c r="FD258" s="27"/>
      <c r="FE258" s="27"/>
      <c r="FF258" s="27"/>
      <c r="FG258" s="27"/>
      <c r="FH258" s="27"/>
      <c r="FI258" s="27"/>
      <c r="FJ258" s="27"/>
      <c r="FK258" s="27"/>
      <c r="FL258" s="27"/>
      <c r="FM258" s="27"/>
      <c r="FN258" s="27"/>
      <c r="FO258" s="27"/>
      <c r="FP258" s="27"/>
      <c r="FQ258" s="27"/>
      <c r="FR258" s="27"/>
      <c r="FS258" s="27"/>
      <c r="FT258" s="27"/>
      <c r="FU258" s="27"/>
      <c r="FV258" s="27"/>
      <c r="FW258" s="27"/>
      <c r="FX258" s="27"/>
      <c r="FY258" s="27"/>
      <c r="FZ258" s="27"/>
      <c r="GA258" s="27"/>
      <c r="GB258" s="27"/>
      <c r="GC258" s="27"/>
      <c r="GD258" s="27"/>
      <c r="GE258" s="27"/>
      <c r="GF258" s="27"/>
      <c r="GG258" s="27"/>
      <c r="GH258" s="27"/>
      <c r="GI258" s="27"/>
      <c r="GJ258" s="27"/>
      <c r="GK258" s="27"/>
      <c r="GL258" s="27"/>
      <c r="GM258" s="27"/>
      <c r="GN258" s="27"/>
      <c r="GO258" s="27"/>
      <c r="GP258" s="27"/>
      <c r="GQ258" s="27"/>
      <c r="GR258" s="27"/>
      <c r="GS258" s="27"/>
      <c r="GT258" s="27"/>
      <c r="GU258" s="27"/>
      <c r="GV258" s="27"/>
      <c r="GW258" s="27"/>
      <c r="GX258" s="27"/>
      <c r="GY258" s="27"/>
      <c r="GZ258" s="27"/>
      <c r="HA258" s="27"/>
      <c r="HB258" s="27"/>
      <c r="HC258" s="27"/>
      <c r="HD258" s="27"/>
      <c r="HE258" s="27"/>
      <c r="HF258" s="27"/>
      <c r="HG258" s="27"/>
      <c r="HH258" s="27"/>
      <c r="HI258" s="27"/>
      <c r="HJ258" s="27"/>
      <c r="HK258" s="27"/>
      <c r="HL258" s="27"/>
      <c r="HM258" s="27"/>
      <c r="HN258" s="27"/>
      <c r="HO258" s="27"/>
      <c r="HP258" s="27"/>
      <c r="HQ258" s="27"/>
      <c r="HR258" s="27"/>
      <c r="HS258" s="27"/>
      <c r="HT258" s="27"/>
      <c r="HU258" s="27"/>
      <c r="HV258" s="27"/>
      <c r="HW258" s="27"/>
      <c r="HX258" s="27"/>
      <c r="HY258" s="27"/>
      <c r="HZ258" s="27"/>
      <c r="IA258" s="27"/>
      <c r="IB258" s="27"/>
      <c r="IC258" s="27"/>
      <c r="ID258" s="27"/>
      <c r="IE258" s="27"/>
      <c r="IF258" s="27"/>
      <c r="IG258" s="27"/>
      <c r="IH258" s="27"/>
      <c r="II258" s="27"/>
      <c r="IJ258" s="27"/>
      <c r="IK258" s="27"/>
      <c r="IL258" s="27"/>
      <c r="IM258" s="27"/>
      <c r="IN258" s="27"/>
      <c r="IO258" s="27"/>
      <c r="IP258" s="27"/>
      <c r="IQ258" s="27"/>
      <c r="IR258" s="27"/>
      <c r="IS258" s="27"/>
      <c r="IT258" s="27"/>
    </row>
    <row r="259" spans="1:254" ht="12" customHeight="1" x14ac:dyDescent="0.15">
      <c r="A259" s="4" t="s">
        <v>572</v>
      </c>
      <c r="B259" s="5" t="s">
        <v>622</v>
      </c>
      <c r="C259" s="27">
        <f>IF(C72=" ",0,C72)</f>
        <v>3.1967379999999999</v>
      </c>
      <c r="D259" s="27">
        <f t="shared" ref="D259:AY259" si="114">IF(D72=" ",0,D72)</f>
        <v>0</v>
      </c>
      <c r="E259" s="27">
        <f t="shared" si="114"/>
        <v>3.335534</v>
      </c>
      <c r="F259" s="27">
        <f t="shared" si="114"/>
        <v>0</v>
      </c>
      <c r="G259" s="27">
        <f t="shared" si="114"/>
        <v>3.141486</v>
      </c>
      <c r="H259" s="27">
        <f t="shared" si="114"/>
        <v>0</v>
      </c>
      <c r="I259" s="27">
        <f t="shared" si="114"/>
        <v>2.8121809999999998</v>
      </c>
      <c r="J259" s="27">
        <f t="shared" si="114"/>
        <v>2.8121830000000001</v>
      </c>
      <c r="K259" s="27">
        <f t="shared" si="114"/>
        <v>0</v>
      </c>
      <c r="L259" s="27">
        <f t="shared" si="114"/>
        <v>4.0525089999999997</v>
      </c>
      <c r="M259" s="27">
        <f t="shared" si="114"/>
        <v>0</v>
      </c>
      <c r="N259" s="27">
        <f t="shared" si="114"/>
        <v>3.3807070000000001</v>
      </c>
      <c r="O259" s="27">
        <f t="shared" si="114"/>
        <v>0</v>
      </c>
      <c r="P259" s="27">
        <f t="shared" si="114"/>
        <v>2.909859</v>
      </c>
      <c r="Q259" s="27">
        <f t="shared" si="114"/>
        <v>0</v>
      </c>
      <c r="R259" s="27">
        <f t="shared" si="114"/>
        <v>2.4393950000000002</v>
      </c>
      <c r="S259" s="27">
        <f t="shared" si="114"/>
        <v>2.562926</v>
      </c>
      <c r="T259" s="27">
        <f t="shared" si="114"/>
        <v>0</v>
      </c>
      <c r="U259" s="27">
        <f t="shared" si="114"/>
        <v>0</v>
      </c>
      <c r="V259" s="27">
        <f t="shared" si="114"/>
        <v>0</v>
      </c>
      <c r="W259" s="27">
        <f t="shared" si="114"/>
        <v>2.0912139999999999</v>
      </c>
      <c r="X259" s="27">
        <f t="shared" si="114"/>
        <v>0</v>
      </c>
      <c r="Y259" s="27">
        <f t="shared" si="114"/>
        <v>0</v>
      </c>
      <c r="Z259" s="27">
        <f t="shared" si="114"/>
        <v>0</v>
      </c>
      <c r="AA259" s="27">
        <f t="shared" si="114"/>
        <v>0</v>
      </c>
      <c r="AB259" s="27">
        <f t="shared" si="114"/>
        <v>1.896048</v>
      </c>
      <c r="AC259" s="27">
        <f t="shared" si="114"/>
        <v>2.8121800000000001</v>
      </c>
      <c r="AD259" s="27">
        <f t="shared" si="114"/>
        <v>0</v>
      </c>
      <c r="AE259" s="27">
        <f t="shared" si="114"/>
        <v>2.170093</v>
      </c>
      <c r="AF259" s="27">
        <f t="shared" si="114"/>
        <v>2.8122289999999999</v>
      </c>
      <c r="AG259" s="27">
        <f t="shared" si="114"/>
        <v>0</v>
      </c>
      <c r="AH259" s="27">
        <f t="shared" si="114"/>
        <v>4.0563650000000004</v>
      </c>
      <c r="AI259" s="27">
        <f t="shared" si="114"/>
        <v>4.0577449999999997</v>
      </c>
      <c r="AJ259" s="27">
        <f t="shared" si="114"/>
        <v>4.0572480000000004</v>
      </c>
      <c r="AK259" s="27">
        <f t="shared" si="114"/>
        <v>0</v>
      </c>
      <c r="AL259" s="27">
        <f t="shared" si="114"/>
        <v>0</v>
      </c>
      <c r="AM259" s="27">
        <f t="shared" si="114"/>
        <v>4.0640900000000002</v>
      </c>
      <c r="AN259" s="27">
        <f t="shared" si="114"/>
        <v>1.5997920000000001</v>
      </c>
      <c r="AO259" s="27">
        <f t="shared" si="114"/>
        <v>0</v>
      </c>
      <c r="AP259" s="27">
        <f t="shared" si="114"/>
        <v>0</v>
      </c>
      <c r="AQ259" s="27">
        <f t="shared" si="114"/>
        <v>0</v>
      </c>
      <c r="AR259" s="27">
        <f t="shared" si="114"/>
        <v>0</v>
      </c>
      <c r="AS259" s="27">
        <f t="shared" si="114"/>
        <v>0</v>
      </c>
      <c r="AT259" s="27">
        <f t="shared" si="114"/>
        <v>0</v>
      </c>
      <c r="AU259" s="27">
        <f t="shared" si="114"/>
        <v>0</v>
      </c>
      <c r="AV259" s="27">
        <f t="shared" si="114"/>
        <v>4.0646589999999998</v>
      </c>
      <c r="AW259" s="27">
        <f t="shared" si="114"/>
        <v>4.0626059999999997</v>
      </c>
      <c r="AX259" s="27">
        <f t="shared" si="114"/>
        <v>4.0626059999999997</v>
      </c>
      <c r="AY259" s="27">
        <f t="shared" si="114"/>
        <v>4.0613780000000004</v>
      </c>
      <c r="AZ259" s="27">
        <f t="shared" ref="AZ259:BD260" si="115">IF(AZ72=" ",0,AZ72)</f>
        <v>3.1965499999999998</v>
      </c>
      <c r="BA259" s="27">
        <f t="shared" si="115"/>
        <v>4.0250130000000004</v>
      </c>
      <c r="BB259" s="27">
        <f t="shared" si="115"/>
        <v>3.1971630000000002</v>
      </c>
      <c r="BC259" s="27">
        <f t="shared" si="115"/>
        <v>3.9982760000000002</v>
      </c>
      <c r="BD259" s="27">
        <f t="shared" si="115"/>
        <v>4.0298220000000002</v>
      </c>
      <c r="BE259" s="27">
        <f t="shared" ref="BE259:BZ259" si="116">IF(BE72=" ",0,BE72)</f>
        <v>4.0321670000000003</v>
      </c>
      <c r="BF259" s="27">
        <f t="shared" si="116"/>
        <v>4.0319269999999996</v>
      </c>
      <c r="BG259" s="27">
        <f t="shared" si="116"/>
        <v>4.0573079999999999</v>
      </c>
      <c r="BH259" s="27">
        <f t="shared" si="116"/>
        <v>0</v>
      </c>
      <c r="BI259" s="27">
        <f t="shared" si="116"/>
        <v>0</v>
      </c>
      <c r="BJ259" s="27">
        <f t="shared" si="116"/>
        <v>0</v>
      </c>
      <c r="BK259" s="27">
        <f t="shared" si="116"/>
        <v>4.0347689999999998</v>
      </c>
      <c r="BL259" s="27">
        <f t="shared" si="116"/>
        <v>0</v>
      </c>
      <c r="BM259" s="27">
        <f t="shared" si="116"/>
        <v>0</v>
      </c>
      <c r="BN259" s="27">
        <f t="shared" si="116"/>
        <v>0</v>
      </c>
      <c r="BO259" s="27">
        <f t="shared" si="116"/>
        <v>0</v>
      </c>
      <c r="BP259" s="27">
        <f t="shared" si="116"/>
        <v>0</v>
      </c>
      <c r="BQ259" s="27">
        <f t="shared" si="116"/>
        <v>3.8372419999999998</v>
      </c>
      <c r="BR259" s="27">
        <f t="shared" si="116"/>
        <v>2.1264509999999999</v>
      </c>
      <c r="BS259" s="27">
        <f t="shared" si="116"/>
        <v>4.0641530000000001</v>
      </c>
      <c r="BT259" s="27">
        <f t="shared" si="116"/>
        <v>4.064349</v>
      </c>
      <c r="BU259" s="27">
        <f t="shared" si="116"/>
        <v>4.0626059999999997</v>
      </c>
      <c r="BV259" s="27">
        <f t="shared" si="116"/>
        <v>3.196402</v>
      </c>
      <c r="BW259" s="27">
        <f t="shared" si="116"/>
        <v>3.197117</v>
      </c>
      <c r="BX259" s="27">
        <f t="shared" si="116"/>
        <v>4.0626059999999997</v>
      </c>
      <c r="BY259" s="27">
        <f t="shared" si="116"/>
        <v>3.9833349999999998</v>
      </c>
      <c r="BZ259" s="27">
        <f t="shared" si="116"/>
        <v>4.0626059999999997</v>
      </c>
      <c r="CA259" s="27">
        <f>IF(CA72=" ",0,CA72)</f>
        <v>4.0308679999999999</v>
      </c>
      <c r="CB259" s="27">
        <f>IF(CB72=" ",0,CB72)</f>
        <v>4.0321670000000003</v>
      </c>
      <c r="CC259" s="27"/>
      <c r="CD259" s="27"/>
      <c r="CE259" s="27"/>
      <c r="CF259" s="27"/>
      <c r="CG259" s="27"/>
      <c r="CH259" s="27"/>
      <c r="CI259" s="27"/>
      <c r="CJ259" s="27"/>
      <c r="CK259" s="27"/>
      <c r="CL259" s="27"/>
      <c r="CM259" s="27"/>
      <c r="CN259" s="27"/>
      <c r="CO259" s="27"/>
      <c r="CP259" s="27"/>
      <c r="CQ259" s="27"/>
      <c r="CR259" s="27"/>
      <c r="CS259" s="27"/>
      <c r="CT259" s="27"/>
      <c r="CU259" s="27"/>
      <c r="CV259" s="27"/>
      <c r="CW259" s="27"/>
      <c r="CX259" s="27"/>
      <c r="CY259" s="27"/>
      <c r="CZ259" s="27"/>
      <c r="DA259" s="27"/>
      <c r="DB259" s="27"/>
      <c r="DC259" s="27"/>
      <c r="DD259" s="27"/>
      <c r="DE259" s="27"/>
      <c r="DF259" s="27"/>
      <c r="DG259" s="27"/>
      <c r="DH259" s="27"/>
      <c r="DI259" s="27"/>
      <c r="DJ259" s="27"/>
      <c r="DK259" s="27"/>
      <c r="DL259" s="27"/>
      <c r="DM259" s="27"/>
      <c r="DN259" s="27"/>
      <c r="DO259" s="27"/>
      <c r="DP259" s="27"/>
      <c r="DQ259" s="27"/>
      <c r="DR259" s="27"/>
      <c r="DS259" s="27"/>
      <c r="DT259" s="27"/>
      <c r="DU259" s="27"/>
      <c r="DV259" s="27"/>
      <c r="DW259" s="27"/>
      <c r="DX259" s="27"/>
      <c r="DY259" s="27"/>
      <c r="DZ259" s="27"/>
      <c r="EA259" s="27"/>
      <c r="EB259" s="27"/>
      <c r="EC259" s="27"/>
      <c r="ED259" s="27"/>
      <c r="EE259" s="27"/>
      <c r="EF259" s="27"/>
      <c r="EG259" s="27"/>
      <c r="EH259" s="27"/>
      <c r="EI259" s="27"/>
      <c r="EJ259" s="27"/>
      <c r="EK259" s="27"/>
      <c r="EL259" s="27"/>
      <c r="EM259" s="27"/>
      <c r="EN259" s="27"/>
      <c r="EO259" s="27"/>
      <c r="EP259" s="27"/>
      <c r="EQ259" s="27"/>
      <c r="ER259" s="27"/>
      <c r="ES259" s="27"/>
      <c r="ET259" s="27"/>
      <c r="EU259" s="27"/>
      <c r="EV259" s="27"/>
      <c r="EW259" s="27"/>
      <c r="EX259" s="27"/>
      <c r="EY259" s="27"/>
      <c r="EZ259" s="27"/>
      <c r="FA259" s="27"/>
      <c r="FB259" s="27"/>
      <c r="FC259" s="27"/>
      <c r="FD259" s="27"/>
      <c r="FE259" s="27"/>
      <c r="FF259" s="27"/>
      <c r="FG259" s="27"/>
      <c r="FH259" s="27"/>
      <c r="FI259" s="27"/>
      <c r="FJ259" s="27"/>
      <c r="FK259" s="27"/>
      <c r="FL259" s="27"/>
      <c r="FM259" s="27"/>
      <c r="FN259" s="27"/>
      <c r="FO259" s="27"/>
      <c r="FP259" s="27"/>
      <c r="FQ259" s="27"/>
      <c r="FR259" s="27"/>
      <c r="FS259" s="27"/>
      <c r="FT259" s="27"/>
      <c r="FU259" s="27"/>
      <c r="FV259" s="27"/>
      <c r="FW259" s="27"/>
      <c r="FX259" s="27"/>
      <c r="FY259" s="27"/>
      <c r="FZ259" s="27"/>
      <c r="GA259" s="27"/>
      <c r="GB259" s="27"/>
      <c r="GC259" s="27"/>
      <c r="GD259" s="27"/>
      <c r="GE259" s="27"/>
      <c r="GF259" s="27"/>
      <c r="GG259" s="27"/>
      <c r="GH259" s="27"/>
      <c r="GI259" s="27"/>
      <c r="GJ259" s="27"/>
      <c r="GK259" s="27"/>
      <c r="GL259" s="27"/>
      <c r="GM259" s="27"/>
      <c r="GN259" s="27"/>
      <c r="GO259" s="27"/>
      <c r="GP259" s="27"/>
      <c r="GQ259" s="27"/>
      <c r="GR259" s="27"/>
      <c r="GS259" s="27"/>
      <c r="GT259" s="27"/>
      <c r="GU259" s="27"/>
      <c r="GV259" s="27"/>
      <c r="GW259" s="27"/>
      <c r="GX259" s="27"/>
      <c r="GY259" s="27"/>
      <c r="GZ259" s="27"/>
      <c r="HA259" s="27"/>
      <c r="HB259" s="27"/>
      <c r="HC259" s="27"/>
      <c r="HD259" s="27"/>
      <c r="HE259" s="27"/>
      <c r="HF259" s="27"/>
      <c r="HG259" s="27"/>
      <c r="HH259" s="27"/>
      <c r="HI259" s="27"/>
      <c r="HJ259" s="27"/>
      <c r="HK259" s="27"/>
      <c r="HL259" s="27"/>
      <c r="HM259" s="27"/>
      <c r="HN259" s="27"/>
      <c r="HO259" s="27"/>
      <c r="HP259" s="27"/>
      <c r="HQ259" s="27"/>
      <c r="HR259" s="27"/>
      <c r="HS259" s="27"/>
      <c r="HT259" s="27"/>
      <c r="HU259" s="27"/>
      <c r="HV259" s="27"/>
      <c r="HW259" s="27"/>
      <c r="HX259" s="27"/>
      <c r="HY259" s="27"/>
      <c r="HZ259" s="27"/>
      <c r="IA259" s="27"/>
      <c r="IB259" s="27"/>
      <c r="IC259" s="27"/>
      <c r="ID259" s="27"/>
      <c r="IE259" s="27"/>
      <c r="IF259" s="27"/>
      <c r="IG259" s="27"/>
      <c r="IH259" s="27"/>
      <c r="II259" s="27"/>
      <c r="IJ259" s="27"/>
      <c r="IK259" s="27"/>
      <c r="IL259" s="27"/>
      <c r="IM259" s="27"/>
      <c r="IN259" s="27"/>
      <c r="IO259" s="27"/>
      <c r="IP259" s="27"/>
      <c r="IQ259" s="27"/>
      <c r="IR259" s="27"/>
      <c r="IS259" s="27"/>
      <c r="IT259" s="27"/>
    </row>
    <row r="260" spans="1:254" ht="12" customHeight="1" x14ac:dyDescent="0.15">
      <c r="A260" s="4" t="s">
        <v>573</v>
      </c>
      <c r="B260" s="5" t="s">
        <v>623</v>
      </c>
      <c r="C260" s="27">
        <f>IF(C73=" ",0,C73)</f>
        <v>0.1438904</v>
      </c>
      <c r="D260" s="27">
        <f t="shared" ref="D260:AY260" si="117">IF(D73=" ",0,D73)</f>
        <v>0</v>
      </c>
      <c r="E260" s="27">
        <f t="shared" si="117"/>
        <v>0.13794509999999999</v>
      </c>
      <c r="F260" s="27">
        <f t="shared" si="117"/>
        <v>0</v>
      </c>
      <c r="G260" s="27">
        <f t="shared" si="117"/>
        <v>0.15466669999999999</v>
      </c>
      <c r="H260" s="27">
        <f t="shared" si="117"/>
        <v>0</v>
      </c>
      <c r="I260" s="27">
        <f t="shared" si="117"/>
        <v>0.19245190000000001</v>
      </c>
      <c r="J260" s="27">
        <f t="shared" si="117"/>
        <v>0.19245180000000001</v>
      </c>
      <c r="K260" s="27">
        <f t="shared" si="117"/>
        <v>0</v>
      </c>
      <c r="L260" s="27">
        <f t="shared" si="117"/>
        <v>0.61045729999999998</v>
      </c>
      <c r="M260" s="27">
        <f t="shared" si="117"/>
        <v>0</v>
      </c>
      <c r="N260" s="27">
        <f t="shared" si="117"/>
        <v>0.12889400000000001</v>
      </c>
      <c r="O260" s="27">
        <f t="shared" si="117"/>
        <v>0</v>
      </c>
      <c r="P260" s="27">
        <f t="shared" si="117"/>
        <v>0.14454910000000001</v>
      </c>
      <c r="Q260" s="27">
        <f t="shared" si="117"/>
        <v>0</v>
      </c>
      <c r="R260" s="27">
        <f t="shared" si="117"/>
        <v>0.17244219999999999</v>
      </c>
      <c r="S260" s="27">
        <f t="shared" si="117"/>
        <v>0.1517637</v>
      </c>
      <c r="T260" s="27">
        <f t="shared" si="117"/>
        <v>0</v>
      </c>
      <c r="U260" s="27">
        <f t="shared" si="117"/>
        <v>0</v>
      </c>
      <c r="V260" s="27">
        <f t="shared" si="117"/>
        <v>0</v>
      </c>
      <c r="W260" s="27">
        <f t="shared" si="117"/>
        <v>0.14680289999999999</v>
      </c>
      <c r="X260" s="27">
        <f t="shared" si="117"/>
        <v>0</v>
      </c>
      <c r="Y260" s="27">
        <f t="shared" si="117"/>
        <v>0</v>
      </c>
      <c r="Z260" s="27">
        <f t="shared" si="117"/>
        <v>0</v>
      </c>
      <c r="AA260" s="27">
        <f t="shared" si="117"/>
        <v>0</v>
      </c>
      <c r="AB260" s="27">
        <f t="shared" si="117"/>
        <v>0.1422098</v>
      </c>
      <c r="AC260" s="27">
        <f t="shared" si="117"/>
        <v>0.1924525</v>
      </c>
      <c r="AD260" s="27">
        <f t="shared" si="117"/>
        <v>0</v>
      </c>
      <c r="AE260" s="27">
        <f t="shared" si="117"/>
        <v>0.1340635</v>
      </c>
      <c r="AF260" s="27">
        <f t="shared" si="117"/>
        <v>0.19244310000000001</v>
      </c>
      <c r="AG260" s="27">
        <f t="shared" si="117"/>
        <v>0</v>
      </c>
      <c r="AH260" s="27">
        <f t="shared" si="117"/>
        <v>0.61518479999999998</v>
      </c>
      <c r="AI260" s="27">
        <f t="shared" si="117"/>
        <v>0.61783339999999998</v>
      </c>
      <c r="AJ260" s="27">
        <f t="shared" si="117"/>
        <v>0.61772550000000004</v>
      </c>
      <c r="AK260" s="27">
        <f t="shared" si="117"/>
        <v>0</v>
      </c>
      <c r="AL260" s="27">
        <f t="shared" si="117"/>
        <v>0</v>
      </c>
      <c r="AM260" s="27">
        <f t="shared" si="117"/>
        <v>0.61973409999999995</v>
      </c>
      <c r="AN260" s="27">
        <f t="shared" si="117"/>
        <v>0.15608910000000001</v>
      </c>
      <c r="AO260" s="27">
        <f t="shared" si="117"/>
        <v>0</v>
      </c>
      <c r="AP260" s="27">
        <f t="shared" si="117"/>
        <v>0</v>
      </c>
      <c r="AQ260" s="27">
        <f t="shared" si="117"/>
        <v>0</v>
      </c>
      <c r="AR260" s="27">
        <f t="shared" si="117"/>
        <v>0</v>
      </c>
      <c r="AS260" s="27">
        <f t="shared" si="117"/>
        <v>0</v>
      </c>
      <c r="AT260" s="27">
        <f t="shared" si="117"/>
        <v>0</v>
      </c>
      <c r="AU260" s="27">
        <f t="shared" si="117"/>
        <v>0</v>
      </c>
      <c r="AV260" s="27">
        <f t="shared" si="117"/>
        <v>0.61973409999999995</v>
      </c>
      <c r="AW260" s="27">
        <f t="shared" si="117"/>
        <v>0.62113030000000002</v>
      </c>
      <c r="AX260" s="27">
        <f t="shared" si="117"/>
        <v>0.62113030000000002</v>
      </c>
      <c r="AY260" s="27">
        <f t="shared" si="117"/>
        <v>0.6246448</v>
      </c>
      <c r="AZ260" s="27">
        <f t="shared" si="115"/>
        <v>0.23391870000000001</v>
      </c>
      <c r="BA260" s="27">
        <f t="shared" si="115"/>
        <v>0.5618746</v>
      </c>
      <c r="BB260" s="27">
        <f t="shared" si="115"/>
        <v>0.2338751</v>
      </c>
      <c r="BC260" s="27">
        <f t="shared" si="115"/>
        <v>0.42211009999999999</v>
      </c>
      <c r="BD260" s="27">
        <f t="shared" si="115"/>
        <v>0.2346394</v>
      </c>
      <c r="BE260" s="27">
        <f t="shared" ref="BE260:BZ260" si="118">IF(BE73=" ",0,BE73)</f>
        <v>0.57306550000000001</v>
      </c>
      <c r="BF260" s="27">
        <f t="shared" si="118"/>
        <v>0.57314750000000003</v>
      </c>
      <c r="BG260" s="27">
        <f t="shared" si="118"/>
        <v>0.61770720000000001</v>
      </c>
      <c r="BH260" s="27">
        <f t="shared" si="118"/>
        <v>0</v>
      </c>
      <c r="BI260" s="27">
        <f t="shared" si="118"/>
        <v>0</v>
      </c>
      <c r="BJ260" s="27">
        <f t="shared" si="118"/>
        <v>0</v>
      </c>
      <c r="BK260" s="27">
        <f t="shared" si="118"/>
        <v>0.56294069999999996</v>
      </c>
      <c r="BL260" s="27">
        <f t="shared" si="118"/>
        <v>0</v>
      </c>
      <c r="BM260" s="27">
        <f t="shared" si="118"/>
        <v>0</v>
      </c>
      <c r="BN260" s="27">
        <f t="shared" si="118"/>
        <v>0</v>
      </c>
      <c r="BO260" s="27">
        <f t="shared" si="118"/>
        <v>0</v>
      </c>
      <c r="BP260" s="27">
        <f t="shared" si="118"/>
        <v>0</v>
      </c>
      <c r="BQ260" s="27">
        <f t="shared" si="118"/>
        <v>0.39827030000000002</v>
      </c>
      <c r="BR260" s="27">
        <f t="shared" si="118"/>
        <v>0.15756500000000001</v>
      </c>
      <c r="BS260" s="27">
        <f t="shared" si="118"/>
        <v>0.620363</v>
      </c>
      <c r="BT260" s="27">
        <f t="shared" si="118"/>
        <v>0.62042459999999999</v>
      </c>
      <c r="BU260" s="27">
        <f t="shared" si="118"/>
        <v>0.62113030000000002</v>
      </c>
      <c r="BV260" s="27">
        <f t="shared" si="118"/>
        <v>0.23398260000000001</v>
      </c>
      <c r="BW260" s="27">
        <f t="shared" si="118"/>
        <v>0.23389460000000001</v>
      </c>
      <c r="BX260" s="27">
        <f t="shared" si="118"/>
        <v>0.62113030000000002</v>
      </c>
      <c r="BY260" s="27">
        <f t="shared" si="118"/>
        <v>0.39541680000000001</v>
      </c>
      <c r="BZ260" s="27">
        <f t="shared" si="118"/>
        <v>0.62113030000000002</v>
      </c>
      <c r="CA260" s="27">
        <f>IF(CA73=" ",0,CA73)</f>
        <v>0.23465349999999999</v>
      </c>
      <c r="CB260" s="27">
        <f>IF(CB73=" ",0,CB73)</f>
        <v>0.57306550000000001</v>
      </c>
      <c r="CC260" s="27"/>
      <c r="CD260" s="27"/>
      <c r="CE260" s="27"/>
      <c r="CF260" s="27"/>
      <c r="CG260" s="27"/>
      <c r="CH260" s="27"/>
      <c r="CI260" s="27"/>
      <c r="CJ260" s="27"/>
      <c r="CK260" s="27"/>
      <c r="CL260" s="27"/>
      <c r="CM260" s="27"/>
      <c r="CN260" s="27"/>
      <c r="CO260" s="27"/>
      <c r="CP260" s="27"/>
      <c r="CQ260" s="27"/>
      <c r="CR260" s="27"/>
      <c r="CS260" s="27"/>
      <c r="CT260" s="27"/>
      <c r="CU260" s="27"/>
      <c r="CV260" s="27"/>
      <c r="CW260" s="27"/>
      <c r="CX260" s="27"/>
      <c r="CY260" s="27"/>
      <c r="CZ260" s="27"/>
      <c r="DA260" s="27"/>
      <c r="DB260" s="27"/>
      <c r="DC260" s="27"/>
      <c r="DD260" s="27"/>
      <c r="DE260" s="27"/>
      <c r="DF260" s="27"/>
      <c r="DG260" s="27"/>
      <c r="DH260" s="27"/>
      <c r="DI260" s="27"/>
      <c r="DJ260" s="27"/>
      <c r="DK260" s="27"/>
      <c r="DL260" s="27"/>
      <c r="DM260" s="27"/>
      <c r="DN260" s="27"/>
      <c r="DO260" s="27"/>
      <c r="DP260" s="27"/>
      <c r="DQ260" s="27"/>
      <c r="DR260" s="27"/>
      <c r="DS260" s="27"/>
      <c r="DT260" s="27"/>
      <c r="DU260" s="27"/>
      <c r="DV260" s="27"/>
      <c r="DW260" s="27"/>
      <c r="DX260" s="27"/>
      <c r="DY260" s="27"/>
      <c r="DZ260" s="27"/>
      <c r="EA260" s="27"/>
      <c r="EB260" s="27"/>
      <c r="EC260" s="27"/>
      <c r="ED260" s="27"/>
      <c r="EE260" s="27"/>
      <c r="EF260" s="27"/>
      <c r="EG260" s="27"/>
      <c r="EH260" s="27"/>
      <c r="EI260" s="27"/>
      <c r="EJ260" s="27"/>
      <c r="EK260" s="27"/>
      <c r="EL260" s="27"/>
      <c r="EM260" s="27"/>
      <c r="EN260" s="27"/>
      <c r="EO260" s="27"/>
      <c r="EP260" s="27"/>
      <c r="EQ260" s="27"/>
      <c r="ER260" s="27"/>
      <c r="ES260" s="27"/>
      <c r="ET260" s="27"/>
      <c r="EU260" s="27"/>
      <c r="EV260" s="27"/>
      <c r="EW260" s="27"/>
      <c r="EX260" s="27"/>
      <c r="EY260" s="27"/>
      <c r="EZ260" s="27"/>
      <c r="FA260" s="27"/>
      <c r="FB260" s="27"/>
      <c r="FC260" s="27"/>
      <c r="FD260" s="27"/>
      <c r="FE260" s="27"/>
      <c r="FF260" s="27"/>
      <c r="FG260" s="27"/>
      <c r="FH260" s="27"/>
      <c r="FI260" s="27"/>
      <c r="FJ260" s="27"/>
      <c r="FK260" s="27"/>
      <c r="FL260" s="27"/>
      <c r="FM260" s="27"/>
      <c r="FN260" s="27"/>
      <c r="FO260" s="27"/>
      <c r="FP260" s="27"/>
      <c r="FQ260" s="27"/>
      <c r="FR260" s="27"/>
      <c r="FS260" s="27"/>
      <c r="FT260" s="27"/>
      <c r="FU260" s="27"/>
      <c r="FV260" s="27"/>
      <c r="FW260" s="27"/>
      <c r="FX260" s="27"/>
      <c r="FY260" s="27"/>
      <c r="FZ260" s="27"/>
      <c r="GA260" s="27"/>
      <c r="GB260" s="27"/>
      <c r="GC260" s="27"/>
      <c r="GD260" s="27"/>
      <c r="GE260" s="27"/>
      <c r="GF260" s="27"/>
      <c r="GG260" s="27"/>
      <c r="GH260" s="27"/>
      <c r="GI260" s="27"/>
      <c r="GJ260" s="27"/>
      <c r="GK260" s="27"/>
      <c r="GL260" s="27"/>
      <c r="GM260" s="27"/>
      <c r="GN260" s="27"/>
      <c r="GO260" s="27"/>
      <c r="GP260" s="27"/>
      <c r="GQ260" s="27"/>
      <c r="GR260" s="27"/>
      <c r="GS260" s="27"/>
      <c r="GT260" s="27"/>
      <c r="GU260" s="27"/>
      <c r="GV260" s="27"/>
      <c r="GW260" s="27"/>
      <c r="GX260" s="27"/>
      <c r="GY260" s="27"/>
      <c r="GZ260" s="27"/>
      <c r="HA260" s="27"/>
      <c r="HB260" s="27"/>
      <c r="HC260" s="27"/>
      <c r="HD260" s="27"/>
      <c r="HE260" s="27"/>
      <c r="HF260" s="27"/>
      <c r="HG260" s="27"/>
      <c r="HH260" s="27"/>
      <c r="HI260" s="27"/>
      <c r="HJ260" s="27"/>
      <c r="HK260" s="27"/>
      <c r="HL260" s="27"/>
      <c r="HM260" s="27"/>
      <c r="HN260" s="27"/>
      <c r="HO260" s="27"/>
      <c r="HP260" s="27"/>
      <c r="HQ260" s="27"/>
      <c r="HR260" s="27"/>
      <c r="HS260" s="27"/>
      <c r="HT260" s="27"/>
      <c r="HU260" s="27"/>
      <c r="HV260" s="27"/>
      <c r="HW260" s="27"/>
      <c r="HX260" s="27"/>
      <c r="HY260" s="27"/>
      <c r="HZ260" s="27"/>
      <c r="IA260" s="27"/>
      <c r="IB260" s="27"/>
      <c r="IC260" s="27"/>
      <c r="ID260" s="27"/>
      <c r="IE260" s="27"/>
      <c r="IF260" s="27"/>
      <c r="IG260" s="27"/>
      <c r="IH260" s="27"/>
      <c r="II260" s="27"/>
      <c r="IJ260" s="27"/>
      <c r="IK260" s="27"/>
      <c r="IL260" s="27"/>
      <c r="IM260" s="27"/>
      <c r="IN260" s="27"/>
      <c r="IO260" s="27"/>
      <c r="IP260" s="27"/>
      <c r="IQ260" s="27"/>
      <c r="IR260" s="27"/>
      <c r="IS260" s="27"/>
      <c r="IT260" s="27"/>
    </row>
    <row r="261" spans="1:254" ht="12" customHeight="1" x14ac:dyDescent="0.15">
      <c r="A261" s="4" t="s">
        <v>571</v>
      </c>
      <c r="B261" s="5" t="s">
        <v>625</v>
      </c>
      <c r="C261" s="27">
        <f>IF(C75=" ",0,C75)</f>
        <v>0.218087</v>
      </c>
      <c r="D261" s="27">
        <f t="shared" ref="D261:AY261" si="119">IF(D75=" ",0,D75)</f>
        <v>0</v>
      </c>
      <c r="E261" s="27">
        <f t="shared" si="119"/>
        <v>0.20047999999999999</v>
      </c>
      <c r="F261" s="27">
        <f t="shared" si="119"/>
        <v>0</v>
      </c>
      <c r="G261" s="27">
        <f t="shared" si="119"/>
        <v>0.23449829999999999</v>
      </c>
      <c r="H261" s="27">
        <f t="shared" si="119"/>
        <v>0</v>
      </c>
      <c r="I261" s="27">
        <f t="shared" si="119"/>
        <v>0.58267930000000001</v>
      </c>
      <c r="J261" s="27">
        <f t="shared" si="119"/>
        <v>0.58267899999999995</v>
      </c>
      <c r="K261" s="27">
        <f t="shared" si="119"/>
        <v>0</v>
      </c>
      <c r="L261" s="27">
        <f t="shared" si="119"/>
        <v>0.65140819999999999</v>
      </c>
      <c r="M261" s="27">
        <f t="shared" si="119"/>
        <v>0</v>
      </c>
      <c r="N261" s="27">
        <f t="shared" si="119"/>
        <v>0.19728970000000001</v>
      </c>
      <c r="O261" s="27">
        <f t="shared" si="119"/>
        <v>0</v>
      </c>
      <c r="P261" s="27">
        <f t="shared" si="119"/>
        <v>0.25794109999999998</v>
      </c>
      <c r="Q261" s="27">
        <f t="shared" si="119"/>
        <v>0</v>
      </c>
      <c r="R261" s="27">
        <f t="shared" si="119"/>
        <v>0.57730079999999995</v>
      </c>
      <c r="S261" s="27">
        <f t="shared" si="119"/>
        <v>0.3342078</v>
      </c>
      <c r="T261" s="27">
        <f t="shared" si="119"/>
        <v>0</v>
      </c>
      <c r="U261" s="27">
        <f t="shared" si="119"/>
        <v>0</v>
      </c>
      <c r="V261" s="27">
        <f t="shared" si="119"/>
        <v>0</v>
      </c>
      <c r="W261" s="27">
        <f t="shared" si="119"/>
        <v>0.4599509</v>
      </c>
      <c r="X261" s="27">
        <f t="shared" si="119"/>
        <v>0</v>
      </c>
      <c r="Y261" s="27">
        <f t="shared" si="119"/>
        <v>0</v>
      </c>
      <c r="Z261" s="27">
        <f t="shared" si="119"/>
        <v>0</v>
      </c>
      <c r="AA261" s="27">
        <f t="shared" si="119"/>
        <v>0</v>
      </c>
      <c r="AB261" s="27">
        <f t="shared" si="119"/>
        <v>0.54751119999999998</v>
      </c>
      <c r="AC261" s="27">
        <f t="shared" si="119"/>
        <v>0.58267990000000003</v>
      </c>
      <c r="AD261" s="27">
        <f t="shared" si="119"/>
        <v>0</v>
      </c>
      <c r="AE261" s="27">
        <f t="shared" si="119"/>
        <v>0.6194885</v>
      </c>
      <c r="AF261" s="27">
        <f t="shared" si="119"/>
        <v>0.58266499999999999</v>
      </c>
      <c r="AG261" s="27">
        <f t="shared" si="119"/>
        <v>0</v>
      </c>
      <c r="AH261" s="27">
        <f t="shared" si="119"/>
        <v>0.64886860000000002</v>
      </c>
      <c r="AI261" s="27">
        <f t="shared" si="119"/>
        <v>0.64883199999999996</v>
      </c>
      <c r="AJ261" s="27">
        <f t="shared" si="119"/>
        <v>0.64901719999999996</v>
      </c>
      <c r="AK261" s="27">
        <f t="shared" si="119"/>
        <v>0</v>
      </c>
      <c r="AL261" s="27">
        <f t="shared" si="119"/>
        <v>0</v>
      </c>
      <c r="AM261" s="27">
        <f t="shared" si="119"/>
        <v>0.71556189999999997</v>
      </c>
      <c r="AN261" s="27">
        <f t="shared" si="119"/>
        <v>1.0328219999999999</v>
      </c>
      <c r="AO261" s="27">
        <f t="shared" si="119"/>
        <v>0</v>
      </c>
      <c r="AP261" s="27">
        <f t="shared" si="119"/>
        <v>0</v>
      </c>
      <c r="AQ261" s="27">
        <f t="shared" si="119"/>
        <v>0</v>
      </c>
      <c r="AR261" s="27">
        <f t="shared" si="119"/>
        <v>0</v>
      </c>
      <c r="AS261" s="27">
        <f t="shared" si="119"/>
        <v>0</v>
      </c>
      <c r="AT261" s="27">
        <f t="shared" si="119"/>
        <v>0</v>
      </c>
      <c r="AU261" s="27">
        <f t="shared" si="119"/>
        <v>0</v>
      </c>
      <c r="AV261" s="27">
        <f t="shared" si="119"/>
        <v>0.71556189999999997</v>
      </c>
      <c r="AW261" s="27">
        <f t="shared" si="119"/>
        <v>0.69571700000000003</v>
      </c>
      <c r="AX261" s="27">
        <f t="shared" si="119"/>
        <v>0.69571700000000003</v>
      </c>
      <c r="AY261" s="27">
        <f t="shared" si="119"/>
        <v>0.64874010000000004</v>
      </c>
      <c r="AZ261" s="27">
        <f>IF(AZ75=" ",0,AZ75)</f>
        <v>0.45206819999999998</v>
      </c>
      <c r="BA261" s="27">
        <f>IF(BA75=" ",0,BA75)</f>
        <v>0.65164200000000005</v>
      </c>
      <c r="BB261" s="27">
        <f>IF(BB75=" ",0,BB75)</f>
        <v>0.45115939999999999</v>
      </c>
      <c r="BC261" s="27">
        <f>IF(BC75=" ",0,BC75)</f>
        <v>0.6256313</v>
      </c>
      <c r="BD261" s="27">
        <f>IF(BD75=" ",0,BD75)</f>
        <v>0.7267808</v>
      </c>
      <c r="BE261" s="27">
        <f t="shared" ref="BE261:BZ261" si="120">IF(BE75=" ",0,BE75)</f>
        <v>0.6514392</v>
      </c>
      <c r="BF261" s="27">
        <f t="shared" si="120"/>
        <v>0.64986540000000004</v>
      </c>
      <c r="BG261" s="27">
        <f t="shared" si="120"/>
        <v>0.64892249999999996</v>
      </c>
      <c r="BH261" s="27">
        <f t="shared" si="120"/>
        <v>0</v>
      </c>
      <c r="BI261" s="27">
        <f t="shared" si="120"/>
        <v>0</v>
      </c>
      <c r="BJ261" s="27">
        <f t="shared" si="120"/>
        <v>0</v>
      </c>
      <c r="BK261" s="27">
        <f t="shared" si="120"/>
        <v>0.65622769999999997</v>
      </c>
      <c r="BL261" s="27">
        <f t="shared" si="120"/>
        <v>0</v>
      </c>
      <c r="BM261" s="27">
        <f t="shared" si="120"/>
        <v>0</v>
      </c>
      <c r="BN261" s="27">
        <f t="shared" si="120"/>
        <v>0</v>
      </c>
      <c r="BO261" s="27">
        <f t="shared" si="120"/>
        <v>0</v>
      </c>
      <c r="BP261" s="27">
        <f t="shared" si="120"/>
        <v>0</v>
      </c>
      <c r="BQ261" s="27">
        <f t="shared" si="120"/>
        <v>0.59793479999999999</v>
      </c>
      <c r="BR261" s="27">
        <f t="shared" si="120"/>
        <v>0.53887300000000005</v>
      </c>
      <c r="BS261" s="27">
        <f t="shared" si="120"/>
        <v>0.70653580000000005</v>
      </c>
      <c r="BT261" s="27">
        <f t="shared" si="120"/>
        <v>0.70565900000000004</v>
      </c>
      <c r="BU261" s="27">
        <f t="shared" si="120"/>
        <v>0.69571700000000003</v>
      </c>
      <c r="BV261" s="27">
        <f t="shared" si="120"/>
        <v>0.45340599999999998</v>
      </c>
      <c r="BW261" s="27">
        <f t="shared" si="120"/>
        <v>0.45156489999999999</v>
      </c>
      <c r="BX261" s="27">
        <f t="shared" si="120"/>
        <v>0.69571700000000003</v>
      </c>
      <c r="BY261" s="27">
        <f t="shared" si="120"/>
        <v>0.62314060000000004</v>
      </c>
      <c r="BZ261" s="27">
        <f t="shared" si="120"/>
        <v>0.69571700000000003</v>
      </c>
      <c r="CA261" s="27">
        <f>IF(CA75=" ",0,CA75)</f>
        <v>0.72742549999999995</v>
      </c>
      <c r="CB261" s="27">
        <f>IF(CB75=" ",0,CB75)</f>
        <v>0.6514392</v>
      </c>
      <c r="CC261" s="27"/>
      <c r="CD261" s="27"/>
      <c r="CE261" s="27"/>
      <c r="CF261" s="27"/>
      <c r="CG261" s="27"/>
      <c r="CH261" s="27"/>
      <c r="CI261" s="27"/>
      <c r="CJ261" s="27"/>
      <c r="CK261" s="27"/>
      <c r="CL261" s="27"/>
      <c r="CM261" s="27"/>
      <c r="CN261" s="27"/>
      <c r="CO261" s="27"/>
      <c r="CP261" s="27"/>
      <c r="CQ261" s="27"/>
      <c r="CR261" s="27"/>
      <c r="CS261" s="27"/>
      <c r="CT261" s="27"/>
      <c r="CU261" s="27"/>
      <c r="CV261" s="27"/>
      <c r="CW261" s="27"/>
      <c r="CX261" s="27"/>
      <c r="CY261" s="27"/>
      <c r="CZ261" s="27"/>
      <c r="DA261" s="27"/>
      <c r="DB261" s="27"/>
      <c r="DC261" s="27"/>
      <c r="DD261" s="27"/>
      <c r="DE261" s="27"/>
      <c r="DF261" s="27"/>
      <c r="DG261" s="27"/>
      <c r="DH261" s="27"/>
      <c r="DI261" s="27"/>
      <c r="DJ261" s="27"/>
      <c r="DK261" s="27"/>
      <c r="DL261" s="27"/>
      <c r="DM261" s="27"/>
      <c r="DN261" s="27"/>
      <c r="DO261" s="27"/>
      <c r="DP261" s="27"/>
      <c r="DQ261" s="27"/>
      <c r="DR261" s="27"/>
      <c r="DS261" s="27"/>
      <c r="DT261" s="27"/>
      <c r="DU261" s="27"/>
      <c r="DV261" s="27"/>
      <c r="DW261" s="27"/>
      <c r="DX261" s="27"/>
      <c r="DY261" s="27"/>
      <c r="DZ261" s="27"/>
      <c r="EA261" s="27"/>
      <c r="EB261" s="27"/>
      <c r="EC261" s="27"/>
      <c r="ED261" s="27"/>
      <c r="EE261" s="27"/>
      <c r="EF261" s="27"/>
      <c r="EG261" s="27"/>
      <c r="EH261" s="27"/>
      <c r="EI261" s="27"/>
      <c r="EJ261" s="27"/>
      <c r="EK261" s="27"/>
      <c r="EL261" s="27"/>
      <c r="EM261" s="27"/>
      <c r="EN261" s="27"/>
      <c r="EO261" s="27"/>
      <c r="EP261" s="27"/>
      <c r="EQ261" s="27"/>
      <c r="ER261" s="27"/>
      <c r="ES261" s="27"/>
      <c r="ET261" s="27"/>
      <c r="EU261" s="27"/>
      <c r="EV261" s="27"/>
      <c r="EW261" s="27"/>
      <c r="EX261" s="27"/>
      <c r="EY261" s="27"/>
      <c r="EZ261" s="27"/>
      <c r="FA261" s="27"/>
      <c r="FB261" s="27"/>
      <c r="FC261" s="27"/>
      <c r="FD261" s="27"/>
      <c r="FE261" s="27"/>
      <c r="FF261" s="27"/>
      <c r="FG261" s="27"/>
      <c r="FH261" s="27"/>
      <c r="FI261" s="27"/>
      <c r="FJ261" s="27"/>
      <c r="FK261" s="27"/>
      <c r="FL261" s="27"/>
      <c r="FM261" s="27"/>
      <c r="FN261" s="27"/>
      <c r="FO261" s="27"/>
      <c r="FP261" s="27"/>
      <c r="FQ261" s="27"/>
      <c r="FR261" s="27"/>
      <c r="FS261" s="27"/>
      <c r="FT261" s="27"/>
      <c r="FU261" s="27"/>
      <c r="FV261" s="27"/>
      <c r="FW261" s="27"/>
      <c r="FX261" s="27"/>
      <c r="FY261" s="27"/>
      <c r="FZ261" s="27"/>
      <c r="GA261" s="27"/>
      <c r="GB261" s="27"/>
      <c r="GC261" s="27"/>
      <c r="GD261" s="27"/>
      <c r="GE261" s="27"/>
      <c r="GF261" s="27"/>
      <c r="GG261" s="27"/>
      <c r="GH261" s="27"/>
      <c r="GI261" s="27"/>
      <c r="GJ261" s="27"/>
      <c r="GK261" s="27"/>
      <c r="GL261" s="27"/>
      <c r="GM261" s="27"/>
      <c r="GN261" s="27"/>
      <c r="GO261" s="27"/>
      <c r="GP261" s="27"/>
      <c r="GQ261" s="27"/>
      <c r="GR261" s="27"/>
      <c r="GS261" s="27"/>
      <c r="GT261" s="27"/>
      <c r="GU261" s="27"/>
      <c r="GV261" s="27"/>
      <c r="GW261" s="27"/>
      <c r="GX261" s="27"/>
      <c r="GY261" s="27"/>
      <c r="GZ261" s="27"/>
      <c r="HA261" s="27"/>
      <c r="HB261" s="27"/>
      <c r="HC261" s="27"/>
      <c r="HD261" s="27"/>
      <c r="HE261" s="27"/>
      <c r="HF261" s="27"/>
      <c r="HG261" s="27"/>
      <c r="HH261" s="27"/>
      <c r="HI261" s="27"/>
      <c r="HJ261" s="27"/>
      <c r="HK261" s="27"/>
      <c r="HL261" s="27"/>
      <c r="HM261" s="27"/>
      <c r="HN261" s="27"/>
      <c r="HO261" s="27"/>
      <c r="HP261" s="27"/>
      <c r="HQ261" s="27"/>
      <c r="HR261" s="27"/>
      <c r="HS261" s="27"/>
      <c r="HT261" s="27"/>
      <c r="HU261" s="27"/>
      <c r="HV261" s="27"/>
      <c r="HW261" s="27"/>
      <c r="HX261" s="27"/>
      <c r="HY261" s="27"/>
      <c r="HZ261" s="27"/>
      <c r="IA261" s="27"/>
      <c r="IB261" s="27"/>
      <c r="IC261" s="27"/>
      <c r="ID261" s="27"/>
      <c r="IE261" s="27"/>
      <c r="IF261" s="27"/>
      <c r="IG261" s="27"/>
      <c r="IH261" s="27"/>
      <c r="II261" s="27"/>
      <c r="IJ261" s="27"/>
      <c r="IK261" s="27"/>
      <c r="IL261" s="27"/>
      <c r="IM261" s="27"/>
      <c r="IN261" s="27"/>
      <c r="IO261" s="27"/>
      <c r="IP261" s="27"/>
      <c r="IQ261" s="27"/>
      <c r="IR261" s="27"/>
      <c r="IS261" s="27"/>
      <c r="IT261" s="27"/>
    </row>
    <row r="262" spans="1:254" ht="12" customHeight="1" x14ac:dyDescent="0.15">
      <c r="A262" s="4" t="s">
        <v>567</v>
      </c>
      <c r="B262" s="5" t="s">
        <v>626</v>
      </c>
      <c r="C262" s="57">
        <f>IF(C74=" ",0,C74)</f>
        <v>29.756799999999998</v>
      </c>
      <c r="D262" s="57">
        <f t="shared" ref="D262:AY262" si="121">IF(D74=" ",0,D74)</f>
        <v>0</v>
      </c>
      <c r="E262" s="57">
        <f t="shared" si="121"/>
        <v>25.870290000000001</v>
      </c>
      <c r="F262" s="57">
        <f t="shared" si="121"/>
        <v>0</v>
      </c>
      <c r="G262" s="57">
        <f t="shared" si="121"/>
        <v>35.756889999999999</v>
      </c>
      <c r="H262" s="57">
        <f t="shared" si="121"/>
        <v>0</v>
      </c>
      <c r="I262" s="57">
        <f t="shared" si="121"/>
        <v>55.596049999999998</v>
      </c>
      <c r="J262" s="57">
        <f t="shared" si="121"/>
        <v>55.596040000000002</v>
      </c>
      <c r="K262" s="57">
        <f t="shared" si="121"/>
        <v>0</v>
      </c>
      <c r="L262" s="57">
        <f t="shared" si="121"/>
        <v>69.369240000000005</v>
      </c>
      <c r="M262" s="57">
        <f t="shared" si="121"/>
        <v>0</v>
      </c>
      <c r="N262" s="57">
        <f t="shared" si="121"/>
        <v>18.238289999999999</v>
      </c>
      <c r="O262" s="57">
        <f t="shared" si="121"/>
        <v>0</v>
      </c>
      <c r="P262" s="57">
        <f t="shared" si="121"/>
        <v>29.232759999999999</v>
      </c>
      <c r="Q262" s="57">
        <f t="shared" si="121"/>
        <v>0</v>
      </c>
      <c r="R262" s="57">
        <f t="shared" si="121"/>
        <v>48.144799999999996</v>
      </c>
      <c r="S262" s="57">
        <f t="shared" si="121"/>
        <v>33.825369999999999</v>
      </c>
      <c r="T262" s="57">
        <f t="shared" si="121"/>
        <v>0</v>
      </c>
      <c r="U262" s="57">
        <f t="shared" si="121"/>
        <v>0</v>
      </c>
      <c r="V262" s="57">
        <f t="shared" si="121"/>
        <v>0</v>
      </c>
      <c r="W262" s="57">
        <f t="shared" si="121"/>
        <v>26.124929999999999</v>
      </c>
      <c r="X262" s="57">
        <f t="shared" si="121"/>
        <v>0</v>
      </c>
      <c r="Y262" s="57">
        <f t="shared" si="121"/>
        <v>0</v>
      </c>
      <c r="Z262" s="57">
        <f t="shared" si="121"/>
        <v>0</v>
      </c>
      <c r="AA262" s="57">
        <f t="shared" si="121"/>
        <v>0</v>
      </c>
      <c r="AB262" s="57">
        <f t="shared" si="121"/>
        <v>28.768049999999999</v>
      </c>
      <c r="AC262" s="57">
        <f t="shared" si="121"/>
        <v>55.596060000000001</v>
      </c>
      <c r="AD262" s="57">
        <f t="shared" si="121"/>
        <v>0</v>
      </c>
      <c r="AE262" s="57">
        <f t="shared" si="121"/>
        <v>22.376370000000001</v>
      </c>
      <c r="AF262" s="57">
        <f t="shared" si="121"/>
        <v>55.595689999999998</v>
      </c>
      <c r="AG262" s="57">
        <f t="shared" si="121"/>
        <v>0</v>
      </c>
      <c r="AH262" s="57">
        <f t="shared" si="121"/>
        <v>69.347170000000006</v>
      </c>
      <c r="AI262" s="57">
        <f t="shared" si="121"/>
        <v>69.354669999999999</v>
      </c>
      <c r="AJ262" s="57">
        <f t="shared" si="121"/>
        <v>69.366010000000003</v>
      </c>
      <c r="AK262" s="57">
        <f t="shared" si="121"/>
        <v>0</v>
      </c>
      <c r="AL262" s="57">
        <f t="shared" si="121"/>
        <v>0</v>
      </c>
      <c r="AM262" s="57">
        <f t="shared" si="121"/>
        <v>70.252960000000002</v>
      </c>
      <c r="AN262" s="57">
        <f t="shared" si="121"/>
        <v>27.278939999999999</v>
      </c>
      <c r="AO262" s="57">
        <f t="shared" si="121"/>
        <v>0</v>
      </c>
      <c r="AP262" s="57">
        <f t="shared" si="121"/>
        <v>0</v>
      </c>
      <c r="AQ262" s="57">
        <f t="shared" si="121"/>
        <v>0</v>
      </c>
      <c r="AR262" s="57">
        <f t="shared" si="121"/>
        <v>0</v>
      </c>
      <c r="AS262" s="57">
        <f t="shared" si="121"/>
        <v>0</v>
      </c>
      <c r="AT262" s="57">
        <f t="shared" si="121"/>
        <v>0</v>
      </c>
      <c r="AU262" s="57">
        <f t="shared" si="121"/>
        <v>0</v>
      </c>
      <c r="AV262" s="57">
        <f t="shared" si="121"/>
        <v>70.252960000000002</v>
      </c>
      <c r="AW262" s="57">
        <f t="shared" si="121"/>
        <v>70.006290000000007</v>
      </c>
      <c r="AX262" s="57">
        <f t="shared" si="121"/>
        <v>70.006290000000007</v>
      </c>
      <c r="AY262" s="57">
        <f t="shared" si="121"/>
        <v>69.373480000000001</v>
      </c>
      <c r="AZ262" s="57">
        <f>IF(AZ74=" ",0,AZ74)</f>
        <v>59.72775</v>
      </c>
      <c r="BA262" s="57">
        <f>IF(BA74=" ",0,BA74)</f>
        <v>69.334040000000002</v>
      </c>
      <c r="BB262" s="57">
        <f>IF(BB74=" ",0,BB74)</f>
        <v>59.699849999999998</v>
      </c>
      <c r="BC262" s="57">
        <f>IF(BC74=" ",0,BC74)</f>
        <v>68.229069999999993</v>
      </c>
      <c r="BD262" s="57">
        <f>IF(BD74=" ",0,BD74)</f>
        <v>65.820040000000006</v>
      </c>
      <c r="BE262" s="57">
        <f t="shared" ref="BE262:BZ262" si="122">IF(BE74=" ",0,BE74)</f>
        <v>69.374170000000007</v>
      </c>
      <c r="BF262" s="57">
        <f t="shared" si="122"/>
        <v>69.351759999999999</v>
      </c>
      <c r="BG262" s="57">
        <f t="shared" si="122"/>
        <v>69.36345</v>
      </c>
      <c r="BH262" s="57">
        <f t="shared" si="122"/>
        <v>0</v>
      </c>
      <c r="BI262" s="57">
        <f t="shared" si="122"/>
        <v>0</v>
      </c>
      <c r="BJ262" s="57">
        <f t="shared" si="122"/>
        <v>0</v>
      </c>
      <c r="BK262" s="57">
        <f t="shared" si="122"/>
        <v>69.13552</v>
      </c>
      <c r="BL262" s="57">
        <f t="shared" si="122"/>
        <v>0</v>
      </c>
      <c r="BM262" s="57">
        <f t="shared" si="122"/>
        <v>0</v>
      </c>
      <c r="BN262" s="57">
        <f t="shared" si="122"/>
        <v>0</v>
      </c>
      <c r="BO262" s="57">
        <f t="shared" si="122"/>
        <v>0</v>
      </c>
      <c r="BP262" s="57">
        <f t="shared" si="122"/>
        <v>0</v>
      </c>
      <c r="BQ262" s="57">
        <f t="shared" si="122"/>
        <v>67.198750000000004</v>
      </c>
      <c r="BR262" s="57">
        <f t="shared" si="122"/>
        <v>37.491109999999999</v>
      </c>
      <c r="BS262" s="57">
        <f t="shared" si="122"/>
        <v>70.142169999999993</v>
      </c>
      <c r="BT262" s="57">
        <f t="shared" si="122"/>
        <v>70.131290000000007</v>
      </c>
      <c r="BU262" s="57">
        <f t="shared" si="122"/>
        <v>70.006290000000007</v>
      </c>
      <c r="BV262" s="57">
        <f t="shared" si="122"/>
        <v>59.768639999999998</v>
      </c>
      <c r="BW262" s="57">
        <f t="shared" si="122"/>
        <v>59.712310000000002</v>
      </c>
      <c r="BX262" s="57">
        <f t="shared" si="122"/>
        <v>70.006290000000007</v>
      </c>
      <c r="BY262" s="57">
        <f t="shared" si="122"/>
        <v>68.004069999999999</v>
      </c>
      <c r="BZ262" s="57">
        <f t="shared" si="122"/>
        <v>70.006290000000007</v>
      </c>
      <c r="CA262" s="57">
        <f>IF(CA74=" ",0,CA74)</f>
        <v>65.828909999999993</v>
      </c>
      <c r="CB262" s="57">
        <f>IF(CB74=" ",0,CB74)</f>
        <v>69.374170000000007</v>
      </c>
      <c r="CC262" s="57"/>
      <c r="CD262" s="57"/>
      <c r="CE262" s="57"/>
      <c r="CF262" s="57"/>
      <c r="CG262" s="57"/>
      <c r="CH262" s="57"/>
      <c r="CI262" s="57"/>
      <c r="CJ262" s="57"/>
      <c r="CK262" s="57"/>
      <c r="CL262" s="57"/>
      <c r="CM262" s="57"/>
      <c r="CN262" s="57"/>
      <c r="CO262" s="57"/>
      <c r="CP262" s="57"/>
      <c r="CQ262" s="57"/>
      <c r="CR262" s="57"/>
      <c r="CS262" s="57"/>
      <c r="CT262" s="57"/>
      <c r="CU262" s="57"/>
      <c r="CV262" s="57"/>
      <c r="CW262" s="57"/>
      <c r="CX262" s="57"/>
      <c r="CY262" s="57"/>
      <c r="CZ262" s="57"/>
      <c r="DA262" s="57"/>
      <c r="DB262" s="57"/>
      <c r="DC262" s="57"/>
      <c r="DD262" s="57"/>
      <c r="DE262" s="57"/>
      <c r="DF262" s="57"/>
      <c r="DG262" s="57"/>
      <c r="DH262" s="57"/>
      <c r="DI262" s="57"/>
      <c r="DJ262" s="57"/>
      <c r="DK262" s="57"/>
      <c r="DL262" s="57"/>
      <c r="DM262" s="57"/>
      <c r="DN262" s="57"/>
      <c r="DO262" s="57"/>
      <c r="DP262" s="57"/>
      <c r="DQ262" s="57"/>
      <c r="DR262" s="57"/>
      <c r="DS262" s="57"/>
      <c r="DT262" s="57"/>
      <c r="DU262" s="57"/>
      <c r="DV262" s="57"/>
      <c r="DW262" s="57"/>
      <c r="DX262" s="57"/>
      <c r="DY262" s="57"/>
      <c r="DZ262" s="57"/>
      <c r="EA262" s="57"/>
      <c r="EB262" s="57"/>
      <c r="EC262" s="57"/>
      <c r="ED262" s="57"/>
      <c r="EE262" s="57"/>
      <c r="EF262" s="57"/>
      <c r="EG262" s="57"/>
      <c r="EH262" s="57"/>
      <c r="EI262" s="57"/>
      <c r="EJ262" s="57"/>
      <c r="EK262" s="57"/>
      <c r="EL262" s="57"/>
      <c r="EM262" s="57"/>
      <c r="EN262" s="57"/>
      <c r="EO262" s="57"/>
      <c r="EP262" s="57"/>
      <c r="EQ262" s="57"/>
      <c r="ER262" s="57"/>
      <c r="ES262" s="57"/>
      <c r="ET262" s="57"/>
      <c r="EU262" s="57"/>
      <c r="EV262" s="57"/>
      <c r="EW262" s="57"/>
      <c r="EX262" s="57"/>
      <c r="EY262" s="57"/>
      <c r="EZ262" s="57"/>
      <c r="FA262" s="57"/>
      <c r="FB262" s="57"/>
      <c r="FC262" s="57"/>
      <c r="FD262" s="57"/>
      <c r="FE262" s="57"/>
      <c r="FF262" s="57"/>
      <c r="FG262" s="57"/>
      <c r="FH262" s="57"/>
      <c r="FI262" s="57"/>
      <c r="FJ262" s="57"/>
      <c r="FK262" s="57"/>
      <c r="FL262" s="57"/>
      <c r="FM262" s="57"/>
      <c r="FN262" s="57"/>
      <c r="FO262" s="57"/>
      <c r="FP262" s="57"/>
      <c r="FQ262" s="57"/>
      <c r="FR262" s="57"/>
      <c r="FS262" s="57"/>
      <c r="FT262" s="57"/>
      <c r="FU262" s="57"/>
      <c r="FV262" s="57"/>
      <c r="FW262" s="57"/>
      <c r="FX262" s="57"/>
      <c r="FY262" s="57"/>
      <c r="FZ262" s="57"/>
      <c r="GA262" s="57"/>
      <c r="GB262" s="57"/>
      <c r="GC262" s="57"/>
      <c r="GD262" s="57"/>
      <c r="GE262" s="57"/>
      <c r="GF262" s="57"/>
      <c r="GG262" s="57"/>
      <c r="GH262" s="57"/>
      <c r="GI262" s="57"/>
      <c r="GJ262" s="57"/>
      <c r="GK262" s="57"/>
      <c r="GL262" s="57"/>
      <c r="GM262" s="57"/>
      <c r="GN262" s="57"/>
      <c r="GO262" s="57"/>
      <c r="GP262" s="57"/>
      <c r="GQ262" s="57"/>
      <c r="GR262" s="57"/>
      <c r="GS262" s="57"/>
      <c r="GT262" s="57"/>
      <c r="GU262" s="57"/>
      <c r="GV262" s="57"/>
      <c r="GW262" s="57"/>
      <c r="GX262" s="57"/>
      <c r="GY262" s="57"/>
      <c r="GZ262" s="57"/>
      <c r="HA262" s="57"/>
      <c r="HB262" s="57"/>
      <c r="HC262" s="57"/>
      <c r="HD262" s="57"/>
      <c r="HE262" s="57"/>
      <c r="HF262" s="57"/>
      <c r="HG262" s="57"/>
      <c r="HH262" s="57"/>
      <c r="HI262" s="57"/>
      <c r="HJ262" s="57"/>
      <c r="HK262" s="57"/>
      <c r="HL262" s="57"/>
      <c r="HM262" s="57"/>
      <c r="HN262" s="57"/>
      <c r="HO262" s="57"/>
      <c r="HP262" s="57"/>
      <c r="HQ262" s="57"/>
      <c r="HR262" s="57"/>
      <c r="HS262" s="57"/>
      <c r="HT262" s="57"/>
      <c r="HU262" s="57"/>
      <c r="HV262" s="57"/>
      <c r="HW262" s="57"/>
      <c r="HX262" s="57"/>
      <c r="HY262" s="57"/>
      <c r="HZ262" s="57"/>
      <c r="IA262" s="57"/>
      <c r="IB262" s="57"/>
      <c r="IC262" s="57"/>
      <c r="ID262" s="57"/>
      <c r="IE262" s="57"/>
      <c r="IF262" s="57"/>
      <c r="IG262" s="57"/>
      <c r="IH262" s="57"/>
      <c r="II262" s="57"/>
      <c r="IJ262" s="57"/>
      <c r="IK262" s="57"/>
      <c r="IL262" s="57"/>
      <c r="IM262" s="57"/>
      <c r="IN262" s="57"/>
      <c r="IO262" s="57"/>
      <c r="IP262" s="57"/>
      <c r="IQ262" s="57"/>
      <c r="IR262" s="57"/>
      <c r="IS262" s="57"/>
      <c r="IT262" s="57"/>
    </row>
    <row r="263" spans="1:254" ht="12" customHeight="1" x14ac:dyDescent="0.15">
      <c r="A263" s="4" t="s">
        <v>578</v>
      </c>
      <c r="B263" s="5" t="s">
        <v>622</v>
      </c>
      <c r="C263" s="58" t="str">
        <f>CONCATENATE(IF(C256=0,"",CONCATENATE(FIXED(C256,3),"(V)")),IF(C259=0,"",CONCATENATE(" ",FIXED(C259,3),"(L)")))</f>
        <v xml:space="preserve"> 3.197(L)</v>
      </c>
      <c r="D263" s="58" t="str">
        <f t="shared" ref="D263:AY263" si="123">CONCATENATE(IF(D256=0,"",CONCATENATE(FIXED(D256,3),"(V)")),IF(D259=0,"",CONCATENATE(" ",FIXED(D259,3),"(L)")))</f>
        <v>3.129(V)</v>
      </c>
      <c r="E263" s="58" t="str">
        <f t="shared" si="123"/>
        <v xml:space="preserve"> 3.336(L)</v>
      </c>
      <c r="F263" s="58" t="str">
        <f t="shared" si="123"/>
        <v>2.323(V)</v>
      </c>
      <c r="G263" s="58" t="str">
        <f t="shared" si="123"/>
        <v xml:space="preserve"> 3.141(L)</v>
      </c>
      <c r="H263" s="58" t="str">
        <f t="shared" si="123"/>
        <v>1.581(V)</v>
      </c>
      <c r="I263" s="58" t="str">
        <f t="shared" si="123"/>
        <v xml:space="preserve"> 2.812(L)</v>
      </c>
      <c r="J263" s="58" t="str">
        <f t="shared" si="123"/>
        <v xml:space="preserve"> 2.812(L)</v>
      </c>
      <c r="K263" s="58" t="str">
        <f t="shared" si="123"/>
        <v>1.078(V)</v>
      </c>
      <c r="L263" s="58" t="str">
        <f t="shared" si="123"/>
        <v xml:space="preserve"> 4.053(L)</v>
      </c>
      <c r="M263" s="58" t="str">
        <f t="shared" si="123"/>
        <v>1.067(V)</v>
      </c>
      <c r="N263" s="58" t="str">
        <f t="shared" si="123"/>
        <v xml:space="preserve"> 3.381(L)</v>
      </c>
      <c r="O263" s="58" t="str">
        <f t="shared" si="123"/>
        <v>3.573(V)</v>
      </c>
      <c r="P263" s="58" t="str">
        <f t="shared" si="123"/>
        <v xml:space="preserve"> 2.910(L)</v>
      </c>
      <c r="Q263" s="58" t="str">
        <f t="shared" si="123"/>
        <v>1.984(V)</v>
      </c>
      <c r="R263" s="58" t="str">
        <f t="shared" si="123"/>
        <v xml:space="preserve"> 2.439(L)</v>
      </c>
      <c r="S263" s="58" t="str">
        <f t="shared" si="123"/>
        <v>3.458(V) 2.563(L)</v>
      </c>
      <c r="T263" s="58" t="str">
        <f t="shared" si="123"/>
        <v>1.088(V)</v>
      </c>
      <c r="U263" s="58" t="str">
        <f t="shared" si="123"/>
        <v>4.057(V)</v>
      </c>
      <c r="V263" s="58" t="str">
        <f t="shared" si="123"/>
        <v>4.042(V)</v>
      </c>
      <c r="W263" s="58" t="str">
        <f t="shared" si="123"/>
        <v xml:space="preserve"> 2.091(L)</v>
      </c>
      <c r="X263" s="58" t="str">
        <f t="shared" si="123"/>
        <v>1.216(V)</v>
      </c>
      <c r="Y263" s="58" t="str">
        <f t="shared" si="123"/>
        <v>1.100(V)</v>
      </c>
      <c r="Z263" s="58" t="str">
        <f t="shared" si="123"/>
        <v>1.085(V)</v>
      </c>
      <c r="AA263" s="58" t="str">
        <f t="shared" si="123"/>
        <v>1.086(V)</v>
      </c>
      <c r="AB263" s="58" t="str">
        <f t="shared" si="123"/>
        <v xml:space="preserve"> 1.896(L)</v>
      </c>
      <c r="AC263" s="58" t="str">
        <f t="shared" si="123"/>
        <v xml:space="preserve"> 2.812(L)</v>
      </c>
      <c r="AD263" s="58" t="str">
        <f t="shared" si="123"/>
        <v>3.740(V)</v>
      </c>
      <c r="AE263" s="58" t="str">
        <f t="shared" si="123"/>
        <v xml:space="preserve"> 2.170(L)</v>
      </c>
      <c r="AF263" s="58" t="str">
        <f t="shared" si="123"/>
        <v xml:space="preserve"> 2.812(L)</v>
      </c>
      <c r="AG263" s="58" t="str">
        <f t="shared" si="123"/>
        <v>1.563(V)</v>
      </c>
      <c r="AH263" s="58" t="str">
        <f t="shared" si="123"/>
        <v xml:space="preserve"> 4.056(L)</v>
      </c>
      <c r="AI263" s="58" t="str">
        <f t="shared" si="123"/>
        <v xml:space="preserve"> 4.058(L)</v>
      </c>
      <c r="AJ263" s="58" t="str">
        <f t="shared" si="123"/>
        <v xml:space="preserve"> 4.057(L)</v>
      </c>
      <c r="AK263" s="58" t="str">
        <f t="shared" si="123"/>
        <v>1.042(V)</v>
      </c>
      <c r="AL263" s="58" t="str">
        <f t="shared" si="123"/>
        <v>1.044(V)</v>
      </c>
      <c r="AM263" s="58" t="str">
        <f t="shared" si="123"/>
        <v xml:space="preserve"> 4.064(L)</v>
      </c>
      <c r="AN263" s="58" t="str">
        <f t="shared" si="123"/>
        <v xml:space="preserve"> 1.600(L)</v>
      </c>
      <c r="AO263" s="58" t="str">
        <f t="shared" si="123"/>
        <v>1.070(V)</v>
      </c>
      <c r="AP263" s="58" t="str">
        <f t="shared" si="123"/>
        <v>1.067(V)</v>
      </c>
      <c r="AQ263" s="58" t="str">
        <f t="shared" si="123"/>
        <v>1.061(V)</v>
      </c>
      <c r="AR263" s="58" t="str">
        <f t="shared" si="123"/>
        <v>1.050(V)</v>
      </c>
      <c r="AS263" s="58" t="str">
        <f t="shared" si="123"/>
        <v>1.067(V)</v>
      </c>
      <c r="AT263" s="58" t="str">
        <f t="shared" si="123"/>
        <v>1.049(V)</v>
      </c>
      <c r="AU263" s="58" t="str">
        <f t="shared" si="123"/>
        <v>1.072(V)</v>
      </c>
      <c r="AV263" s="58" t="str">
        <f t="shared" si="123"/>
        <v xml:space="preserve"> 4.065(L)</v>
      </c>
      <c r="AW263" s="58" t="str">
        <f t="shared" si="123"/>
        <v xml:space="preserve"> 4.063(L)</v>
      </c>
      <c r="AX263" s="58" t="str">
        <f t="shared" si="123"/>
        <v xml:space="preserve"> 4.063(L)</v>
      </c>
      <c r="AY263" s="58" t="str">
        <f t="shared" si="123"/>
        <v xml:space="preserve"> 4.061(L)</v>
      </c>
      <c r="AZ263" s="58" t="str">
        <f t="shared" ref="AZ263:BD265" si="124">CONCATENATE(IF(AZ256=0,"",CONCATENATE(FIXED(AZ256,3),"(V)")),IF(AZ259=0,"",CONCATENATE(" ",FIXED(AZ259,3),"(L)")))</f>
        <v xml:space="preserve"> 3.197(L)</v>
      </c>
      <c r="BA263" s="58" t="str">
        <f t="shared" si="124"/>
        <v xml:space="preserve"> 4.025(L)</v>
      </c>
      <c r="BB263" s="58" t="str">
        <f t="shared" si="124"/>
        <v xml:space="preserve"> 3.197(L)</v>
      </c>
      <c r="BC263" s="58" t="str">
        <f t="shared" si="124"/>
        <v xml:space="preserve"> 3.998(L)</v>
      </c>
      <c r="BD263" s="58" t="str">
        <f t="shared" si="124"/>
        <v xml:space="preserve"> 4.030(L)</v>
      </c>
      <c r="BE263" s="58" t="str">
        <f t="shared" ref="BE263:BZ263" si="125">CONCATENATE(IF(BE256=0,"",CONCATENATE(FIXED(BE256,3),"(V)")),IF(BE259=0,"",CONCATENATE(" ",FIXED(BE259,3),"(L)")))</f>
        <v xml:space="preserve"> 4.032(L)</v>
      </c>
      <c r="BF263" s="58" t="str">
        <f t="shared" si="125"/>
        <v xml:space="preserve"> 4.032(L)</v>
      </c>
      <c r="BG263" s="58" t="str">
        <f t="shared" si="125"/>
        <v xml:space="preserve"> 4.057(L)</v>
      </c>
      <c r="BH263" s="58" t="str">
        <f t="shared" si="125"/>
        <v/>
      </c>
      <c r="BI263" s="58" t="str">
        <f t="shared" si="125"/>
        <v/>
      </c>
      <c r="BJ263" s="58" t="str">
        <f t="shared" si="125"/>
        <v/>
      </c>
      <c r="BK263" s="58" t="str">
        <f t="shared" si="125"/>
        <v xml:space="preserve"> 4.035(L)</v>
      </c>
      <c r="BL263" s="58" t="str">
        <f t="shared" si="125"/>
        <v/>
      </c>
      <c r="BM263" s="58" t="str">
        <f t="shared" si="125"/>
        <v/>
      </c>
      <c r="BN263" s="58" t="str">
        <f t="shared" si="125"/>
        <v/>
      </c>
      <c r="BO263" s="58" t="str">
        <f t="shared" si="125"/>
        <v/>
      </c>
      <c r="BP263" s="58" t="str">
        <f t="shared" si="125"/>
        <v/>
      </c>
      <c r="BQ263" s="58" t="str">
        <f t="shared" si="125"/>
        <v xml:space="preserve"> 3.837(L)</v>
      </c>
      <c r="BR263" s="58" t="str">
        <f t="shared" si="125"/>
        <v>2.789(V) 2.126(L)</v>
      </c>
      <c r="BS263" s="58" t="str">
        <f t="shared" si="125"/>
        <v xml:space="preserve"> 4.064(L)</v>
      </c>
      <c r="BT263" s="58" t="str">
        <f t="shared" si="125"/>
        <v xml:space="preserve"> 4.064(L)</v>
      </c>
      <c r="BU263" s="58" t="str">
        <f t="shared" si="125"/>
        <v xml:space="preserve"> 4.063(L)</v>
      </c>
      <c r="BV263" s="58" t="str">
        <f t="shared" si="125"/>
        <v xml:space="preserve"> 3.196(L)</v>
      </c>
      <c r="BW263" s="58" t="str">
        <f t="shared" si="125"/>
        <v xml:space="preserve"> 3.197(L)</v>
      </c>
      <c r="BX263" s="58" t="str">
        <f t="shared" si="125"/>
        <v xml:space="preserve"> 4.063(L)</v>
      </c>
      <c r="BY263" s="58" t="str">
        <f t="shared" si="125"/>
        <v xml:space="preserve"> 3.983(L)</v>
      </c>
      <c r="BZ263" s="58" t="str">
        <f t="shared" si="125"/>
        <v xml:space="preserve"> 4.063(L)</v>
      </c>
      <c r="CA263" s="58" t="str">
        <f t="shared" ref="CA263:CB265" si="126">CONCATENATE(IF(CA256=0,"",CONCATENATE(FIXED(CA256,3),"(V)")),IF(CA259=0,"",CONCATENATE(" ",FIXED(CA259,3),"(L)")))</f>
        <v xml:space="preserve"> 4.031(L)</v>
      </c>
      <c r="CB263" s="58" t="str">
        <f t="shared" si="126"/>
        <v xml:space="preserve"> 4.032(L)</v>
      </c>
      <c r="CC263" s="58"/>
      <c r="CD263" s="58"/>
      <c r="CE263" s="58"/>
      <c r="CF263" s="58"/>
      <c r="CG263" s="58"/>
      <c r="CH263" s="58"/>
      <c r="CI263" s="58"/>
      <c r="CJ263" s="58"/>
      <c r="CK263" s="58"/>
      <c r="CL263" s="58"/>
      <c r="CM263" s="58"/>
      <c r="CN263" s="58"/>
      <c r="CO263" s="58"/>
      <c r="CP263" s="58"/>
      <c r="CQ263" s="58"/>
      <c r="CR263" s="58"/>
      <c r="CS263" s="58"/>
      <c r="CT263" s="58"/>
      <c r="CU263" s="58"/>
      <c r="CV263" s="58"/>
      <c r="CW263" s="58"/>
      <c r="CX263" s="58"/>
      <c r="CY263" s="58"/>
      <c r="CZ263" s="58"/>
      <c r="DA263" s="58"/>
      <c r="DB263" s="58"/>
      <c r="DC263" s="58"/>
      <c r="DD263" s="58"/>
      <c r="DE263" s="58"/>
      <c r="DF263" s="58"/>
      <c r="DG263" s="58"/>
      <c r="DH263" s="58"/>
      <c r="DI263" s="58"/>
      <c r="DJ263" s="58"/>
      <c r="DK263" s="58"/>
      <c r="DL263" s="58"/>
      <c r="DM263" s="58"/>
      <c r="DN263" s="58"/>
      <c r="DO263" s="58"/>
      <c r="DP263" s="58"/>
      <c r="DQ263" s="58"/>
      <c r="DR263" s="58"/>
      <c r="DS263" s="58"/>
      <c r="DT263" s="58"/>
      <c r="DU263" s="58"/>
      <c r="DV263" s="58"/>
      <c r="DW263" s="58"/>
      <c r="DX263" s="58"/>
      <c r="DY263" s="58"/>
      <c r="DZ263" s="58"/>
      <c r="EA263" s="58"/>
      <c r="EB263" s="58"/>
      <c r="EC263" s="58"/>
      <c r="ED263" s="58"/>
      <c r="EE263" s="58"/>
      <c r="EF263" s="58"/>
      <c r="EG263" s="58"/>
      <c r="EH263" s="58"/>
      <c r="EI263" s="58"/>
      <c r="EJ263" s="58"/>
      <c r="EK263" s="58"/>
      <c r="EL263" s="58"/>
      <c r="EM263" s="58"/>
      <c r="EN263" s="58"/>
      <c r="EO263" s="58"/>
      <c r="EP263" s="58"/>
      <c r="EQ263" s="58"/>
      <c r="ER263" s="58"/>
      <c r="ES263" s="58"/>
      <c r="ET263" s="58"/>
      <c r="EU263" s="58"/>
      <c r="EV263" s="58"/>
      <c r="EW263" s="58"/>
      <c r="EX263" s="58"/>
      <c r="EY263" s="58"/>
      <c r="EZ263" s="58"/>
      <c r="FA263" s="58"/>
      <c r="FB263" s="58"/>
      <c r="FC263" s="58"/>
      <c r="FD263" s="58"/>
      <c r="FE263" s="58"/>
      <c r="FF263" s="58"/>
      <c r="FG263" s="58"/>
      <c r="FH263" s="58"/>
      <c r="FI263" s="58"/>
      <c r="FJ263" s="58"/>
      <c r="FK263" s="58"/>
      <c r="FL263" s="58"/>
      <c r="FM263" s="58"/>
      <c r="FN263" s="58"/>
      <c r="FO263" s="58"/>
      <c r="FP263" s="58"/>
      <c r="FQ263" s="58"/>
      <c r="FR263" s="58"/>
      <c r="FS263" s="58"/>
      <c r="FT263" s="58"/>
      <c r="FU263" s="58"/>
      <c r="FV263" s="58"/>
      <c r="FW263" s="58"/>
      <c r="FX263" s="58"/>
      <c r="FY263" s="58"/>
      <c r="FZ263" s="58"/>
      <c r="GA263" s="58"/>
      <c r="GB263" s="58"/>
      <c r="GC263" s="58"/>
      <c r="GD263" s="58"/>
      <c r="GE263" s="58"/>
      <c r="GF263" s="58"/>
      <c r="GG263" s="58"/>
      <c r="GH263" s="58"/>
      <c r="GI263" s="58"/>
      <c r="GJ263" s="58"/>
      <c r="GK263" s="58"/>
      <c r="GL263" s="58"/>
      <c r="GM263" s="58"/>
      <c r="GN263" s="58"/>
      <c r="GO263" s="58"/>
      <c r="GP263" s="58"/>
      <c r="GQ263" s="58"/>
      <c r="GR263" s="58"/>
      <c r="GS263" s="58"/>
      <c r="GT263" s="58"/>
      <c r="GU263" s="58"/>
      <c r="GV263" s="58"/>
      <c r="GW263" s="58"/>
      <c r="GX263" s="58"/>
      <c r="GY263" s="58"/>
      <c r="GZ263" s="58"/>
      <c r="HA263" s="58"/>
      <c r="HB263" s="58"/>
      <c r="HC263" s="58"/>
      <c r="HD263" s="58"/>
      <c r="HE263" s="58"/>
      <c r="HF263" s="58"/>
      <c r="HG263" s="58"/>
      <c r="HH263" s="58"/>
      <c r="HI263" s="58"/>
      <c r="HJ263" s="58"/>
      <c r="HK263" s="58"/>
      <c r="HL263" s="58"/>
      <c r="HM263" s="58"/>
      <c r="HN263" s="58"/>
      <c r="HO263" s="58"/>
      <c r="HP263" s="58"/>
      <c r="HQ263" s="58"/>
      <c r="HR263" s="58"/>
      <c r="HS263" s="58"/>
      <c r="HT263" s="58"/>
      <c r="HU263" s="58"/>
      <c r="HV263" s="58"/>
      <c r="HW263" s="58"/>
      <c r="HX263" s="58"/>
      <c r="HY263" s="58"/>
      <c r="HZ263" s="58"/>
      <c r="IA263" s="58"/>
      <c r="IB263" s="58"/>
      <c r="IC263" s="58"/>
      <c r="ID263" s="58"/>
      <c r="IE263" s="58"/>
      <c r="IF263" s="58"/>
      <c r="IG263" s="58"/>
      <c r="IH263" s="58"/>
      <c r="II263" s="58"/>
      <c r="IJ263" s="58"/>
      <c r="IK263" s="58"/>
      <c r="IL263" s="58"/>
      <c r="IM263" s="58"/>
      <c r="IN263" s="58"/>
      <c r="IO263" s="58"/>
      <c r="IP263" s="58"/>
      <c r="IQ263" s="58"/>
      <c r="IR263" s="58"/>
      <c r="IS263" s="58"/>
      <c r="IT263" s="58"/>
    </row>
    <row r="264" spans="1:254" ht="12" customHeight="1" x14ac:dyDescent="0.15">
      <c r="A264" s="4" t="s">
        <v>574</v>
      </c>
      <c r="B264" s="5" t="s">
        <v>624</v>
      </c>
      <c r="C264" s="58" t="str">
        <f>CONCATENATE(IF(C257=0,"",CONCATENATE(FIXED(C257,3),"(V)")),IF(C260=0,"",CONCATENATE(" ",FIXED(C260,3),"(L)")))</f>
        <v xml:space="preserve"> 0.144(L)</v>
      </c>
      <c r="D264" s="58" t="str">
        <f t="shared" ref="D264:AY264" si="127">CONCATENATE(IF(D257=0,"",CONCATENATE(FIXED(D257,3),"(V)")),IF(D260=0,"",CONCATENATE(" ",FIXED(D260,3),"(L)")))</f>
        <v>0.031(V)</v>
      </c>
      <c r="E264" s="58" t="str">
        <f t="shared" si="127"/>
        <v xml:space="preserve"> 0.138(L)</v>
      </c>
      <c r="F264" s="58" t="str">
        <f t="shared" si="127"/>
        <v>0.031(V)</v>
      </c>
      <c r="G264" s="58" t="str">
        <f t="shared" si="127"/>
        <v xml:space="preserve"> 0.155(L)</v>
      </c>
      <c r="H264" s="58" t="str">
        <f t="shared" si="127"/>
        <v>0.031(V)</v>
      </c>
      <c r="I264" s="58" t="str">
        <f t="shared" si="127"/>
        <v xml:space="preserve"> 0.192(L)</v>
      </c>
      <c r="J264" s="58" t="str">
        <f t="shared" si="127"/>
        <v xml:space="preserve"> 0.192(L)</v>
      </c>
      <c r="K264" s="58" t="str">
        <f t="shared" si="127"/>
        <v>0.027(V)</v>
      </c>
      <c r="L264" s="58" t="str">
        <f t="shared" si="127"/>
        <v xml:space="preserve"> 0.610(L)</v>
      </c>
      <c r="M264" s="58" t="str">
        <f t="shared" si="127"/>
        <v>0.027(V)</v>
      </c>
      <c r="N264" s="58" t="str">
        <f t="shared" si="127"/>
        <v xml:space="preserve"> 0.129(L)</v>
      </c>
      <c r="O264" s="58" t="str">
        <f t="shared" si="127"/>
        <v>0.028(V)</v>
      </c>
      <c r="P264" s="58" t="str">
        <f t="shared" si="127"/>
        <v xml:space="preserve"> 0.145(L)</v>
      </c>
      <c r="Q264" s="58" t="str">
        <f t="shared" si="127"/>
        <v>0.029(V)</v>
      </c>
      <c r="R264" s="58" t="str">
        <f t="shared" si="127"/>
        <v xml:space="preserve"> 0.172(L)</v>
      </c>
      <c r="S264" s="58" t="str">
        <f t="shared" si="127"/>
        <v>0.021(V) 0.152(L)</v>
      </c>
      <c r="T264" s="58" t="str">
        <f t="shared" si="127"/>
        <v>0.027(V)</v>
      </c>
      <c r="U264" s="58" t="str">
        <f t="shared" si="127"/>
        <v>0.024(V)</v>
      </c>
      <c r="V264" s="58" t="str">
        <f t="shared" si="127"/>
        <v>0.019(V)</v>
      </c>
      <c r="W264" s="58" t="str">
        <f t="shared" si="127"/>
        <v xml:space="preserve"> 0.147(L)</v>
      </c>
      <c r="X264" s="58" t="str">
        <f t="shared" si="127"/>
        <v>0.026(V)</v>
      </c>
      <c r="Y264" s="58" t="str">
        <f t="shared" si="127"/>
        <v>0.025(V)</v>
      </c>
      <c r="Z264" s="58" t="str">
        <f t="shared" si="127"/>
        <v>0.025(V)</v>
      </c>
      <c r="AA264" s="58" t="str">
        <f t="shared" si="127"/>
        <v>0.027(V)</v>
      </c>
      <c r="AB264" s="58" t="str">
        <f t="shared" si="127"/>
        <v xml:space="preserve"> 0.142(L)</v>
      </c>
      <c r="AC264" s="58" t="str">
        <f t="shared" si="127"/>
        <v xml:space="preserve"> 0.192(L)</v>
      </c>
      <c r="AD264" s="58" t="str">
        <f t="shared" si="127"/>
        <v>0.021(V)</v>
      </c>
      <c r="AE264" s="58" t="str">
        <f t="shared" si="127"/>
        <v xml:space="preserve"> 0.134(L)</v>
      </c>
      <c r="AF264" s="58" t="str">
        <f t="shared" si="127"/>
        <v xml:space="preserve"> 0.192(L)</v>
      </c>
      <c r="AG264" s="58" t="str">
        <f t="shared" si="127"/>
        <v>0.021(V)</v>
      </c>
      <c r="AH264" s="58" t="str">
        <f t="shared" si="127"/>
        <v xml:space="preserve"> 0.615(L)</v>
      </c>
      <c r="AI264" s="58" t="str">
        <f t="shared" si="127"/>
        <v xml:space="preserve"> 0.618(L)</v>
      </c>
      <c r="AJ264" s="58" t="str">
        <f t="shared" si="127"/>
        <v xml:space="preserve"> 0.618(L)</v>
      </c>
      <c r="AK264" s="58" t="str">
        <f t="shared" si="127"/>
        <v>0.026(V)</v>
      </c>
      <c r="AL264" s="58" t="str">
        <f t="shared" si="127"/>
        <v>0.026(V)</v>
      </c>
      <c r="AM264" s="58" t="str">
        <f t="shared" si="127"/>
        <v xml:space="preserve"> 0.620(L)</v>
      </c>
      <c r="AN264" s="58" t="str">
        <f t="shared" si="127"/>
        <v xml:space="preserve"> 0.156(L)</v>
      </c>
      <c r="AO264" s="58" t="str">
        <f t="shared" si="127"/>
        <v>0.034(V)</v>
      </c>
      <c r="AP264" s="58" t="str">
        <f t="shared" si="127"/>
        <v>0.027(V)</v>
      </c>
      <c r="AQ264" s="58" t="str">
        <f t="shared" si="127"/>
        <v>0.034(V)</v>
      </c>
      <c r="AR264" s="58" t="str">
        <f t="shared" si="127"/>
        <v>0.026(V)</v>
      </c>
      <c r="AS264" s="58" t="str">
        <f t="shared" si="127"/>
        <v>0.027(V)</v>
      </c>
      <c r="AT264" s="58" t="str">
        <f t="shared" si="127"/>
        <v>0.030(V)</v>
      </c>
      <c r="AU264" s="58" t="str">
        <f t="shared" si="127"/>
        <v>0.025(V)</v>
      </c>
      <c r="AV264" s="58" t="str">
        <f t="shared" si="127"/>
        <v xml:space="preserve"> 0.620(L)</v>
      </c>
      <c r="AW264" s="58" t="str">
        <f t="shared" si="127"/>
        <v xml:space="preserve"> 0.621(L)</v>
      </c>
      <c r="AX264" s="58" t="str">
        <f t="shared" si="127"/>
        <v xml:space="preserve"> 0.621(L)</v>
      </c>
      <c r="AY264" s="58" t="str">
        <f t="shared" si="127"/>
        <v xml:space="preserve"> 0.625(L)</v>
      </c>
      <c r="AZ264" s="58" t="str">
        <f t="shared" si="124"/>
        <v xml:space="preserve"> 0.234(L)</v>
      </c>
      <c r="BA264" s="58" t="str">
        <f t="shared" si="124"/>
        <v xml:space="preserve"> 0.562(L)</v>
      </c>
      <c r="BB264" s="58" t="str">
        <f t="shared" si="124"/>
        <v xml:space="preserve"> 0.234(L)</v>
      </c>
      <c r="BC264" s="58" t="str">
        <f t="shared" si="124"/>
        <v xml:space="preserve"> 0.422(L)</v>
      </c>
      <c r="BD264" s="58" t="str">
        <f t="shared" si="124"/>
        <v xml:space="preserve"> 0.235(L)</v>
      </c>
      <c r="BE264" s="58" t="str">
        <f t="shared" ref="BE264:BZ264" si="128">CONCATENATE(IF(BE257=0,"",CONCATENATE(FIXED(BE257,3),"(V)")),IF(BE260=0,"",CONCATENATE(" ",FIXED(BE260,3),"(L)")))</f>
        <v xml:space="preserve"> 0.573(L)</v>
      </c>
      <c r="BF264" s="58" t="str">
        <f t="shared" si="128"/>
        <v xml:space="preserve"> 0.573(L)</v>
      </c>
      <c r="BG264" s="58" t="str">
        <f t="shared" si="128"/>
        <v xml:space="preserve"> 0.618(L)</v>
      </c>
      <c r="BH264" s="58" t="str">
        <f t="shared" si="128"/>
        <v/>
      </c>
      <c r="BI264" s="58" t="str">
        <f t="shared" si="128"/>
        <v/>
      </c>
      <c r="BJ264" s="58" t="str">
        <f t="shared" si="128"/>
        <v/>
      </c>
      <c r="BK264" s="58" t="str">
        <f t="shared" si="128"/>
        <v xml:space="preserve"> 0.563(L)</v>
      </c>
      <c r="BL264" s="58" t="str">
        <f t="shared" si="128"/>
        <v/>
      </c>
      <c r="BM264" s="58" t="str">
        <f t="shared" si="128"/>
        <v/>
      </c>
      <c r="BN264" s="58" t="str">
        <f t="shared" si="128"/>
        <v/>
      </c>
      <c r="BO264" s="58" t="str">
        <f t="shared" si="128"/>
        <v/>
      </c>
      <c r="BP264" s="58" t="str">
        <f t="shared" si="128"/>
        <v/>
      </c>
      <c r="BQ264" s="58" t="str">
        <f t="shared" si="128"/>
        <v xml:space="preserve"> 0.398(L)</v>
      </c>
      <c r="BR264" s="58" t="str">
        <f t="shared" si="128"/>
        <v>0.019(V) 0.158(L)</v>
      </c>
      <c r="BS264" s="58" t="str">
        <f t="shared" si="128"/>
        <v xml:space="preserve"> 0.620(L)</v>
      </c>
      <c r="BT264" s="58" t="str">
        <f t="shared" si="128"/>
        <v xml:space="preserve"> 0.620(L)</v>
      </c>
      <c r="BU264" s="58" t="str">
        <f t="shared" si="128"/>
        <v xml:space="preserve"> 0.621(L)</v>
      </c>
      <c r="BV264" s="58" t="str">
        <f t="shared" si="128"/>
        <v xml:space="preserve"> 0.234(L)</v>
      </c>
      <c r="BW264" s="58" t="str">
        <f t="shared" si="128"/>
        <v xml:space="preserve"> 0.234(L)</v>
      </c>
      <c r="BX264" s="58" t="str">
        <f t="shared" si="128"/>
        <v xml:space="preserve"> 0.621(L)</v>
      </c>
      <c r="BY264" s="58" t="str">
        <f t="shared" si="128"/>
        <v xml:space="preserve"> 0.395(L)</v>
      </c>
      <c r="BZ264" s="58" t="str">
        <f t="shared" si="128"/>
        <v xml:space="preserve"> 0.621(L)</v>
      </c>
      <c r="CA264" s="58" t="str">
        <f t="shared" si="126"/>
        <v xml:space="preserve"> 0.235(L)</v>
      </c>
      <c r="CB264" s="58" t="str">
        <f t="shared" si="126"/>
        <v xml:space="preserve"> 0.573(L)</v>
      </c>
      <c r="CC264" s="58"/>
      <c r="CD264" s="58"/>
      <c r="CE264" s="58"/>
      <c r="CF264" s="58"/>
      <c r="CG264" s="58"/>
      <c r="CH264" s="58"/>
      <c r="CI264" s="58"/>
      <c r="CJ264" s="58"/>
      <c r="CK264" s="58"/>
      <c r="CL264" s="58"/>
      <c r="CM264" s="58"/>
      <c r="CN264" s="58"/>
      <c r="CO264" s="58"/>
      <c r="CP264" s="58"/>
      <c r="CQ264" s="58"/>
      <c r="CR264" s="58"/>
      <c r="CS264" s="58"/>
      <c r="CT264" s="58"/>
      <c r="CU264" s="58"/>
      <c r="CV264" s="58"/>
      <c r="CW264" s="58"/>
      <c r="CX264" s="58"/>
      <c r="CY264" s="58"/>
      <c r="CZ264" s="58"/>
      <c r="DA264" s="58"/>
      <c r="DB264" s="58"/>
      <c r="DC264" s="58"/>
      <c r="DD264" s="58"/>
      <c r="DE264" s="58"/>
      <c r="DF264" s="58"/>
      <c r="DG264" s="58"/>
      <c r="DH264" s="58"/>
      <c r="DI264" s="58"/>
      <c r="DJ264" s="58"/>
      <c r="DK264" s="58"/>
      <c r="DL264" s="58"/>
      <c r="DM264" s="58"/>
      <c r="DN264" s="58"/>
      <c r="DO264" s="58"/>
      <c r="DP264" s="58"/>
      <c r="DQ264" s="58"/>
      <c r="DR264" s="58"/>
      <c r="DS264" s="58"/>
      <c r="DT264" s="58"/>
      <c r="DU264" s="58"/>
      <c r="DV264" s="58"/>
      <c r="DW264" s="58"/>
      <c r="DX264" s="58"/>
      <c r="DY264" s="58"/>
      <c r="DZ264" s="58"/>
      <c r="EA264" s="58"/>
      <c r="EB264" s="58"/>
      <c r="EC264" s="58"/>
      <c r="ED264" s="58"/>
      <c r="EE264" s="58"/>
      <c r="EF264" s="58"/>
      <c r="EG264" s="58"/>
      <c r="EH264" s="58"/>
      <c r="EI264" s="58"/>
      <c r="EJ264" s="58"/>
      <c r="EK264" s="58"/>
      <c r="EL264" s="58"/>
      <c r="EM264" s="58"/>
      <c r="EN264" s="58"/>
      <c r="EO264" s="58"/>
      <c r="EP264" s="58"/>
      <c r="EQ264" s="58"/>
      <c r="ER264" s="58"/>
      <c r="ES264" s="58"/>
      <c r="ET264" s="58"/>
      <c r="EU264" s="58"/>
      <c r="EV264" s="58"/>
      <c r="EW264" s="58"/>
      <c r="EX264" s="58"/>
      <c r="EY264" s="58"/>
      <c r="EZ264" s="58"/>
      <c r="FA264" s="58"/>
      <c r="FB264" s="58"/>
      <c r="FC264" s="58"/>
      <c r="FD264" s="58"/>
      <c r="FE264" s="58"/>
      <c r="FF264" s="58"/>
      <c r="FG264" s="58"/>
      <c r="FH264" s="58"/>
      <c r="FI264" s="58"/>
      <c r="FJ264" s="58"/>
      <c r="FK264" s="58"/>
      <c r="FL264" s="58"/>
      <c r="FM264" s="58"/>
      <c r="FN264" s="58"/>
      <c r="FO264" s="58"/>
      <c r="FP264" s="58"/>
      <c r="FQ264" s="58"/>
      <c r="FR264" s="58"/>
      <c r="FS264" s="58"/>
      <c r="FT264" s="58"/>
      <c r="FU264" s="58"/>
      <c r="FV264" s="58"/>
      <c r="FW264" s="58"/>
      <c r="FX264" s="58"/>
      <c r="FY264" s="58"/>
      <c r="FZ264" s="58"/>
      <c r="GA264" s="58"/>
      <c r="GB264" s="58"/>
      <c r="GC264" s="58"/>
      <c r="GD264" s="58"/>
      <c r="GE264" s="58"/>
      <c r="GF264" s="58"/>
      <c r="GG264" s="58"/>
      <c r="GH264" s="58"/>
      <c r="GI264" s="58"/>
      <c r="GJ264" s="58"/>
      <c r="GK264" s="58"/>
      <c r="GL264" s="58"/>
      <c r="GM264" s="58"/>
      <c r="GN264" s="58"/>
      <c r="GO264" s="58"/>
      <c r="GP264" s="58"/>
      <c r="GQ264" s="58"/>
      <c r="GR264" s="58"/>
      <c r="GS264" s="58"/>
      <c r="GT264" s="58"/>
      <c r="GU264" s="58"/>
      <c r="GV264" s="58"/>
      <c r="GW264" s="58"/>
      <c r="GX264" s="58"/>
      <c r="GY264" s="58"/>
      <c r="GZ264" s="58"/>
      <c r="HA264" s="58"/>
      <c r="HB264" s="58"/>
      <c r="HC264" s="58"/>
      <c r="HD264" s="58"/>
      <c r="HE264" s="58"/>
      <c r="HF264" s="58"/>
      <c r="HG264" s="58"/>
      <c r="HH264" s="58"/>
      <c r="HI264" s="58"/>
      <c r="HJ264" s="58"/>
      <c r="HK264" s="58"/>
      <c r="HL264" s="58"/>
      <c r="HM264" s="58"/>
      <c r="HN264" s="58"/>
      <c r="HO264" s="58"/>
      <c r="HP264" s="58"/>
      <c r="HQ264" s="58"/>
      <c r="HR264" s="58"/>
      <c r="HS264" s="58"/>
      <c r="HT264" s="58"/>
      <c r="HU264" s="58"/>
      <c r="HV264" s="58"/>
      <c r="HW264" s="58"/>
      <c r="HX264" s="58"/>
      <c r="HY264" s="58"/>
      <c r="HZ264" s="58"/>
      <c r="IA264" s="58"/>
      <c r="IB264" s="58"/>
      <c r="IC264" s="58"/>
      <c r="ID264" s="58"/>
      <c r="IE264" s="58"/>
      <c r="IF264" s="58"/>
      <c r="IG264" s="58"/>
      <c r="IH264" s="58"/>
      <c r="II264" s="58"/>
      <c r="IJ264" s="58"/>
      <c r="IK264" s="58"/>
      <c r="IL264" s="58"/>
      <c r="IM264" s="58"/>
      <c r="IN264" s="58"/>
      <c r="IO264" s="58"/>
      <c r="IP264" s="58"/>
      <c r="IQ264" s="58"/>
      <c r="IR264" s="58"/>
      <c r="IS264" s="58"/>
      <c r="IT264" s="58"/>
    </row>
    <row r="265" spans="1:254" ht="12" customHeight="1" x14ac:dyDescent="0.15">
      <c r="A265" s="4" t="s">
        <v>575</v>
      </c>
      <c r="B265" s="5" t="s">
        <v>625</v>
      </c>
      <c r="C265" s="58" t="str">
        <f>CONCATENATE(IF(C258=0,"",CONCATENATE(FIXED(C258,3),"(V)")),IF(C261=0,"",CONCATENATE(" ",FIXED(C261,3),"(L)")))</f>
        <v xml:space="preserve"> 0.218(L)</v>
      </c>
      <c r="D265" s="58" t="str">
        <f t="shared" ref="D265:AY265" si="129">CONCATENATE(IF(D258=0,"",CONCATENATE(FIXED(D258,3),"(V)")),IF(D261=0,"",CONCATENATE(" ",FIXED(D261,3),"(L)")))</f>
        <v>0.019(V)</v>
      </c>
      <c r="E265" s="58" t="str">
        <f t="shared" si="129"/>
        <v xml:space="preserve"> 0.200(L)</v>
      </c>
      <c r="F265" s="58" t="str">
        <f t="shared" si="129"/>
        <v>0.020(V)</v>
      </c>
      <c r="G265" s="58" t="str">
        <f t="shared" si="129"/>
        <v xml:space="preserve"> 0.234(L)</v>
      </c>
      <c r="H265" s="58" t="str">
        <f t="shared" si="129"/>
        <v>0.022(V)</v>
      </c>
      <c r="I265" s="58" t="str">
        <f t="shared" si="129"/>
        <v xml:space="preserve"> 0.583(L)</v>
      </c>
      <c r="J265" s="58" t="str">
        <f t="shared" si="129"/>
        <v xml:space="preserve"> 0.583(L)</v>
      </c>
      <c r="K265" s="58" t="str">
        <f t="shared" si="129"/>
        <v>0.019(V)</v>
      </c>
      <c r="L265" s="58" t="str">
        <f t="shared" si="129"/>
        <v xml:space="preserve"> 0.651(L)</v>
      </c>
      <c r="M265" s="58" t="str">
        <f t="shared" si="129"/>
        <v>0.019(V)</v>
      </c>
      <c r="N265" s="58" t="str">
        <f t="shared" si="129"/>
        <v xml:space="preserve"> 0.197(L)</v>
      </c>
      <c r="O265" s="58" t="str">
        <f t="shared" si="129"/>
        <v>0.016(V)</v>
      </c>
      <c r="P265" s="58" t="str">
        <f t="shared" si="129"/>
        <v xml:space="preserve"> 0.258(L)</v>
      </c>
      <c r="Q265" s="58" t="str">
        <f t="shared" si="129"/>
        <v>0.020(V)</v>
      </c>
      <c r="R265" s="58" t="str">
        <f t="shared" si="129"/>
        <v xml:space="preserve"> 0.577(L)</v>
      </c>
      <c r="S265" s="58" t="str">
        <f t="shared" si="129"/>
        <v>0.013(V) 0.334(L)</v>
      </c>
      <c r="T265" s="58" t="str">
        <f t="shared" si="129"/>
        <v>0.019(V)</v>
      </c>
      <c r="U265" s="58" t="str">
        <f t="shared" si="129"/>
        <v>0.013(V)</v>
      </c>
      <c r="V265" s="58" t="str">
        <f t="shared" si="129"/>
        <v>0.012(V)</v>
      </c>
      <c r="W265" s="58" t="str">
        <f t="shared" si="129"/>
        <v xml:space="preserve"> 0.460(L)</v>
      </c>
      <c r="X265" s="58" t="str">
        <f t="shared" si="129"/>
        <v>0.018(V)</v>
      </c>
      <c r="Y265" s="58" t="str">
        <f t="shared" si="129"/>
        <v>0.018(V)</v>
      </c>
      <c r="Z265" s="58" t="str">
        <f t="shared" si="129"/>
        <v>0.018(V)</v>
      </c>
      <c r="AA265" s="58" t="str">
        <f t="shared" si="129"/>
        <v>0.019(V)</v>
      </c>
      <c r="AB265" s="58" t="str">
        <f t="shared" si="129"/>
        <v xml:space="preserve"> 0.548(L)</v>
      </c>
      <c r="AC265" s="58" t="str">
        <f t="shared" si="129"/>
        <v xml:space="preserve"> 0.583(L)</v>
      </c>
      <c r="AD265" s="58" t="str">
        <f t="shared" si="129"/>
        <v>0.012(V)</v>
      </c>
      <c r="AE265" s="58" t="str">
        <f t="shared" si="129"/>
        <v xml:space="preserve"> 0.619(L)</v>
      </c>
      <c r="AF265" s="58" t="str">
        <f t="shared" si="129"/>
        <v xml:space="preserve"> 0.583(L)</v>
      </c>
      <c r="AG265" s="58" t="str">
        <f t="shared" si="129"/>
        <v>0.013(V)</v>
      </c>
      <c r="AH265" s="58" t="str">
        <f t="shared" si="129"/>
        <v xml:space="preserve"> 0.649(L)</v>
      </c>
      <c r="AI265" s="58" t="str">
        <f t="shared" si="129"/>
        <v xml:space="preserve"> 0.649(L)</v>
      </c>
      <c r="AJ265" s="58" t="str">
        <f t="shared" si="129"/>
        <v xml:space="preserve"> 0.649(L)</v>
      </c>
      <c r="AK265" s="58" t="str">
        <f t="shared" si="129"/>
        <v>0.018(V)</v>
      </c>
      <c r="AL265" s="58" t="str">
        <f t="shared" si="129"/>
        <v>0.018(V)</v>
      </c>
      <c r="AM265" s="58" t="str">
        <f t="shared" si="129"/>
        <v xml:space="preserve"> 0.716(L)</v>
      </c>
      <c r="AN265" s="58" t="str">
        <f t="shared" si="129"/>
        <v xml:space="preserve"> 1.033(L)</v>
      </c>
      <c r="AO265" s="58" t="str">
        <f t="shared" si="129"/>
        <v>0.023(V)</v>
      </c>
      <c r="AP265" s="58" t="str">
        <f t="shared" si="129"/>
        <v>0.019(V)</v>
      </c>
      <c r="AQ265" s="58" t="str">
        <f t="shared" si="129"/>
        <v>0.023(V)</v>
      </c>
      <c r="AR265" s="58" t="str">
        <f t="shared" si="129"/>
        <v>0.018(V)</v>
      </c>
      <c r="AS265" s="58" t="str">
        <f t="shared" si="129"/>
        <v>0.019(V)</v>
      </c>
      <c r="AT265" s="58" t="str">
        <f t="shared" si="129"/>
        <v>0.021(V)</v>
      </c>
      <c r="AU265" s="58" t="str">
        <f t="shared" si="129"/>
        <v>0.018(V)</v>
      </c>
      <c r="AV265" s="58" t="str">
        <f t="shared" si="129"/>
        <v xml:space="preserve"> 0.716(L)</v>
      </c>
      <c r="AW265" s="58" t="str">
        <f t="shared" si="129"/>
        <v xml:space="preserve"> 0.696(L)</v>
      </c>
      <c r="AX265" s="58" t="str">
        <f t="shared" si="129"/>
        <v xml:space="preserve"> 0.696(L)</v>
      </c>
      <c r="AY265" s="58" t="str">
        <f t="shared" si="129"/>
        <v xml:space="preserve"> 0.649(L)</v>
      </c>
      <c r="AZ265" s="58" t="str">
        <f t="shared" si="124"/>
        <v xml:space="preserve"> 0.452(L)</v>
      </c>
      <c r="BA265" s="58" t="str">
        <f t="shared" si="124"/>
        <v xml:space="preserve"> 0.652(L)</v>
      </c>
      <c r="BB265" s="58" t="str">
        <f t="shared" si="124"/>
        <v xml:space="preserve"> 0.451(L)</v>
      </c>
      <c r="BC265" s="58" t="str">
        <f t="shared" si="124"/>
        <v xml:space="preserve"> 0.626(L)</v>
      </c>
      <c r="BD265" s="58" t="str">
        <f t="shared" si="124"/>
        <v xml:space="preserve"> 0.727(L)</v>
      </c>
      <c r="BE265" s="58" t="str">
        <f t="shared" ref="BE265:BZ265" si="130">CONCATENATE(IF(BE258=0,"",CONCATENATE(FIXED(BE258,3),"(V)")),IF(BE261=0,"",CONCATENATE(" ",FIXED(BE261,3),"(L)")))</f>
        <v xml:space="preserve"> 0.651(L)</v>
      </c>
      <c r="BF265" s="58" t="str">
        <f t="shared" si="130"/>
        <v xml:space="preserve"> 0.650(L)</v>
      </c>
      <c r="BG265" s="58" t="str">
        <f t="shared" si="130"/>
        <v xml:space="preserve"> 0.649(L)</v>
      </c>
      <c r="BH265" s="58" t="str">
        <f t="shared" si="130"/>
        <v/>
      </c>
      <c r="BI265" s="58" t="str">
        <f t="shared" si="130"/>
        <v/>
      </c>
      <c r="BJ265" s="58" t="str">
        <f t="shared" si="130"/>
        <v/>
      </c>
      <c r="BK265" s="58" t="str">
        <f t="shared" si="130"/>
        <v xml:space="preserve"> 0.656(L)</v>
      </c>
      <c r="BL265" s="58" t="str">
        <f t="shared" si="130"/>
        <v/>
      </c>
      <c r="BM265" s="58" t="str">
        <f t="shared" si="130"/>
        <v/>
      </c>
      <c r="BN265" s="58" t="str">
        <f t="shared" si="130"/>
        <v/>
      </c>
      <c r="BO265" s="58" t="str">
        <f t="shared" si="130"/>
        <v/>
      </c>
      <c r="BP265" s="58" t="str">
        <f t="shared" si="130"/>
        <v/>
      </c>
      <c r="BQ265" s="58" t="str">
        <f t="shared" si="130"/>
        <v xml:space="preserve"> 0.598(L)</v>
      </c>
      <c r="BR265" s="58" t="str">
        <f t="shared" si="130"/>
        <v>0.014(V) 0.539(L)</v>
      </c>
      <c r="BS265" s="58" t="str">
        <f t="shared" si="130"/>
        <v xml:space="preserve"> 0.707(L)</v>
      </c>
      <c r="BT265" s="58" t="str">
        <f t="shared" si="130"/>
        <v xml:space="preserve"> 0.706(L)</v>
      </c>
      <c r="BU265" s="58" t="str">
        <f t="shared" si="130"/>
        <v xml:space="preserve"> 0.696(L)</v>
      </c>
      <c r="BV265" s="58" t="str">
        <f t="shared" si="130"/>
        <v xml:space="preserve"> 0.453(L)</v>
      </c>
      <c r="BW265" s="58" t="str">
        <f t="shared" si="130"/>
        <v xml:space="preserve"> 0.452(L)</v>
      </c>
      <c r="BX265" s="58" t="str">
        <f t="shared" si="130"/>
        <v xml:space="preserve"> 0.696(L)</v>
      </c>
      <c r="BY265" s="58" t="str">
        <f t="shared" si="130"/>
        <v xml:space="preserve"> 0.623(L)</v>
      </c>
      <c r="BZ265" s="58" t="str">
        <f t="shared" si="130"/>
        <v xml:space="preserve"> 0.696(L)</v>
      </c>
      <c r="CA265" s="58" t="str">
        <f t="shared" si="126"/>
        <v xml:space="preserve"> 0.727(L)</v>
      </c>
      <c r="CB265" s="58" t="str">
        <f t="shared" si="126"/>
        <v xml:space="preserve"> 0.651(L)</v>
      </c>
      <c r="CC265" s="58"/>
      <c r="CD265" s="58"/>
      <c r="CE265" s="58"/>
      <c r="CF265" s="58"/>
      <c r="CG265" s="58"/>
      <c r="CH265" s="58"/>
      <c r="CI265" s="58"/>
      <c r="CJ265" s="58"/>
      <c r="CK265" s="58"/>
      <c r="CL265" s="58"/>
      <c r="CM265" s="58"/>
      <c r="CN265" s="58"/>
      <c r="CO265" s="58"/>
      <c r="CP265" s="58"/>
      <c r="CQ265" s="58"/>
      <c r="CR265" s="58"/>
      <c r="CS265" s="58"/>
      <c r="CT265" s="58"/>
      <c r="CU265" s="58"/>
      <c r="CV265" s="58"/>
      <c r="CW265" s="58"/>
      <c r="CX265" s="58"/>
      <c r="CY265" s="58"/>
      <c r="CZ265" s="58"/>
      <c r="DA265" s="58"/>
      <c r="DB265" s="58"/>
      <c r="DC265" s="58"/>
      <c r="DD265" s="58"/>
      <c r="DE265" s="58"/>
      <c r="DF265" s="58"/>
      <c r="DG265" s="58"/>
      <c r="DH265" s="58"/>
      <c r="DI265" s="58"/>
      <c r="DJ265" s="58"/>
      <c r="DK265" s="58"/>
      <c r="DL265" s="58"/>
      <c r="DM265" s="58"/>
      <c r="DN265" s="58"/>
      <c r="DO265" s="58"/>
      <c r="DP265" s="58"/>
      <c r="DQ265" s="58"/>
      <c r="DR265" s="58"/>
      <c r="DS265" s="58"/>
      <c r="DT265" s="58"/>
      <c r="DU265" s="58"/>
      <c r="DV265" s="58"/>
      <c r="DW265" s="58"/>
      <c r="DX265" s="58"/>
      <c r="DY265" s="58"/>
      <c r="DZ265" s="58"/>
      <c r="EA265" s="58"/>
      <c r="EB265" s="58"/>
      <c r="EC265" s="58"/>
      <c r="ED265" s="58"/>
      <c r="EE265" s="58"/>
      <c r="EF265" s="58"/>
      <c r="EG265" s="58"/>
      <c r="EH265" s="58"/>
      <c r="EI265" s="58"/>
      <c r="EJ265" s="58"/>
      <c r="EK265" s="58"/>
      <c r="EL265" s="58"/>
      <c r="EM265" s="58"/>
      <c r="EN265" s="58"/>
      <c r="EO265" s="58"/>
      <c r="EP265" s="58"/>
      <c r="EQ265" s="58"/>
      <c r="ER265" s="58"/>
      <c r="ES265" s="58"/>
      <c r="ET265" s="58"/>
      <c r="EU265" s="58"/>
      <c r="EV265" s="58"/>
      <c r="EW265" s="58"/>
      <c r="EX265" s="58"/>
      <c r="EY265" s="58"/>
      <c r="EZ265" s="58"/>
      <c r="FA265" s="58"/>
      <c r="FB265" s="58"/>
      <c r="FC265" s="58"/>
      <c r="FD265" s="58"/>
      <c r="FE265" s="58"/>
      <c r="FF265" s="58"/>
      <c r="FG265" s="58"/>
      <c r="FH265" s="58"/>
      <c r="FI265" s="58"/>
      <c r="FJ265" s="58"/>
      <c r="FK265" s="58"/>
      <c r="FL265" s="58"/>
      <c r="FM265" s="58"/>
      <c r="FN265" s="58"/>
      <c r="FO265" s="58"/>
      <c r="FP265" s="58"/>
      <c r="FQ265" s="58"/>
      <c r="FR265" s="58"/>
      <c r="FS265" s="58"/>
      <c r="FT265" s="58"/>
      <c r="FU265" s="58"/>
      <c r="FV265" s="58"/>
      <c r="FW265" s="58"/>
      <c r="FX265" s="58"/>
      <c r="FY265" s="58"/>
      <c r="FZ265" s="58"/>
      <c r="GA265" s="58"/>
      <c r="GB265" s="58"/>
      <c r="GC265" s="58"/>
      <c r="GD265" s="58"/>
      <c r="GE265" s="58"/>
      <c r="GF265" s="58"/>
      <c r="GG265" s="58"/>
      <c r="GH265" s="58"/>
      <c r="GI265" s="58"/>
      <c r="GJ265" s="58"/>
      <c r="GK265" s="58"/>
      <c r="GL265" s="58"/>
      <c r="GM265" s="58"/>
      <c r="GN265" s="58"/>
      <c r="GO265" s="58"/>
      <c r="GP265" s="58"/>
      <c r="GQ265" s="58"/>
      <c r="GR265" s="58"/>
      <c r="GS265" s="58"/>
      <c r="GT265" s="58"/>
      <c r="GU265" s="58"/>
      <c r="GV265" s="58"/>
      <c r="GW265" s="58"/>
      <c r="GX265" s="58"/>
      <c r="GY265" s="58"/>
      <c r="GZ265" s="58"/>
      <c r="HA265" s="58"/>
      <c r="HB265" s="58"/>
      <c r="HC265" s="58"/>
      <c r="HD265" s="58"/>
      <c r="HE265" s="58"/>
      <c r="HF265" s="58"/>
      <c r="HG265" s="58"/>
      <c r="HH265" s="58"/>
      <c r="HI265" s="58"/>
      <c r="HJ265" s="58"/>
      <c r="HK265" s="58"/>
      <c r="HL265" s="58"/>
      <c r="HM265" s="58"/>
      <c r="HN265" s="58"/>
      <c r="HO265" s="58"/>
      <c r="HP265" s="58"/>
      <c r="HQ265" s="58"/>
      <c r="HR265" s="58"/>
      <c r="HS265" s="58"/>
      <c r="HT265" s="58"/>
      <c r="HU265" s="58"/>
      <c r="HV265" s="58"/>
      <c r="HW265" s="58"/>
      <c r="HX265" s="58"/>
      <c r="HY265" s="58"/>
      <c r="HZ265" s="58"/>
      <c r="IA265" s="58"/>
      <c r="IB265" s="58"/>
      <c r="IC265" s="58"/>
      <c r="ID265" s="58"/>
      <c r="IE265" s="58"/>
      <c r="IF265" s="58"/>
      <c r="IG265" s="58"/>
      <c r="IH265" s="58"/>
      <c r="II265" s="58"/>
      <c r="IJ265" s="58"/>
      <c r="IK265" s="58"/>
      <c r="IL265" s="58"/>
      <c r="IM265" s="58"/>
      <c r="IN265" s="58"/>
      <c r="IO265" s="58"/>
      <c r="IP265" s="58"/>
      <c r="IQ265" s="58"/>
      <c r="IR265" s="58"/>
      <c r="IS265" s="58"/>
      <c r="IT265" s="58"/>
    </row>
    <row r="266" spans="1:254" s="53" customFormat="1" ht="12" customHeight="1" x14ac:dyDescent="0.15"/>
  </sheetData>
  <phoneticPr fontId="14" type="noConversion"/>
  <pageMargins left="0.75" right="0.75" top="1" bottom="1" header="0.5" footer="0.5"/>
  <pageSetup paperSize="9" orientation="portrait" r:id="rId1"/>
  <headerFooter alignWithMargins="0">
    <oddFooter>&amp;CDOW RESTRICTED - For internal use only</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46A53-924D-4F27-945D-4616E91C3DAD}">
  <sheetPr codeName="Sheet511"/>
  <dimension ref="A1:GA55"/>
  <sheetViews>
    <sheetView showZeros="0" zoomScale="66" zoomScaleNormal="66" workbookViewId="0">
      <pane xSplit="2" topLeftCell="AC1" activePane="topRight" state="frozen"/>
      <selection pane="topRight" activeCell="AI13" sqref="AI13"/>
    </sheetView>
  </sheetViews>
  <sheetFormatPr baseColWidth="10" defaultColWidth="12.6640625" defaultRowHeight="12" customHeight="1" x14ac:dyDescent="0.15"/>
  <cols>
    <col min="1" max="1" width="20.6640625" style="2" customWidth="1"/>
    <col min="2" max="2" width="8.6640625" style="2" customWidth="1"/>
    <col min="3" max="16384" width="12.6640625" style="2"/>
  </cols>
  <sheetData>
    <row r="1" spans="1:183" ht="12" customHeight="1" x14ac:dyDescent="0.15">
      <c r="A1" s="11"/>
    </row>
    <row r="8" spans="1:183" ht="12" customHeight="1" x14ac:dyDescent="0.15">
      <c r="A8" s="2" t="str">
        <f>CONCATENATE("CAPACITY: ",TEXT(GENERAL!$D$1/1000,"0")," kt/y, ",TEXT(GENERAL!$D$2,"0")," h/y")</f>
        <v>CAPACITY: 176 kt/y, 7500 h/y</v>
      </c>
    </row>
    <row r="9" spans="1:183" ht="12" customHeight="1" thickBot="1" x14ac:dyDescent="0.2"/>
    <row r="10" spans="1:183" s="39" customFormat="1" ht="24" customHeight="1" thickBot="1" x14ac:dyDescent="0.2">
      <c r="A10" s="33" t="s">
        <v>174</v>
      </c>
      <c r="B10" s="34"/>
      <c r="C10" s="38">
        <v>14</v>
      </c>
      <c r="D10" s="39">
        <v>16</v>
      </c>
      <c r="E10" s="39">
        <v>17</v>
      </c>
      <c r="F10" s="39">
        <v>18</v>
      </c>
      <c r="G10" s="39">
        <v>19</v>
      </c>
      <c r="H10" s="39">
        <v>20</v>
      </c>
      <c r="I10" s="39">
        <v>21</v>
      </c>
      <c r="J10" s="39">
        <v>22</v>
      </c>
      <c r="K10" s="39">
        <v>23</v>
      </c>
      <c r="L10" s="39" t="s">
        <v>475</v>
      </c>
      <c r="M10" s="39">
        <v>28</v>
      </c>
      <c r="N10" s="39">
        <v>30</v>
      </c>
      <c r="O10" s="39">
        <v>31</v>
      </c>
      <c r="P10" s="39">
        <v>32</v>
      </c>
      <c r="Q10" s="39">
        <v>33</v>
      </c>
      <c r="R10" s="39">
        <v>34</v>
      </c>
      <c r="S10" s="39" t="s">
        <v>211</v>
      </c>
      <c r="T10" s="39">
        <v>35</v>
      </c>
      <c r="U10" s="39">
        <v>37</v>
      </c>
      <c r="V10" s="39" t="s">
        <v>216</v>
      </c>
      <c r="W10" s="39">
        <v>47</v>
      </c>
      <c r="X10" s="39">
        <v>66</v>
      </c>
      <c r="Y10" s="39">
        <v>70</v>
      </c>
      <c r="Z10" s="39">
        <v>72</v>
      </c>
      <c r="AA10" s="39" t="s">
        <v>650</v>
      </c>
      <c r="AB10" s="39" t="s">
        <v>652</v>
      </c>
      <c r="AC10" s="39">
        <v>82</v>
      </c>
      <c r="AD10" s="39">
        <v>83</v>
      </c>
      <c r="AE10" s="39">
        <v>84</v>
      </c>
      <c r="AF10" s="39">
        <v>85</v>
      </c>
      <c r="AG10" s="39">
        <v>96</v>
      </c>
      <c r="AH10" s="39">
        <v>107</v>
      </c>
      <c r="AI10" s="39">
        <v>113</v>
      </c>
      <c r="AJ10" s="39">
        <v>128</v>
      </c>
      <c r="AK10" s="39">
        <v>130</v>
      </c>
      <c r="AL10" s="39" t="s">
        <v>418</v>
      </c>
      <c r="AM10" s="39" t="s">
        <v>419</v>
      </c>
      <c r="AN10" s="39" t="s">
        <v>236</v>
      </c>
      <c r="AO10" s="39">
        <v>137</v>
      </c>
      <c r="AP10" s="39">
        <v>138</v>
      </c>
      <c r="AQ10" s="39">
        <v>139</v>
      </c>
      <c r="AR10" s="39" t="s">
        <v>785</v>
      </c>
      <c r="AS10" s="39">
        <v>140</v>
      </c>
      <c r="AT10" s="39">
        <v>206</v>
      </c>
      <c r="AU10" s="39">
        <v>208</v>
      </c>
      <c r="AV10" s="39">
        <v>270</v>
      </c>
      <c r="AW10" s="39">
        <v>650</v>
      </c>
      <c r="AX10" s="39">
        <v>651</v>
      </c>
      <c r="AY10" s="39">
        <v>652</v>
      </c>
      <c r="AZ10" s="39">
        <v>753</v>
      </c>
      <c r="BA10" s="39">
        <v>754</v>
      </c>
      <c r="BB10" s="39">
        <v>755</v>
      </c>
      <c r="BC10" s="39">
        <v>756</v>
      </c>
      <c r="BD10" s="39">
        <v>757</v>
      </c>
      <c r="BE10" s="39">
        <v>760</v>
      </c>
      <c r="BF10" s="39">
        <v>761</v>
      </c>
      <c r="BG10" s="39">
        <v>762</v>
      </c>
      <c r="BH10" s="39" t="s">
        <v>786</v>
      </c>
      <c r="BI10" s="39" t="s">
        <v>250</v>
      </c>
      <c r="BJ10" s="39" t="s">
        <v>251</v>
      </c>
      <c r="BK10" s="39" t="s">
        <v>252</v>
      </c>
      <c r="BL10" s="39" t="s">
        <v>253</v>
      </c>
      <c r="BM10" s="39" t="s">
        <v>629</v>
      </c>
      <c r="BN10" s="39" t="s">
        <v>485</v>
      </c>
      <c r="BO10" s="39" t="s">
        <v>486</v>
      </c>
      <c r="BP10" s="39" t="s">
        <v>799</v>
      </c>
      <c r="BQ10" s="39" t="s">
        <v>826</v>
      </c>
      <c r="BR10" s="39" t="s">
        <v>829</v>
      </c>
      <c r="BS10" s="39" t="s">
        <v>800</v>
      </c>
      <c r="BT10" s="39" t="s">
        <v>801</v>
      </c>
      <c r="BU10" s="39" t="s">
        <v>802</v>
      </c>
      <c r="BV10" s="39" t="s">
        <v>803</v>
      </c>
      <c r="BW10" s="39" t="s">
        <v>804</v>
      </c>
      <c r="BX10" s="39" t="s">
        <v>805</v>
      </c>
      <c r="BY10" s="39" t="s">
        <v>806</v>
      </c>
      <c r="BZ10" s="39" t="s">
        <v>807</v>
      </c>
      <c r="CA10" s="39" t="s">
        <v>808</v>
      </c>
      <c r="CB10" s="39" t="s">
        <v>809</v>
      </c>
    </row>
    <row r="11" spans="1:183" s="37" customFormat="1" ht="12" customHeight="1" thickBot="1" x14ac:dyDescent="0.2">
      <c r="A11" s="35" t="s">
        <v>175</v>
      </c>
      <c r="B11" s="36"/>
    </row>
    <row r="12" spans="1:183" s="13" customFormat="1" ht="12" customHeight="1" x14ac:dyDescent="0.15">
      <c r="A12" s="15" t="s">
        <v>554</v>
      </c>
      <c r="B12" s="21" t="s">
        <v>176</v>
      </c>
      <c r="C12" s="14">
        <f>IF(HLOOKUP(C$10,MANUAL_Look_Up_Table,3,FALSE)&gt;=0.01,HLOOKUP(C$10,MANUAL_Look_Up_Table,3,FALSE),0)</f>
        <v>0.02</v>
      </c>
      <c r="D12" s="14">
        <f>IF(HLOOKUP(D$10,MANUAL_Look_Up_Table,3,FALSE)&gt;=0.01,HLOOKUP(D$10,MANUAL_Look_Up_Table,3,FALSE),0)</f>
        <v>0.02</v>
      </c>
      <c r="E12" s="14">
        <f t="shared" ref="E12:BP12" si="0">IF(HLOOKUP(E$10,MANUAL_Look_Up_Table,3,FALSE)&gt;=0.01,HLOOKUP(E$10,MANUAL_Look_Up_Table,3,FALSE),0)</f>
        <v>0.02</v>
      </c>
      <c r="F12" s="14">
        <f t="shared" si="0"/>
        <v>0</v>
      </c>
      <c r="G12" s="14">
        <f t="shared" si="0"/>
        <v>0</v>
      </c>
      <c r="H12" s="14">
        <f t="shared" si="0"/>
        <v>0</v>
      </c>
      <c r="I12" s="14">
        <f t="shared" si="0"/>
        <v>0</v>
      </c>
      <c r="J12" s="14">
        <f t="shared" si="0"/>
        <v>0</v>
      </c>
      <c r="K12" s="14">
        <f t="shared" si="0"/>
        <v>0</v>
      </c>
      <c r="L12" s="14">
        <f t="shared" si="0"/>
        <v>0</v>
      </c>
      <c r="M12" s="14">
        <f t="shared" si="0"/>
        <v>0</v>
      </c>
      <c r="N12" s="14">
        <f t="shared" si="0"/>
        <v>63529.96</v>
      </c>
      <c r="O12" s="14">
        <f t="shared" si="0"/>
        <v>0</v>
      </c>
      <c r="P12" s="14">
        <f t="shared" si="0"/>
        <v>0</v>
      </c>
      <c r="Q12" s="14">
        <f t="shared" si="0"/>
        <v>0</v>
      </c>
      <c r="R12" s="14">
        <f t="shared" si="0"/>
        <v>0</v>
      </c>
      <c r="S12" s="14">
        <f t="shared" si="0"/>
        <v>0</v>
      </c>
      <c r="T12" s="14">
        <f t="shared" si="0"/>
        <v>0</v>
      </c>
      <c r="U12" s="14">
        <f t="shared" si="0"/>
        <v>0</v>
      </c>
      <c r="V12" s="14">
        <f t="shared" si="0"/>
        <v>0</v>
      </c>
      <c r="W12" s="14">
        <f t="shared" si="0"/>
        <v>63256.030000000006</v>
      </c>
      <c r="X12" s="14">
        <f t="shared" si="0"/>
        <v>0</v>
      </c>
      <c r="Y12" s="14">
        <f t="shared" si="0"/>
        <v>0</v>
      </c>
      <c r="Z12" s="14">
        <f t="shared" si="0"/>
        <v>0</v>
      </c>
      <c r="AA12" s="14">
        <f t="shared" si="0"/>
        <v>0</v>
      </c>
      <c r="AB12" s="14">
        <f t="shared" si="0"/>
        <v>0</v>
      </c>
      <c r="AC12" s="14">
        <f t="shared" si="0"/>
        <v>0</v>
      </c>
      <c r="AD12" s="14">
        <f t="shared" si="0"/>
        <v>0</v>
      </c>
      <c r="AE12" s="14">
        <f t="shared" si="0"/>
        <v>41.11</v>
      </c>
      <c r="AF12" s="14">
        <f t="shared" si="0"/>
        <v>0</v>
      </c>
      <c r="AG12" s="14">
        <f t="shared" si="0"/>
        <v>0</v>
      </c>
      <c r="AH12" s="14">
        <f t="shared" si="0"/>
        <v>0</v>
      </c>
      <c r="AI12" s="14">
        <f t="shared" si="0"/>
        <v>0</v>
      </c>
      <c r="AJ12" s="14">
        <f t="shared" si="0"/>
        <v>46.57</v>
      </c>
      <c r="AK12" s="14">
        <f t="shared" si="0"/>
        <v>0</v>
      </c>
      <c r="AL12" s="14">
        <f t="shared" si="0"/>
        <v>0</v>
      </c>
      <c r="AM12" s="14">
        <f t="shared" si="0"/>
        <v>0</v>
      </c>
      <c r="AN12" s="14">
        <f t="shared" si="0"/>
        <v>0</v>
      </c>
      <c r="AO12" s="14">
        <f t="shared" si="0"/>
        <v>0</v>
      </c>
      <c r="AP12" s="14">
        <f t="shared" si="0"/>
        <v>0</v>
      </c>
      <c r="AQ12" s="14">
        <f t="shared" si="0"/>
        <v>0</v>
      </c>
      <c r="AR12" s="14">
        <f t="shared" si="0"/>
        <v>0</v>
      </c>
      <c r="AS12" s="14">
        <f t="shared" si="0"/>
        <v>0</v>
      </c>
      <c r="AT12" s="14">
        <f t="shared" si="0"/>
        <v>0</v>
      </c>
      <c r="AU12" s="14">
        <f t="shared" si="0"/>
        <v>0</v>
      </c>
      <c r="AV12" s="14">
        <f t="shared" si="0"/>
        <v>0</v>
      </c>
      <c r="AW12" s="14">
        <f t="shared" si="0"/>
        <v>0</v>
      </c>
      <c r="AX12" s="14">
        <f t="shared" si="0"/>
        <v>0</v>
      </c>
      <c r="AY12" s="14">
        <f t="shared" si="0"/>
        <v>0</v>
      </c>
      <c r="AZ12" s="14">
        <f t="shared" si="0"/>
        <v>41.11</v>
      </c>
      <c r="BA12" s="14">
        <f t="shared" si="0"/>
        <v>0</v>
      </c>
      <c r="BB12" s="14">
        <f t="shared" si="0"/>
        <v>41.110010000000003</v>
      </c>
      <c r="BC12" s="14">
        <f t="shared" si="0"/>
        <v>36.999009000000001</v>
      </c>
      <c r="BD12" s="14">
        <f t="shared" si="0"/>
        <v>4.1110009999999999</v>
      </c>
      <c r="BE12" s="14">
        <f t="shared" si="0"/>
        <v>0</v>
      </c>
      <c r="BF12" s="14">
        <f t="shared" si="0"/>
        <v>0</v>
      </c>
      <c r="BG12" s="14">
        <f t="shared" si="0"/>
        <v>46.57</v>
      </c>
      <c r="BH12" s="14">
        <f t="shared" si="0"/>
        <v>0</v>
      </c>
      <c r="BI12" s="14">
        <f t="shared" si="0"/>
        <v>0</v>
      </c>
      <c r="BJ12" s="14">
        <f t="shared" si="0"/>
        <v>0</v>
      </c>
      <c r="BK12" s="14">
        <f t="shared" si="0"/>
        <v>0</v>
      </c>
      <c r="BL12" s="14">
        <f t="shared" si="0"/>
        <v>0</v>
      </c>
      <c r="BM12" s="14">
        <f t="shared" si="0"/>
        <v>0</v>
      </c>
      <c r="BN12" s="14">
        <f t="shared" si="0"/>
        <v>0</v>
      </c>
      <c r="BO12" s="14">
        <f t="shared" si="0"/>
        <v>0</v>
      </c>
      <c r="BP12" s="14">
        <f t="shared" si="0"/>
        <v>0</v>
      </c>
      <c r="BQ12" s="14">
        <f t="shared" ref="BQ12:CB12" si="1">IF(HLOOKUP(BQ$10,MANUAL_Look_Up_Table,3,FALSE)&gt;=0.01,HLOOKUP(BQ$10,MANUAL_Look_Up_Table,3,FALSE),0)</f>
        <v>63256.030000000006</v>
      </c>
      <c r="BR12" s="14">
        <f t="shared" si="1"/>
        <v>63530.020000000004</v>
      </c>
      <c r="BS12" s="14">
        <f t="shared" si="1"/>
        <v>0</v>
      </c>
      <c r="BT12" s="14">
        <f t="shared" si="1"/>
        <v>0</v>
      </c>
      <c r="BU12" s="14">
        <f t="shared" si="1"/>
        <v>0</v>
      </c>
      <c r="BV12" s="14">
        <f t="shared" si="1"/>
        <v>41.11</v>
      </c>
      <c r="BW12" s="14">
        <f t="shared" si="1"/>
        <v>41.110010000000003</v>
      </c>
      <c r="BX12" s="14">
        <f t="shared" si="1"/>
        <v>0</v>
      </c>
      <c r="BY12" s="14">
        <f t="shared" si="1"/>
        <v>41.110010000000003</v>
      </c>
      <c r="BZ12" s="14">
        <f t="shared" si="1"/>
        <v>0</v>
      </c>
      <c r="CA12" s="14">
        <f t="shared" si="1"/>
        <v>4.1110009999999999</v>
      </c>
      <c r="CB12" s="14">
        <f t="shared" si="1"/>
        <v>0</v>
      </c>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row>
    <row r="13" spans="1:183" s="12" customFormat="1" ht="12" customHeight="1" x14ac:dyDescent="0.15">
      <c r="A13" s="17" t="s">
        <v>177</v>
      </c>
      <c r="B13" s="16" t="s">
        <v>176</v>
      </c>
      <c r="C13" s="14">
        <f>IF(HLOOKUP(C$10,MANUAL_Look_Up_Table,4,FALSE)&gt;=0.01,HLOOKUP(C$10,MANUAL_Look_Up_Table,4,FALSE),0)</f>
        <v>112893</v>
      </c>
      <c r="D13" s="14">
        <f>IF(HLOOKUP(D$10,MANUAL_Look_Up_Table,4,FALSE)&gt;=0.01,HLOOKUP(D$10,MANUAL_Look_Up_Table,4,FALSE),0)</f>
        <v>125050</v>
      </c>
      <c r="E13" s="14">
        <f t="shared" ref="E13:BP13" si="2">IF(HLOOKUP(E$10,MANUAL_Look_Up_Table,4,FALSE)&gt;=0.01,HLOOKUP(E$10,MANUAL_Look_Up_Table,4,FALSE),0)</f>
        <v>69991.509999999995</v>
      </c>
      <c r="F13" s="14">
        <f t="shared" si="2"/>
        <v>55058.05</v>
      </c>
      <c r="G13" s="14">
        <f t="shared" si="2"/>
        <v>34220.589999999997</v>
      </c>
      <c r="H13" s="14">
        <f t="shared" si="2"/>
        <v>20837.47</v>
      </c>
      <c r="I13" s="14">
        <f t="shared" si="2"/>
        <v>8681.7099999999991</v>
      </c>
      <c r="J13" s="14">
        <f t="shared" si="2"/>
        <v>11493.43</v>
      </c>
      <c r="K13" s="14">
        <f t="shared" si="2"/>
        <v>662.32</v>
      </c>
      <c r="L13" s="14">
        <f t="shared" si="2"/>
        <v>608.91999999999996</v>
      </c>
      <c r="M13" s="14">
        <f t="shared" si="2"/>
        <v>801.3</v>
      </c>
      <c r="N13" s="14">
        <f t="shared" si="2"/>
        <v>8761.2000000000007</v>
      </c>
      <c r="O13" s="14">
        <f t="shared" si="2"/>
        <v>4285.0600000000004</v>
      </c>
      <c r="P13" s="14">
        <f t="shared" si="2"/>
        <v>3760.54</v>
      </c>
      <c r="Q13" s="14">
        <f t="shared" si="2"/>
        <v>524.52</v>
      </c>
      <c r="R13" s="14">
        <f t="shared" si="2"/>
        <v>502.64</v>
      </c>
      <c r="S13" s="14">
        <f t="shared" si="2"/>
        <v>4263.18</v>
      </c>
      <c r="T13" s="14">
        <f t="shared" si="2"/>
        <v>21.88</v>
      </c>
      <c r="U13" s="14">
        <f t="shared" si="2"/>
        <v>3464.62</v>
      </c>
      <c r="V13" s="14">
        <f t="shared" si="2"/>
        <v>2.72</v>
      </c>
      <c r="W13" s="14">
        <f t="shared" si="2"/>
        <v>421.89</v>
      </c>
      <c r="X13" s="14">
        <f t="shared" si="2"/>
        <v>57.86</v>
      </c>
      <c r="Y13" s="14">
        <f t="shared" si="2"/>
        <v>248.95</v>
      </c>
      <c r="Z13" s="14">
        <f t="shared" si="2"/>
        <v>426.91050000000001</v>
      </c>
      <c r="AA13" s="14">
        <f t="shared" si="2"/>
        <v>426.91050000000001</v>
      </c>
      <c r="AB13" s="14">
        <f t="shared" si="2"/>
        <v>0</v>
      </c>
      <c r="AC13" s="14">
        <f t="shared" si="2"/>
        <v>10564.94</v>
      </c>
      <c r="AD13" s="14">
        <f t="shared" si="2"/>
        <v>11481.25</v>
      </c>
      <c r="AE13" s="14">
        <f t="shared" si="2"/>
        <v>0.34</v>
      </c>
      <c r="AF13" s="14">
        <f t="shared" si="2"/>
        <v>928.49</v>
      </c>
      <c r="AG13" s="14">
        <f t="shared" si="2"/>
        <v>17.91</v>
      </c>
      <c r="AH13" s="14">
        <f t="shared" si="2"/>
        <v>1247.3240000000001</v>
      </c>
      <c r="AI13" s="14">
        <f t="shared" si="2"/>
        <v>14530.81</v>
      </c>
      <c r="AJ13" s="14">
        <f t="shared" si="2"/>
        <v>104977</v>
      </c>
      <c r="AK13" s="14">
        <f t="shared" si="2"/>
        <v>778.56859999999995</v>
      </c>
      <c r="AL13" s="14">
        <f t="shared" si="2"/>
        <v>1205.479</v>
      </c>
      <c r="AM13" s="14">
        <f t="shared" si="2"/>
        <v>5973.7629999999999</v>
      </c>
      <c r="AN13" s="14">
        <f t="shared" si="2"/>
        <v>14.39</v>
      </c>
      <c r="AO13" s="14">
        <f t="shared" si="2"/>
        <v>778.56859999999995</v>
      </c>
      <c r="AP13" s="14">
        <f t="shared" si="2"/>
        <v>22.731349999999999</v>
      </c>
      <c r="AQ13" s="14">
        <f t="shared" si="2"/>
        <v>778.56859999999995</v>
      </c>
      <c r="AR13" s="14">
        <f t="shared" si="2"/>
        <v>778.56859999999995</v>
      </c>
      <c r="AS13" s="14">
        <f t="shared" si="2"/>
        <v>778.56859999999995</v>
      </c>
      <c r="AT13" s="14">
        <f t="shared" si="2"/>
        <v>22.731349999999999</v>
      </c>
      <c r="AU13" s="14">
        <f t="shared" si="2"/>
        <v>178.01</v>
      </c>
      <c r="AV13" s="14">
        <f t="shared" si="2"/>
        <v>109824</v>
      </c>
      <c r="AW13" s="14">
        <f t="shared" si="2"/>
        <v>0</v>
      </c>
      <c r="AX13" s="14">
        <f t="shared" si="2"/>
        <v>6305.6379999999999</v>
      </c>
      <c r="AY13" s="14">
        <f t="shared" si="2"/>
        <v>331.87569999999999</v>
      </c>
      <c r="AZ13" s="14">
        <f t="shared" si="2"/>
        <v>1247.664</v>
      </c>
      <c r="BA13" s="14">
        <f t="shared" si="2"/>
        <v>0</v>
      </c>
      <c r="BB13" s="14">
        <f t="shared" si="2"/>
        <v>1247.665</v>
      </c>
      <c r="BC13" s="14">
        <f t="shared" si="2"/>
        <v>7390.076</v>
      </c>
      <c r="BD13" s="14">
        <f t="shared" si="2"/>
        <v>163.2269</v>
      </c>
      <c r="BE13" s="14">
        <f t="shared" si="2"/>
        <v>0</v>
      </c>
      <c r="BF13" s="14">
        <f t="shared" si="2"/>
        <v>0</v>
      </c>
      <c r="BG13" s="14">
        <f t="shared" si="2"/>
        <v>120117</v>
      </c>
      <c r="BH13" s="14">
        <f t="shared" si="2"/>
        <v>0</v>
      </c>
      <c r="BI13" s="14">
        <f t="shared" si="2"/>
        <v>0</v>
      </c>
      <c r="BJ13" s="14">
        <f t="shared" si="2"/>
        <v>0</v>
      </c>
      <c r="BK13" s="14">
        <f t="shared" si="2"/>
        <v>4.9535200000000001E-2</v>
      </c>
      <c r="BL13" s="14">
        <f t="shared" si="2"/>
        <v>0</v>
      </c>
      <c r="BM13" s="14">
        <f t="shared" si="2"/>
        <v>0</v>
      </c>
      <c r="BN13" s="14">
        <f t="shared" si="2"/>
        <v>0</v>
      </c>
      <c r="BO13" s="14">
        <f t="shared" si="2"/>
        <v>0</v>
      </c>
      <c r="BP13" s="14">
        <f t="shared" si="2"/>
        <v>0</v>
      </c>
      <c r="BQ13" s="14">
        <f t="shared" ref="BQ13:CB13" si="3">IF(HLOOKUP(BQ$10,MANUAL_Look_Up_Table,4,FALSE)&gt;=0.01,HLOOKUP(BQ$10,MANUAL_Look_Up_Table,4,FALSE),0)</f>
        <v>110263</v>
      </c>
      <c r="BR13" s="14">
        <f t="shared" si="3"/>
        <v>487522</v>
      </c>
      <c r="BS13" s="14">
        <f t="shared" si="3"/>
        <v>6305.6390000000001</v>
      </c>
      <c r="BT13" s="14">
        <f t="shared" si="3"/>
        <v>6305.6390000000001</v>
      </c>
      <c r="BU13" s="14">
        <f t="shared" si="3"/>
        <v>6305.6390000000001</v>
      </c>
      <c r="BV13" s="14">
        <f t="shared" si="3"/>
        <v>1247.664</v>
      </c>
      <c r="BW13" s="14">
        <f t="shared" si="3"/>
        <v>1247.665</v>
      </c>
      <c r="BX13" s="14">
        <f t="shared" si="3"/>
        <v>5675.0739999999996</v>
      </c>
      <c r="BY13" s="14">
        <f t="shared" si="3"/>
        <v>6922.7389999999996</v>
      </c>
      <c r="BZ13" s="14">
        <f t="shared" si="3"/>
        <v>630.56380000000001</v>
      </c>
      <c r="CA13" s="14">
        <f t="shared" si="3"/>
        <v>163.2269</v>
      </c>
      <c r="CB13" s="14">
        <f t="shared" si="3"/>
        <v>0</v>
      </c>
      <c r="CC13" s="14"/>
      <c r="CD13" s="14"/>
      <c r="CE13" s="14"/>
      <c r="CF13" s="14"/>
      <c r="CG13" s="14"/>
      <c r="CH13" s="14"/>
      <c r="CI13" s="14"/>
      <c r="CJ13" s="14"/>
      <c r="CK13" s="14"/>
      <c r="CL13" s="14"/>
      <c r="CM13" s="14"/>
      <c r="CN13" s="14"/>
      <c r="CO13" s="14"/>
      <c r="CP13" s="14"/>
      <c r="CQ13" s="14"/>
      <c r="CR13" s="14"/>
      <c r="CS13" s="14"/>
      <c r="CT13" s="14"/>
      <c r="CU13" s="14"/>
      <c r="CV13" s="14"/>
      <c r="CW13" s="14"/>
      <c r="CX13" s="14"/>
      <c r="CY13" s="14"/>
      <c r="CZ13" s="14"/>
      <c r="DA13" s="14"/>
      <c r="DB13" s="14"/>
      <c r="DC13" s="14"/>
      <c r="DD13" s="14"/>
      <c r="DE13" s="14"/>
      <c r="DF13" s="14"/>
      <c r="DG13" s="14"/>
      <c r="DH13" s="14"/>
      <c r="DI13" s="14"/>
      <c r="DJ13" s="14"/>
      <c r="DK13" s="14"/>
      <c r="DL13" s="14"/>
      <c r="DM13" s="14"/>
      <c r="DN13" s="14"/>
      <c r="DO13" s="14"/>
      <c r="DP13" s="14"/>
      <c r="DQ13" s="14"/>
      <c r="DR13" s="14"/>
      <c r="DS13" s="14"/>
      <c r="DT13" s="14"/>
      <c r="DU13" s="14"/>
      <c r="DV13" s="14"/>
      <c r="DW13" s="14"/>
      <c r="DX13" s="14"/>
      <c r="DY13" s="14"/>
      <c r="DZ13" s="14"/>
      <c r="EA13" s="14"/>
      <c r="EB13" s="14"/>
      <c r="EC13" s="14"/>
      <c r="ED13" s="14"/>
      <c r="EE13" s="14"/>
      <c r="EF13" s="14"/>
      <c r="EG13" s="14"/>
      <c r="EH13" s="14"/>
      <c r="EI13" s="14"/>
      <c r="EJ13" s="14"/>
      <c r="EK13" s="14"/>
      <c r="EL13" s="14"/>
      <c r="EM13" s="14"/>
      <c r="EN13" s="14"/>
      <c r="EO13" s="14"/>
      <c r="EP13" s="14"/>
      <c r="EQ13" s="14"/>
      <c r="ER13" s="14"/>
      <c r="ES13" s="14"/>
      <c r="ET13" s="14"/>
      <c r="EU13" s="14"/>
      <c r="EV13" s="14"/>
      <c r="EW13" s="14"/>
      <c r="EX13" s="14"/>
      <c r="EY13" s="14"/>
      <c r="EZ13" s="14"/>
      <c r="FA13" s="14"/>
      <c r="FB13" s="14"/>
      <c r="FC13" s="14"/>
      <c r="FD13" s="14"/>
      <c r="FE13" s="14"/>
      <c r="FF13" s="14"/>
      <c r="FG13" s="14"/>
      <c r="FH13" s="14"/>
      <c r="FI13" s="14"/>
      <c r="FJ13" s="14"/>
      <c r="FK13" s="14"/>
      <c r="FL13" s="14"/>
      <c r="FM13" s="14"/>
      <c r="FN13" s="14"/>
      <c r="FO13" s="14"/>
      <c r="FP13" s="14"/>
      <c r="FQ13" s="14"/>
      <c r="FR13" s="14"/>
      <c r="FS13" s="14"/>
      <c r="FT13" s="14"/>
      <c r="FU13" s="14"/>
      <c r="FV13" s="14"/>
      <c r="FW13" s="14"/>
      <c r="FX13" s="14"/>
      <c r="FY13" s="14"/>
      <c r="FZ13" s="14"/>
      <c r="GA13" s="14"/>
    </row>
    <row r="14" spans="1:183" s="12" customFormat="1" ht="12" customHeight="1" x14ac:dyDescent="0.15">
      <c r="A14" s="17" t="s">
        <v>401</v>
      </c>
      <c r="B14" s="16" t="s">
        <v>176</v>
      </c>
      <c r="C14" s="14">
        <f>IF(HLOOKUP(C$10,MANUAL_Look_Up_Table,5,FALSE)&gt;=0.01,HLOOKUP(C$10,MANUAL_Look_Up_Table,5,FALSE),0)</f>
        <v>990.29</v>
      </c>
      <c r="D14" s="14">
        <f>IF(HLOOKUP(D$10,MANUAL_Look_Up_Table,5,FALSE)&gt;=0.01,HLOOKUP(D$10,MANUAL_Look_Up_Table,5,FALSE),0)</f>
        <v>156971</v>
      </c>
      <c r="E14" s="14">
        <f t="shared" ref="E14:BP14" si="4">IF(HLOOKUP(E$10,MANUAL_Look_Up_Table,5,FALSE)&gt;=0.01,HLOOKUP(E$10,MANUAL_Look_Up_Table,5,FALSE),0)</f>
        <v>773.95</v>
      </c>
      <c r="F14" s="14">
        <f t="shared" si="4"/>
        <v>156196</v>
      </c>
      <c r="G14" s="14">
        <f t="shared" si="4"/>
        <v>196.68</v>
      </c>
      <c r="H14" s="14">
        <f t="shared" si="4"/>
        <v>156001</v>
      </c>
      <c r="I14" s="14">
        <f t="shared" si="4"/>
        <v>19.760000000000002</v>
      </c>
      <c r="J14" s="14">
        <f t="shared" si="4"/>
        <v>26.15</v>
      </c>
      <c r="K14" s="14">
        <f t="shared" si="4"/>
        <v>155954</v>
      </c>
      <c r="L14" s="14">
        <f t="shared" si="4"/>
        <v>0</v>
      </c>
      <c r="M14" s="14">
        <f t="shared" si="4"/>
        <v>155570</v>
      </c>
      <c r="N14" s="14">
        <f t="shared" si="4"/>
        <v>38.369999999999997</v>
      </c>
      <c r="O14" s="14">
        <f t="shared" si="4"/>
        <v>3145.24</v>
      </c>
      <c r="P14" s="14">
        <f t="shared" si="4"/>
        <v>9.76</v>
      </c>
      <c r="Q14" s="14">
        <f t="shared" si="4"/>
        <v>3135.48</v>
      </c>
      <c r="R14" s="14">
        <f t="shared" si="4"/>
        <v>2.69</v>
      </c>
      <c r="S14" s="14">
        <f t="shared" si="4"/>
        <v>12.45</v>
      </c>
      <c r="T14" s="14">
        <f t="shared" si="4"/>
        <v>3132.79</v>
      </c>
      <c r="U14" s="14">
        <f t="shared" si="4"/>
        <v>28.42</v>
      </c>
      <c r="V14" s="14">
        <f t="shared" si="4"/>
        <v>0</v>
      </c>
      <c r="W14" s="14">
        <f t="shared" si="4"/>
        <v>0.21</v>
      </c>
      <c r="X14" s="14">
        <f t="shared" si="4"/>
        <v>3693.29</v>
      </c>
      <c r="Y14" s="14">
        <f t="shared" si="4"/>
        <v>3703.29</v>
      </c>
      <c r="Z14" s="14">
        <f t="shared" si="4"/>
        <v>8117.46</v>
      </c>
      <c r="AA14" s="14">
        <f t="shared" si="4"/>
        <v>8117.46</v>
      </c>
      <c r="AB14" s="14">
        <f t="shared" si="4"/>
        <v>0</v>
      </c>
      <c r="AC14" s="14">
        <f t="shared" si="4"/>
        <v>24.03</v>
      </c>
      <c r="AD14" s="14">
        <f t="shared" si="4"/>
        <v>24.05</v>
      </c>
      <c r="AE14" s="14">
        <f t="shared" si="4"/>
        <v>0</v>
      </c>
      <c r="AF14" s="14">
        <f t="shared" si="4"/>
        <v>2.12</v>
      </c>
      <c r="AG14" s="14">
        <f t="shared" si="4"/>
        <v>67.569999999999993</v>
      </c>
      <c r="AH14" s="14">
        <f t="shared" si="4"/>
        <v>0</v>
      </c>
      <c r="AI14" s="14">
        <f t="shared" si="4"/>
        <v>0</v>
      </c>
      <c r="AJ14" s="14">
        <f t="shared" si="4"/>
        <v>1.23</v>
      </c>
      <c r="AK14" s="14">
        <f t="shared" si="4"/>
        <v>151157</v>
      </c>
      <c r="AL14" s="14">
        <f t="shared" si="4"/>
        <v>159275</v>
      </c>
      <c r="AM14" s="14">
        <f t="shared" si="4"/>
        <v>0</v>
      </c>
      <c r="AN14" s="14">
        <f t="shared" si="4"/>
        <v>0</v>
      </c>
      <c r="AO14" s="14">
        <f t="shared" si="4"/>
        <v>151157</v>
      </c>
      <c r="AP14" s="14">
        <f t="shared" si="4"/>
        <v>4413.2370000000001</v>
      </c>
      <c r="AQ14" s="14">
        <f t="shared" si="4"/>
        <v>151157</v>
      </c>
      <c r="AR14" s="14">
        <f t="shared" si="4"/>
        <v>151157</v>
      </c>
      <c r="AS14" s="14">
        <f t="shared" si="4"/>
        <v>151157</v>
      </c>
      <c r="AT14" s="14">
        <f t="shared" si="4"/>
        <v>4413.2370000000001</v>
      </c>
      <c r="AU14" s="14">
        <f t="shared" si="4"/>
        <v>4414.17</v>
      </c>
      <c r="AV14" s="14">
        <f t="shared" si="4"/>
        <v>0</v>
      </c>
      <c r="AW14" s="14">
        <f t="shared" si="4"/>
        <v>0</v>
      </c>
      <c r="AX14" s="14">
        <f t="shared" si="4"/>
        <v>0</v>
      </c>
      <c r="AY14" s="14">
        <f t="shared" si="4"/>
        <v>0</v>
      </c>
      <c r="AZ14" s="14">
        <f t="shared" si="4"/>
        <v>0</v>
      </c>
      <c r="BA14" s="14">
        <f t="shared" si="4"/>
        <v>0</v>
      </c>
      <c r="BB14" s="14">
        <f t="shared" si="4"/>
        <v>0</v>
      </c>
      <c r="BC14" s="14">
        <f t="shared" si="4"/>
        <v>0</v>
      </c>
      <c r="BD14" s="14">
        <f t="shared" si="4"/>
        <v>0</v>
      </c>
      <c r="BE14" s="14">
        <f t="shared" si="4"/>
        <v>0</v>
      </c>
      <c r="BF14" s="14">
        <f t="shared" si="4"/>
        <v>0</v>
      </c>
      <c r="BG14" s="14">
        <f t="shared" si="4"/>
        <v>1.23</v>
      </c>
      <c r="BH14" s="14">
        <f t="shared" si="4"/>
        <v>0</v>
      </c>
      <c r="BI14" s="14">
        <f t="shared" si="4"/>
        <v>0</v>
      </c>
      <c r="BJ14" s="14">
        <f t="shared" si="4"/>
        <v>0</v>
      </c>
      <c r="BK14" s="14">
        <f t="shared" si="4"/>
        <v>0</v>
      </c>
      <c r="BL14" s="14">
        <f t="shared" si="4"/>
        <v>0</v>
      </c>
      <c r="BM14" s="14">
        <f t="shared" si="4"/>
        <v>0</v>
      </c>
      <c r="BN14" s="14">
        <f t="shared" si="4"/>
        <v>0</v>
      </c>
      <c r="BO14" s="14">
        <f t="shared" si="4"/>
        <v>0</v>
      </c>
      <c r="BP14" s="14">
        <f t="shared" si="4"/>
        <v>0</v>
      </c>
      <c r="BQ14" s="14">
        <f t="shared" ref="BQ14:CB14" si="5">IF(HLOOKUP(BQ$10,MANUAL_Look_Up_Table,5,FALSE)&gt;=0.01,HLOOKUP(BQ$10,MANUAL_Look_Up_Table,5,FALSE),0)</f>
        <v>0.21</v>
      </c>
      <c r="BR14" s="14">
        <f t="shared" si="5"/>
        <v>640445</v>
      </c>
      <c r="BS14" s="14">
        <f t="shared" si="5"/>
        <v>0</v>
      </c>
      <c r="BT14" s="14">
        <f t="shared" si="5"/>
        <v>0</v>
      </c>
      <c r="BU14" s="14">
        <f t="shared" si="5"/>
        <v>0</v>
      </c>
      <c r="BV14" s="14">
        <f t="shared" si="5"/>
        <v>0</v>
      </c>
      <c r="BW14" s="14">
        <f t="shared" si="5"/>
        <v>0</v>
      </c>
      <c r="BX14" s="14">
        <f t="shared" si="5"/>
        <v>0</v>
      </c>
      <c r="BY14" s="14">
        <f t="shared" si="5"/>
        <v>0</v>
      </c>
      <c r="BZ14" s="14">
        <f t="shared" si="5"/>
        <v>0</v>
      </c>
      <c r="CA14" s="14">
        <f t="shared" si="5"/>
        <v>0</v>
      </c>
      <c r="CB14" s="14">
        <f t="shared" si="5"/>
        <v>0</v>
      </c>
      <c r="CC14" s="14"/>
      <c r="CD14" s="14"/>
      <c r="CE14" s="14"/>
      <c r="CF14" s="14"/>
      <c r="CG14" s="14"/>
      <c r="CH14" s="14"/>
      <c r="CI14" s="14"/>
      <c r="CJ14" s="14"/>
      <c r="CK14" s="14"/>
      <c r="CL14" s="14"/>
      <c r="CM14" s="14"/>
      <c r="CN14" s="14"/>
      <c r="CO14" s="14"/>
      <c r="CP14" s="14"/>
      <c r="CQ14" s="14"/>
      <c r="CR14" s="14"/>
      <c r="CS14" s="14"/>
      <c r="CT14" s="14"/>
      <c r="CU14" s="14"/>
      <c r="CV14" s="14"/>
      <c r="CW14" s="14"/>
      <c r="CX14" s="14"/>
      <c r="CY14" s="14"/>
      <c r="CZ14" s="14"/>
      <c r="DA14" s="14"/>
      <c r="DB14" s="14"/>
      <c r="DC14" s="14"/>
      <c r="DD14" s="14"/>
      <c r="DE14" s="14"/>
      <c r="DF14" s="14"/>
      <c r="DG14" s="14"/>
      <c r="DH14" s="14"/>
      <c r="DI14" s="14"/>
      <c r="DJ14" s="14"/>
      <c r="DK14" s="14"/>
      <c r="DL14" s="14"/>
      <c r="DM14" s="14"/>
      <c r="DN14" s="14"/>
      <c r="DO14" s="14"/>
      <c r="DP14" s="14"/>
      <c r="DQ14" s="14"/>
      <c r="DR14" s="14"/>
      <c r="DS14" s="14"/>
      <c r="DT14" s="14"/>
      <c r="DU14" s="14"/>
      <c r="DV14" s="14"/>
      <c r="DW14" s="14"/>
      <c r="DX14" s="14"/>
      <c r="DY14" s="14"/>
      <c r="DZ14" s="14"/>
      <c r="EA14" s="14"/>
      <c r="EB14" s="14"/>
      <c r="EC14" s="14"/>
      <c r="ED14" s="14"/>
      <c r="EE14" s="14"/>
      <c r="EF14" s="14"/>
      <c r="EG14" s="14"/>
      <c r="EH14" s="14"/>
      <c r="EI14" s="14"/>
      <c r="EJ14" s="14"/>
      <c r="EK14" s="14"/>
      <c r="EL14" s="14"/>
      <c r="EM14" s="14"/>
      <c r="EN14" s="14"/>
      <c r="EO14" s="14"/>
      <c r="EP14" s="14"/>
      <c r="EQ14" s="14"/>
      <c r="ER14" s="14"/>
      <c r="ES14" s="14"/>
      <c r="ET14" s="14"/>
      <c r="EU14" s="14"/>
      <c r="EV14" s="14"/>
      <c r="EW14" s="14"/>
      <c r="EX14" s="14"/>
      <c r="EY14" s="14"/>
      <c r="EZ14" s="14"/>
      <c r="FA14" s="14"/>
      <c r="FB14" s="14"/>
      <c r="FC14" s="14"/>
      <c r="FD14" s="14"/>
      <c r="FE14" s="14"/>
      <c r="FF14" s="14"/>
      <c r="FG14" s="14"/>
      <c r="FH14" s="14"/>
      <c r="FI14" s="14"/>
      <c r="FJ14" s="14"/>
      <c r="FK14" s="14"/>
      <c r="FL14" s="14"/>
      <c r="FM14" s="14"/>
      <c r="FN14" s="14"/>
      <c r="FO14" s="14"/>
      <c r="FP14" s="14"/>
      <c r="FQ14" s="14"/>
      <c r="FR14" s="14"/>
      <c r="FS14" s="14"/>
      <c r="FT14" s="14"/>
      <c r="FU14" s="14"/>
      <c r="FV14" s="14"/>
      <c r="FW14" s="14"/>
      <c r="FX14" s="14"/>
      <c r="FY14" s="14"/>
      <c r="FZ14" s="14"/>
      <c r="GA14" s="14"/>
    </row>
    <row r="15" spans="1:183" s="12" customFormat="1" ht="12" customHeight="1" x14ac:dyDescent="0.15">
      <c r="A15" s="17" t="s">
        <v>402</v>
      </c>
      <c r="B15" s="16" t="s">
        <v>176</v>
      </c>
      <c r="C15" s="14">
        <f>IF(HLOOKUP(C$10,MANUAL_Look_Up_Table,6,FALSE)&gt;=0.01,HLOOKUP(C$10,MANUAL_Look_Up_Table,6,FALSE),0)</f>
        <v>127.06</v>
      </c>
      <c r="D15" s="14">
        <f>IF(HLOOKUP(D$10,MANUAL_Look_Up_Table,6,FALSE)&gt;=0.01,HLOOKUP(D$10,MANUAL_Look_Up_Table,6,FALSE),0)</f>
        <v>7951.59</v>
      </c>
      <c r="E15" s="14">
        <f t="shared" ref="E15:BP15" si="6">IF(HLOOKUP(E$10,MANUAL_Look_Up_Table,6,FALSE)&gt;=0.01,HLOOKUP(E$10,MANUAL_Look_Up_Table,6,FALSE),0)</f>
        <v>99.05</v>
      </c>
      <c r="F15" s="14">
        <f t="shared" si="6"/>
        <v>7852.54</v>
      </c>
      <c r="G15" s="14">
        <f t="shared" si="6"/>
        <v>25.55</v>
      </c>
      <c r="H15" s="14">
        <f t="shared" si="6"/>
        <v>7826.99</v>
      </c>
      <c r="I15" s="14">
        <f t="shared" si="6"/>
        <v>2.4700000000000002</v>
      </c>
      <c r="J15" s="14">
        <f t="shared" si="6"/>
        <v>3.29</v>
      </c>
      <c r="K15" s="14">
        <f t="shared" si="6"/>
        <v>7821.24</v>
      </c>
      <c r="L15" s="14">
        <f t="shared" si="6"/>
        <v>0</v>
      </c>
      <c r="M15" s="14">
        <f t="shared" si="6"/>
        <v>7755.5</v>
      </c>
      <c r="N15" s="14">
        <f t="shared" si="6"/>
        <v>12.81</v>
      </c>
      <c r="O15" s="14">
        <f t="shared" si="6"/>
        <v>255.55</v>
      </c>
      <c r="P15" s="14">
        <f t="shared" si="6"/>
        <v>1.83</v>
      </c>
      <c r="Q15" s="14">
        <f t="shared" si="6"/>
        <v>253.72</v>
      </c>
      <c r="R15" s="14">
        <f t="shared" si="6"/>
        <v>0.5</v>
      </c>
      <c r="S15" s="14">
        <f t="shared" si="6"/>
        <v>2.33</v>
      </c>
      <c r="T15" s="14">
        <f t="shared" si="6"/>
        <v>253.22</v>
      </c>
      <c r="U15" s="14">
        <f t="shared" si="6"/>
        <v>7.76</v>
      </c>
      <c r="V15" s="14">
        <f t="shared" si="6"/>
        <v>0</v>
      </c>
      <c r="W15" s="14">
        <f t="shared" si="6"/>
        <v>0.46</v>
      </c>
      <c r="X15" s="14">
        <f t="shared" si="6"/>
        <v>301.49</v>
      </c>
      <c r="Y15" s="14">
        <f t="shared" si="6"/>
        <v>302.52999999999997</v>
      </c>
      <c r="Z15" s="14">
        <f t="shared" si="6"/>
        <v>522.32000000000005</v>
      </c>
      <c r="AA15" s="14">
        <f t="shared" si="6"/>
        <v>522.32000000000005</v>
      </c>
      <c r="AB15" s="14">
        <f t="shared" si="6"/>
        <v>0</v>
      </c>
      <c r="AC15" s="14">
        <f t="shared" si="6"/>
        <v>3.02</v>
      </c>
      <c r="AD15" s="14">
        <f t="shared" si="6"/>
        <v>3.14</v>
      </c>
      <c r="AE15" s="14">
        <f t="shared" si="6"/>
        <v>0</v>
      </c>
      <c r="AF15" s="14">
        <f t="shared" si="6"/>
        <v>0.27</v>
      </c>
      <c r="AG15" s="14">
        <f t="shared" si="6"/>
        <v>13.59</v>
      </c>
      <c r="AH15" s="14">
        <f t="shared" si="6"/>
        <v>0</v>
      </c>
      <c r="AI15" s="14">
        <f t="shared" si="6"/>
        <v>0</v>
      </c>
      <c r="AJ15" s="14">
        <f t="shared" si="6"/>
        <v>0</v>
      </c>
      <c r="AK15" s="14">
        <f t="shared" si="6"/>
        <v>7535.491</v>
      </c>
      <c r="AL15" s="14">
        <f t="shared" si="6"/>
        <v>8057.8109999999997</v>
      </c>
      <c r="AM15" s="14">
        <f t="shared" si="6"/>
        <v>0</v>
      </c>
      <c r="AN15" s="14">
        <f t="shared" si="6"/>
        <v>0</v>
      </c>
      <c r="AO15" s="14">
        <f t="shared" si="6"/>
        <v>7535.491</v>
      </c>
      <c r="AP15" s="14">
        <f t="shared" si="6"/>
        <v>220.0087</v>
      </c>
      <c r="AQ15" s="14">
        <f t="shared" si="6"/>
        <v>7535.491</v>
      </c>
      <c r="AR15" s="14">
        <f t="shared" si="6"/>
        <v>7535.491</v>
      </c>
      <c r="AS15" s="14">
        <f t="shared" si="6"/>
        <v>7535.491</v>
      </c>
      <c r="AT15" s="14">
        <f t="shared" si="6"/>
        <v>220.0087</v>
      </c>
      <c r="AU15" s="14">
        <f t="shared" si="6"/>
        <v>219.79</v>
      </c>
      <c r="AV15" s="14">
        <f t="shared" si="6"/>
        <v>0</v>
      </c>
      <c r="AW15" s="14">
        <f t="shared" si="6"/>
        <v>0</v>
      </c>
      <c r="AX15" s="14">
        <f t="shared" si="6"/>
        <v>0</v>
      </c>
      <c r="AY15" s="14">
        <f t="shared" si="6"/>
        <v>0</v>
      </c>
      <c r="AZ15" s="14">
        <f t="shared" si="6"/>
        <v>0</v>
      </c>
      <c r="BA15" s="14">
        <f t="shared" si="6"/>
        <v>0</v>
      </c>
      <c r="BB15" s="14">
        <f t="shared" si="6"/>
        <v>0</v>
      </c>
      <c r="BC15" s="14">
        <f t="shared" si="6"/>
        <v>0</v>
      </c>
      <c r="BD15" s="14">
        <f t="shared" si="6"/>
        <v>0</v>
      </c>
      <c r="BE15" s="14">
        <f t="shared" si="6"/>
        <v>0</v>
      </c>
      <c r="BF15" s="14">
        <f t="shared" si="6"/>
        <v>0</v>
      </c>
      <c r="BG15" s="14">
        <f t="shared" si="6"/>
        <v>0</v>
      </c>
      <c r="BH15" s="14">
        <f t="shared" si="6"/>
        <v>0</v>
      </c>
      <c r="BI15" s="14">
        <f t="shared" si="6"/>
        <v>0</v>
      </c>
      <c r="BJ15" s="14">
        <f t="shared" si="6"/>
        <v>0</v>
      </c>
      <c r="BK15" s="14">
        <f t="shared" si="6"/>
        <v>0</v>
      </c>
      <c r="BL15" s="14">
        <f t="shared" si="6"/>
        <v>0</v>
      </c>
      <c r="BM15" s="14">
        <f t="shared" si="6"/>
        <v>0</v>
      </c>
      <c r="BN15" s="14">
        <f t="shared" si="6"/>
        <v>0</v>
      </c>
      <c r="BO15" s="14">
        <f t="shared" si="6"/>
        <v>0</v>
      </c>
      <c r="BP15" s="14">
        <f t="shared" si="6"/>
        <v>0</v>
      </c>
      <c r="BQ15" s="14">
        <f t="shared" ref="BQ15:CB15" si="7">IF(HLOOKUP(BQ$10,MANUAL_Look_Up_Table,6,FALSE)&gt;=0.01,HLOOKUP(BQ$10,MANUAL_Look_Up_Table,6,FALSE),0)</f>
        <v>0.46</v>
      </c>
      <c r="BR15" s="14">
        <f t="shared" si="7"/>
        <v>32819.01</v>
      </c>
      <c r="BS15" s="14">
        <f t="shared" si="7"/>
        <v>0</v>
      </c>
      <c r="BT15" s="14">
        <f t="shared" si="7"/>
        <v>0</v>
      </c>
      <c r="BU15" s="14">
        <f t="shared" si="7"/>
        <v>0</v>
      </c>
      <c r="BV15" s="14">
        <f t="shared" si="7"/>
        <v>0</v>
      </c>
      <c r="BW15" s="14">
        <f t="shared" si="7"/>
        <v>0</v>
      </c>
      <c r="BX15" s="14">
        <f t="shared" si="7"/>
        <v>0</v>
      </c>
      <c r="BY15" s="14">
        <f t="shared" si="7"/>
        <v>0</v>
      </c>
      <c r="BZ15" s="14">
        <f t="shared" si="7"/>
        <v>0</v>
      </c>
      <c r="CA15" s="14">
        <f t="shared" si="7"/>
        <v>0</v>
      </c>
      <c r="CB15" s="14">
        <f t="shared" si="7"/>
        <v>0</v>
      </c>
      <c r="CC15" s="14"/>
      <c r="CD15" s="14"/>
      <c r="CE15" s="14"/>
      <c r="CF15" s="14"/>
      <c r="CG15" s="14"/>
      <c r="CH15" s="14"/>
      <c r="CI15" s="14"/>
      <c r="CJ15" s="14"/>
      <c r="CK15" s="14"/>
      <c r="CL15" s="14"/>
      <c r="CM15" s="14"/>
      <c r="CN15" s="14"/>
      <c r="CO15" s="14"/>
      <c r="CP15" s="14"/>
      <c r="CQ15" s="14"/>
      <c r="CR15" s="14"/>
      <c r="CS15" s="14"/>
      <c r="CT15" s="14"/>
      <c r="CU15" s="14"/>
      <c r="CV15" s="14"/>
      <c r="CW15" s="14"/>
      <c r="CX15" s="14"/>
      <c r="CY15" s="14"/>
      <c r="CZ15" s="14"/>
      <c r="DA15" s="14"/>
      <c r="DB15" s="14"/>
      <c r="DC15" s="14"/>
      <c r="DD15" s="14"/>
      <c r="DE15" s="14"/>
      <c r="DF15" s="14"/>
      <c r="DG15" s="14"/>
      <c r="DH15" s="14"/>
      <c r="DI15" s="14"/>
      <c r="DJ15" s="14"/>
      <c r="DK15" s="14"/>
      <c r="DL15" s="14"/>
      <c r="DM15" s="14"/>
      <c r="DN15" s="14"/>
      <c r="DO15" s="14"/>
      <c r="DP15" s="14"/>
      <c r="DQ15" s="14"/>
      <c r="DR15" s="14"/>
      <c r="DS15" s="14"/>
      <c r="DT15" s="14"/>
      <c r="DU15" s="14"/>
      <c r="DV15" s="14"/>
      <c r="DW15" s="14"/>
      <c r="DX15" s="14"/>
      <c r="DY15" s="14"/>
      <c r="DZ15" s="14"/>
      <c r="EA15" s="14"/>
      <c r="EB15" s="14"/>
      <c r="EC15" s="14"/>
      <c r="ED15" s="14"/>
      <c r="EE15" s="14"/>
      <c r="EF15" s="14"/>
      <c r="EG15" s="14"/>
      <c r="EH15" s="14"/>
      <c r="EI15" s="14"/>
      <c r="EJ15" s="14"/>
      <c r="EK15" s="14"/>
      <c r="EL15" s="14"/>
      <c r="EM15" s="14"/>
      <c r="EN15" s="14"/>
      <c r="EO15" s="14"/>
      <c r="EP15" s="14"/>
      <c r="EQ15" s="14"/>
      <c r="ER15" s="14"/>
      <c r="ES15" s="14"/>
      <c r="ET15" s="14"/>
      <c r="EU15" s="14"/>
      <c r="EV15" s="14"/>
      <c r="EW15" s="14"/>
      <c r="EX15" s="14"/>
      <c r="EY15" s="14"/>
      <c r="EZ15" s="14"/>
      <c r="FA15" s="14"/>
      <c r="FB15" s="14"/>
      <c r="FC15" s="14"/>
      <c r="FD15" s="14"/>
      <c r="FE15" s="14"/>
      <c r="FF15" s="14"/>
      <c r="FG15" s="14"/>
      <c r="FH15" s="14"/>
      <c r="FI15" s="14"/>
      <c r="FJ15" s="14"/>
      <c r="FK15" s="14"/>
      <c r="FL15" s="14"/>
      <c r="FM15" s="14"/>
      <c r="FN15" s="14"/>
      <c r="FO15" s="14"/>
      <c r="FP15" s="14"/>
      <c r="FQ15" s="14"/>
      <c r="FR15" s="14"/>
      <c r="FS15" s="14"/>
      <c r="FT15" s="14"/>
      <c r="FU15" s="14"/>
      <c r="FV15" s="14"/>
      <c r="FW15" s="14"/>
      <c r="FX15" s="14"/>
      <c r="FY15" s="14"/>
      <c r="FZ15" s="14"/>
      <c r="GA15" s="14"/>
    </row>
    <row r="16" spans="1:183" s="12" customFormat="1" ht="12" customHeight="1" x14ac:dyDescent="0.15">
      <c r="A16" s="17" t="s">
        <v>403</v>
      </c>
      <c r="B16" s="16" t="s">
        <v>176</v>
      </c>
      <c r="C16" s="14">
        <f>IF(HLOOKUP(C$10,MANUAL_Look_Up_Table,7,FALSE)&gt;=0.01,HLOOKUP(C$10,MANUAL_Look_Up_Table,7,FALSE),0)</f>
        <v>49.31</v>
      </c>
      <c r="D16" s="14">
        <f>IF(HLOOKUP(D$10,MANUAL_Look_Up_Table,7,FALSE)&gt;=0.01,HLOOKUP(D$10,MANUAL_Look_Up_Table,7,FALSE),0)</f>
        <v>4744.32</v>
      </c>
      <c r="E16" s="14">
        <f t="shared" ref="E16:BP16" si="8">IF(HLOOKUP(E$10,MANUAL_Look_Up_Table,7,FALSE)&gt;=0.01,HLOOKUP(E$10,MANUAL_Look_Up_Table,7,FALSE),0)</f>
        <v>20.36</v>
      </c>
      <c r="F16" s="14">
        <f t="shared" si="8"/>
        <v>4723.96</v>
      </c>
      <c r="G16" s="14">
        <f t="shared" si="8"/>
        <v>25.55</v>
      </c>
      <c r="H16" s="14">
        <f t="shared" si="8"/>
        <v>4698.41</v>
      </c>
      <c r="I16" s="14">
        <f t="shared" si="8"/>
        <v>3.41</v>
      </c>
      <c r="J16" s="14">
        <f t="shared" si="8"/>
        <v>4.51</v>
      </c>
      <c r="K16" s="14">
        <f t="shared" si="8"/>
        <v>4690.49</v>
      </c>
      <c r="L16" s="14">
        <f t="shared" si="8"/>
        <v>0</v>
      </c>
      <c r="M16" s="14">
        <f t="shared" si="8"/>
        <v>4654.8500000000004</v>
      </c>
      <c r="N16" s="14">
        <f t="shared" si="8"/>
        <v>1.39</v>
      </c>
      <c r="O16" s="14">
        <f t="shared" si="8"/>
        <v>117.07</v>
      </c>
      <c r="P16" s="14">
        <f t="shared" si="8"/>
        <v>0.24</v>
      </c>
      <c r="Q16" s="14">
        <f t="shared" si="8"/>
        <v>116.83</v>
      </c>
      <c r="R16" s="14">
        <f t="shared" si="8"/>
        <v>0.34</v>
      </c>
      <c r="S16" s="14">
        <f t="shared" si="8"/>
        <v>0.57999999999999996</v>
      </c>
      <c r="T16" s="14">
        <f t="shared" si="8"/>
        <v>116.49</v>
      </c>
      <c r="U16" s="14">
        <f t="shared" si="8"/>
        <v>0.75</v>
      </c>
      <c r="V16" s="14">
        <f t="shared" si="8"/>
        <v>0</v>
      </c>
      <c r="W16" s="14">
        <f t="shared" si="8"/>
        <v>0.06</v>
      </c>
      <c r="X16" s="14">
        <f t="shared" si="8"/>
        <v>143.30000000000001</v>
      </c>
      <c r="Y16" s="14">
        <f t="shared" si="8"/>
        <v>146.65</v>
      </c>
      <c r="Z16" s="14">
        <f t="shared" si="8"/>
        <v>278.01</v>
      </c>
      <c r="AA16" s="14">
        <f t="shared" si="8"/>
        <v>278.01</v>
      </c>
      <c r="AB16" s="14">
        <f t="shared" si="8"/>
        <v>0</v>
      </c>
      <c r="AC16" s="14">
        <f t="shared" si="8"/>
        <v>4.1500000000000004</v>
      </c>
      <c r="AD16" s="14">
        <f t="shared" si="8"/>
        <v>4.16</v>
      </c>
      <c r="AE16" s="14">
        <f t="shared" si="8"/>
        <v>0</v>
      </c>
      <c r="AF16" s="14">
        <f t="shared" si="8"/>
        <v>0.37</v>
      </c>
      <c r="AG16" s="14">
        <f t="shared" si="8"/>
        <v>6.22</v>
      </c>
      <c r="AH16" s="14">
        <f t="shared" si="8"/>
        <v>0</v>
      </c>
      <c r="AI16" s="14">
        <f t="shared" si="8"/>
        <v>0</v>
      </c>
      <c r="AJ16" s="14">
        <f t="shared" si="8"/>
        <v>0</v>
      </c>
      <c r="AK16" s="14">
        <f t="shared" si="8"/>
        <v>4522.8010000000004</v>
      </c>
      <c r="AL16" s="14">
        <f t="shared" si="8"/>
        <v>4800.8109999999997</v>
      </c>
      <c r="AM16" s="14">
        <f t="shared" si="8"/>
        <v>0</v>
      </c>
      <c r="AN16" s="14">
        <f t="shared" si="8"/>
        <v>0</v>
      </c>
      <c r="AO16" s="14">
        <f t="shared" si="8"/>
        <v>4522.8010000000004</v>
      </c>
      <c r="AP16" s="14">
        <f t="shared" si="8"/>
        <v>132.04920000000001</v>
      </c>
      <c r="AQ16" s="14">
        <f t="shared" si="8"/>
        <v>4522.8010000000004</v>
      </c>
      <c r="AR16" s="14">
        <f t="shared" si="8"/>
        <v>4522.8010000000004</v>
      </c>
      <c r="AS16" s="14">
        <f t="shared" si="8"/>
        <v>4522.8010000000004</v>
      </c>
      <c r="AT16" s="14">
        <f t="shared" si="8"/>
        <v>132.04920000000001</v>
      </c>
      <c r="AU16" s="14">
        <f t="shared" si="8"/>
        <v>131.36000000000001</v>
      </c>
      <c r="AV16" s="14">
        <f t="shared" si="8"/>
        <v>0</v>
      </c>
      <c r="AW16" s="14">
        <f t="shared" si="8"/>
        <v>0</v>
      </c>
      <c r="AX16" s="14">
        <f t="shared" si="8"/>
        <v>0</v>
      </c>
      <c r="AY16" s="14">
        <f t="shared" si="8"/>
        <v>0</v>
      </c>
      <c r="AZ16" s="14">
        <f t="shared" si="8"/>
        <v>0</v>
      </c>
      <c r="BA16" s="14">
        <f t="shared" si="8"/>
        <v>0</v>
      </c>
      <c r="BB16" s="14">
        <f t="shared" si="8"/>
        <v>0</v>
      </c>
      <c r="BC16" s="14">
        <f t="shared" si="8"/>
        <v>0</v>
      </c>
      <c r="BD16" s="14">
        <f t="shared" si="8"/>
        <v>0</v>
      </c>
      <c r="BE16" s="14">
        <f t="shared" si="8"/>
        <v>0</v>
      </c>
      <c r="BF16" s="14">
        <f t="shared" si="8"/>
        <v>0</v>
      </c>
      <c r="BG16" s="14">
        <f t="shared" si="8"/>
        <v>0</v>
      </c>
      <c r="BH16" s="14">
        <f t="shared" si="8"/>
        <v>0</v>
      </c>
      <c r="BI16" s="14">
        <f t="shared" si="8"/>
        <v>0</v>
      </c>
      <c r="BJ16" s="14">
        <f t="shared" si="8"/>
        <v>0</v>
      </c>
      <c r="BK16" s="14">
        <f t="shared" si="8"/>
        <v>0</v>
      </c>
      <c r="BL16" s="14">
        <f t="shared" si="8"/>
        <v>0</v>
      </c>
      <c r="BM16" s="14">
        <f t="shared" si="8"/>
        <v>0</v>
      </c>
      <c r="BN16" s="14">
        <f t="shared" si="8"/>
        <v>0</v>
      </c>
      <c r="BO16" s="14">
        <f t="shared" si="8"/>
        <v>0</v>
      </c>
      <c r="BP16" s="14">
        <f t="shared" si="8"/>
        <v>0</v>
      </c>
      <c r="BQ16" s="14">
        <f t="shared" ref="BQ16:CB16" si="9">IF(HLOOKUP(BQ$10,MANUAL_Look_Up_Table,7,FALSE)&gt;=0.01,HLOOKUP(BQ$10,MANUAL_Look_Up_Table,7,FALSE),0)</f>
        <v>0.06</v>
      </c>
      <c r="BR16" s="14">
        <f t="shared" si="9"/>
        <v>19472.21</v>
      </c>
      <c r="BS16" s="14">
        <f t="shared" si="9"/>
        <v>0</v>
      </c>
      <c r="BT16" s="14">
        <f t="shared" si="9"/>
        <v>0</v>
      </c>
      <c r="BU16" s="14">
        <f t="shared" si="9"/>
        <v>0</v>
      </c>
      <c r="BV16" s="14">
        <f t="shared" si="9"/>
        <v>0</v>
      </c>
      <c r="BW16" s="14">
        <f t="shared" si="9"/>
        <v>0</v>
      </c>
      <c r="BX16" s="14">
        <f t="shared" si="9"/>
        <v>0</v>
      </c>
      <c r="BY16" s="14">
        <f t="shared" si="9"/>
        <v>0</v>
      </c>
      <c r="BZ16" s="14">
        <f t="shared" si="9"/>
        <v>0</v>
      </c>
      <c r="CA16" s="14">
        <f t="shared" si="9"/>
        <v>0</v>
      </c>
      <c r="CB16" s="14">
        <f t="shared" si="9"/>
        <v>0</v>
      </c>
      <c r="CC16" s="14"/>
      <c r="CD16" s="14"/>
      <c r="CE16" s="14"/>
      <c r="CF16" s="14"/>
      <c r="CG16" s="14"/>
      <c r="CH16" s="14"/>
      <c r="CI16" s="14"/>
      <c r="CJ16" s="14"/>
      <c r="CK16" s="14"/>
      <c r="CL16" s="14"/>
      <c r="CM16" s="14"/>
      <c r="CN16" s="14"/>
      <c r="CO16" s="14"/>
      <c r="CP16" s="14"/>
      <c r="CQ16" s="14"/>
      <c r="CR16" s="14"/>
      <c r="CS16" s="14"/>
      <c r="CT16" s="14"/>
      <c r="CU16" s="14"/>
      <c r="CV16" s="14"/>
      <c r="CW16" s="14"/>
      <c r="CX16" s="14"/>
      <c r="CY16" s="14"/>
      <c r="CZ16" s="14"/>
      <c r="DA16" s="14"/>
      <c r="DB16" s="14"/>
      <c r="DC16" s="14"/>
      <c r="DD16" s="14"/>
      <c r="DE16" s="14"/>
      <c r="DF16" s="14"/>
      <c r="DG16" s="14"/>
      <c r="DH16" s="14"/>
      <c r="DI16" s="14"/>
      <c r="DJ16" s="14"/>
      <c r="DK16" s="14"/>
      <c r="DL16" s="14"/>
      <c r="DM16" s="14"/>
      <c r="DN16" s="14"/>
      <c r="DO16" s="14"/>
      <c r="DP16" s="14"/>
      <c r="DQ16" s="14"/>
      <c r="DR16" s="14"/>
      <c r="DS16" s="14"/>
      <c r="DT16" s="14"/>
      <c r="DU16" s="14"/>
      <c r="DV16" s="14"/>
      <c r="DW16" s="14"/>
      <c r="DX16" s="14"/>
      <c r="DY16" s="14"/>
      <c r="DZ16" s="14"/>
      <c r="EA16" s="14"/>
      <c r="EB16" s="14"/>
      <c r="EC16" s="14"/>
      <c r="ED16" s="14"/>
      <c r="EE16" s="14"/>
      <c r="EF16" s="14"/>
      <c r="EG16" s="14"/>
      <c r="EH16" s="14"/>
      <c r="EI16" s="14"/>
      <c r="EJ16" s="14"/>
      <c r="EK16" s="14"/>
      <c r="EL16" s="14"/>
      <c r="EM16" s="14"/>
      <c r="EN16" s="14"/>
      <c r="EO16" s="14"/>
      <c r="EP16" s="14"/>
      <c r="EQ16" s="14"/>
      <c r="ER16" s="14"/>
      <c r="ES16" s="14"/>
      <c r="ET16" s="14"/>
      <c r="EU16" s="14"/>
      <c r="EV16" s="14"/>
      <c r="EW16" s="14"/>
      <c r="EX16" s="14"/>
      <c r="EY16" s="14"/>
      <c r="EZ16" s="14"/>
      <c r="FA16" s="14"/>
      <c r="FB16" s="14"/>
      <c r="FC16" s="14"/>
      <c r="FD16" s="14"/>
      <c r="FE16" s="14"/>
      <c r="FF16" s="14"/>
      <c r="FG16" s="14"/>
      <c r="FH16" s="14"/>
      <c r="FI16" s="14"/>
      <c r="FJ16" s="14"/>
      <c r="FK16" s="14"/>
      <c r="FL16" s="14"/>
      <c r="FM16" s="14"/>
      <c r="FN16" s="14"/>
      <c r="FO16" s="14"/>
      <c r="FP16" s="14"/>
      <c r="FQ16" s="14"/>
      <c r="FR16" s="14"/>
      <c r="FS16" s="14"/>
      <c r="FT16" s="14"/>
      <c r="FU16" s="14"/>
      <c r="FV16" s="14"/>
      <c r="FW16" s="14"/>
      <c r="FX16" s="14"/>
      <c r="FY16" s="14"/>
      <c r="FZ16" s="14"/>
      <c r="GA16" s="14"/>
    </row>
    <row r="17" spans="1:183" s="12" customFormat="1" ht="12" customHeight="1" x14ac:dyDescent="0.15">
      <c r="A17" s="17" t="s">
        <v>465</v>
      </c>
      <c r="B17" s="16" t="s">
        <v>176</v>
      </c>
      <c r="C17" s="14">
        <f>IF(HLOOKUP(C$10,MANUAL_Look_Up_Table,8,FALSE)&gt;=0.01,HLOOKUP(C$10,MANUAL_Look_Up_Table,8,FALSE),0)</f>
        <v>121.28</v>
      </c>
      <c r="D17" s="14">
        <f>IF(HLOOKUP(D$10,MANUAL_Look_Up_Table,8,FALSE)&gt;=0.01,HLOOKUP(D$10,MANUAL_Look_Up_Table,8,FALSE),0)</f>
        <v>163.44</v>
      </c>
      <c r="E17" s="14">
        <f t="shared" ref="E17:BP17" si="10">IF(HLOOKUP(E$10,MANUAL_Look_Up_Table,8,FALSE)&gt;=0.01,HLOOKUP(E$10,MANUAL_Look_Up_Table,8,FALSE),0)</f>
        <v>67.290000000000006</v>
      </c>
      <c r="F17" s="14">
        <f t="shared" si="10"/>
        <v>96.15</v>
      </c>
      <c r="G17" s="14">
        <f t="shared" si="10"/>
        <v>37.81</v>
      </c>
      <c r="H17" s="14">
        <f t="shared" si="10"/>
        <v>58.33</v>
      </c>
      <c r="I17" s="14">
        <f t="shared" si="10"/>
        <v>16.170000000000002</v>
      </c>
      <c r="J17" s="14">
        <f t="shared" si="10"/>
        <v>21.41</v>
      </c>
      <c r="K17" s="14">
        <f t="shared" si="10"/>
        <v>20.75</v>
      </c>
      <c r="L17" s="14">
        <f t="shared" si="10"/>
        <v>0</v>
      </c>
      <c r="M17" s="14">
        <f t="shared" si="10"/>
        <v>14.15</v>
      </c>
      <c r="N17" s="14">
        <f t="shared" si="10"/>
        <v>8.35</v>
      </c>
      <c r="O17" s="14">
        <f t="shared" si="10"/>
        <v>4.0199999999999996</v>
      </c>
      <c r="P17" s="14">
        <f t="shared" si="10"/>
        <v>3.3</v>
      </c>
      <c r="Q17" s="14">
        <f t="shared" si="10"/>
        <v>0.72</v>
      </c>
      <c r="R17" s="14">
        <f t="shared" si="10"/>
        <v>0.63</v>
      </c>
      <c r="S17" s="14">
        <f t="shared" si="10"/>
        <v>3.93</v>
      </c>
      <c r="T17" s="14">
        <f t="shared" si="10"/>
        <v>0.09</v>
      </c>
      <c r="U17" s="14">
        <f t="shared" si="10"/>
        <v>3.79</v>
      </c>
      <c r="V17" s="14">
        <f t="shared" si="10"/>
        <v>0</v>
      </c>
      <c r="W17" s="14">
        <f t="shared" si="10"/>
        <v>0.18</v>
      </c>
      <c r="X17" s="14">
        <f t="shared" si="10"/>
        <v>216.33</v>
      </c>
      <c r="Y17" s="14">
        <f t="shared" si="10"/>
        <v>30.45</v>
      </c>
      <c r="Z17" s="14">
        <f t="shared" si="10"/>
        <v>30.449580000000001</v>
      </c>
      <c r="AA17" s="14">
        <f t="shared" si="10"/>
        <v>30.449580000000001</v>
      </c>
      <c r="AB17" s="14">
        <f t="shared" si="10"/>
        <v>0</v>
      </c>
      <c r="AC17" s="14">
        <f t="shared" si="10"/>
        <v>19.68</v>
      </c>
      <c r="AD17" s="14">
        <f t="shared" si="10"/>
        <v>20.34</v>
      </c>
      <c r="AE17" s="14">
        <f t="shared" si="10"/>
        <v>0</v>
      </c>
      <c r="AF17" s="14">
        <f t="shared" si="10"/>
        <v>1.73</v>
      </c>
      <c r="AG17" s="14">
        <f t="shared" si="10"/>
        <v>215.9</v>
      </c>
      <c r="AH17" s="14">
        <f t="shared" si="10"/>
        <v>0</v>
      </c>
      <c r="AI17" s="14">
        <f t="shared" si="10"/>
        <v>0</v>
      </c>
      <c r="AJ17" s="14">
        <f t="shared" si="10"/>
        <v>0</v>
      </c>
      <c r="AK17" s="14">
        <f t="shared" si="10"/>
        <v>13.74859</v>
      </c>
      <c r="AL17" s="14">
        <f t="shared" si="10"/>
        <v>44.198169999999998</v>
      </c>
      <c r="AM17" s="14">
        <f t="shared" si="10"/>
        <v>0</v>
      </c>
      <c r="AN17" s="14">
        <f t="shared" si="10"/>
        <v>0</v>
      </c>
      <c r="AO17" s="14">
        <f t="shared" si="10"/>
        <v>13.74859</v>
      </c>
      <c r="AP17" s="14">
        <f t="shared" si="10"/>
        <v>0.4014085</v>
      </c>
      <c r="AQ17" s="14">
        <f t="shared" si="10"/>
        <v>13.74859</v>
      </c>
      <c r="AR17" s="14">
        <f t="shared" si="10"/>
        <v>13.74859</v>
      </c>
      <c r="AS17" s="14">
        <f t="shared" si="10"/>
        <v>13.74859</v>
      </c>
      <c r="AT17" s="14">
        <f t="shared" si="10"/>
        <v>0.4014085</v>
      </c>
      <c r="AU17" s="14">
        <f t="shared" si="10"/>
        <v>0</v>
      </c>
      <c r="AV17" s="14">
        <f t="shared" si="10"/>
        <v>0</v>
      </c>
      <c r="AW17" s="14">
        <f t="shared" si="10"/>
        <v>0</v>
      </c>
      <c r="AX17" s="14">
        <f t="shared" si="10"/>
        <v>0</v>
      </c>
      <c r="AY17" s="14">
        <f t="shared" si="10"/>
        <v>0</v>
      </c>
      <c r="AZ17" s="14">
        <f t="shared" si="10"/>
        <v>0</v>
      </c>
      <c r="BA17" s="14">
        <f t="shared" si="10"/>
        <v>0</v>
      </c>
      <c r="BB17" s="14">
        <f t="shared" si="10"/>
        <v>0</v>
      </c>
      <c r="BC17" s="14">
        <f t="shared" si="10"/>
        <v>0</v>
      </c>
      <c r="BD17" s="14">
        <f t="shared" si="10"/>
        <v>0</v>
      </c>
      <c r="BE17" s="14">
        <f t="shared" si="10"/>
        <v>0</v>
      </c>
      <c r="BF17" s="14">
        <f t="shared" si="10"/>
        <v>0</v>
      </c>
      <c r="BG17" s="14">
        <f t="shared" si="10"/>
        <v>0</v>
      </c>
      <c r="BH17" s="14">
        <f t="shared" si="10"/>
        <v>0</v>
      </c>
      <c r="BI17" s="14">
        <f t="shared" si="10"/>
        <v>0</v>
      </c>
      <c r="BJ17" s="14">
        <f t="shared" si="10"/>
        <v>0</v>
      </c>
      <c r="BK17" s="14">
        <f t="shared" si="10"/>
        <v>0</v>
      </c>
      <c r="BL17" s="14">
        <f t="shared" si="10"/>
        <v>0</v>
      </c>
      <c r="BM17" s="14">
        <f t="shared" si="10"/>
        <v>0</v>
      </c>
      <c r="BN17" s="14">
        <f t="shared" si="10"/>
        <v>0</v>
      </c>
      <c r="BO17" s="14">
        <f t="shared" si="10"/>
        <v>0</v>
      </c>
      <c r="BP17" s="14">
        <f t="shared" si="10"/>
        <v>0</v>
      </c>
      <c r="BQ17" s="14">
        <f t="shared" ref="BQ17:CB17" si="11">IF(HLOOKUP(BQ$10,MANUAL_Look_Up_Table,8,FALSE)&gt;=0.01,HLOOKUP(BQ$10,MANUAL_Look_Up_Table,8,FALSE),0)</f>
        <v>0.18</v>
      </c>
      <c r="BR17" s="14">
        <f t="shared" si="11"/>
        <v>1101.44</v>
      </c>
      <c r="BS17" s="14">
        <f t="shared" si="11"/>
        <v>0</v>
      </c>
      <c r="BT17" s="14">
        <f t="shared" si="11"/>
        <v>0</v>
      </c>
      <c r="BU17" s="14">
        <f t="shared" si="11"/>
        <v>0</v>
      </c>
      <c r="BV17" s="14">
        <f t="shared" si="11"/>
        <v>0</v>
      </c>
      <c r="BW17" s="14">
        <f t="shared" si="11"/>
        <v>0</v>
      </c>
      <c r="BX17" s="14">
        <f t="shared" si="11"/>
        <v>0</v>
      </c>
      <c r="BY17" s="14">
        <f t="shared" si="11"/>
        <v>0</v>
      </c>
      <c r="BZ17" s="14">
        <f t="shared" si="11"/>
        <v>0</v>
      </c>
      <c r="CA17" s="14">
        <f t="shared" si="11"/>
        <v>0</v>
      </c>
      <c r="CB17" s="14">
        <f t="shared" si="11"/>
        <v>0</v>
      </c>
      <c r="CC17" s="14"/>
      <c r="CD17" s="14"/>
      <c r="CE17" s="14"/>
      <c r="CF17" s="14"/>
      <c r="CG17" s="14"/>
      <c r="CH17" s="14"/>
      <c r="CI17" s="14"/>
      <c r="CJ17" s="14"/>
      <c r="CK17" s="14"/>
      <c r="CL17" s="14"/>
      <c r="CM17" s="14"/>
      <c r="CN17" s="14"/>
      <c r="CO17" s="14"/>
      <c r="CP17" s="14"/>
      <c r="CQ17" s="14"/>
      <c r="CR17" s="14"/>
      <c r="CS17" s="14"/>
      <c r="CT17" s="14"/>
      <c r="CU17" s="14"/>
      <c r="CV17" s="14"/>
      <c r="CW17" s="14"/>
      <c r="CX17" s="14"/>
      <c r="CY17" s="14"/>
      <c r="CZ17" s="14"/>
      <c r="DA17" s="14"/>
      <c r="DB17" s="14"/>
      <c r="DC17" s="14"/>
      <c r="DD17" s="14"/>
      <c r="DE17" s="14"/>
      <c r="DF17" s="14"/>
      <c r="DG17" s="14"/>
      <c r="DH17" s="14"/>
      <c r="DI17" s="14"/>
      <c r="DJ17" s="14"/>
      <c r="DK17" s="14"/>
      <c r="DL17" s="14"/>
      <c r="DM17" s="14"/>
      <c r="DN17" s="14"/>
      <c r="DO17" s="14"/>
      <c r="DP17" s="14"/>
      <c r="DQ17" s="14"/>
      <c r="DR17" s="14"/>
      <c r="DS17" s="14"/>
      <c r="DT17" s="14"/>
      <c r="DU17" s="14"/>
      <c r="DV17" s="14"/>
      <c r="DW17" s="14"/>
      <c r="DX17" s="14"/>
      <c r="DY17" s="14"/>
      <c r="DZ17" s="14"/>
      <c r="EA17" s="14"/>
      <c r="EB17" s="14"/>
      <c r="EC17" s="14"/>
      <c r="ED17" s="14"/>
      <c r="EE17" s="14"/>
      <c r="EF17" s="14"/>
      <c r="EG17" s="14"/>
      <c r="EH17" s="14"/>
      <c r="EI17" s="14"/>
      <c r="EJ17" s="14"/>
      <c r="EK17" s="14"/>
      <c r="EL17" s="14"/>
      <c r="EM17" s="14"/>
      <c r="EN17" s="14"/>
      <c r="EO17" s="14"/>
      <c r="EP17" s="14"/>
      <c r="EQ17" s="14"/>
      <c r="ER17" s="14"/>
      <c r="ES17" s="14"/>
      <c r="ET17" s="14"/>
      <c r="EU17" s="14"/>
      <c r="EV17" s="14"/>
      <c r="EW17" s="14"/>
      <c r="EX17" s="14"/>
      <c r="EY17" s="14"/>
      <c r="EZ17" s="14"/>
      <c r="FA17" s="14"/>
      <c r="FB17" s="14"/>
      <c r="FC17" s="14"/>
      <c r="FD17" s="14"/>
      <c r="FE17" s="14"/>
      <c r="FF17" s="14"/>
      <c r="FG17" s="14"/>
      <c r="FH17" s="14"/>
      <c r="FI17" s="14"/>
      <c r="FJ17" s="14"/>
      <c r="FK17" s="14"/>
      <c r="FL17" s="14"/>
      <c r="FM17" s="14"/>
      <c r="FN17" s="14"/>
      <c r="FO17" s="14"/>
      <c r="FP17" s="14"/>
      <c r="FQ17" s="14"/>
      <c r="FR17" s="14"/>
      <c r="FS17" s="14"/>
      <c r="FT17" s="14"/>
      <c r="FU17" s="14"/>
      <c r="FV17" s="14"/>
      <c r="FW17" s="14"/>
      <c r="FX17" s="14"/>
      <c r="FY17" s="14"/>
      <c r="FZ17" s="14"/>
      <c r="GA17" s="14"/>
    </row>
    <row r="18" spans="1:183" s="12" customFormat="1" ht="12" customHeight="1" x14ac:dyDescent="0.15">
      <c r="A18" s="17" t="s">
        <v>178</v>
      </c>
      <c r="B18" s="16" t="s">
        <v>176</v>
      </c>
      <c r="C18" s="14">
        <f>IF(HLOOKUP(C$10,MANUAL_Look_Up_Table,9,FALSE)&gt;=0.01,HLOOKUP(C$10,MANUAL_Look_Up_Table,9,FALSE),0)</f>
        <v>66.63</v>
      </c>
      <c r="D18" s="14">
        <f>IF(HLOOKUP(D$10,MANUAL_Look_Up_Table,9,FALSE)&gt;=0.01,HLOOKUP(D$10,MANUAL_Look_Up_Table,9,FALSE),0)</f>
        <v>78.36</v>
      </c>
      <c r="E18" s="14">
        <f t="shared" ref="E18:BP18" si="12">IF(HLOOKUP(E$10,MANUAL_Look_Up_Table,9,FALSE)&gt;=0.01,HLOOKUP(E$10,MANUAL_Look_Up_Table,9,FALSE),0)</f>
        <v>44.21</v>
      </c>
      <c r="F18" s="14">
        <f t="shared" si="12"/>
        <v>34.15</v>
      </c>
      <c r="G18" s="14">
        <f t="shared" si="12"/>
        <v>15.12</v>
      </c>
      <c r="H18" s="14">
        <f t="shared" si="12"/>
        <v>19.03</v>
      </c>
      <c r="I18" s="14">
        <f t="shared" si="12"/>
        <v>7.3</v>
      </c>
      <c r="J18" s="14">
        <f t="shared" si="12"/>
        <v>9.66</v>
      </c>
      <c r="K18" s="14">
        <f t="shared" si="12"/>
        <v>2.08</v>
      </c>
      <c r="L18" s="14">
        <f t="shared" si="12"/>
        <v>0</v>
      </c>
      <c r="M18" s="14">
        <f t="shared" si="12"/>
        <v>0</v>
      </c>
      <c r="N18" s="14">
        <f t="shared" si="12"/>
        <v>7.27</v>
      </c>
      <c r="O18" s="14">
        <f t="shared" si="12"/>
        <v>3.38</v>
      </c>
      <c r="P18" s="14">
        <f t="shared" si="12"/>
        <v>2.88</v>
      </c>
      <c r="Q18" s="14">
        <f t="shared" si="12"/>
        <v>0.5</v>
      </c>
      <c r="R18" s="14">
        <f t="shared" si="12"/>
        <v>0.46</v>
      </c>
      <c r="S18" s="14">
        <f t="shared" si="12"/>
        <v>3.35</v>
      </c>
      <c r="T18" s="14">
        <f t="shared" si="12"/>
        <v>0.04</v>
      </c>
      <c r="U18" s="14">
        <f t="shared" si="12"/>
        <v>2.77</v>
      </c>
      <c r="V18" s="14">
        <f t="shared" si="12"/>
        <v>0</v>
      </c>
      <c r="W18" s="14">
        <f t="shared" si="12"/>
        <v>0.15</v>
      </c>
      <c r="X18" s="14">
        <f t="shared" si="12"/>
        <v>0.14000000000000001</v>
      </c>
      <c r="Y18" s="14">
        <f t="shared" si="12"/>
        <v>0.08</v>
      </c>
      <c r="Z18" s="14">
        <f t="shared" si="12"/>
        <v>0.08</v>
      </c>
      <c r="AA18" s="14">
        <f t="shared" si="12"/>
        <v>0.08</v>
      </c>
      <c r="AB18" s="14">
        <f t="shared" si="12"/>
        <v>0</v>
      </c>
      <c r="AC18" s="14">
        <f t="shared" si="12"/>
        <v>8.8800000000000008</v>
      </c>
      <c r="AD18" s="14">
        <f t="shared" si="12"/>
        <v>9.5299999999999994</v>
      </c>
      <c r="AE18" s="14">
        <f t="shared" si="12"/>
        <v>0</v>
      </c>
      <c r="AF18" s="14">
        <f t="shared" si="12"/>
        <v>0.78</v>
      </c>
      <c r="AG18" s="14">
        <f t="shared" si="12"/>
        <v>0</v>
      </c>
      <c r="AH18" s="14">
        <f t="shared" si="12"/>
        <v>0</v>
      </c>
      <c r="AI18" s="14">
        <f t="shared" si="12"/>
        <v>0</v>
      </c>
      <c r="AJ18" s="14">
        <f t="shared" si="12"/>
        <v>0</v>
      </c>
      <c r="AK18" s="14">
        <f t="shared" si="12"/>
        <v>0</v>
      </c>
      <c r="AL18" s="14">
        <f t="shared" si="12"/>
        <v>0.08</v>
      </c>
      <c r="AM18" s="14">
        <f t="shared" si="12"/>
        <v>0</v>
      </c>
      <c r="AN18" s="14">
        <f t="shared" si="12"/>
        <v>0</v>
      </c>
      <c r="AO18" s="14">
        <f t="shared" si="12"/>
        <v>0</v>
      </c>
      <c r="AP18" s="14">
        <f t="shared" si="12"/>
        <v>0</v>
      </c>
      <c r="AQ18" s="14">
        <f t="shared" si="12"/>
        <v>0</v>
      </c>
      <c r="AR18" s="14">
        <f t="shared" si="12"/>
        <v>0</v>
      </c>
      <c r="AS18" s="14">
        <f t="shared" si="12"/>
        <v>0</v>
      </c>
      <c r="AT18" s="14">
        <f t="shared" si="12"/>
        <v>0</v>
      </c>
      <c r="AU18" s="14">
        <f t="shared" si="12"/>
        <v>0</v>
      </c>
      <c r="AV18" s="14">
        <f t="shared" si="12"/>
        <v>0</v>
      </c>
      <c r="AW18" s="14">
        <f t="shared" si="12"/>
        <v>0</v>
      </c>
      <c r="AX18" s="14">
        <f t="shared" si="12"/>
        <v>0</v>
      </c>
      <c r="AY18" s="14">
        <f t="shared" si="12"/>
        <v>0</v>
      </c>
      <c r="AZ18" s="14">
        <f t="shared" si="12"/>
        <v>0</v>
      </c>
      <c r="BA18" s="14">
        <f t="shared" si="12"/>
        <v>0</v>
      </c>
      <c r="BB18" s="14">
        <f t="shared" si="12"/>
        <v>0</v>
      </c>
      <c r="BC18" s="14">
        <f t="shared" si="12"/>
        <v>0</v>
      </c>
      <c r="BD18" s="14">
        <f t="shared" si="12"/>
        <v>0</v>
      </c>
      <c r="BE18" s="14">
        <f t="shared" si="12"/>
        <v>0</v>
      </c>
      <c r="BF18" s="14">
        <f t="shared" si="12"/>
        <v>0</v>
      </c>
      <c r="BG18" s="14">
        <f t="shared" si="12"/>
        <v>0</v>
      </c>
      <c r="BH18" s="14">
        <f t="shared" si="12"/>
        <v>0</v>
      </c>
      <c r="BI18" s="14">
        <f t="shared" si="12"/>
        <v>0</v>
      </c>
      <c r="BJ18" s="14">
        <f t="shared" si="12"/>
        <v>0</v>
      </c>
      <c r="BK18" s="14">
        <f t="shared" si="12"/>
        <v>0</v>
      </c>
      <c r="BL18" s="14">
        <f t="shared" si="12"/>
        <v>0</v>
      </c>
      <c r="BM18" s="14">
        <f t="shared" si="12"/>
        <v>0</v>
      </c>
      <c r="BN18" s="14">
        <f t="shared" si="12"/>
        <v>0</v>
      </c>
      <c r="BO18" s="14">
        <f t="shared" si="12"/>
        <v>0</v>
      </c>
      <c r="BP18" s="14">
        <f t="shared" si="12"/>
        <v>0</v>
      </c>
      <c r="BQ18" s="14">
        <f t="shared" ref="BQ18:CB18" si="13">IF(HLOOKUP(BQ$10,MANUAL_Look_Up_Table,9,FALSE)&gt;=0.01,HLOOKUP(BQ$10,MANUAL_Look_Up_Table,9,FALSE),0)</f>
        <v>0.15021399999999999</v>
      </c>
      <c r="BR18" s="14">
        <f t="shared" si="13"/>
        <v>316.52</v>
      </c>
      <c r="BS18" s="14">
        <f t="shared" si="13"/>
        <v>0</v>
      </c>
      <c r="BT18" s="14">
        <f t="shared" si="13"/>
        <v>0</v>
      </c>
      <c r="BU18" s="14">
        <f t="shared" si="13"/>
        <v>0</v>
      </c>
      <c r="BV18" s="14">
        <f t="shared" si="13"/>
        <v>0</v>
      </c>
      <c r="BW18" s="14">
        <f t="shared" si="13"/>
        <v>0</v>
      </c>
      <c r="BX18" s="14">
        <f t="shared" si="13"/>
        <v>0</v>
      </c>
      <c r="BY18" s="14">
        <f t="shared" si="13"/>
        <v>0</v>
      </c>
      <c r="BZ18" s="14">
        <f t="shared" si="13"/>
        <v>0</v>
      </c>
      <c r="CA18" s="14">
        <f t="shared" si="13"/>
        <v>0</v>
      </c>
      <c r="CB18" s="14">
        <f t="shared" si="13"/>
        <v>0</v>
      </c>
      <c r="CC18" s="14"/>
      <c r="CD18" s="14"/>
      <c r="CE18" s="14"/>
      <c r="CF18" s="14"/>
      <c r="CG18" s="14"/>
      <c r="CH18" s="14"/>
      <c r="CI18" s="14"/>
      <c r="CJ18" s="14"/>
      <c r="CK18" s="14"/>
      <c r="CL18" s="14"/>
      <c r="CM18" s="14"/>
      <c r="CN18" s="14"/>
      <c r="CO18" s="14"/>
      <c r="CP18" s="14"/>
      <c r="CQ18" s="14"/>
      <c r="CR18" s="14"/>
      <c r="CS18" s="14"/>
      <c r="CT18" s="14"/>
      <c r="CU18" s="14"/>
      <c r="CV18" s="14"/>
      <c r="CW18" s="14"/>
      <c r="CX18" s="14"/>
      <c r="CY18" s="14"/>
      <c r="CZ18" s="14"/>
      <c r="DA18" s="14"/>
      <c r="DB18" s="14"/>
      <c r="DC18" s="14"/>
      <c r="DD18" s="14"/>
      <c r="DE18" s="14"/>
      <c r="DF18" s="14"/>
      <c r="DG18" s="14"/>
      <c r="DH18" s="14"/>
      <c r="DI18" s="14"/>
      <c r="DJ18" s="14"/>
      <c r="DK18" s="14"/>
      <c r="DL18" s="14"/>
      <c r="DM18" s="14"/>
      <c r="DN18" s="14"/>
      <c r="DO18" s="14"/>
      <c r="DP18" s="14"/>
      <c r="DQ18" s="14"/>
      <c r="DR18" s="14"/>
      <c r="DS18" s="14"/>
      <c r="DT18" s="14"/>
      <c r="DU18" s="14"/>
      <c r="DV18" s="14"/>
      <c r="DW18" s="14"/>
      <c r="DX18" s="14"/>
      <c r="DY18" s="14"/>
      <c r="DZ18" s="14"/>
      <c r="EA18" s="14"/>
      <c r="EB18" s="14"/>
      <c r="EC18" s="14"/>
      <c r="ED18" s="14"/>
      <c r="EE18" s="14"/>
      <c r="EF18" s="14"/>
      <c r="EG18" s="14"/>
      <c r="EH18" s="14"/>
      <c r="EI18" s="14"/>
      <c r="EJ18" s="14"/>
      <c r="EK18" s="14"/>
      <c r="EL18" s="14"/>
      <c r="EM18" s="14"/>
      <c r="EN18" s="14"/>
      <c r="EO18" s="14"/>
      <c r="EP18" s="14"/>
      <c r="EQ18" s="14"/>
      <c r="ER18" s="14"/>
      <c r="ES18" s="14"/>
      <c r="ET18" s="14"/>
      <c r="EU18" s="14"/>
      <c r="EV18" s="14"/>
      <c r="EW18" s="14"/>
      <c r="EX18" s="14"/>
      <c r="EY18" s="14"/>
      <c r="EZ18" s="14"/>
      <c r="FA18" s="14"/>
      <c r="FB18" s="14"/>
      <c r="FC18" s="14"/>
      <c r="FD18" s="14"/>
      <c r="FE18" s="14"/>
      <c r="FF18" s="14"/>
      <c r="FG18" s="14"/>
      <c r="FH18" s="14"/>
      <c r="FI18" s="14"/>
      <c r="FJ18" s="14"/>
      <c r="FK18" s="14"/>
      <c r="FL18" s="14"/>
      <c r="FM18" s="14"/>
      <c r="FN18" s="14"/>
      <c r="FO18" s="14"/>
      <c r="FP18" s="14"/>
      <c r="FQ18" s="14"/>
      <c r="FR18" s="14"/>
      <c r="FS18" s="14"/>
      <c r="FT18" s="14"/>
      <c r="FU18" s="14"/>
      <c r="FV18" s="14"/>
      <c r="FW18" s="14"/>
      <c r="FX18" s="14"/>
      <c r="FY18" s="14"/>
      <c r="FZ18" s="14"/>
      <c r="GA18" s="14"/>
    </row>
    <row r="19" spans="1:183" s="12" customFormat="1" ht="12" customHeight="1" x14ac:dyDescent="0.15">
      <c r="A19" s="17" t="s">
        <v>179</v>
      </c>
      <c r="B19" s="16" t="s">
        <v>176</v>
      </c>
      <c r="C19" s="14">
        <f>IF(HLOOKUP(C$10,MANUAL_Look_Up_Table,10,FALSE)&gt;=0.01,HLOOKUP(C$10,MANUAL_Look_Up_Table,10,FALSE),0)</f>
        <v>423204</v>
      </c>
      <c r="D19" s="14">
        <f>IF(HLOOKUP(D$10,MANUAL_Look_Up_Table,10,FALSE)&gt;=0.01,HLOOKUP(D$10,MANUAL_Look_Up_Table,10,FALSE),0)</f>
        <v>436774</v>
      </c>
      <c r="E19" s="14">
        <f t="shared" ref="E19:BP19" si="14">IF(HLOOKUP(E$10,MANUAL_Look_Up_Table,10,FALSE)&gt;=0.01,HLOOKUP(E$10,MANUAL_Look_Up_Table,10,FALSE),0)</f>
        <v>330189</v>
      </c>
      <c r="F19" s="14">
        <f t="shared" si="14"/>
        <v>106586</v>
      </c>
      <c r="G19" s="14">
        <f t="shared" si="14"/>
        <v>83105.61</v>
      </c>
      <c r="H19" s="14">
        <f t="shared" si="14"/>
        <v>23480.23</v>
      </c>
      <c r="I19" s="14">
        <f t="shared" si="14"/>
        <v>9912.27</v>
      </c>
      <c r="J19" s="14">
        <f t="shared" si="14"/>
        <v>13122.53</v>
      </c>
      <c r="K19" s="14">
        <f t="shared" si="14"/>
        <v>445.43</v>
      </c>
      <c r="L19" s="14">
        <f t="shared" si="14"/>
        <v>1.83</v>
      </c>
      <c r="M19" s="14">
        <f t="shared" si="14"/>
        <v>1.1200000000000001</v>
      </c>
      <c r="N19" s="14">
        <f t="shared" si="14"/>
        <v>95575.53</v>
      </c>
      <c r="O19" s="14">
        <f t="shared" si="14"/>
        <v>20823.78</v>
      </c>
      <c r="P19" s="14">
        <f t="shared" si="14"/>
        <v>19578.349999999999</v>
      </c>
      <c r="Q19" s="14">
        <f t="shared" si="14"/>
        <v>1245.43</v>
      </c>
      <c r="R19" s="14">
        <f t="shared" si="14"/>
        <v>1216.47</v>
      </c>
      <c r="S19" s="14">
        <f t="shared" si="14"/>
        <v>20794.810000000001</v>
      </c>
      <c r="T19" s="14">
        <f t="shared" si="14"/>
        <v>28.96</v>
      </c>
      <c r="U19" s="14">
        <f t="shared" si="14"/>
        <v>21500.54</v>
      </c>
      <c r="V19" s="14">
        <f t="shared" si="14"/>
        <v>25.02</v>
      </c>
      <c r="W19" s="14">
        <f t="shared" si="14"/>
        <v>8077.07</v>
      </c>
      <c r="X19" s="14">
        <f t="shared" si="14"/>
        <v>138.58000000000001</v>
      </c>
      <c r="Y19" s="14">
        <f t="shared" si="14"/>
        <v>4.38</v>
      </c>
      <c r="Z19" s="14">
        <f t="shared" si="14"/>
        <v>4.3795520000000003</v>
      </c>
      <c r="AA19" s="14">
        <f t="shared" si="14"/>
        <v>4.3795520000000003</v>
      </c>
      <c r="AB19" s="14">
        <f t="shared" si="14"/>
        <v>0</v>
      </c>
      <c r="AC19" s="14">
        <f t="shared" si="14"/>
        <v>12062.44</v>
      </c>
      <c r="AD19" s="14">
        <f t="shared" si="14"/>
        <v>26308.639999999999</v>
      </c>
      <c r="AE19" s="14">
        <f t="shared" si="14"/>
        <v>157.69</v>
      </c>
      <c r="AF19" s="14">
        <f t="shared" si="14"/>
        <v>1060.0899999999999</v>
      </c>
      <c r="AG19" s="14">
        <f t="shared" si="14"/>
        <v>0</v>
      </c>
      <c r="AH19" s="14">
        <f t="shared" si="14"/>
        <v>2.499647</v>
      </c>
      <c r="AI19" s="14">
        <f t="shared" si="14"/>
        <v>20.82</v>
      </c>
      <c r="AJ19" s="14">
        <f t="shared" si="14"/>
        <v>0</v>
      </c>
      <c r="AK19" s="14">
        <f t="shared" si="14"/>
        <v>1.088228</v>
      </c>
      <c r="AL19" s="14">
        <f t="shared" si="14"/>
        <v>5.4677790000000002</v>
      </c>
      <c r="AM19" s="14">
        <f t="shared" si="14"/>
        <v>0</v>
      </c>
      <c r="AN19" s="14">
        <f t="shared" si="14"/>
        <v>3036.51</v>
      </c>
      <c r="AO19" s="14">
        <f t="shared" si="14"/>
        <v>1.088228</v>
      </c>
      <c r="AP19" s="14">
        <f t="shared" si="14"/>
        <v>3.17722E-2</v>
      </c>
      <c r="AQ19" s="14">
        <f t="shared" si="14"/>
        <v>1.088228</v>
      </c>
      <c r="AR19" s="14">
        <f t="shared" si="14"/>
        <v>1.088228</v>
      </c>
      <c r="AS19" s="14">
        <f t="shared" si="14"/>
        <v>1.088228</v>
      </c>
      <c r="AT19" s="14">
        <f t="shared" si="14"/>
        <v>3.17722E-2</v>
      </c>
      <c r="AU19" s="14">
        <f t="shared" si="14"/>
        <v>0</v>
      </c>
      <c r="AV19" s="14">
        <f t="shared" si="14"/>
        <v>0</v>
      </c>
      <c r="AW19" s="14">
        <f t="shared" si="14"/>
        <v>0</v>
      </c>
      <c r="AX19" s="14">
        <f t="shared" si="14"/>
        <v>0</v>
      </c>
      <c r="AY19" s="14">
        <f t="shared" si="14"/>
        <v>0</v>
      </c>
      <c r="AZ19" s="14">
        <f t="shared" si="14"/>
        <v>160.18960000000001</v>
      </c>
      <c r="BA19" s="14">
        <f t="shared" si="14"/>
        <v>0</v>
      </c>
      <c r="BB19" s="14">
        <f t="shared" si="14"/>
        <v>160.18969999999999</v>
      </c>
      <c r="BC19" s="14">
        <f t="shared" si="14"/>
        <v>156.14259999999999</v>
      </c>
      <c r="BD19" s="14">
        <f t="shared" si="14"/>
        <v>4.0470309999999996</v>
      </c>
      <c r="BE19" s="14">
        <f t="shared" si="14"/>
        <v>0</v>
      </c>
      <c r="BF19" s="14">
        <f t="shared" si="14"/>
        <v>0</v>
      </c>
      <c r="BG19" s="14">
        <f t="shared" si="14"/>
        <v>22.65</v>
      </c>
      <c r="BH19" s="14">
        <f t="shared" si="14"/>
        <v>0</v>
      </c>
      <c r="BI19" s="14">
        <f t="shared" si="14"/>
        <v>0</v>
      </c>
      <c r="BJ19" s="14">
        <f t="shared" si="14"/>
        <v>0</v>
      </c>
      <c r="BK19" s="14">
        <f t="shared" si="14"/>
        <v>0</v>
      </c>
      <c r="BL19" s="14">
        <f t="shared" si="14"/>
        <v>0</v>
      </c>
      <c r="BM19" s="14">
        <f t="shared" si="14"/>
        <v>0</v>
      </c>
      <c r="BN19" s="14">
        <f t="shared" si="14"/>
        <v>0</v>
      </c>
      <c r="BO19" s="14">
        <f t="shared" si="14"/>
        <v>0</v>
      </c>
      <c r="BP19" s="14">
        <f t="shared" si="14"/>
        <v>0</v>
      </c>
      <c r="BQ19" s="14">
        <f t="shared" ref="BQ19:CB19" si="15">IF(HLOOKUP(BQ$10,MANUAL_Look_Up_Table,10,FALSE)&gt;=0.01,HLOOKUP(BQ$10,MANUAL_Look_Up_Table,10,FALSE),0)</f>
        <v>11138.6</v>
      </c>
      <c r="BR19" s="14">
        <f t="shared" si="15"/>
        <v>1647150</v>
      </c>
      <c r="BS19" s="14">
        <f t="shared" si="15"/>
        <v>0</v>
      </c>
      <c r="BT19" s="14">
        <f t="shared" si="15"/>
        <v>0</v>
      </c>
      <c r="BU19" s="14">
        <f t="shared" si="15"/>
        <v>0</v>
      </c>
      <c r="BV19" s="14">
        <f t="shared" si="15"/>
        <v>160.18960000000001</v>
      </c>
      <c r="BW19" s="14">
        <f t="shared" si="15"/>
        <v>160.18969999999999</v>
      </c>
      <c r="BX19" s="14">
        <f t="shared" si="15"/>
        <v>0</v>
      </c>
      <c r="BY19" s="14">
        <f t="shared" si="15"/>
        <v>160.18969999999999</v>
      </c>
      <c r="BZ19" s="14">
        <f t="shared" si="15"/>
        <v>0</v>
      </c>
      <c r="CA19" s="14">
        <f t="shared" si="15"/>
        <v>4.0470309999999996</v>
      </c>
      <c r="CB19" s="14">
        <f t="shared" si="15"/>
        <v>0</v>
      </c>
      <c r="CC19" s="14"/>
      <c r="CD19" s="14"/>
      <c r="CE19" s="14"/>
      <c r="CF19" s="14"/>
      <c r="CG19" s="14"/>
      <c r="CH19" s="14"/>
      <c r="CI19" s="14"/>
      <c r="CJ19" s="14"/>
      <c r="CK19" s="14"/>
      <c r="CL19" s="14"/>
      <c r="CM19" s="14"/>
      <c r="CN19" s="14"/>
      <c r="CO19" s="14"/>
      <c r="CP19" s="14"/>
      <c r="CQ19" s="14"/>
      <c r="CR19" s="14"/>
      <c r="CS19" s="14"/>
      <c r="CT19" s="14"/>
      <c r="CU19" s="14"/>
      <c r="CV19" s="14"/>
      <c r="CW19" s="14"/>
      <c r="CX19" s="14"/>
      <c r="CY19" s="14"/>
      <c r="CZ19" s="14"/>
      <c r="DA19" s="14"/>
      <c r="DB19" s="14"/>
      <c r="DC19" s="14"/>
      <c r="DD19" s="14"/>
      <c r="DE19" s="14"/>
      <c r="DF19" s="14"/>
      <c r="DG19" s="14"/>
      <c r="DH19" s="14"/>
      <c r="DI19" s="14"/>
      <c r="DJ19" s="14"/>
      <c r="DK19" s="14"/>
      <c r="DL19" s="14"/>
      <c r="DM19" s="14"/>
      <c r="DN19" s="14"/>
      <c r="DO19" s="14"/>
      <c r="DP19" s="14"/>
      <c r="DQ19" s="14"/>
      <c r="DR19" s="14"/>
      <c r="DS19" s="14"/>
      <c r="DT19" s="14"/>
      <c r="DU19" s="14"/>
      <c r="DV19" s="14"/>
      <c r="DW19" s="14"/>
      <c r="DX19" s="14"/>
      <c r="DY19" s="14"/>
      <c r="DZ19" s="14"/>
      <c r="EA19" s="14"/>
      <c r="EB19" s="14"/>
      <c r="EC19" s="14"/>
      <c r="ED19" s="14"/>
      <c r="EE19" s="14"/>
      <c r="EF19" s="14"/>
      <c r="EG19" s="14"/>
      <c r="EH19" s="14"/>
      <c r="EI19" s="14"/>
      <c r="EJ19" s="14"/>
      <c r="EK19" s="14"/>
      <c r="EL19" s="14"/>
      <c r="EM19" s="14"/>
      <c r="EN19" s="14"/>
      <c r="EO19" s="14"/>
      <c r="EP19" s="14"/>
      <c r="EQ19" s="14"/>
      <c r="ER19" s="14"/>
      <c r="ES19" s="14"/>
      <c r="ET19" s="14"/>
      <c r="EU19" s="14"/>
      <c r="EV19" s="14"/>
      <c r="EW19" s="14"/>
      <c r="EX19" s="14"/>
      <c r="EY19" s="14"/>
      <c r="EZ19" s="14"/>
      <c r="FA19" s="14"/>
      <c r="FB19" s="14"/>
      <c r="FC19" s="14"/>
      <c r="FD19" s="14"/>
      <c r="FE19" s="14"/>
      <c r="FF19" s="14"/>
      <c r="FG19" s="14"/>
      <c r="FH19" s="14"/>
      <c r="FI19" s="14"/>
      <c r="FJ19" s="14"/>
      <c r="FK19" s="14"/>
      <c r="FL19" s="14"/>
      <c r="FM19" s="14"/>
      <c r="FN19" s="14"/>
      <c r="FO19" s="14"/>
      <c r="FP19" s="14"/>
      <c r="FQ19" s="14"/>
      <c r="FR19" s="14"/>
      <c r="FS19" s="14"/>
      <c r="FT19" s="14"/>
      <c r="FU19" s="14"/>
      <c r="FV19" s="14"/>
      <c r="FW19" s="14"/>
      <c r="FX19" s="14"/>
      <c r="FY19" s="14"/>
      <c r="FZ19" s="14"/>
      <c r="GA19" s="14"/>
    </row>
    <row r="20" spans="1:183" s="12" customFormat="1" ht="12" customHeight="1" x14ac:dyDescent="0.15">
      <c r="A20" s="17" t="s">
        <v>180</v>
      </c>
      <c r="B20" s="16" t="s">
        <v>176</v>
      </c>
      <c r="C20" s="14">
        <f>IF(HLOOKUP(C$10,MANUAL_Look_Up_Table,11,FALSE)&gt;=0.01,HLOOKUP(C$10,MANUAL_Look_Up_Table,11,FALSE),0)</f>
        <v>7597.68</v>
      </c>
      <c r="D20" s="14">
        <f>IF(HLOOKUP(D$10,MANUAL_Look_Up_Table,11,FALSE)&gt;=0.01,HLOOKUP(D$10,MANUAL_Look_Up_Table,11,FALSE),0)</f>
        <v>11311.41</v>
      </c>
      <c r="E20" s="14">
        <f t="shared" ref="E20:BP20" si="16">IF(HLOOKUP(E$10,MANUAL_Look_Up_Table,11,FALSE)&gt;=0.01,HLOOKUP(E$10,MANUAL_Look_Up_Table,11,FALSE),0)</f>
        <v>4316.96</v>
      </c>
      <c r="F20" s="14">
        <f t="shared" si="16"/>
        <v>6994.44</v>
      </c>
      <c r="G20" s="14">
        <f t="shared" si="16"/>
        <v>1971.12</v>
      </c>
      <c r="H20" s="14">
        <f t="shared" si="16"/>
        <v>5023.33</v>
      </c>
      <c r="I20" s="14">
        <f t="shared" si="16"/>
        <v>1309.6500000000001</v>
      </c>
      <c r="J20" s="14">
        <f t="shared" si="16"/>
        <v>1733.8</v>
      </c>
      <c r="K20" s="14">
        <f t="shared" si="16"/>
        <v>1979.88</v>
      </c>
      <c r="L20" s="14">
        <f t="shared" si="16"/>
        <v>0</v>
      </c>
      <c r="M20" s="14">
        <f t="shared" si="16"/>
        <v>211.54</v>
      </c>
      <c r="N20" s="14">
        <f t="shared" si="16"/>
        <v>509.99</v>
      </c>
      <c r="O20" s="14">
        <f t="shared" si="16"/>
        <v>355.99</v>
      </c>
      <c r="P20" s="14">
        <f t="shared" si="16"/>
        <v>258.02</v>
      </c>
      <c r="Q20" s="14">
        <f t="shared" si="16"/>
        <v>97.96</v>
      </c>
      <c r="R20" s="14">
        <f t="shared" si="16"/>
        <v>66.92</v>
      </c>
      <c r="S20" s="14">
        <f t="shared" si="16"/>
        <v>324.94</v>
      </c>
      <c r="T20" s="14">
        <f t="shared" si="16"/>
        <v>31.04</v>
      </c>
      <c r="U20" s="14">
        <f t="shared" si="16"/>
        <v>266.2</v>
      </c>
      <c r="V20" s="14">
        <f t="shared" si="16"/>
        <v>0.28999999999999998</v>
      </c>
      <c r="W20" s="14">
        <f t="shared" si="16"/>
        <v>13.21</v>
      </c>
      <c r="X20" s="14">
        <f t="shared" si="16"/>
        <v>138.05000000000001</v>
      </c>
      <c r="Y20" s="14">
        <f t="shared" si="16"/>
        <v>100.65</v>
      </c>
      <c r="Z20" s="14">
        <f t="shared" si="16"/>
        <v>100.65</v>
      </c>
      <c r="AA20" s="14">
        <f t="shared" si="16"/>
        <v>100.65</v>
      </c>
      <c r="AB20" s="14">
        <f t="shared" si="16"/>
        <v>0</v>
      </c>
      <c r="AC20" s="14">
        <f t="shared" si="16"/>
        <v>1593.73</v>
      </c>
      <c r="AD20" s="14">
        <f t="shared" si="16"/>
        <v>1627.96</v>
      </c>
      <c r="AE20" s="14">
        <f t="shared" si="16"/>
        <v>0</v>
      </c>
      <c r="AF20" s="14">
        <f t="shared" si="16"/>
        <v>140.06</v>
      </c>
      <c r="AG20" s="14">
        <f t="shared" si="16"/>
        <v>0</v>
      </c>
      <c r="AH20" s="14">
        <f t="shared" si="16"/>
        <v>0</v>
      </c>
      <c r="AI20" s="14">
        <f t="shared" si="16"/>
        <v>0</v>
      </c>
      <c r="AJ20" s="14">
        <f t="shared" si="16"/>
        <v>0</v>
      </c>
      <c r="AK20" s="14">
        <f t="shared" si="16"/>
        <v>205.53899999999999</v>
      </c>
      <c r="AL20" s="14">
        <f t="shared" si="16"/>
        <v>306.18900000000002</v>
      </c>
      <c r="AM20" s="14">
        <f t="shared" si="16"/>
        <v>0</v>
      </c>
      <c r="AN20" s="14">
        <f t="shared" si="16"/>
        <v>0</v>
      </c>
      <c r="AO20" s="14">
        <f t="shared" si="16"/>
        <v>205.53899999999999</v>
      </c>
      <c r="AP20" s="14">
        <f t="shared" si="16"/>
        <v>6.0009870000000003</v>
      </c>
      <c r="AQ20" s="14">
        <f t="shared" si="16"/>
        <v>205.53899999999999</v>
      </c>
      <c r="AR20" s="14">
        <f t="shared" si="16"/>
        <v>205.53899999999999</v>
      </c>
      <c r="AS20" s="14">
        <f t="shared" si="16"/>
        <v>205.53899999999999</v>
      </c>
      <c r="AT20" s="14">
        <f t="shared" si="16"/>
        <v>6.0009870000000003</v>
      </c>
      <c r="AU20" s="14">
        <f t="shared" si="16"/>
        <v>0</v>
      </c>
      <c r="AV20" s="14">
        <f t="shared" si="16"/>
        <v>0</v>
      </c>
      <c r="AW20" s="14">
        <f t="shared" si="16"/>
        <v>0</v>
      </c>
      <c r="AX20" s="14">
        <f t="shared" si="16"/>
        <v>0</v>
      </c>
      <c r="AY20" s="14">
        <f t="shared" si="16"/>
        <v>0</v>
      </c>
      <c r="AZ20" s="14">
        <f t="shared" si="16"/>
        <v>0</v>
      </c>
      <c r="BA20" s="14">
        <f t="shared" si="16"/>
        <v>0</v>
      </c>
      <c r="BB20" s="14">
        <f t="shared" si="16"/>
        <v>0</v>
      </c>
      <c r="BC20" s="14">
        <f t="shared" si="16"/>
        <v>0</v>
      </c>
      <c r="BD20" s="14">
        <f t="shared" si="16"/>
        <v>0</v>
      </c>
      <c r="BE20" s="14">
        <f t="shared" si="16"/>
        <v>0</v>
      </c>
      <c r="BF20" s="14">
        <f t="shared" si="16"/>
        <v>0</v>
      </c>
      <c r="BG20" s="14">
        <f t="shared" si="16"/>
        <v>0</v>
      </c>
      <c r="BH20" s="14">
        <f t="shared" si="16"/>
        <v>0</v>
      </c>
      <c r="BI20" s="14">
        <f t="shared" si="16"/>
        <v>0</v>
      </c>
      <c r="BJ20" s="14">
        <f t="shared" si="16"/>
        <v>0</v>
      </c>
      <c r="BK20" s="14">
        <f t="shared" si="16"/>
        <v>0</v>
      </c>
      <c r="BL20" s="14">
        <f t="shared" si="16"/>
        <v>0</v>
      </c>
      <c r="BM20" s="14">
        <f t="shared" si="16"/>
        <v>0</v>
      </c>
      <c r="BN20" s="14">
        <f t="shared" si="16"/>
        <v>0</v>
      </c>
      <c r="BO20" s="14">
        <f t="shared" si="16"/>
        <v>0</v>
      </c>
      <c r="BP20" s="14">
        <f t="shared" si="16"/>
        <v>0</v>
      </c>
      <c r="BQ20" s="14">
        <f t="shared" ref="BQ20:CB20" si="17">IF(HLOOKUP(BQ$10,MANUAL_Look_Up_Table,11,FALSE)&gt;=0.01,HLOOKUP(BQ$10,MANUAL_Look_Up_Table,11,FALSE),0)</f>
        <v>13.500019999999999</v>
      </c>
      <c r="BR20" s="14">
        <f t="shared" si="17"/>
        <v>47649.13</v>
      </c>
      <c r="BS20" s="14">
        <f t="shared" si="17"/>
        <v>0</v>
      </c>
      <c r="BT20" s="14">
        <f t="shared" si="17"/>
        <v>0</v>
      </c>
      <c r="BU20" s="14">
        <f t="shared" si="17"/>
        <v>0</v>
      </c>
      <c r="BV20" s="14">
        <f t="shared" si="17"/>
        <v>0</v>
      </c>
      <c r="BW20" s="14">
        <f t="shared" si="17"/>
        <v>0</v>
      </c>
      <c r="BX20" s="14">
        <f t="shared" si="17"/>
        <v>0</v>
      </c>
      <c r="BY20" s="14">
        <f t="shared" si="17"/>
        <v>0</v>
      </c>
      <c r="BZ20" s="14">
        <f t="shared" si="17"/>
        <v>0</v>
      </c>
      <c r="CA20" s="14">
        <f t="shared" si="17"/>
        <v>0</v>
      </c>
      <c r="CB20" s="14">
        <f t="shared" si="17"/>
        <v>0</v>
      </c>
      <c r="CC20" s="14"/>
      <c r="CD20" s="14"/>
      <c r="CE20" s="14"/>
      <c r="CF20" s="14"/>
      <c r="CG20" s="14"/>
      <c r="CH20" s="14"/>
      <c r="CI20" s="14"/>
      <c r="CJ20" s="14"/>
      <c r="CK20" s="14"/>
      <c r="CL20" s="14"/>
      <c r="CM20" s="14"/>
      <c r="CN20" s="14"/>
      <c r="CO20" s="14"/>
      <c r="CP20" s="14"/>
      <c r="CQ20" s="14"/>
      <c r="CR20" s="14"/>
      <c r="CS20" s="14"/>
      <c r="CT20" s="14"/>
      <c r="CU20" s="14"/>
      <c r="CV20" s="14"/>
      <c r="CW20" s="14"/>
      <c r="CX20" s="14"/>
      <c r="CY20" s="14"/>
      <c r="CZ20" s="14"/>
      <c r="DA20" s="14"/>
      <c r="DB20" s="14"/>
      <c r="DC20" s="14"/>
      <c r="DD20" s="14"/>
      <c r="DE20" s="14"/>
      <c r="DF20" s="14"/>
      <c r="DG20" s="14"/>
      <c r="DH20" s="14"/>
      <c r="DI20" s="14"/>
      <c r="DJ20" s="14"/>
      <c r="DK20" s="14"/>
      <c r="DL20" s="14"/>
      <c r="DM20" s="14"/>
      <c r="DN20" s="14"/>
      <c r="DO20" s="14"/>
      <c r="DP20" s="14"/>
      <c r="DQ20" s="14"/>
      <c r="DR20" s="14"/>
      <c r="DS20" s="14"/>
      <c r="DT20" s="14"/>
      <c r="DU20" s="14"/>
      <c r="DV20" s="14"/>
      <c r="DW20" s="14"/>
      <c r="DX20" s="14"/>
      <c r="DY20" s="14"/>
      <c r="DZ20" s="14"/>
      <c r="EA20" s="14"/>
      <c r="EB20" s="14"/>
      <c r="EC20" s="14"/>
      <c r="ED20" s="14"/>
      <c r="EE20" s="14"/>
      <c r="EF20" s="14"/>
      <c r="EG20" s="14"/>
      <c r="EH20" s="14"/>
      <c r="EI20" s="14"/>
      <c r="EJ20" s="14"/>
      <c r="EK20" s="14"/>
      <c r="EL20" s="14"/>
      <c r="EM20" s="14"/>
      <c r="EN20" s="14"/>
      <c r="EO20" s="14"/>
      <c r="EP20" s="14"/>
      <c r="EQ20" s="14"/>
      <c r="ER20" s="14"/>
      <c r="ES20" s="14"/>
      <c r="ET20" s="14"/>
      <c r="EU20" s="14"/>
      <c r="EV20" s="14"/>
      <c r="EW20" s="14"/>
      <c r="EX20" s="14"/>
      <c r="EY20" s="14"/>
      <c r="EZ20" s="14"/>
      <c r="FA20" s="14"/>
      <c r="FB20" s="14"/>
      <c r="FC20" s="14"/>
      <c r="FD20" s="14"/>
      <c r="FE20" s="14"/>
      <c r="FF20" s="14"/>
      <c r="FG20" s="14"/>
      <c r="FH20" s="14"/>
      <c r="FI20" s="14"/>
      <c r="FJ20" s="14"/>
      <c r="FK20" s="14"/>
      <c r="FL20" s="14"/>
      <c r="FM20" s="14"/>
      <c r="FN20" s="14"/>
      <c r="FO20" s="14"/>
      <c r="FP20" s="14"/>
      <c r="FQ20" s="14"/>
      <c r="FR20" s="14"/>
      <c r="FS20" s="14"/>
      <c r="FT20" s="14"/>
      <c r="FU20" s="14"/>
      <c r="FV20" s="14"/>
      <c r="FW20" s="14"/>
      <c r="FX20" s="14"/>
      <c r="FY20" s="14"/>
      <c r="FZ20" s="14"/>
      <c r="GA20" s="14"/>
    </row>
    <row r="21" spans="1:183" s="12" customFormat="1" ht="12" customHeight="1" x14ac:dyDescent="0.15">
      <c r="A21" s="17" t="s">
        <v>181</v>
      </c>
      <c r="B21" s="16" t="s">
        <v>176</v>
      </c>
      <c r="C21" s="14">
        <f>IF(HLOOKUP(C$10,MANUAL_Look_Up_Table,12,FALSE)&gt;=0.01,HLOOKUP(C$10,MANUAL_Look_Up_Table,12,FALSE),0)</f>
        <v>732.46</v>
      </c>
      <c r="D21" s="14">
        <f>IF(HLOOKUP(D$10,MANUAL_Look_Up_Table,12,FALSE)&gt;=0.01,HLOOKUP(D$10,MANUAL_Look_Up_Table,12,FALSE),0)</f>
        <v>732.47</v>
      </c>
      <c r="E21" s="14">
        <f t="shared" ref="E21:BP21" si="18">IF(HLOOKUP(E$10,MANUAL_Look_Up_Table,12,FALSE)&gt;=0.01,HLOOKUP(E$10,MANUAL_Look_Up_Table,12,FALSE),0)</f>
        <v>725.24</v>
      </c>
      <c r="F21" s="14">
        <f t="shared" si="18"/>
        <v>7.23</v>
      </c>
      <c r="G21" s="14">
        <f t="shared" si="18"/>
        <v>7.16</v>
      </c>
      <c r="H21" s="14">
        <f t="shared" si="18"/>
        <v>7.0000000000000007E-2</v>
      </c>
      <c r="I21" s="14">
        <f t="shared" si="18"/>
        <v>0.03</v>
      </c>
      <c r="J21" s="14">
        <f t="shared" si="18"/>
        <v>0.04</v>
      </c>
      <c r="K21" s="14">
        <f t="shared" si="18"/>
        <v>0</v>
      </c>
      <c r="L21" s="14">
        <f t="shared" si="18"/>
        <v>0</v>
      </c>
      <c r="M21" s="14">
        <f t="shared" si="18"/>
        <v>0</v>
      </c>
      <c r="N21" s="14">
        <f t="shared" si="18"/>
        <v>4985.22</v>
      </c>
      <c r="O21" s="14">
        <f t="shared" si="18"/>
        <v>33.53</v>
      </c>
      <c r="P21" s="14">
        <f t="shared" si="18"/>
        <v>33.49</v>
      </c>
      <c r="Q21" s="14">
        <f t="shared" si="18"/>
        <v>0.04</v>
      </c>
      <c r="R21" s="14">
        <f t="shared" si="18"/>
        <v>0.04</v>
      </c>
      <c r="S21" s="14">
        <f t="shared" si="18"/>
        <v>33.53</v>
      </c>
      <c r="T21" s="14">
        <f t="shared" si="18"/>
        <v>0</v>
      </c>
      <c r="U21" s="14">
        <f t="shared" si="18"/>
        <v>23.63</v>
      </c>
      <c r="V21" s="14">
        <f t="shared" si="18"/>
        <v>0.02</v>
      </c>
      <c r="W21" s="14">
        <f t="shared" si="18"/>
        <v>294.92</v>
      </c>
      <c r="X21" s="14">
        <f t="shared" si="18"/>
        <v>0.02</v>
      </c>
      <c r="Y21" s="14">
        <f t="shared" si="18"/>
        <v>0</v>
      </c>
      <c r="Z21" s="14">
        <f t="shared" si="18"/>
        <v>0</v>
      </c>
      <c r="AA21" s="14">
        <f t="shared" si="18"/>
        <v>0</v>
      </c>
      <c r="AB21" s="14">
        <f t="shared" si="18"/>
        <v>0</v>
      </c>
      <c r="AC21" s="14">
        <f t="shared" si="18"/>
        <v>0.04</v>
      </c>
      <c r="AD21" s="14">
        <f t="shared" si="18"/>
        <v>0.01</v>
      </c>
      <c r="AE21" s="14">
        <f t="shared" si="18"/>
        <v>697.92</v>
      </c>
      <c r="AF21" s="14">
        <f t="shared" si="18"/>
        <v>0</v>
      </c>
      <c r="AG21" s="14">
        <f t="shared" si="18"/>
        <v>0</v>
      </c>
      <c r="AH21" s="14">
        <f t="shared" si="18"/>
        <v>0</v>
      </c>
      <c r="AI21" s="14">
        <f t="shared" si="18"/>
        <v>0</v>
      </c>
      <c r="AJ21" s="14">
        <f t="shared" si="18"/>
        <v>168</v>
      </c>
      <c r="AK21" s="14">
        <f t="shared" si="18"/>
        <v>0</v>
      </c>
      <c r="AL21" s="14">
        <f t="shared" si="18"/>
        <v>0</v>
      </c>
      <c r="AM21" s="14">
        <f t="shared" si="18"/>
        <v>0</v>
      </c>
      <c r="AN21" s="14">
        <f t="shared" si="18"/>
        <v>0</v>
      </c>
      <c r="AO21" s="14">
        <f t="shared" si="18"/>
        <v>0</v>
      </c>
      <c r="AP21" s="14">
        <f t="shared" si="18"/>
        <v>0</v>
      </c>
      <c r="AQ21" s="14">
        <f t="shared" si="18"/>
        <v>0</v>
      </c>
      <c r="AR21" s="14">
        <f t="shared" si="18"/>
        <v>0</v>
      </c>
      <c r="AS21" s="14">
        <f t="shared" si="18"/>
        <v>0</v>
      </c>
      <c r="AT21" s="14">
        <f t="shared" si="18"/>
        <v>0</v>
      </c>
      <c r="AU21" s="14">
        <f t="shared" si="18"/>
        <v>0</v>
      </c>
      <c r="AV21" s="14">
        <f t="shared" si="18"/>
        <v>0</v>
      </c>
      <c r="AW21" s="14">
        <f t="shared" si="18"/>
        <v>0</v>
      </c>
      <c r="AX21" s="14">
        <f t="shared" si="18"/>
        <v>0</v>
      </c>
      <c r="AY21" s="14">
        <f t="shared" si="18"/>
        <v>0</v>
      </c>
      <c r="AZ21" s="14">
        <f t="shared" si="18"/>
        <v>697.92</v>
      </c>
      <c r="BA21" s="14">
        <f t="shared" si="18"/>
        <v>0</v>
      </c>
      <c r="BB21" s="14">
        <f t="shared" si="18"/>
        <v>697.92</v>
      </c>
      <c r="BC21" s="14">
        <f t="shared" si="18"/>
        <v>572.3768</v>
      </c>
      <c r="BD21" s="14">
        <f t="shared" si="18"/>
        <v>125.5432</v>
      </c>
      <c r="BE21" s="14">
        <f t="shared" si="18"/>
        <v>0</v>
      </c>
      <c r="BF21" s="14">
        <f t="shared" si="18"/>
        <v>0</v>
      </c>
      <c r="BG21" s="14">
        <f t="shared" si="18"/>
        <v>168</v>
      </c>
      <c r="BH21" s="14">
        <f t="shared" si="18"/>
        <v>0</v>
      </c>
      <c r="BI21" s="14">
        <f t="shared" si="18"/>
        <v>0</v>
      </c>
      <c r="BJ21" s="14">
        <f t="shared" si="18"/>
        <v>0</v>
      </c>
      <c r="BK21" s="14">
        <f t="shared" si="18"/>
        <v>0</v>
      </c>
      <c r="BL21" s="14">
        <f t="shared" si="18"/>
        <v>0</v>
      </c>
      <c r="BM21" s="14">
        <f t="shared" si="18"/>
        <v>0</v>
      </c>
      <c r="BN21" s="14">
        <f t="shared" si="18"/>
        <v>0</v>
      </c>
      <c r="BO21" s="14">
        <f t="shared" si="18"/>
        <v>0</v>
      </c>
      <c r="BP21" s="14">
        <f t="shared" si="18"/>
        <v>0</v>
      </c>
      <c r="BQ21" s="14">
        <f t="shared" ref="BQ21:CB21" si="19">IF(HLOOKUP(BQ$10,MANUAL_Look_Up_Table,12,FALSE)&gt;=0.01,HLOOKUP(BQ$10,MANUAL_Look_Up_Table,12,FALSE),0)</f>
        <v>294.94</v>
      </c>
      <c r="BR21" s="14">
        <f t="shared" si="19"/>
        <v>7314.25</v>
      </c>
      <c r="BS21" s="14">
        <f t="shared" si="19"/>
        <v>0</v>
      </c>
      <c r="BT21" s="14">
        <f t="shared" si="19"/>
        <v>0</v>
      </c>
      <c r="BU21" s="14">
        <f t="shared" si="19"/>
        <v>0</v>
      </c>
      <c r="BV21" s="14">
        <f t="shared" si="19"/>
        <v>697.92</v>
      </c>
      <c r="BW21" s="14">
        <f t="shared" si="19"/>
        <v>697.92</v>
      </c>
      <c r="BX21" s="14">
        <f t="shared" si="19"/>
        <v>0</v>
      </c>
      <c r="BY21" s="14">
        <f t="shared" si="19"/>
        <v>697.92</v>
      </c>
      <c r="BZ21" s="14">
        <f t="shared" si="19"/>
        <v>0</v>
      </c>
      <c r="CA21" s="14">
        <f t="shared" si="19"/>
        <v>125.5432</v>
      </c>
      <c r="CB21" s="14">
        <f t="shared" si="19"/>
        <v>0</v>
      </c>
      <c r="CC21" s="14"/>
      <c r="CD21" s="14"/>
      <c r="CE21" s="14"/>
      <c r="CF21" s="14"/>
      <c r="CG21" s="14"/>
      <c r="CH21" s="14"/>
      <c r="CI21" s="14"/>
      <c r="CJ21" s="14"/>
      <c r="CK21" s="14"/>
      <c r="CL21" s="14"/>
      <c r="CM21" s="14"/>
      <c r="CN21" s="14"/>
      <c r="CO21" s="14"/>
      <c r="CP21" s="14"/>
      <c r="CQ21" s="14"/>
      <c r="CR21" s="14"/>
      <c r="CS21" s="14"/>
      <c r="CT21" s="14"/>
      <c r="CU21" s="14"/>
      <c r="CV21" s="14"/>
      <c r="CW21" s="14"/>
      <c r="CX21" s="14"/>
      <c r="CY21" s="14"/>
      <c r="CZ21" s="14"/>
      <c r="DA21" s="14"/>
      <c r="DB21" s="14"/>
      <c r="DC21" s="14"/>
      <c r="DD21" s="14"/>
      <c r="DE21" s="14"/>
      <c r="DF21" s="14"/>
      <c r="DG21" s="14"/>
      <c r="DH21" s="14"/>
      <c r="DI21" s="14"/>
      <c r="DJ21" s="14"/>
      <c r="DK21" s="14"/>
      <c r="DL21" s="14"/>
      <c r="DM21" s="14"/>
      <c r="DN21" s="14"/>
      <c r="DO21" s="14"/>
      <c r="DP21" s="14"/>
      <c r="DQ21" s="14"/>
      <c r="DR21" s="14"/>
      <c r="DS21" s="14"/>
      <c r="DT21" s="14"/>
      <c r="DU21" s="14"/>
      <c r="DV21" s="14"/>
      <c r="DW21" s="14"/>
      <c r="DX21" s="14"/>
      <c r="DY21" s="14"/>
      <c r="DZ21" s="14"/>
      <c r="EA21" s="14"/>
      <c r="EB21" s="14"/>
      <c r="EC21" s="14"/>
      <c r="ED21" s="14"/>
      <c r="EE21" s="14"/>
      <c r="EF21" s="14"/>
      <c r="EG21" s="14"/>
      <c r="EH21" s="14"/>
      <c r="EI21" s="14"/>
      <c r="EJ21" s="14"/>
      <c r="EK21" s="14"/>
      <c r="EL21" s="14"/>
      <c r="EM21" s="14"/>
      <c r="EN21" s="14"/>
      <c r="EO21" s="14"/>
      <c r="EP21" s="14"/>
      <c r="EQ21" s="14"/>
      <c r="ER21" s="14"/>
      <c r="ES21" s="14"/>
      <c r="ET21" s="14"/>
      <c r="EU21" s="14"/>
      <c r="EV21" s="14"/>
      <c r="EW21" s="14"/>
      <c r="EX21" s="14"/>
      <c r="EY21" s="14"/>
      <c r="EZ21" s="14"/>
      <c r="FA21" s="14"/>
      <c r="FB21" s="14"/>
      <c r="FC21" s="14"/>
      <c r="FD21" s="14"/>
      <c r="FE21" s="14"/>
      <c r="FF21" s="14"/>
      <c r="FG21" s="14"/>
      <c r="FH21" s="14"/>
      <c r="FI21" s="14"/>
      <c r="FJ21" s="14"/>
      <c r="FK21" s="14"/>
      <c r="FL21" s="14"/>
      <c r="FM21" s="14"/>
      <c r="FN21" s="14"/>
      <c r="FO21" s="14"/>
      <c r="FP21" s="14"/>
      <c r="FQ21" s="14"/>
      <c r="FR21" s="14"/>
      <c r="FS21" s="14"/>
      <c r="FT21" s="14"/>
      <c r="FU21" s="14"/>
      <c r="FV21" s="14"/>
      <c r="FW21" s="14"/>
      <c r="FX21" s="14"/>
      <c r="FY21" s="14"/>
      <c r="FZ21" s="14"/>
      <c r="GA21" s="14"/>
    </row>
    <row r="22" spans="1:183" s="12" customFormat="1" ht="12" customHeight="1" x14ac:dyDescent="0.15">
      <c r="A22" s="17" t="s">
        <v>182</v>
      </c>
      <c r="B22" s="16" t="s">
        <v>176</v>
      </c>
      <c r="C22" s="14">
        <f>IF(HLOOKUP(C$10,MANUAL_Look_Up_Table,13,FALSE)&gt;=0.01,HLOOKUP(C$10,MANUAL_Look_Up_Table,13,FALSE),0)</f>
        <v>0</v>
      </c>
      <c r="D22" s="14">
        <f>IF(HLOOKUP(D$10,MANUAL_Look_Up_Table,13,FALSE)&gt;=0.01,HLOOKUP(D$10,MANUAL_Look_Up_Table,13,FALSE),0)</f>
        <v>0</v>
      </c>
      <c r="E22" s="14">
        <f t="shared" ref="E22:BP22" si="20">IF(HLOOKUP(E$10,MANUAL_Look_Up_Table,13,FALSE)&gt;=0.01,HLOOKUP(E$10,MANUAL_Look_Up_Table,13,FALSE),0)</f>
        <v>0</v>
      </c>
      <c r="F22" s="14">
        <f t="shared" si="20"/>
        <v>0</v>
      </c>
      <c r="G22" s="14">
        <f t="shared" si="20"/>
        <v>0</v>
      </c>
      <c r="H22" s="14">
        <f t="shared" si="20"/>
        <v>0</v>
      </c>
      <c r="I22" s="14">
        <f t="shared" si="20"/>
        <v>0</v>
      </c>
      <c r="J22" s="14">
        <f t="shared" si="20"/>
        <v>0</v>
      </c>
      <c r="K22" s="14">
        <f t="shared" si="20"/>
        <v>0</v>
      </c>
      <c r="L22" s="14">
        <f t="shared" si="20"/>
        <v>0</v>
      </c>
      <c r="M22" s="14">
        <f t="shared" si="20"/>
        <v>0</v>
      </c>
      <c r="N22" s="14">
        <f t="shared" si="20"/>
        <v>103.26</v>
      </c>
      <c r="O22" s="14">
        <f t="shared" si="20"/>
        <v>0</v>
      </c>
      <c r="P22" s="14">
        <f t="shared" si="20"/>
        <v>0</v>
      </c>
      <c r="Q22" s="14">
        <f t="shared" si="20"/>
        <v>0</v>
      </c>
      <c r="R22" s="14">
        <f t="shared" si="20"/>
        <v>0</v>
      </c>
      <c r="S22" s="14">
        <f t="shared" si="20"/>
        <v>0</v>
      </c>
      <c r="T22" s="14">
        <f t="shared" si="20"/>
        <v>0</v>
      </c>
      <c r="U22" s="14">
        <f t="shared" si="20"/>
        <v>0</v>
      </c>
      <c r="V22" s="14">
        <f t="shared" si="20"/>
        <v>0</v>
      </c>
      <c r="W22" s="14">
        <f t="shared" si="20"/>
        <v>2.12</v>
      </c>
      <c r="X22" s="14">
        <f t="shared" si="20"/>
        <v>0</v>
      </c>
      <c r="Y22" s="14">
        <f t="shared" si="20"/>
        <v>0</v>
      </c>
      <c r="Z22" s="14">
        <f t="shared" si="20"/>
        <v>0</v>
      </c>
      <c r="AA22" s="14">
        <f t="shared" si="20"/>
        <v>0</v>
      </c>
      <c r="AB22" s="14">
        <f t="shared" si="20"/>
        <v>0</v>
      </c>
      <c r="AC22" s="14">
        <f t="shared" si="20"/>
        <v>0</v>
      </c>
      <c r="AD22" s="14">
        <f t="shared" si="20"/>
        <v>0</v>
      </c>
      <c r="AE22" s="14">
        <f t="shared" si="20"/>
        <v>15.22</v>
      </c>
      <c r="AF22" s="14">
        <f t="shared" si="20"/>
        <v>0</v>
      </c>
      <c r="AG22" s="14">
        <f t="shared" si="20"/>
        <v>0</v>
      </c>
      <c r="AH22" s="14">
        <f t="shared" si="20"/>
        <v>0</v>
      </c>
      <c r="AI22" s="14">
        <f t="shared" si="20"/>
        <v>0</v>
      </c>
      <c r="AJ22" s="14">
        <f t="shared" si="20"/>
        <v>0</v>
      </c>
      <c r="AK22" s="14">
        <f t="shared" si="20"/>
        <v>0</v>
      </c>
      <c r="AL22" s="14">
        <f t="shared" si="20"/>
        <v>0</v>
      </c>
      <c r="AM22" s="14">
        <f t="shared" si="20"/>
        <v>0</v>
      </c>
      <c r="AN22" s="14">
        <f t="shared" si="20"/>
        <v>0</v>
      </c>
      <c r="AO22" s="14">
        <f t="shared" si="20"/>
        <v>0</v>
      </c>
      <c r="AP22" s="14">
        <f t="shared" si="20"/>
        <v>0</v>
      </c>
      <c r="AQ22" s="14">
        <f t="shared" si="20"/>
        <v>0</v>
      </c>
      <c r="AR22" s="14">
        <f t="shared" si="20"/>
        <v>0</v>
      </c>
      <c r="AS22" s="14">
        <f t="shared" si="20"/>
        <v>0</v>
      </c>
      <c r="AT22" s="14">
        <f t="shared" si="20"/>
        <v>0</v>
      </c>
      <c r="AU22" s="14">
        <f t="shared" si="20"/>
        <v>0</v>
      </c>
      <c r="AV22" s="14">
        <f t="shared" si="20"/>
        <v>0</v>
      </c>
      <c r="AW22" s="14">
        <f t="shared" si="20"/>
        <v>0</v>
      </c>
      <c r="AX22" s="14">
        <f t="shared" si="20"/>
        <v>0</v>
      </c>
      <c r="AY22" s="14">
        <f t="shared" si="20"/>
        <v>0</v>
      </c>
      <c r="AZ22" s="14">
        <f t="shared" si="20"/>
        <v>15.22</v>
      </c>
      <c r="BA22" s="14">
        <f t="shared" si="20"/>
        <v>0</v>
      </c>
      <c r="BB22" s="14">
        <f t="shared" si="20"/>
        <v>15.22</v>
      </c>
      <c r="BC22" s="14">
        <f t="shared" si="20"/>
        <v>2.0065900000000001E-2</v>
      </c>
      <c r="BD22" s="14">
        <f t="shared" si="20"/>
        <v>15.19993</v>
      </c>
      <c r="BE22" s="14">
        <f t="shared" si="20"/>
        <v>0</v>
      </c>
      <c r="BF22" s="14">
        <f t="shared" si="20"/>
        <v>0</v>
      </c>
      <c r="BG22" s="14">
        <f t="shared" si="20"/>
        <v>0</v>
      </c>
      <c r="BH22" s="14">
        <f t="shared" si="20"/>
        <v>0</v>
      </c>
      <c r="BI22" s="14">
        <f t="shared" si="20"/>
        <v>0</v>
      </c>
      <c r="BJ22" s="14">
        <f t="shared" si="20"/>
        <v>0</v>
      </c>
      <c r="BK22" s="14">
        <f t="shared" si="20"/>
        <v>0</v>
      </c>
      <c r="BL22" s="14">
        <f t="shared" si="20"/>
        <v>0</v>
      </c>
      <c r="BM22" s="14">
        <f t="shared" si="20"/>
        <v>0</v>
      </c>
      <c r="BN22" s="14">
        <f t="shared" si="20"/>
        <v>0</v>
      </c>
      <c r="BO22" s="14">
        <f t="shared" si="20"/>
        <v>0</v>
      </c>
      <c r="BP22" s="14">
        <f t="shared" si="20"/>
        <v>0</v>
      </c>
      <c r="BQ22" s="14">
        <f t="shared" ref="BQ22:CB22" si="21">IF(HLOOKUP(BQ$10,MANUAL_Look_Up_Table,13,FALSE)&gt;=0.01,HLOOKUP(BQ$10,MANUAL_Look_Up_Table,13,FALSE),0)</f>
        <v>2.12</v>
      </c>
      <c r="BR22" s="14">
        <f t="shared" si="21"/>
        <v>103.26</v>
      </c>
      <c r="BS22" s="14">
        <f t="shared" si="21"/>
        <v>0</v>
      </c>
      <c r="BT22" s="14">
        <f t="shared" si="21"/>
        <v>0</v>
      </c>
      <c r="BU22" s="14">
        <f t="shared" si="21"/>
        <v>0</v>
      </c>
      <c r="BV22" s="14">
        <f t="shared" si="21"/>
        <v>15.22</v>
      </c>
      <c r="BW22" s="14">
        <f t="shared" si="21"/>
        <v>15.22</v>
      </c>
      <c r="BX22" s="14">
        <f t="shared" si="21"/>
        <v>0</v>
      </c>
      <c r="BY22" s="14">
        <f t="shared" si="21"/>
        <v>15.22</v>
      </c>
      <c r="BZ22" s="14">
        <f t="shared" si="21"/>
        <v>0</v>
      </c>
      <c r="CA22" s="14">
        <f t="shared" si="21"/>
        <v>15.19993</v>
      </c>
      <c r="CB22" s="14">
        <f t="shared" si="21"/>
        <v>0</v>
      </c>
      <c r="CC22" s="14"/>
      <c r="CD22" s="14"/>
      <c r="CE22" s="14"/>
      <c r="CF22" s="14"/>
      <c r="CG22" s="14"/>
      <c r="CH22" s="14"/>
      <c r="CI22" s="14"/>
      <c r="CJ22" s="14"/>
      <c r="CK22" s="14"/>
      <c r="CL22" s="14"/>
      <c r="CM22" s="14"/>
      <c r="CN22" s="14"/>
      <c r="CO22" s="14"/>
      <c r="CP22" s="14"/>
      <c r="CQ22" s="14"/>
      <c r="CR22" s="14"/>
      <c r="CS22" s="14"/>
      <c r="CT22" s="14"/>
      <c r="CU22" s="14"/>
      <c r="CV22" s="14"/>
      <c r="CW22" s="14"/>
      <c r="CX22" s="14"/>
      <c r="CY22" s="14"/>
      <c r="CZ22" s="14"/>
      <c r="DA22" s="14"/>
      <c r="DB22" s="14"/>
      <c r="DC22" s="14"/>
      <c r="DD22" s="14"/>
      <c r="DE22" s="14"/>
      <c r="DF22" s="14"/>
      <c r="DG22" s="14"/>
      <c r="DH22" s="14"/>
      <c r="DI22" s="14"/>
      <c r="DJ22" s="14"/>
      <c r="DK22" s="14"/>
      <c r="DL22" s="14"/>
      <c r="DM22" s="14"/>
      <c r="DN22" s="14"/>
      <c r="DO22" s="14"/>
      <c r="DP22" s="14"/>
      <c r="DQ22" s="14"/>
      <c r="DR22" s="14"/>
      <c r="DS22" s="14"/>
      <c r="DT22" s="14"/>
      <c r="DU22" s="14"/>
      <c r="DV22" s="14"/>
      <c r="DW22" s="14"/>
      <c r="DX22" s="14"/>
      <c r="DY22" s="14"/>
      <c r="DZ22" s="14"/>
      <c r="EA22" s="14"/>
      <c r="EB22" s="14"/>
      <c r="EC22" s="14"/>
      <c r="ED22" s="14"/>
      <c r="EE22" s="14"/>
      <c r="EF22" s="14"/>
      <c r="EG22" s="14"/>
      <c r="EH22" s="14"/>
      <c r="EI22" s="14"/>
      <c r="EJ22" s="14"/>
      <c r="EK22" s="14"/>
      <c r="EL22" s="14"/>
      <c r="EM22" s="14"/>
      <c r="EN22" s="14"/>
      <c r="EO22" s="14"/>
      <c r="EP22" s="14"/>
      <c r="EQ22" s="14"/>
      <c r="ER22" s="14"/>
      <c r="ES22" s="14"/>
      <c r="ET22" s="14"/>
      <c r="EU22" s="14"/>
      <c r="EV22" s="14"/>
      <c r="EW22" s="14"/>
      <c r="EX22" s="14"/>
      <c r="EY22" s="14"/>
      <c r="EZ22" s="14"/>
      <c r="FA22" s="14"/>
      <c r="FB22" s="14"/>
      <c r="FC22" s="14"/>
      <c r="FD22" s="14"/>
      <c r="FE22" s="14"/>
      <c r="FF22" s="14"/>
      <c r="FG22" s="14"/>
      <c r="FH22" s="14"/>
      <c r="FI22" s="14"/>
      <c r="FJ22" s="14"/>
      <c r="FK22" s="14"/>
      <c r="FL22" s="14"/>
      <c r="FM22" s="14"/>
      <c r="FN22" s="14"/>
      <c r="FO22" s="14"/>
      <c r="FP22" s="14"/>
      <c r="FQ22" s="14"/>
      <c r="FR22" s="14"/>
      <c r="FS22" s="14"/>
      <c r="FT22" s="14"/>
      <c r="FU22" s="14"/>
      <c r="FV22" s="14"/>
      <c r="FW22" s="14"/>
      <c r="FX22" s="14"/>
      <c r="FY22" s="14"/>
      <c r="FZ22" s="14"/>
      <c r="GA22" s="14"/>
    </row>
    <row r="23" spans="1:183" s="12" customFormat="1" ht="12" customHeight="1" x14ac:dyDescent="0.15">
      <c r="A23" s="17" t="s">
        <v>183</v>
      </c>
      <c r="B23" s="16" t="s">
        <v>176</v>
      </c>
      <c r="C23" s="14">
        <f>IF(HLOOKUP(C$10,MANUAL_Look_Up_Table,14,FALSE)&gt;=0.01,HLOOKUP(C$10,MANUAL_Look_Up_Table,14,FALSE),0)</f>
        <v>0</v>
      </c>
      <c r="D23" s="14">
        <f>IF(HLOOKUP(D$10,MANUAL_Look_Up_Table,14,FALSE)&gt;=0.01,HLOOKUP(D$10,MANUAL_Look_Up_Table,14,FALSE),0)</f>
        <v>0</v>
      </c>
      <c r="E23" s="14">
        <f t="shared" ref="E23:BP23" si="22">IF(HLOOKUP(E$10,MANUAL_Look_Up_Table,14,FALSE)&gt;=0.01,HLOOKUP(E$10,MANUAL_Look_Up_Table,14,FALSE),0)</f>
        <v>0</v>
      </c>
      <c r="F23" s="14">
        <f t="shared" si="22"/>
        <v>0</v>
      </c>
      <c r="G23" s="14">
        <f t="shared" si="22"/>
        <v>0</v>
      </c>
      <c r="H23" s="14">
        <f t="shared" si="22"/>
        <v>0</v>
      </c>
      <c r="I23" s="14">
        <f t="shared" si="22"/>
        <v>0</v>
      </c>
      <c r="J23" s="14">
        <f t="shared" si="22"/>
        <v>0</v>
      </c>
      <c r="K23" s="14">
        <f t="shared" si="22"/>
        <v>0</v>
      </c>
      <c r="L23" s="14">
        <f t="shared" si="22"/>
        <v>0</v>
      </c>
      <c r="M23" s="14">
        <f t="shared" si="22"/>
        <v>0</v>
      </c>
      <c r="N23" s="14">
        <f t="shared" si="22"/>
        <v>0</v>
      </c>
      <c r="O23" s="14">
        <f t="shared" si="22"/>
        <v>0</v>
      </c>
      <c r="P23" s="14">
        <f t="shared" si="22"/>
        <v>0</v>
      </c>
      <c r="Q23" s="14">
        <f t="shared" si="22"/>
        <v>0</v>
      </c>
      <c r="R23" s="14">
        <f t="shared" si="22"/>
        <v>0</v>
      </c>
      <c r="S23" s="14">
        <f t="shared" si="22"/>
        <v>0</v>
      </c>
      <c r="T23" s="14">
        <f t="shared" si="22"/>
        <v>0</v>
      </c>
      <c r="U23" s="14">
        <f t="shared" si="22"/>
        <v>0</v>
      </c>
      <c r="V23" s="14">
        <f t="shared" si="22"/>
        <v>0</v>
      </c>
      <c r="W23" s="14">
        <f t="shared" si="22"/>
        <v>0</v>
      </c>
      <c r="X23" s="14">
        <f t="shared" si="22"/>
        <v>0</v>
      </c>
      <c r="Y23" s="14">
        <f t="shared" si="22"/>
        <v>0</v>
      </c>
      <c r="Z23" s="14">
        <f t="shared" si="22"/>
        <v>0</v>
      </c>
      <c r="AA23" s="14">
        <f t="shared" si="22"/>
        <v>0</v>
      </c>
      <c r="AB23" s="14">
        <f t="shared" si="22"/>
        <v>0</v>
      </c>
      <c r="AC23" s="14">
        <f t="shared" si="22"/>
        <v>0</v>
      </c>
      <c r="AD23" s="14">
        <f t="shared" si="22"/>
        <v>0</v>
      </c>
      <c r="AE23" s="14">
        <f t="shared" si="22"/>
        <v>0</v>
      </c>
      <c r="AF23" s="14">
        <f t="shared" si="22"/>
        <v>0</v>
      </c>
      <c r="AG23" s="14">
        <f t="shared" si="22"/>
        <v>0</v>
      </c>
      <c r="AH23" s="14">
        <f t="shared" si="22"/>
        <v>0</v>
      </c>
      <c r="AI23" s="14">
        <f t="shared" si="22"/>
        <v>0</v>
      </c>
      <c r="AJ23" s="14">
        <f t="shared" si="22"/>
        <v>0</v>
      </c>
      <c r="AK23" s="14">
        <f t="shared" si="22"/>
        <v>0</v>
      </c>
      <c r="AL23" s="14">
        <f t="shared" si="22"/>
        <v>0</v>
      </c>
      <c r="AM23" s="14">
        <f t="shared" si="22"/>
        <v>0</v>
      </c>
      <c r="AN23" s="14">
        <f t="shared" si="22"/>
        <v>0</v>
      </c>
      <c r="AO23" s="14">
        <f t="shared" si="22"/>
        <v>0</v>
      </c>
      <c r="AP23" s="14">
        <f t="shared" si="22"/>
        <v>0</v>
      </c>
      <c r="AQ23" s="14">
        <f t="shared" si="22"/>
        <v>0</v>
      </c>
      <c r="AR23" s="14">
        <f t="shared" si="22"/>
        <v>0</v>
      </c>
      <c r="AS23" s="14">
        <f t="shared" si="22"/>
        <v>0</v>
      </c>
      <c r="AT23" s="14">
        <f t="shared" si="22"/>
        <v>0</v>
      </c>
      <c r="AU23" s="14">
        <f t="shared" si="22"/>
        <v>0</v>
      </c>
      <c r="AV23" s="14">
        <f t="shared" si="22"/>
        <v>0</v>
      </c>
      <c r="AW23" s="14">
        <f t="shared" si="22"/>
        <v>0</v>
      </c>
      <c r="AX23" s="14">
        <f t="shared" si="22"/>
        <v>0</v>
      </c>
      <c r="AY23" s="14">
        <f t="shared" si="22"/>
        <v>0</v>
      </c>
      <c r="AZ23" s="14">
        <f t="shared" si="22"/>
        <v>0</v>
      </c>
      <c r="BA23" s="14">
        <f t="shared" si="22"/>
        <v>0</v>
      </c>
      <c r="BB23" s="14">
        <f t="shared" si="22"/>
        <v>0</v>
      </c>
      <c r="BC23" s="14">
        <f t="shared" si="22"/>
        <v>0</v>
      </c>
      <c r="BD23" s="14">
        <f t="shared" si="22"/>
        <v>0</v>
      </c>
      <c r="BE23" s="14">
        <f t="shared" si="22"/>
        <v>0</v>
      </c>
      <c r="BF23" s="14">
        <f t="shared" si="22"/>
        <v>0</v>
      </c>
      <c r="BG23" s="14">
        <f t="shared" si="22"/>
        <v>0</v>
      </c>
      <c r="BH23" s="14">
        <f t="shared" si="22"/>
        <v>0</v>
      </c>
      <c r="BI23" s="14">
        <f t="shared" si="22"/>
        <v>0</v>
      </c>
      <c r="BJ23" s="14">
        <f t="shared" si="22"/>
        <v>0</v>
      </c>
      <c r="BK23" s="14">
        <f t="shared" si="22"/>
        <v>0</v>
      </c>
      <c r="BL23" s="14">
        <f t="shared" si="22"/>
        <v>0</v>
      </c>
      <c r="BM23" s="14">
        <f t="shared" si="22"/>
        <v>0</v>
      </c>
      <c r="BN23" s="14">
        <f t="shared" si="22"/>
        <v>0</v>
      </c>
      <c r="BO23" s="14">
        <f t="shared" si="22"/>
        <v>0</v>
      </c>
      <c r="BP23" s="14">
        <f t="shared" si="22"/>
        <v>0</v>
      </c>
      <c r="BQ23" s="14">
        <f t="shared" ref="BQ23:CB23" si="23">IF(HLOOKUP(BQ$10,MANUAL_Look_Up_Table,14,FALSE)&gt;=0.01,HLOOKUP(BQ$10,MANUAL_Look_Up_Table,14,FALSE),0)</f>
        <v>0</v>
      </c>
      <c r="BR23" s="14">
        <f t="shared" si="23"/>
        <v>0</v>
      </c>
      <c r="BS23" s="14">
        <f t="shared" si="23"/>
        <v>0</v>
      </c>
      <c r="BT23" s="14">
        <f t="shared" si="23"/>
        <v>0</v>
      </c>
      <c r="BU23" s="14">
        <f t="shared" si="23"/>
        <v>0</v>
      </c>
      <c r="BV23" s="14">
        <f t="shared" si="23"/>
        <v>0</v>
      </c>
      <c r="BW23" s="14">
        <f t="shared" si="23"/>
        <v>0</v>
      </c>
      <c r="BX23" s="14">
        <f t="shared" si="23"/>
        <v>0</v>
      </c>
      <c r="BY23" s="14">
        <f t="shared" si="23"/>
        <v>0</v>
      </c>
      <c r="BZ23" s="14">
        <f t="shared" si="23"/>
        <v>0</v>
      </c>
      <c r="CA23" s="14">
        <f t="shared" si="23"/>
        <v>0</v>
      </c>
      <c r="CB23" s="14">
        <f t="shared" si="23"/>
        <v>0</v>
      </c>
      <c r="CC23" s="14"/>
      <c r="CD23" s="14"/>
      <c r="CE23" s="14"/>
      <c r="CF23" s="14"/>
      <c r="CG23" s="14"/>
      <c r="CH23" s="14"/>
      <c r="CI23" s="14"/>
      <c r="CJ23" s="14"/>
      <c r="CK23" s="14"/>
      <c r="CL23" s="14"/>
      <c r="CM23" s="14"/>
      <c r="CN23" s="14"/>
      <c r="CO23" s="14"/>
      <c r="CP23" s="14"/>
      <c r="CQ23" s="14"/>
      <c r="CR23" s="14"/>
      <c r="CS23" s="14"/>
      <c r="CT23" s="14"/>
      <c r="CU23" s="14"/>
      <c r="CV23" s="14"/>
      <c r="CW23" s="14"/>
      <c r="CX23" s="14"/>
      <c r="CY23" s="14"/>
      <c r="CZ23" s="14"/>
      <c r="DA23" s="14"/>
      <c r="DB23" s="14"/>
      <c r="DC23" s="14"/>
      <c r="DD23" s="14"/>
      <c r="DE23" s="14"/>
      <c r="DF23" s="14"/>
      <c r="DG23" s="14"/>
      <c r="DH23" s="14"/>
      <c r="DI23" s="14"/>
      <c r="DJ23" s="14"/>
      <c r="DK23" s="14"/>
      <c r="DL23" s="14"/>
      <c r="DM23" s="14"/>
      <c r="DN23" s="14"/>
      <c r="DO23" s="14"/>
      <c r="DP23" s="14"/>
      <c r="DQ23" s="14"/>
      <c r="DR23" s="14"/>
      <c r="DS23" s="14"/>
      <c r="DT23" s="14"/>
      <c r="DU23" s="14"/>
      <c r="DV23" s="14"/>
      <c r="DW23" s="14"/>
      <c r="DX23" s="14"/>
      <c r="DY23" s="14"/>
      <c r="DZ23" s="14"/>
      <c r="EA23" s="14"/>
      <c r="EB23" s="14"/>
      <c r="EC23" s="14"/>
      <c r="ED23" s="14"/>
      <c r="EE23" s="14"/>
      <c r="EF23" s="14"/>
      <c r="EG23" s="14"/>
      <c r="EH23" s="14"/>
      <c r="EI23" s="14"/>
      <c r="EJ23" s="14"/>
      <c r="EK23" s="14"/>
      <c r="EL23" s="14"/>
      <c r="EM23" s="14"/>
      <c r="EN23" s="14"/>
      <c r="EO23" s="14"/>
      <c r="EP23" s="14"/>
      <c r="EQ23" s="14"/>
      <c r="ER23" s="14"/>
      <c r="ES23" s="14"/>
      <c r="ET23" s="14"/>
      <c r="EU23" s="14"/>
      <c r="EV23" s="14"/>
      <c r="EW23" s="14"/>
      <c r="EX23" s="14"/>
      <c r="EY23" s="14"/>
      <c r="EZ23" s="14"/>
      <c r="FA23" s="14"/>
      <c r="FB23" s="14"/>
      <c r="FC23" s="14"/>
      <c r="FD23" s="14"/>
      <c r="FE23" s="14"/>
      <c r="FF23" s="14"/>
      <c r="FG23" s="14"/>
      <c r="FH23" s="14"/>
      <c r="FI23" s="14"/>
      <c r="FJ23" s="14"/>
      <c r="FK23" s="14"/>
      <c r="FL23" s="14"/>
      <c r="FM23" s="14"/>
      <c r="FN23" s="14"/>
      <c r="FO23" s="14"/>
      <c r="FP23" s="14"/>
      <c r="FQ23" s="14"/>
      <c r="FR23" s="14"/>
      <c r="FS23" s="14"/>
      <c r="FT23" s="14"/>
      <c r="FU23" s="14"/>
      <c r="FV23" s="14"/>
      <c r="FW23" s="14"/>
      <c r="FX23" s="14"/>
      <c r="FY23" s="14"/>
      <c r="FZ23" s="14"/>
      <c r="GA23" s="14"/>
    </row>
    <row r="24" spans="1:183" s="12" customFormat="1" ht="12" customHeight="1" x14ac:dyDescent="0.15">
      <c r="A24" s="17" t="s">
        <v>184</v>
      </c>
      <c r="B24" s="16" t="s">
        <v>176</v>
      </c>
      <c r="C24" s="14">
        <f>IF(HLOOKUP(C$10,MANUAL_Look_Up_Table,15,FALSE)&gt;=0.01,HLOOKUP(C$10,MANUAL_Look_Up_Table,15,FALSE),0)</f>
        <v>0</v>
      </c>
      <c r="D24" s="14">
        <f>IF(HLOOKUP(D$10,MANUAL_Look_Up_Table,15,FALSE)&gt;=0.01,HLOOKUP(D$10,MANUAL_Look_Up_Table,15,FALSE),0)</f>
        <v>0</v>
      </c>
      <c r="E24" s="14">
        <f t="shared" ref="E24:BP24" si="24">IF(HLOOKUP(E$10,MANUAL_Look_Up_Table,15,FALSE)&gt;=0.01,HLOOKUP(E$10,MANUAL_Look_Up_Table,15,FALSE),0)</f>
        <v>0</v>
      </c>
      <c r="F24" s="14">
        <f t="shared" si="24"/>
        <v>0</v>
      </c>
      <c r="G24" s="14">
        <f t="shared" si="24"/>
        <v>0</v>
      </c>
      <c r="H24" s="14">
        <f t="shared" si="24"/>
        <v>0</v>
      </c>
      <c r="I24" s="14">
        <f t="shared" si="24"/>
        <v>0</v>
      </c>
      <c r="J24" s="14">
        <f t="shared" si="24"/>
        <v>0</v>
      </c>
      <c r="K24" s="14">
        <f t="shared" si="24"/>
        <v>0</v>
      </c>
      <c r="L24" s="14">
        <f t="shared" si="24"/>
        <v>0</v>
      </c>
      <c r="M24" s="14">
        <f t="shared" si="24"/>
        <v>0</v>
      </c>
      <c r="N24" s="14">
        <f t="shared" si="24"/>
        <v>0</v>
      </c>
      <c r="O24" s="14">
        <f t="shared" si="24"/>
        <v>0</v>
      </c>
      <c r="P24" s="14">
        <f t="shared" si="24"/>
        <v>0</v>
      </c>
      <c r="Q24" s="14">
        <f t="shared" si="24"/>
        <v>0</v>
      </c>
      <c r="R24" s="14">
        <f t="shared" si="24"/>
        <v>0</v>
      </c>
      <c r="S24" s="14">
        <f t="shared" si="24"/>
        <v>0</v>
      </c>
      <c r="T24" s="14">
        <f t="shared" si="24"/>
        <v>0</v>
      </c>
      <c r="U24" s="14">
        <f t="shared" si="24"/>
        <v>0</v>
      </c>
      <c r="V24" s="14">
        <f t="shared" si="24"/>
        <v>0</v>
      </c>
      <c r="W24" s="14">
        <f t="shared" si="24"/>
        <v>0</v>
      </c>
      <c r="X24" s="14">
        <f t="shared" si="24"/>
        <v>33.270000000000003</v>
      </c>
      <c r="Y24" s="14">
        <f t="shared" si="24"/>
        <v>25.45</v>
      </c>
      <c r="Z24" s="14">
        <f t="shared" si="24"/>
        <v>25.44999</v>
      </c>
      <c r="AA24" s="14">
        <f t="shared" si="24"/>
        <v>25.44999</v>
      </c>
      <c r="AB24" s="14">
        <f t="shared" si="24"/>
        <v>0</v>
      </c>
      <c r="AC24" s="14">
        <f t="shared" si="24"/>
        <v>0</v>
      </c>
      <c r="AD24" s="14">
        <f t="shared" si="24"/>
        <v>0</v>
      </c>
      <c r="AE24" s="14">
        <f t="shared" si="24"/>
        <v>0</v>
      </c>
      <c r="AF24" s="14">
        <f t="shared" si="24"/>
        <v>0</v>
      </c>
      <c r="AG24" s="14">
        <f t="shared" si="24"/>
        <v>33.200000000000003</v>
      </c>
      <c r="AH24" s="14">
        <f t="shared" si="24"/>
        <v>0</v>
      </c>
      <c r="AI24" s="14">
        <f t="shared" si="24"/>
        <v>0</v>
      </c>
      <c r="AJ24" s="14">
        <f t="shared" si="24"/>
        <v>0</v>
      </c>
      <c r="AK24" s="14">
        <f t="shared" si="24"/>
        <v>0</v>
      </c>
      <c r="AL24" s="14">
        <f t="shared" si="24"/>
        <v>25.44999</v>
      </c>
      <c r="AM24" s="14">
        <f t="shared" si="24"/>
        <v>0</v>
      </c>
      <c r="AN24" s="14">
        <f t="shared" si="24"/>
        <v>0</v>
      </c>
      <c r="AO24" s="14">
        <f t="shared" si="24"/>
        <v>0</v>
      </c>
      <c r="AP24" s="14">
        <f t="shared" si="24"/>
        <v>0</v>
      </c>
      <c r="AQ24" s="14">
        <f t="shared" si="24"/>
        <v>0</v>
      </c>
      <c r="AR24" s="14">
        <f t="shared" si="24"/>
        <v>0</v>
      </c>
      <c r="AS24" s="14">
        <f t="shared" si="24"/>
        <v>0</v>
      </c>
      <c r="AT24" s="14">
        <f t="shared" si="24"/>
        <v>0</v>
      </c>
      <c r="AU24" s="14">
        <f t="shared" si="24"/>
        <v>0</v>
      </c>
      <c r="AV24" s="14">
        <f t="shared" si="24"/>
        <v>0</v>
      </c>
      <c r="AW24" s="14">
        <f t="shared" si="24"/>
        <v>0</v>
      </c>
      <c r="AX24" s="14">
        <f t="shared" si="24"/>
        <v>0</v>
      </c>
      <c r="AY24" s="14">
        <f t="shared" si="24"/>
        <v>0</v>
      </c>
      <c r="AZ24" s="14">
        <f t="shared" si="24"/>
        <v>0</v>
      </c>
      <c r="BA24" s="14">
        <f t="shared" si="24"/>
        <v>0</v>
      </c>
      <c r="BB24" s="14">
        <f t="shared" si="24"/>
        <v>0</v>
      </c>
      <c r="BC24" s="14">
        <f t="shared" si="24"/>
        <v>0</v>
      </c>
      <c r="BD24" s="14">
        <f t="shared" si="24"/>
        <v>0</v>
      </c>
      <c r="BE24" s="14">
        <f t="shared" si="24"/>
        <v>0</v>
      </c>
      <c r="BF24" s="14">
        <f t="shared" si="24"/>
        <v>0</v>
      </c>
      <c r="BG24" s="14">
        <f t="shared" si="24"/>
        <v>0</v>
      </c>
      <c r="BH24" s="14">
        <f t="shared" si="24"/>
        <v>0</v>
      </c>
      <c r="BI24" s="14">
        <f t="shared" si="24"/>
        <v>0</v>
      </c>
      <c r="BJ24" s="14">
        <f t="shared" si="24"/>
        <v>0</v>
      </c>
      <c r="BK24" s="14">
        <f t="shared" si="24"/>
        <v>0</v>
      </c>
      <c r="BL24" s="14">
        <f t="shared" si="24"/>
        <v>0</v>
      </c>
      <c r="BM24" s="14">
        <f t="shared" si="24"/>
        <v>0</v>
      </c>
      <c r="BN24" s="14">
        <f t="shared" si="24"/>
        <v>0</v>
      </c>
      <c r="BO24" s="14">
        <f t="shared" si="24"/>
        <v>0</v>
      </c>
      <c r="BP24" s="14">
        <f t="shared" si="24"/>
        <v>0</v>
      </c>
      <c r="BQ24" s="14">
        <f t="shared" ref="BQ24:CB24" si="25">IF(HLOOKUP(BQ$10,MANUAL_Look_Up_Table,15,FALSE)&gt;=0.01,HLOOKUP(BQ$10,MANUAL_Look_Up_Table,15,FALSE),0)</f>
        <v>0</v>
      </c>
      <c r="BR24" s="14">
        <f t="shared" si="25"/>
        <v>66.47</v>
      </c>
      <c r="BS24" s="14">
        <f t="shared" si="25"/>
        <v>0</v>
      </c>
      <c r="BT24" s="14">
        <f t="shared" si="25"/>
        <v>0</v>
      </c>
      <c r="BU24" s="14">
        <f t="shared" si="25"/>
        <v>0</v>
      </c>
      <c r="BV24" s="14">
        <f t="shared" si="25"/>
        <v>0</v>
      </c>
      <c r="BW24" s="14">
        <f t="shared" si="25"/>
        <v>0</v>
      </c>
      <c r="BX24" s="14">
        <f t="shared" si="25"/>
        <v>0</v>
      </c>
      <c r="BY24" s="14">
        <f t="shared" si="25"/>
        <v>0</v>
      </c>
      <c r="BZ24" s="14">
        <f t="shared" si="25"/>
        <v>0</v>
      </c>
      <c r="CA24" s="14">
        <f t="shared" si="25"/>
        <v>0</v>
      </c>
      <c r="CB24" s="14">
        <f t="shared" si="25"/>
        <v>0</v>
      </c>
      <c r="CC24" s="14"/>
      <c r="CD24" s="14"/>
      <c r="CE24" s="14"/>
      <c r="CF24" s="14"/>
      <c r="CG24" s="14"/>
      <c r="CH24" s="14"/>
      <c r="CI24" s="14"/>
      <c r="CJ24" s="14"/>
      <c r="CK24" s="14"/>
      <c r="CL24" s="14"/>
      <c r="CM24" s="14"/>
      <c r="CN24" s="14"/>
      <c r="CO24" s="14"/>
      <c r="CP24" s="14"/>
      <c r="CQ24" s="14"/>
      <c r="CR24" s="14"/>
      <c r="CS24" s="14"/>
      <c r="CT24" s="14"/>
      <c r="CU24" s="14"/>
      <c r="CV24" s="14"/>
      <c r="CW24" s="14"/>
      <c r="CX24" s="14"/>
      <c r="CY24" s="14"/>
      <c r="CZ24" s="14"/>
      <c r="DA24" s="14"/>
      <c r="DB24" s="14"/>
      <c r="DC24" s="14"/>
      <c r="DD24" s="14"/>
      <c r="DE24" s="14"/>
      <c r="DF24" s="14"/>
      <c r="DG24" s="14"/>
      <c r="DH24" s="14"/>
      <c r="DI24" s="14"/>
      <c r="DJ24" s="14"/>
      <c r="DK24" s="14"/>
      <c r="DL24" s="14"/>
      <c r="DM24" s="14"/>
      <c r="DN24" s="14"/>
      <c r="DO24" s="14"/>
      <c r="DP24" s="14"/>
      <c r="DQ24" s="14"/>
      <c r="DR24" s="14"/>
      <c r="DS24" s="14"/>
      <c r="DT24" s="14"/>
      <c r="DU24" s="14"/>
      <c r="DV24" s="14"/>
      <c r="DW24" s="14"/>
      <c r="DX24" s="14"/>
      <c r="DY24" s="14"/>
      <c r="DZ24" s="14"/>
      <c r="EA24" s="14"/>
      <c r="EB24" s="14"/>
      <c r="EC24" s="14"/>
      <c r="ED24" s="14"/>
      <c r="EE24" s="14"/>
      <c r="EF24" s="14"/>
      <c r="EG24" s="14"/>
      <c r="EH24" s="14"/>
      <c r="EI24" s="14"/>
      <c r="EJ24" s="14"/>
      <c r="EK24" s="14"/>
      <c r="EL24" s="14"/>
      <c r="EM24" s="14"/>
      <c r="EN24" s="14"/>
      <c r="EO24" s="14"/>
      <c r="EP24" s="14"/>
      <c r="EQ24" s="14"/>
      <c r="ER24" s="14"/>
      <c r="ES24" s="14"/>
      <c r="ET24" s="14"/>
      <c r="EU24" s="14"/>
      <c r="EV24" s="14"/>
      <c r="EW24" s="14"/>
      <c r="EX24" s="14"/>
      <c r="EY24" s="14"/>
      <c r="EZ24" s="14"/>
      <c r="FA24" s="14"/>
      <c r="FB24" s="14"/>
      <c r="FC24" s="14"/>
      <c r="FD24" s="14"/>
      <c r="FE24" s="14"/>
      <c r="FF24" s="14"/>
      <c r="FG24" s="14"/>
      <c r="FH24" s="14"/>
      <c r="FI24" s="14"/>
      <c r="FJ24" s="14"/>
      <c r="FK24" s="14"/>
      <c r="FL24" s="14"/>
      <c r="FM24" s="14"/>
      <c r="FN24" s="14"/>
      <c r="FO24" s="14"/>
      <c r="FP24" s="14"/>
      <c r="FQ24" s="14"/>
      <c r="FR24" s="14"/>
      <c r="FS24" s="14"/>
      <c r="FT24" s="14"/>
      <c r="FU24" s="14"/>
      <c r="FV24" s="14"/>
      <c r="FW24" s="14"/>
      <c r="FX24" s="14"/>
      <c r="FY24" s="14"/>
      <c r="FZ24" s="14"/>
      <c r="GA24" s="14"/>
    </row>
    <row r="25" spans="1:183" s="24" customFormat="1" ht="12" customHeight="1" thickBot="1" x14ac:dyDescent="0.2">
      <c r="A25" s="19" t="s">
        <v>825</v>
      </c>
      <c r="B25" s="71" t="s">
        <v>176</v>
      </c>
      <c r="C25" s="85">
        <f>IF(HLOOKUP(C$10,MANUAL_Look_Up_Table,16,FALSE)&gt;=0.01,HLOOKUP(C$10,MANUAL_Look_Up_Table,16,FALSE),0)</f>
        <v>0</v>
      </c>
      <c r="D25" s="85">
        <f>IF(HLOOKUP(D$10,MANUAL_Look_Up_Table,16,FALSE)&gt;=0.01,HLOOKUP(D$10,MANUAL_Look_Up_Table,16,FALSE),0)</f>
        <v>0</v>
      </c>
      <c r="E25" s="85">
        <f t="shared" ref="E25:BP25" si="26">IF(HLOOKUP(E$10,MANUAL_Look_Up_Table,16,FALSE)&gt;=0.01,HLOOKUP(E$10,MANUAL_Look_Up_Table,16,FALSE),0)</f>
        <v>0</v>
      </c>
      <c r="F25" s="85">
        <f t="shared" si="26"/>
        <v>0</v>
      </c>
      <c r="G25" s="85">
        <f t="shared" si="26"/>
        <v>0</v>
      </c>
      <c r="H25" s="85">
        <f t="shared" si="26"/>
        <v>0</v>
      </c>
      <c r="I25" s="85">
        <f t="shared" si="26"/>
        <v>0</v>
      </c>
      <c r="J25" s="85">
        <f t="shared" si="26"/>
        <v>0</v>
      </c>
      <c r="K25" s="85">
        <f t="shared" si="26"/>
        <v>0</v>
      </c>
      <c r="L25" s="85">
        <f t="shared" si="26"/>
        <v>0</v>
      </c>
      <c r="M25" s="85">
        <f t="shared" si="26"/>
        <v>0</v>
      </c>
      <c r="N25" s="85">
        <f t="shared" si="26"/>
        <v>0</v>
      </c>
      <c r="O25" s="85">
        <f t="shared" si="26"/>
        <v>0</v>
      </c>
      <c r="P25" s="85">
        <f t="shared" si="26"/>
        <v>0</v>
      </c>
      <c r="Q25" s="85">
        <f t="shared" si="26"/>
        <v>0</v>
      </c>
      <c r="R25" s="85">
        <f t="shared" si="26"/>
        <v>0</v>
      </c>
      <c r="S25" s="85">
        <f t="shared" si="26"/>
        <v>0</v>
      </c>
      <c r="T25" s="85">
        <f t="shared" si="26"/>
        <v>0</v>
      </c>
      <c r="U25" s="85">
        <f t="shared" si="26"/>
        <v>0</v>
      </c>
      <c r="V25" s="85">
        <f t="shared" si="26"/>
        <v>0</v>
      </c>
      <c r="W25" s="85">
        <f t="shared" si="26"/>
        <v>0</v>
      </c>
      <c r="X25" s="85">
        <f t="shared" si="26"/>
        <v>0</v>
      </c>
      <c r="Y25" s="85">
        <f t="shared" si="26"/>
        <v>0</v>
      </c>
      <c r="Z25" s="85">
        <f t="shared" si="26"/>
        <v>0</v>
      </c>
      <c r="AA25" s="85">
        <f t="shared" si="26"/>
        <v>0</v>
      </c>
      <c r="AB25" s="85">
        <f t="shared" si="26"/>
        <v>0</v>
      </c>
      <c r="AC25" s="85">
        <f t="shared" si="26"/>
        <v>0</v>
      </c>
      <c r="AD25" s="85">
        <f t="shared" si="26"/>
        <v>0</v>
      </c>
      <c r="AE25" s="85">
        <f t="shared" si="26"/>
        <v>0</v>
      </c>
      <c r="AF25" s="85">
        <f t="shared" si="26"/>
        <v>0</v>
      </c>
      <c r="AG25" s="85">
        <f t="shared" si="26"/>
        <v>0</v>
      </c>
      <c r="AH25" s="85">
        <f t="shared" si="26"/>
        <v>0</v>
      </c>
      <c r="AI25" s="85">
        <f t="shared" si="26"/>
        <v>0</v>
      </c>
      <c r="AJ25" s="85">
        <f t="shared" si="26"/>
        <v>0</v>
      </c>
      <c r="AK25" s="85">
        <f t="shared" si="26"/>
        <v>0</v>
      </c>
      <c r="AL25" s="85">
        <f t="shared" si="26"/>
        <v>0</v>
      </c>
      <c r="AM25" s="85">
        <f t="shared" si="26"/>
        <v>0</v>
      </c>
      <c r="AN25" s="85">
        <f t="shared" si="26"/>
        <v>0</v>
      </c>
      <c r="AO25" s="85">
        <f t="shared" si="26"/>
        <v>0</v>
      </c>
      <c r="AP25" s="85">
        <f t="shared" si="26"/>
        <v>0</v>
      </c>
      <c r="AQ25" s="85">
        <f t="shared" si="26"/>
        <v>0</v>
      </c>
      <c r="AR25" s="85">
        <f t="shared" si="26"/>
        <v>0</v>
      </c>
      <c r="AS25" s="85">
        <f t="shared" si="26"/>
        <v>0</v>
      </c>
      <c r="AT25" s="85">
        <f t="shared" si="26"/>
        <v>0</v>
      </c>
      <c r="AU25" s="85">
        <f t="shared" si="26"/>
        <v>0</v>
      </c>
      <c r="AV25" s="85">
        <f t="shared" si="26"/>
        <v>0</v>
      </c>
      <c r="AW25" s="85">
        <f t="shared" si="26"/>
        <v>0</v>
      </c>
      <c r="AX25" s="85">
        <f t="shared" si="26"/>
        <v>331.87569999999999</v>
      </c>
      <c r="AY25" s="85">
        <f t="shared" si="26"/>
        <v>331.87569999999999</v>
      </c>
      <c r="AZ25" s="85">
        <f t="shared" si="26"/>
        <v>0</v>
      </c>
      <c r="BA25" s="85">
        <f t="shared" si="26"/>
        <v>0</v>
      </c>
      <c r="BB25" s="85">
        <f t="shared" si="26"/>
        <v>0</v>
      </c>
      <c r="BC25" s="85">
        <f t="shared" si="26"/>
        <v>300.1875</v>
      </c>
      <c r="BD25" s="85">
        <f t="shared" si="26"/>
        <v>31.68816</v>
      </c>
      <c r="BE25" s="85">
        <f t="shared" si="26"/>
        <v>0</v>
      </c>
      <c r="BF25" s="85">
        <f t="shared" si="26"/>
        <v>0</v>
      </c>
      <c r="BG25" s="85">
        <f t="shared" si="26"/>
        <v>0</v>
      </c>
      <c r="BH25" s="85">
        <f t="shared" si="26"/>
        <v>0</v>
      </c>
      <c r="BI25" s="85">
        <f t="shared" si="26"/>
        <v>0</v>
      </c>
      <c r="BJ25" s="85">
        <f t="shared" si="26"/>
        <v>0</v>
      </c>
      <c r="BK25" s="85">
        <f t="shared" si="26"/>
        <v>0</v>
      </c>
      <c r="BL25" s="85">
        <f t="shared" si="26"/>
        <v>0</v>
      </c>
      <c r="BM25" s="85">
        <f t="shared" si="26"/>
        <v>0</v>
      </c>
      <c r="BN25" s="85">
        <f t="shared" si="26"/>
        <v>0</v>
      </c>
      <c r="BO25" s="85">
        <f t="shared" si="26"/>
        <v>0</v>
      </c>
      <c r="BP25" s="85">
        <f t="shared" si="26"/>
        <v>0</v>
      </c>
      <c r="BQ25" s="85">
        <f t="shared" ref="BQ25:CB25" si="27">IF(HLOOKUP(BQ$10,MANUAL_Look_Up_Table,16,FALSE)&gt;=0.01,HLOOKUP(BQ$10,MANUAL_Look_Up_Table,16,FALSE),0)</f>
        <v>0</v>
      </c>
      <c r="BR25" s="85">
        <f t="shared" si="27"/>
        <v>0</v>
      </c>
      <c r="BS25" s="85">
        <f t="shared" si="27"/>
        <v>331.87569999999999</v>
      </c>
      <c r="BT25" s="85">
        <f t="shared" si="27"/>
        <v>331.87569999999999</v>
      </c>
      <c r="BU25" s="85">
        <f t="shared" si="27"/>
        <v>331.87569999999999</v>
      </c>
      <c r="BV25" s="85">
        <f t="shared" si="27"/>
        <v>0</v>
      </c>
      <c r="BW25" s="85">
        <f t="shared" si="27"/>
        <v>0</v>
      </c>
      <c r="BX25" s="85">
        <f t="shared" si="27"/>
        <v>298.68810000000002</v>
      </c>
      <c r="BY25" s="85">
        <f t="shared" si="27"/>
        <v>298.68810000000002</v>
      </c>
      <c r="BZ25" s="85">
        <f t="shared" si="27"/>
        <v>33.187570000000001</v>
      </c>
      <c r="CA25" s="85">
        <f t="shared" si="27"/>
        <v>31.68816</v>
      </c>
      <c r="CB25" s="85">
        <f t="shared" si="27"/>
        <v>0</v>
      </c>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row>
    <row r="26" spans="1:183" s="37" customFormat="1" ht="12" customHeight="1" thickBot="1" x14ac:dyDescent="0.2">
      <c r="A26" s="35" t="s">
        <v>185</v>
      </c>
      <c r="B26" s="36"/>
    </row>
    <row r="27" spans="1:183" s="13" customFormat="1" ht="12" customHeight="1" x14ac:dyDescent="0.15">
      <c r="A27" s="15" t="s">
        <v>554</v>
      </c>
      <c r="B27" s="25"/>
      <c r="C27" s="26">
        <f>IF(HLOOKUP(C$10,MANUAL_Look_Up_Table,18,FALSE)&gt;=0.001,HLOOKUP(C$10,MANUAL_Look_Up_Table,18,FALSE),0)</f>
        <v>0</v>
      </c>
      <c r="D27" s="26">
        <f>IF(HLOOKUP(D$10,MANUAL_Look_Up_Table,18,FALSE)&gt;=0.001,HLOOKUP(D$10,MANUAL_Look_Up_Table,18,FALSE),0)</f>
        <v>0</v>
      </c>
      <c r="E27" s="26">
        <f t="shared" ref="E27:BP27" si="28">IF(HLOOKUP(E$10,MANUAL_Look_Up_Table,18,FALSE)&gt;=0.001,HLOOKUP(E$10,MANUAL_Look_Up_Table,18,FALSE),0)</f>
        <v>0</v>
      </c>
      <c r="F27" s="26">
        <f t="shared" si="28"/>
        <v>0</v>
      </c>
      <c r="G27" s="26">
        <f t="shared" si="28"/>
        <v>0</v>
      </c>
      <c r="H27" s="26">
        <f t="shared" si="28"/>
        <v>0</v>
      </c>
      <c r="I27" s="26">
        <f t="shared" si="28"/>
        <v>0</v>
      </c>
      <c r="J27" s="26">
        <f t="shared" si="28"/>
        <v>0</v>
      </c>
      <c r="K27" s="26">
        <f t="shared" si="28"/>
        <v>0</v>
      </c>
      <c r="L27" s="26">
        <f t="shared" si="28"/>
        <v>0</v>
      </c>
      <c r="M27" s="26">
        <f t="shared" si="28"/>
        <v>0</v>
      </c>
      <c r="N27" s="26">
        <f t="shared" si="28"/>
        <v>0.3660965457072084</v>
      </c>
      <c r="O27" s="26">
        <f t="shared" si="28"/>
        <v>0</v>
      </c>
      <c r="P27" s="26">
        <f t="shared" si="28"/>
        <v>0</v>
      </c>
      <c r="Q27" s="26">
        <f t="shared" si="28"/>
        <v>0</v>
      </c>
      <c r="R27" s="26">
        <f t="shared" si="28"/>
        <v>0</v>
      </c>
      <c r="S27" s="26">
        <f t="shared" si="28"/>
        <v>0</v>
      </c>
      <c r="T27" s="26">
        <f t="shared" si="28"/>
        <v>0</v>
      </c>
      <c r="U27" s="26">
        <f t="shared" si="28"/>
        <v>0</v>
      </c>
      <c r="V27" s="26">
        <f t="shared" si="28"/>
        <v>0</v>
      </c>
      <c r="W27" s="26">
        <f t="shared" si="28"/>
        <v>0.87774771286995457</v>
      </c>
      <c r="X27" s="26">
        <f t="shared" si="28"/>
        <v>0</v>
      </c>
      <c r="Y27" s="26">
        <f t="shared" si="28"/>
        <v>0</v>
      </c>
      <c r="Z27" s="26">
        <f t="shared" si="28"/>
        <v>0</v>
      </c>
      <c r="AA27" s="26">
        <f t="shared" si="28"/>
        <v>0</v>
      </c>
      <c r="AB27" s="26">
        <f t="shared" si="28"/>
        <v>5.0000000000000001E-3</v>
      </c>
      <c r="AC27" s="26">
        <f t="shared" si="28"/>
        <v>0</v>
      </c>
      <c r="AD27" s="26">
        <f t="shared" si="28"/>
        <v>0</v>
      </c>
      <c r="AE27" s="26">
        <f t="shared" si="28"/>
        <v>4.5062919279168674E-2</v>
      </c>
      <c r="AF27" s="26">
        <f t="shared" si="28"/>
        <v>0</v>
      </c>
      <c r="AG27" s="26">
        <f t="shared" si="28"/>
        <v>0</v>
      </c>
      <c r="AH27" s="26">
        <f t="shared" si="28"/>
        <v>0</v>
      </c>
      <c r="AI27" s="26">
        <f t="shared" si="28"/>
        <v>0</v>
      </c>
      <c r="AJ27" s="26">
        <f t="shared" si="28"/>
        <v>0</v>
      </c>
      <c r="AK27" s="26">
        <f t="shared" si="28"/>
        <v>0</v>
      </c>
      <c r="AL27" s="26">
        <f t="shared" si="28"/>
        <v>0</v>
      </c>
      <c r="AM27" s="26">
        <f t="shared" si="28"/>
        <v>0</v>
      </c>
      <c r="AN27" s="26">
        <f t="shared" si="28"/>
        <v>0</v>
      </c>
      <c r="AO27" s="26">
        <f t="shared" si="28"/>
        <v>0</v>
      </c>
      <c r="AP27" s="26">
        <f t="shared" si="28"/>
        <v>0</v>
      </c>
      <c r="AQ27" s="26">
        <f t="shared" si="28"/>
        <v>0</v>
      </c>
      <c r="AR27" s="26">
        <f t="shared" si="28"/>
        <v>0</v>
      </c>
      <c r="AS27" s="26">
        <f t="shared" si="28"/>
        <v>0</v>
      </c>
      <c r="AT27" s="26">
        <f t="shared" si="28"/>
        <v>0</v>
      </c>
      <c r="AU27" s="26">
        <f t="shared" si="28"/>
        <v>0</v>
      </c>
      <c r="AV27" s="26">
        <f t="shared" si="28"/>
        <v>0</v>
      </c>
      <c r="AW27" s="26">
        <f t="shared" si="28"/>
        <v>0</v>
      </c>
      <c r="AX27" s="26">
        <f t="shared" si="28"/>
        <v>0</v>
      </c>
      <c r="AY27" s="26">
        <f t="shared" si="28"/>
        <v>0</v>
      </c>
      <c r="AZ27" s="26">
        <f t="shared" si="28"/>
        <v>1.9013889991210415E-2</v>
      </c>
      <c r="BA27" s="26">
        <f t="shared" si="28"/>
        <v>1.0000000000000002E-2</v>
      </c>
      <c r="BB27" s="26">
        <f t="shared" si="28"/>
        <v>1.9013884766876606E-2</v>
      </c>
      <c r="BC27" s="26">
        <f t="shared" si="28"/>
        <v>4.3755765697714973E-3</v>
      </c>
      <c r="BD27" s="26">
        <f t="shared" si="28"/>
        <v>1.1956972175675876E-2</v>
      </c>
      <c r="BE27" s="26">
        <f t="shared" si="28"/>
        <v>0.01</v>
      </c>
      <c r="BF27" s="26">
        <f t="shared" si="28"/>
        <v>0.01</v>
      </c>
      <c r="BG27" s="26">
        <f t="shared" si="28"/>
        <v>0</v>
      </c>
      <c r="BH27" s="26">
        <f t="shared" si="28"/>
        <v>0</v>
      </c>
      <c r="BI27" s="26">
        <f t="shared" si="28"/>
        <v>0</v>
      </c>
      <c r="BJ27" s="26">
        <f t="shared" si="28"/>
        <v>0</v>
      </c>
      <c r="BK27" s="26">
        <f t="shared" si="28"/>
        <v>0</v>
      </c>
      <c r="BL27" s="26">
        <f t="shared" si="28"/>
        <v>0</v>
      </c>
      <c r="BM27" s="26">
        <f t="shared" si="28"/>
        <v>0</v>
      </c>
      <c r="BN27" s="26">
        <f t="shared" si="28"/>
        <v>0</v>
      </c>
      <c r="BO27" s="26">
        <f t="shared" si="28"/>
        <v>0</v>
      </c>
      <c r="BP27" s="26">
        <f t="shared" si="28"/>
        <v>0</v>
      </c>
      <c r="BQ27" s="26">
        <f t="shared" ref="BQ27:CB27" si="29">IF(HLOOKUP(BQ$10,MANUAL_Look_Up_Table,18,FALSE)&gt;=0.001,HLOOKUP(BQ$10,MANUAL_Look_Up_Table,18,FALSE),0)</f>
        <v>0.34198132889643218</v>
      </c>
      <c r="BR27" s="26">
        <f t="shared" si="29"/>
        <v>2.1553944160021397E-2</v>
      </c>
      <c r="BS27" s="26">
        <f t="shared" si="29"/>
        <v>0</v>
      </c>
      <c r="BT27" s="26">
        <f t="shared" si="29"/>
        <v>0</v>
      </c>
      <c r="BU27" s="26">
        <f t="shared" si="29"/>
        <v>0</v>
      </c>
      <c r="BV27" s="26">
        <f t="shared" si="29"/>
        <v>1.9013889991210415E-2</v>
      </c>
      <c r="BW27" s="26">
        <f t="shared" si="29"/>
        <v>1.9013884766876606E-2</v>
      </c>
      <c r="BX27" s="26">
        <f t="shared" si="29"/>
        <v>0</v>
      </c>
      <c r="BY27" s="26">
        <f t="shared" si="29"/>
        <v>5.0529354720348476E-3</v>
      </c>
      <c r="BZ27" s="26">
        <f t="shared" si="29"/>
        <v>0</v>
      </c>
      <c r="CA27" s="26">
        <f t="shared" si="29"/>
        <v>1.1956972175675876E-2</v>
      </c>
      <c r="CB27" s="26">
        <f t="shared" si="29"/>
        <v>0.01</v>
      </c>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6"/>
      <c r="DD27" s="26"/>
      <c r="DE27" s="26"/>
      <c r="DF27" s="26"/>
      <c r="DG27" s="26"/>
      <c r="DH27" s="26"/>
      <c r="DI27" s="26"/>
      <c r="DJ27" s="26"/>
      <c r="DK27" s="26"/>
      <c r="DL27" s="26"/>
      <c r="DM27" s="26"/>
      <c r="DN27" s="26"/>
      <c r="DO27" s="26"/>
      <c r="DP27" s="26"/>
      <c r="DQ27" s="26"/>
      <c r="DR27" s="26"/>
      <c r="DS27" s="26"/>
      <c r="DT27" s="26"/>
      <c r="DU27" s="26"/>
      <c r="DV27" s="26"/>
      <c r="DW27" s="26"/>
      <c r="DX27" s="26"/>
      <c r="DY27" s="26"/>
      <c r="DZ27" s="26"/>
      <c r="EA27" s="26"/>
      <c r="EB27" s="26"/>
      <c r="EC27" s="26"/>
      <c r="ED27" s="26"/>
      <c r="EE27" s="26"/>
      <c r="EF27" s="26"/>
      <c r="EG27" s="26"/>
      <c r="EH27" s="26"/>
      <c r="EI27" s="26"/>
      <c r="EJ27" s="26"/>
      <c r="EK27" s="26"/>
      <c r="EL27" s="26"/>
      <c r="EM27" s="26"/>
      <c r="EN27" s="26"/>
      <c r="EO27" s="26"/>
      <c r="EP27" s="26"/>
      <c r="EQ27" s="26"/>
      <c r="ER27" s="26"/>
      <c r="ES27" s="26"/>
      <c r="ET27" s="26"/>
      <c r="EU27" s="26"/>
      <c r="EV27" s="26"/>
      <c r="EW27" s="26"/>
      <c r="EX27" s="26"/>
      <c r="EY27" s="26"/>
      <c r="EZ27" s="26"/>
      <c r="FA27" s="26"/>
      <c r="FB27" s="26"/>
      <c r="FC27" s="26"/>
      <c r="FD27" s="26"/>
      <c r="FE27" s="26"/>
      <c r="FF27" s="26"/>
      <c r="FG27" s="26"/>
      <c r="FH27" s="26"/>
      <c r="FI27" s="26"/>
      <c r="FJ27" s="26"/>
      <c r="FK27" s="26"/>
      <c r="FL27" s="26"/>
      <c r="FM27" s="26"/>
      <c r="FN27" s="26"/>
      <c r="FO27" s="26"/>
      <c r="FP27" s="26"/>
      <c r="FQ27" s="26"/>
      <c r="FR27" s="26"/>
      <c r="FS27" s="26"/>
      <c r="FT27" s="26"/>
      <c r="FU27" s="26"/>
      <c r="FV27" s="26"/>
      <c r="FW27" s="26"/>
      <c r="FX27" s="26"/>
      <c r="FY27" s="26"/>
      <c r="FZ27" s="26"/>
      <c r="GA27" s="26"/>
    </row>
    <row r="28" spans="1:183" s="12" customFormat="1" ht="12" customHeight="1" x14ac:dyDescent="0.15">
      <c r="A28" s="17" t="s">
        <v>177</v>
      </c>
      <c r="B28" s="18"/>
      <c r="C28" s="26">
        <f>IF(HLOOKUP(C$10,MANUAL_Look_Up_Table,19,FALSE)&gt;=0.001,HLOOKUP(C$10,MANUAL_Look_Up_Table,19,FALSE),0)</f>
        <v>0.20684642558482125</v>
      </c>
      <c r="D28" s="26">
        <f>IF(HLOOKUP(D$10,MANUAL_Look_Up_Table,19,FALSE)&gt;=0.001,HLOOKUP(D$10,MANUAL_Look_Up_Table,19,FALSE),0)</f>
        <v>0.1681284384568103</v>
      </c>
      <c r="E28" s="26">
        <f t="shared" ref="E28:BP28" si="30">IF(HLOOKUP(E$10,MANUAL_Look_Up_Table,19,FALSE)&gt;=0.001,HLOOKUP(E$10,MANUAL_Look_Up_Table,19,FALSE),0)</f>
        <v>0.1722962982401072</v>
      </c>
      <c r="F28" s="26">
        <f t="shared" si="30"/>
        <v>0.163111513568479</v>
      </c>
      <c r="G28" s="26">
        <f t="shared" si="30"/>
        <v>0.28611291867852889</v>
      </c>
      <c r="H28" s="26">
        <f t="shared" si="30"/>
        <v>9.5608907684264735E-2</v>
      </c>
      <c r="I28" s="26">
        <f t="shared" si="30"/>
        <v>0.43511301939530206</v>
      </c>
      <c r="J28" s="26">
        <f t="shared" si="30"/>
        <v>0.43511294038725229</v>
      </c>
      <c r="K28" s="26">
        <f t="shared" si="30"/>
        <v>3.860209274958257E-3</v>
      </c>
      <c r="L28" s="26">
        <f t="shared" si="30"/>
        <v>0.99700368399508799</v>
      </c>
      <c r="M28" s="26">
        <f t="shared" si="30"/>
        <v>4.7411827786609023E-3</v>
      </c>
      <c r="N28" s="26">
        <f t="shared" si="30"/>
        <v>5.0487125385408629E-2</v>
      </c>
      <c r="O28" s="26">
        <f t="shared" si="30"/>
        <v>0.14764043906308036</v>
      </c>
      <c r="P28" s="26">
        <f t="shared" si="30"/>
        <v>0.1590187247261021</v>
      </c>
      <c r="Q28" s="26">
        <f t="shared" si="30"/>
        <v>9.7581485340080362E-2</v>
      </c>
      <c r="R28" s="26">
        <f t="shared" si="30"/>
        <v>0.28069626791907026</v>
      </c>
      <c r="S28" s="26">
        <f t="shared" si="30"/>
        <v>0.16758375885939364</v>
      </c>
      <c r="T28" s="26">
        <f t="shared" si="30"/>
        <v>6.1040421145428523E-3</v>
      </c>
      <c r="U28" s="26">
        <f t="shared" si="30"/>
        <v>0.13694972978613731</v>
      </c>
      <c r="V28" s="26">
        <f t="shared" si="30"/>
        <v>9.6969696969696983E-2</v>
      </c>
      <c r="W28" s="26">
        <f t="shared" si="30"/>
        <v>5.8541925976496635E-3</v>
      </c>
      <c r="X28" s="26">
        <f t="shared" si="30"/>
        <v>1.2252426238742311E-2</v>
      </c>
      <c r="Y28" s="26">
        <f t="shared" si="30"/>
        <v>5.4565220726674177E-2</v>
      </c>
      <c r="Z28" s="26">
        <f t="shared" si="30"/>
        <v>4.4910955307530011E-2</v>
      </c>
      <c r="AA28" s="26">
        <f t="shared" si="30"/>
        <v>4.4910955307530011E-2</v>
      </c>
      <c r="AB28" s="26">
        <f t="shared" si="30"/>
        <v>4.3000000000000003E-2</v>
      </c>
      <c r="AC28" s="26">
        <f t="shared" si="30"/>
        <v>0.43511301676914088</v>
      </c>
      <c r="AD28" s="26">
        <f t="shared" si="30"/>
        <v>0.290818580372187</v>
      </c>
      <c r="AE28" s="26">
        <f t="shared" si="30"/>
        <v>0</v>
      </c>
      <c r="AF28" s="26">
        <f t="shared" si="30"/>
        <v>0.43511207126823531</v>
      </c>
      <c r="AG28" s="26">
        <f t="shared" si="30"/>
        <v>5.053754338440701E-2</v>
      </c>
      <c r="AH28" s="26">
        <f t="shared" si="30"/>
        <v>0.99800000023523316</v>
      </c>
      <c r="AI28" s="26">
        <f t="shared" si="30"/>
        <v>0.99856923245024787</v>
      </c>
      <c r="AJ28" s="26">
        <f t="shared" si="30"/>
        <v>0.99794852879664764</v>
      </c>
      <c r="AK28" s="26">
        <f t="shared" si="30"/>
        <v>4.7411760209278581E-3</v>
      </c>
      <c r="AL28" s="26">
        <f t="shared" si="30"/>
        <v>6.9391873588431638E-3</v>
      </c>
      <c r="AM28" s="26">
        <f t="shared" si="30"/>
        <v>1</v>
      </c>
      <c r="AN28" s="26">
        <f t="shared" si="30"/>
        <v>4.7166409911829294E-3</v>
      </c>
      <c r="AO28" s="26">
        <f t="shared" si="30"/>
        <v>4.7411760209278581E-3</v>
      </c>
      <c r="AP28" s="26">
        <f t="shared" si="30"/>
        <v>4.7411696040040906E-3</v>
      </c>
      <c r="AQ28" s="26">
        <f t="shared" si="30"/>
        <v>4.7411760209278581E-3</v>
      </c>
      <c r="AR28" s="26">
        <f t="shared" si="30"/>
        <v>4.7411760209278581E-3</v>
      </c>
      <c r="AS28" s="26">
        <f t="shared" si="30"/>
        <v>4.7411760209278581E-3</v>
      </c>
      <c r="AT28" s="26">
        <f t="shared" si="30"/>
        <v>4.7411696040040906E-3</v>
      </c>
      <c r="AU28" s="26">
        <f t="shared" si="30"/>
        <v>3.6010138914456445E-2</v>
      </c>
      <c r="AV28" s="26">
        <f t="shared" si="30"/>
        <v>1</v>
      </c>
      <c r="AW28" s="26">
        <f t="shared" si="30"/>
        <v>0.95</v>
      </c>
      <c r="AX28" s="26">
        <f t="shared" si="30"/>
        <v>0.94999999774011767</v>
      </c>
      <c r="AY28" s="26">
        <f t="shared" si="30"/>
        <v>0.5</v>
      </c>
      <c r="AZ28" s="26">
        <f t="shared" si="30"/>
        <v>0.57706022967632087</v>
      </c>
      <c r="BA28" s="26">
        <f t="shared" si="30"/>
        <v>0.9739500000000002</v>
      </c>
      <c r="BB28" s="26">
        <f t="shared" si="30"/>
        <v>0.57706039326346781</v>
      </c>
      <c r="BC28" s="26">
        <f t="shared" si="30"/>
        <v>0.8739651214558386</v>
      </c>
      <c r="BD28" s="26">
        <f t="shared" si="30"/>
        <v>0.47475043222364305</v>
      </c>
      <c r="BE28" s="26">
        <f t="shared" si="30"/>
        <v>0.97699999999999998</v>
      </c>
      <c r="BF28" s="26">
        <f t="shared" si="30"/>
        <v>0.97699999999999998</v>
      </c>
      <c r="BG28" s="26">
        <f t="shared" si="30"/>
        <v>0.99801878519003506</v>
      </c>
      <c r="BH28" s="26">
        <f t="shared" si="30"/>
        <v>0</v>
      </c>
      <c r="BI28" s="26">
        <f t="shared" si="30"/>
        <v>0</v>
      </c>
      <c r="BJ28" s="26">
        <f t="shared" si="30"/>
        <v>0</v>
      </c>
      <c r="BK28" s="26">
        <f t="shared" si="30"/>
        <v>0.98222459800039486</v>
      </c>
      <c r="BL28" s="26">
        <f t="shared" si="30"/>
        <v>0</v>
      </c>
      <c r="BM28" s="26">
        <f t="shared" si="30"/>
        <v>0</v>
      </c>
      <c r="BN28" s="26">
        <f t="shared" si="30"/>
        <v>0</v>
      </c>
      <c r="BO28" s="26">
        <f t="shared" si="30"/>
        <v>0</v>
      </c>
      <c r="BP28" s="26">
        <f t="shared" si="30"/>
        <v>0</v>
      </c>
      <c r="BQ28" s="26">
        <f t="shared" ref="BQ28:CB28" si="31">IF(HLOOKUP(BQ$10,MANUAL_Look_Up_Table,19,FALSE)&gt;=0.001,HLOOKUP(BQ$10,MANUAL_Look_Up_Table,19,FALSE),0)</f>
        <v>0.59611529949172115</v>
      </c>
      <c r="BR28" s="26">
        <f t="shared" si="31"/>
        <v>0.16540246587018156</v>
      </c>
      <c r="BS28" s="26">
        <f t="shared" si="31"/>
        <v>0.95000000527305806</v>
      </c>
      <c r="BT28" s="26">
        <f t="shared" si="31"/>
        <v>0.95000000527305806</v>
      </c>
      <c r="BU28" s="26">
        <f t="shared" si="31"/>
        <v>0.95000000527305806</v>
      </c>
      <c r="BV28" s="26">
        <f t="shared" si="31"/>
        <v>0.57706022967632087</v>
      </c>
      <c r="BW28" s="26">
        <f t="shared" si="31"/>
        <v>0.57706039326346781</v>
      </c>
      <c r="BX28" s="26">
        <f t="shared" si="31"/>
        <v>0.95000000083699343</v>
      </c>
      <c r="BY28" s="26">
        <f t="shared" si="31"/>
        <v>0.85089138768730643</v>
      </c>
      <c r="BZ28" s="26">
        <f t="shared" si="31"/>
        <v>0.94999999774011756</v>
      </c>
      <c r="CA28" s="26">
        <f t="shared" si="31"/>
        <v>0.47475043222364305</v>
      </c>
      <c r="CB28" s="26">
        <f t="shared" si="31"/>
        <v>0.97699999999999998</v>
      </c>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6"/>
      <c r="DD28" s="26"/>
      <c r="DE28" s="26"/>
      <c r="DF28" s="26"/>
      <c r="DG28" s="26"/>
      <c r="DH28" s="26"/>
      <c r="DI28" s="26"/>
      <c r="DJ28" s="26"/>
      <c r="DK28" s="26"/>
      <c r="DL28" s="26"/>
      <c r="DM28" s="26"/>
      <c r="DN28" s="26"/>
      <c r="DO28" s="26"/>
      <c r="DP28" s="26"/>
      <c r="DQ28" s="26"/>
      <c r="DR28" s="26"/>
      <c r="DS28" s="26"/>
      <c r="DT28" s="26"/>
      <c r="DU28" s="26"/>
      <c r="DV28" s="26"/>
      <c r="DW28" s="26"/>
      <c r="DX28" s="26"/>
      <c r="DY28" s="26"/>
      <c r="DZ28" s="26"/>
      <c r="EA28" s="26"/>
      <c r="EB28" s="26"/>
      <c r="EC28" s="26"/>
      <c r="ED28" s="26"/>
      <c r="EE28" s="26"/>
      <c r="EF28" s="26"/>
      <c r="EG28" s="26"/>
      <c r="EH28" s="26"/>
      <c r="EI28" s="26"/>
      <c r="EJ28" s="26"/>
      <c r="EK28" s="26"/>
      <c r="EL28" s="26"/>
      <c r="EM28" s="26"/>
      <c r="EN28" s="26"/>
      <c r="EO28" s="26"/>
      <c r="EP28" s="26"/>
      <c r="EQ28" s="26"/>
      <c r="ER28" s="26"/>
      <c r="ES28" s="26"/>
      <c r="ET28" s="26"/>
      <c r="EU28" s="26"/>
      <c r="EV28" s="26"/>
      <c r="EW28" s="26"/>
      <c r="EX28" s="26"/>
      <c r="EY28" s="26"/>
      <c r="EZ28" s="26"/>
      <c r="FA28" s="26"/>
      <c r="FB28" s="26"/>
      <c r="FC28" s="26"/>
      <c r="FD28" s="26"/>
      <c r="FE28" s="26"/>
      <c r="FF28" s="26"/>
      <c r="FG28" s="26"/>
      <c r="FH28" s="26"/>
      <c r="FI28" s="26"/>
      <c r="FJ28" s="26"/>
      <c r="FK28" s="26"/>
      <c r="FL28" s="26"/>
      <c r="FM28" s="26"/>
      <c r="FN28" s="26"/>
      <c r="FO28" s="26"/>
      <c r="FP28" s="26"/>
      <c r="FQ28" s="26"/>
      <c r="FR28" s="26"/>
      <c r="FS28" s="26"/>
      <c r="FT28" s="26"/>
      <c r="FU28" s="26"/>
      <c r="FV28" s="26"/>
      <c r="FW28" s="26"/>
      <c r="FX28" s="26"/>
      <c r="FY28" s="26"/>
      <c r="FZ28" s="26"/>
      <c r="GA28" s="26"/>
    </row>
    <row r="29" spans="1:183" s="12" customFormat="1" ht="12" customHeight="1" x14ac:dyDescent="0.15">
      <c r="A29" s="17" t="s">
        <v>401</v>
      </c>
      <c r="B29" s="18"/>
      <c r="C29" s="26">
        <f>IF(HLOOKUP(C$10,MANUAL_Look_Up_Table,20,FALSE)&gt;=0.001,HLOOKUP(C$10,MANUAL_Look_Up_Table,20,FALSE),0)</f>
        <v>1.8144432940252508E-3</v>
      </c>
      <c r="D29" s="26">
        <f>IF(HLOOKUP(D$10,MANUAL_Look_Up_Table,20,FALSE)&gt;=0.001,HLOOKUP(D$10,MANUAL_Look_Up_Table,20,FALSE),0)</f>
        <v>0.21104589454621328</v>
      </c>
      <c r="E29" s="26">
        <f t="shared" ref="E29:BP29" si="32">IF(HLOOKUP(E$10,MANUAL_Look_Up_Table,20,FALSE)&gt;=0.001,HLOOKUP(E$10,MANUAL_Look_Up_Table,20,FALSE),0)</f>
        <v>1.9052127897073658E-3</v>
      </c>
      <c r="F29" s="26">
        <f t="shared" si="32"/>
        <v>0.46273643860147873</v>
      </c>
      <c r="G29" s="26">
        <f t="shared" si="32"/>
        <v>1.6444102467459815E-3</v>
      </c>
      <c r="H29" s="26">
        <f t="shared" si="32"/>
        <v>0.71578196430051166</v>
      </c>
      <c r="I29" s="26">
        <f t="shared" si="32"/>
        <v>0</v>
      </c>
      <c r="J29" s="26">
        <f t="shared" si="32"/>
        <v>0</v>
      </c>
      <c r="K29" s="26">
        <f t="shared" si="32"/>
        <v>0.90894896313993234</v>
      </c>
      <c r="L29" s="26">
        <f t="shared" si="32"/>
        <v>0</v>
      </c>
      <c r="M29" s="26">
        <f t="shared" si="32"/>
        <v>0.92048646558876401</v>
      </c>
      <c r="N29" s="26">
        <f t="shared" si="32"/>
        <v>0</v>
      </c>
      <c r="O29" s="26">
        <f t="shared" si="32"/>
        <v>0.10836828762228833</v>
      </c>
      <c r="P29" s="26">
        <f t="shared" si="32"/>
        <v>0</v>
      </c>
      <c r="Q29" s="26">
        <f t="shared" si="32"/>
        <v>0.58332341122190801</v>
      </c>
      <c r="R29" s="26">
        <f t="shared" si="32"/>
        <v>1.5022142302687791E-3</v>
      </c>
      <c r="S29" s="26">
        <f t="shared" si="32"/>
        <v>0</v>
      </c>
      <c r="T29" s="26">
        <f t="shared" si="32"/>
        <v>0.87397998610688776</v>
      </c>
      <c r="U29" s="26">
        <f t="shared" si="32"/>
        <v>1.1233876501671246E-3</v>
      </c>
      <c r="V29" s="26">
        <f t="shared" si="32"/>
        <v>0</v>
      </c>
      <c r="W29" s="26">
        <f t="shared" si="32"/>
        <v>0</v>
      </c>
      <c r="X29" s="26">
        <f t="shared" si="32"/>
        <v>0.78209062051995493</v>
      </c>
      <c r="Y29" s="26">
        <f t="shared" si="32"/>
        <v>0.81169245336366835</v>
      </c>
      <c r="Z29" s="26">
        <f t="shared" si="32"/>
        <v>0.85395623502036744</v>
      </c>
      <c r="AA29" s="26">
        <f t="shared" si="32"/>
        <v>0.85395623502036744</v>
      </c>
      <c r="AB29" s="26">
        <f t="shared" si="32"/>
        <v>0</v>
      </c>
      <c r="AC29" s="26">
        <f t="shared" si="32"/>
        <v>0</v>
      </c>
      <c r="AD29" s="26">
        <f t="shared" si="32"/>
        <v>0</v>
      </c>
      <c r="AE29" s="26">
        <f t="shared" si="32"/>
        <v>0</v>
      </c>
      <c r="AF29" s="26">
        <f t="shared" si="32"/>
        <v>0</v>
      </c>
      <c r="AG29" s="26">
        <f t="shared" si="32"/>
        <v>0.19066565083664888</v>
      </c>
      <c r="AH29" s="26">
        <f t="shared" si="32"/>
        <v>0</v>
      </c>
      <c r="AI29" s="26">
        <f t="shared" si="32"/>
        <v>0</v>
      </c>
      <c r="AJ29" s="26">
        <f t="shared" si="32"/>
        <v>0</v>
      </c>
      <c r="AK29" s="26">
        <f t="shared" si="32"/>
        <v>0.92048657471594975</v>
      </c>
      <c r="AL29" s="26">
        <f t="shared" si="32"/>
        <v>0.91684638768468374</v>
      </c>
      <c r="AM29" s="26">
        <f t="shared" si="32"/>
        <v>0</v>
      </c>
      <c r="AN29" s="26">
        <f t="shared" si="32"/>
        <v>0</v>
      </c>
      <c r="AO29" s="26">
        <f t="shared" si="32"/>
        <v>0.92048657471594975</v>
      </c>
      <c r="AP29" s="26">
        <f t="shared" si="32"/>
        <v>0.92048668995313521</v>
      </c>
      <c r="AQ29" s="26">
        <f t="shared" si="32"/>
        <v>0.92048657471594975</v>
      </c>
      <c r="AR29" s="26">
        <f t="shared" si="32"/>
        <v>0.92048657471594975</v>
      </c>
      <c r="AS29" s="26">
        <f t="shared" si="32"/>
        <v>0.92048657471594975</v>
      </c>
      <c r="AT29" s="26">
        <f t="shared" si="32"/>
        <v>0.92048668995313521</v>
      </c>
      <c r="AU29" s="26">
        <f t="shared" si="32"/>
        <v>0.89295474912660089</v>
      </c>
      <c r="AV29" s="26">
        <f t="shared" si="32"/>
        <v>0</v>
      </c>
      <c r="AW29" s="26">
        <f t="shared" si="32"/>
        <v>0</v>
      </c>
      <c r="AX29" s="26">
        <f t="shared" si="32"/>
        <v>0</v>
      </c>
      <c r="AY29" s="26">
        <f t="shared" si="32"/>
        <v>0</v>
      </c>
      <c r="AZ29" s="26">
        <f t="shared" si="32"/>
        <v>0</v>
      </c>
      <c r="BA29" s="26">
        <f t="shared" si="32"/>
        <v>0</v>
      </c>
      <c r="BB29" s="26">
        <f t="shared" si="32"/>
        <v>0</v>
      </c>
      <c r="BC29" s="26">
        <f t="shared" si="32"/>
        <v>0</v>
      </c>
      <c r="BD29" s="26">
        <f t="shared" si="32"/>
        <v>0</v>
      </c>
      <c r="BE29" s="26">
        <f t="shared" si="32"/>
        <v>0</v>
      </c>
      <c r="BF29" s="26">
        <f t="shared" si="32"/>
        <v>0</v>
      </c>
      <c r="BG29" s="26">
        <f t="shared" si="32"/>
        <v>0</v>
      </c>
      <c r="BH29" s="26">
        <f t="shared" si="32"/>
        <v>0</v>
      </c>
      <c r="BI29" s="26">
        <f t="shared" si="32"/>
        <v>0</v>
      </c>
      <c r="BJ29" s="26">
        <f t="shared" si="32"/>
        <v>0</v>
      </c>
      <c r="BK29" s="26">
        <f t="shared" si="32"/>
        <v>0</v>
      </c>
      <c r="BL29" s="26">
        <f t="shared" si="32"/>
        <v>0</v>
      </c>
      <c r="BM29" s="26">
        <f t="shared" si="32"/>
        <v>0</v>
      </c>
      <c r="BN29" s="26">
        <f t="shared" si="32"/>
        <v>0</v>
      </c>
      <c r="BO29" s="26">
        <f t="shared" si="32"/>
        <v>0</v>
      </c>
      <c r="BP29" s="26">
        <f t="shared" si="32"/>
        <v>0</v>
      </c>
      <c r="BQ29" s="26">
        <f t="shared" ref="BQ29:CB29" si="33">IF(HLOOKUP(BQ$10,MANUAL_Look_Up_Table,20,FALSE)&gt;=0.001,HLOOKUP(BQ$10,MANUAL_Look_Up_Table,20,FALSE),0)</f>
        <v>0</v>
      </c>
      <c r="BR29" s="26">
        <f t="shared" si="33"/>
        <v>0.2172849271504228</v>
      </c>
      <c r="BS29" s="26">
        <f t="shared" si="33"/>
        <v>0</v>
      </c>
      <c r="BT29" s="26">
        <f t="shared" si="33"/>
        <v>0</v>
      </c>
      <c r="BU29" s="26">
        <f t="shared" si="33"/>
        <v>0</v>
      </c>
      <c r="BV29" s="26">
        <f t="shared" si="33"/>
        <v>0</v>
      </c>
      <c r="BW29" s="26">
        <f t="shared" si="33"/>
        <v>0</v>
      </c>
      <c r="BX29" s="26">
        <f t="shared" si="33"/>
        <v>0</v>
      </c>
      <c r="BY29" s="26">
        <f t="shared" si="33"/>
        <v>0</v>
      </c>
      <c r="BZ29" s="26">
        <f t="shared" si="33"/>
        <v>0</v>
      </c>
      <c r="CA29" s="26">
        <f t="shared" si="33"/>
        <v>0</v>
      </c>
      <c r="CB29" s="26">
        <f t="shared" si="33"/>
        <v>0</v>
      </c>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6"/>
      <c r="DD29" s="26"/>
      <c r="DE29" s="26"/>
      <c r="DF29" s="26"/>
      <c r="DG29" s="26"/>
      <c r="DH29" s="26"/>
      <c r="DI29" s="26"/>
      <c r="DJ29" s="26"/>
      <c r="DK29" s="26"/>
      <c r="DL29" s="26"/>
      <c r="DM29" s="26"/>
      <c r="DN29" s="26"/>
      <c r="DO29" s="26"/>
      <c r="DP29" s="26"/>
      <c r="DQ29" s="26"/>
      <c r="DR29" s="26"/>
      <c r="DS29" s="26"/>
      <c r="DT29" s="26"/>
      <c r="DU29" s="26"/>
      <c r="DV29" s="26"/>
      <c r="DW29" s="26"/>
      <c r="DX29" s="26"/>
      <c r="DY29" s="26"/>
      <c r="DZ29" s="26"/>
      <c r="EA29" s="26"/>
      <c r="EB29" s="26"/>
      <c r="EC29" s="26"/>
      <c r="ED29" s="26"/>
      <c r="EE29" s="26"/>
      <c r="EF29" s="26"/>
      <c r="EG29" s="26"/>
      <c r="EH29" s="26"/>
      <c r="EI29" s="26"/>
      <c r="EJ29" s="26"/>
      <c r="EK29" s="26"/>
      <c r="EL29" s="26"/>
      <c r="EM29" s="26"/>
      <c r="EN29" s="26"/>
      <c r="EO29" s="26"/>
      <c r="EP29" s="26"/>
      <c r="EQ29" s="26"/>
      <c r="ER29" s="26"/>
      <c r="ES29" s="26"/>
      <c r="ET29" s="26"/>
      <c r="EU29" s="26"/>
      <c r="EV29" s="26"/>
      <c r="EW29" s="26"/>
      <c r="EX29" s="26"/>
      <c r="EY29" s="26"/>
      <c r="EZ29" s="26"/>
      <c r="FA29" s="26"/>
      <c r="FB29" s="26"/>
      <c r="FC29" s="26"/>
      <c r="FD29" s="26"/>
      <c r="FE29" s="26"/>
      <c r="FF29" s="26"/>
      <c r="FG29" s="26"/>
      <c r="FH29" s="26"/>
      <c r="FI29" s="26"/>
      <c r="FJ29" s="26"/>
      <c r="FK29" s="26"/>
      <c r="FL29" s="26"/>
      <c r="FM29" s="26"/>
      <c r="FN29" s="26"/>
      <c r="FO29" s="26"/>
      <c r="FP29" s="26"/>
      <c r="FQ29" s="26"/>
      <c r="FR29" s="26"/>
      <c r="FS29" s="26"/>
      <c r="FT29" s="26"/>
      <c r="FU29" s="26"/>
      <c r="FV29" s="26"/>
      <c r="FW29" s="26"/>
      <c r="FX29" s="26"/>
      <c r="FY29" s="26"/>
      <c r="FZ29" s="26"/>
      <c r="GA29" s="26"/>
    </row>
    <row r="30" spans="1:183" s="12" customFormat="1" ht="12" customHeight="1" x14ac:dyDescent="0.15">
      <c r="A30" s="17" t="s">
        <v>402</v>
      </c>
      <c r="B30" s="18"/>
      <c r="C30" s="26">
        <f>IF(HLOOKUP(C$10,MANUAL_Look_Up_Table,21,FALSE)&gt;=0.001,HLOOKUP(C$10,MANUAL_Look_Up_Table,21,FALSE),0)</f>
        <v>0</v>
      </c>
      <c r="D30" s="26">
        <f>IF(HLOOKUP(D$10,MANUAL_Look_Up_Table,21,FALSE)&gt;=0.001,HLOOKUP(D$10,MANUAL_Look_Up_Table,21,FALSE),0)</f>
        <v>1.0690830947211422E-2</v>
      </c>
      <c r="E30" s="26">
        <f t="shared" ref="E30:BP30" si="34">IF(HLOOKUP(E$10,MANUAL_Look_Up_Table,21,FALSE)&gt;=0.001,HLOOKUP(E$10,MANUAL_Look_Up_Table,21,FALSE),0)</f>
        <v>0</v>
      </c>
      <c r="F30" s="26">
        <f t="shared" si="34"/>
        <v>2.3263440764012239E-2</v>
      </c>
      <c r="G30" s="26">
        <f t="shared" si="34"/>
        <v>0</v>
      </c>
      <c r="H30" s="26">
        <f t="shared" si="34"/>
        <v>3.5912707461878204E-2</v>
      </c>
      <c r="I30" s="26">
        <f t="shared" si="34"/>
        <v>0</v>
      </c>
      <c r="J30" s="26">
        <f t="shared" si="34"/>
        <v>0</v>
      </c>
      <c r="K30" s="26">
        <f t="shared" si="34"/>
        <v>4.5584646680871053E-2</v>
      </c>
      <c r="L30" s="26">
        <f t="shared" si="34"/>
        <v>0</v>
      </c>
      <c r="M30" s="26">
        <f t="shared" si="34"/>
        <v>4.588823541732763E-2</v>
      </c>
      <c r="N30" s="26">
        <f t="shared" si="34"/>
        <v>0</v>
      </c>
      <c r="O30" s="26">
        <f t="shared" si="34"/>
        <v>8.8048975282890296E-3</v>
      </c>
      <c r="P30" s="26">
        <f t="shared" si="34"/>
        <v>0</v>
      </c>
      <c r="Q30" s="26">
        <f t="shared" si="34"/>
        <v>4.7201964578062215E-2</v>
      </c>
      <c r="R30" s="26">
        <f t="shared" si="34"/>
        <v>0</v>
      </c>
      <c r="S30" s="26">
        <f t="shared" si="34"/>
        <v>0</v>
      </c>
      <c r="T30" s="26">
        <f t="shared" si="34"/>
        <v>7.064284937132273E-2</v>
      </c>
      <c r="U30" s="26">
        <f t="shared" si="34"/>
        <v>0</v>
      </c>
      <c r="V30" s="26">
        <f t="shared" si="34"/>
        <v>0</v>
      </c>
      <c r="W30" s="26">
        <f t="shared" si="34"/>
        <v>0</v>
      </c>
      <c r="X30" s="26">
        <f t="shared" si="34"/>
        <v>6.3843484042834769E-2</v>
      </c>
      <c r="Y30" s="26">
        <f t="shared" si="34"/>
        <v>6.6308962548466507E-2</v>
      </c>
      <c r="Z30" s="26">
        <f t="shared" si="34"/>
        <v>5.4948028161005823E-2</v>
      </c>
      <c r="AA30" s="26">
        <f t="shared" si="34"/>
        <v>5.4948028161005823E-2</v>
      </c>
      <c r="AB30" s="26">
        <f t="shared" si="34"/>
        <v>0</v>
      </c>
      <c r="AC30" s="26">
        <f t="shared" si="34"/>
        <v>0</v>
      </c>
      <c r="AD30" s="26">
        <f t="shared" si="34"/>
        <v>0</v>
      </c>
      <c r="AE30" s="26">
        <f t="shared" si="34"/>
        <v>0</v>
      </c>
      <c r="AF30" s="26">
        <f t="shared" si="34"/>
        <v>0</v>
      </c>
      <c r="AG30" s="26">
        <f t="shared" si="34"/>
        <v>3.8347583171082708E-2</v>
      </c>
      <c r="AH30" s="26">
        <f t="shared" si="34"/>
        <v>0</v>
      </c>
      <c r="AI30" s="26">
        <f t="shared" si="34"/>
        <v>0</v>
      </c>
      <c r="AJ30" s="26">
        <f t="shared" si="34"/>
        <v>0</v>
      </c>
      <c r="AK30" s="26">
        <f t="shared" si="34"/>
        <v>4.5888171235158585E-2</v>
      </c>
      <c r="AL30" s="26">
        <f t="shared" si="34"/>
        <v>4.6383769631115422E-2</v>
      </c>
      <c r="AM30" s="26">
        <f t="shared" si="34"/>
        <v>0</v>
      </c>
      <c r="AN30" s="26">
        <f t="shared" si="34"/>
        <v>0</v>
      </c>
      <c r="AO30" s="26">
        <f t="shared" si="34"/>
        <v>4.5888171235158585E-2</v>
      </c>
      <c r="AP30" s="26">
        <f t="shared" si="34"/>
        <v>4.5888104360561725E-2</v>
      </c>
      <c r="AQ30" s="26">
        <f t="shared" si="34"/>
        <v>4.5888171235158585E-2</v>
      </c>
      <c r="AR30" s="26">
        <f t="shared" si="34"/>
        <v>4.5888171235158585E-2</v>
      </c>
      <c r="AS30" s="26">
        <f t="shared" si="34"/>
        <v>4.5888171235158585E-2</v>
      </c>
      <c r="AT30" s="26">
        <f t="shared" si="34"/>
        <v>4.5888104360561725E-2</v>
      </c>
      <c r="AU30" s="26">
        <f t="shared" si="34"/>
        <v>4.4461931531983502E-2</v>
      </c>
      <c r="AV30" s="26">
        <f t="shared" si="34"/>
        <v>0</v>
      </c>
      <c r="AW30" s="26">
        <f t="shared" si="34"/>
        <v>0</v>
      </c>
      <c r="AX30" s="26">
        <f t="shared" si="34"/>
        <v>0</v>
      </c>
      <c r="AY30" s="26">
        <f t="shared" si="34"/>
        <v>0</v>
      </c>
      <c r="AZ30" s="26">
        <f t="shared" si="34"/>
        <v>0</v>
      </c>
      <c r="BA30" s="26">
        <f t="shared" si="34"/>
        <v>0</v>
      </c>
      <c r="BB30" s="26">
        <f t="shared" si="34"/>
        <v>0</v>
      </c>
      <c r="BC30" s="26">
        <f t="shared" si="34"/>
        <v>0</v>
      </c>
      <c r="BD30" s="26">
        <f t="shared" si="34"/>
        <v>0</v>
      </c>
      <c r="BE30" s="26">
        <f t="shared" si="34"/>
        <v>0</v>
      </c>
      <c r="BF30" s="26">
        <f t="shared" si="34"/>
        <v>0</v>
      </c>
      <c r="BG30" s="26">
        <f t="shared" si="34"/>
        <v>0</v>
      </c>
      <c r="BH30" s="26">
        <f t="shared" si="34"/>
        <v>0</v>
      </c>
      <c r="BI30" s="26">
        <f t="shared" si="34"/>
        <v>0</v>
      </c>
      <c r="BJ30" s="26">
        <f t="shared" si="34"/>
        <v>0</v>
      </c>
      <c r="BK30" s="26">
        <f t="shared" si="34"/>
        <v>0</v>
      </c>
      <c r="BL30" s="26">
        <f t="shared" si="34"/>
        <v>0</v>
      </c>
      <c r="BM30" s="26">
        <f t="shared" si="34"/>
        <v>0</v>
      </c>
      <c r="BN30" s="26">
        <f t="shared" si="34"/>
        <v>0</v>
      </c>
      <c r="BO30" s="26">
        <f t="shared" si="34"/>
        <v>0</v>
      </c>
      <c r="BP30" s="26">
        <f t="shared" si="34"/>
        <v>0</v>
      </c>
      <c r="BQ30" s="26">
        <f t="shared" ref="BQ30:CB30" si="35">IF(HLOOKUP(BQ$10,MANUAL_Look_Up_Table,21,FALSE)&gt;=0.001,HLOOKUP(BQ$10,MANUAL_Look_Up_Table,21,FALSE),0)</f>
        <v>0</v>
      </c>
      <c r="BR30" s="26">
        <f t="shared" si="35"/>
        <v>1.1134564555893164E-2</v>
      </c>
      <c r="BS30" s="26">
        <f t="shared" si="35"/>
        <v>0</v>
      </c>
      <c r="BT30" s="26">
        <f t="shared" si="35"/>
        <v>0</v>
      </c>
      <c r="BU30" s="26">
        <f t="shared" si="35"/>
        <v>0</v>
      </c>
      <c r="BV30" s="26">
        <f t="shared" si="35"/>
        <v>0</v>
      </c>
      <c r="BW30" s="26">
        <f t="shared" si="35"/>
        <v>0</v>
      </c>
      <c r="BX30" s="26">
        <f t="shared" si="35"/>
        <v>0</v>
      </c>
      <c r="BY30" s="26">
        <f t="shared" si="35"/>
        <v>0</v>
      </c>
      <c r="BZ30" s="26">
        <f t="shared" si="35"/>
        <v>0</v>
      </c>
      <c r="CA30" s="26">
        <f t="shared" si="35"/>
        <v>0</v>
      </c>
      <c r="CB30" s="26">
        <f t="shared" si="35"/>
        <v>0</v>
      </c>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6"/>
      <c r="DD30" s="26"/>
      <c r="DE30" s="26"/>
      <c r="DF30" s="26"/>
      <c r="DG30" s="26"/>
      <c r="DH30" s="26"/>
      <c r="DI30" s="26"/>
      <c r="DJ30" s="26"/>
      <c r="DK30" s="26"/>
      <c r="DL30" s="26"/>
      <c r="DM30" s="26"/>
      <c r="DN30" s="26"/>
      <c r="DO30" s="26"/>
      <c r="DP30" s="26"/>
      <c r="DQ30" s="26"/>
      <c r="DR30" s="26"/>
      <c r="DS30" s="26"/>
      <c r="DT30" s="26"/>
      <c r="DU30" s="26"/>
      <c r="DV30" s="26"/>
      <c r="DW30" s="26"/>
      <c r="DX30" s="26"/>
      <c r="DY30" s="26"/>
      <c r="DZ30" s="26"/>
      <c r="EA30" s="26"/>
      <c r="EB30" s="26"/>
      <c r="EC30" s="26"/>
      <c r="ED30" s="26"/>
      <c r="EE30" s="26"/>
      <c r="EF30" s="26"/>
      <c r="EG30" s="26"/>
      <c r="EH30" s="26"/>
      <c r="EI30" s="26"/>
      <c r="EJ30" s="26"/>
      <c r="EK30" s="26"/>
      <c r="EL30" s="26"/>
      <c r="EM30" s="26"/>
      <c r="EN30" s="26"/>
      <c r="EO30" s="26"/>
      <c r="EP30" s="26"/>
      <c r="EQ30" s="26"/>
      <c r="ER30" s="26"/>
      <c r="ES30" s="26"/>
      <c r="ET30" s="26"/>
      <c r="EU30" s="26"/>
      <c r="EV30" s="26"/>
      <c r="EW30" s="26"/>
      <c r="EX30" s="26"/>
      <c r="EY30" s="26"/>
      <c r="EZ30" s="26"/>
      <c r="FA30" s="26"/>
      <c r="FB30" s="26"/>
      <c r="FC30" s="26"/>
      <c r="FD30" s="26"/>
      <c r="FE30" s="26"/>
      <c r="FF30" s="26"/>
      <c r="FG30" s="26"/>
      <c r="FH30" s="26"/>
      <c r="FI30" s="26"/>
      <c r="FJ30" s="26"/>
      <c r="FK30" s="26"/>
      <c r="FL30" s="26"/>
      <c r="FM30" s="26"/>
      <c r="FN30" s="26"/>
      <c r="FO30" s="26"/>
      <c r="FP30" s="26"/>
      <c r="FQ30" s="26"/>
      <c r="FR30" s="26"/>
      <c r="FS30" s="26"/>
      <c r="FT30" s="26"/>
      <c r="FU30" s="26"/>
      <c r="FV30" s="26"/>
      <c r="FW30" s="26"/>
      <c r="FX30" s="26"/>
      <c r="FY30" s="26"/>
      <c r="FZ30" s="26"/>
      <c r="GA30" s="26"/>
    </row>
    <row r="31" spans="1:183" s="12" customFormat="1" ht="12" customHeight="1" x14ac:dyDescent="0.15">
      <c r="A31" s="17" t="s">
        <v>403</v>
      </c>
      <c r="B31" s="18"/>
      <c r="C31" s="26">
        <f>IF(HLOOKUP(C$10,MANUAL_Look_Up_Table,22,FALSE)&gt;=0.001,HLOOKUP(C$10,MANUAL_Look_Up_Table,22,FALSE),0)</f>
        <v>0</v>
      </c>
      <c r="D31" s="26">
        <f>IF(HLOOKUP(D$10,MANUAL_Look_Up_Table,22,FALSE)&gt;=0.001,HLOOKUP(D$10,MANUAL_Look_Up_Table,22,FALSE),0)</f>
        <v>6.3786894293435762E-3</v>
      </c>
      <c r="E31" s="26">
        <f t="shared" ref="E31:BP31" si="36">IF(HLOOKUP(E$10,MANUAL_Look_Up_Table,22,FALSE)&gt;=0.001,HLOOKUP(E$10,MANUAL_Look_Up_Table,22,FALSE),0)</f>
        <v>0</v>
      </c>
      <c r="F31" s="26">
        <f t="shared" si="36"/>
        <v>1.3994906569283731E-2</v>
      </c>
      <c r="G31" s="26">
        <f t="shared" si="36"/>
        <v>0</v>
      </c>
      <c r="H31" s="26">
        <f t="shared" si="36"/>
        <v>2.1557792186519105E-2</v>
      </c>
      <c r="I31" s="26">
        <f t="shared" si="36"/>
        <v>0</v>
      </c>
      <c r="J31" s="26">
        <f t="shared" si="36"/>
        <v>0</v>
      </c>
      <c r="K31" s="26">
        <f t="shared" si="36"/>
        <v>2.7337650987587499E-2</v>
      </c>
      <c r="L31" s="26">
        <f t="shared" si="36"/>
        <v>0</v>
      </c>
      <c r="M31" s="26">
        <f t="shared" si="36"/>
        <v>2.7542112388930121E-2</v>
      </c>
      <c r="N31" s="26">
        <f t="shared" si="36"/>
        <v>0</v>
      </c>
      <c r="O31" s="26">
        <f t="shared" si="36"/>
        <v>4.0336112449101801E-3</v>
      </c>
      <c r="P31" s="26">
        <f t="shared" si="36"/>
        <v>0</v>
      </c>
      <c r="Q31" s="26">
        <f t="shared" si="36"/>
        <v>2.17350052091085E-2</v>
      </c>
      <c r="R31" s="26">
        <f t="shared" si="36"/>
        <v>0</v>
      </c>
      <c r="S31" s="26">
        <f t="shared" si="36"/>
        <v>0</v>
      </c>
      <c r="T31" s="26">
        <f t="shared" si="36"/>
        <v>3.2498165718605893E-2</v>
      </c>
      <c r="U31" s="26">
        <f t="shared" si="36"/>
        <v>0</v>
      </c>
      <c r="V31" s="26">
        <f t="shared" si="36"/>
        <v>0</v>
      </c>
      <c r="W31" s="26">
        <f t="shared" si="36"/>
        <v>0</v>
      </c>
      <c r="X31" s="26">
        <f t="shared" si="36"/>
        <v>3.0345189768609979E-2</v>
      </c>
      <c r="Y31" s="26">
        <f t="shared" si="36"/>
        <v>3.2142958905670892E-2</v>
      </c>
      <c r="Z31" s="26">
        <f t="shared" si="36"/>
        <v>2.9246632924339922E-2</v>
      </c>
      <c r="AA31" s="26">
        <f t="shared" si="36"/>
        <v>2.9246632924339922E-2</v>
      </c>
      <c r="AB31" s="26">
        <f t="shared" si="36"/>
        <v>0</v>
      </c>
      <c r="AC31" s="26">
        <f t="shared" si="36"/>
        <v>0</v>
      </c>
      <c r="AD31" s="26">
        <f t="shared" si="36"/>
        <v>0</v>
      </c>
      <c r="AE31" s="26">
        <f t="shared" si="36"/>
        <v>0</v>
      </c>
      <c r="AF31" s="26">
        <f t="shared" si="36"/>
        <v>0</v>
      </c>
      <c r="AG31" s="26">
        <f t="shared" si="36"/>
        <v>1.7551285307147491E-2</v>
      </c>
      <c r="AH31" s="26">
        <f t="shared" si="36"/>
        <v>0</v>
      </c>
      <c r="AI31" s="26">
        <f t="shared" si="36"/>
        <v>0</v>
      </c>
      <c r="AJ31" s="26">
        <f t="shared" si="36"/>
        <v>0</v>
      </c>
      <c r="AK31" s="26">
        <f t="shared" si="36"/>
        <v>2.7542076123579274E-2</v>
      </c>
      <c r="AL31" s="26">
        <f t="shared" si="36"/>
        <v>2.7635261172857598E-2</v>
      </c>
      <c r="AM31" s="26">
        <f t="shared" si="36"/>
        <v>0</v>
      </c>
      <c r="AN31" s="26">
        <f t="shared" si="36"/>
        <v>0</v>
      </c>
      <c r="AO31" s="26">
        <f t="shared" si="36"/>
        <v>2.7542076123579274E-2</v>
      </c>
      <c r="AP31" s="26">
        <f t="shared" si="36"/>
        <v>2.7542035702809425E-2</v>
      </c>
      <c r="AQ31" s="26">
        <f t="shared" si="36"/>
        <v>2.7542076123579274E-2</v>
      </c>
      <c r="AR31" s="26">
        <f t="shared" si="36"/>
        <v>2.7542076123579274E-2</v>
      </c>
      <c r="AS31" s="26">
        <f t="shared" si="36"/>
        <v>2.7542076123579274E-2</v>
      </c>
      <c r="AT31" s="26">
        <f t="shared" si="36"/>
        <v>2.7542035702809425E-2</v>
      </c>
      <c r="AU31" s="26">
        <f t="shared" si="36"/>
        <v>2.6573180426959157E-2</v>
      </c>
      <c r="AV31" s="26">
        <f t="shared" si="36"/>
        <v>0</v>
      </c>
      <c r="AW31" s="26">
        <f t="shared" si="36"/>
        <v>0</v>
      </c>
      <c r="AX31" s="26">
        <f t="shared" si="36"/>
        <v>0</v>
      </c>
      <c r="AY31" s="26">
        <f t="shared" si="36"/>
        <v>0</v>
      </c>
      <c r="AZ31" s="26">
        <f t="shared" si="36"/>
        <v>0</v>
      </c>
      <c r="BA31" s="26">
        <f t="shared" si="36"/>
        <v>0</v>
      </c>
      <c r="BB31" s="26">
        <f t="shared" si="36"/>
        <v>0</v>
      </c>
      <c r="BC31" s="26">
        <f t="shared" si="36"/>
        <v>0</v>
      </c>
      <c r="BD31" s="26">
        <f t="shared" si="36"/>
        <v>0</v>
      </c>
      <c r="BE31" s="26">
        <f t="shared" si="36"/>
        <v>0</v>
      </c>
      <c r="BF31" s="26">
        <f t="shared" si="36"/>
        <v>0</v>
      </c>
      <c r="BG31" s="26">
        <f t="shared" si="36"/>
        <v>0</v>
      </c>
      <c r="BH31" s="26">
        <f t="shared" si="36"/>
        <v>0</v>
      </c>
      <c r="BI31" s="26">
        <f t="shared" si="36"/>
        <v>0</v>
      </c>
      <c r="BJ31" s="26">
        <f t="shared" si="36"/>
        <v>0</v>
      </c>
      <c r="BK31" s="26">
        <f t="shared" si="36"/>
        <v>0</v>
      </c>
      <c r="BL31" s="26">
        <f t="shared" si="36"/>
        <v>0</v>
      </c>
      <c r="BM31" s="26">
        <f t="shared" si="36"/>
        <v>0</v>
      </c>
      <c r="BN31" s="26">
        <f t="shared" si="36"/>
        <v>0</v>
      </c>
      <c r="BO31" s="26">
        <f t="shared" si="36"/>
        <v>0</v>
      </c>
      <c r="BP31" s="26">
        <f t="shared" si="36"/>
        <v>0</v>
      </c>
      <c r="BQ31" s="26">
        <f t="shared" ref="BQ31:CB31" si="37">IF(HLOOKUP(BQ$10,MANUAL_Look_Up_Table,22,FALSE)&gt;=0.001,HLOOKUP(BQ$10,MANUAL_Look_Up_Table,22,FALSE),0)</f>
        <v>0</v>
      </c>
      <c r="BR31" s="26">
        <f t="shared" si="37"/>
        <v>6.6063717123371005E-3</v>
      </c>
      <c r="BS31" s="26">
        <f t="shared" si="37"/>
        <v>0</v>
      </c>
      <c r="BT31" s="26">
        <f t="shared" si="37"/>
        <v>0</v>
      </c>
      <c r="BU31" s="26">
        <f t="shared" si="37"/>
        <v>0</v>
      </c>
      <c r="BV31" s="26">
        <f t="shared" si="37"/>
        <v>0</v>
      </c>
      <c r="BW31" s="26">
        <f t="shared" si="37"/>
        <v>0</v>
      </c>
      <c r="BX31" s="26">
        <f t="shared" si="37"/>
        <v>0</v>
      </c>
      <c r="BY31" s="26">
        <f t="shared" si="37"/>
        <v>0</v>
      </c>
      <c r="BZ31" s="26">
        <f t="shared" si="37"/>
        <v>0</v>
      </c>
      <c r="CA31" s="26">
        <f t="shared" si="37"/>
        <v>0</v>
      </c>
      <c r="CB31" s="26">
        <f t="shared" si="37"/>
        <v>0</v>
      </c>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6"/>
      <c r="DD31" s="26"/>
      <c r="DE31" s="26"/>
      <c r="DF31" s="26"/>
      <c r="DG31" s="26"/>
      <c r="DH31" s="26"/>
      <c r="DI31" s="26"/>
      <c r="DJ31" s="26"/>
      <c r="DK31" s="26"/>
      <c r="DL31" s="26"/>
      <c r="DM31" s="26"/>
      <c r="DN31" s="26"/>
      <c r="DO31" s="26"/>
      <c r="DP31" s="26"/>
      <c r="DQ31" s="26"/>
      <c r="DR31" s="26"/>
      <c r="DS31" s="26"/>
      <c r="DT31" s="26"/>
      <c r="DU31" s="26"/>
      <c r="DV31" s="26"/>
      <c r="DW31" s="26"/>
      <c r="DX31" s="26"/>
      <c r="DY31" s="26"/>
      <c r="DZ31" s="26"/>
      <c r="EA31" s="26"/>
      <c r="EB31" s="26"/>
      <c r="EC31" s="26"/>
      <c r="ED31" s="26"/>
      <c r="EE31" s="26"/>
      <c r="EF31" s="26"/>
      <c r="EG31" s="26"/>
      <c r="EH31" s="26"/>
      <c r="EI31" s="26"/>
      <c r="EJ31" s="26"/>
      <c r="EK31" s="26"/>
      <c r="EL31" s="26"/>
      <c r="EM31" s="26"/>
      <c r="EN31" s="26"/>
      <c r="EO31" s="26"/>
      <c r="EP31" s="26"/>
      <c r="EQ31" s="26"/>
      <c r="ER31" s="26"/>
      <c r="ES31" s="26"/>
      <c r="ET31" s="26"/>
      <c r="EU31" s="26"/>
      <c r="EV31" s="26"/>
      <c r="EW31" s="26"/>
      <c r="EX31" s="26"/>
      <c r="EY31" s="26"/>
      <c r="EZ31" s="26"/>
      <c r="FA31" s="26"/>
      <c r="FB31" s="26"/>
      <c r="FC31" s="26"/>
      <c r="FD31" s="26"/>
      <c r="FE31" s="26"/>
      <c r="FF31" s="26"/>
      <c r="FG31" s="26"/>
      <c r="FH31" s="26"/>
      <c r="FI31" s="26"/>
      <c r="FJ31" s="26"/>
      <c r="FK31" s="26"/>
      <c r="FL31" s="26"/>
      <c r="FM31" s="26"/>
      <c r="FN31" s="26"/>
      <c r="FO31" s="26"/>
      <c r="FP31" s="26"/>
      <c r="FQ31" s="26"/>
      <c r="FR31" s="26"/>
      <c r="FS31" s="26"/>
      <c r="FT31" s="26"/>
      <c r="FU31" s="26"/>
      <c r="FV31" s="26"/>
      <c r="FW31" s="26"/>
      <c r="FX31" s="26"/>
      <c r="FY31" s="26"/>
      <c r="FZ31" s="26"/>
      <c r="GA31" s="26"/>
    </row>
    <row r="32" spans="1:183" s="12" customFormat="1" ht="12" customHeight="1" x14ac:dyDescent="0.15">
      <c r="A32" s="17" t="s">
        <v>465</v>
      </c>
      <c r="B32" s="18"/>
      <c r="C32" s="26">
        <f>IF(HLOOKUP(C$10,MANUAL_Look_Up_Table,23,FALSE)&gt;=0.001,HLOOKUP(C$10,MANUAL_Look_Up_Table,23,FALSE),0)</f>
        <v>0</v>
      </c>
      <c r="D32" s="26">
        <f>IF(HLOOKUP(D$10,MANUAL_Look_Up_Table,23,FALSE)&gt;=0.001,HLOOKUP(D$10,MANUAL_Look_Up_Table,23,FALSE),0)</f>
        <v>0</v>
      </c>
      <c r="E32" s="26">
        <f t="shared" ref="E32:BP32" si="38">IF(HLOOKUP(E$10,MANUAL_Look_Up_Table,23,FALSE)&gt;=0.001,HLOOKUP(E$10,MANUAL_Look_Up_Table,23,FALSE),0)</f>
        <v>0</v>
      </c>
      <c r="F32" s="26">
        <f t="shared" si="38"/>
        <v>0</v>
      </c>
      <c r="G32" s="26">
        <f t="shared" si="38"/>
        <v>0</v>
      </c>
      <c r="H32" s="26">
        <f t="shared" si="38"/>
        <v>0</v>
      </c>
      <c r="I32" s="26">
        <f t="shared" si="38"/>
        <v>0</v>
      </c>
      <c r="J32" s="26">
        <f t="shared" si="38"/>
        <v>0</v>
      </c>
      <c r="K32" s="26">
        <f t="shared" si="38"/>
        <v>0</v>
      </c>
      <c r="L32" s="26">
        <f t="shared" si="38"/>
        <v>0</v>
      </c>
      <c r="M32" s="26">
        <f t="shared" si="38"/>
        <v>0</v>
      </c>
      <c r="N32" s="26">
        <f t="shared" si="38"/>
        <v>0</v>
      </c>
      <c r="O32" s="26">
        <f t="shared" si="38"/>
        <v>0</v>
      </c>
      <c r="P32" s="26">
        <f t="shared" si="38"/>
        <v>0</v>
      </c>
      <c r="Q32" s="26">
        <f t="shared" si="38"/>
        <v>0</v>
      </c>
      <c r="R32" s="26">
        <f t="shared" si="38"/>
        <v>0</v>
      </c>
      <c r="S32" s="26">
        <f t="shared" si="38"/>
        <v>0</v>
      </c>
      <c r="T32" s="26">
        <f t="shared" si="38"/>
        <v>0</v>
      </c>
      <c r="U32" s="26">
        <f t="shared" si="38"/>
        <v>0</v>
      </c>
      <c r="V32" s="26">
        <f t="shared" si="38"/>
        <v>0</v>
      </c>
      <c r="W32" s="26">
        <f t="shared" si="38"/>
        <v>0</v>
      </c>
      <c r="X32" s="26">
        <f t="shared" si="38"/>
        <v>4.5810013277344006E-2</v>
      </c>
      <c r="Y32" s="26">
        <f t="shared" si="38"/>
        <v>6.6740749995068439E-3</v>
      </c>
      <c r="Z32" s="26">
        <f t="shared" si="38"/>
        <v>3.203293726701638E-3</v>
      </c>
      <c r="AA32" s="26">
        <f t="shared" si="38"/>
        <v>3.203293726701638E-3</v>
      </c>
      <c r="AB32" s="26">
        <f t="shared" si="38"/>
        <v>0</v>
      </c>
      <c r="AC32" s="26">
        <f t="shared" si="38"/>
        <v>0</v>
      </c>
      <c r="AD32" s="26">
        <f t="shared" si="38"/>
        <v>0</v>
      </c>
      <c r="AE32" s="26">
        <f t="shared" si="38"/>
        <v>0</v>
      </c>
      <c r="AF32" s="26">
        <f t="shared" si="38"/>
        <v>0</v>
      </c>
      <c r="AG32" s="26">
        <f t="shared" si="38"/>
        <v>0.60921583566127713</v>
      </c>
      <c r="AH32" s="26">
        <f t="shared" si="38"/>
        <v>0</v>
      </c>
      <c r="AI32" s="26">
        <f t="shared" si="38"/>
        <v>0</v>
      </c>
      <c r="AJ32" s="26">
        <f t="shared" si="38"/>
        <v>0</v>
      </c>
      <c r="AK32" s="26">
        <f t="shared" si="38"/>
        <v>0</v>
      </c>
      <c r="AL32" s="26">
        <f t="shared" si="38"/>
        <v>0</v>
      </c>
      <c r="AM32" s="26">
        <f t="shared" si="38"/>
        <v>0</v>
      </c>
      <c r="AN32" s="26">
        <f t="shared" si="38"/>
        <v>0</v>
      </c>
      <c r="AO32" s="26">
        <f t="shared" si="38"/>
        <v>0</v>
      </c>
      <c r="AP32" s="26">
        <f t="shared" si="38"/>
        <v>0</v>
      </c>
      <c r="AQ32" s="26">
        <f t="shared" si="38"/>
        <v>0</v>
      </c>
      <c r="AR32" s="26">
        <f t="shared" si="38"/>
        <v>0</v>
      </c>
      <c r="AS32" s="26">
        <f t="shared" si="38"/>
        <v>0</v>
      </c>
      <c r="AT32" s="26">
        <f t="shared" si="38"/>
        <v>0</v>
      </c>
      <c r="AU32" s="26">
        <f t="shared" si="38"/>
        <v>0</v>
      </c>
      <c r="AV32" s="26">
        <f t="shared" si="38"/>
        <v>0</v>
      </c>
      <c r="AW32" s="26">
        <f t="shared" si="38"/>
        <v>0</v>
      </c>
      <c r="AX32" s="26">
        <f t="shared" si="38"/>
        <v>0</v>
      </c>
      <c r="AY32" s="26">
        <f t="shared" si="38"/>
        <v>0</v>
      </c>
      <c r="AZ32" s="26">
        <f t="shared" si="38"/>
        <v>0</v>
      </c>
      <c r="BA32" s="26">
        <f t="shared" si="38"/>
        <v>0</v>
      </c>
      <c r="BB32" s="26">
        <f t="shared" si="38"/>
        <v>0</v>
      </c>
      <c r="BC32" s="26">
        <f t="shared" si="38"/>
        <v>0</v>
      </c>
      <c r="BD32" s="26">
        <f t="shared" si="38"/>
        <v>0</v>
      </c>
      <c r="BE32" s="26">
        <f t="shared" si="38"/>
        <v>0</v>
      </c>
      <c r="BF32" s="26">
        <f t="shared" si="38"/>
        <v>0</v>
      </c>
      <c r="BG32" s="26">
        <f t="shared" si="38"/>
        <v>0</v>
      </c>
      <c r="BH32" s="26">
        <f t="shared" si="38"/>
        <v>0</v>
      </c>
      <c r="BI32" s="26">
        <f t="shared" si="38"/>
        <v>0</v>
      </c>
      <c r="BJ32" s="26">
        <f t="shared" si="38"/>
        <v>0</v>
      </c>
      <c r="BK32" s="26">
        <f t="shared" si="38"/>
        <v>8.3057972610873759E-3</v>
      </c>
      <c r="BL32" s="26">
        <f t="shared" si="38"/>
        <v>0</v>
      </c>
      <c r="BM32" s="26">
        <f t="shared" si="38"/>
        <v>0</v>
      </c>
      <c r="BN32" s="26">
        <f t="shared" si="38"/>
        <v>0</v>
      </c>
      <c r="BO32" s="26">
        <f t="shared" si="38"/>
        <v>0</v>
      </c>
      <c r="BP32" s="26">
        <f t="shared" si="38"/>
        <v>0</v>
      </c>
      <c r="BQ32" s="26">
        <f t="shared" ref="BQ32:CB32" si="39">IF(HLOOKUP(BQ$10,MANUAL_Look_Up_Table,23,FALSE)&gt;=0.001,HLOOKUP(BQ$10,MANUAL_Look_Up_Table,23,FALSE),0)</f>
        <v>0</v>
      </c>
      <c r="BR32" s="26">
        <f t="shared" si="39"/>
        <v>0</v>
      </c>
      <c r="BS32" s="26">
        <f t="shared" si="39"/>
        <v>0</v>
      </c>
      <c r="BT32" s="26">
        <f t="shared" si="39"/>
        <v>0</v>
      </c>
      <c r="BU32" s="26">
        <f t="shared" si="39"/>
        <v>0</v>
      </c>
      <c r="BV32" s="26">
        <f t="shared" si="39"/>
        <v>0</v>
      </c>
      <c r="BW32" s="26">
        <f t="shared" si="39"/>
        <v>0</v>
      </c>
      <c r="BX32" s="26">
        <f t="shared" si="39"/>
        <v>0</v>
      </c>
      <c r="BY32" s="26">
        <f t="shared" si="39"/>
        <v>0</v>
      </c>
      <c r="BZ32" s="26">
        <f t="shared" si="39"/>
        <v>0</v>
      </c>
      <c r="CA32" s="26">
        <f t="shared" si="39"/>
        <v>0</v>
      </c>
      <c r="CB32" s="26">
        <f t="shared" si="39"/>
        <v>0</v>
      </c>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6"/>
      <c r="DD32" s="26"/>
      <c r="DE32" s="26"/>
      <c r="DF32" s="26"/>
      <c r="DG32" s="26"/>
      <c r="DH32" s="26"/>
      <c r="DI32" s="26"/>
      <c r="DJ32" s="26"/>
      <c r="DK32" s="26"/>
      <c r="DL32" s="26"/>
      <c r="DM32" s="26"/>
      <c r="DN32" s="26"/>
      <c r="DO32" s="26"/>
      <c r="DP32" s="26"/>
      <c r="DQ32" s="26"/>
      <c r="DR32" s="26"/>
      <c r="DS32" s="26"/>
      <c r="DT32" s="26"/>
      <c r="DU32" s="26"/>
      <c r="DV32" s="26"/>
      <c r="DW32" s="26"/>
      <c r="DX32" s="26"/>
      <c r="DY32" s="26"/>
      <c r="DZ32" s="26"/>
      <c r="EA32" s="26"/>
      <c r="EB32" s="26"/>
      <c r="EC32" s="26"/>
      <c r="ED32" s="26"/>
      <c r="EE32" s="26"/>
      <c r="EF32" s="26"/>
      <c r="EG32" s="26"/>
      <c r="EH32" s="26"/>
      <c r="EI32" s="26"/>
      <c r="EJ32" s="26"/>
      <c r="EK32" s="26"/>
      <c r="EL32" s="26"/>
      <c r="EM32" s="26"/>
      <c r="EN32" s="26"/>
      <c r="EO32" s="26"/>
      <c r="EP32" s="26"/>
      <c r="EQ32" s="26"/>
      <c r="ER32" s="26"/>
      <c r="ES32" s="26"/>
      <c r="ET32" s="26"/>
      <c r="EU32" s="26"/>
      <c r="EV32" s="26"/>
      <c r="EW32" s="26"/>
      <c r="EX32" s="26"/>
      <c r="EY32" s="26"/>
      <c r="EZ32" s="26"/>
      <c r="FA32" s="26"/>
      <c r="FB32" s="26"/>
      <c r="FC32" s="26"/>
      <c r="FD32" s="26"/>
      <c r="FE32" s="26"/>
      <c r="FF32" s="26"/>
      <c r="FG32" s="26"/>
      <c r="FH32" s="26"/>
      <c r="FI32" s="26"/>
      <c r="FJ32" s="26"/>
      <c r="FK32" s="26"/>
      <c r="FL32" s="26"/>
      <c r="FM32" s="26"/>
      <c r="FN32" s="26"/>
      <c r="FO32" s="26"/>
      <c r="FP32" s="26"/>
      <c r="FQ32" s="26"/>
      <c r="FR32" s="26"/>
      <c r="FS32" s="26"/>
      <c r="FT32" s="26"/>
      <c r="FU32" s="26"/>
      <c r="FV32" s="26"/>
      <c r="FW32" s="26"/>
      <c r="FX32" s="26"/>
      <c r="FY32" s="26"/>
      <c r="FZ32" s="26"/>
      <c r="GA32" s="26"/>
    </row>
    <row r="33" spans="1:183" s="12" customFormat="1" ht="12" customHeight="1" x14ac:dyDescent="0.15">
      <c r="A33" s="17" t="s">
        <v>178</v>
      </c>
      <c r="B33" s="18"/>
      <c r="C33" s="26">
        <f>IF(HLOOKUP(C$10,MANUAL_Look_Up_Table,24,FALSE)&gt;=0.001,HLOOKUP(C$10,MANUAL_Look_Up_Table,24,FALSE),0)</f>
        <v>0</v>
      </c>
      <c r="D33" s="26">
        <f>IF(HLOOKUP(D$10,MANUAL_Look_Up_Table,24,FALSE)&gt;=0.001,HLOOKUP(D$10,MANUAL_Look_Up_Table,24,FALSE),0)</f>
        <v>0</v>
      </c>
      <c r="E33" s="26">
        <f t="shared" ref="E33:BP33" si="40">IF(HLOOKUP(E$10,MANUAL_Look_Up_Table,24,FALSE)&gt;=0.001,HLOOKUP(E$10,MANUAL_Look_Up_Table,24,FALSE),0)</f>
        <v>0</v>
      </c>
      <c r="F33" s="26">
        <f t="shared" si="40"/>
        <v>0</v>
      </c>
      <c r="G33" s="26">
        <f t="shared" si="40"/>
        <v>0</v>
      </c>
      <c r="H33" s="26">
        <f t="shared" si="40"/>
        <v>0</v>
      </c>
      <c r="I33" s="26">
        <f t="shared" si="40"/>
        <v>0</v>
      </c>
      <c r="J33" s="26">
        <f t="shared" si="40"/>
        <v>0</v>
      </c>
      <c r="K33" s="26">
        <f t="shared" si="40"/>
        <v>0</v>
      </c>
      <c r="L33" s="26">
        <f t="shared" si="40"/>
        <v>0</v>
      </c>
      <c r="M33" s="26">
        <f t="shared" si="40"/>
        <v>0</v>
      </c>
      <c r="N33" s="26">
        <f t="shared" si="40"/>
        <v>0</v>
      </c>
      <c r="O33" s="26">
        <f t="shared" si="40"/>
        <v>0</v>
      </c>
      <c r="P33" s="26">
        <f t="shared" si="40"/>
        <v>0</v>
      </c>
      <c r="Q33" s="26">
        <f t="shared" si="40"/>
        <v>0</v>
      </c>
      <c r="R33" s="26">
        <f t="shared" si="40"/>
        <v>0</v>
      </c>
      <c r="S33" s="26">
        <f t="shared" si="40"/>
        <v>0</v>
      </c>
      <c r="T33" s="26">
        <f t="shared" si="40"/>
        <v>0</v>
      </c>
      <c r="U33" s="26">
        <f t="shared" si="40"/>
        <v>0</v>
      </c>
      <c r="V33" s="26">
        <f t="shared" si="40"/>
        <v>0</v>
      </c>
      <c r="W33" s="26">
        <f t="shared" si="40"/>
        <v>0</v>
      </c>
      <c r="X33" s="26">
        <f t="shared" si="40"/>
        <v>0</v>
      </c>
      <c r="Y33" s="26">
        <f t="shared" si="40"/>
        <v>0</v>
      </c>
      <c r="Z33" s="26">
        <f t="shared" si="40"/>
        <v>0</v>
      </c>
      <c r="AA33" s="26">
        <f t="shared" si="40"/>
        <v>0</v>
      </c>
      <c r="AB33" s="26">
        <f t="shared" si="40"/>
        <v>0.214</v>
      </c>
      <c r="AC33" s="26">
        <f t="shared" si="40"/>
        <v>0</v>
      </c>
      <c r="AD33" s="26">
        <f t="shared" si="40"/>
        <v>0</v>
      </c>
      <c r="AE33" s="26">
        <f t="shared" si="40"/>
        <v>0</v>
      </c>
      <c r="AF33" s="26">
        <f t="shared" si="40"/>
        <v>0</v>
      </c>
      <c r="AG33" s="26">
        <f t="shared" si="40"/>
        <v>0</v>
      </c>
      <c r="AH33" s="26">
        <f t="shared" si="40"/>
        <v>0</v>
      </c>
      <c r="AI33" s="26">
        <f t="shared" si="40"/>
        <v>0</v>
      </c>
      <c r="AJ33" s="26">
        <f t="shared" si="40"/>
        <v>0</v>
      </c>
      <c r="AK33" s="26">
        <f t="shared" si="40"/>
        <v>0</v>
      </c>
      <c r="AL33" s="26">
        <f t="shared" si="40"/>
        <v>0</v>
      </c>
      <c r="AM33" s="26">
        <f t="shared" si="40"/>
        <v>0</v>
      </c>
      <c r="AN33" s="26">
        <f t="shared" si="40"/>
        <v>0</v>
      </c>
      <c r="AO33" s="26">
        <f t="shared" si="40"/>
        <v>0</v>
      </c>
      <c r="AP33" s="26">
        <f t="shared" si="40"/>
        <v>0</v>
      </c>
      <c r="AQ33" s="26">
        <f t="shared" si="40"/>
        <v>0</v>
      </c>
      <c r="AR33" s="26">
        <f t="shared" si="40"/>
        <v>0</v>
      </c>
      <c r="AS33" s="26">
        <f t="shared" si="40"/>
        <v>0</v>
      </c>
      <c r="AT33" s="26">
        <f t="shared" si="40"/>
        <v>0</v>
      </c>
      <c r="AU33" s="26">
        <f t="shared" si="40"/>
        <v>0</v>
      </c>
      <c r="AV33" s="26">
        <f t="shared" si="40"/>
        <v>0</v>
      </c>
      <c r="AW33" s="26">
        <f t="shared" si="40"/>
        <v>0</v>
      </c>
      <c r="AX33" s="26">
        <f t="shared" si="40"/>
        <v>0</v>
      </c>
      <c r="AY33" s="26">
        <f t="shared" si="40"/>
        <v>0</v>
      </c>
      <c r="AZ33" s="26">
        <f t="shared" si="40"/>
        <v>0</v>
      </c>
      <c r="BA33" s="26">
        <f t="shared" si="40"/>
        <v>0</v>
      </c>
      <c r="BB33" s="26">
        <f t="shared" si="40"/>
        <v>0</v>
      </c>
      <c r="BC33" s="26">
        <f t="shared" si="40"/>
        <v>0</v>
      </c>
      <c r="BD33" s="26">
        <f t="shared" si="40"/>
        <v>0</v>
      </c>
      <c r="BE33" s="26">
        <f t="shared" si="40"/>
        <v>0</v>
      </c>
      <c r="BF33" s="26">
        <f t="shared" si="40"/>
        <v>0</v>
      </c>
      <c r="BG33" s="26">
        <f t="shared" si="40"/>
        <v>0</v>
      </c>
      <c r="BH33" s="26">
        <f t="shared" si="40"/>
        <v>0</v>
      </c>
      <c r="BI33" s="26">
        <f t="shared" si="40"/>
        <v>0</v>
      </c>
      <c r="BJ33" s="26">
        <f t="shared" si="40"/>
        <v>0</v>
      </c>
      <c r="BK33" s="26">
        <f t="shared" si="40"/>
        <v>0</v>
      </c>
      <c r="BL33" s="26">
        <f t="shared" si="40"/>
        <v>0</v>
      </c>
      <c r="BM33" s="26">
        <f t="shared" si="40"/>
        <v>0</v>
      </c>
      <c r="BN33" s="26">
        <f t="shared" si="40"/>
        <v>0</v>
      </c>
      <c r="BO33" s="26">
        <f t="shared" si="40"/>
        <v>0</v>
      </c>
      <c r="BP33" s="26">
        <f t="shared" si="40"/>
        <v>0</v>
      </c>
      <c r="BQ33" s="26">
        <f t="shared" ref="BQ33:CB33" si="41">IF(HLOOKUP(BQ$10,MANUAL_Look_Up_Table,24,FALSE)&gt;=0.001,HLOOKUP(BQ$10,MANUAL_Look_Up_Table,24,FALSE),0)</f>
        <v>0</v>
      </c>
      <c r="BR33" s="26">
        <f t="shared" si="41"/>
        <v>0</v>
      </c>
      <c r="BS33" s="26">
        <f t="shared" si="41"/>
        <v>0</v>
      </c>
      <c r="BT33" s="26">
        <f t="shared" si="41"/>
        <v>0</v>
      </c>
      <c r="BU33" s="26">
        <f t="shared" si="41"/>
        <v>0</v>
      </c>
      <c r="BV33" s="26">
        <f t="shared" si="41"/>
        <v>0</v>
      </c>
      <c r="BW33" s="26">
        <f t="shared" si="41"/>
        <v>0</v>
      </c>
      <c r="BX33" s="26">
        <f t="shared" si="41"/>
        <v>0</v>
      </c>
      <c r="BY33" s="26">
        <f t="shared" si="41"/>
        <v>0</v>
      </c>
      <c r="BZ33" s="26">
        <f t="shared" si="41"/>
        <v>0</v>
      </c>
      <c r="CA33" s="26">
        <f t="shared" si="41"/>
        <v>0</v>
      </c>
      <c r="CB33" s="26">
        <f t="shared" si="41"/>
        <v>0</v>
      </c>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6"/>
      <c r="DD33" s="26"/>
      <c r="DE33" s="26"/>
      <c r="DF33" s="26"/>
      <c r="DG33" s="26"/>
      <c r="DH33" s="26"/>
      <c r="DI33" s="26"/>
      <c r="DJ33" s="26"/>
      <c r="DK33" s="26"/>
      <c r="DL33" s="26"/>
      <c r="DM33" s="26"/>
      <c r="DN33" s="26"/>
      <c r="DO33" s="26"/>
      <c r="DP33" s="26"/>
      <c r="DQ33" s="26"/>
      <c r="DR33" s="26"/>
      <c r="DS33" s="26"/>
      <c r="DT33" s="26"/>
      <c r="DU33" s="26"/>
      <c r="DV33" s="26"/>
      <c r="DW33" s="26"/>
      <c r="DX33" s="26"/>
      <c r="DY33" s="26"/>
      <c r="DZ33" s="26"/>
      <c r="EA33" s="26"/>
      <c r="EB33" s="26"/>
      <c r="EC33" s="26"/>
      <c r="ED33" s="26"/>
      <c r="EE33" s="26"/>
      <c r="EF33" s="26"/>
      <c r="EG33" s="26"/>
      <c r="EH33" s="26"/>
      <c r="EI33" s="26"/>
      <c r="EJ33" s="26"/>
      <c r="EK33" s="26"/>
      <c r="EL33" s="26"/>
      <c r="EM33" s="26"/>
      <c r="EN33" s="26"/>
      <c r="EO33" s="26"/>
      <c r="EP33" s="26"/>
      <c r="EQ33" s="26"/>
      <c r="ER33" s="26"/>
      <c r="ES33" s="26"/>
      <c r="ET33" s="26"/>
      <c r="EU33" s="26"/>
      <c r="EV33" s="26"/>
      <c r="EW33" s="26"/>
      <c r="EX33" s="26"/>
      <c r="EY33" s="26"/>
      <c r="EZ33" s="26"/>
      <c r="FA33" s="26"/>
      <c r="FB33" s="26"/>
      <c r="FC33" s="26"/>
      <c r="FD33" s="26"/>
      <c r="FE33" s="26"/>
      <c r="FF33" s="26"/>
      <c r="FG33" s="26"/>
      <c r="FH33" s="26"/>
      <c r="FI33" s="26"/>
      <c r="FJ33" s="26"/>
      <c r="FK33" s="26"/>
      <c r="FL33" s="26"/>
      <c r="FM33" s="26"/>
      <c r="FN33" s="26"/>
      <c r="FO33" s="26"/>
      <c r="FP33" s="26"/>
      <c r="FQ33" s="26"/>
      <c r="FR33" s="26"/>
      <c r="FS33" s="26"/>
      <c r="FT33" s="26"/>
      <c r="FU33" s="26"/>
      <c r="FV33" s="26"/>
      <c r="FW33" s="26"/>
      <c r="FX33" s="26"/>
      <c r="FY33" s="26"/>
      <c r="FZ33" s="26"/>
      <c r="GA33" s="26"/>
    </row>
    <row r="34" spans="1:183" s="12" customFormat="1" ht="12" customHeight="1" x14ac:dyDescent="0.15">
      <c r="A34" s="17" t="s">
        <v>179</v>
      </c>
      <c r="B34" s="18"/>
      <c r="C34" s="26">
        <f>IF(HLOOKUP(C$10,MANUAL_Look_Up_Table,25,FALSE)&gt;=0.001,HLOOKUP(C$10,MANUAL_Look_Up_Table,25,FALSE),0)</f>
        <v>0.77540888002975117</v>
      </c>
      <c r="D34" s="26">
        <f>IF(HLOOKUP(D$10,MANUAL_Look_Up_Table,25,FALSE)&gt;=0.001,HLOOKUP(D$10,MANUAL_Look_Up_Table,25,FALSE),0)</f>
        <v>0.58723814936853147</v>
      </c>
      <c r="E34" s="26">
        <f t="shared" ref="E34:BP34" si="42">IF(HLOOKUP(E$10,MANUAL_Look_Up_Table,25,FALSE)&gt;=0.001,HLOOKUP(E$10,MANUAL_Look_Up_Table,25,FALSE),0)</f>
        <v>0.81281776060557576</v>
      </c>
      <c r="F34" s="26">
        <f t="shared" si="42"/>
        <v>0.31576497506195556</v>
      </c>
      <c r="G34" s="26">
        <f t="shared" si="42"/>
        <v>0.69483280784052937</v>
      </c>
      <c r="H34" s="26">
        <f t="shared" si="42"/>
        <v>0.10773472703141519</v>
      </c>
      <c r="I34" s="26">
        <f t="shared" si="42"/>
        <v>0.49678666170160846</v>
      </c>
      <c r="J34" s="26">
        <f t="shared" si="42"/>
        <v>0.49678665234137498</v>
      </c>
      <c r="K34" s="26">
        <f t="shared" si="42"/>
        <v>2.5961061380369859E-3</v>
      </c>
      <c r="L34" s="26">
        <f t="shared" si="42"/>
        <v>2.9963160049119937E-3</v>
      </c>
      <c r="M34" s="26">
        <f t="shared" si="42"/>
        <v>0</v>
      </c>
      <c r="N34" s="26">
        <f t="shared" si="42"/>
        <v>0.55076174118692456</v>
      </c>
      <c r="O34" s="26">
        <f t="shared" si="42"/>
        <v>0.7174770066587145</v>
      </c>
      <c r="P34" s="26">
        <f t="shared" si="42"/>
        <v>0.82789286890746561</v>
      </c>
      <c r="Q34" s="26">
        <f t="shared" si="42"/>
        <v>0.2316992856079774</v>
      </c>
      <c r="R34" s="26">
        <f t="shared" si="42"/>
        <v>0.67933031401303412</v>
      </c>
      <c r="S34" s="26">
        <f t="shared" si="42"/>
        <v>0.81743497214917205</v>
      </c>
      <c r="T34" s="26">
        <f t="shared" si="42"/>
        <v>8.0792074788464813E-3</v>
      </c>
      <c r="U34" s="26">
        <f t="shared" si="42"/>
        <v>0.84987477508530151</v>
      </c>
      <c r="V34" s="26">
        <f t="shared" si="42"/>
        <v>0.89197860962566855</v>
      </c>
      <c r="W34" s="26">
        <f t="shared" si="42"/>
        <v>0.11207832232263901</v>
      </c>
      <c r="X34" s="26">
        <f t="shared" si="42"/>
        <v>2.9345683169113543E-2</v>
      </c>
      <c r="Y34" s="26">
        <f t="shared" si="42"/>
        <v>0</v>
      </c>
      <c r="Z34" s="26">
        <f t="shared" si="42"/>
        <v>0</v>
      </c>
      <c r="AA34" s="26">
        <f t="shared" si="42"/>
        <v>0</v>
      </c>
      <c r="AB34" s="26">
        <f t="shared" si="42"/>
        <v>0.69199999999999995</v>
      </c>
      <c r="AC34" s="26">
        <f t="shared" si="42"/>
        <v>0.49678698203650523</v>
      </c>
      <c r="AD34" s="26">
        <f t="shared" si="42"/>
        <v>0.66639445498729954</v>
      </c>
      <c r="AE34" s="26">
        <f t="shared" si="42"/>
        <v>0.17285263296356382</v>
      </c>
      <c r="AF34" s="26">
        <f t="shared" si="42"/>
        <v>0.49678290087210802</v>
      </c>
      <c r="AG34" s="26">
        <f t="shared" si="42"/>
        <v>0</v>
      </c>
      <c r="AH34" s="26">
        <f t="shared" si="42"/>
        <v>1.9999997647668125E-3</v>
      </c>
      <c r="AI34" s="26">
        <f t="shared" si="42"/>
        <v>1.4307675497521584E-3</v>
      </c>
      <c r="AJ34" s="26">
        <f t="shared" si="42"/>
        <v>0</v>
      </c>
      <c r="AK34" s="26">
        <f t="shared" si="42"/>
        <v>0</v>
      </c>
      <c r="AL34" s="26">
        <f t="shared" si="42"/>
        <v>0</v>
      </c>
      <c r="AM34" s="26">
        <f t="shared" si="42"/>
        <v>0</v>
      </c>
      <c r="AN34" s="26">
        <f t="shared" si="42"/>
        <v>0.99528335900881715</v>
      </c>
      <c r="AO34" s="26">
        <f t="shared" si="42"/>
        <v>0</v>
      </c>
      <c r="AP34" s="26">
        <f t="shared" si="42"/>
        <v>0</v>
      </c>
      <c r="AQ34" s="26">
        <f t="shared" si="42"/>
        <v>0</v>
      </c>
      <c r="AR34" s="26">
        <f t="shared" si="42"/>
        <v>0</v>
      </c>
      <c r="AS34" s="26">
        <f t="shared" si="42"/>
        <v>0</v>
      </c>
      <c r="AT34" s="26">
        <f t="shared" si="42"/>
        <v>0</v>
      </c>
      <c r="AU34" s="26">
        <f t="shared" si="42"/>
        <v>0</v>
      </c>
      <c r="AV34" s="26">
        <f t="shared" si="42"/>
        <v>0</v>
      </c>
      <c r="AW34" s="26">
        <f t="shared" si="42"/>
        <v>0</v>
      </c>
      <c r="AX34" s="26">
        <f t="shared" si="42"/>
        <v>0</v>
      </c>
      <c r="AY34" s="26">
        <f t="shared" si="42"/>
        <v>0</v>
      </c>
      <c r="AZ34" s="26">
        <f t="shared" si="42"/>
        <v>7.4089696719435674E-2</v>
      </c>
      <c r="BA34" s="26">
        <f t="shared" si="42"/>
        <v>3.0000000000000005E-3</v>
      </c>
      <c r="BB34" s="26">
        <f t="shared" si="42"/>
        <v>7.4089704591181874E-2</v>
      </c>
      <c r="BC34" s="26">
        <f t="shared" si="42"/>
        <v>1.8465735179642322E-2</v>
      </c>
      <c r="BD34" s="26">
        <f t="shared" si="42"/>
        <v>1.1770913473652212E-2</v>
      </c>
      <c r="BE34" s="26">
        <f t="shared" si="42"/>
        <v>0</v>
      </c>
      <c r="BF34" s="26">
        <f t="shared" si="42"/>
        <v>0</v>
      </c>
      <c r="BG34" s="26">
        <f t="shared" si="42"/>
        <v>0</v>
      </c>
      <c r="BH34" s="26">
        <f t="shared" si="42"/>
        <v>0</v>
      </c>
      <c r="BI34" s="26">
        <f t="shared" si="42"/>
        <v>0</v>
      </c>
      <c r="BJ34" s="26">
        <f t="shared" si="42"/>
        <v>0</v>
      </c>
      <c r="BK34" s="26">
        <f t="shared" si="42"/>
        <v>8.8917389120933606E-3</v>
      </c>
      <c r="BL34" s="26">
        <f t="shared" si="42"/>
        <v>0</v>
      </c>
      <c r="BM34" s="26">
        <f t="shared" si="42"/>
        <v>0</v>
      </c>
      <c r="BN34" s="26">
        <f t="shared" si="42"/>
        <v>0</v>
      </c>
      <c r="BO34" s="26">
        <f t="shared" si="42"/>
        <v>0</v>
      </c>
      <c r="BP34" s="26">
        <f t="shared" si="42"/>
        <v>0</v>
      </c>
      <c r="BQ34" s="26">
        <f t="shared" ref="BQ34:CB34" si="43">IF(HLOOKUP(BQ$10,MANUAL_Look_Up_Table,25,FALSE)&gt;=0.001,HLOOKUP(BQ$10,MANUAL_Look_Up_Table,25,FALSE),0)</f>
        <v>6.0218657889940276E-2</v>
      </c>
      <c r="BR34" s="26">
        <f t="shared" si="43"/>
        <v>0.55883154331100859</v>
      </c>
      <c r="BS34" s="26">
        <f t="shared" si="43"/>
        <v>0</v>
      </c>
      <c r="BT34" s="26">
        <f t="shared" si="43"/>
        <v>0</v>
      </c>
      <c r="BU34" s="26">
        <f t="shared" si="43"/>
        <v>0</v>
      </c>
      <c r="BV34" s="26">
        <f t="shared" si="43"/>
        <v>7.4089696719435674E-2</v>
      </c>
      <c r="BW34" s="26">
        <f t="shared" si="43"/>
        <v>7.4089704591181874E-2</v>
      </c>
      <c r="BX34" s="26">
        <f t="shared" si="43"/>
        <v>0</v>
      </c>
      <c r="BY34" s="26">
        <f t="shared" si="43"/>
        <v>1.9689321831461985E-2</v>
      </c>
      <c r="BZ34" s="26">
        <f t="shared" si="43"/>
        <v>0</v>
      </c>
      <c r="CA34" s="26">
        <f t="shared" si="43"/>
        <v>1.1770913473652212E-2</v>
      </c>
      <c r="CB34" s="26">
        <f t="shared" si="43"/>
        <v>0</v>
      </c>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6"/>
      <c r="DD34" s="26"/>
      <c r="DE34" s="26"/>
      <c r="DF34" s="26"/>
      <c r="DG34" s="26"/>
      <c r="DH34" s="26"/>
      <c r="DI34" s="26"/>
      <c r="DJ34" s="26"/>
      <c r="DK34" s="26"/>
      <c r="DL34" s="26"/>
      <c r="DM34" s="26"/>
      <c r="DN34" s="26"/>
      <c r="DO34" s="26"/>
      <c r="DP34" s="26"/>
      <c r="DQ34" s="26"/>
      <c r="DR34" s="26"/>
      <c r="DS34" s="26"/>
      <c r="DT34" s="26"/>
      <c r="DU34" s="26"/>
      <c r="DV34" s="26"/>
      <c r="DW34" s="26"/>
      <c r="DX34" s="26"/>
      <c r="DY34" s="26"/>
      <c r="DZ34" s="26"/>
      <c r="EA34" s="26"/>
      <c r="EB34" s="26"/>
      <c r="EC34" s="26"/>
      <c r="ED34" s="26"/>
      <c r="EE34" s="26"/>
      <c r="EF34" s="26"/>
      <c r="EG34" s="26"/>
      <c r="EH34" s="26"/>
      <c r="EI34" s="26"/>
      <c r="EJ34" s="26"/>
      <c r="EK34" s="26"/>
      <c r="EL34" s="26"/>
      <c r="EM34" s="26"/>
      <c r="EN34" s="26"/>
      <c r="EO34" s="26"/>
      <c r="EP34" s="26"/>
      <c r="EQ34" s="26"/>
      <c r="ER34" s="26"/>
      <c r="ES34" s="26"/>
      <c r="ET34" s="26"/>
      <c r="EU34" s="26"/>
      <c r="EV34" s="26"/>
      <c r="EW34" s="26"/>
      <c r="EX34" s="26"/>
      <c r="EY34" s="26"/>
      <c r="EZ34" s="26"/>
      <c r="FA34" s="26"/>
      <c r="FB34" s="26"/>
      <c r="FC34" s="26"/>
      <c r="FD34" s="26"/>
      <c r="FE34" s="26"/>
      <c r="FF34" s="26"/>
      <c r="FG34" s="26"/>
      <c r="FH34" s="26"/>
      <c r="FI34" s="26"/>
      <c r="FJ34" s="26"/>
      <c r="FK34" s="26"/>
      <c r="FL34" s="26"/>
      <c r="FM34" s="26"/>
      <c r="FN34" s="26"/>
      <c r="FO34" s="26"/>
      <c r="FP34" s="26"/>
      <c r="FQ34" s="26"/>
      <c r="FR34" s="26"/>
      <c r="FS34" s="26"/>
      <c r="FT34" s="26"/>
      <c r="FU34" s="26"/>
      <c r="FV34" s="26"/>
      <c r="FW34" s="26"/>
      <c r="FX34" s="26"/>
      <c r="FY34" s="26"/>
      <c r="FZ34" s="26"/>
      <c r="GA34" s="26"/>
    </row>
    <row r="35" spans="1:183" s="12" customFormat="1" ht="12" customHeight="1" x14ac:dyDescent="0.15">
      <c r="A35" s="17" t="s">
        <v>180</v>
      </c>
      <c r="B35" s="18"/>
      <c r="C35" s="26">
        <f>IF(HLOOKUP(C$10,MANUAL_Look_Up_Table,26,FALSE)&gt;=0.001,HLOOKUP(C$10,MANUAL_Look_Up_Table,26,FALSE),0)</f>
        <v>1.3920729812630409E-2</v>
      </c>
      <c r="D35" s="26">
        <f>IF(HLOOKUP(D$10,MANUAL_Look_Up_Table,26,FALSE)&gt;=0.001,HLOOKUP(D$10,MANUAL_Look_Up_Table,26,FALSE),0)</f>
        <v>1.5208074370609746E-2</v>
      </c>
      <c r="E35" s="26">
        <f t="shared" ref="E35:BP35" si="44">IF(HLOOKUP(E$10,MANUAL_Look_Up_Table,26,FALSE)&gt;=0.001,HLOOKUP(E$10,MANUAL_Look_Up_Table,26,FALSE),0)</f>
        <v>1.0626949292144337E-2</v>
      </c>
      <c r="F35" s="26">
        <f t="shared" si="44"/>
        <v>2.0721287712948646E-2</v>
      </c>
      <c r="G35" s="26">
        <f t="shared" si="44"/>
        <v>1.6480221301433489E-2</v>
      </c>
      <c r="H35" s="26">
        <f t="shared" si="44"/>
        <v>2.3048627987831419E-2</v>
      </c>
      <c r="I35" s="26">
        <f t="shared" si="44"/>
        <v>6.5637502963247718E-2</v>
      </c>
      <c r="J35" s="26">
        <f t="shared" si="44"/>
        <v>6.5637395976955351E-2</v>
      </c>
      <c r="K35" s="26">
        <f t="shared" si="44"/>
        <v>1.1539363358051023E-2</v>
      </c>
      <c r="L35" s="26">
        <f t="shared" si="44"/>
        <v>0</v>
      </c>
      <c r="M35" s="26">
        <f t="shared" si="44"/>
        <v>1.2516533196030542E-3</v>
      </c>
      <c r="N35" s="26">
        <f t="shared" si="44"/>
        <v>2.9388587265790698E-3</v>
      </c>
      <c r="O35" s="26">
        <f t="shared" si="44"/>
        <v>1.2265527180965023E-2</v>
      </c>
      <c r="P35" s="26">
        <f t="shared" si="44"/>
        <v>1.0910670104248022E-2</v>
      </c>
      <c r="Q35" s="26">
        <f t="shared" si="44"/>
        <v>1.8224438160440542E-2</v>
      </c>
      <c r="R35" s="26">
        <f t="shared" si="44"/>
        <v>3.7371069252634462E-2</v>
      </c>
      <c r="S35" s="26">
        <f t="shared" si="44"/>
        <v>1.2773250626004852E-2</v>
      </c>
      <c r="T35" s="26">
        <f t="shared" si="44"/>
        <v>8.6594820491503726E-3</v>
      </c>
      <c r="U35" s="26">
        <f t="shared" si="44"/>
        <v>1.052237130452106E-2</v>
      </c>
      <c r="V35" s="26">
        <f t="shared" si="44"/>
        <v>1.0338680926916222E-2</v>
      </c>
      <c r="W35" s="26">
        <f t="shared" si="44"/>
        <v>0</v>
      </c>
      <c r="X35" s="26">
        <f t="shared" si="44"/>
        <v>2.923345043654297E-2</v>
      </c>
      <c r="Y35" s="26">
        <f t="shared" si="44"/>
        <v>2.206061243679356E-2</v>
      </c>
      <c r="Z35" s="26">
        <f t="shared" si="44"/>
        <v>1.0588373093898828E-2</v>
      </c>
      <c r="AA35" s="26">
        <f t="shared" si="44"/>
        <v>1.0588373093898828E-2</v>
      </c>
      <c r="AB35" s="26">
        <f t="shared" si="44"/>
        <v>2.3E-2</v>
      </c>
      <c r="AC35" s="26">
        <f t="shared" si="44"/>
        <v>6.5637161045446812E-2</v>
      </c>
      <c r="AD35" s="26">
        <f t="shared" si="44"/>
        <v>4.123601664476477E-2</v>
      </c>
      <c r="AE35" s="26">
        <f t="shared" si="44"/>
        <v>0</v>
      </c>
      <c r="AF35" s="26">
        <f t="shared" si="44"/>
        <v>6.5635382935550241E-2</v>
      </c>
      <c r="AG35" s="26">
        <f t="shared" si="44"/>
        <v>0</v>
      </c>
      <c r="AH35" s="26">
        <f t="shared" si="44"/>
        <v>0</v>
      </c>
      <c r="AI35" s="26">
        <f t="shared" si="44"/>
        <v>0</v>
      </c>
      <c r="AJ35" s="26">
        <f t="shared" si="44"/>
        <v>0</v>
      </c>
      <c r="AK35" s="26">
        <f t="shared" si="44"/>
        <v>1.2516515284144404E-3</v>
      </c>
      <c r="AL35" s="26">
        <f t="shared" si="44"/>
        <v>1.7625382426544383E-3</v>
      </c>
      <c r="AM35" s="26">
        <f t="shared" si="44"/>
        <v>0</v>
      </c>
      <c r="AN35" s="26">
        <f t="shared" si="44"/>
        <v>0</v>
      </c>
      <c r="AO35" s="26">
        <f t="shared" si="44"/>
        <v>1.2516515284144404E-3</v>
      </c>
      <c r="AP35" s="26">
        <f t="shared" si="44"/>
        <v>1.2516501289375113E-3</v>
      </c>
      <c r="AQ35" s="26">
        <f t="shared" si="44"/>
        <v>1.2516515284144404E-3</v>
      </c>
      <c r="AR35" s="26">
        <f t="shared" si="44"/>
        <v>1.2516515284144404E-3</v>
      </c>
      <c r="AS35" s="26">
        <f t="shared" si="44"/>
        <v>1.2516515284144404E-3</v>
      </c>
      <c r="AT35" s="26">
        <f t="shared" si="44"/>
        <v>1.2516501289375113E-3</v>
      </c>
      <c r="AU35" s="26">
        <f t="shared" si="44"/>
        <v>0</v>
      </c>
      <c r="AV35" s="26">
        <f t="shared" si="44"/>
        <v>0</v>
      </c>
      <c r="AW35" s="26">
        <f t="shared" si="44"/>
        <v>0</v>
      </c>
      <c r="AX35" s="26">
        <f t="shared" si="44"/>
        <v>0</v>
      </c>
      <c r="AY35" s="26">
        <f t="shared" si="44"/>
        <v>0</v>
      </c>
      <c r="AZ35" s="26">
        <f t="shared" si="44"/>
        <v>0</v>
      </c>
      <c r="BA35" s="26">
        <f t="shared" si="44"/>
        <v>0</v>
      </c>
      <c r="BB35" s="26">
        <f t="shared" si="44"/>
        <v>0</v>
      </c>
      <c r="BC35" s="26">
        <f t="shared" si="44"/>
        <v>0</v>
      </c>
      <c r="BD35" s="26">
        <f t="shared" si="44"/>
        <v>0</v>
      </c>
      <c r="BE35" s="26">
        <f t="shared" si="44"/>
        <v>0</v>
      </c>
      <c r="BF35" s="26">
        <f t="shared" si="44"/>
        <v>0</v>
      </c>
      <c r="BG35" s="26">
        <f t="shared" si="44"/>
        <v>0</v>
      </c>
      <c r="BH35" s="26">
        <f t="shared" si="44"/>
        <v>0</v>
      </c>
      <c r="BI35" s="26">
        <f t="shared" si="44"/>
        <v>0</v>
      </c>
      <c r="BJ35" s="26">
        <f t="shared" si="44"/>
        <v>0</v>
      </c>
      <c r="BK35" s="26">
        <f t="shared" si="44"/>
        <v>0</v>
      </c>
      <c r="BL35" s="26">
        <f t="shared" si="44"/>
        <v>0</v>
      </c>
      <c r="BM35" s="26">
        <f t="shared" si="44"/>
        <v>0</v>
      </c>
      <c r="BN35" s="26">
        <f t="shared" si="44"/>
        <v>0</v>
      </c>
      <c r="BO35" s="26">
        <f t="shared" si="44"/>
        <v>0</v>
      </c>
      <c r="BP35" s="26">
        <f t="shared" si="44"/>
        <v>0</v>
      </c>
      <c r="BQ35" s="26">
        <f t="shared" ref="BQ35:CB35" si="45">IF(HLOOKUP(BQ$10,MANUAL_Look_Up_Table,26,FALSE)&gt;=0.001,HLOOKUP(BQ$10,MANUAL_Look_Up_Table,26,FALSE),0)</f>
        <v>0</v>
      </c>
      <c r="BR35" s="26">
        <f t="shared" si="45"/>
        <v>1.6166006043971028E-2</v>
      </c>
      <c r="BS35" s="26">
        <f t="shared" si="45"/>
        <v>0</v>
      </c>
      <c r="BT35" s="26">
        <f t="shared" si="45"/>
        <v>0</v>
      </c>
      <c r="BU35" s="26">
        <f t="shared" si="45"/>
        <v>0</v>
      </c>
      <c r="BV35" s="26">
        <f t="shared" si="45"/>
        <v>0</v>
      </c>
      <c r="BW35" s="26">
        <f t="shared" si="45"/>
        <v>0</v>
      </c>
      <c r="BX35" s="26">
        <f t="shared" si="45"/>
        <v>0</v>
      </c>
      <c r="BY35" s="26">
        <f t="shared" si="45"/>
        <v>0</v>
      </c>
      <c r="BZ35" s="26">
        <f t="shared" si="45"/>
        <v>0</v>
      </c>
      <c r="CA35" s="26">
        <f t="shared" si="45"/>
        <v>0</v>
      </c>
      <c r="CB35" s="26">
        <f t="shared" si="45"/>
        <v>0</v>
      </c>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6"/>
      <c r="DD35" s="26"/>
      <c r="DE35" s="26"/>
      <c r="DF35" s="26"/>
      <c r="DG35" s="26"/>
      <c r="DH35" s="26"/>
      <c r="DI35" s="26"/>
      <c r="DJ35" s="26"/>
      <c r="DK35" s="26"/>
      <c r="DL35" s="26"/>
      <c r="DM35" s="26"/>
      <c r="DN35" s="26"/>
      <c r="DO35" s="26"/>
      <c r="DP35" s="26"/>
      <c r="DQ35" s="26"/>
      <c r="DR35" s="26"/>
      <c r="DS35" s="26"/>
      <c r="DT35" s="26"/>
      <c r="DU35" s="26"/>
      <c r="DV35" s="26"/>
      <c r="DW35" s="26"/>
      <c r="DX35" s="26"/>
      <c r="DY35" s="26"/>
      <c r="DZ35" s="26"/>
      <c r="EA35" s="26"/>
      <c r="EB35" s="26"/>
      <c r="EC35" s="26"/>
      <c r="ED35" s="26"/>
      <c r="EE35" s="26"/>
      <c r="EF35" s="26"/>
      <c r="EG35" s="26"/>
      <c r="EH35" s="26"/>
      <c r="EI35" s="26"/>
      <c r="EJ35" s="26"/>
      <c r="EK35" s="26"/>
      <c r="EL35" s="26"/>
      <c r="EM35" s="26"/>
      <c r="EN35" s="26"/>
      <c r="EO35" s="26"/>
      <c r="EP35" s="26"/>
      <c r="EQ35" s="26"/>
      <c r="ER35" s="26"/>
      <c r="ES35" s="26"/>
      <c r="ET35" s="26"/>
      <c r="EU35" s="26"/>
      <c r="EV35" s="26"/>
      <c r="EW35" s="26"/>
      <c r="EX35" s="26"/>
      <c r="EY35" s="26"/>
      <c r="EZ35" s="26"/>
      <c r="FA35" s="26"/>
      <c r="FB35" s="26"/>
      <c r="FC35" s="26"/>
      <c r="FD35" s="26"/>
      <c r="FE35" s="26"/>
      <c r="FF35" s="26"/>
      <c r="FG35" s="26"/>
      <c r="FH35" s="26"/>
      <c r="FI35" s="26"/>
      <c r="FJ35" s="26"/>
      <c r="FK35" s="26"/>
      <c r="FL35" s="26"/>
      <c r="FM35" s="26"/>
      <c r="FN35" s="26"/>
      <c r="FO35" s="26"/>
      <c r="FP35" s="26"/>
      <c r="FQ35" s="26"/>
      <c r="FR35" s="26"/>
      <c r="FS35" s="26"/>
      <c r="FT35" s="26"/>
      <c r="FU35" s="26"/>
      <c r="FV35" s="26"/>
      <c r="FW35" s="26"/>
      <c r="FX35" s="26"/>
      <c r="FY35" s="26"/>
      <c r="FZ35" s="26"/>
      <c r="GA35" s="26"/>
    </row>
    <row r="36" spans="1:183" s="12" customFormat="1" ht="12" customHeight="1" x14ac:dyDescent="0.15">
      <c r="A36" s="17" t="s">
        <v>181</v>
      </c>
      <c r="B36" s="18"/>
      <c r="C36" s="26">
        <f>IF(HLOOKUP(C$10,MANUAL_Look_Up_Table,27,FALSE)&gt;=0.001,HLOOKUP(C$10,MANUAL_Look_Up_Table,27,FALSE),0)</f>
        <v>1.3420383272998164E-3</v>
      </c>
      <c r="D36" s="26">
        <f>IF(HLOOKUP(D$10,MANUAL_Look_Up_Table,27,FALSE)&gt;=0.001,HLOOKUP(D$10,MANUAL_Look_Up_Table,27,FALSE),0)</f>
        <v>0</v>
      </c>
      <c r="E36" s="26">
        <f t="shared" ref="E36:BP36" si="46">IF(HLOOKUP(E$10,MANUAL_Look_Up_Table,27,FALSE)&gt;=0.001,HLOOKUP(E$10,MANUAL_Look_Up_Table,27,FALSE),0)</f>
        <v>1.7853046367431616E-3</v>
      </c>
      <c r="F36" s="26">
        <f t="shared" si="46"/>
        <v>0</v>
      </c>
      <c r="G36" s="26">
        <f t="shared" si="46"/>
        <v>0</v>
      </c>
      <c r="H36" s="26">
        <f t="shared" si="46"/>
        <v>0</v>
      </c>
      <c r="I36" s="26">
        <f t="shared" si="46"/>
        <v>0</v>
      </c>
      <c r="J36" s="26">
        <f t="shared" si="46"/>
        <v>0</v>
      </c>
      <c r="K36" s="26">
        <f t="shared" si="46"/>
        <v>0</v>
      </c>
      <c r="L36" s="26">
        <f t="shared" si="46"/>
        <v>0</v>
      </c>
      <c r="M36" s="26">
        <f t="shared" si="46"/>
        <v>0</v>
      </c>
      <c r="N36" s="26">
        <f t="shared" si="46"/>
        <v>2.8727734467178787E-2</v>
      </c>
      <c r="O36" s="26">
        <f t="shared" si="46"/>
        <v>1.1552659523519121E-3</v>
      </c>
      <c r="P36" s="26">
        <f t="shared" si="46"/>
        <v>1.4161628625349444E-3</v>
      </c>
      <c r="Q36" s="26">
        <f t="shared" si="46"/>
        <v>0</v>
      </c>
      <c r="R36" s="26">
        <f t="shared" si="46"/>
        <v>0</v>
      </c>
      <c r="S36" s="26">
        <f t="shared" si="46"/>
        <v>1.3180497737734433E-3</v>
      </c>
      <c r="T36" s="26">
        <f t="shared" si="46"/>
        <v>0</v>
      </c>
      <c r="U36" s="26">
        <f t="shared" si="46"/>
        <v>0</v>
      </c>
      <c r="V36" s="26">
        <f t="shared" si="46"/>
        <v>0</v>
      </c>
      <c r="W36" s="26">
        <f t="shared" si="46"/>
        <v>4.0923427454996305E-3</v>
      </c>
      <c r="X36" s="26">
        <f t="shared" si="46"/>
        <v>0</v>
      </c>
      <c r="Y36" s="26">
        <f t="shared" si="46"/>
        <v>0</v>
      </c>
      <c r="Z36" s="26">
        <f t="shared" si="46"/>
        <v>0</v>
      </c>
      <c r="AA36" s="26">
        <f t="shared" si="46"/>
        <v>0</v>
      </c>
      <c r="AB36" s="26">
        <f t="shared" si="46"/>
        <v>2.3E-2</v>
      </c>
      <c r="AC36" s="26">
        <f t="shared" si="46"/>
        <v>0</v>
      </c>
      <c r="AD36" s="26">
        <f t="shared" si="46"/>
        <v>0</v>
      </c>
      <c r="AE36" s="26">
        <f t="shared" si="46"/>
        <v>0.76502828079098517</v>
      </c>
      <c r="AF36" s="26">
        <f t="shared" si="46"/>
        <v>0</v>
      </c>
      <c r="AG36" s="26">
        <f t="shared" si="46"/>
        <v>0</v>
      </c>
      <c r="AH36" s="26">
        <f t="shared" si="46"/>
        <v>0</v>
      </c>
      <c r="AI36" s="26">
        <f t="shared" si="46"/>
        <v>0</v>
      </c>
      <c r="AJ36" s="26">
        <f t="shared" si="46"/>
        <v>1.5970674799035676E-3</v>
      </c>
      <c r="AK36" s="26">
        <f t="shared" si="46"/>
        <v>0</v>
      </c>
      <c r="AL36" s="26">
        <f t="shared" si="46"/>
        <v>0</v>
      </c>
      <c r="AM36" s="26">
        <f t="shared" si="46"/>
        <v>0</v>
      </c>
      <c r="AN36" s="26">
        <f t="shared" si="46"/>
        <v>0</v>
      </c>
      <c r="AO36" s="26">
        <f t="shared" si="46"/>
        <v>0</v>
      </c>
      <c r="AP36" s="26">
        <f t="shared" si="46"/>
        <v>0</v>
      </c>
      <c r="AQ36" s="26">
        <f t="shared" si="46"/>
        <v>0</v>
      </c>
      <c r="AR36" s="26">
        <f t="shared" si="46"/>
        <v>0</v>
      </c>
      <c r="AS36" s="26">
        <f t="shared" si="46"/>
        <v>0</v>
      </c>
      <c r="AT36" s="26">
        <f t="shared" si="46"/>
        <v>0</v>
      </c>
      <c r="AU36" s="26">
        <f t="shared" si="46"/>
        <v>0</v>
      </c>
      <c r="AV36" s="26">
        <f t="shared" si="46"/>
        <v>0</v>
      </c>
      <c r="AW36" s="26">
        <f t="shared" si="46"/>
        <v>0</v>
      </c>
      <c r="AX36" s="26">
        <f t="shared" si="46"/>
        <v>0</v>
      </c>
      <c r="AY36" s="26">
        <f t="shared" si="46"/>
        <v>0</v>
      </c>
      <c r="AZ36" s="26">
        <f t="shared" si="46"/>
        <v>0.32279674294978283</v>
      </c>
      <c r="BA36" s="26">
        <f t="shared" si="46"/>
        <v>3.0000000000000005E-3</v>
      </c>
      <c r="BB36" s="26">
        <f t="shared" si="46"/>
        <v>0.32279657573662762</v>
      </c>
      <c r="BC36" s="26">
        <f t="shared" si="46"/>
        <v>6.7690421523473404E-2</v>
      </c>
      <c r="BD36" s="26">
        <f t="shared" si="46"/>
        <v>0.36514623792242124</v>
      </c>
      <c r="BE36" s="26">
        <f t="shared" si="46"/>
        <v>3.0000000000000001E-3</v>
      </c>
      <c r="BF36" s="26">
        <f t="shared" si="46"/>
        <v>3.0000000000000001E-3</v>
      </c>
      <c r="BG36" s="26">
        <f t="shared" si="46"/>
        <v>1.3958653305687445E-3</v>
      </c>
      <c r="BH36" s="26">
        <f t="shared" si="46"/>
        <v>0</v>
      </c>
      <c r="BI36" s="26">
        <f t="shared" si="46"/>
        <v>0</v>
      </c>
      <c r="BJ36" s="26">
        <f t="shared" si="46"/>
        <v>0</v>
      </c>
      <c r="BK36" s="26">
        <f t="shared" si="46"/>
        <v>0</v>
      </c>
      <c r="BL36" s="26">
        <f t="shared" si="46"/>
        <v>0</v>
      </c>
      <c r="BM36" s="26">
        <f t="shared" si="46"/>
        <v>0</v>
      </c>
      <c r="BN36" s="26">
        <f t="shared" si="46"/>
        <v>0</v>
      </c>
      <c r="BO36" s="26">
        <f t="shared" si="46"/>
        <v>0</v>
      </c>
      <c r="BP36" s="26">
        <f t="shared" si="46"/>
        <v>0</v>
      </c>
      <c r="BQ36" s="26">
        <f t="shared" ref="BQ36:CB36" si="47">IF(HLOOKUP(BQ$10,MANUAL_Look_Up_Table,27,FALSE)&gt;=0.001,HLOOKUP(BQ$10,MANUAL_Look_Up_Table,27,FALSE),0)</f>
        <v>1.5945353058785651E-3</v>
      </c>
      <c r="BR36" s="26">
        <f t="shared" si="47"/>
        <v>2.4815187540069483E-3</v>
      </c>
      <c r="BS36" s="26">
        <f t="shared" si="47"/>
        <v>0</v>
      </c>
      <c r="BT36" s="26">
        <f t="shared" si="47"/>
        <v>0</v>
      </c>
      <c r="BU36" s="26">
        <f t="shared" si="47"/>
        <v>0</v>
      </c>
      <c r="BV36" s="26">
        <f t="shared" si="47"/>
        <v>0.32279674294978283</v>
      </c>
      <c r="BW36" s="26">
        <f t="shared" si="47"/>
        <v>0.32279657573662762</v>
      </c>
      <c r="BX36" s="26">
        <f t="shared" si="47"/>
        <v>0</v>
      </c>
      <c r="BY36" s="26">
        <f t="shared" si="47"/>
        <v>8.5783115222851092E-2</v>
      </c>
      <c r="BZ36" s="26">
        <f t="shared" si="47"/>
        <v>0</v>
      </c>
      <c r="CA36" s="26">
        <f t="shared" si="47"/>
        <v>0.36514623792242124</v>
      </c>
      <c r="CB36" s="26">
        <f t="shared" si="47"/>
        <v>3.0000000000000001E-3</v>
      </c>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6"/>
      <c r="DD36" s="26"/>
      <c r="DE36" s="26"/>
      <c r="DF36" s="26"/>
      <c r="DG36" s="26"/>
      <c r="DH36" s="26"/>
      <c r="DI36" s="26"/>
      <c r="DJ36" s="26"/>
      <c r="DK36" s="26"/>
      <c r="DL36" s="26"/>
      <c r="DM36" s="26"/>
      <c r="DN36" s="26"/>
      <c r="DO36" s="26"/>
      <c r="DP36" s="26"/>
      <c r="DQ36" s="26"/>
      <c r="DR36" s="26"/>
      <c r="DS36" s="26"/>
      <c r="DT36" s="26"/>
      <c r="DU36" s="26"/>
      <c r="DV36" s="26"/>
      <c r="DW36" s="26"/>
      <c r="DX36" s="26"/>
      <c r="DY36" s="26"/>
      <c r="DZ36" s="26"/>
      <c r="EA36" s="26"/>
      <c r="EB36" s="26"/>
      <c r="EC36" s="26"/>
      <c r="ED36" s="26"/>
      <c r="EE36" s="26"/>
      <c r="EF36" s="26"/>
      <c r="EG36" s="26"/>
      <c r="EH36" s="26"/>
      <c r="EI36" s="26"/>
      <c r="EJ36" s="26"/>
      <c r="EK36" s="26"/>
      <c r="EL36" s="26"/>
      <c r="EM36" s="26"/>
      <c r="EN36" s="26"/>
      <c r="EO36" s="26"/>
      <c r="EP36" s="26"/>
      <c r="EQ36" s="26"/>
      <c r="ER36" s="26"/>
      <c r="ES36" s="26"/>
      <c r="ET36" s="26"/>
      <c r="EU36" s="26"/>
      <c r="EV36" s="26"/>
      <c r="EW36" s="26"/>
      <c r="EX36" s="26"/>
      <c r="EY36" s="26"/>
      <c r="EZ36" s="26"/>
      <c r="FA36" s="26"/>
      <c r="FB36" s="26"/>
      <c r="FC36" s="26"/>
      <c r="FD36" s="26"/>
      <c r="FE36" s="26"/>
      <c r="FF36" s="26"/>
      <c r="FG36" s="26"/>
      <c r="FH36" s="26"/>
      <c r="FI36" s="26"/>
      <c r="FJ36" s="26"/>
      <c r="FK36" s="26"/>
      <c r="FL36" s="26"/>
      <c r="FM36" s="26"/>
      <c r="FN36" s="26"/>
      <c r="FO36" s="26"/>
      <c r="FP36" s="26"/>
      <c r="FQ36" s="26"/>
      <c r="FR36" s="26"/>
      <c r="FS36" s="26"/>
      <c r="FT36" s="26"/>
      <c r="FU36" s="26"/>
      <c r="FV36" s="26"/>
      <c r="FW36" s="26"/>
      <c r="FX36" s="26"/>
      <c r="FY36" s="26"/>
      <c r="FZ36" s="26"/>
      <c r="GA36" s="26"/>
    </row>
    <row r="37" spans="1:183" s="12" customFormat="1" ht="12" customHeight="1" x14ac:dyDescent="0.15">
      <c r="A37" s="17" t="s">
        <v>182</v>
      </c>
      <c r="B37" s="18"/>
      <c r="C37" s="26">
        <f>IF(HLOOKUP(C$10,MANUAL_Look_Up_Table,28,FALSE)&gt;=0.001,HLOOKUP(C$10,MANUAL_Look_Up_Table,28,FALSE),0)</f>
        <v>0</v>
      </c>
      <c r="D37" s="26">
        <f>IF(HLOOKUP(D$10,MANUAL_Look_Up_Table,28,FALSE)&gt;=0.001,HLOOKUP(D$10,MANUAL_Look_Up_Table,28,FALSE),0)</f>
        <v>0</v>
      </c>
      <c r="E37" s="26">
        <f t="shared" ref="E37:BP37" si="48">IF(HLOOKUP(E$10,MANUAL_Look_Up_Table,28,FALSE)&gt;=0.001,HLOOKUP(E$10,MANUAL_Look_Up_Table,28,FALSE),0)</f>
        <v>0</v>
      </c>
      <c r="F37" s="26">
        <f t="shared" si="48"/>
        <v>0</v>
      </c>
      <c r="G37" s="26">
        <f t="shared" si="48"/>
        <v>0</v>
      </c>
      <c r="H37" s="26">
        <f t="shared" si="48"/>
        <v>0</v>
      </c>
      <c r="I37" s="26">
        <f t="shared" si="48"/>
        <v>0</v>
      </c>
      <c r="J37" s="26">
        <f t="shared" si="48"/>
        <v>0</v>
      </c>
      <c r="K37" s="26">
        <f t="shared" si="48"/>
        <v>0</v>
      </c>
      <c r="L37" s="26">
        <f t="shared" si="48"/>
        <v>0</v>
      </c>
      <c r="M37" s="26">
        <f t="shared" si="48"/>
        <v>0</v>
      </c>
      <c r="N37" s="26">
        <f t="shared" si="48"/>
        <v>0</v>
      </c>
      <c r="O37" s="26">
        <f t="shared" si="48"/>
        <v>0</v>
      </c>
      <c r="P37" s="26">
        <f t="shared" si="48"/>
        <v>0</v>
      </c>
      <c r="Q37" s="26">
        <f t="shared" si="48"/>
        <v>0</v>
      </c>
      <c r="R37" s="26">
        <f t="shared" si="48"/>
        <v>0</v>
      </c>
      <c r="S37" s="26">
        <f t="shared" si="48"/>
        <v>0</v>
      </c>
      <c r="T37" s="26">
        <f t="shared" si="48"/>
        <v>0</v>
      </c>
      <c r="U37" s="26">
        <f t="shared" si="48"/>
        <v>0</v>
      </c>
      <c r="V37" s="26">
        <f t="shared" si="48"/>
        <v>0</v>
      </c>
      <c r="W37" s="26">
        <f t="shared" si="48"/>
        <v>0</v>
      </c>
      <c r="X37" s="26">
        <f t="shared" si="48"/>
        <v>0</v>
      </c>
      <c r="Y37" s="26">
        <f t="shared" si="48"/>
        <v>0</v>
      </c>
      <c r="Z37" s="26">
        <f t="shared" si="48"/>
        <v>0</v>
      </c>
      <c r="AA37" s="26">
        <f t="shared" si="48"/>
        <v>0</v>
      </c>
      <c r="AB37" s="26">
        <f t="shared" si="48"/>
        <v>0</v>
      </c>
      <c r="AC37" s="26">
        <f t="shared" si="48"/>
        <v>0</v>
      </c>
      <c r="AD37" s="26">
        <f t="shared" si="48"/>
        <v>0</v>
      </c>
      <c r="AE37" s="26">
        <f t="shared" si="48"/>
        <v>1.6683474371903362E-2</v>
      </c>
      <c r="AF37" s="26">
        <f t="shared" si="48"/>
        <v>0</v>
      </c>
      <c r="AG37" s="26">
        <f t="shared" si="48"/>
        <v>0</v>
      </c>
      <c r="AH37" s="26">
        <f t="shared" si="48"/>
        <v>0</v>
      </c>
      <c r="AI37" s="26">
        <f t="shared" si="48"/>
        <v>0</v>
      </c>
      <c r="AJ37" s="26">
        <f t="shared" si="48"/>
        <v>0</v>
      </c>
      <c r="AK37" s="26">
        <f t="shared" si="48"/>
        <v>0</v>
      </c>
      <c r="AL37" s="26">
        <f t="shared" si="48"/>
        <v>0</v>
      </c>
      <c r="AM37" s="26">
        <f t="shared" si="48"/>
        <v>0</v>
      </c>
      <c r="AN37" s="26">
        <f t="shared" si="48"/>
        <v>0</v>
      </c>
      <c r="AO37" s="26">
        <f t="shared" si="48"/>
        <v>0</v>
      </c>
      <c r="AP37" s="26">
        <f t="shared" si="48"/>
        <v>0</v>
      </c>
      <c r="AQ37" s="26">
        <f t="shared" si="48"/>
        <v>0</v>
      </c>
      <c r="AR37" s="26">
        <f t="shared" si="48"/>
        <v>0</v>
      </c>
      <c r="AS37" s="26">
        <f t="shared" si="48"/>
        <v>0</v>
      </c>
      <c r="AT37" s="26">
        <f t="shared" si="48"/>
        <v>0</v>
      </c>
      <c r="AU37" s="26">
        <f t="shared" si="48"/>
        <v>0</v>
      </c>
      <c r="AV37" s="26">
        <f t="shared" si="48"/>
        <v>0</v>
      </c>
      <c r="AW37" s="26">
        <f t="shared" si="48"/>
        <v>0</v>
      </c>
      <c r="AX37" s="26">
        <f t="shared" si="48"/>
        <v>0</v>
      </c>
      <c r="AY37" s="26">
        <f t="shared" si="48"/>
        <v>0</v>
      </c>
      <c r="AZ37" s="26">
        <f t="shared" si="48"/>
        <v>7.0394406632503662E-3</v>
      </c>
      <c r="BA37" s="26">
        <f t="shared" si="48"/>
        <v>0</v>
      </c>
      <c r="BB37" s="26">
        <f t="shared" si="48"/>
        <v>7.0394370167232243E-3</v>
      </c>
      <c r="BC37" s="26">
        <f t="shared" si="48"/>
        <v>0</v>
      </c>
      <c r="BD37" s="26">
        <f t="shared" si="48"/>
        <v>4.4209461413952718E-2</v>
      </c>
      <c r="BE37" s="26">
        <f t="shared" si="48"/>
        <v>0</v>
      </c>
      <c r="BF37" s="26">
        <f t="shared" si="48"/>
        <v>0</v>
      </c>
      <c r="BG37" s="26">
        <f t="shared" si="48"/>
        <v>0</v>
      </c>
      <c r="BH37" s="26">
        <f t="shared" si="48"/>
        <v>0</v>
      </c>
      <c r="BI37" s="26">
        <f t="shared" si="48"/>
        <v>0</v>
      </c>
      <c r="BJ37" s="26">
        <f t="shared" si="48"/>
        <v>0</v>
      </c>
      <c r="BK37" s="26">
        <f t="shared" si="48"/>
        <v>0</v>
      </c>
      <c r="BL37" s="26">
        <f t="shared" si="48"/>
        <v>0</v>
      </c>
      <c r="BM37" s="26">
        <f t="shared" si="48"/>
        <v>0</v>
      </c>
      <c r="BN37" s="26">
        <f t="shared" si="48"/>
        <v>0</v>
      </c>
      <c r="BO37" s="26">
        <f t="shared" si="48"/>
        <v>0</v>
      </c>
      <c r="BP37" s="26">
        <f t="shared" si="48"/>
        <v>0</v>
      </c>
      <c r="BQ37" s="26">
        <f t="shared" ref="BQ37:CB37" si="49">IF(HLOOKUP(BQ$10,MANUAL_Look_Up_Table,28,FALSE)&gt;=0.001,HLOOKUP(BQ$10,MANUAL_Look_Up_Table,28,FALSE),0)</f>
        <v>0</v>
      </c>
      <c r="BR37" s="26">
        <f t="shared" si="49"/>
        <v>0</v>
      </c>
      <c r="BS37" s="26">
        <f t="shared" si="49"/>
        <v>0</v>
      </c>
      <c r="BT37" s="26">
        <f t="shared" si="49"/>
        <v>0</v>
      </c>
      <c r="BU37" s="26">
        <f t="shared" si="49"/>
        <v>0</v>
      </c>
      <c r="BV37" s="26">
        <f t="shared" si="49"/>
        <v>7.0394406632503662E-3</v>
      </c>
      <c r="BW37" s="26">
        <f t="shared" si="49"/>
        <v>7.0394370167232243E-3</v>
      </c>
      <c r="BX37" s="26">
        <f t="shared" si="49"/>
        <v>0</v>
      </c>
      <c r="BY37" s="26">
        <f t="shared" si="49"/>
        <v>1.8707287564359721E-3</v>
      </c>
      <c r="BZ37" s="26">
        <f t="shared" si="49"/>
        <v>0</v>
      </c>
      <c r="CA37" s="26">
        <f t="shared" si="49"/>
        <v>4.4209461413952718E-2</v>
      </c>
      <c r="CB37" s="26">
        <f t="shared" si="49"/>
        <v>0</v>
      </c>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6"/>
      <c r="DD37" s="26"/>
      <c r="DE37" s="26"/>
      <c r="DF37" s="26"/>
      <c r="DG37" s="26"/>
      <c r="DH37" s="26"/>
      <c r="DI37" s="26"/>
      <c r="DJ37" s="26"/>
      <c r="DK37" s="26"/>
      <c r="DL37" s="26"/>
      <c r="DM37" s="26"/>
      <c r="DN37" s="26"/>
      <c r="DO37" s="26"/>
      <c r="DP37" s="26"/>
      <c r="DQ37" s="26"/>
      <c r="DR37" s="26"/>
      <c r="DS37" s="26"/>
      <c r="DT37" s="26"/>
      <c r="DU37" s="26"/>
      <c r="DV37" s="26"/>
      <c r="DW37" s="26"/>
      <c r="DX37" s="26"/>
      <c r="DY37" s="26"/>
      <c r="DZ37" s="26"/>
      <c r="EA37" s="26"/>
      <c r="EB37" s="26"/>
      <c r="EC37" s="26"/>
      <c r="ED37" s="26"/>
      <c r="EE37" s="26"/>
      <c r="EF37" s="26"/>
      <c r="EG37" s="26"/>
      <c r="EH37" s="26"/>
      <c r="EI37" s="26"/>
      <c r="EJ37" s="26"/>
      <c r="EK37" s="26"/>
      <c r="EL37" s="26"/>
      <c r="EM37" s="26"/>
      <c r="EN37" s="26"/>
      <c r="EO37" s="26"/>
      <c r="EP37" s="26"/>
      <c r="EQ37" s="26"/>
      <c r="ER37" s="26"/>
      <c r="ES37" s="26"/>
      <c r="ET37" s="26"/>
      <c r="EU37" s="26"/>
      <c r="EV37" s="26"/>
      <c r="EW37" s="26"/>
      <c r="EX37" s="26"/>
      <c r="EY37" s="26"/>
      <c r="EZ37" s="26"/>
      <c r="FA37" s="26"/>
      <c r="FB37" s="26"/>
      <c r="FC37" s="26"/>
      <c r="FD37" s="26"/>
      <c r="FE37" s="26"/>
      <c r="FF37" s="26"/>
      <c r="FG37" s="26"/>
      <c r="FH37" s="26"/>
      <c r="FI37" s="26"/>
      <c r="FJ37" s="26"/>
      <c r="FK37" s="26"/>
      <c r="FL37" s="26"/>
      <c r="FM37" s="26"/>
      <c r="FN37" s="26"/>
      <c r="FO37" s="26"/>
      <c r="FP37" s="26"/>
      <c r="FQ37" s="26"/>
      <c r="FR37" s="26"/>
      <c r="FS37" s="26"/>
      <c r="FT37" s="26"/>
      <c r="FU37" s="26"/>
      <c r="FV37" s="26"/>
      <c r="FW37" s="26"/>
      <c r="FX37" s="26"/>
      <c r="FY37" s="26"/>
      <c r="FZ37" s="26"/>
      <c r="GA37" s="26"/>
    </row>
    <row r="38" spans="1:183" s="12" customFormat="1" ht="12" customHeight="1" x14ac:dyDescent="0.15">
      <c r="A38" s="17" t="s">
        <v>183</v>
      </c>
      <c r="B38" s="18"/>
      <c r="C38" s="26">
        <f>IF(HLOOKUP(C$10,MANUAL_Look_Up_Table,29,FALSE)&gt;=0.001,HLOOKUP(C$10,MANUAL_Look_Up_Table,29,FALSE),0)</f>
        <v>0</v>
      </c>
      <c r="D38" s="26">
        <f>IF(HLOOKUP(D$10,MANUAL_Look_Up_Table,29,FALSE)&gt;=0.001,HLOOKUP(D$10,MANUAL_Look_Up_Table,29,FALSE),0)</f>
        <v>0</v>
      </c>
      <c r="E38" s="26">
        <f t="shared" ref="E38:BP38" si="50">IF(HLOOKUP(E$10,MANUAL_Look_Up_Table,29,FALSE)&gt;=0.001,HLOOKUP(E$10,MANUAL_Look_Up_Table,29,FALSE),0)</f>
        <v>0</v>
      </c>
      <c r="F38" s="26">
        <f t="shared" si="50"/>
        <v>0</v>
      </c>
      <c r="G38" s="26">
        <f t="shared" si="50"/>
        <v>0</v>
      </c>
      <c r="H38" s="26">
        <f t="shared" si="50"/>
        <v>0</v>
      </c>
      <c r="I38" s="26">
        <f t="shared" si="50"/>
        <v>0</v>
      </c>
      <c r="J38" s="26">
        <f t="shared" si="50"/>
        <v>0</v>
      </c>
      <c r="K38" s="26">
        <f t="shared" si="50"/>
        <v>0</v>
      </c>
      <c r="L38" s="26">
        <f t="shared" si="50"/>
        <v>0</v>
      </c>
      <c r="M38" s="26">
        <f t="shared" si="50"/>
        <v>0</v>
      </c>
      <c r="N38" s="26">
        <f t="shared" si="50"/>
        <v>0</v>
      </c>
      <c r="O38" s="26">
        <f t="shared" si="50"/>
        <v>0</v>
      </c>
      <c r="P38" s="26">
        <f t="shared" si="50"/>
        <v>0</v>
      </c>
      <c r="Q38" s="26">
        <f t="shared" si="50"/>
        <v>0</v>
      </c>
      <c r="R38" s="26">
        <f t="shared" si="50"/>
        <v>0</v>
      </c>
      <c r="S38" s="26">
        <f t="shared" si="50"/>
        <v>0</v>
      </c>
      <c r="T38" s="26">
        <f t="shared" si="50"/>
        <v>0</v>
      </c>
      <c r="U38" s="26">
        <f t="shared" si="50"/>
        <v>0</v>
      </c>
      <c r="V38" s="26">
        <f t="shared" si="50"/>
        <v>0</v>
      </c>
      <c r="W38" s="26">
        <f t="shared" si="50"/>
        <v>0</v>
      </c>
      <c r="X38" s="26">
        <f t="shared" si="50"/>
        <v>0</v>
      </c>
      <c r="Y38" s="26">
        <f t="shared" si="50"/>
        <v>0</v>
      </c>
      <c r="Z38" s="26">
        <f t="shared" si="50"/>
        <v>0</v>
      </c>
      <c r="AA38" s="26">
        <f t="shared" si="50"/>
        <v>0</v>
      </c>
      <c r="AB38" s="26">
        <f t="shared" si="50"/>
        <v>0</v>
      </c>
      <c r="AC38" s="26">
        <f t="shared" si="50"/>
        <v>0</v>
      </c>
      <c r="AD38" s="26">
        <f t="shared" si="50"/>
        <v>0</v>
      </c>
      <c r="AE38" s="26">
        <f t="shared" si="50"/>
        <v>0</v>
      </c>
      <c r="AF38" s="26">
        <f t="shared" si="50"/>
        <v>0</v>
      </c>
      <c r="AG38" s="26">
        <f t="shared" si="50"/>
        <v>0</v>
      </c>
      <c r="AH38" s="26">
        <f t="shared" si="50"/>
        <v>0</v>
      </c>
      <c r="AI38" s="26">
        <f t="shared" si="50"/>
        <v>0</v>
      </c>
      <c r="AJ38" s="26">
        <f t="shared" si="50"/>
        <v>0</v>
      </c>
      <c r="AK38" s="26">
        <f t="shared" si="50"/>
        <v>0</v>
      </c>
      <c r="AL38" s="26">
        <f t="shared" si="50"/>
        <v>0</v>
      </c>
      <c r="AM38" s="26">
        <f t="shared" si="50"/>
        <v>0</v>
      </c>
      <c r="AN38" s="26">
        <f t="shared" si="50"/>
        <v>0</v>
      </c>
      <c r="AO38" s="26">
        <f t="shared" si="50"/>
        <v>0</v>
      </c>
      <c r="AP38" s="26">
        <f t="shared" si="50"/>
        <v>0</v>
      </c>
      <c r="AQ38" s="26">
        <f t="shared" si="50"/>
        <v>0</v>
      </c>
      <c r="AR38" s="26">
        <f t="shared" si="50"/>
        <v>0</v>
      </c>
      <c r="AS38" s="26">
        <f t="shared" si="50"/>
        <v>0</v>
      </c>
      <c r="AT38" s="26">
        <f t="shared" si="50"/>
        <v>0</v>
      </c>
      <c r="AU38" s="26">
        <f t="shared" si="50"/>
        <v>0</v>
      </c>
      <c r="AV38" s="26">
        <f t="shared" si="50"/>
        <v>0</v>
      </c>
      <c r="AW38" s="26">
        <f t="shared" si="50"/>
        <v>0</v>
      </c>
      <c r="AX38" s="26">
        <f t="shared" si="50"/>
        <v>0</v>
      </c>
      <c r="AY38" s="26">
        <f t="shared" si="50"/>
        <v>0</v>
      </c>
      <c r="AZ38" s="26">
        <f t="shared" si="50"/>
        <v>0</v>
      </c>
      <c r="BA38" s="26">
        <f t="shared" si="50"/>
        <v>0</v>
      </c>
      <c r="BB38" s="26">
        <f t="shared" si="50"/>
        <v>0</v>
      </c>
      <c r="BC38" s="26">
        <f t="shared" si="50"/>
        <v>0</v>
      </c>
      <c r="BD38" s="26">
        <f t="shared" si="50"/>
        <v>0</v>
      </c>
      <c r="BE38" s="26">
        <f t="shared" si="50"/>
        <v>0</v>
      </c>
      <c r="BF38" s="26">
        <f t="shared" si="50"/>
        <v>0</v>
      </c>
      <c r="BG38" s="26">
        <f t="shared" si="50"/>
        <v>0</v>
      </c>
      <c r="BH38" s="26">
        <f t="shared" si="50"/>
        <v>0</v>
      </c>
      <c r="BI38" s="26">
        <f t="shared" si="50"/>
        <v>0</v>
      </c>
      <c r="BJ38" s="26">
        <f t="shared" si="50"/>
        <v>0</v>
      </c>
      <c r="BK38" s="26">
        <f t="shared" si="50"/>
        <v>0</v>
      </c>
      <c r="BL38" s="26">
        <f t="shared" si="50"/>
        <v>0</v>
      </c>
      <c r="BM38" s="26">
        <f t="shared" si="50"/>
        <v>0</v>
      </c>
      <c r="BN38" s="26">
        <f t="shared" si="50"/>
        <v>0</v>
      </c>
      <c r="BO38" s="26">
        <f t="shared" si="50"/>
        <v>0</v>
      </c>
      <c r="BP38" s="26">
        <f t="shared" si="50"/>
        <v>0</v>
      </c>
      <c r="BQ38" s="26">
        <f t="shared" ref="BQ38:CB38" si="51">IF(HLOOKUP(BQ$10,MANUAL_Look_Up_Table,29,FALSE)&gt;=0.001,HLOOKUP(BQ$10,MANUAL_Look_Up_Table,29,FALSE),0)</f>
        <v>0</v>
      </c>
      <c r="BR38" s="26">
        <f t="shared" si="51"/>
        <v>0</v>
      </c>
      <c r="BS38" s="26">
        <f t="shared" si="51"/>
        <v>0</v>
      </c>
      <c r="BT38" s="26">
        <f t="shared" si="51"/>
        <v>0</v>
      </c>
      <c r="BU38" s="26">
        <f t="shared" si="51"/>
        <v>0</v>
      </c>
      <c r="BV38" s="26">
        <f t="shared" si="51"/>
        <v>0</v>
      </c>
      <c r="BW38" s="26">
        <f t="shared" si="51"/>
        <v>0</v>
      </c>
      <c r="BX38" s="26">
        <f t="shared" si="51"/>
        <v>0</v>
      </c>
      <c r="BY38" s="26">
        <f t="shared" si="51"/>
        <v>0</v>
      </c>
      <c r="BZ38" s="26">
        <f t="shared" si="51"/>
        <v>0</v>
      </c>
      <c r="CA38" s="26">
        <f t="shared" si="51"/>
        <v>0</v>
      </c>
      <c r="CB38" s="26">
        <f t="shared" si="51"/>
        <v>0</v>
      </c>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6"/>
      <c r="DD38" s="26"/>
      <c r="DE38" s="26"/>
      <c r="DF38" s="26"/>
      <c r="DG38" s="26"/>
      <c r="DH38" s="26"/>
      <c r="DI38" s="26"/>
      <c r="DJ38" s="26"/>
      <c r="DK38" s="26"/>
      <c r="DL38" s="26"/>
      <c r="DM38" s="26"/>
      <c r="DN38" s="26"/>
      <c r="DO38" s="26"/>
      <c r="DP38" s="26"/>
      <c r="DQ38" s="26"/>
      <c r="DR38" s="26"/>
      <c r="DS38" s="26"/>
      <c r="DT38" s="26"/>
      <c r="DU38" s="26"/>
      <c r="DV38" s="26"/>
      <c r="DW38" s="26"/>
      <c r="DX38" s="26"/>
      <c r="DY38" s="26"/>
      <c r="DZ38" s="26"/>
      <c r="EA38" s="26"/>
      <c r="EB38" s="26"/>
      <c r="EC38" s="26"/>
      <c r="ED38" s="26"/>
      <c r="EE38" s="26"/>
      <c r="EF38" s="26"/>
      <c r="EG38" s="26"/>
      <c r="EH38" s="26"/>
      <c r="EI38" s="26"/>
      <c r="EJ38" s="26"/>
      <c r="EK38" s="26"/>
      <c r="EL38" s="26"/>
      <c r="EM38" s="26"/>
      <c r="EN38" s="26"/>
      <c r="EO38" s="26"/>
      <c r="EP38" s="26"/>
      <c r="EQ38" s="26"/>
      <c r="ER38" s="26"/>
      <c r="ES38" s="26"/>
      <c r="ET38" s="26"/>
      <c r="EU38" s="26"/>
      <c r="EV38" s="26"/>
      <c r="EW38" s="26"/>
      <c r="EX38" s="26"/>
      <c r="EY38" s="26"/>
      <c r="EZ38" s="26"/>
      <c r="FA38" s="26"/>
      <c r="FB38" s="26"/>
      <c r="FC38" s="26"/>
      <c r="FD38" s="26"/>
      <c r="FE38" s="26"/>
      <c r="FF38" s="26"/>
      <c r="FG38" s="26"/>
      <c r="FH38" s="26"/>
      <c r="FI38" s="26"/>
      <c r="FJ38" s="26"/>
      <c r="FK38" s="26"/>
      <c r="FL38" s="26"/>
      <c r="FM38" s="26"/>
      <c r="FN38" s="26"/>
      <c r="FO38" s="26"/>
      <c r="FP38" s="26"/>
      <c r="FQ38" s="26"/>
      <c r="FR38" s="26"/>
      <c r="FS38" s="26"/>
      <c r="FT38" s="26"/>
      <c r="FU38" s="26"/>
      <c r="FV38" s="26"/>
      <c r="FW38" s="26"/>
      <c r="FX38" s="26"/>
      <c r="FY38" s="26"/>
      <c r="FZ38" s="26"/>
      <c r="GA38" s="26"/>
    </row>
    <row r="39" spans="1:183" s="12" customFormat="1" ht="12" customHeight="1" x14ac:dyDescent="0.15">
      <c r="A39" s="17" t="s">
        <v>184</v>
      </c>
      <c r="B39" s="18"/>
      <c r="C39" s="26">
        <f>IF(HLOOKUP(C$10,MANUAL_Look_Up_Table,30,FALSE)&gt;=0.001,HLOOKUP(C$10,MANUAL_Look_Up_Table,30,FALSE),0)</f>
        <v>0</v>
      </c>
      <c r="D39" s="26">
        <f>IF(HLOOKUP(D$10,MANUAL_Look_Up_Table,30,FALSE)&gt;=0.001,HLOOKUP(D$10,MANUAL_Look_Up_Table,30,FALSE),0)</f>
        <v>0</v>
      </c>
      <c r="E39" s="26">
        <f t="shared" ref="E39:BP39" si="52">IF(HLOOKUP(E$10,MANUAL_Look_Up_Table,30,FALSE)&gt;=0.001,HLOOKUP(E$10,MANUAL_Look_Up_Table,30,FALSE),0)</f>
        <v>0</v>
      </c>
      <c r="F39" s="26">
        <f t="shared" si="52"/>
        <v>0</v>
      </c>
      <c r="G39" s="26">
        <f t="shared" si="52"/>
        <v>0</v>
      </c>
      <c r="H39" s="26">
        <f t="shared" si="52"/>
        <v>0</v>
      </c>
      <c r="I39" s="26">
        <f t="shared" si="52"/>
        <v>0</v>
      </c>
      <c r="J39" s="26">
        <f t="shared" si="52"/>
        <v>0</v>
      </c>
      <c r="K39" s="26">
        <f t="shared" si="52"/>
        <v>0</v>
      </c>
      <c r="L39" s="26">
        <f t="shared" si="52"/>
        <v>0</v>
      </c>
      <c r="M39" s="26">
        <f t="shared" si="52"/>
        <v>0</v>
      </c>
      <c r="N39" s="26">
        <f t="shared" si="52"/>
        <v>0</v>
      </c>
      <c r="O39" s="26">
        <f t="shared" si="52"/>
        <v>0</v>
      </c>
      <c r="P39" s="26">
        <f t="shared" si="52"/>
        <v>0</v>
      </c>
      <c r="Q39" s="26">
        <f t="shared" si="52"/>
        <v>0</v>
      </c>
      <c r="R39" s="26">
        <f t="shared" si="52"/>
        <v>0</v>
      </c>
      <c r="S39" s="26">
        <f t="shared" si="52"/>
        <v>0</v>
      </c>
      <c r="T39" s="26">
        <f t="shared" si="52"/>
        <v>0</v>
      </c>
      <c r="U39" s="26">
        <f t="shared" si="52"/>
        <v>0</v>
      </c>
      <c r="V39" s="26">
        <f t="shared" si="52"/>
        <v>0</v>
      </c>
      <c r="W39" s="26">
        <f t="shared" si="52"/>
        <v>0</v>
      </c>
      <c r="X39" s="26">
        <f t="shared" si="52"/>
        <v>7.0452509672132169E-3</v>
      </c>
      <c r="Y39" s="26">
        <f t="shared" si="52"/>
        <v>5.5781677746288725E-3</v>
      </c>
      <c r="Z39" s="26">
        <f t="shared" si="52"/>
        <v>2.6773372017485763E-3</v>
      </c>
      <c r="AA39" s="26">
        <f t="shared" si="52"/>
        <v>2.6773372017485763E-3</v>
      </c>
      <c r="AB39" s="26">
        <f t="shared" si="52"/>
        <v>0</v>
      </c>
      <c r="AC39" s="26">
        <f t="shared" si="52"/>
        <v>0</v>
      </c>
      <c r="AD39" s="26">
        <f t="shared" si="52"/>
        <v>0</v>
      </c>
      <c r="AE39" s="26">
        <f t="shared" si="52"/>
        <v>0</v>
      </c>
      <c r="AF39" s="26">
        <f t="shared" si="52"/>
        <v>0</v>
      </c>
      <c r="AG39" s="26">
        <f t="shared" si="52"/>
        <v>9.3682101639436785E-2</v>
      </c>
      <c r="AH39" s="26">
        <f t="shared" si="52"/>
        <v>0</v>
      </c>
      <c r="AI39" s="26">
        <f t="shared" si="52"/>
        <v>0</v>
      </c>
      <c r="AJ39" s="26">
        <f t="shared" si="52"/>
        <v>0</v>
      </c>
      <c r="AK39" s="26">
        <f t="shared" si="52"/>
        <v>0</v>
      </c>
      <c r="AL39" s="26">
        <f t="shared" si="52"/>
        <v>0</v>
      </c>
      <c r="AM39" s="26">
        <f t="shared" si="52"/>
        <v>0</v>
      </c>
      <c r="AN39" s="26">
        <f t="shared" si="52"/>
        <v>0</v>
      </c>
      <c r="AO39" s="26">
        <f t="shared" si="52"/>
        <v>0</v>
      </c>
      <c r="AP39" s="26">
        <f t="shared" si="52"/>
        <v>0</v>
      </c>
      <c r="AQ39" s="26">
        <f t="shared" si="52"/>
        <v>0</v>
      </c>
      <c r="AR39" s="26">
        <f t="shared" si="52"/>
        <v>0</v>
      </c>
      <c r="AS39" s="26">
        <f t="shared" si="52"/>
        <v>0</v>
      </c>
      <c r="AT39" s="26">
        <f t="shared" si="52"/>
        <v>0</v>
      </c>
      <c r="AU39" s="26">
        <f t="shared" si="52"/>
        <v>0</v>
      </c>
      <c r="AV39" s="26">
        <f t="shared" si="52"/>
        <v>0</v>
      </c>
      <c r="AW39" s="26">
        <f t="shared" si="52"/>
        <v>0</v>
      </c>
      <c r="AX39" s="26">
        <f t="shared" si="52"/>
        <v>0</v>
      </c>
      <c r="AY39" s="26">
        <f t="shared" si="52"/>
        <v>0</v>
      </c>
      <c r="AZ39" s="26">
        <f t="shared" si="52"/>
        <v>0</v>
      </c>
      <c r="BA39" s="26">
        <f t="shared" si="52"/>
        <v>0</v>
      </c>
      <c r="BB39" s="26">
        <f t="shared" si="52"/>
        <v>0</v>
      </c>
      <c r="BC39" s="26">
        <f t="shared" si="52"/>
        <v>0</v>
      </c>
      <c r="BD39" s="26">
        <f t="shared" si="52"/>
        <v>0</v>
      </c>
      <c r="BE39" s="26">
        <f t="shared" si="52"/>
        <v>0</v>
      </c>
      <c r="BF39" s="26">
        <f t="shared" si="52"/>
        <v>0</v>
      </c>
      <c r="BG39" s="26">
        <f t="shared" si="52"/>
        <v>0</v>
      </c>
      <c r="BH39" s="26">
        <f t="shared" si="52"/>
        <v>0</v>
      </c>
      <c r="BI39" s="26">
        <f t="shared" si="52"/>
        <v>0</v>
      </c>
      <c r="BJ39" s="26">
        <f t="shared" si="52"/>
        <v>0</v>
      </c>
      <c r="BK39" s="26">
        <f t="shared" si="52"/>
        <v>0</v>
      </c>
      <c r="BL39" s="26">
        <f t="shared" si="52"/>
        <v>0</v>
      </c>
      <c r="BM39" s="26">
        <f t="shared" si="52"/>
        <v>0</v>
      </c>
      <c r="BN39" s="26">
        <f t="shared" si="52"/>
        <v>0</v>
      </c>
      <c r="BO39" s="26">
        <f t="shared" si="52"/>
        <v>0</v>
      </c>
      <c r="BP39" s="26">
        <f t="shared" si="52"/>
        <v>0</v>
      </c>
      <c r="BQ39" s="26">
        <f t="shared" ref="BQ39:CB39" si="53">IF(HLOOKUP(BQ$10,MANUAL_Look_Up_Table,30,FALSE)&gt;=0.001,HLOOKUP(BQ$10,MANUAL_Look_Up_Table,30,FALSE),0)</f>
        <v>0</v>
      </c>
      <c r="BR39" s="26">
        <f t="shared" si="53"/>
        <v>0</v>
      </c>
      <c r="BS39" s="26">
        <f t="shared" si="53"/>
        <v>0</v>
      </c>
      <c r="BT39" s="26">
        <f t="shared" si="53"/>
        <v>0</v>
      </c>
      <c r="BU39" s="26">
        <f t="shared" si="53"/>
        <v>0</v>
      </c>
      <c r="BV39" s="26">
        <f t="shared" si="53"/>
        <v>0</v>
      </c>
      <c r="BW39" s="26">
        <f t="shared" si="53"/>
        <v>0</v>
      </c>
      <c r="BX39" s="26">
        <f t="shared" si="53"/>
        <v>0</v>
      </c>
      <c r="BY39" s="26">
        <f t="shared" si="53"/>
        <v>0</v>
      </c>
      <c r="BZ39" s="26">
        <f t="shared" si="53"/>
        <v>0</v>
      </c>
      <c r="CA39" s="26">
        <f t="shared" si="53"/>
        <v>0</v>
      </c>
      <c r="CB39" s="26">
        <f t="shared" si="53"/>
        <v>0</v>
      </c>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6"/>
      <c r="DD39" s="26"/>
      <c r="DE39" s="26"/>
      <c r="DF39" s="26"/>
      <c r="DG39" s="26"/>
      <c r="DH39" s="26"/>
      <c r="DI39" s="26"/>
      <c r="DJ39" s="26"/>
      <c r="DK39" s="26"/>
      <c r="DL39" s="26"/>
      <c r="DM39" s="26"/>
      <c r="DN39" s="26"/>
      <c r="DO39" s="26"/>
      <c r="DP39" s="26"/>
      <c r="DQ39" s="26"/>
      <c r="DR39" s="26"/>
      <c r="DS39" s="26"/>
      <c r="DT39" s="26"/>
      <c r="DU39" s="26"/>
      <c r="DV39" s="26"/>
      <c r="DW39" s="26"/>
      <c r="DX39" s="26"/>
      <c r="DY39" s="26"/>
      <c r="DZ39" s="26"/>
      <c r="EA39" s="26"/>
      <c r="EB39" s="26"/>
      <c r="EC39" s="26"/>
      <c r="ED39" s="26"/>
      <c r="EE39" s="26"/>
      <c r="EF39" s="26"/>
      <c r="EG39" s="26"/>
      <c r="EH39" s="26"/>
      <c r="EI39" s="26"/>
      <c r="EJ39" s="26"/>
      <c r="EK39" s="26"/>
      <c r="EL39" s="26"/>
      <c r="EM39" s="26"/>
      <c r="EN39" s="26"/>
      <c r="EO39" s="26"/>
      <c r="EP39" s="26"/>
      <c r="EQ39" s="26"/>
      <c r="ER39" s="26"/>
      <c r="ES39" s="26"/>
      <c r="ET39" s="26"/>
      <c r="EU39" s="26"/>
      <c r="EV39" s="26"/>
      <c r="EW39" s="26"/>
      <c r="EX39" s="26"/>
      <c r="EY39" s="26"/>
      <c r="EZ39" s="26"/>
      <c r="FA39" s="26"/>
      <c r="FB39" s="26"/>
      <c r="FC39" s="26"/>
      <c r="FD39" s="26"/>
      <c r="FE39" s="26"/>
      <c r="FF39" s="26"/>
      <c r="FG39" s="26"/>
      <c r="FH39" s="26"/>
      <c r="FI39" s="26"/>
      <c r="FJ39" s="26"/>
      <c r="FK39" s="26"/>
      <c r="FL39" s="26"/>
      <c r="FM39" s="26"/>
      <c r="FN39" s="26"/>
      <c r="FO39" s="26"/>
      <c r="FP39" s="26"/>
      <c r="FQ39" s="26"/>
      <c r="FR39" s="26"/>
      <c r="FS39" s="26"/>
      <c r="FT39" s="26"/>
      <c r="FU39" s="26"/>
      <c r="FV39" s="26"/>
      <c r="FW39" s="26"/>
      <c r="FX39" s="26"/>
      <c r="FY39" s="26"/>
      <c r="FZ39" s="26"/>
      <c r="GA39" s="26"/>
    </row>
    <row r="40" spans="1:183" s="24" customFormat="1" ht="12" customHeight="1" thickBot="1" x14ac:dyDescent="0.2">
      <c r="A40" s="19" t="s">
        <v>825</v>
      </c>
      <c r="B40" s="22"/>
      <c r="C40" s="26">
        <f>IF(HLOOKUP(C$10,MANUAL_Look_Up_Table,31,FALSE)&gt;=0.001,HLOOKUP(C$10,MANUAL_Look_Up_Table,31,FALSE),0)</f>
        <v>0</v>
      </c>
      <c r="D40" s="26">
        <f>IF(HLOOKUP(D$10,MANUAL_Look_Up_Table,31,FALSE)&gt;=0.001,HLOOKUP(D$10,MANUAL_Look_Up_Table,31,FALSE),0)</f>
        <v>0</v>
      </c>
      <c r="E40" s="26">
        <f t="shared" ref="E40:BP40" si="54">IF(HLOOKUP(E$10,MANUAL_Look_Up_Table,31,FALSE)&gt;=0.001,HLOOKUP(E$10,MANUAL_Look_Up_Table,31,FALSE),0)</f>
        <v>0</v>
      </c>
      <c r="F40" s="26">
        <f t="shared" si="54"/>
        <v>0</v>
      </c>
      <c r="G40" s="26">
        <f t="shared" si="54"/>
        <v>0</v>
      </c>
      <c r="H40" s="26">
        <f t="shared" si="54"/>
        <v>0</v>
      </c>
      <c r="I40" s="26">
        <f t="shared" si="54"/>
        <v>0</v>
      </c>
      <c r="J40" s="26">
        <f t="shared" si="54"/>
        <v>0</v>
      </c>
      <c r="K40" s="26">
        <f t="shared" si="54"/>
        <v>0</v>
      </c>
      <c r="L40" s="26">
        <f t="shared" si="54"/>
        <v>0</v>
      </c>
      <c r="M40" s="26">
        <f t="shared" si="54"/>
        <v>0</v>
      </c>
      <c r="N40" s="26">
        <f t="shared" si="54"/>
        <v>0</v>
      </c>
      <c r="O40" s="26">
        <f t="shared" si="54"/>
        <v>0</v>
      </c>
      <c r="P40" s="26">
        <f t="shared" si="54"/>
        <v>0</v>
      </c>
      <c r="Q40" s="26">
        <f t="shared" si="54"/>
        <v>0</v>
      </c>
      <c r="R40" s="26">
        <f t="shared" si="54"/>
        <v>0</v>
      </c>
      <c r="S40" s="26">
        <f t="shared" si="54"/>
        <v>0</v>
      </c>
      <c r="T40" s="26">
        <f t="shared" si="54"/>
        <v>0</v>
      </c>
      <c r="U40" s="26">
        <f t="shared" si="54"/>
        <v>0</v>
      </c>
      <c r="V40" s="26">
        <f t="shared" si="54"/>
        <v>0</v>
      </c>
      <c r="W40" s="26">
        <f t="shared" si="54"/>
        <v>0</v>
      </c>
      <c r="X40" s="26">
        <f t="shared" si="54"/>
        <v>0</v>
      </c>
      <c r="Y40" s="26">
        <f t="shared" si="54"/>
        <v>0</v>
      </c>
      <c r="Z40" s="26">
        <f t="shared" si="54"/>
        <v>0</v>
      </c>
      <c r="AA40" s="26">
        <f t="shared" si="54"/>
        <v>0</v>
      </c>
      <c r="AB40" s="26">
        <f t="shared" si="54"/>
        <v>0</v>
      </c>
      <c r="AC40" s="26">
        <f t="shared" si="54"/>
        <v>0</v>
      </c>
      <c r="AD40" s="26">
        <f t="shared" si="54"/>
        <v>0</v>
      </c>
      <c r="AE40" s="26">
        <f t="shared" si="54"/>
        <v>0</v>
      </c>
      <c r="AF40" s="26">
        <f t="shared" si="54"/>
        <v>0</v>
      </c>
      <c r="AG40" s="26">
        <f t="shared" si="54"/>
        <v>0</v>
      </c>
      <c r="AH40" s="26">
        <f t="shared" si="54"/>
        <v>0</v>
      </c>
      <c r="AI40" s="26">
        <f t="shared" si="54"/>
        <v>0</v>
      </c>
      <c r="AJ40" s="26">
        <f t="shared" si="54"/>
        <v>0</v>
      </c>
      <c r="AK40" s="26">
        <f t="shared" si="54"/>
        <v>0</v>
      </c>
      <c r="AL40" s="26">
        <f t="shared" si="54"/>
        <v>0</v>
      </c>
      <c r="AM40" s="26">
        <f t="shared" si="54"/>
        <v>0</v>
      </c>
      <c r="AN40" s="26">
        <f t="shared" si="54"/>
        <v>0</v>
      </c>
      <c r="AO40" s="26">
        <f t="shared" si="54"/>
        <v>0</v>
      </c>
      <c r="AP40" s="26">
        <f t="shared" si="54"/>
        <v>0</v>
      </c>
      <c r="AQ40" s="26">
        <f t="shared" si="54"/>
        <v>0</v>
      </c>
      <c r="AR40" s="26">
        <f t="shared" si="54"/>
        <v>0</v>
      </c>
      <c r="AS40" s="26">
        <f t="shared" si="54"/>
        <v>0</v>
      </c>
      <c r="AT40" s="26">
        <f t="shared" si="54"/>
        <v>0</v>
      </c>
      <c r="AU40" s="26">
        <f t="shared" si="54"/>
        <v>0</v>
      </c>
      <c r="AV40" s="26">
        <f t="shared" si="54"/>
        <v>0</v>
      </c>
      <c r="AW40" s="26">
        <f t="shared" si="54"/>
        <v>0.05</v>
      </c>
      <c r="AX40" s="26">
        <f t="shared" si="54"/>
        <v>5.0000002259882347E-2</v>
      </c>
      <c r="AY40" s="26">
        <f t="shared" si="54"/>
        <v>0.5</v>
      </c>
      <c r="AZ40" s="26">
        <f t="shared" si="54"/>
        <v>0</v>
      </c>
      <c r="BA40" s="26">
        <f t="shared" si="54"/>
        <v>1.0000000000000002E-2</v>
      </c>
      <c r="BB40" s="26">
        <f t="shared" si="54"/>
        <v>0</v>
      </c>
      <c r="BC40" s="26">
        <f t="shared" si="54"/>
        <v>3.5500772237934297E-2</v>
      </c>
      <c r="BD40" s="26">
        <f t="shared" si="54"/>
        <v>9.2165982790654952E-2</v>
      </c>
      <c r="BE40" s="26">
        <f t="shared" si="54"/>
        <v>0.01</v>
      </c>
      <c r="BF40" s="26">
        <f t="shared" si="54"/>
        <v>0.01</v>
      </c>
      <c r="BG40" s="26">
        <f t="shared" si="54"/>
        <v>0</v>
      </c>
      <c r="BH40" s="26">
        <f t="shared" si="54"/>
        <v>0</v>
      </c>
      <c r="BI40" s="26">
        <f t="shared" si="54"/>
        <v>0</v>
      </c>
      <c r="BJ40" s="26">
        <f t="shared" si="54"/>
        <v>0</v>
      </c>
      <c r="BK40" s="26">
        <f t="shared" si="54"/>
        <v>0</v>
      </c>
      <c r="BL40" s="26">
        <f t="shared" si="54"/>
        <v>0</v>
      </c>
      <c r="BM40" s="26">
        <f t="shared" si="54"/>
        <v>0</v>
      </c>
      <c r="BN40" s="26">
        <f t="shared" si="54"/>
        <v>0</v>
      </c>
      <c r="BO40" s="26">
        <f t="shared" si="54"/>
        <v>0</v>
      </c>
      <c r="BP40" s="26">
        <f t="shared" si="54"/>
        <v>0</v>
      </c>
      <c r="BQ40" s="26">
        <f t="shared" ref="BQ40:CB40" si="55">IF(HLOOKUP(BQ$10,MANUAL_Look_Up_Table,31,FALSE)&gt;=0.001,HLOOKUP(BQ$10,MANUAL_Look_Up_Table,31,FALSE),0)</f>
        <v>0</v>
      </c>
      <c r="BR40" s="26">
        <f t="shared" si="55"/>
        <v>0</v>
      </c>
      <c r="BS40" s="26">
        <f t="shared" si="55"/>
        <v>4.9999994726941999E-2</v>
      </c>
      <c r="BT40" s="26">
        <f t="shared" si="55"/>
        <v>4.9999994726941999E-2</v>
      </c>
      <c r="BU40" s="26">
        <f t="shared" si="55"/>
        <v>4.9999994726941999E-2</v>
      </c>
      <c r="BV40" s="26">
        <f t="shared" si="55"/>
        <v>0</v>
      </c>
      <c r="BW40" s="26">
        <f t="shared" si="55"/>
        <v>0</v>
      </c>
      <c r="BX40" s="26">
        <f t="shared" si="55"/>
        <v>4.9999999163006514E-2</v>
      </c>
      <c r="BY40" s="26">
        <f t="shared" si="55"/>
        <v>3.671251102990955E-2</v>
      </c>
      <c r="BZ40" s="26">
        <f t="shared" si="55"/>
        <v>5.000000225988234E-2</v>
      </c>
      <c r="CA40" s="26">
        <f t="shared" si="55"/>
        <v>9.2165982790654952E-2</v>
      </c>
      <c r="CB40" s="26">
        <f t="shared" si="55"/>
        <v>0.01</v>
      </c>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c r="FK40" s="26"/>
      <c r="FL40" s="26"/>
      <c r="FM40" s="26"/>
      <c r="FN40" s="26"/>
      <c r="FO40" s="26"/>
      <c r="FP40" s="26"/>
      <c r="FQ40" s="26"/>
      <c r="FR40" s="26"/>
      <c r="FS40" s="26"/>
      <c r="FT40" s="26"/>
      <c r="FU40" s="26"/>
      <c r="FV40" s="26"/>
      <c r="FW40" s="26"/>
      <c r="FX40" s="26"/>
      <c r="FY40" s="26"/>
      <c r="FZ40" s="26"/>
      <c r="GA40" s="26"/>
    </row>
    <row r="41" spans="1:183" s="60" customFormat="1" ht="12" customHeight="1" thickBot="1" x14ac:dyDescent="0.2">
      <c r="A41" s="35"/>
      <c r="B41" s="36"/>
    </row>
    <row r="42" spans="1:183" s="13" customFormat="1" ht="12" customHeight="1" x14ac:dyDescent="0.15">
      <c r="A42" s="15" t="s">
        <v>186</v>
      </c>
      <c r="B42" s="21" t="s">
        <v>176</v>
      </c>
      <c r="C42" s="14">
        <f>IF(HLOOKUP(C$10,MANUAL_Look_Up_Table,33,FALSE)&gt;=0.01,HLOOKUP(C$10,MANUAL_Look_Up_Table,33,FALSE),0)</f>
        <v>545781.73</v>
      </c>
      <c r="D42" s="14">
        <f>IF(HLOOKUP(D$10,MANUAL_Look_Up_Table,33,FALSE)&gt;=0.01,HLOOKUP(D$10,MANUAL_Look_Up_Table,33,FALSE),0)</f>
        <v>743776.61</v>
      </c>
      <c r="E42" s="14">
        <f t="shared" ref="E42:BP42" si="56">IF(HLOOKUP(E$10,MANUAL_Look_Up_Table,33,FALSE)&gt;=0.01,HLOOKUP(E$10,MANUAL_Look_Up_Table,33,FALSE),0)</f>
        <v>406227.59</v>
      </c>
      <c r="F42" s="14">
        <f t="shared" si="56"/>
        <v>337548.51999999996</v>
      </c>
      <c r="G42" s="14">
        <f t="shared" si="56"/>
        <v>119605.19</v>
      </c>
      <c r="H42" s="14">
        <f t="shared" si="56"/>
        <v>217944.86</v>
      </c>
      <c r="I42" s="14">
        <f t="shared" si="56"/>
        <v>19952.769999999997</v>
      </c>
      <c r="J42" s="14">
        <f t="shared" si="56"/>
        <v>26414.820000000003</v>
      </c>
      <c r="K42" s="14">
        <f t="shared" si="56"/>
        <v>171576.18999999997</v>
      </c>
      <c r="L42" s="14">
        <f t="shared" si="56"/>
        <v>610.75</v>
      </c>
      <c r="M42" s="14">
        <f t="shared" si="56"/>
        <v>169008.46</v>
      </c>
      <c r="N42" s="14">
        <f t="shared" si="56"/>
        <v>173533.35</v>
      </c>
      <c r="O42" s="14">
        <f t="shared" si="56"/>
        <v>29023.62</v>
      </c>
      <c r="P42" s="14">
        <f t="shared" si="56"/>
        <v>23648.41</v>
      </c>
      <c r="Q42" s="14">
        <f t="shared" si="56"/>
        <v>5375.2</v>
      </c>
      <c r="R42" s="14">
        <f t="shared" si="56"/>
        <v>1790.69</v>
      </c>
      <c r="S42" s="14">
        <f t="shared" si="56"/>
        <v>25439.1</v>
      </c>
      <c r="T42" s="14">
        <f t="shared" si="56"/>
        <v>3584.5099999999998</v>
      </c>
      <c r="U42" s="14">
        <f t="shared" si="56"/>
        <v>25298.480000000003</v>
      </c>
      <c r="V42" s="14">
        <f t="shared" si="56"/>
        <v>28.049999999999997</v>
      </c>
      <c r="W42" s="14">
        <f t="shared" si="56"/>
        <v>72066.3</v>
      </c>
      <c r="X42" s="14">
        <f t="shared" si="56"/>
        <v>4722.3300000000017</v>
      </c>
      <c r="Y42" s="14">
        <f t="shared" si="56"/>
        <v>4562.4299999999985</v>
      </c>
      <c r="Z42" s="14">
        <f t="shared" si="56"/>
        <v>9505.7096220000003</v>
      </c>
      <c r="AA42" s="14">
        <f t="shared" si="56"/>
        <v>9505.7096220000003</v>
      </c>
      <c r="AB42" s="14">
        <f t="shared" si="56"/>
        <v>0</v>
      </c>
      <c r="AC42" s="14">
        <f t="shared" si="56"/>
        <v>24280.91</v>
      </c>
      <c r="AD42" s="14">
        <f t="shared" si="56"/>
        <v>39479.08</v>
      </c>
      <c r="AE42" s="14">
        <f t="shared" si="56"/>
        <v>912.28</v>
      </c>
      <c r="AF42" s="14">
        <f t="shared" si="56"/>
        <v>2133.91</v>
      </c>
      <c r="AG42" s="14">
        <f t="shared" si="56"/>
        <v>354.39</v>
      </c>
      <c r="AH42" s="14">
        <f t="shared" si="56"/>
        <v>1249.8236470000002</v>
      </c>
      <c r="AI42" s="14">
        <f t="shared" si="56"/>
        <v>14551.63</v>
      </c>
      <c r="AJ42" s="14">
        <f t="shared" si="56"/>
        <v>105192.8</v>
      </c>
      <c r="AK42" s="14">
        <f t="shared" si="56"/>
        <v>164214.23641800001</v>
      </c>
      <c r="AL42" s="14">
        <f t="shared" si="56"/>
        <v>173720.48593899995</v>
      </c>
      <c r="AM42" s="14">
        <f t="shared" si="56"/>
        <v>5973.7629999999999</v>
      </c>
      <c r="AN42" s="14">
        <f t="shared" si="56"/>
        <v>3050.9</v>
      </c>
      <c r="AO42" s="14">
        <f t="shared" si="56"/>
        <v>164214.23641800001</v>
      </c>
      <c r="AP42" s="14">
        <f t="shared" si="56"/>
        <v>4794.460417700001</v>
      </c>
      <c r="AQ42" s="14">
        <f t="shared" si="56"/>
        <v>164214.23641800001</v>
      </c>
      <c r="AR42" s="14">
        <f t="shared" si="56"/>
        <v>164214.23641800001</v>
      </c>
      <c r="AS42" s="14">
        <f t="shared" si="56"/>
        <v>164214.23641800001</v>
      </c>
      <c r="AT42" s="14">
        <f t="shared" si="56"/>
        <v>4794.460417700001</v>
      </c>
      <c r="AU42" s="14">
        <f t="shared" si="56"/>
        <v>4943.33</v>
      </c>
      <c r="AV42" s="14">
        <f t="shared" si="56"/>
        <v>109824</v>
      </c>
      <c r="AW42" s="14">
        <f t="shared" si="56"/>
        <v>0</v>
      </c>
      <c r="AX42" s="14">
        <f t="shared" si="56"/>
        <v>6637.5136999999995</v>
      </c>
      <c r="AY42" s="14">
        <f t="shared" si="56"/>
        <v>663.75139999999999</v>
      </c>
      <c r="AZ42" s="14">
        <f t="shared" si="56"/>
        <v>2162.1035999999995</v>
      </c>
      <c r="BA42" s="14">
        <f t="shared" si="56"/>
        <v>0</v>
      </c>
      <c r="BB42" s="14">
        <f t="shared" si="56"/>
        <v>2162.1047199999998</v>
      </c>
      <c r="BC42" s="14">
        <f t="shared" si="56"/>
        <v>8455.8019749000014</v>
      </c>
      <c r="BD42" s="14">
        <f t="shared" si="56"/>
        <v>343.81622199999998</v>
      </c>
      <c r="BE42" s="14">
        <f t="shared" si="56"/>
        <v>0</v>
      </c>
      <c r="BF42" s="14">
        <f t="shared" si="56"/>
        <v>0</v>
      </c>
      <c r="BG42" s="14">
        <f t="shared" si="56"/>
        <v>120355.45</v>
      </c>
      <c r="BH42" s="14">
        <f t="shared" si="56"/>
        <v>0</v>
      </c>
      <c r="BI42" s="14">
        <f t="shared" si="56"/>
        <v>0</v>
      </c>
      <c r="BJ42" s="14">
        <f t="shared" si="56"/>
        <v>0</v>
      </c>
      <c r="BK42" s="14">
        <f t="shared" si="56"/>
        <v>5.0431642722900009E-2</v>
      </c>
      <c r="BL42" s="14">
        <f t="shared" si="56"/>
        <v>0</v>
      </c>
      <c r="BM42" s="14">
        <f t="shared" si="56"/>
        <v>0</v>
      </c>
      <c r="BN42" s="14">
        <f t="shared" si="56"/>
        <v>0</v>
      </c>
      <c r="BO42" s="14">
        <f t="shared" si="56"/>
        <v>0</v>
      </c>
      <c r="BP42" s="14">
        <f t="shared" si="56"/>
        <v>0</v>
      </c>
      <c r="BQ42" s="14">
        <f t="shared" ref="BQ42:CB42" si="57">IF(HLOOKUP(BQ$10,MANUAL_Look_Up_Table,33,FALSE)&gt;=0.01,HLOOKUP(BQ$10,MANUAL_Look_Up_Table,33,FALSE),0)</f>
        <v>184969.25023399998</v>
      </c>
      <c r="BR42" s="14">
        <f t="shared" si="57"/>
        <v>2947489.31</v>
      </c>
      <c r="BS42" s="14">
        <f t="shared" si="57"/>
        <v>6637.5146999999997</v>
      </c>
      <c r="BT42" s="14">
        <f t="shared" si="57"/>
        <v>6637.5146999999997</v>
      </c>
      <c r="BU42" s="14">
        <f t="shared" si="57"/>
        <v>6637.5146999999997</v>
      </c>
      <c r="BV42" s="14">
        <f t="shared" si="57"/>
        <v>2162.1035999999995</v>
      </c>
      <c r="BW42" s="14">
        <f t="shared" si="57"/>
        <v>2162.1047199999998</v>
      </c>
      <c r="BX42" s="14">
        <f t="shared" si="57"/>
        <v>5973.7620999999999</v>
      </c>
      <c r="BY42" s="14">
        <f t="shared" si="57"/>
        <v>8135.8668100000004</v>
      </c>
      <c r="BZ42" s="14">
        <f t="shared" si="57"/>
        <v>663.75137000000007</v>
      </c>
      <c r="CA42" s="14">
        <f t="shared" si="57"/>
        <v>343.81622199999998</v>
      </c>
      <c r="CB42" s="14">
        <f t="shared" si="57"/>
        <v>0</v>
      </c>
      <c r="CC42" s="14"/>
      <c r="CD42" s="14"/>
      <c r="CE42" s="14"/>
      <c r="CF42" s="14"/>
      <c r="CG42" s="14"/>
      <c r="CH42" s="14"/>
      <c r="CI42" s="14"/>
      <c r="CJ42" s="14"/>
      <c r="CK42" s="14"/>
      <c r="CL42" s="14"/>
      <c r="CM42" s="14"/>
      <c r="CN42" s="14"/>
      <c r="CO42" s="14"/>
      <c r="CP42" s="14"/>
      <c r="CQ42" s="14"/>
      <c r="CR42" s="14"/>
      <c r="CS42" s="14"/>
      <c r="CT42" s="14"/>
      <c r="CU42" s="14"/>
      <c r="CV42" s="14"/>
      <c r="CW42" s="14"/>
      <c r="CX42" s="14"/>
      <c r="CY42" s="14"/>
      <c r="CZ42" s="14"/>
      <c r="DA42" s="14"/>
      <c r="DB42" s="14"/>
      <c r="DC42" s="14"/>
      <c r="DD42" s="14"/>
      <c r="DE42" s="14"/>
      <c r="DF42" s="14"/>
      <c r="DG42" s="14"/>
      <c r="DH42" s="14"/>
      <c r="DI42" s="14"/>
      <c r="DJ42" s="14"/>
      <c r="DK42" s="14"/>
      <c r="DL42" s="14"/>
      <c r="DM42" s="14"/>
      <c r="DN42" s="14"/>
      <c r="DO42" s="14"/>
      <c r="DP42" s="14"/>
      <c r="DQ42" s="14"/>
      <c r="DR42" s="14"/>
      <c r="DS42" s="14"/>
      <c r="DT42" s="14"/>
      <c r="DU42" s="14"/>
      <c r="DV42" s="14"/>
      <c r="DW42" s="14"/>
      <c r="DX42" s="14"/>
      <c r="DY42" s="14"/>
      <c r="DZ42" s="14"/>
      <c r="EA42" s="14"/>
      <c r="EB42" s="14"/>
      <c r="EC42" s="14"/>
      <c r="ED42" s="14"/>
      <c r="EE42" s="14"/>
      <c r="EF42" s="14"/>
      <c r="EG42" s="14"/>
      <c r="EH42" s="14"/>
      <c r="EI42" s="14"/>
      <c r="EJ42" s="14"/>
      <c r="EK42" s="14"/>
      <c r="EL42" s="14"/>
      <c r="EM42" s="14"/>
      <c r="EN42" s="14"/>
      <c r="EO42" s="14"/>
      <c r="EP42" s="14"/>
      <c r="EQ42" s="14"/>
      <c r="ER42" s="14"/>
      <c r="ES42" s="14"/>
      <c r="ET42" s="14"/>
      <c r="EU42" s="14"/>
      <c r="EV42" s="14"/>
      <c r="EW42" s="14"/>
      <c r="EX42" s="14"/>
      <c r="EY42" s="14"/>
      <c r="EZ42" s="14"/>
      <c r="FA42" s="14"/>
      <c r="FB42" s="14"/>
      <c r="FC42" s="14"/>
      <c r="FD42" s="14"/>
      <c r="FE42" s="14"/>
      <c r="FF42" s="14"/>
      <c r="FG42" s="14"/>
      <c r="FH42" s="14"/>
      <c r="FI42" s="14"/>
      <c r="FJ42" s="14"/>
      <c r="FK42" s="14"/>
      <c r="FL42" s="14"/>
      <c r="FM42" s="14"/>
      <c r="FN42" s="14"/>
      <c r="FO42" s="14"/>
      <c r="FP42" s="14"/>
      <c r="FQ42" s="14"/>
      <c r="FR42" s="14"/>
      <c r="FS42" s="14"/>
      <c r="FT42" s="14"/>
      <c r="FU42" s="14"/>
      <c r="FV42" s="14"/>
      <c r="FW42" s="14"/>
      <c r="FX42" s="14"/>
      <c r="FY42" s="14"/>
      <c r="FZ42" s="14"/>
      <c r="GA42" s="14"/>
    </row>
    <row r="43" spans="1:183" s="12" customFormat="1" ht="12" customHeight="1" x14ac:dyDescent="0.15">
      <c r="A43" s="17" t="s">
        <v>187</v>
      </c>
      <c r="B43" s="16" t="s">
        <v>555</v>
      </c>
      <c r="C43" s="14">
        <f>IF(HLOOKUP(C$10,MANUAL_Look_Up_Table,34,FALSE)&gt;=0.01,HLOOKUP(C$10,MANUAL_Look_Up_Table,34,FALSE),0)</f>
        <v>635.99540000000002</v>
      </c>
      <c r="D43" s="14">
        <f>IF(HLOOKUP(D$10,MANUAL_Look_Up_Table,34,FALSE)&gt;=0.01,HLOOKUP(D$10,MANUAL_Look_Up_Table,34,FALSE),0)</f>
        <v>40230.89</v>
      </c>
      <c r="E43" s="14">
        <f t="shared" ref="E43:BP43" si="58">IF(HLOOKUP(E$10,MANUAL_Look_Up_Table,34,FALSE)&gt;=0.01,HLOOKUP(E$10,MANUAL_Look_Up_Table,34,FALSE),0)</f>
        <v>484.40190000000001</v>
      </c>
      <c r="F43" s="14">
        <f t="shared" si="58"/>
        <v>21054.080000000002</v>
      </c>
      <c r="G43" s="14">
        <f t="shared" si="58"/>
        <v>136.53479999999999</v>
      </c>
      <c r="H43" s="14">
        <f t="shared" si="58"/>
        <v>14183.33</v>
      </c>
      <c r="I43" s="14">
        <f t="shared" si="58"/>
        <v>20.67287</v>
      </c>
      <c r="J43" s="14">
        <f t="shared" si="58"/>
        <v>27.36814</v>
      </c>
      <c r="K43" s="14">
        <f t="shared" si="58"/>
        <v>9000.9079999999994</v>
      </c>
      <c r="L43" s="14">
        <f t="shared" si="58"/>
        <v>0.61757189999999995</v>
      </c>
      <c r="M43" s="14">
        <f t="shared" si="58"/>
        <v>9123.3690000000006</v>
      </c>
      <c r="N43" s="14">
        <f t="shared" si="58"/>
        <v>174.0454</v>
      </c>
      <c r="O43" s="14">
        <f t="shared" si="58"/>
        <v>2204.7869999999998</v>
      </c>
      <c r="P43" s="14">
        <f t="shared" si="58"/>
        <v>26.713570000000001</v>
      </c>
      <c r="Q43" s="14">
        <f t="shared" si="58"/>
        <v>543.37070000000006</v>
      </c>
      <c r="R43" s="14">
        <f t="shared" si="58"/>
        <v>1.8467439999999999</v>
      </c>
      <c r="S43" s="14">
        <f t="shared" si="58"/>
        <v>50.878369999999997</v>
      </c>
      <c r="T43" s="14">
        <f t="shared" si="58"/>
        <v>325.08390000000003</v>
      </c>
      <c r="U43" s="14">
        <f t="shared" si="58"/>
        <v>3856.873</v>
      </c>
      <c r="V43" s="14">
        <f t="shared" si="58"/>
        <v>10.797409999999999</v>
      </c>
      <c r="W43" s="14">
        <f t="shared" si="58"/>
        <v>50.916310000000003</v>
      </c>
      <c r="X43" s="14">
        <f t="shared" si="58"/>
        <v>4139.6000000000004</v>
      </c>
      <c r="Y43" s="14">
        <f t="shared" si="58"/>
        <v>4163.4660000000003</v>
      </c>
      <c r="Z43" s="14">
        <f t="shared" si="58"/>
        <v>8619.2459999999992</v>
      </c>
      <c r="AA43" s="14">
        <f t="shared" si="58"/>
        <v>7791.3689999999997</v>
      </c>
      <c r="AB43" s="14">
        <f t="shared" si="58"/>
        <v>0</v>
      </c>
      <c r="AC43" s="14">
        <f t="shared" si="58"/>
        <v>25.157209999999999</v>
      </c>
      <c r="AD43" s="14">
        <f t="shared" si="58"/>
        <v>19229.939999999999</v>
      </c>
      <c r="AE43" s="14">
        <f t="shared" si="58"/>
        <v>0.8912639</v>
      </c>
      <c r="AF43" s="14">
        <f t="shared" si="58"/>
        <v>2.210931</v>
      </c>
      <c r="AG43" s="14">
        <f t="shared" si="58"/>
        <v>628.61059999999998</v>
      </c>
      <c r="AH43" s="14">
        <f t="shared" si="58"/>
        <v>1.2638419999999999</v>
      </c>
      <c r="AI43" s="14">
        <f t="shared" si="58"/>
        <v>14.714309999999999</v>
      </c>
      <c r="AJ43" s="14">
        <f t="shared" si="58"/>
        <v>106.2869</v>
      </c>
      <c r="AK43" s="14">
        <f t="shared" si="58"/>
        <v>134584</v>
      </c>
      <c r="AL43" s="14">
        <f t="shared" si="58"/>
        <v>143095</v>
      </c>
      <c r="AM43" s="14">
        <f t="shared" si="58"/>
        <v>6.023733</v>
      </c>
      <c r="AN43" s="14">
        <f t="shared" si="58"/>
        <v>2.8550599999999999</v>
      </c>
      <c r="AO43" s="14">
        <f t="shared" si="58"/>
        <v>11714.18</v>
      </c>
      <c r="AP43" s="14">
        <f t="shared" si="58"/>
        <v>258.81259999999997</v>
      </c>
      <c r="AQ43" s="14">
        <f t="shared" si="58"/>
        <v>38140.769999999997</v>
      </c>
      <c r="AR43" s="14">
        <f t="shared" si="58"/>
        <v>26787.4</v>
      </c>
      <c r="AS43" s="14">
        <f t="shared" si="58"/>
        <v>8864.5570000000007</v>
      </c>
      <c r="AT43" s="14">
        <f t="shared" si="58"/>
        <v>4947.3969999999999</v>
      </c>
      <c r="AU43" s="14">
        <f t="shared" si="58"/>
        <v>4453.7020000000002</v>
      </c>
      <c r="AV43" s="14">
        <f t="shared" si="58"/>
        <v>110.74209999999999</v>
      </c>
      <c r="AW43" s="14">
        <f t="shared" si="58"/>
        <v>0</v>
      </c>
      <c r="AX43" s="14">
        <f t="shared" si="58"/>
        <v>6.6980620000000002</v>
      </c>
      <c r="AY43" s="14">
        <f t="shared" si="58"/>
        <v>0.6711104</v>
      </c>
      <c r="AZ43" s="14">
        <f t="shared" si="58"/>
        <v>1.9831589999999999</v>
      </c>
      <c r="BA43" s="14">
        <f t="shared" si="58"/>
        <v>0</v>
      </c>
      <c r="BB43" s="14">
        <f t="shared" si="58"/>
        <v>1.983384</v>
      </c>
      <c r="BC43" s="14">
        <f t="shared" si="58"/>
        <v>8.3750549999999997</v>
      </c>
      <c r="BD43" s="14">
        <f t="shared" si="58"/>
        <v>0.2938769</v>
      </c>
      <c r="BE43" s="14">
        <f t="shared" si="58"/>
        <v>0</v>
      </c>
      <c r="BF43" s="14">
        <f t="shared" si="58"/>
        <v>0</v>
      </c>
      <c r="BG43" s="14">
        <f t="shared" si="58"/>
        <v>121.61920000000001</v>
      </c>
      <c r="BH43" s="14">
        <f t="shared" si="58"/>
        <v>0</v>
      </c>
      <c r="BI43" s="14">
        <f t="shared" si="58"/>
        <v>0</v>
      </c>
      <c r="BJ43" s="14">
        <f t="shared" si="58"/>
        <v>0</v>
      </c>
      <c r="BK43" s="14">
        <f t="shared" si="58"/>
        <v>0</v>
      </c>
      <c r="BL43" s="14">
        <f t="shared" si="58"/>
        <v>0</v>
      </c>
      <c r="BM43" s="14">
        <f t="shared" si="58"/>
        <v>0</v>
      </c>
      <c r="BN43" s="14">
        <f t="shared" si="58"/>
        <v>0</v>
      </c>
      <c r="BO43" s="14">
        <f t="shared" si="58"/>
        <v>0</v>
      </c>
      <c r="BP43" s="14">
        <f t="shared" si="58"/>
        <v>0</v>
      </c>
      <c r="BQ43" s="14">
        <f t="shared" ref="BQ43:CB43" si="59">IF(HLOOKUP(BQ$10,MANUAL_Look_Up_Table,34,FALSE)&gt;=0.01,HLOOKUP(BQ$10,MANUAL_Look_Up_Table,34,FALSE),0)</f>
        <v>165.89760000000001</v>
      </c>
      <c r="BR43" s="14">
        <f t="shared" si="59"/>
        <v>3616900</v>
      </c>
      <c r="BS43" s="14">
        <f t="shared" si="59"/>
        <v>6.69529</v>
      </c>
      <c r="BT43" s="14">
        <f t="shared" si="59"/>
        <v>6.6955119999999999</v>
      </c>
      <c r="BU43" s="14">
        <f t="shared" si="59"/>
        <v>6.6980630000000003</v>
      </c>
      <c r="BV43" s="14">
        <f t="shared" si="59"/>
        <v>1.982831</v>
      </c>
      <c r="BW43" s="14">
        <f t="shared" si="59"/>
        <v>1.983284</v>
      </c>
      <c r="BX43" s="14">
        <f t="shared" si="59"/>
        <v>6.0282559999999998</v>
      </c>
      <c r="BY43" s="14">
        <f t="shared" si="59"/>
        <v>7.9989439999999998</v>
      </c>
      <c r="BZ43" s="14">
        <f t="shared" si="59"/>
        <v>0.66980620000000002</v>
      </c>
      <c r="CA43" s="14">
        <f t="shared" si="59"/>
        <v>0.29386780000000001</v>
      </c>
      <c r="CB43" s="14">
        <f t="shared" si="59"/>
        <v>0</v>
      </c>
      <c r="CC43" s="14"/>
      <c r="CD43" s="14"/>
      <c r="CE43" s="14"/>
      <c r="CF43" s="14"/>
      <c r="CG43" s="14"/>
      <c r="CH43" s="14"/>
      <c r="CI43" s="14"/>
      <c r="CJ43" s="14"/>
      <c r="CK43" s="14"/>
      <c r="CL43" s="14"/>
      <c r="CM43" s="14"/>
      <c r="CN43" s="14"/>
      <c r="CO43" s="14"/>
      <c r="CP43" s="14"/>
      <c r="CQ43" s="14"/>
      <c r="CR43" s="14"/>
      <c r="CS43" s="14"/>
      <c r="CT43" s="14"/>
      <c r="CU43" s="14"/>
      <c r="CV43" s="14"/>
      <c r="CW43" s="14"/>
      <c r="CX43" s="14"/>
      <c r="CY43" s="14"/>
      <c r="CZ43" s="14"/>
      <c r="DA43" s="14"/>
      <c r="DB43" s="14"/>
      <c r="DC43" s="14"/>
      <c r="DD43" s="14"/>
      <c r="DE43" s="14"/>
      <c r="DF43" s="14"/>
      <c r="DG43" s="14"/>
      <c r="DH43" s="14"/>
      <c r="DI43" s="14"/>
      <c r="DJ43" s="14"/>
      <c r="DK43" s="14"/>
      <c r="DL43" s="14"/>
      <c r="DM43" s="14"/>
      <c r="DN43" s="14"/>
      <c r="DO43" s="14"/>
      <c r="DP43" s="14"/>
      <c r="DQ43" s="14"/>
      <c r="DR43" s="14"/>
      <c r="DS43" s="14"/>
      <c r="DT43" s="14"/>
      <c r="DU43" s="14"/>
      <c r="DV43" s="14"/>
      <c r="DW43" s="14"/>
      <c r="DX43" s="14"/>
      <c r="DY43" s="14"/>
      <c r="DZ43" s="14"/>
      <c r="EA43" s="14"/>
      <c r="EB43" s="14"/>
      <c r="EC43" s="14"/>
      <c r="ED43" s="14"/>
      <c r="EE43" s="14"/>
      <c r="EF43" s="14"/>
      <c r="EG43" s="14"/>
      <c r="EH43" s="14"/>
      <c r="EI43" s="14"/>
      <c r="EJ43" s="14"/>
      <c r="EK43" s="14"/>
      <c r="EL43" s="14"/>
      <c r="EM43" s="14"/>
      <c r="EN43" s="14"/>
      <c r="EO43" s="14"/>
      <c r="EP43" s="14"/>
      <c r="EQ43" s="14"/>
      <c r="ER43" s="14"/>
      <c r="ES43" s="14"/>
      <c r="ET43" s="14"/>
      <c r="EU43" s="14"/>
      <c r="EV43" s="14"/>
      <c r="EW43" s="14"/>
      <c r="EX43" s="14"/>
      <c r="EY43" s="14"/>
      <c r="EZ43" s="14"/>
      <c r="FA43" s="14"/>
      <c r="FB43" s="14"/>
      <c r="FC43" s="14"/>
      <c r="FD43" s="14"/>
      <c r="FE43" s="14"/>
      <c r="FF43" s="14"/>
      <c r="FG43" s="14"/>
      <c r="FH43" s="14"/>
      <c r="FI43" s="14"/>
      <c r="FJ43" s="14"/>
      <c r="FK43" s="14"/>
      <c r="FL43" s="14"/>
      <c r="FM43" s="14"/>
      <c r="FN43" s="14"/>
      <c r="FO43" s="14"/>
      <c r="FP43" s="14"/>
      <c r="FQ43" s="14"/>
      <c r="FR43" s="14"/>
      <c r="FS43" s="14"/>
      <c r="FT43" s="14"/>
      <c r="FU43" s="14"/>
      <c r="FV43" s="14"/>
      <c r="FW43" s="14"/>
      <c r="FX43" s="14"/>
      <c r="FY43" s="14"/>
      <c r="FZ43" s="14"/>
      <c r="GA43" s="14"/>
    </row>
    <row r="44" spans="1:183" s="12" customFormat="1" ht="12" customHeight="1" x14ac:dyDescent="0.15">
      <c r="A44" s="17" t="s">
        <v>188</v>
      </c>
      <c r="B44" s="16" t="s">
        <v>556</v>
      </c>
      <c r="C44" s="14">
        <f>IF(HLOOKUP(C$10,MANUAL_Look_Up_Table,35,FALSE)&gt;=0.01,HLOOKUP(C$10,MANUAL_Look_Up_Table,35,FALSE),0)</f>
        <v>858.15319999999997</v>
      </c>
      <c r="D44" s="14">
        <f>IF(HLOOKUP(D$10,MANUAL_Look_Up_Table,35,FALSE)&gt;=0.01,HLOOKUP(D$10,MANUAL_Look_Up_Table,35,FALSE),0)</f>
        <v>18.487680000000001</v>
      </c>
      <c r="E44" s="14">
        <f t="shared" ref="E44:BP44" si="60">IF(HLOOKUP(E$10,MANUAL_Look_Up_Table,35,FALSE)&gt;=0.01,HLOOKUP(E$10,MANUAL_Look_Up_Table,35,FALSE),0)</f>
        <v>838.61680000000001</v>
      </c>
      <c r="F44" s="14">
        <f t="shared" si="60"/>
        <v>16.03246</v>
      </c>
      <c r="G44" s="14">
        <f t="shared" si="60"/>
        <v>876.00509999999997</v>
      </c>
      <c r="H44" s="14">
        <f t="shared" si="60"/>
        <v>15.366250000000001</v>
      </c>
      <c r="I44" s="14">
        <f t="shared" si="60"/>
        <v>965.16669999999999</v>
      </c>
      <c r="J44" s="14">
        <f t="shared" si="60"/>
        <v>965.16679999999997</v>
      </c>
      <c r="K44" s="14">
        <f t="shared" si="60"/>
        <v>19.062069999999999</v>
      </c>
      <c r="L44" s="14">
        <f t="shared" si="60"/>
        <v>988.95370000000003</v>
      </c>
      <c r="M44" s="14">
        <f t="shared" si="60"/>
        <v>18.524830000000001</v>
      </c>
      <c r="N44" s="14">
        <f t="shared" si="60"/>
        <v>997.05799999999999</v>
      </c>
      <c r="O44" s="14">
        <f t="shared" si="60"/>
        <v>13.16391</v>
      </c>
      <c r="P44" s="14">
        <f t="shared" si="60"/>
        <v>885.25829999999996</v>
      </c>
      <c r="Q44" s="14">
        <f t="shared" si="60"/>
        <v>9.8923260000000006</v>
      </c>
      <c r="R44" s="14">
        <f t="shared" si="60"/>
        <v>969.64710000000002</v>
      </c>
      <c r="S44" s="14">
        <f t="shared" si="60"/>
        <v>499.99829999999997</v>
      </c>
      <c r="T44" s="14">
        <f t="shared" si="60"/>
        <v>11.02642</v>
      </c>
      <c r="U44" s="14">
        <f t="shared" si="60"/>
        <v>6.559323</v>
      </c>
      <c r="V44" s="14">
        <f t="shared" si="60"/>
        <v>2.5978439999999998</v>
      </c>
      <c r="W44" s="14">
        <f t="shared" si="60"/>
        <v>1415.3869999999999</v>
      </c>
      <c r="X44" s="14">
        <f t="shared" si="60"/>
        <v>1.1407700000000001</v>
      </c>
      <c r="Y44" s="14">
        <f t="shared" si="60"/>
        <v>1.095825</v>
      </c>
      <c r="Z44" s="14">
        <f t="shared" si="60"/>
        <v>1.1028469999999999</v>
      </c>
      <c r="AA44" s="14">
        <f t="shared" si="60"/>
        <v>1.2200310000000001</v>
      </c>
      <c r="AB44" s="14">
        <f t="shared" si="60"/>
        <v>974.72059999999999</v>
      </c>
      <c r="AC44" s="14">
        <f t="shared" si="60"/>
        <v>965.1671</v>
      </c>
      <c r="AD44" s="14">
        <f t="shared" si="60"/>
        <v>2.0530010000000001</v>
      </c>
      <c r="AE44" s="14">
        <f t="shared" si="60"/>
        <v>1023.58</v>
      </c>
      <c r="AF44" s="14">
        <f t="shared" si="60"/>
        <v>965.1635</v>
      </c>
      <c r="AG44" s="14">
        <f t="shared" si="60"/>
        <v>0.56376709999999997</v>
      </c>
      <c r="AH44" s="14">
        <f t="shared" si="60"/>
        <v>988.90840000000003</v>
      </c>
      <c r="AI44" s="14">
        <f t="shared" si="60"/>
        <v>988.9443</v>
      </c>
      <c r="AJ44" s="14">
        <f t="shared" si="60"/>
        <v>989.7079</v>
      </c>
      <c r="AK44" s="14">
        <f t="shared" si="60"/>
        <v>1.2201630000000001</v>
      </c>
      <c r="AL44" s="14">
        <f t="shared" si="60"/>
        <v>1.2140200000000001</v>
      </c>
      <c r="AM44" s="14">
        <f t="shared" si="60"/>
        <v>991.70450000000005</v>
      </c>
      <c r="AN44" s="14">
        <f t="shared" si="60"/>
        <v>1068.5940000000001</v>
      </c>
      <c r="AO44" s="14">
        <f t="shared" si="60"/>
        <v>14.01843</v>
      </c>
      <c r="AP44" s="14">
        <f t="shared" si="60"/>
        <v>18.524830000000001</v>
      </c>
      <c r="AQ44" s="14">
        <f t="shared" si="60"/>
        <v>4.3054829999999997</v>
      </c>
      <c r="AR44" s="14">
        <f t="shared" si="60"/>
        <v>6.130287</v>
      </c>
      <c r="AS44" s="14">
        <f t="shared" si="60"/>
        <v>18.524830000000001</v>
      </c>
      <c r="AT44" s="14">
        <f t="shared" si="60"/>
        <v>0.96908740000000004</v>
      </c>
      <c r="AU44" s="14">
        <f t="shared" si="60"/>
        <v>1.109937</v>
      </c>
      <c r="AV44" s="14">
        <f t="shared" si="60"/>
        <v>991.70450000000005</v>
      </c>
      <c r="AW44" s="14">
        <f t="shared" si="60"/>
        <v>990.96019999999999</v>
      </c>
      <c r="AX44" s="14">
        <f t="shared" si="60"/>
        <v>990.96019999999999</v>
      </c>
      <c r="AY44" s="14">
        <f t="shared" si="60"/>
        <v>989.03470000000004</v>
      </c>
      <c r="AZ44" s="14">
        <f t="shared" si="60"/>
        <v>1090.232</v>
      </c>
      <c r="BA44" s="14">
        <f t="shared" si="60"/>
        <v>990.42579999999998</v>
      </c>
      <c r="BB44" s="14">
        <f t="shared" si="60"/>
        <v>1090.1089999999999</v>
      </c>
      <c r="BC44" s="14">
        <f t="shared" si="60"/>
        <v>1009.641</v>
      </c>
      <c r="BD44" s="14">
        <f t="shared" si="60"/>
        <v>1169.933</v>
      </c>
      <c r="BE44" s="14">
        <f t="shared" si="60"/>
        <v>990.57360000000006</v>
      </c>
      <c r="BF44" s="14">
        <f t="shared" si="60"/>
        <v>990.50509999999997</v>
      </c>
      <c r="BG44" s="14">
        <f t="shared" si="60"/>
        <v>989.60799999999995</v>
      </c>
      <c r="BH44" s="14">
        <f t="shared" si="60"/>
        <v>0</v>
      </c>
      <c r="BI44" s="14">
        <f t="shared" si="60"/>
        <v>0</v>
      </c>
      <c r="BJ44" s="14">
        <f t="shared" si="60"/>
        <v>0</v>
      </c>
      <c r="BK44" s="14">
        <f t="shared" si="60"/>
        <v>986.39390000000003</v>
      </c>
      <c r="BL44" s="14">
        <f t="shared" si="60"/>
        <v>0</v>
      </c>
      <c r="BM44" s="14">
        <f t="shared" si="60"/>
        <v>0</v>
      </c>
      <c r="BN44" s="14">
        <f t="shared" si="60"/>
        <v>0</v>
      </c>
      <c r="BO44" s="14">
        <f t="shared" si="60"/>
        <v>0</v>
      </c>
      <c r="BP44" s="14">
        <f t="shared" si="60"/>
        <v>0</v>
      </c>
      <c r="BQ44" s="14">
        <f t="shared" ref="BQ44:CB44" si="61">IF(HLOOKUP(BQ$10,MANUAL_Look_Up_Table,35,FALSE)&gt;=0.01,HLOOKUP(BQ$10,MANUAL_Look_Up_Table,35,FALSE),0)</f>
        <v>1114.9570000000001</v>
      </c>
      <c r="BR44" s="14">
        <f t="shared" si="61"/>
        <v>0.81492189999999998</v>
      </c>
      <c r="BS44" s="14">
        <f t="shared" si="61"/>
        <v>991.37059999999997</v>
      </c>
      <c r="BT44" s="14">
        <f t="shared" si="61"/>
        <v>991.33780000000002</v>
      </c>
      <c r="BU44" s="14">
        <f t="shared" si="61"/>
        <v>990.96019999999999</v>
      </c>
      <c r="BV44" s="14">
        <f t="shared" si="61"/>
        <v>1090.412</v>
      </c>
      <c r="BW44" s="14">
        <f t="shared" si="61"/>
        <v>1090.164</v>
      </c>
      <c r="BX44" s="14">
        <f t="shared" si="61"/>
        <v>990.96019999999999</v>
      </c>
      <c r="BY44" s="14">
        <f t="shared" si="61"/>
        <v>1017.1180000000001</v>
      </c>
      <c r="BZ44" s="14">
        <f t="shared" si="61"/>
        <v>990.96019999999999</v>
      </c>
      <c r="CA44" s="14">
        <f t="shared" si="61"/>
        <v>1169.9690000000001</v>
      </c>
      <c r="CB44" s="14">
        <f t="shared" si="61"/>
        <v>990.57360000000006</v>
      </c>
      <c r="CC44" s="14"/>
      <c r="CD44" s="14"/>
      <c r="CE44" s="14"/>
      <c r="CF44" s="14"/>
      <c r="CG44" s="14"/>
      <c r="CH44" s="14"/>
      <c r="CI44" s="14"/>
      <c r="CJ44" s="14"/>
      <c r="CK44" s="14"/>
      <c r="CL44" s="14"/>
      <c r="CM44" s="14"/>
      <c r="CN44" s="14"/>
      <c r="CO44" s="14"/>
      <c r="CP44" s="14"/>
      <c r="CQ44" s="14"/>
      <c r="CR44" s="14"/>
      <c r="CS44" s="14"/>
      <c r="CT44" s="14"/>
      <c r="CU44" s="14"/>
      <c r="CV44" s="14"/>
      <c r="CW44" s="14"/>
      <c r="CX44" s="14"/>
      <c r="CY44" s="14"/>
      <c r="CZ44" s="14"/>
      <c r="DA44" s="14"/>
      <c r="DB44" s="14"/>
      <c r="DC44" s="14"/>
      <c r="DD44" s="14"/>
      <c r="DE44" s="14"/>
      <c r="DF44" s="14"/>
      <c r="DG44" s="14"/>
      <c r="DH44" s="14"/>
      <c r="DI44" s="14"/>
      <c r="DJ44" s="14"/>
      <c r="DK44" s="14"/>
      <c r="DL44" s="14"/>
      <c r="DM44" s="14"/>
      <c r="DN44" s="14"/>
      <c r="DO44" s="14"/>
      <c r="DP44" s="14"/>
      <c r="DQ44" s="14"/>
      <c r="DR44" s="14"/>
      <c r="DS44" s="14"/>
      <c r="DT44" s="14"/>
      <c r="DU44" s="14"/>
      <c r="DV44" s="14"/>
      <c r="DW44" s="14"/>
      <c r="DX44" s="14"/>
      <c r="DY44" s="14"/>
      <c r="DZ44" s="14"/>
      <c r="EA44" s="14"/>
      <c r="EB44" s="14"/>
      <c r="EC44" s="14"/>
      <c r="ED44" s="14"/>
      <c r="EE44" s="14"/>
      <c r="EF44" s="14"/>
      <c r="EG44" s="14"/>
      <c r="EH44" s="14"/>
      <c r="EI44" s="14"/>
      <c r="EJ44" s="14"/>
      <c r="EK44" s="14"/>
      <c r="EL44" s="14"/>
      <c r="EM44" s="14"/>
      <c r="EN44" s="14"/>
      <c r="EO44" s="14"/>
      <c r="EP44" s="14"/>
      <c r="EQ44" s="14"/>
      <c r="ER44" s="14"/>
      <c r="ES44" s="14"/>
      <c r="ET44" s="14"/>
      <c r="EU44" s="14"/>
      <c r="EV44" s="14"/>
      <c r="EW44" s="14"/>
      <c r="EX44" s="14"/>
      <c r="EY44" s="14"/>
      <c r="EZ44" s="14"/>
      <c r="FA44" s="14"/>
      <c r="FB44" s="14"/>
      <c r="FC44" s="14"/>
      <c r="FD44" s="14"/>
      <c r="FE44" s="14"/>
      <c r="FF44" s="14"/>
      <c r="FG44" s="14"/>
      <c r="FH44" s="14"/>
      <c r="FI44" s="14"/>
      <c r="FJ44" s="14"/>
      <c r="FK44" s="14"/>
      <c r="FL44" s="14"/>
      <c r="FM44" s="14"/>
      <c r="FN44" s="14"/>
      <c r="FO44" s="14"/>
      <c r="FP44" s="14"/>
      <c r="FQ44" s="14"/>
      <c r="FR44" s="14"/>
      <c r="FS44" s="14"/>
      <c r="FT44" s="14"/>
      <c r="FU44" s="14"/>
      <c r="FV44" s="14"/>
      <c r="FW44" s="14"/>
      <c r="FX44" s="14"/>
      <c r="FY44" s="14"/>
      <c r="FZ44" s="14"/>
      <c r="GA44" s="14"/>
    </row>
    <row r="45" spans="1:183" s="12" customFormat="1" ht="12" customHeight="1" x14ac:dyDescent="0.15">
      <c r="A45" s="17" t="s">
        <v>189</v>
      </c>
      <c r="B45" s="18"/>
      <c r="C45" s="69">
        <f>IF(HLOOKUP(C$10,MANUAL_Look_Up_Table,36,FALSE)&gt;=0.0001,HLOOKUP(C$10,MANUAL_Look_Up_Table,36,FALSE),0)</f>
        <v>0</v>
      </c>
      <c r="D45" s="69">
        <f>IF(HLOOKUP(D$10,MANUAL_Look_Up_Table,36,FALSE)&gt;=0.0001,HLOOKUP(D$10,MANUAL_Look_Up_Table,36,FALSE),0)</f>
        <v>1</v>
      </c>
      <c r="E45" s="69">
        <f t="shared" ref="E45:BP45" si="62">IF(HLOOKUP(E$10,MANUAL_Look_Up_Table,36,FALSE)&gt;=0.0001,HLOOKUP(E$10,MANUAL_Look_Up_Table,36,FALSE),0)</f>
        <v>0</v>
      </c>
      <c r="F45" s="69">
        <f t="shared" si="62"/>
        <v>1</v>
      </c>
      <c r="G45" s="69">
        <f t="shared" si="62"/>
        <v>0</v>
      </c>
      <c r="H45" s="69">
        <f t="shared" si="62"/>
        <v>1</v>
      </c>
      <c r="I45" s="69">
        <f t="shared" si="62"/>
        <v>0</v>
      </c>
      <c r="J45" s="69">
        <f t="shared" si="62"/>
        <v>0</v>
      </c>
      <c r="K45" s="69">
        <f t="shared" si="62"/>
        <v>1</v>
      </c>
      <c r="L45" s="69">
        <f t="shared" si="62"/>
        <v>0</v>
      </c>
      <c r="M45" s="69">
        <f t="shared" si="62"/>
        <v>1</v>
      </c>
      <c r="N45" s="69">
        <f t="shared" si="62"/>
        <v>0</v>
      </c>
      <c r="O45" s="69">
        <f t="shared" si="62"/>
        <v>1</v>
      </c>
      <c r="P45" s="69">
        <f t="shared" si="62"/>
        <v>0</v>
      </c>
      <c r="Q45" s="69">
        <f t="shared" si="62"/>
        <v>1</v>
      </c>
      <c r="R45" s="69">
        <f t="shared" si="62"/>
        <v>0</v>
      </c>
      <c r="S45" s="69">
        <f t="shared" si="62"/>
        <v>1.76451E-3</v>
      </c>
      <c r="T45" s="69">
        <f t="shared" si="62"/>
        <v>1</v>
      </c>
      <c r="U45" s="69">
        <f t="shared" si="62"/>
        <v>1</v>
      </c>
      <c r="V45" s="69">
        <f t="shared" si="62"/>
        <v>1</v>
      </c>
      <c r="W45" s="69">
        <f t="shared" si="62"/>
        <v>0</v>
      </c>
      <c r="X45" s="69">
        <f t="shared" si="62"/>
        <v>1</v>
      </c>
      <c r="Y45" s="69">
        <f t="shared" si="62"/>
        <v>1</v>
      </c>
      <c r="Z45" s="69">
        <f t="shared" si="62"/>
        <v>1</v>
      </c>
      <c r="AA45" s="69">
        <f t="shared" si="62"/>
        <v>1</v>
      </c>
      <c r="AB45" s="69">
        <f t="shared" si="62"/>
        <v>0</v>
      </c>
      <c r="AC45" s="69">
        <f t="shared" si="62"/>
        <v>0</v>
      </c>
      <c r="AD45" s="69">
        <f t="shared" si="62"/>
        <v>1</v>
      </c>
      <c r="AE45" s="69">
        <f t="shared" si="62"/>
        <v>0</v>
      </c>
      <c r="AF45" s="69">
        <f t="shared" si="62"/>
        <v>0</v>
      </c>
      <c r="AG45" s="69">
        <f t="shared" si="62"/>
        <v>1</v>
      </c>
      <c r="AH45" s="69">
        <f t="shared" si="62"/>
        <v>0</v>
      </c>
      <c r="AI45" s="69">
        <f t="shared" si="62"/>
        <v>0</v>
      </c>
      <c r="AJ45" s="69">
        <f t="shared" si="62"/>
        <v>0</v>
      </c>
      <c r="AK45" s="69">
        <f t="shared" si="62"/>
        <v>1</v>
      </c>
      <c r="AL45" s="69">
        <f t="shared" si="62"/>
        <v>1</v>
      </c>
      <c r="AM45" s="69">
        <f t="shared" si="62"/>
        <v>0</v>
      </c>
      <c r="AN45" s="69">
        <f t="shared" si="62"/>
        <v>0</v>
      </c>
      <c r="AO45" s="69">
        <f t="shared" si="62"/>
        <v>1</v>
      </c>
      <c r="AP45" s="69">
        <f t="shared" si="62"/>
        <v>1</v>
      </c>
      <c r="AQ45" s="69">
        <f t="shared" si="62"/>
        <v>1</v>
      </c>
      <c r="AR45" s="69">
        <f t="shared" si="62"/>
        <v>1</v>
      </c>
      <c r="AS45" s="69">
        <f t="shared" si="62"/>
        <v>1</v>
      </c>
      <c r="AT45" s="69">
        <f t="shared" si="62"/>
        <v>1</v>
      </c>
      <c r="AU45" s="69">
        <f t="shared" si="62"/>
        <v>1</v>
      </c>
      <c r="AV45" s="69">
        <f t="shared" si="62"/>
        <v>0</v>
      </c>
      <c r="AW45" s="69">
        <f t="shared" si="62"/>
        <v>0</v>
      </c>
      <c r="AX45" s="69">
        <f t="shared" si="62"/>
        <v>0</v>
      </c>
      <c r="AY45" s="69">
        <f t="shared" si="62"/>
        <v>0</v>
      </c>
      <c r="AZ45" s="69">
        <f t="shared" si="62"/>
        <v>0</v>
      </c>
      <c r="BA45" s="69">
        <f t="shared" si="62"/>
        <v>0</v>
      </c>
      <c r="BB45" s="69">
        <f t="shared" si="62"/>
        <v>0</v>
      </c>
      <c r="BC45" s="69">
        <f t="shared" si="62"/>
        <v>0</v>
      </c>
      <c r="BD45" s="69">
        <f t="shared" si="62"/>
        <v>0</v>
      </c>
      <c r="BE45" s="69">
        <f t="shared" si="62"/>
        <v>0</v>
      </c>
      <c r="BF45" s="69">
        <f t="shared" si="62"/>
        <v>0</v>
      </c>
      <c r="BG45" s="69">
        <f t="shared" si="62"/>
        <v>0</v>
      </c>
      <c r="BH45" s="69">
        <f t="shared" si="62"/>
        <v>0</v>
      </c>
      <c r="BI45" s="69">
        <f t="shared" si="62"/>
        <v>0</v>
      </c>
      <c r="BJ45" s="69">
        <f t="shared" si="62"/>
        <v>0</v>
      </c>
      <c r="BK45" s="69">
        <f t="shared" si="62"/>
        <v>0</v>
      </c>
      <c r="BL45" s="69">
        <f t="shared" si="62"/>
        <v>0</v>
      </c>
      <c r="BM45" s="69">
        <f t="shared" si="62"/>
        <v>0</v>
      </c>
      <c r="BN45" s="69">
        <f t="shared" si="62"/>
        <v>0</v>
      </c>
      <c r="BO45" s="69">
        <f t="shared" si="62"/>
        <v>0</v>
      </c>
      <c r="BP45" s="69">
        <f t="shared" si="62"/>
        <v>0</v>
      </c>
      <c r="BQ45" s="69">
        <f t="shared" ref="BQ45:CB45" si="63">IF(HLOOKUP(BQ$10,MANUAL_Look_Up_Table,36,FALSE)&gt;=0.0001,HLOOKUP(BQ$10,MANUAL_Look_Up_Table,36,FALSE),0)</f>
        <v>0</v>
      </c>
      <c r="BR45" s="69">
        <f t="shared" si="63"/>
        <v>0.75718390000000002</v>
      </c>
      <c r="BS45" s="69">
        <f t="shared" si="63"/>
        <v>0</v>
      </c>
      <c r="BT45" s="69">
        <f t="shared" si="63"/>
        <v>0</v>
      </c>
      <c r="BU45" s="69">
        <f t="shared" si="63"/>
        <v>0</v>
      </c>
      <c r="BV45" s="69">
        <f t="shared" si="63"/>
        <v>0</v>
      </c>
      <c r="BW45" s="69">
        <f t="shared" si="63"/>
        <v>0</v>
      </c>
      <c r="BX45" s="69">
        <f t="shared" si="63"/>
        <v>0</v>
      </c>
      <c r="BY45" s="69">
        <f t="shared" si="63"/>
        <v>0</v>
      </c>
      <c r="BZ45" s="69">
        <f t="shared" si="63"/>
        <v>0</v>
      </c>
      <c r="CA45" s="69">
        <f t="shared" si="63"/>
        <v>0</v>
      </c>
      <c r="CB45" s="69">
        <f t="shared" si="63"/>
        <v>0</v>
      </c>
      <c r="CC45" s="69"/>
      <c r="CD45" s="69"/>
      <c r="CE45" s="69"/>
      <c r="CF45" s="69"/>
      <c r="CG45" s="69"/>
      <c r="CH45" s="69"/>
      <c r="CI45" s="69"/>
      <c r="CJ45" s="69"/>
      <c r="CK45" s="69"/>
      <c r="CL45" s="69"/>
      <c r="CM45" s="69"/>
      <c r="CN45" s="69"/>
      <c r="CO45" s="69"/>
      <c r="CP45" s="69"/>
      <c r="CQ45" s="69"/>
      <c r="CR45" s="69"/>
      <c r="CS45" s="69"/>
      <c r="CT45" s="69"/>
      <c r="CU45" s="69"/>
      <c r="CV45" s="69"/>
      <c r="CW45" s="69"/>
      <c r="CX45" s="69"/>
      <c r="CY45" s="69"/>
      <c r="CZ45" s="69"/>
      <c r="DA45" s="69"/>
      <c r="DB45" s="69"/>
      <c r="DC45" s="69"/>
      <c r="DD45" s="69"/>
      <c r="DE45" s="69"/>
      <c r="DF45" s="69"/>
      <c r="DG45" s="69"/>
      <c r="DH45" s="69"/>
      <c r="DI45" s="69"/>
      <c r="DJ45" s="69"/>
      <c r="DK45" s="69"/>
      <c r="DL45" s="69"/>
      <c r="DM45" s="69"/>
      <c r="DN45" s="69"/>
      <c r="DO45" s="69"/>
      <c r="DP45" s="69"/>
      <c r="DQ45" s="69"/>
      <c r="DR45" s="69"/>
      <c r="DS45" s="69"/>
      <c r="DT45" s="69"/>
      <c r="DU45" s="69"/>
      <c r="DV45" s="69"/>
      <c r="DW45" s="69"/>
      <c r="DX45" s="69"/>
      <c r="DY45" s="69"/>
      <c r="DZ45" s="69"/>
      <c r="EA45" s="69"/>
      <c r="EB45" s="69"/>
      <c r="EC45" s="69"/>
      <c r="ED45" s="69"/>
      <c r="EE45" s="69"/>
      <c r="EF45" s="69"/>
      <c r="EG45" s="69"/>
      <c r="EH45" s="69"/>
      <c r="EI45" s="69"/>
      <c r="EJ45" s="69"/>
      <c r="EK45" s="69"/>
      <c r="EL45" s="69"/>
      <c r="EM45" s="69"/>
      <c r="EN45" s="69"/>
      <c r="EO45" s="69"/>
      <c r="EP45" s="69"/>
      <c r="EQ45" s="69"/>
      <c r="ER45" s="69"/>
      <c r="ES45" s="69"/>
      <c r="ET45" s="69"/>
      <c r="EU45" s="69"/>
      <c r="EV45" s="69"/>
      <c r="EW45" s="69"/>
      <c r="EX45" s="69"/>
      <c r="EY45" s="69"/>
      <c r="EZ45" s="69"/>
      <c r="FA45" s="69"/>
      <c r="FB45" s="69"/>
      <c r="FC45" s="69"/>
      <c r="FD45" s="69"/>
      <c r="FE45" s="69"/>
      <c r="FF45" s="69"/>
      <c r="FG45" s="69"/>
      <c r="FH45" s="69"/>
      <c r="FI45" s="69"/>
      <c r="FJ45" s="69"/>
      <c r="FK45" s="69"/>
      <c r="FL45" s="14"/>
      <c r="FM45" s="14"/>
      <c r="FN45" s="14"/>
      <c r="FO45" s="14"/>
      <c r="FP45" s="14"/>
      <c r="FQ45" s="14"/>
      <c r="FR45" s="14"/>
      <c r="FS45" s="14"/>
      <c r="FT45" s="14"/>
      <c r="FU45" s="14"/>
      <c r="FV45" s="14"/>
      <c r="FW45" s="14"/>
      <c r="FX45" s="14"/>
      <c r="FY45" s="14"/>
      <c r="FZ45" s="14"/>
      <c r="GA45" s="14"/>
    </row>
    <row r="46" spans="1:183" s="12" customFormat="1" ht="12" customHeight="1" x14ac:dyDescent="0.15">
      <c r="A46" s="17" t="s">
        <v>190</v>
      </c>
      <c r="B46" s="18"/>
      <c r="C46" s="69">
        <f>IF(HLOOKUP(C$10,MANUAL_Look_Up_Table,37,FALSE)&gt;=0.0001,HLOOKUP(C$10,MANUAL_Look_Up_Table,37,FALSE),0)</f>
        <v>0</v>
      </c>
      <c r="D46" s="69">
        <f>IF(HLOOKUP(D$10,MANUAL_Look_Up_Table,37,FALSE)&gt;=0.0001,HLOOKUP(D$10,MANUAL_Look_Up_Table,37,FALSE),0)</f>
        <v>0</v>
      </c>
      <c r="E46" s="69">
        <f t="shared" ref="E46:BP46" si="64">IF(HLOOKUP(E$10,MANUAL_Look_Up_Table,37,FALSE)&gt;=0.0001,HLOOKUP(E$10,MANUAL_Look_Up_Table,37,FALSE),0)</f>
        <v>0</v>
      </c>
      <c r="F46" s="69">
        <f t="shared" si="64"/>
        <v>0</v>
      </c>
      <c r="G46" s="69">
        <f t="shared" si="64"/>
        <v>0</v>
      </c>
      <c r="H46" s="69">
        <f t="shared" si="64"/>
        <v>0</v>
      </c>
      <c r="I46" s="69">
        <f t="shared" si="64"/>
        <v>0</v>
      </c>
      <c r="J46" s="69">
        <f t="shared" si="64"/>
        <v>0</v>
      </c>
      <c r="K46" s="69">
        <f t="shared" si="64"/>
        <v>0</v>
      </c>
      <c r="L46" s="69">
        <f t="shared" si="64"/>
        <v>0</v>
      </c>
      <c r="M46" s="69">
        <f t="shared" si="64"/>
        <v>0</v>
      </c>
      <c r="N46" s="69">
        <f t="shared" si="64"/>
        <v>0.35759950000000001</v>
      </c>
      <c r="O46" s="69">
        <f t="shared" si="64"/>
        <v>0</v>
      </c>
      <c r="P46" s="69">
        <f t="shared" si="64"/>
        <v>0</v>
      </c>
      <c r="Q46" s="69">
        <f t="shared" si="64"/>
        <v>0</v>
      </c>
      <c r="R46" s="69">
        <f t="shared" si="64"/>
        <v>0</v>
      </c>
      <c r="S46" s="69">
        <f t="shared" si="64"/>
        <v>0</v>
      </c>
      <c r="T46" s="69">
        <f t="shared" si="64"/>
        <v>0</v>
      </c>
      <c r="U46" s="69">
        <f t="shared" si="64"/>
        <v>0</v>
      </c>
      <c r="V46" s="69">
        <f t="shared" si="64"/>
        <v>0</v>
      </c>
      <c r="W46" s="69">
        <f t="shared" si="64"/>
        <v>0.87750669999999997</v>
      </c>
      <c r="X46" s="69">
        <f t="shared" si="64"/>
        <v>0</v>
      </c>
      <c r="Y46" s="69">
        <f t="shared" si="64"/>
        <v>0</v>
      </c>
      <c r="Z46" s="69">
        <f t="shared" si="64"/>
        <v>0</v>
      </c>
      <c r="AA46" s="69">
        <f t="shared" si="64"/>
        <v>0</v>
      </c>
      <c r="AB46" s="69">
        <f t="shared" si="64"/>
        <v>0</v>
      </c>
      <c r="AC46" s="69">
        <f t="shared" si="64"/>
        <v>0</v>
      </c>
      <c r="AD46" s="69">
        <f t="shared" si="64"/>
        <v>0</v>
      </c>
      <c r="AE46" s="69">
        <f t="shared" si="64"/>
        <v>0</v>
      </c>
      <c r="AF46" s="69">
        <f t="shared" si="64"/>
        <v>0</v>
      </c>
      <c r="AG46" s="69">
        <f t="shared" si="64"/>
        <v>0</v>
      </c>
      <c r="AH46" s="69">
        <f t="shared" si="64"/>
        <v>0</v>
      </c>
      <c r="AI46" s="69">
        <f t="shared" si="64"/>
        <v>0</v>
      </c>
      <c r="AJ46" s="69">
        <f t="shared" si="64"/>
        <v>4.11054E-4</v>
      </c>
      <c r="AK46" s="69">
        <f t="shared" si="64"/>
        <v>0</v>
      </c>
      <c r="AL46" s="69">
        <f t="shared" si="64"/>
        <v>0</v>
      </c>
      <c r="AM46" s="69">
        <f t="shared" si="64"/>
        <v>0</v>
      </c>
      <c r="AN46" s="69">
        <f t="shared" si="64"/>
        <v>0</v>
      </c>
      <c r="AO46" s="69">
        <f t="shared" si="64"/>
        <v>0</v>
      </c>
      <c r="AP46" s="69">
        <f t="shared" si="64"/>
        <v>0</v>
      </c>
      <c r="AQ46" s="69">
        <f t="shared" si="64"/>
        <v>0</v>
      </c>
      <c r="AR46" s="69">
        <f t="shared" si="64"/>
        <v>0</v>
      </c>
      <c r="AS46" s="69">
        <f t="shared" si="64"/>
        <v>0</v>
      </c>
      <c r="AT46" s="69">
        <f t="shared" si="64"/>
        <v>0</v>
      </c>
      <c r="AU46" s="69">
        <f t="shared" si="64"/>
        <v>0</v>
      </c>
      <c r="AV46" s="69">
        <f t="shared" si="64"/>
        <v>0</v>
      </c>
      <c r="AW46" s="69">
        <f t="shared" si="64"/>
        <v>0</v>
      </c>
      <c r="AX46" s="69">
        <f t="shared" si="64"/>
        <v>0</v>
      </c>
      <c r="AY46" s="69">
        <f t="shared" si="64"/>
        <v>0</v>
      </c>
      <c r="AZ46" s="69">
        <f t="shared" si="64"/>
        <v>0</v>
      </c>
      <c r="BA46" s="69">
        <f t="shared" si="64"/>
        <v>0</v>
      </c>
      <c r="BB46" s="69">
        <f t="shared" si="64"/>
        <v>0</v>
      </c>
      <c r="BC46" s="69">
        <f t="shared" si="64"/>
        <v>0</v>
      </c>
      <c r="BD46" s="69">
        <f t="shared" si="64"/>
        <v>0</v>
      </c>
      <c r="BE46" s="69">
        <f t="shared" si="64"/>
        <v>0</v>
      </c>
      <c r="BF46" s="69">
        <f t="shared" si="64"/>
        <v>0</v>
      </c>
      <c r="BG46" s="69">
        <f t="shared" si="64"/>
        <v>3.5927000000000002E-4</v>
      </c>
      <c r="BH46" s="69">
        <f t="shared" si="64"/>
        <v>0</v>
      </c>
      <c r="BI46" s="69">
        <f t="shared" si="64"/>
        <v>0</v>
      </c>
      <c r="BJ46" s="69">
        <f t="shared" si="64"/>
        <v>0</v>
      </c>
      <c r="BK46" s="69">
        <f t="shared" si="64"/>
        <v>0</v>
      </c>
      <c r="BL46" s="69">
        <f t="shared" si="64"/>
        <v>0</v>
      </c>
      <c r="BM46" s="69">
        <f t="shared" si="64"/>
        <v>0</v>
      </c>
      <c r="BN46" s="69">
        <f t="shared" si="64"/>
        <v>0</v>
      </c>
      <c r="BO46" s="69">
        <f t="shared" si="64"/>
        <v>0</v>
      </c>
      <c r="BP46" s="69">
        <f t="shared" si="64"/>
        <v>0</v>
      </c>
      <c r="BQ46" s="69">
        <f t="shared" ref="BQ46:CB46" si="65">IF(HLOOKUP(BQ$10,MANUAL_Look_Up_Table,37,FALSE)&gt;=0.0001,HLOOKUP(BQ$10,MANUAL_Look_Up_Table,37,FALSE),0)</f>
        <v>0.34188839999999998</v>
      </c>
      <c r="BR46" s="69">
        <f t="shared" si="65"/>
        <v>2.1053599999999999E-2</v>
      </c>
      <c r="BS46" s="69">
        <f t="shared" si="65"/>
        <v>0</v>
      </c>
      <c r="BT46" s="69">
        <f t="shared" si="65"/>
        <v>0</v>
      </c>
      <c r="BU46" s="69">
        <f t="shared" si="65"/>
        <v>0</v>
      </c>
      <c r="BV46" s="69">
        <f t="shared" si="65"/>
        <v>0</v>
      </c>
      <c r="BW46" s="69">
        <f t="shared" si="65"/>
        <v>0</v>
      </c>
      <c r="BX46" s="69">
        <f t="shared" si="65"/>
        <v>0</v>
      </c>
      <c r="BY46" s="69">
        <f t="shared" si="65"/>
        <v>0</v>
      </c>
      <c r="BZ46" s="69">
        <f t="shared" si="65"/>
        <v>0</v>
      </c>
      <c r="CA46" s="69">
        <f t="shared" si="65"/>
        <v>0</v>
      </c>
      <c r="CB46" s="69">
        <f t="shared" si="65"/>
        <v>0</v>
      </c>
      <c r="CC46" s="69"/>
      <c r="CD46" s="69"/>
      <c r="CE46" s="69"/>
      <c r="CF46" s="69"/>
      <c r="CG46" s="69"/>
      <c r="CH46" s="69"/>
      <c r="CI46" s="69"/>
      <c r="CJ46" s="69"/>
      <c r="CK46" s="69"/>
      <c r="CL46" s="69"/>
      <c r="CM46" s="69"/>
      <c r="CN46" s="69"/>
      <c r="CO46" s="69"/>
      <c r="CP46" s="69"/>
      <c r="CQ46" s="69"/>
      <c r="CR46" s="69"/>
      <c r="CS46" s="69"/>
      <c r="CT46" s="69"/>
      <c r="CU46" s="69"/>
      <c r="CV46" s="69"/>
      <c r="CW46" s="69"/>
      <c r="CX46" s="69"/>
      <c r="CY46" s="69"/>
      <c r="CZ46" s="69"/>
      <c r="DA46" s="69"/>
      <c r="DB46" s="69"/>
      <c r="DC46" s="69"/>
      <c r="DD46" s="69"/>
      <c r="DE46" s="69"/>
      <c r="DF46" s="69"/>
      <c r="DG46" s="69"/>
      <c r="DH46" s="69"/>
      <c r="DI46" s="69"/>
      <c r="DJ46" s="69"/>
      <c r="DK46" s="69"/>
      <c r="DL46" s="69"/>
      <c r="DM46" s="69"/>
      <c r="DN46" s="69"/>
      <c r="DO46" s="69"/>
      <c r="DP46" s="69"/>
      <c r="DQ46" s="69"/>
      <c r="DR46" s="69"/>
      <c r="DS46" s="69"/>
      <c r="DT46" s="69"/>
      <c r="DU46" s="69"/>
      <c r="DV46" s="69"/>
      <c r="DW46" s="69"/>
      <c r="DX46" s="69"/>
      <c r="DY46" s="69"/>
      <c r="DZ46" s="69"/>
      <c r="EA46" s="69"/>
      <c r="EB46" s="69"/>
      <c r="EC46" s="69"/>
      <c r="ED46" s="69"/>
      <c r="EE46" s="69"/>
      <c r="EF46" s="69"/>
      <c r="EG46" s="69"/>
      <c r="EH46" s="69"/>
      <c r="EI46" s="69"/>
      <c r="EJ46" s="69"/>
      <c r="EK46" s="69"/>
      <c r="EL46" s="69"/>
      <c r="EM46" s="69"/>
      <c r="EN46" s="69"/>
      <c r="EO46" s="69"/>
      <c r="EP46" s="69"/>
      <c r="EQ46" s="69"/>
      <c r="ER46" s="69"/>
      <c r="ES46" s="69"/>
      <c r="ET46" s="69"/>
      <c r="EU46" s="69"/>
      <c r="EV46" s="69"/>
      <c r="EW46" s="69"/>
      <c r="EX46" s="69"/>
      <c r="EY46" s="69"/>
      <c r="EZ46" s="69"/>
      <c r="FA46" s="69"/>
      <c r="FB46" s="69"/>
      <c r="FC46" s="69"/>
      <c r="FD46" s="69"/>
      <c r="FE46" s="69"/>
      <c r="FF46" s="69"/>
      <c r="FG46" s="69"/>
      <c r="FH46" s="69"/>
      <c r="FI46" s="69"/>
      <c r="FJ46" s="69"/>
      <c r="FK46" s="69"/>
      <c r="FL46" s="14"/>
      <c r="FM46" s="14"/>
      <c r="FN46" s="14"/>
      <c r="FO46" s="14"/>
      <c r="FP46" s="14"/>
      <c r="FQ46" s="14"/>
      <c r="FR46" s="14"/>
      <c r="FS46" s="14"/>
      <c r="FT46" s="14"/>
      <c r="FU46" s="14"/>
      <c r="FV46" s="14"/>
      <c r="FW46" s="14"/>
      <c r="FX46" s="14"/>
      <c r="FY46" s="14"/>
      <c r="FZ46" s="14"/>
      <c r="GA46" s="14"/>
    </row>
    <row r="47" spans="1:183" s="12" customFormat="1" ht="12" customHeight="1" x14ac:dyDescent="0.15">
      <c r="A47" s="17" t="s">
        <v>191</v>
      </c>
      <c r="B47" s="16" t="s">
        <v>192</v>
      </c>
      <c r="C47" s="28">
        <f>IF(HLOOKUP(C$10,MANUAL_Look_Up_Table,38,FALSE)&gt;=0.1,HLOOKUP(C$10,MANUAL_Look_Up_Table,38,FALSE),0)</f>
        <v>157.9</v>
      </c>
      <c r="D47" s="28">
        <f>IF(HLOOKUP(D$10,MANUAL_Look_Up_Table,38,FALSE)&gt;=0.1,HLOOKUP(D$10,MANUAL_Look_Up_Table,38,FALSE),0)</f>
        <v>203.8</v>
      </c>
      <c r="E47" s="28">
        <f t="shared" ref="E47:BP47" si="66">IF(HLOOKUP(E$10,MANUAL_Look_Up_Table,38,FALSE)&gt;=0.1,HLOOKUP(E$10,MANUAL_Look_Up_Table,38,FALSE),0)</f>
        <v>173</v>
      </c>
      <c r="F47" s="28">
        <f t="shared" si="66"/>
        <v>173</v>
      </c>
      <c r="G47" s="28">
        <f t="shared" si="66"/>
        <v>141.80000000000001</v>
      </c>
      <c r="H47" s="28">
        <f t="shared" si="66"/>
        <v>141.80000000000001</v>
      </c>
      <c r="I47" s="28">
        <f t="shared" si="66"/>
        <v>50</v>
      </c>
      <c r="J47" s="28">
        <f t="shared" si="66"/>
        <v>50</v>
      </c>
      <c r="K47" s="28">
        <f t="shared" si="66"/>
        <v>50</v>
      </c>
      <c r="L47" s="28">
        <f t="shared" si="66"/>
        <v>39.799999999999997</v>
      </c>
      <c r="M47" s="28">
        <f t="shared" si="66"/>
        <v>50.7</v>
      </c>
      <c r="N47" s="28">
        <f t="shared" si="66"/>
        <v>192.6</v>
      </c>
      <c r="O47" s="28">
        <f t="shared" si="66"/>
        <v>192.6</v>
      </c>
      <c r="P47" s="28">
        <f t="shared" si="66"/>
        <v>142</v>
      </c>
      <c r="Q47" s="28">
        <f t="shared" si="66"/>
        <v>142</v>
      </c>
      <c r="R47" s="28">
        <f t="shared" si="66"/>
        <v>55</v>
      </c>
      <c r="S47" s="28">
        <f t="shared" si="66"/>
        <v>111.1</v>
      </c>
      <c r="T47" s="28">
        <f t="shared" si="66"/>
        <v>55</v>
      </c>
      <c r="U47" s="28">
        <f t="shared" si="66"/>
        <v>160.4</v>
      </c>
      <c r="V47" s="28">
        <f t="shared" si="66"/>
        <v>120.7</v>
      </c>
      <c r="W47" s="28">
        <f t="shared" si="66"/>
        <v>95.1</v>
      </c>
      <c r="X47" s="28">
        <f t="shared" si="66"/>
        <v>51.3</v>
      </c>
      <c r="Y47" s="28">
        <f t="shared" si="66"/>
        <v>43.7</v>
      </c>
      <c r="Z47" s="28">
        <f t="shared" si="66"/>
        <v>39.341470000000001</v>
      </c>
      <c r="AA47" s="28">
        <f t="shared" si="66"/>
        <v>59.09816</v>
      </c>
      <c r="AB47" s="28">
        <f t="shared" si="66"/>
        <v>71</v>
      </c>
      <c r="AC47" s="28">
        <f t="shared" si="66"/>
        <v>50</v>
      </c>
      <c r="AD47" s="28">
        <f t="shared" si="66"/>
        <v>118.2</v>
      </c>
      <c r="AE47" s="28">
        <f t="shared" si="66"/>
        <v>192.4</v>
      </c>
      <c r="AF47" s="28">
        <f t="shared" si="66"/>
        <v>50</v>
      </c>
      <c r="AG47" s="28">
        <f t="shared" si="66"/>
        <v>45</v>
      </c>
      <c r="AH47" s="28">
        <f t="shared" si="66"/>
        <v>40</v>
      </c>
      <c r="AI47" s="28">
        <f t="shared" si="66"/>
        <v>40</v>
      </c>
      <c r="AJ47" s="28">
        <f t="shared" si="66"/>
        <v>40</v>
      </c>
      <c r="AK47" s="28">
        <f t="shared" si="66"/>
        <v>35</v>
      </c>
      <c r="AL47" s="28">
        <f t="shared" si="66"/>
        <v>36.355559999999997</v>
      </c>
      <c r="AM47" s="28">
        <f t="shared" si="66"/>
        <v>35</v>
      </c>
      <c r="AN47" s="28">
        <f t="shared" si="66"/>
        <v>30</v>
      </c>
      <c r="AO47" s="28">
        <f t="shared" si="66"/>
        <v>147</v>
      </c>
      <c r="AP47" s="28">
        <f t="shared" si="66"/>
        <v>50.7</v>
      </c>
      <c r="AQ47" s="28">
        <f t="shared" si="66"/>
        <v>147</v>
      </c>
      <c r="AR47" s="28">
        <f t="shared" si="66"/>
        <v>34</v>
      </c>
      <c r="AS47" s="28">
        <f t="shared" si="66"/>
        <v>50.7</v>
      </c>
      <c r="AT47" s="28">
        <f t="shared" si="66"/>
        <v>90</v>
      </c>
      <c r="AU47" s="28">
        <f t="shared" si="66"/>
        <v>35.200000000000003</v>
      </c>
      <c r="AV47" s="28">
        <f t="shared" si="66"/>
        <v>35</v>
      </c>
      <c r="AW47" s="28">
        <f t="shared" si="66"/>
        <v>36.403469999999999</v>
      </c>
      <c r="AX47" s="28">
        <f t="shared" si="66"/>
        <v>36.403469999999999</v>
      </c>
      <c r="AY47" s="28">
        <f t="shared" si="66"/>
        <v>40</v>
      </c>
      <c r="AZ47" s="28">
        <f t="shared" si="66"/>
        <v>75.547709999999995</v>
      </c>
      <c r="BA47" s="28">
        <f t="shared" si="66"/>
        <v>40</v>
      </c>
      <c r="BB47" s="28">
        <f t="shared" si="66"/>
        <v>75.712209999999999</v>
      </c>
      <c r="BC47" s="28">
        <f t="shared" si="66"/>
        <v>43.255519999999997</v>
      </c>
      <c r="BD47" s="28">
        <f t="shared" si="66"/>
        <v>43.308250000000001</v>
      </c>
      <c r="BE47" s="28">
        <f t="shared" si="66"/>
        <v>40</v>
      </c>
      <c r="BF47" s="28">
        <f t="shared" si="66"/>
        <v>40.127330000000001</v>
      </c>
      <c r="BG47" s="28">
        <f t="shared" si="66"/>
        <v>40.005830000000003</v>
      </c>
      <c r="BH47" s="28">
        <f t="shared" si="66"/>
        <v>0</v>
      </c>
      <c r="BI47" s="28">
        <f t="shared" si="66"/>
        <v>0</v>
      </c>
      <c r="BJ47" s="28">
        <f t="shared" si="66"/>
        <v>0</v>
      </c>
      <c r="BK47" s="28">
        <f t="shared" si="66"/>
        <v>39.341470000000001</v>
      </c>
      <c r="BL47" s="28">
        <f t="shared" si="66"/>
        <v>0</v>
      </c>
      <c r="BM47" s="28">
        <f t="shared" si="66"/>
        <v>0</v>
      </c>
      <c r="BN47" s="28">
        <f t="shared" si="66"/>
        <v>0</v>
      </c>
      <c r="BO47" s="28">
        <f t="shared" si="66"/>
        <v>0</v>
      </c>
      <c r="BP47" s="28">
        <f t="shared" si="66"/>
        <v>0</v>
      </c>
      <c r="BQ47" s="28">
        <f t="shared" ref="BQ47:CB47" si="67">IF(HLOOKUP(BQ$10,MANUAL_Look_Up_Table,38,FALSE)&gt;=0.1,HLOOKUP(BQ$10,MANUAL_Look_Up_Table,38,FALSE),0)</f>
        <v>45.025280000000002</v>
      </c>
      <c r="BR47" s="28">
        <f t="shared" si="67"/>
        <v>68.760909999999996</v>
      </c>
      <c r="BS47" s="28">
        <f t="shared" si="67"/>
        <v>35.630450000000003</v>
      </c>
      <c r="BT47" s="28">
        <f t="shared" si="67"/>
        <v>35.692390000000003</v>
      </c>
      <c r="BU47" s="28">
        <f t="shared" si="67"/>
        <v>36.403469999999999</v>
      </c>
      <c r="BV47" s="28">
        <f t="shared" si="67"/>
        <v>75.306550000000001</v>
      </c>
      <c r="BW47" s="28">
        <f t="shared" si="67"/>
        <v>75.638739999999999</v>
      </c>
      <c r="BX47" s="28">
        <f t="shared" si="67"/>
        <v>36.403469999999999</v>
      </c>
      <c r="BY47" s="28">
        <f t="shared" si="67"/>
        <v>43.846240000000002</v>
      </c>
      <c r="BZ47" s="28">
        <f t="shared" si="67"/>
        <v>36.403469999999999</v>
      </c>
      <c r="CA47" s="28">
        <f t="shared" si="67"/>
        <v>43.255519999999997</v>
      </c>
      <c r="CB47" s="28">
        <f t="shared" si="67"/>
        <v>40</v>
      </c>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row>
    <row r="48" spans="1:183" s="12" customFormat="1" ht="12" customHeight="1" x14ac:dyDescent="0.15">
      <c r="A48" s="17" t="s">
        <v>193</v>
      </c>
      <c r="B48" s="16" t="s">
        <v>194</v>
      </c>
      <c r="C48" s="54">
        <f>IF(HLOOKUP(C$10,MANUAL_Look_Up_Table,39,FALSE)&gt;=0.01,HLOOKUP(C$10,MANUAL_Look_Up_Table,39,FALSE),0)</f>
        <v>18.2</v>
      </c>
      <c r="D48" s="43">
        <f>IF(HLOOKUP(D$10,MANUAL_Look_Up_Table,39,FALSE)&gt;=0.01,HLOOKUP(D$10,MANUAL_Look_Up_Table,39,FALSE),0)</f>
        <v>18.050190000000001</v>
      </c>
      <c r="E48" s="43">
        <f>IF(HLOOKUP(E$10,MANUAL_Look_Up_Table,39,FALSE)&gt;=0.01,HLOOKUP(E$10,MANUAL_Look_Up_Table,39,FALSE),0)</f>
        <v>18.2</v>
      </c>
      <c r="F48" s="43">
        <f t="shared" ref="F48:BP48" si="68">IF(HLOOKUP(F$10,MANUAL_Look_Up_Table,39,FALSE)&gt;=0.01,HLOOKUP(F$10,MANUAL_Look_Up_Table,39,FALSE),0)</f>
        <v>18.109719999999999</v>
      </c>
      <c r="G48" s="43">
        <f t="shared" si="68"/>
        <v>18</v>
      </c>
      <c r="H48" s="43">
        <f t="shared" si="68"/>
        <v>18</v>
      </c>
      <c r="I48" s="43">
        <f t="shared" si="68"/>
        <v>17.8</v>
      </c>
      <c r="J48" s="43">
        <f t="shared" si="68"/>
        <v>17.8</v>
      </c>
      <c r="K48" s="43">
        <f t="shared" si="68"/>
        <v>17.8</v>
      </c>
      <c r="L48" s="43">
        <f t="shared" si="68"/>
        <v>24</v>
      </c>
      <c r="M48" s="43">
        <f t="shared" si="68"/>
        <v>17.5</v>
      </c>
      <c r="N48" s="43">
        <f t="shared" si="68"/>
        <v>10.81</v>
      </c>
      <c r="O48" s="43">
        <f t="shared" si="68"/>
        <v>10.81</v>
      </c>
      <c r="P48" s="43">
        <f t="shared" si="68"/>
        <v>10.61</v>
      </c>
      <c r="Q48" s="43">
        <f t="shared" si="68"/>
        <v>10.61</v>
      </c>
      <c r="R48" s="43">
        <f t="shared" si="68"/>
        <v>10.41</v>
      </c>
      <c r="S48" s="43">
        <f t="shared" si="68"/>
        <v>1.5</v>
      </c>
      <c r="T48" s="43">
        <f t="shared" si="68"/>
        <v>10.41</v>
      </c>
      <c r="U48" s="43">
        <f t="shared" si="68"/>
        <v>4.1399999999999997</v>
      </c>
      <c r="V48" s="43">
        <f t="shared" si="68"/>
        <v>1.2864549999999999</v>
      </c>
      <c r="W48" s="43">
        <f t="shared" si="68"/>
        <v>1</v>
      </c>
      <c r="X48" s="43">
        <f t="shared" si="68"/>
        <v>1.03</v>
      </c>
      <c r="Y48" s="43">
        <f t="shared" si="68"/>
        <v>1.02</v>
      </c>
      <c r="Z48" s="43">
        <f t="shared" si="68"/>
        <v>1.02</v>
      </c>
      <c r="AA48" s="43">
        <f t="shared" si="68"/>
        <v>1.2</v>
      </c>
      <c r="AB48" s="43">
        <f t="shared" si="68"/>
        <v>4</v>
      </c>
      <c r="AC48" s="43">
        <f t="shared" si="68"/>
        <v>17.8</v>
      </c>
      <c r="AD48" s="43">
        <f t="shared" si="68"/>
        <v>1.6</v>
      </c>
      <c r="AE48" s="43">
        <f t="shared" si="68"/>
        <v>1.75</v>
      </c>
      <c r="AF48" s="43">
        <f t="shared" si="68"/>
        <v>17.8</v>
      </c>
      <c r="AG48" s="43">
        <f t="shared" si="68"/>
        <v>0.45584449999999999</v>
      </c>
      <c r="AH48" s="43">
        <f t="shared" si="68"/>
        <v>5.9</v>
      </c>
      <c r="AI48" s="43">
        <f t="shared" si="68"/>
        <v>5.9</v>
      </c>
      <c r="AJ48" s="43">
        <f t="shared" si="68"/>
        <v>4</v>
      </c>
      <c r="AK48" s="43">
        <f t="shared" si="68"/>
        <v>1.1000000000000001</v>
      </c>
      <c r="AL48" s="43">
        <f t="shared" si="68"/>
        <v>1.1000000000000001</v>
      </c>
      <c r="AM48" s="43">
        <f t="shared" si="68"/>
        <v>11</v>
      </c>
      <c r="AN48" s="43">
        <f t="shared" si="68"/>
        <v>4</v>
      </c>
      <c r="AO48" s="43">
        <f t="shared" si="68"/>
        <v>17.3</v>
      </c>
      <c r="AP48" s="43">
        <f t="shared" si="68"/>
        <v>17.5</v>
      </c>
      <c r="AQ48" s="43">
        <f t="shared" si="68"/>
        <v>5.3</v>
      </c>
      <c r="AR48" s="43">
        <f t="shared" si="68"/>
        <v>5.5</v>
      </c>
      <c r="AS48" s="43">
        <f t="shared" si="68"/>
        <v>17.5</v>
      </c>
      <c r="AT48" s="43">
        <f t="shared" si="68"/>
        <v>1.03</v>
      </c>
      <c r="AU48" s="43">
        <f t="shared" si="68"/>
        <v>1.02</v>
      </c>
      <c r="AV48" s="43">
        <f t="shared" si="68"/>
        <v>4</v>
      </c>
      <c r="AW48" s="43">
        <f t="shared" si="68"/>
        <v>15.7</v>
      </c>
      <c r="AX48" s="43">
        <f t="shared" si="68"/>
        <v>15.7</v>
      </c>
      <c r="AY48" s="43">
        <f t="shared" si="68"/>
        <v>4</v>
      </c>
      <c r="AZ48" s="43">
        <f t="shared" si="68"/>
        <v>5</v>
      </c>
      <c r="BA48" s="43">
        <f t="shared" si="68"/>
        <v>1.01</v>
      </c>
      <c r="BB48" s="43">
        <f t="shared" si="68"/>
        <v>2</v>
      </c>
      <c r="BC48" s="43">
        <f t="shared" si="68"/>
        <v>1.01</v>
      </c>
      <c r="BD48" s="43">
        <f t="shared" si="68"/>
        <v>2</v>
      </c>
      <c r="BE48" s="43">
        <f t="shared" si="68"/>
        <v>1.01</v>
      </c>
      <c r="BF48" s="43">
        <f t="shared" si="68"/>
        <v>3</v>
      </c>
      <c r="BG48" s="43">
        <f t="shared" si="68"/>
        <v>4</v>
      </c>
      <c r="BH48" s="43">
        <f t="shared" si="68"/>
        <v>0</v>
      </c>
      <c r="BI48" s="43">
        <f t="shared" si="68"/>
        <v>0</v>
      </c>
      <c r="BJ48" s="43">
        <f t="shared" si="68"/>
        <v>0</v>
      </c>
      <c r="BK48" s="43">
        <f t="shared" si="68"/>
        <v>1.02</v>
      </c>
      <c r="BL48" s="43">
        <f t="shared" si="68"/>
        <v>0</v>
      </c>
      <c r="BM48" s="43">
        <f t="shared" si="68"/>
        <v>0</v>
      </c>
      <c r="BN48" s="43">
        <f t="shared" si="68"/>
        <v>0</v>
      </c>
      <c r="BO48" s="43">
        <f t="shared" si="68"/>
        <v>0</v>
      </c>
      <c r="BP48" s="43">
        <f t="shared" si="68"/>
        <v>0</v>
      </c>
      <c r="BQ48" s="43">
        <f t="shared" ref="BQ48:CB48" si="69">IF(HLOOKUP(BQ$10,MANUAL_Look_Up_Table,39,FALSE)&gt;=0.01,HLOOKUP(BQ$10,MANUAL_Look_Up_Table,39,FALSE),0)</f>
        <v>1</v>
      </c>
      <c r="BR48" s="43">
        <f t="shared" si="69"/>
        <v>0.45584449999999999</v>
      </c>
      <c r="BS48" s="43">
        <f t="shared" si="69"/>
        <v>4</v>
      </c>
      <c r="BT48" s="43">
        <f t="shared" si="69"/>
        <v>1.01</v>
      </c>
      <c r="BU48" s="43">
        <f t="shared" si="69"/>
        <v>15.7</v>
      </c>
      <c r="BV48" s="43">
        <f t="shared" si="69"/>
        <v>1.75</v>
      </c>
      <c r="BW48" s="43">
        <f t="shared" si="69"/>
        <v>1.01</v>
      </c>
      <c r="BX48" s="43">
        <f t="shared" si="69"/>
        <v>15.7</v>
      </c>
      <c r="BY48" s="43">
        <f t="shared" si="69"/>
        <v>1.01</v>
      </c>
      <c r="BZ48" s="43">
        <f t="shared" si="69"/>
        <v>15.7</v>
      </c>
      <c r="CA48" s="43">
        <f t="shared" si="69"/>
        <v>1.01</v>
      </c>
      <c r="CB48" s="43">
        <f t="shared" si="69"/>
        <v>1.01</v>
      </c>
      <c r="CC48" s="43"/>
      <c r="CD48" s="43"/>
      <c r="CE48" s="43"/>
      <c r="CF48" s="43"/>
      <c r="CG48" s="43"/>
      <c r="CH48" s="43"/>
      <c r="CI48" s="43"/>
      <c r="CJ48" s="43"/>
      <c r="CK48" s="43"/>
      <c r="CL48" s="43"/>
      <c r="CM48" s="43"/>
      <c r="CN48" s="43"/>
      <c r="CO48" s="43"/>
      <c r="CP48" s="43"/>
      <c r="CQ48" s="43"/>
      <c r="CR48" s="43"/>
      <c r="CS48" s="43"/>
      <c r="CT48" s="43"/>
      <c r="CU48" s="43"/>
      <c r="CV48" s="43"/>
      <c r="CW48" s="43"/>
      <c r="CX48" s="43"/>
      <c r="CY48" s="43"/>
      <c r="CZ48" s="43"/>
      <c r="DA48" s="43"/>
      <c r="DB48" s="43"/>
      <c r="DC48" s="43"/>
      <c r="DD48" s="43"/>
      <c r="DE48" s="43"/>
      <c r="DF48" s="43"/>
      <c r="DG48" s="43"/>
      <c r="DH48" s="43"/>
      <c r="DI48" s="43"/>
      <c r="DJ48" s="43"/>
      <c r="DK48" s="43"/>
      <c r="DL48" s="43"/>
      <c r="DM48" s="43"/>
      <c r="DN48" s="43"/>
      <c r="DO48" s="43"/>
      <c r="DP48" s="43"/>
      <c r="DQ48" s="43"/>
      <c r="DR48" s="43"/>
      <c r="DS48" s="43"/>
      <c r="DT48" s="43"/>
      <c r="DU48" s="43"/>
      <c r="DV48" s="43"/>
      <c r="DW48" s="43"/>
      <c r="DX48" s="43"/>
      <c r="DY48" s="43"/>
      <c r="DZ48" s="43"/>
      <c r="EA48" s="43"/>
      <c r="EB48" s="43"/>
      <c r="EC48" s="43"/>
      <c r="ED48" s="43"/>
      <c r="EE48" s="43"/>
      <c r="EF48" s="43"/>
      <c r="EG48" s="43"/>
      <c r="EH48" s="43"/>
      <c r="EI48" s="43"/>
      <c r="EJ48" s="43"/>
      <c r="EK48" s="43"/>
      <c r="EL48" s="43"/>
      <c r="EM48" s="43"/>
      <c r="EN48" s="43"/>
      <c r="EO48" s="43"/>
      <c r="EP48" s="43"/>
      <c r="EQ48" s="43"/>
      <c r="ER48" s="43"/>
      <c r="ES48" s="43"/>
      <c r="ET48" s="43"/>
      <c r="EU48" s="43"/>
      <c r="EV48" s="43"/>
      <c r="EW48" s="43"/>
      <c r="EX48" s="43"/>
      <c r="EY48" s="43"/>
      <c r="EZ48" s="43"/>
      <c r="FA48" s="43"/>
      <c r="FB48" s="43"/>
      <c r="FC48" s="43"/>
      <c r="FD48" s="43"/>
      <c r="FE48" s="43"/>
      <c r="FF48" s="43"/>
      <c r="FG48" s="43"/>
      <c r="FH48" s="43"/>
      <c r="FI48" s="43"/>
      <c r="FJ48" s="43"/>
      <c r="FK48" s="43"/>
      <c r="FL48" s="43"/>
      <c r="FM48" s="43"/>
      <c r="FN48" s="43"/>
      <c r="FO48" s="43"/>
      <c r="FP48" s="43"/>
      <c r="FQ48" s="43"/>
      <c r="FR48" s="43"/>
      <c r="FS48" s="43"/>
      <c r="FT48" s="43"/>
      <c r="FU48" s="43"/>
      <c r="FV48" s="43"/>
      <c r="FW48" s="43"/>
      <c r="FX48" s="43"/>
      <c r="FY48" s="43"/>
      <c r="FZ48" s="43"/>
      <c r="GA48" s="43"/>
    </row>
    <row r="49" spans="1:183" s="12" customFormat="1" ht="12" customHeight="1" x14ac:dyDescent="0.15">
      <c r="A49" s="17" t="s">
        <v>558</v>
      </c>
      <c r="B49" s="21" t="s">
        <v>627</v>
      </c>
      <c r="C49" s="55">
        <f>IF(ABS(HLOOKUP(C$10,MANUAL_Look_Up_Table,40,FALSE))&gt;=0.0001,HLOOKUP(C$10,MANUAL_Look_Up_Table,40,FALSE),0)</f>
        <v>-1403432.8049999999</v>
      </c>
      <c r="D49" s="46">
        <f>IF(ABS(HLOOKUP(D$10,MANUAL_Look_Up_Table,40,FALSE))&gt;=0.0001,HLOOKUP(D$10,MANUAL_Look_Up_Table,40,FALSE),0)</f>
        <v>-1351611.8509999998</v>
      </c>
      <c r="E49" s="46">
        <f t="shared" ref="E49:BP49" si="70">IF(ABS(HLOOKUP(E$10,MANUAL_Look_Up_Table,40,FALSE))&gt;=0.0001,HLOOKUP(E$10,MANUAL_Look_Up_Table,40,FALSE),0)</f>
        <v>-1010247.5095</v>
      </c>
      <c r="F49" s="46">
        <f t="shared" si="70"/>
        <v>-432297.1018</v>
      </c>
      <c r="G49" s="46">
        <f t="shared" si="70"/>
        <v>-329142.14189999999</v>
      </c>
      <c r="H49" s="46">
        <f t="shared" si="70"/>
        <v>-138128.69589999999</v>
      </c>
      <c r="I49" s="46">
        <f t="shared" si="70"/>
        <v>-62136.72911</v>
      </c>
      <c r="J49" s="46">
        <f t="shared" si="70"/>
        <v>-82260.757760000008</v>
      </c>
      <c r="K49" s="46">
        <f t="shared" si="70"/>
        <v>-17082.027700000002</v>
      </c>
      <c r="L49" s="46">
        <f t="shared" si="70"/>
        <v>-2677.0108449999998</v>
      </c>
      <c r="M49" s="46">
        <f t="shared" si="70"/>
        <v>-13828.26771</v>
      </c>
      <c r="N49" s="46">
        <f t="shared" si="70"/>
        <v>-330977.12329999998</v>
      </c>
      <c r="O49" s="46">
        <f t="shared" si="70"/>
        <v>-58237.434340000007</v>
      </c>
      <c r="P49" s="46">
        <f t="shared" si="70"/>
        <v>-58879.549899999998</v>
      </c>
      <c r="Q49" s="46">
        <f t="shared" si="70"/>
        <v>-4790.9424469999994</v>
      </c>
      <c r="R49" s="46">
        <f t="shared" si="70"/>
        <v>-5003.4993049999994</v>
      </c>
      <c r="S49" s="46">
        <f t="shared" si="70"/>
        <v>-64355.116719999998</v>
      </c>
      <c r="T49" s="46">
        <f t="shared" si="70"/>
        <v>-450.87451489999995</v>
      </c>
      <c r="U49" s="46">
        <f t="shared" si="70"/>
        <v>-56938.037700000001</v>
      </c>
      <c r="V49" s="46">
        <f t="shared" si="70"/>
        <v>-62.162233700000002</v>
      </c>
      <c r="W49" s="46">
        <f t="shared" si="70"/>
        <v>-109207.80503</v>
      </c>
      <c r="X49" s="46">
        <f t="shared" si="70"/>
        <v>-1453.8244320000001</v>
      </c>
      <c r="Y49" s="46">
        <f t="shared" si="70"/>
        <v>-1514.76098</v>
      </c>
      <c r="Z49" s="46">
        <f t="shared" si="70"/>
        <v>-2490.237697</v>
      </c>
      <c r="AA49" s="46">
        <f t="shared" si="70"/>
        <v>-2433.8612720000001</v>
      </c>
      <c r="AB49" s="46">
        <f t="shared" si="70"/>
        <v>-1.7855538999999999E-3</v>
      </c>
      <c r="AC49" s="46">
        <f t="shared" si="70"/>
        <v>-75615.387389999989</v>
      </c>
      <c r="AD49" s="46">
        <f t="shared" si="70"/>
        <v>-98990.96633000001</v>
      </c>
      <c r="AE49" s="46">
        <f t="shared" si="70"/>
        <v>-915.44347110000001</v>
      </c>
      <c r="AF49" s="46">
        <f t="shared" si="70"/>
        <v>-6645.3843259999994</v>
      </c>
      <c r="AG49" s="46">
        <f t="shared" si="70"/>
        <v>-496.7937091</v>
      </c>
      <c r="AH49" s="46">
        <f t="shared" si="70"/>
        <v>-5481.1399160000001</v>
      </c>
      <c r="AI49" s="46">
        <f t="shared" si="70"/>
        <v>-63834.767260000001</v>
      </c>
      <c r="AJ49" s="46">
        <f t="shared" si="70"/>
        <v>-461042.85649999999</v>
      </c>
      <c r="AK49" s="46">
        <f t="shared" si="70"/>
        <v>-14017.418029999999</v>
      </c>
      <c r="AL49" s="46">
        <f t="shared" si="70"/>
        <v>-16451.28628</v>
      </c>
      <c r="AM49" s="46">
        <f t="shared" si="70"/>
        <v>-26257.29523</v>
      </c>
      <c r="AN49" s="46">
        <f t="shared" si="70"/>
        <v>-6823.7454950000001</v>
      </c>
      <c r="AO49" s="46">
        <f t="shared" si="70"/>
        <v>-8745.9611989999994</v>
      </c>
      <c r="AP49" s="46">
        <f t="shared" si="70"/>
        <v>-392.28152819999997</v>
      </c>
      <c r="AQ49" s="46">
        <f t="shared" si="70"/>
        <v>-8679.6201899999996</v>
      </c>
      <c r="AR49" s="46">
        <f t="shared" si="70"/>
        <v>-14116.31955</v>
      </c>
      <c r="AS49" s="46">
        <f t="shared" si="70"/>
        <v>-13435.987810000001</v>
      </c>
      <c r="AT49" s="46">
        <f t="shared" si="70"/>
        <v>-332.65626269999996</v>
      </c>
      <c r="AU49" s="46">
        <f t="shared" si="70"/>
        <v>-975.69559360000005</v>
      </c>
      <c r="AV49" s="46">
        <f t="shared" si="70"/>
        <v>-482739.9008</v>
      </c>
      <c r="AW49" s="46">
        <f t="shared" si="70"/>
        <v>-4.3936977E-3</v>
      </c>
      <c r="AX49" s="46">
        <f t="shared" si="70"/>
        <v>-29163.515930000001</v>
      </c>
      <c r="AY49" s="46">
        <f t="shared" si="70"/>
        <v>-2913.8395129999999</v>
      </c>
      <c r="AZ49" s="46">
        <f t="shared" si="70"/>
        <v>-6395.9789760000003</v>
      </c>
      <c r="BA49" s="46">
        <f t="shared" si="70"/>
        <v>-4.3418279000000002E-3</v>
      </c>
      <c r="BB49" s="46">
        <f t="shared" si="70"/>
        <v>-6395.7987110000004</v>
      </c>
      <c r="BC49" s="46">
        <f t="shared" si="70"/>
        <v>-34588.085200000001</v>
      </c>
      <c r="BD49" s="46">
        <f t="shared" si="70"/>
        <v>-972.57607869999993</v>
      </c>
      <c r="BE49" s="46">
        <f t="shared" si="70"/>
        <v>-4.3485733000000002E-3</v>
      </c>
      <c r="BF49" s="46">
        <f t="shared" si="70"/>
        <v>-4.3483406999999998E-3</v>
      </c>
      <c r="BG49" s="46">
        <f t="shared" si="70"/>
        <v>-527554.59389999998</v>
      </c>
      <c r="BH49" s="46">
        <f t="shared" si="70"/>
        <v>0</v>
      </c>
      <c r="BI49" s="46">
        <f t="shared" si="70"/>
        <v>0</v>
      </c>
      <c r="BJ49" s="46">
        <f t="shared" si="70"/>
        <v>0</v>
      </c>
      <c r="BK49" s="46">
        <f t="shared" si="70"/>
        <v>-0.21941157999999999</v>
      </c>
      <c r="BL49" s="46">
        <f t="shared" si="70"/>
        <v>0</v>
      </c>
      <c r="BM49" s="46">
        <f t="shared" si="70"/>
        <v>0</v>
      </c>
      <c r="BN49" s="46">
        <f t="shared" si="70"/>
        <v>0</v>
      </c>
      <c r="BO49" s="46">
        <f t="shared" si="70"/>
        <v>0</v>
      </c>
      <c r="BP49" s="46">
        <f t="shared" si="70"/>
        <v>0</v>
      </c>
      <c r="BQ49" s="46">
        <f t="shared" ref="BQ49:CB49" si="71">IF(ABS(HLOOKUP(BQ$10,MANUAL_Look_Up_Table,40,FALSE))&gt;=0.0001,HLOOKUP(BQ$10,MANUAL_Look_Up_Table,40,FALSE),0)</f>
        <v>-598833.58459999994</v>
      </c>
      <c r="BR49" s="46">
        <f t="shared" si="71"/>
        <v>-5589174.4749999996</v>
      </c>
      <c r="BS49" s="46">
        <f t="shared" si="71"/>
        <v>-29171.133580000002</v>
      </c>
      <c r="BT49" s="46">
        <f t="shared" si="71"/>
        <v>-29171.133580000002</v>
      </c>
      <c r="BU49" s="46">
        <f t="shared" si="71"/>
        <v>-29163.527559999999</v>
      </c>
      <c r="BV49" s="46">
        <f t="shared" si="71"/>
        <v>-6396.5837360000005</v>
      </c>
      <c r="BW49" s="46">
        <f t="shared" si="71"/>
        <v>-6395.982465</v>
      </c>
      <c r="BX49" s="46">
        <f t="shared" si="71"/>
        <v>-26247.165499999999</v>
      </c>
      <c r="BY49" s="46">
        <f t="shared" si="71"/>
        <v>-32642.967700000001</v>
      </c>
      <c r="BZ49" s="46">
        <f t="shared" si="71"/>
        <v>-2916.3515929999999</v>
      </c>
      <c r="CA49" s="46">
        <f t="shared" si="71"/>
        <v>-972.6034092000001</v>
      </c>
      <c r="CB49" s="46">
        <f t="shared" si="71"/>
        <v>-4.3485733000000002E-3</v>
      </c>
      <c r="CC49" s="46"/>
      <c r="CD49" s="46"/>
      <c r="CE49" s="46"/>
      <c r="CF49" s="46"/>
      <c r="CG49" s="46"/>
      <c r="CH49" s="46"/>
      <c r="CI49" s="46"/>
      <c r="CJ49" s="46"/>
      <c r="CK49" s="46"/>
      <c r="CL49" s="46"/>
      <c r="CM49" s="46"/>
      <c r="CN49" s="46"/>
      <c r="CO49" s="46"/>
      <c r="CP49" s="46"/>
      <c r="CQ49" s="46"/>
      <c r="CR49" s="46"/>
      <c r="CS49" s="46"/>
      <c r="CT49" s="46"/>
      <c r="CU49" s="46"/>
      <c r="CV49" s="46"/>
      <c r="CW49" s="46"/>
      <c r="CX49" s="46"/>
      <c r="CY49" s="46"/>
      <c r="CZ49" s="46"/>
      <c r="DA49" s="46"/>
      <c r="DB49" s="46"/>
      <c r="DC49" s="46"/>
      <c r="DD49" s="46"/>
      <c r="DE49" s="46"/>
      <c r="DF49" s="46"/>
      <c r="DG49" s="46"/>
      <c r="DH49" s="46"/>
      <c r="DI49" s="46"/>
      <c r="DJ49" s="46"/>
      <c r="DK49" s="46"/>
      <c r="DL49" s="46"/>
      <c r="DM49" s="46"/>
      <c r="DN49" s="46"/>
      <c r="DO49" s="46"/>
      <c r="DP49" s="46"/>
      <c r="DQ49" s="46"/>
      <c r="DR49" s="46"/>
      <c r="DS49" s="46"/>
      <c r="DT49" s="46"/>
      <c r="DU49" s="46"/>
      <c r="DV49" s="46"/>
      <c r="DW49" s="46"/>
      <c r="DX49" s="46"/>
      <c r="DY49" s="46"/>
      <c r="DZ49" s="46"/>
      <c r="EA49" s="46"/>
      <c r="EB49" s="46"/>
      <c r="EC49" s="46"/>
      <c r="ED49" s="46"/>
      <c r="EE49" s="46"/>
      <c r="EF49" s="46"/>
      <c r="EG49" s="46"/>
      <c r="EH49" s="46"/>
      <c r="EI49" s="46"/>
      <c r="EJ49" s="46"/>
      <c r="EK49" s="46"/>
      <c r="EL49" s="46"/>
      <c r="EM49" s="46"/>
      <c r="EN49" s="46"/>
      <c r="EO49" s="46"/>
      <c r="EP49" s="46"/>
      <c r="EQ49" s="46"/>
      <c r="ER49" s="46"/>
      <c r="ES49" s="46"/>
      <c r="ET49" s="46"/>
      <c r="EU49" s="46"/>
      <c r="EV49" s="46"/>
      <c r="EW49" s="46"/>
      <c r="EX49" s="46"/>
      <c r="EY49" s="46"/>
      <c r="EZ49" s="46"/>
      <c r="FA49" s="46"/>
      <c r="FB49" s="46"/>
      <c r="FC49" s="46"/>
      <c r="FD49" s="46"/>
      <c r="FE49" s="46"/>
      <c r="FF49" s="46"/>
      <c r="FG49" s="46"/>
      <c r="FH49" s="46"/>
      <c r="FI49" s="46"/>
      <c r="FJ49" s="46"/>
      <c r="FK49" s="46"/>
      <c r="FL49" s="46"/>
      <c r="FM49" s="46"/>
      <c r="FN49" s="46"/>
      <c r="FO49" s="46"/>
      <c r="FP49" s="46"/>
      <c r="FQ49" s="46"/>
      <c r="FR49" s="46"/>
      <c r="FS49" s="46"/>
      <c r="FT49" s="46"/>
      <c r="FU49" s="46"/>
      <c r="FV49" s="46"/>
      <c r="FW49" s="46"/>
      <c r="FX49" s="46"/>
      <c r="FY49" s="46"/>
      <c r="FZ49" s="46"/>
      <c r="GA49" s="46"/>
    </row>
    <row r="50" spans="1:183" s="44" customFormat="1" ht="12" customHeight="1" x14ac:dyDescent="0.15">
      <c r="A50" s="17" t="s">
        <v>553</v>
      </c>
      <c r="B50" s="45"/>
      <c r="C50" s="54">
        <f>IF(HLOOKUP(C$10,MANUAL_Look_Up_Table,41,FALSE)&gt;=0.01,HLOOKUP(C$10,MANUAL_Look_Up_Table,41,FALSE),0)</f>
        <v>40.526859999999999</v>
      </c>
      <c r="D50" s="43">
        <f>IF(HLOOKUP(D$10,MANUAL_Look_Up_Table,41,FALSE)&gt;=0.01,HLOOKUP(D$10,MANUAL_Look_Up_Table,41,FALSE),0)</f>
        <v>36.569429999999997</v>
      </c>
      <c r="E50" s="43">
        <f t="shared" ref="E50:BP50" si="72">IF(HLOOKUP(E$10,MANUAL_Look_Up_Table,41,FALSE)&gt;=0.01,HLOOKUP(E$10,MANUAL_Look_Up_Table,41,FALSE),0)</f>
        <v>42.844830000000002</v>
      </c>
      <c r="F50" s="43">
        <f t="shared" si="72"/>
        <v>31.089400000000001</v>
      </c>
      <c r="G50" s="43">
        <f t="shared" si="72"/>
        <v>36.027810000000002</v>
      </c>
      <c r="H50" s="43">
        <f t="shared" si="72"/>
        <v>28.914339999999999</v>
      </c>
      <c r="I50" s="43">
        <f t="shared" si="72"/>
        <v>29.955480000000001</v>
      </c>
      <c r="J50" s="43">
        <f t="shared" si="72"/>
        <v>29.955480000000001</v>
      </c>
      <c r="K50" s="43">
        <f t="shared" si="72"/>
        <v>28.645289999999999</v>
      </c>
      <c r="L50" s="43">
        <f t="shared" si="72"/>
        <v>18.053149999999999</v>
      </c>
      <c r="M50" s="43">
        <f t="shared" si="72"/>
        <v>28.407979999999998</v>
      </c>
      <c r="N50" s="43">
        <f t="shared" si="72"/>
        <v>69.116479999999996</v>
      </c>
      <c r="O50" s="43">
        <f t="shared" si="72"/>
        <v>40.719140000000003</v>
      </c>
      <c r="P50" s="43">
        <f t="shared" si="72"/>
        <v>43.869689999999999</v>
      </c>
      <c r="Q50" s="43">
        <f t="shared" si="72"/>
        <v>30.94257</v>
      </c>
      <c r="R50" s="43">
        <f t="shared" si="72"/>
        <v>36.392760000000003</v>
      </c>
      <c r="S50" s="43">
        <f t="shared" si="72"/>
        <v>43.244300000000003</v>
      </c>
      <c r="T50" s="43">
        <f t="shared" si="72"/>
        <v>28.788740000000001</v>
      </c>
      <c r="U50" s="43">
        <f t="shared" si="72"/>
        <v>45.537739999999999</v>
      </c>
      <c r="V50" s="43">
        <f t="shared" si="72"/>
        <v>49.064500000000002</v>
      </c>
      <c r="W50" s="43">
        <f t="shared" si="72"/>
        <v>133.13310000000001</v>
      </c>
      <c r="X50" s="43">
        <f t="shared" si="72"/>
        <v>29.711410000000001</v>
      </c>
      <c r="Y50" s="43">
        <f t="shared" si="72"/>
        <v>28.267150000000001</v>
      </c>
      <c r="Z50" s="43">
        <f t="shared" si="72"/>
        <v>28.064550000000001</v>
      </c>
      <c r="AA50" s="43">
        <f t="shared" si="72"/>
        <v>28.064550000000001</v>
      </c>
      <c r="AB50" s="43">
        <f t="shared" si="72"/>
        <v>60.772930000000002</v>
      </c>
      <c r="AC50" s="43">
        <f t="shared" si="72"/>
        <v>29.955480000000001</v>
      </c>
      <c r="AD50" s="43">
        <f t="shared" si="72"/>
        <v>35.91778</v>
      </c>
      <c r="AE50" s="43">
        <f t="shared" si="72"/>
        <v>104.83199999999999</v>
      </c>
      <c r="AF50" s="43">
        <f t="shared" si="72"/>
        <v>29.955390000000001</v>
      </c>
      <c r="AG50" s="43">
        <f t="shared" si="72"/>
        <v>32.228830000000002</v>
      </c>
      <c r="AH50" s="43">
        <f t="shared" si="72"/>
        <v>18.04054</v>
      </c>
      <c r="AI50" s="43">
        <f t="shared" si="72"/>
        <v>18.033339999999999</v>
      </c>
      <c r="AJ50" s="43">
        <f t="shared" si="72"/>
        <v>18.047049999999999</v>
      </c>
      <c r="AK50" s="43">
        <f t="shared" si="72"/>
        <v>28.407979999999998</v>
      </c>
      <c r="AL50" s="43">
        <f t="shared" si="72"/>
        <v>28.38897</v>
      </c>
      <c r="AM50" s="43">
        <f t="shared" si="72"/>
        <v>18.015280000000001</v>
      </c>
      <c r="AN50" s="43">
        <f t="shared" si="72"/>
        <v>59.398820000000001</v>
      </c>
      <c r="AO50" s="43">
        <f t="shared" si="72"/>
        <v>28.407979999999998</v>
      </c>
      <c r="AP50" s="43">
        <f t="shared" si="72"/>
        <v>28.407979999999998</v>
      </c>
      <c r="AQ50" s="43">
        <f t="shared" si="72"/>
        <v>28.407979999999998</v>
      </c>
      <c r="AR50" s="43">
        <f t="shared" si="72"/>
        <v>28.407979999999998</v>
      </c>
      <c r="AS50" s="43">
        <f t="shared" si="72"/>
        <v>28.407979999999998</v>
      </c>
      <c r="AT50" s="43">
        <f t="shared" si="72"/>
        <v>28.407979999999998</v>
      </c>
      <c r="AU50" s="43">
        <f t="shared" si="72"/>
        <v>27.87997</v>
      </c>
      <c r="AV50" s="43">
        <f t="shared" si="72"/>
        <v>18.015280000000001</v>
      </c>
      <c r="AW50" s="43">
        <f t="shared" si="72"/>
        <v>18.015280000000001</v>
      </c>
      <c r="AX50" s="43">
        <f t="shared" si="72"/>
        <v>18.015280000000001</v>
      </c>
      <c r="AY50" s="43">
        <f t="shared" si="72"/>
        <v>18.015280000000001</v>
      </c>
      <c r="AZ50" s="43">
        <f t="shared" si="72"/>
        <v>27.72606</v>
      </c>
      <c r="BA50" s="43">
        <f t="shared" si="72"/>
        <v>18.26399</v>
      </c>
      <c r="BB50" s="43">
        <f t="shared" si="72"/>
        <v>27.726050000000001</v>
      </c>
      <c r="BC50" s="43">
        <f t="shared" si="72"/>
        <v>19.466180000000001</v>
      </c>
      <c r="BD50" s="43">
        <f t="shared" si="72"/>
        <v>28.56879</v>
      </c>
      <c r="BE50" s="43">
        <f t="shared" si="72"/>
        <v>18.22437</v>
      </c>
      <c r="BF50" s="43">
        <f t="shared" si="72"/>
        <v>18.22437</v>
      </c>
      <c r="BG50" s="43">
        <f t="shared" si="72"/>
        <v>18.04542</v>
      </c>
      <c r="BH50" s="43">
        <f t="shared" si="72"/>
        <v>0</v>
      </c>
      <c r="BI50" s="43">
        <f t="shared" si="72"/>
        <v>0</v>
      </c>
      <c r="BJ50" s="43">
        <f t="shared" si="72"/>
        <v>0</v>
      </c>
      <c r="BK50" s="43">
        <f t="shared" si="72"/>
        <v>18.20271</v>
      </c>
      <c r="BL50" s="43">
        <f t="shared" si="72"/>
        <v>0</v>
      </c>
      <c r="BM50" s="43">
        <f t="shared" si="72"/>
        <v>0</v>
      </c>
      <c r="BN50" s="43">
        <f t="shared" si="72"/>
        <v>0</v>
      </c>
      <c r="BO50" s="43">
        <f t="shared" si="72"/>
        <v>0</v>
      </c>
      <c r="BP50" s="43">
        <f t="shared" si="72"/>
        <v>0</v>
      </c>
      <c r="BQ50" s="43">
        <f t="shared" ref="BQ50:CB50" si="73">IF(HLOOKUP(BQ$10,MANUAL_Look_Up_Table,41,FALSE)&gt;=0.01,HLOOKUP(BQ$10,MANUAL_Look_Up_Table,41,FALSE),0)</f>
        <v>27.651129999999998</v>
      </c>
      <c r="BR50" s="43">
        <f t="shared" si="73"/>
        <v>36.869320000000002</v>
      </c>
      <c r="BS50" s="43">
        <f t="shared" si="73"/>
        <v>18.015280000000001</v>
      </c>
      <c r="BT50" s="43">
        <f t="shared" si="73"/>
        <v>18.015280000000001</v>
      </c>
      <c r="BU50" s="43">
        <f t="shared" si="73"/>
        <v>18.015280000000001</v>
      </c>
      <c r="BV50" s="43">
        <f t="shared" si="73"/>
        <v>27.72606</v>
      </c>
      <c r="BW50" s="43">
        <f t="shared" si="73"/>
        <v>27.726050000000001</v>
      </c>
      <c r="BX50" s="43">
        <f t="shared" si="73"/>
        <v>18.015280000000001</v>
      </c>
      <c r="BY50" s="43">
        <f t="shared" si="73"/>
        <v>19.864159999999998</v>
      </c>
      <c r="BZ50" s="43">
        <f t="shared" si="73"/>
        <v>18.015280000000001</v>
      </c>
      <c r="CA50" s="43">
        <f t="shared" si="73"/>
        <v>28.56879</v>
      </c>
      <c r="CB50" s="43">
        <f t="shared" si="73"/>
        <v>18.22437</v>
      </c>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43"/>
      <c r="EY50" s="43"/>
      <c r="EZ50" s="43"/>
      <c r="FA50" s="43"/>
      <c r="FB50" s="43"/>
      <c r="FC50" s="43"/>
      <c r="FD50" s="43"/>
      <c r="FE50" s="43"/>
      <c r="FF50" s="43"/>
      <c r="FG50" s="43"/>
      <c r="FH50" s="43"/>
      <c r="FI50" s="43"/>
      <c r="FJ50" s="43"/>
      <c r="FK50" s="43"/>
      <c r="FL50" s="43"/>
      <c r="FM50" s="43"/>
      <c r="FN50" s="43"/>
      <c r="FO50" s="43"/>
      <c r="FP50" s="43"/>
      <c r="FQ50" s="43"/>
      <c r="FR50" s="43"/>
      <c r="FS50" s="43"/>
      <c r="FT50" s="43"/>
      <c r="FU50" s="43"/>
      <c r="FV50" s="43"/>
      <c r="FW50" s="43"/>
      <c r="FX50" s="43"/>
      <c r="FY50" s="43"/>
      <c r="FZ50" s="43"/>
      <c r="GA50" s="43"/>
    </row>
    <row r="51" spans="1:183" s="44" customFormat="1" ht="12" customHeight="1" x14ac:dyDescent="0.15">
      <c r="A51" s="17" t="s">
        <v>559</v>
      </c>
      <c r="B51" s="16" t="s">
        <v>622</v>
      </c>
      <c r="C51" s="61" t="str">
        <f>IF(C55="Mixed",HLOOKUP(C10,MANUAL_Look_Up_Table,64,FALSE),IF(C55="CTA_Slurry",HLOOKUP(C10,MANUAL_Look_Up_Table,45,FALSE),IF(C55="MANUAL_Slurry",HLOOKUP(C10,MANUAL_Look_Up_Table,50,FALSE),HLOOKUP(C10,MANUAL_Look_Up_Table,54,FALSE))))</f>
        <v xml:space="preserve"> 3.197(L)</v>
      </c>
      <c r="D51" s="62" t="str">
        <f>IF(D55="Mixed",HLOOKUP(D10,MANUAL_Look_Up_Table,64,FALSE),IF(D55="CTA_Slurry",HLOOKUP(D10,MANUAL_Look_Up_Table,45,FALSE),IF(D55="MANUAL_Slurry",HLOOKUP(D10,MANUAL_Look_Up_Table,50,FALSE),HLOOKUP(D10,MANUAL_Look_Up_Table,54,FALSE))))</f>
        <v>3.129(V)</v>
      </c>
      <c r="E51" s="62" t="str">
        <f t="shared" ref="E51:S51" si="74">IF(E55="Mixed",HLOOKUP(E10,MANUAL_Look_Up_Table,64,FALSE),IF(E55="CTA_Slurry",HLOOKUP(E10,MANUAL_Look_Up_Table,45,FALSE),IF(E55="MANUAL_Slurry",HLOOKUP(E10,MANUAL_Look_Up_Table,50,FALSE),HLOOKUP(E10,MANUAL_Look_Up_Table,54,FALSE))))</f>
        <v xml:space="preserve"> 3.336(L)</v>
      </c>
      <c r="F51" s="62" t="str">
        <f t="shared" si="74"/>
        <v>2.323(V)</v>
      </c>
      <c r="G51" s="62" t="str">
        <f t="shared" si="74"/>
        <v xml:space="preserve"> 3.141(L)</v>
      </c>
      <c r="H51" s="62" t="str">
        <f t="shared" si="74"/>
        <v>1.581(V)</v>
      </c>
      <c r="I51" s="62" t="str">
        <f t="shared" si="74"/>
        <v xml:space="preserve"> 2.812(L)</v>
      </c>
      <c r="J51" s="62" t="str">
        <f t="shared" si="74"/>
        <v xml:space="preserve"> 2.812(L)</v>
      </c>
      <c r="K51" s="62" t="str">
        <f t="shared" si="74"/>
        <v>1.078(V)</v>
      </c>
      <c r="L51" s="62" t="str">
        <f t="shared" si="74"/>
        <v xml:space="preserve"> 4.053(L)</v>
      </c>
      <c r="M51" s="62" t="str">
        <f t="shared" si="74"/>
        <v>1.067(V)</v>
      </c>
      <c r="N51" s="62">
        <f t="shared" si="74"/>
        <v>2.3946932954290947</v>
      </c>
      <c r="O51" s="62" t="str">
        <f t="shared" si="74"/>
        <v>3.573(V)</v>
      </c>
      <c r="P51" s="62" t="str">
        <f t="shared" si="74"/>
        <v xml:space="preserve"> 2.910(L)</v>
      </c>
      <c r="Q51" s="62" t="str">
        <f t="shared" si="74"/>
        <v>1.984(V)</v>
      </c>
      <c r="R51" s="62" t="str">
        <f t="shared" si="74"/>
        <v xml:space="preserve"> 2.439(L)</v>
      </c>
      <c r="S51" s="62" t="str">
        <f t="shared" si="74"/>
        <v>3.458(V) 2.563(L)</v>
      </c>
      <c r="T51" s="62" t="str">
        <f t="shared" ref="T51:AU51" si="75">IF(T55="Mixed",HLOOKUP(T10,MANUAL_Look_Up_Table,64,FALSE),IF(T55="CTA_Slurry",HLOOKUP(T10,MANUAL_Look_Up_Table,45,FALSE),IF(T55="MANUAL_Slurry",HLOOKUP(T10,MANUAL_Look_Up_Table,50,FALSE),HLOOKUP(T10,MANUAL_Look_Up_Table,54,FALSE))))</f>
        <v>1.088(V)</v>
      </c>
      <c r="U51" s="62" t="str">
        <f t="shared" si="75"/>
        <v>4.057(V)</v>
      </c>
      <c r="V51" s="62" t="str">
        <f t="shared" si="75"/>
        <v>4.042(V)</v>
      </c>
      <c r="W51" s="62">
        <f t="shared" si="75"/>
        <v>1.5428860415999999</v>
      </c>
      <c r="X51" s="62" t="str">
        <f t="shared" si="75"/>
        <v>1.216(V)</v>
      </c>
      <c r="Y51" s="62" t="str">
        <f t="shared" si="75"/>
        <v>1.100(V)</v>
      </c>
      <c r="Z51" s="62" t="str">
        <f t="shared" si="75"/>
        <v>1.085(V)</v>
      </c>
      <c r="AA51" s="62" t="str">
        <f t="shared" si="75"/>
        <v>1.086(V)</v>
      </c>
      <c r="AB51" s="62" t="str">
        <f t="shared" si="75"/>
        <v xml:space="preserve"> 1.896(L)</v>
      </c>
      <c r="AC51" s="62" t="str">
        <f t="shared" si="75"/>
        <v xml:space="preserve"> 2.812(L)</v>
      </c>
      <c r="AD51" s="62" t="str">
        <f t="shared" si="75"/>
        <v>3.740(V)</v>
      </c>
      <c r="AE51" s="62" t="str">
        <f t="shared" si="75"/>
        <v xml:space="preserve"> 2.170(L)</v>
      </c>
      <c r="AF51" s="62" t="str">
        <f t="shared" si="75"/>
        <v xml:space="preserve"> 2.812(L)</v>
      </c>
      <c r="AG51" s="62" t="str">
        <f t="shared" si="75"/>
        <v>1.563(V)</v>
      </c>
      <c r="AH51" s="62" t="str">
        <f t="shared" si="75"/>
        <v xml:space="preserve"> 4.056(L)</v>
      </c>
      <c r="AI51" s="62" t="str">
        <f t="shared" si="75"/>
        <v xml:space="preserve"> 4.058(L)</v>
      </c>
      <c r="AJ51" s="62" t="str">
        <f t="shared" si="75"/>
        <v xml:space="preserve"> 4.057(L)</v>
      </c>
      <c r="AK51" s="62" t="str">
        <f t="shared" si="75"/>
        <v>1.042(V)</v>
      </c>
      <c r="AL51" s="62" t="str">
        <f t="shared" si="75"/>
        <v>1.044(V)</v>
      </c>
      <c r="AM51" s="62" t="str">
        <f t="shared" si="75"/>
        <v xml:space="preserve"> 4.064(L)</v>
      </c>
      <c r="AN51" s="62" t="str">
        <f t="shared" si="75"/>
        <v xml:space="preserve"> 1.600(L)</v>
      </c>
      <c r="AO51" s="62" t="str">
        <f t="shared" si="75"/>
        <v>1.070(V)</v>
      </c>
      <c r="AP51" s="62" t="str">
        <f t="shared" si="75"/>
        <v>1.067(V)</v>
      </c>
      <c r="AQ51" s="62" t="str">
        <f t="shared" si="75"/>
        <v>1.061(V)</v>
      </c>
      <c r="AR51" s="62" t="str">
        <f t="shared" si="75"/>
        <v>1.050(V)</v>
      </c>
      <c r="AS51" s="62" t="str">
        <f t="shared" si="75"/>
        <v>1.067(V)</v>
      </c>
      <c r="AT51" s="62" t="str">
        <f t="shared" si="75"/>
        <v>1.049(V)</v>
      </c>
      <c r="AU51" s="62" t="str">
        <f t="shared" si="75"/>
        <v>1.072(V)</v>
      </c>
      <c r="AV51" s="62" t="str">
        <f>IF(AV55="Mixed",HLOOKUP(AV10,MANUAL_Look_Up_Table,64,FALSE),IF(AV55="CTA_Slurry",HLOOKUP(AV10,MANUAL_Look_Up_Table,45,FALSE),IF(AV55="MANUAL_Slurry",HLOOKUP(AV10,MANUAL_Look_Up_Table,50,FALSE),HLOOKUP(AV10,MANUAL_Look_Up_Table,54,FALSE))))</f>
        <v xml:space="preserve"> 4.065(L)</v>
      </c>
      <c r="AW51" s="62" t="str">
        <f>IF(AW55="Mixed",HLOOKUP(AW10,MANUAL_Look_Up_Table,64,FALSE),IF(AW55="CTA_Slurry",HLOOKUP(AW10,MANUAL_Look_Up_Table,45,FALSE),IF(AW55="MANUAL_Slurry",HLOOKUP(AW10,MANUAL_Look_Up_Table,50,FALSE),HLOOKUP(AW10,MANUAL_Look_Up_Table,54,FALSE))))</f>
        <v xml:space="preserve"> 4.063(L)</v>
      </c>
      <c r="AX51" s="62" t="str">
        <f>IF(AX55="Mixed",HLOOKUP(AX10,MANUAL_Look_Up_Table,64,FALSE),IF(AX55="CTA_Slurry",HLOOKUP(AX10,MANUAL_Look_Up_Table,45,FALSE),IF(AX55="MANUAL_Slurry",HLOOKUP(AX10,MANUAL_Look_Up_Table,50,FALSE),HLOOKUP(AX10,MANUAL_Look_Up_Table,54,FALSE))))</f>
        <v xml:space="preserve"> 4.063(L)</v>
      </c>
      <c r="AY51" s="62" t="str">
        <f t="shared" ref="AY51:BD51" si="76">IF(AY55="Mixed",HLOOKUP(AY10,MANUAL_Look_Up_Table,64,FALSE),IF(AY55="CTA_Slurry",HLOOKUP(AY10,MANUAL_Look_Up_Table,45,FALSE),IF(AY55="MANUAL_Slurry",HLOOKUP(AY10,MANUAL_Look_Up_Table,50,FALSE),HLOOKUP(AY10,MANUAL_Look_Up_Table,54,FALSE))))</f>
        <v xml:space="preserve"> 4.061(L)</v>
      </c>
      <c r="AZ51" s="62" t="str">
        <f t="shared" si="76"/>
        <v xml:space="preserve"> 3.197(L)</v>
      </c>
      <c r="BA51" s="62" t="str">
        <f t="shared" si="76"/>
        <v xml:space="preserve"> 4.025(L)</v>
      </c>
      <c r="BB51" s="62" t="str">
        <f t="shared" si="76"/>
        <v xml:space="preserve"> 3.197(L)</v>
      </c>
      <c r="BC51" s="62" t="str">
        <f t="shared" si="76"/>
        <v xml:space="preserve"> 3.998(L)</v>
      </c>
      <c r="BD51" s="62" t="str">
        <f t="shared" si="76"/>
        <v xml:space="preserve"> 4.030(L)</v>
      </c>
      <c r="BE51" s="62" t="str">
        <f t="shared" ref="BE51:BZ51" si="77">IF(BE55="Mixed",HLOOKUP(BE10,MANUAL_Look_Up_Table,64,FALSE),IF(BE55="CTA_Slurry",HLOOKUP(BE10,MANUAL_Look_Up_Table,45,FALSE),IF(BE55="MANUAL_Slurry",HLOOKUP(BE10,MANUAL_Look_Up_Table,50,FALSE),HLOOKUP(BE10,MANUAL_Look_Up_Table,54,FALSE))))</f>
        <v xml:space="preserve"> 4.032(L)</v>
      </c>
      <c r="BF51" s="62" t="str">
        <f t="shared" si="77"/>
        <v xml:space="preserve"> 4.032(L)</v>
      </c>
      <c r="BG51" s="62" t="str">
        <f t="shared" si="77"/>
        <v xml:space="preserve"> 4.057(L)</v>
      </c>
      <c r="BH51" s="62" t="str">
        <f t="shared" si="77"/>
        <v/>
      </c>
      <c r="BI51" s="62" t="str">
        <f t="shared" si="77"/>
        <v/>
      </c>
      <c r="BJ51" s="62" t="str">
        <f t="shared" si="77"/>
        <v/>
      </c>
      <c r="BK51" s="62" t="str">
        <f t="shared" si="77"/>
        <v xml:space="preserve"> 4.035(L)</v>
      </c>
      <c r="BL51" s="62" t="str">
        <f t="shared" si="77"/>
        <v/>
      </c>
      <c r="BM51" s="62" t="str">
        <f t="shared" si="77"/>
        <v/>
      </c>
      <c r="BN51" s="62" t="str">
        <f t="shared" si="77"/>
        <v/>
      </c>
      <c r="BO51" s="62" t="str">
        <f t="shared" si="77"/>
        <v/>
      </c>
      <c r="BP51" s="62" t="str">
        <f t="shared" si="77"/>
        <v/>
      </c>
      <c r="BQ51" s="62">
        <f t="shared" si="77"/>
        <v>1.30807486338048</v>
      </c>
      <c r="BR51" s="62" t="str">
        <f t="shared" si="77"/>
        <v>2.789(V) 2.126(L)</v>
      </c>
      <c r="BS51" s="62" t="str">
        <f t="shared" si="77"/>
        <v xml:space="preserve"> 4.064(L)</v>
      </c>
      <c r="BT51" s="62" t="str">
        <f t="shared" si="77"/>
        <v xml:space="preserve"> 4.064(L)</v>
      </c>
      <c r="BU51" s="62" t="str">
        <f t="shared" si="77"/>
        <v xml:space="preserve"> 4.063(L)</v>
      </c>
      <c r="BV51" s="62" t="str">
        <f t="shared" si="77"/>
        <v xml:space="preserve"> 3.196(L)</v>
      </c>
      <c r="BW51" s="62" t="str">
        <f t="shared" si="77"/>
        <v xml:space="preserve"> 3.197(L)</v>
      </c>
      <c r="BX51" s="62" t="str">
        <f t="shared" si="77"/>
        <v xml:space="preserve"> 4.063(L)</v>
      </c>
      <c r="BY51" s="62" t="str">
        <f t="shared" si="77"/>
        <v xml:space="preserve"> 3.983(L)</v>
      </c>
      <c r="BZ51" s="62" t="str">
        <f t="shared" si="77"/>
        <v xml:space="preserve"> 4.063(L)</v>
      </c>
      <c r="CA51" s="62" t="str">
        <f>IF(CA55="Mixed",HLOOKUP(CA10,MANUAL_Look_Up_Table,64,FALSE),IF(CA55="CTA_Slurry",HLOOKUP(CA10,MANUAL_Look_Up_Table,45,FALSE),IF(CA55="MANUAL_Slurry",HLOOKUP(CA10,MANUAL_Look_Up_Table,50,FALSE),HLOOKUP(CA10,MANUAL_Look_Up_Table,54,FALSE))))</f>
        <v xml:space="preserve"> 4.031(L)</v>
      </c>
      <c r="CB51" s="62" t="str">
        <f>IF(CB55="Mixed",HLOOKUP(CB10,MANUAL_Look_Up_Table,64,FALSE),IF(CB55="CTA_Slurry",HLOOKUP(CB10,MANUAL_Look_Up_Table,45,FALSE),IF(CB55="MANUAL_Slurry",HLOOKUP(CB10,MANUAL_Look_Up_Table,50,FALSE),HLOOKUP(CB10,MANUAL_Look_Up_Table,54,FALSE))))</f>
        <v xml:space="preserve"> 4.032(L)</v>
      </c>
      <c r="CC51" s="62"/>
      <c r="CD51" s="62"/>
      <c r="CE51" s="62"/>
      <c r="CF51" s="62"/>
      <c r="CG51" s="62"/>
      <c r="CH51" s="62"/>
      <c r="CI51" s="62"/>
      <c r="CJ51" s="62"/>
      <c r="CK51" s="62"/>
      <c r="CL51" s="62"/>
      <c r="CM51" s="62"/>
      <c r="CN51" s="62"/>
      <c r="CO51" s="62"/>
      <c r="CP51" s="62"/>
      <c r="CQ51" s="62"/>
      <c r="CR51" s="62"/>
      <c r="CS51" s="62"/>
      <c r="CT51" s="62"/>
      <c r="CU51" s="62"/>
      <c r="CV51" s="62"/>
      <c r="CW51" s="62"/>
      <c r="CX51" s="62"/>
      <c r="CY51" s="62"/>
      <c r="CZ51" s="62"/>
      <c r="DA51" s="62"/>
      <c r="DB51" s="62"/>
      <c r="DC51" s="62"/>
      <c r="DD51" s="62"/>
      <c r="DE51" s="62"/>
      <c r="DF51" s="62"/>
      <c r="DG51" s="62"/>
      <c r="DH51" s="62"/>
      <c r="DI51" s="62"/>
      <c r="DJ51" s="62"/>
      <c r="DK51" s="62"/>
      <c r="DL51" s="62"/>
      <c r="DM51" s="62"/>
      <c r="DN51" s="62"/>
      <c r="DO51" s="62"/>
      <c r="DP51" s="62"/>
      <c r="DQ51" s="62"/>
      <c r="DR51" s="62"/>
      <c r="DS51" s="62"/>
      <c r="DT51" s="62"/>
      <c r="DU51" s="62"/>
      <c r="DV51" s="62"/>
      <c r="DW51" s="62"/>
      <c r="DX51" s="62"/>
      <c r="DY51" s="62"/>
      <c r="DZ51" s="62"/>
      <c r="EA51" s="62"/>
      <c r="EB51" s="62"/>
      <c r="EC51" s="62"/>
      <c r="ED51" s="62"/>
      <c r="EE51" s="62"/>
      <c r="EF51" s="62"/>
      <c r="EG51" s="62"/>
      <c r="EH51" s="62"/>
      <c r="EI51" s="62"/>
      <c r="EJ51" s="62"/>
      <c r="EK51" s="62"/>
      <c r="EL51" s="62"/>
      <c r="EM51" s="62"/>
      <c r="EN51" s="62"/>
      <c r="EO51" s="62"/>
      <c r="EP51" s="62"/>
      <c r="EQ51" s="62"/>
      <c r="ER51" s="62"/>
      <c r="ES51" s="62"/>
      <c r="ET51" s="62"/>
      <c r="EU51" s="62"/>
      <c r="EV51" s="62"/>
      <c r="EW51" s="62"/>
      <c r="EX51" s="62"/>
      <c r="EY51" s="62"/>
      <c r="EZ51" s="62"/>
      <c r="FA51" s="62"/>
      <c r="FB51" s="62"/>
      <c r="FC51" s="62"/>
      <c r="FD51" s="62"/>
      <c r="FE51" s="62"/>
      <c r="FF51" s="62"/>
      <c r="FG51" s="62"/>
      <c r="FH51" s="62"/>
      <c r="FI51" s="62"/>
      <c r="FJ51" s="62"/>
      <c r="FK51" s="62"/>
      <c r="FL51" s="62"/>
      <c r="FM51" s="62"/>
      <c r="FN51" s="62"/>
      <c r="FO51" s="62"/>
      <c r="FP51" s="62"/>
      <c r="FQ51" s="62"/>
      <c r="FR51" s="62"/>
      <c r="FS51" s="62"/>
      <c r="FT51" s="62"/>
      <c r="FU51" s="62"/>
      <c r="FV51" s="62"/>
      <c r="FW51" s="62"/>
      <c r="FX51" s="62"/>
      <c r="FY51" s="62"/>
      <c r="FZ51" s="62"/>
      <c r="GA51" s="62"/>
    </row>
    <row r="52" spans="1:183" s="44" customFormat="1" ht="12" customHeight="1" x14ac:dyDescent="0.15">
      <c r="A52" s="17" t="s">
        <v>563</v>
      </c>
      <c r="B52" s="16" t="s">
        <v>623</v>
      </c>
      <c r="C52" s="61" t="str">
        <f>IF(C55="Mixed",HLOOKUP(C10,MANUAL_Look_Up_Table,65,FALSE),IF(C55="CTA_Slurry",HLOOKUP(C10,MANUAL_Look_Up_Table,46,FALSE),IF(C55="MANUAL_Slurry",HLOOKUP(C10,MANUAL_Look_Up_Table,51,FALSE),HLOOKUP(C10,MANUAL_Look_Up_Table,55,FALSE))))</f>
        <v xml:space="preserve"> 0.144(L)</v>
      </c>
      <c r="D52" s="62" t="str">
        <f>IF(D55="Mixed",HLOOKUP(D10,MANUAL_Look_Up_Table,65,FALSE),IF(D55="CTA_Slurry",HLOOKUP(D10,MANUAL_Look_Up_Table,46,FALSE),IF(D55="MANUAL_Slurry",HLOOKUP(D10,MANUAL_Look_Up_Table,51,FALSE),HLOOKUP(D10,MANUAL_Look_Up_Table,55,FALSE))))</f>
        <v>0.031(V)</v>
      </c>
      <c r="E52" s="62" t="str">
        <f t="shared" ref="E52:S52" si="78">IF(E55="Mixed",HLOOKUP(E10,MANUAL_Look_Up_Table,65,FALSE),IF(E55="CTA_Slurry",HLOOKUP(E10,MANUAL_Look_Up_Table,46,FALSE),IF(E55="MANUAL_Slurry",HLOOKUP(E10,MANUAL_Look_Up_Table,51,FALSE),HLOOKUP(E10,MANUAL_Look_Up_Table,55,FALSE))))</f>
        <v xml:space="preserve"> 0.138(L)</v>
      </c>
      <c r="F52" s="62" t="str">
        <f t="shared" si="78"/>
        <v>0.031(V)</v>
      </c>
      <c r="G52" s="62" t="str">
        <f t="shared" si="78"/>
        <v xml:space="preserve"> 0.155(L)</v>
      </c>
      <c r="H52" s="62" t="str">
        <f t="shared" si="78"/>
        <v>0.031(V)</v>
      </c>
      <c r="I52" s="62" t="str">
        <f t="shared" si="78"/>
        <v xml:space="preserve"> 0.192(L)</v>
      </c>
      <c r="J52" s="62" t="str">
        <f t="shared" si="78"/>
        <v xml:space="preserve"> 0.192(L)</v>
      </c>
      <c r="K52" s="62" t="str">
        <f t="shared" si="78"/>
        <v>0.027(V)</v>
      </c>
      <c r="L52" s="62" t="str">
        <f t="shared" si="78"/>
        <v xml:space="preserve"> 0.610(L)</v>
      </c>
      <c r="M52" s="62" t="str">
        <f t="shared" si="78"/>
        <v>0.027(V)</v>
      </c>
      <c r="N52" s="62">
        <f t="shared" si="78"/>
        <v>0.12900567095419468</v>
      </c>
      <c r="O52" s="62" t="str">
        <f t="shared" si="78"/>
        <v>0.028(V)</v>
      </c>
      <c r="P52" s="62" t="str">
        <f t="shared" si="78"/>
        <v xml:space="preserve"> 0.145(L)</v>
      </c>
      <c r="Q52" s="62" t="str">
        <f t="shared" si="78"/>
        <v>0.029(V)</v>
      </c>
      <c r="R52" s="62" t="str">
        <f t="shared" si="78"/>
        <v xml:space="preserve"> 0.172(L)</v>
      </c>
      <c r="S52" s="62" t="str">
        <f t="shared" si="78"/>
        <v>0.021(V) 0.152(L)</v>
      </c>
      <c r="T52" s="62" t="str">
        <f t="shared" ref="T52:AU52" si="79">IF(T55="Mixed",HLOOKUP(T10,MANUAL_Look_Up_Table,65,FALSE),IF(T55="CTA_Slurry",HLOOKUP(T10,MANUAL_Look_Up_Table,46,FALSE),IF(T55="MANUAL_Slurry",HLOOKUP(T10,MANUAL_Look_Up_Table,51,FALSE),HLOOKUP(T10,MANUAL_Look_Up_Table,55,FALSE))))</f>
        <v>0.027(V)</v>
      </c>
      <c r="U52" s="62" t="str">
        <f t="shared" si="79"/>
        <v>0.024(V)</v>
      </c>
      <c r="V52" s="62" t="str">
        <f t="shared" si="79"/>
        <v>0.019(V)</v>
      </c>
      <c r="W52" s="62">
        <f t="shared" si="79"/>
        <v>0.14699389600000001</v>
      </c>
      <c r="X52" s="62" t="str">
        <f t="shared" si="79"/>
        <v>0.026(V)</v>
      </c>
      <c r="Y52" s="62" t="str">
        <f t="shared" si="79"/>
        <v>0.025(V)</v>
      </c>
      <c r="Z52" s="62" t="str">
        <f t="shared" si="79"/>
        <v>0.025(V)</v>
      </c>
      <c r="AA52" s="62" t="str">
        <f t="shared" si="79"/>
        <v>0.027(V)</v>
      </c>
      <c r="AB52" s="62" t="str">
        <f t="shared" si="79"/>
        <v xml:space="preserve"> 0.142(L)</v>
      </c>
      <c r="AC52" s="62" t="str">
        <f t="shared" si="79"/>
        <v xml:space="preserve"> 0.192(L)</v>
      </c>
      <c r="AD52" s="62" t="str">
        <f t="shared" si="79"/>
        <v>0.021(V)</v>
      </c>
      <c r="AE52" s="62" t="str">
        <f t="shared" si="79"/>
        <v xml:space="preserve"> 0.134(L)</v>
      </c>
      <c r="AF52" s="62" t="str">
        <f t="shared" si="79"/>
        <v xml:space="preserve"> 0.192(L)</v>
      </c>
      <c r="AG52" s="62" t="str">
        <f t="shared" si="79"/>
        <v>0.021(V)</v>
      </c>
      <c r="AH52" s="62" t="str">
        <f t="shared" si="79"/>
        <v xml:space="preserve"> 0.615(L)</v>
      </c>
      <c r="AI52" s="62" t="str">
        <f t="shared" si="79"/>
        <v xml:space="preserve"> 0.618(L)</v>
      </c>
      <c r="AJ52" s="62" t="str">
        <f t="shared" si="79"/>
        <v xml:space="preserve"> 0.618(L)</v>
      </c>
      <c r="AK52" s="62" t="str">
        <f t="shared" si="79"/>
        <v>0.026(V)</v>
      </c>
      <c r="AL52" s="62" t="str">
        <f t="shared" si="79"/>
        <v>0.026(V)</v>
      </c>
      <c r="AM52" s="62" t="str">
        <f t="shared" si="79"/>
        <v xml:space="preserve"> 0.620(L)</v>
      </c>
      <c r="AN52" s="62" t="str">
        <f t="shared" si="79"/>
        <v xml:space="preserve"> 0.156(L)</v>
      </c>
      <c r="AO52" s="62" t="str">
        <f t="shared" si="79"/>
        <v>0.034(V)</v>
      </c>
      <c r="AP52" s="62" t="str">
        <f t="shared" si="79"/>
        <v>0.027(V)</v>
      </c>
      <c r="AQ52" s="62" t="str">
        <f t="shared" si="79"/>
        <v>0.034(V)</v>
      </c>
      <c r="AR52" s="62" t="str">
        <f t="shared" si="79"/>
        <v>0.026(V)</v>
      </c>
      <c r="AS52" s="62" t="str">
        <f t="shared" si="79"/>
        <v>0.027(V)</v>
      </c>
      <c r="AT52" s="62" t="str">
        <f t="shared" si="79"/>
        <v>0.030(V)</v>
      </c>
      <c r="AU52" s="62" t="str">
        <f t="shared" si="79"/>
        <v>0.025(V)</v>
      </c>
      <c r="AV52" s="62" t="str">
        <f>IF(AV55="Mixed",HLOOKUP(AV10,MANUAL_Look_Up_Table,65,FALSE),IF(AV55="CTA_Slurry",HLOOKUP(AV10,MANUAL_Look_Up_Table,46,FALSE),IF(AV55="MANUAL_Slurry",HLOOKUP(AV10,MANUAL_Look_Up_Table,51,FALSE),HLOOKUP(AV10,MANUAL_Look_Up_Table,55,FALSE))))</f>
        <v xml:space="preserve"> 0.620(L)</v>
      </c>
      <c r="AW52" s="62" t="str">
        <f>IF(AW55="Mixed",HLOOKUP(AW10,MANUAL_Look_Up_Table,65,FALSE),IF(AW55="CTA_Slurry",HLOOKUP(AW10,MANUAL_Look_Up_Table,46,FALSE),IF(AW55="MANUAL_Slurry",HLOOKUP(AW10,MANUAL_Look_Up_Table,51,FALSE),HLOOKUP(AW10,MANUAL_Look_Up_Table,55,FALSE))))</f>
        <v xml:space="preserve"> 0.621(L)</v>
      </c>
      <c r="AX52" s="62" t="str">
        <f>IF(AX55="Mixed",HLOOKUP(AX10,MANUAL_Look_Up_Table,65,FALSE),IF(AX55="CTA_Slurry",HLOOKUP(AX10,MANUAL_Look_Up_Table,46,FALSE),IF(AX55="MANUAL_Slurry",HLOOKUP(AX10,MANUAL_Look_Up_Table,51,FALSE),HLOOKUP(AX10,MANUAL_Look_Up_Table,55,FALSE))))</f>
        <v xml:space="preserve"> 0.621(L)</v>
      </c>
      <c r="AY52" s="62" t="str">
        <f t="shared" ref="AY52:BD52" si="80">IF(AY55="Mixed",HLOOKUP(AY10,MANUAL_Look_Up_Table,65,FALSE),IF(AY55="CTA_Slurry",HLOOKUP(AY10,MANUAL_Look_Up_Table,46,FALSE),IF(AY55="MANUAL_Slurry",HLOOKUP(AY10,MANUAL_Look_Up_Table,51,FALSE),HLOOKUP(AY10,MANUAL_Look_Up_Table,55,FALSE))))</f>
        <v xml:space="preserve"> 0.625(L)</v>
      </c>
      <c r="AZ52" s="62" t="str">
        <f t="shared" si="80"/>
        <v xml:space="preserve"> 0.234(L)</v>
      </c>
      <c r="BA52" s="62" t="str">
        <f t="shared" si="80"/>
        <v xml:space="preserve"> 0.562(L)</v>
      </c>
      <c r="BB52" s="62" t="str">
        <f t="shared" si="80"/>
        <v xml:space="preserve"> 0.234(L)</v>
      </c>
      <c r="BC52" s="62" t="str">
        <f t="shared" si="80"/>
        <v xml:space="preserve"> 0.422(L)</v>
      </c>
      <c r="BD52" s="62" t="str">
        <f t="shared" si="80"/>
        <v xml:space="preserve"> 0.235(L)</v>
      </c>
      <c r="BE52" s="62" t="str">
        <f t="shared" ref="BE52:BZ52" si="81">IF(BE55="Mixed",HLOOKUP(BE10,MANUAL_Look_Up_Table,65,FALSE),IF(BE55="CTA_Slurry",HLOOKUP(BE10,MANUAL_Look_Up_Table,46,FALSE),IF(BE55="MANUAL_Slurry",HLOOKUP(BE10,MANUAL_Look_Up_Table,51,FALSE),HLOOKUP(BE10,MANUAL_Look_Up_Table,55,FALSE))))</f>
        <v xml:space="preserve"> 0.573(L)</v>
      </c>
      <c r="BF52" s="62" t="str">
        <f t="shared" si="81"/>
        <v xml:space="preserve"> 0.573(L)</v>
      </c>
      <c r="BG52" s="62" t="str">
        <f t="shared" si="81"/>
        <v xml:space="preserve"> 0.618(L)</v>
      </c>
      <c r="BH52" s="62" t="str">
        <f t="shared" si="81"/>
        <v/>
      </c>
      <c r="BI52" s="62" t="str">
        <f t="shared" si="81"/>
        <v/>
      </c>
      <c r="BJ52" s="62" t="str">
        <f t="shared" si="81"/>
        <v/>
      </c>
      <c r="BK52" s="62" t="str">
        <f t="shared" si="81"/>
        <v xml:space="preserve"> 0.563(L)</v>
      </c>
      <c r="BL52" s="62" t="str">
        <f t="shared" si="81"/>
        <v/>
      </c>
      <c r="BM52" s="62" t="str">
        <f t="shared" si="81"/>
        <v/>
      </c>
      <c r="BN52" s="62" t="str">
        <f t="shared" si="81"/>
        <v/>
      </c>
      <c r="BO52" s="62" t="str">
        <f t="shared" si="81"/>
        <v/>
      </c>
      <c r="BP52" s="62" t="str">
        <f t="shared" si="81"/>
        <v/>
      </c>
      <c r="BQ52" s="62">
        <f t="shared" si="81"/>
        <v>0.15165284794879999</v>
      </c>
      <c r="BR52" s="62" t="str">
        <f t="shared" si="81"/>
        <v>0.019(V) 0.158(L)</v>
      </c>
      <c r="BS52" s="62" t="str">
        <f t="shared" si="81"/>
        <v xml:space="preserve"> 0.620(L)</v>
      </c>
      <c r="BT52" s="62" t="str">
        <f t="shared" si="81"/>
        <v xml:space="preserve"> 0.620(L)</v>
      </c>
      <c r="BU52" s="62" t="str">
        <f t="shared" si="81"/>
        <v xml:space="preserve"> 0.621(L)</v>
      </c>
      <c r="BV52" s="62" t="str">
        <f t="shared" si="81"/>
        <v xml:space="preserve"> 0.234(L)</v>
      </c>
      <c r="BW52" s="62" t="str">
        <f t="shared" si="81"/>
        <v xml:space="preserve"> 0.234(L)</v>
      </c>
      <c r="BX52" s="62" t="str">
        <f t="shared" si="81"/>
        <v xml:space="preserve"> 0.621(L)</v>
      </c>
      <c r="BY52" s="62" t="str">
        <f t="shared" si="81"/>
        <v xml:space="preserve"> 0.395(L)</v>
      </c>
      <c r="BZ52" s="62" t="str">
        <f t="shared" si="81"/>
        <v xml:space="preserve"> 0.621(L)</v>
      </c>
      <c r="CA52" s="62" t="str">
        <f>IF(CA55="Mixed",HLOOKUP(CA10,MANUAL_Look_Up_Table,65,FALSE),IF(CA55="CTA_Slurry",HLOOKUP(CA10,MANUAL_Look_Up_Table,46,FALSE),IF(CA55="MANUAL_Slurry",HLOOKUP(CA10,MANUAL_Look_Up_Table,51,FALSE),HLOOKUP(CA10,MANUAL_Look_Up_Table,55,FALSE))))</f>
        <v xml:space="preserve"> 0.235(L)</v>
      </c>
      <c r="CB52" s="62" t="str">
        <f>IF(CB55="Mixed",HLOOKUP(CB10,MANUAL_Look_Up_Table,65,FALSE),IF(CB55="CTA_Slurry",HLOOKUP(CB10,MANUAL_Look_Up_Table,46,FALSE),IF(CB55="MANUAL_Slurry",HLOOKUP(CB10,MANUAL_Look_Up_Table,51,FALSE),HLOOKUP(CB10,MANUAL_Look_Up_Table,55,FALSE))))</f>
        <v xml:space="preserve"> 0.573(L)</v>
      </c>
      <c r="CC52" s="62"/>
      <c r="CD52" s="62"/>
      <c r="CE52" s="62"/>
      <c r="CF52" s="62"/>
      <c r="CG52" s="62"/>
      <c r="CH52" s="62"/>
      <c r="CI52" s="62"/>
      <c r="CJ52" s="62"/>
      <c r="CK52" s="62"/>
      <c r="CL52" s="62"/>
      <c r="CM52" s="62"/>
      <c r="CN52" s="62"/>
      <c r="CO52" s="62"/>
      <c r="CP52" s="62"/>
      <c r="CQ52" s="62"/>
      <c r="CR52" s="62"/>
      <c r="CS52" s="62"/>
      <c r="CT52" s="62"/>
      <c r="CU52" s="62"/>
      <c r="CV52" s="62"/>
      <c r="CW52" s="62"/>
      <c r="CX52" s="62"/>
      <c r="CY52" s="62"/>
      <c r="CZ52" s="62"/>
      <c r="DA52" s="62"/>
      <c r="DB52" s="62"/>
      <c r="DC52" s="62"/>
      <c r="DD52" s="62"/>
      <c r="DE52" s="62"/>
      <c r="DF52" s="62"/>
      <c r="DG52" s="62"/>
      <c r="DH52" s="62"/>
      <c r="DI52" s="62"/>
      <c r="DJ52" s="62"/>
      <c r="DK52" s="62"/>
      <c r="DL52" s="62"/>
      <c r="DM52" s="62"/>
      <c r="DN52" s="62"/>
      <c r="DO52" s="62"/>
      <c r="DP52" s="62"/>
      <c r="DQ52" s="62"/>
      <c r="DR52" s="62"/>
      <c r="DS52" s="62"/>
      <c r="DT52" s="62"/>
      <c r="DU52" s="62"/>
      <c r="DV52" s="62"/>
      <c r="DW52" s="62"/>
      <c r="DX52" s="62"/>
      <c r="DY52" s="62"/>
      <c r="DZ52" s="62"/>
      <c r="EA52" s="62"/>
      <c r="EB52" s="62"/>
      <c r="EC52" s="62"/>
      <c r="ED52" s="62"/>
      <c r="EE52" s="62"/>
      <c r="EF52" s="62"/>
      <c r="EG52" s="62"/>
      <c r="EH52" s="62"/>
      <c r="EI52" s="62"/>
      <c r="EJ52" s="62"/>
      <c r="EK52" s="62"/>
      <c r="EL52" s="62"/>
      <c r="EM52" s="62"/>
      <c r="EN52" s="62"/>
      <c r="EO52" s="62"/>
      <c r="EP52" s="62"/>
      <c r="EQ52" s="62"/>
      <c r="ER52" s="62"/>
      <c r="ES52" s="62"/>
      <c r="ET52" s="62"/>
      <c r="EU52" s="62"/>
      <c r="EV52" s="62"/>
      <c r="EW52" s="62"/>
      <c r="EX52" s="62"/>
      <c r="EY52" s="62"/>
      <c r="EZ52" s="62"/>
      <c r="FA52" s="62"/>
      <c r="FB52" s="62"/>
      <c r="FC52" s="62"/>
      <c r="FD52" s="62"/>
      <c r="FE52" s="62"/>
      <c r="FF52" s="62"/>
      <c r="FG52" s="62"/>
      <c r="FH52" s="62"/>
      <c r="FI52" s="62"/>
      <c r="FJ52" s="62"/>
      <c r="FK52" s="62"/>
      <c r="FL52" s="62"/>
      <c r="FM52" s="62"/>
      <c r="FN52" s="62"/>
      <c r="FO52" s="62"/>
      <c r="FP52" s="62"/>
      <c r="FQ52" s="62"/>
      <c r="FR52" s="62"/>
      <c r="FS52" s="62"/>
      <c r="FT52" s="62"/>
      <c r="FU52" s="62"/>
      <c r="FV52" s="62"/>
      <c r="FW52" s="62"/>
      <c r="FX52" s="62"/>
      <c r="FY52" s="62"/>
      <c r="FZ52" s="62"/>
      <c r="GA52" s="62"/>
    </row>
    <row r="53" spans="1:183" s="44" customFormat="1" ht="12" customHeight="1" x14ac:dyDescent="0.15">
      <c r="A53" s="17" t="s">
        <v>564</v>
      </c>
      <c r="B53" s="16" t="s">
        <v>625</v>
      </c>
      <c r="C53" s="61" t="str">
        <f>IF(C55="Mixed",HLOOKUP(C10,MANUAL_Look_Up_Table,66,FALSE),IF(C55="CTA_Slurry",HLOOKUP(C10,MANUAL_Look_Up_Table,47,FALSE),IF(C55="MANUAL_Slurry",HLOOKUP(C10,MANUAL_Look_Up_Table,52,FALSE),"")))</f>
        <v xml:space="preserve"> 0.218(L)</v>
      </c>
      <c r="D53" s="62" t="str">
        <f>IF(D55="Mixed",HLOOKUP(D10,MANUAL_Look_Up_Table,66,FALSE),IF(D55="CTA_Slurry",HLOOKUP(D10,MANUAL_Look_Up_Table,47,FALSE),IF(D55="MANUAL_Slurry",HLOOKUP(D10,MANUAL_Look_Up_Table,52,FALSE),"")))</f>
        <v>0.019(V)</v>
      </c>
      <c r="E53" s="62" t="str">
        <f t="shared" ref="E53:S53" si="82">IF(E55="Mixed",HLOOKUP(E10,MANUAL_Look_Up_Table,66,FALSE),IF(E55="CTA_Slurry",HLOOKUP(E10,MANUAL_Look_Up_Table,47,FALSE),IF(E55="MANUAL_Slurry",HLOOKUP(E10,MANUAL_Look_Up_Table,52,FALSE),"")))</f>
        <v xml:space="preserve"> 0.200(L)</v>
      </c>
      <c r="F53" s="62" t="str">
        <f t="shared" si="82"/>
        <v>0.020(V)</v>
      </c>
      <c r="G53" s="62" t="str">
        <f t="shared" si="82"/>
        <v xml:space="preserve"> 0.234(L)</v>
      </c>
      <c r="H53" s="62" t="str">
        <f t="shared" si="82"/>
        <v>0.022(V)</v>
      </c>
      <c r="I53" s="62" t="str">
        <f t="shared" si="82"/>
        <v xml:space="preserve"> 0.583(L)</v>
      </c>
      <c r="J53" s="62" t="str">
        <f t="shared" si="82"/>
        <v xml:space="preserve"> 0.583(L)</v>
      </c>
      <c r="K53" s="62" t="str">
        <f t="shared" si="82"/>
        <v>0.019(V)</v>
      </c>
      <c r="L53" s="62" t="str">
        <f t="shared" si="82"/>
        <v xml:space="preserve"> 0.651(L)</v>
      </c>
      <c r="M53" s="62" t="str">
        <f t="shared" si="82"/>
        <v>0.019(V)</v>
      </c>
      <c r="N53" s="62">
        <f t="shared" si="82"/>
        <v>0.34136309879198035</v>
      </c>
      <c r="O53" s="62" t="str">
        <f t="shared" si="82"/>
        <v>0.016(V)</v>
      </c>
      <c r="P53" s="62" t="str">
        <f t="shared" si="82"/>
        <v xml:space="preserve"> 0.258(L)</v>
      </c>
      <c r="Q53" s="62" t="str">
        <f t="shared" si="82"/>
        <v>0.020(V)</v>
      </c>
      <c r="R53" s="62" t="str">
        <f t="shared" si="82"/>
        <v xml:space="preserve"> 0.577(L)</v>
      </c>
      <c r="S53" s="62" t="str">
        <f t="shared" si="82"/>
        <v>0.013(V) 0.334(L)</v>
      </c>
      <c r="T53" s="62" t="str">
        <f t="shared" ref="T53:AU53" si="83">IF(T55="Mixed",HLOOKUP(T10,MANUAL_Look_Up_Table,66,FALSE),IF(T55="CTA_Slurry",HLOOKUP(T10,MANUAL_Look_Up_Table,47,FALSE),IF(T55="MANUAL_Slurry",HLOOKUP(T10,MANUAL_Look_Up_Table,52,FALSE),"")))</f>
        <v>0.019(V)</v>
      </c>
      <c r="U53" s="62" t="str">
        <f t="shared" si="83"/>
        <v>0.013(V)</v>
      </c>
      <c r="V53" s="62" t="str">
        <f t="shared" si="83"/>
        <v>0.012(V)</v>
      </c>
      <c r="W53" s="62" t="str">
        <f t="shared" si="83"/>
        <v/>
      </c>
      <c r="X53" s="62" t="str">
        <f t="shared" si="83"/>
        <v>0.018(V)</v>
      </c>
      <c r="Y53" s="62" t="str">
        <f t="shared" si="83"/>
        <v>0.018(V)</v>
      </c>
      <c r="Z53" s="62" t="str">
        <f t="shared" si="83"/>
        <v>0.018(V)</v>
      </c>
      <c r="AA53" s="62" t="str">
        <f t="shared" si="83"/>
        <v>0.019(V)</v>
      </c>
      <c r="AB53" s="62" t="str">
        <f t="shared" si="83"/>
        <v xml:space="preserve"> 0.548(L)</v>
      </c>
      <c r="AC53" s="62" t="str">
        <f t="shared" si="83"/>
        <v xml:space="preserve"> 0.583(L)</v>
      </c>
      <c r="AD53" s="62" t="str">
        <f t="shared" si="83"/>
        <v>0.012(V)</v>
      </c>
      <c r="AE53" s="62" t="str">
        <f t="shared" si="83"/>
        <v xml:space="preserve"> 0.619(L)</v>
      </c>
      <c r="AF53" s="62" t="str">
        <f t="shared" si="83"/>
        <v xml:space="preserve"> 0.583(L)</v>
      </c>
      <c r="AG53" s="62" t="str">
        <f t="shared" si="83"/>
        <v>0.013(V)</v>
      </c>
      <c r="AH53" s="62" t="str">
        <f t="shared" si="83"/>
        <v xml:space="preserve"> 0.649(L)</v>
      </c>
      <c r="AI53" s="62" t="str">
        <f t="shared" si="83"/>
        <v xml:space="preserve"> 0.649(L)</v>
      </c>
      <c r="AJ53" s="62" t="str">
        <f t="shared" si="83"/>
        <v xml:space="preserve"> 0.649(L)</v>
      </c>
      <c r="AK53" s="62" t="str">
        <f t="shared" si="83"/>
        <v>0.018(V)</v>
      </c>
      <c r="AL53" s="62" t="str">
        <f t="shared" si="83"/>
        <v>0.018(V)</v>
      </c>
      <c r="AM53" s="62" t="str">
        <f t="shared" si="83"/>
        <v xml:space="preserve"> 0.716(L)</v>
      </c>
      <c r="AN53" s="62" t="str">
        <f t="shared" si="83"/>
        <v xml:space="preserve"> 1.033(L)</v>
      </c>
      <c r="AO53" s="62" t="str">
        <f t="shared" si="83"/>
        <v>0.023(V)</v>
      </c>
      <c r="AP53" s="62" t="str">
        <f t="shared" si="83"/>
        <v>0.019(V)</v>
      </c>
      <c r="AQ53" s="62" t="str">
        <f t="shared" si="83"/>
        <v>0.023(V)</v>
      </c>
      <c r="AR53" s="62" t="str">
        <f t="shared" si="83"/>
        <v>0.018(V)</v>
      </c>
      <c r="AS53" s="62" t="str">
        <f t="shared" si="83"/>
        <v>0.019(V)</v>
      </c>
      <c r="AT53" s="62" t="str">
        <f t="shared" si="83"/>
        <v>0.021(V)</v>
      </c>
      <c r="AU53" s="62" t="str">
        <f t="shared" si="83"/>
        <v>0.018(V)</v>
      </c>
      <c r="AV53" s="62" t="str">
        <f>IF(AV55="Mixed",HLOOKUP(AV10,MANUAL_Look_Up_Table,66,FALSE),IF(AV55="CTA_Slurry",HLOOKUP(AV10,MANUAL_Look_Up_Table,47,FALSE),IF(AV55="MANUAL_Slurry",HLOOKUP(AV10,MANUAL_Look_Up_Table,52,FALSE),"")))</f>
        <v xml:space="preserve"> 0.716(L)</v>
      </c>
      <c r="AW53" s="62" t="str">
        <f>IF(AW55="Mixed",HLOOKUP(AW10,MANUAL_Look_Up_Table,66,FALSE),IF(AW55="CTA_Slurry",HLOOKUP(AW10,MANUAL_Look_Up_Table,47,FALSE),IF(AW55="MANUAL_Slurry",HLOOKUP(AW10,MANUAL_Look_Up_Table,52,FALSE),"")))</f>
        <v xml:space="preserve"> 0.696(L)</v>
      </c>
      <c r="AX53" s="62" t="str">
        <f>IF(AX55="Mixed",HLOOKUP(AX10,MANUAL_Look_Up_Table,66,FALSE),IF(AX55="CTA_Slurry",HLOOKUP(AX10,MANUAL_Look_Up_Table,47,FALSE),IF(AX55="MANUAL_Slurry",HLOOKUP(AX10,MANUAL_Look_Up_Table,52,FALSE),"")))</f>
        <v xml:space="preserve"> 0.696(L)</v>
      </c>
      <c r="AY53" s="62" t="str">
        <f t="shared" ref="AY53:BD53" si="84">IF(AY55="Mixed",HLOOKUP(AY10,MANUAL_Look_Up_Table,66,FALSE),IF(AY55="CTA_Slurry",HLOOKUP(AY10,MANUAL_Look_Up_Table,47,FALSE),IF(AY55="MANUAL_Slurry",HLOOKUP(AY10,MANUAL_Look_Up_Table,52,FALSE),"")))</f>
        <v xml:space="preserve"> 0.649(L)</v>
      </c>
      <c r="AZ53" s="62" t="str">
        <f t="shared" si="84"/>
        <v xml:space="preserve"> 0.452(L)</v>
      </c>
      <c r="BA53" s="62" t="str">
        <f t="shared" si="84"/>
        <v xml:space="preserve"> 0.652(L)</v>
      </c>
      <c r="BB53" s="62" t="str">
        <f t="shared" si="84"/>
        <v xml:space="preserve"> 0.451(L)</v>
      </c>
      <c r="BC53" s="62" t="str">
        <f t="shared" si="84"/>
        <v xml:space="preserve"> 0.626(L)</v>
      </c>
      <c r="BD53" s="62" t="str">
        <f t="shared" si="84"/>
        <v xml:space="preserve"> 0.727(L)</v>
      </c>
      <c r="BE53" s="62" t="str">
        <f t="shared" ref="BE53:BZ53" si="85">IF(BE55="Mixed",HLOOKUP(BE10,MANUAL_Look_Up_Table,66,FALSE),IF(BE55="CTA_Slurry",HLOOKUP(BE10,MANUAL_Look_Up_Table,47,FALSE),IF(BE55="MANUAL_Slurry",HLOOKUP(BE10,MANUAL_Look_Up_Table,52,FALSE),"")))</f>
        <v xml:space="preserve"> 0.651(L)</v>
      </c>
      <c r="BF53" s="62" t="str">
        <f t="shared" si="85"/>
        <v xml:space="preserve"> 0.650(L)</v>
      </c>
      <c r="BG53" s="62" t="str">
        <f t="shared" si="85"/>
        <v xml:space="preserve"> 0.649(L)</v>
      </c>
      <c r="BH53" s="62" t="str">
        <f t="shared" si="85"/>
        <v/>
      </c>
      <c r="BI53" s="62" t="str">
        <f t="shared" si="85"/>
        <v/>
      </c>
      <c r="BJ53" s="62" t="str">
        <f t="shared" si="85"/>
        <v/>
      </c>
      <c r="BK53" s="62" t="str">
        <f t="shared" si="85"/>
        <v xml:space="preserve"> 0.656(L)</v>
      </c>
      <c r="BL53" s="62" t="str">
        <f t="shared" si="85"/>
        <v/>
      </c>
      <c r="BM53" s="62" t="str">
        <f t="shared" si="85"/>
        <v/>
      </c>
      <c r="BN53" s="62" t="str">
        <f t="shared" si="85"/>
        <v/>
      </c>
      <c r="BO53" s="62" t="str">
        <f t="shared" si="85"/>
        <v/>
      </c>
      <c r="BP53" s="62" t="str">
        <f t="shared" si="85"/>
        <v/>
      </c>
      <c r="BQ53" s="62" t="str">
        <f t="shared" si="85"/>
        <v/>
      </c>
      <c r="BR53" s="62" t="str">
        <f t="shared" si="85"/>
        <v>0.014(V) 0.539(L)</v>
      </c>
      <c r="BS53" s="62" t="str">
        <f t="shared" si="85"/>
        <v xml:space="preserve"> 0.707(L)</v>
      </c>
      <c r="BT53" s="62" t="str">
        <f t="shared" si="85"/>
        <v xml:space="preserve"> 0.706(L)</v>
      </c>
      <c r="BU53" s="62" t="str">
        <f t="shared" si="85"/>
        <v xml:space="preserve"> 0.696(L)</v>
      </c>
      <c r="BV53" s="62" t="str">
        <f t="shared" si="85"/>
        <v xml:space="preserve"> 0.453(L)</v>
      </c>
      <c r="BW53" s="62" t="str">
        <f t="shared" si="85"/>
        <v xml:space="preserve"> 0.452(L)</v>
      </c>
      <c r="BX53" s="62" t="str">
        <f t="shared" si="85"/>
        <v xml:space="preserve"> 0.696(L)</v>
      </c>
      <c r="BY53" s="62" t="str">
        <f t="shared" si="85"/>
        <v xml:space="preserve"> 0.623(L)</v>
      </c>
      <c r="BZ53" s="62" t="str">
        <f t="shared" si="85"/>
        <v xml:space="preserve"> 0.696(L)</v>
      </c>
      <c r="CA53" s="62" t="str">
        <f>IF(CA55="Mixed",HLOOKUP(CA10,MANUAL_Look_Up_Table,66,FALSE),IF(CA55="CTA_Slurry",HLOOKUP(CA10,MANUAL_Look_Up_Table,47,FALSE),IF(CA55="MANUAL_Slurry",HLOOKUP(CA10,MANUAL_Look_Up_Table,52,FALSE),"")))</f>
        <v xml:space="preserve"> 0.727(L)</v>
      </c>
      <c r="CB53" s="62" t="str">
        <f>IF(CB55="Mixed",HLOOKUP(CB10,MANUAL_Look_Up_Table,66,FALSE),IF(CB55="CTA_Slurry",HLOOKUP(CB10,MANUAL_Look_Up_Table,47,FALSE),IF(CB55="MANUAL_Slurry",HLOOKUP(CB10,MANUAL_Look_Up_Table,52,FALSE),"")))</f>
        <v xml:space="preserve"> 0.651(L)</v>
      </c>
      <c r="CC53" s="62"/>
      <c r="CD53" s="62"/>
      <c r="CE53" s="62"/>
      <c r="CF53" s="62"/>
      <c r="CG53" s="62"/>
      <c r="CH53" s="62"/>
      <c r="CI53" s="62"/>
      <c r="CJ53" s="62"/>
      <c r="CK53" s="62"/>
      <c r="CL53" s="62"/>
      <c r="CM53" s="62"/>
      <c r="CN53" s="62"/>
      <c r="CO53" s="62"/>
      <c r="CP53" s="62"/>
      <c r="CQ53" s="62"/>
      <c r="CR53" s="62"/>
      <c r="CS53" s="62"/>
      <c r="CT53" s="62"/>
      <c r="CU53" s="62"/>
      <c r="CV53" s="62"/>
      <c r="CW53" s="62"/>
      <c r="CX53" s="62"/>
      <c r="CY53" s="62"/>
      <c r="CZ53" s="62"/>
      <c r="DA53" s="62"/>
      <c r="DB53" s="62"/>
      <c r="DC53" s="62"/>
      <c r="DD53" s="62"/>
      <c r="DE53" s="62"/>
      <c r="DF53" s="62"/>
      <c r="DG53" s="62"/>
      <c r="DH53" s="62"/>
      <c r="DI53" s="62"/>
      <c r="DJ53" s="62"/>
      <c r="DK53" s="62"/>
      <c r="DL53" s="62"/>
      <c r="DM53" s="62"/>
      <c r="DN53" s="62"/>
      <c r="DO53" s="62"/>
      <c r="DP53" s="62"/>
      <c r="DQ53" s="62"/>
      <c r="DR53" s="62"/>
      <c r="DS53" s="62"/>
      <c r="DT53" s="62"/>
      <c r="DU53" s="62"/>
      <c r="DV53" s="62"/>
      <c r="DW53" s="62"/>
      <c r="DX53" s="62"/>
      <c r="DY53" s="62"/>
      <c r="DZ53" s="62"/>
      <c r="EA53" s="62"/>
      <c r="EB53" s="62"/>
      <c r="EC53" s="62"/>
      <c r="ED53" s="62"/>
      <c r="EE53" s="62"/>
      <c r="EF53" s="62"/>
      <c r="EG53" s="62"/>
      <c r="EH53" s="62"/>
      <c r="EI53" s="62"/>
      <c r="EJ53" s="62"/>
      <c r="EK53" s="62"/>
      <c r="EL53" s="62"/>
      <c r="EM53" s="62"/>
      <c r="EN53" s="62"/>
      <c r="EO53" s="62"/>
      <c r="EP53" s="62"/>
      <c r="EQ53" s="62"/>
      <c r="ER53" s="62"/>
      <c r="ES53" s="62"/>
      <c r="ET53" s="62"/>
      <c r="EU53" s="62"/>
      <c r="EV53" s="62"/>
      <c r="EW53" s="62"/>
      <c r="EX53" s="62"/>
      <c r="EY53" s="62"/>
      <c r="EZ53" s="62"/>
      <c r="FA53" s="62"/>
      <c r="FB53" s="62"/>
      <c r="FC53" s="62"/>
      <c r="FD53" s="62"/>
      <c r="FE53" s="62"/>
      <c r="FF53" s="62"/>
      <c r="FG53" s="62"/>
      <c r="FH53" s="62"/>
      <c r="FI53" s="62"/>
      <c r="FJ53" s="62"/>
      <c r="FK53" s="62"/>
      <c r="FL53" s="62"/>
      <c r="FM53" s="62"/>
      <c r="FN53" s="62"/>
      <c r="FO53" s="62"/>
      <c r="FP53" s="62"/>
      <c r="FQ53" s="62"/>
      <c r="FR53" s="62"/>
      <c r="FS53" s="62"/>
      <c r="FT53" s="62"/>
      <c r="FU53" s="62"/>
      <c r="FV53" s="62"/>
      <c r="FW53" s="62"/>
      <c r="FX53" s="62"/>
      <c r="FY53" s="62"/>
      <c r="FZ53" s="62"/>
      <c r="GA53" s="62"/>
    </row>
    <row r="54" spans="1:183" s="44" customFormat="1" ht="12" customHeight="1" x14ac:dyDescent="0.15">
      <c r="A54" s="17" t="s">
        <v>567</v>
      </c>
      <c r="B54" s="16" t="s">
        <v>626</v>
      </c>
      <c r="C54" s="56">
        <f>IF(HLOOKUP(C$10,MANUAL_Look_Up_Table,63,FALSE)&gt;=0.01,HLOOKUP(C$10,MANUAL_Look_Up_Table,63,FALSE),0)</f>
        <v>29.756799999999998</v>
      </c>
      <c r="D54" s="59">
        <f>IF(HLOOKUP(D$10,MANUAL_Look_Up_Table,63,FALSE)&gt;=0.01,HLOOKUP(D$10,MANUAL_Look_Up_Table,63,FALSE),0)</f>
        <v>0</v>
      </c>
      <c r="E54" s="59">
        <f t="shared" ref="E54:BP54" si="86">IF(HLOOKUP(E$10,MANUAL_Look_Up_Table,63,FALSE)&gt;=0.01,HLOOKUP(E$10,MANUAL_Look_Up_Table,63,FALSE),0)</f>
        <v>25.870290000000001</v>
      </c>
      <c r="F54" s="59">
        <f t="shared" si="86"/>
        <v>0</v>
      </c>
      <c r="G54" s="59">
        <f t="shared" si="86"/>
        <v>35.756889999999999</v>
      </c>
      <c r="H54" s="59">
        <f t="shared" si="86"/>
        <v>0</v>
      </c>
      <c r="I54" s="59">
        <f t="shared" si="86"/>
        <v>55.596049999999998</v>
      </c>
      <c r="J54" s="59">
        <f t="shared" si="86"/>
        <v>55.596040000000002</v>
      </c>
      <c r="K54" s="59">
        <f t="shared" si="86"/>
        <v>0</v>
      </c>
      <c r="L54" s="59">
        <f t="shared" si="86"/>
        <v>69.369240000000005</v>
      </c>
      <c r="M54" s="59">
        <f t="shared" si="86"/>
        <v>0</v>
      </c>
      <c r="N54" s="59">
        <f t="shared" si="86"/>
        <v>18.238289999999999</v>
      </c>
      <c r="O54" s="59">
        <f t="shared" si="86"/>
        <v>0</v>
      </c>
      <c r="P54" s="59">
        <f t="shared" si="86"/>
        <v>29.232759999999999</v>
      </c>
      <c r="Q54" s="59">
        <f t="shared" si="86"/>
        <v>0</v>
      </c>
      <c r="R54" s="59">
        <f t="shared" si="86"/>
        <v>48.144799999999996</v>
      </c>
      <c r="S54" s="59">
        <f t="shared" si="86"/>
        <v>33.825369999999999</v>
      </c>
      <c r="T54" s="59">
        <f t="shared" si="86"/>
        <v>0</v>
      </c>
      <c r="U54" s="59">
        <f t="shared" si="86"/>
        <v>0</v>
      </c>
      <c r="V54" s="59">
        <f t="shared" si="86"/>
        <v>0</v>
      </c>
      <c r="W54" s="59">
        <f t="shared" si="86"/>
        <v>26.124929999999999</v>
      </c>
      <c r="X54" s="59">
        <f t="shared" si="86"/>
        <v>0</v>
      </c>
      <c r="Y54" s="59">
        <f t="shared" si="86"/>
        <v>0</v>
      </c>
      <c r="Z54" s="59">
        <f t="shared" si="86"/>
        <v>0</v>
      </c>
      <c r="AA54" s="59">
        <f t="shared" si="86"/>
        <v>0</v>
      </c>
      <c r="AB54" s="59">
        <f t="shared" si="86"/>
        <v>28.768049999999999</v>
      </c>
      <c r="AC54" s="59">
        <f t="shared" si="86"/>
        <v>55.596060000000001</v>
      </c>
      <c r="AD54" s="59">
        <f t="shared" si="86"/>
        <v>0</v>
      </c>
      <c r="AE54" s="59">
        <f t="shared" si="86"/>
        <v>22.376370000000001</v>
      </c>
      <c r="AF54" s="59">
        <f t="shared" si="86"/>
        <v>55.595689999999998</v>
      </c>
      <c r="AG54" s="59">
        <f t="shared" si="86"/>
        <v>0</v>
      </c>
      <c r="AH54" s="59">
        <f t="shared" si="86"/>
        <v>69.347170000000006</v>
      </c>
      <c r="AI54" s="59">
        <f t="shared" si="86"/>
        <v>69.354669999999999</v>
      </c>
      <c r="AJ54" s="59">
        <f t="shared" si="86"/>
        <v>69.366010000000003</v>
      </c>
      <c r="AK54" s="59">
        <f t="shared" si="86"/>
        <v>0</v>
      </c>
      <c r="AL54" s="59">
        <f t="shared" si="86"/>
        <v>0</v>
      </c>
      <c r="AM54" s="59">
        <f t="shared" si="86"/>
        <v>70.252960000000002</v>
      </c>
      <c r="AN54" s="59">
        <f t="shared" si="86"/>
        <v>27.278939999999999</v>
      </c>
      <c r="AO54" s="59">
        <f t="shared" si="86"/>
        <v>0</v>
      </c>
      <c r="AP54" s="59">
        <f t="shared" si="86"/>
        <v>0</v>
      </c>
      <c r="AQ54" s="59">
        <f t="shared" si="86"/>
        <v>0</v>
      </c>
      <c r="AR54" s="59">
        <f t="shared" si="86"/>
        <v>0</v>
      </c>
      <c r="AS54" s="59">
        <f t="shared" si="86"/>
        <v>0</v>
      </c>
      <c r="AT54" s="59">
        <f t="shared" si="86"/>
        <v>0</v>
      </c>
      <c r="AU54" s="59">
        <f t="shared" si="86"/>
        <v>0</v>
      </c>
      <c r="AV54" s="59">
        <f t="shared" si="86"/>
        <v>70.252960000000002</v>
      </c>
      <c r="AW54" s="59">
        <f t="shared" si="86"/>
        <v>70.006290000000007</v>
      </c>
      <c r="AX54" s="59">
        <f t="shared" si="86"/>
        <v>70.006290000000007</v>
      </c>
      <c r="AY54" s="59">
        <f t="shared" si="86"/>
        <v>69.373480000000001</v>
      </c>
      <c r="AZ54" s="59">
        <f t="shared" si="86"/>
        <v>59.72775</v>
      </c>
      <c r="BA54" s="59">
        <f t="shared" si="86"/>
        <v>69.334040000000002</v>
      </c>
      <c r="BB54" s="59">
        <f t="shared" si="86"/>
        <v>59.699849999999998</v>
      </c>
      <c r="BC54" s="59">
        <f t="shared" si="86"/>
        <v>68.229069999999993</v>
      </c>
      <c r="BD54" s="59">
        <f t="shared" si="86"/>
        <v>65.820040000000006</v>
      </c>
      <c r="BE54" s="59">
        <f t="shared" si="86"/>
        <v>69.374170000000007</v>
      </c>
      <c r="BF54" s="59">
        <f t="shared" si="86"/>
        <v>69.351759999999999</v>
      </c>
      <c r="BG54" s="59">
        <f t="shared" si="86"/>
        <v>69.36345</v>
      </c>
      <c r="BH54" s="59">
        <f t="shared" si="86"/>
        <v>0</v>
      </c>
      <c r="BI54" s="59">
        <f t="shared" si="86"/>
        <v>0</v>
      </c>
      <c r="BJ54" s="59">
        <f t="shared" si="86"/>
        <v>0</v>
      </c>
      <c r="BK54" s="59">
        <f t="shared" si="86"/>
        <v>69.13552</v>
      </c>
      <c r="BL54" s="59">
        <f t="shared" si="86"/>
        <v>0</v>
      </c>
      <c r="BM54" s="59">
        <f t="shared" si="86"/>
        <v>0</v>
      </c>
      <c r="BN54" s="59">
        <f t="shared" si="86"/>
        <v>0</v>
      </c>
      <c r="BO54" s="59">
        <f t="shared" si="86"/>
        <v>0</v>
      </c>
      <c r="BP54" s="59">
        <f t="shared" si="86"/>
        <v>0</v>
      </c>
      <c r="BQ54" s="59">
        <f t="shared" ref="BQ54:CB54" si="87">IF(HLOOKUP(BQ$10,MANUAL_Look_Up_Table,63,FALSE)&gt;=0.01,HLOOKUP(BQ$10,MANUAL_Look_Up_Table,63,FALSE),0)</f>
        <v>67.198750000000004</v>
      </c>
      <c r="BR54" s="59">
        <f t="shared" si="87"/>
        <v>37.491109999999999</v>
      </c>
      <c r="BS54" s="59">
        <f t="shared" si="87"/>
        <v>70.142169999999993</v>
      </c>
      <c r="BT54" s="59">
        <f t="shared" si="87"/>
        <v>70.131290000000007</v>
      </c>
      <c r="BU54" s="59">
        <f t="shared" si="87"/>
        <v>70.006290000000007</v>
      </c>
      <c r="BV54" s="59">
        <f t="shared" si="87"/>
        <v>59.768639999999998</v>
      </c>
      <c r="BW54" s="59">
        <f t="shared" si="87"/>
        <v>59.712310000000002</v>
      </c>
      <c r="BX54" s="59">
        <f t="shared" si="87"/>
        <v>70.006290000000007</v>
      </c>
      <c r="BY54" s="59">
        <f t="shared" si="87"/>
        <v>68.004069999999999</v>
      </c>
      <c r="BZ54" s="59">
        <f t="shared" si="87"/>
        <v>70.006290000000007</v>
      </c>
      <c r="CA54" s="59">
        <f t="shared" si="87"/>
        <v>65.828909999999993</v>
      </c>
      <c r="CB54" s="59">
        <f t="shared" si="87"/>
        <v>69.374170000000007</v>
      </c>
      <c r="CC54" s="59"/>
      <c r="CD54" s="59"/>
      <c r="CE54" s="59"/>
      <c r="CF54" s="59"/>
      <c r="CG54" s="59"/>
      <c r="CH54" s="59"/>
      <c r="CI54" s="59"/>
      <c r="CJ54" s="59"/>
      <c r="CK54" s="59"/>
      <c r="CL54" s="59"/>
      <c r="CM54" s="59"/>
      <c r="CN54" s="59"/>
      <c r="CO54" s="59"/>
      <c r="CP54" s="59"/>
      <c r="CQ54" s="59"/>
      <c r="CR54" s="59"/>
      <c r="CS54" s="59"/>
      <c r="CT54" s="59"/>
      <c r="CU54" s="59"/>
      <c r="CV54" s="59"/>
      <c r="CW54" s="59"/>
      <c r="CX54" s="59"/>
      <c r="CY54" s="59"/>
      <c r="CZ54" s="59"/>
      <c r="DA54" s="59"/>
      <c r="DB54" s="59"/>
      <c r="DC54" s="59"/>
      <c r="DD54" s="59"/>
      <c r="DE54" s="59"/>
      <c r="DF54" s="59"/>
      <c r="DG54" s="59"/>
      <c r="DH54" s="59"/>
      <c r="DI54" s="59"/>
      <c r="DJ54" s="59"/>
      <c r="DK54" s="59"/>
      <c r="DL54" s="59"/>
      <c r="DM54" s="59"/>
      <c r="DN54" s="59"/>
      <c r="DO54" s="59"/>
      <c r="DP54" s="59"/>
      <c r="DQ54" s="59"/>
      <c r="DR54" s="59"/>
      <c r="DS54" s="59"/>
      <c r="DT54" s="59"/>
      <c r="DU54" s="59"/>
      <c r="DV54" s="59"/>
      <c r="DW54" s="59"/>
      <c r="DX54" s="59"/>
      <c r="DY54" s="59"/>
      <c r="DZ54" s="59"/>
      <c r="EA54" s="59"/>
      <c r="EB54" s="59"/>
      <c r="EC54" s="59"/>
      <c r="ED54" s="59"/>
      <c r="EE54" s="59"/>
      <c r="EF54" s="59"/>
      <c r="EG54" s="59"/>
      <c r="EH54" s="59"/>
      <c r="EI54" s="59"/>
      <c r="EJ54" s="59"/>
      <c r="EK54" s="59"/>
      <c r="EL54" s="59"/>
      <c r="EM54" s="59"/>
      <c r="EN54" s="59"/>
      <c r="EO54" s="59"/>
      <c r="EP54" s="59"/>
      <c r="EQ54" s="59"/>
      <c r="ER54" s="59"/>
      <c r="ES54" s="59"/>
      <c r="ET54" s="59"/>
      <c r="EU54" s="59"/>
      <c r="EV54" s="59"/>
      <c r="EW54" s="59"/>
      <c r="EX54" s="59"/>
      <c r="EY54" s="59"/>
      <c r="EZ54" s="59"/>
      <c r="FA54" s="59"/>
      <c r="FB54" s="59"/>
      <c r="FC54" s="59"/>
      <c r="FD54" s="59"/>
      <c r="FE54" s="59"/>
      <c r="FF54" s="59"/>
      <c r="FG54" s="59"/>
      <c r="FH54" s="59"/>
      <c r="FI54" s="59"/>
      <c r="FJ54" s="59"/>
      <c r="FK54" s="59"/>
      <c r="FL54" s="59"/>
      <c r="FM54" s="59"/>
      <c r="FN54" s="59"/>
      <c r="FO54" s="59"/>
      <c r="FP54" s="59"/>
      <c r="FQ54" s="59"/>
      <c r="FR54" s="59"/>
      <c r="FS54" s="59"/>
      <c r="FT54" s="59"/>
      <c r="FU54" s="59"/>
      <c r="FV54" s="59"/>
      <c r="FW54" s="59"/>
      <c r="FX54" s="59"/>
      <c r="FY54" s="59"/>
      <c r="FZ54" s="59"/>
      <c r="GA54" s="59"/>
    </row>
    <row r="55" spans="1:183" s="67" customFormat="1" ht="12" customHeight="1" thickBot="1" x14ac:dyDescent="0.2">
      <c r="A55" s="63"/>
      <c r="B55" s="64"/>
      <c r="C55" s="65" t="str">
        <f>HLOOKUP(C10,MANUAL_Look_Up_Table,42,FALSE)</f>
        <v>Mixed</v>
      </c>
      <c r="D55" s="66" t="str">
        <f>HLOOKUP(D10,MANUAL_Look_Up_Table,42,FALSE)</f>
        <v>Mixed</v>
      </c>
      <c r="E55" s="66" t="str">
        <f t="shared" ref="E55:S55" si="88">HLOOKUP(E10,MANUAL_Look_Up_Table,42,FALSE)</f>
        <v>Mixed</v>
      </c>
      <c r="F55" s="66" t="str">
        <f t="shared" si="88"/>
        <v>Mixed</v>
      </c>
      <c r="G55" s="66" t="str">
        <f t="shared" si="88"/>
        <v>Mixed</v>
      </c>
      <c r="H55" s="66" t="str">
        <f t="shared" si="88"/>
        <v>Mixed</v>
      </c>
      <c r="I55" s="66" t="str">
        <f t="shared" si="88"/>
        <v>Mixed</v>
      </c>
      <c r="J55" s="66" t="str">
        <f t="shared" si="88"/>
        <v>Mixed</v>
      </c>
      <c r="K55" s="66" t="str">
        <f t="shared" si="88"/>
        <v>Mixed</v>
      </c>
      <c r="L55" s="66" t="str">
        <f t="shared" si="88"/>
        <v>Mixed</v>
      </c>
      <c r="M55" s="66" t="str">
        <f t="shared" si="88"/>
        <v>Mixed</v>
      </c>
      <c r="N55" s="66" t="str">
        <f t="shared" si="88"/>
        <v>CTA_Slurry</v>
      </c>
      <c r="O55" s="66" t="str">
        <f t="shared" si="88"/>
        <v>Mixed</v>
      </c>
      <c r="P55" s="66" t="str">
        <f t="shared" si="88"/>
        <v>Mixed</v>
      </c>
      <c r="Q55" s="66" t="str">
        <f t="shared" si="88"/>
        <v>Mixed</v>
      </c>
      <c r="R55" s="66" t="str">
        <f t="shared" si="88"/>
        <v>Mixed</v>
      </c>
      <c r="S55" s="66" t="str">
        <f t="shared" si="88"/>
        <v>Mixed</v>
      </c>
      <c r="T55" s="66" t="str">
        <f t="shared" ref="T55:AU55" si="89">HLOOKUP(T10,MANUAL_Look_Up_Table,42,FALSE)</f>
        <v>Mixed</v>
      </c>
      <c r="U55" s="66" t="str">
        <f t="shared" si="89"/>
        <v>Mixed</v>
      </c>
      <c r="V55" s="66" t="str">
        <f t="shared" si="89"/>
        <v>Mixed</v>
      </c>
      <c r="W55" s="66" t="str">
        <f t="shared" si="89"/>
        <v>Solid</v>
      </c>
      <c r="X55" s="66" t="str">
        <f t="shared" si="89"/>
        <v>Mixed</v>
      </c>
      <c r="Y55" s="66" t="str">
        <f t="shared" si="89"/>
        <v>Mixed</v>
      </c>
      <c r="Z55" s="66" t="str">
        <f t="shared" si="89"/>
        <v>Mixed</v>
      </c>
      <c r="AA55" s="66" t="str">
        <f t="shared" si="89"/>
        <v>Mixed</v>
      </c>
      <c r="AB55" s="66" t="str">
        <f t="shared" si="89"/>
        <v>Mixed</v>
      </c>
      <c r="AC55" s="66" t="str">
        <f t="shared" si="89"/>
        <v>Mixed</v>
      </c>
      <c r="AD55" s="66" t="str">
        <f t="shared" si="89"/>
        <v>Mixed</v>
      </c>
      <c r="AE55" s="66" t="str">
        <f t="shared" si="89"/>
        <v>Mixed</v>
      </c>
      <c r="AF55" s="66" t="str">
        <f t="shared" si="89"/>
        <v>Mixed</v>
      </c>
      <c r="AG55" s="66" t="str">
        <f t="shared" si="89"/>
        <v>Mixed</v>
      </c>
      <c r="AH55" s="66" t="str">
        <f t="shared" si="89"/>
        <v>Mixed</v>
      </c>
      <c r="AI55" s="66" t="str">
        <f t="shared" si="89"/>
        <v>Mixed</v>
      </c>
      <c r="AJ55" s="66" t="str">
        <f t="shared" si="89"/>
        <v>Mixed</v>
      </c>
      <c r="AK55" s="66" t="str">
        <f t="shared" si="89"/>
        <v>Mixed</v>
      </c>
      <c r="AL55" s="66" t="str">
        <f t="shared" si="89"/>
        <v>Mixed</v>
      </c>
      <c r="AM55" s="66" t="str">
        <f t="shared" si="89"/>
        <v>Mixed</v>
      </c>
      <c r="AN55" s="66" t="str">
        <f t="shared" si="89"/>
        <v>Mixed</v>
      </c>
      <c r="AO55" s="66" t="str">
        <f t="shared" si="89"/>
        <v>Mixed</v>
      </c>
      <c r="AP55" s="66" t="str">
        <f t="shared" si="89"/>
        <v>Mixed</v>
      </c>
      <c r="AQ55" s="66" t="str">
        <f t="shared" si="89"/>
        <v>Mixed</v>
      </c>
      <c r="AR55" s="66" t="str">
        <f t="shared" si="89"/>
        <v>Mixed</v>
      </c>
      <c r="AS55" s="66" t="str">
        <f t="shared" si="89"/>
        <v>Mixed</v>
      </c>
      <c r="AT55" s="66" t="str">
        <f t="shared" si="89"/>
        <v>Mixed</v>
      </c>
      <c r="AU55" s="66" t="str">
        <f t="shared" si="89"/>
        <v>Mixed</v>
      </c>
      <c r="AV55" s="66" t="str">
        <f>HLOOKUP(AV10,MANUAL_Look_Up_Table,42,FALSE)</f>
        <v>Mixed</v>
      </c>
      <c r="AW55" s="66" t="str">
        <f>HLOOKUP(AW10,MANUAL_Look_Up_Table,42,FALSE)</f>
        <v>Mixed</v>
      </c>
      <c r="AX55" s="66" t="str">
        <f>HLOOKUP(AX10,MANUAL_Look_Up_Table,42,FALSE)</f>
        <v>Mixed</v>
      </c>
      <c r="AY55" s="66" t="str">
        <f t="shared" ref="AY55:BD55" si="90">HLOOKUP(AY10,MANUAL_Look_Up_Table,42,FALSE)</f>
        <v>Mixed</v>
      </c>
      <c r="AZ55" s="66" t="str">
        <f t="shared" si="90"/>
        <v>Mixed</v>
      </c>
      <c r="BA55" s="66" t="str">
        <f t="shared" si="90"/>
        <v>Mixed</v>
      </c>
      <c r="BB55" s="66" t="str">
        <f t="shared" si="90"/>
        <v>Mixed</v>
      </c>
      <c r="BC55" s="66" t="str">
        <f t="shared" si="90"/>
        <v>Mixed</v>
      </c>
      <c r="BD55" s="66" t="str">
        <f t="shared" si="90"/>
        <v>Mixed</v>
      </c>
      <c r="BE55" s="66" t="str">
        <f t="shared" ref="BE55:BZ55" si="91">HLOOKUP(BE10,MANUAL_Look_Up_Table,42,FALSE)</f>
        <v>Mixed</v>
      </c>
      <c r="BF55" s="66" t="str">
        <f t="shared" si="91"/>
        <v>Mixed</v>
      </c>
      <c r="BG55" s="66" t="str">
        <f t="shared" si="91"/>
        <v>Mixed</v>
      </c>
      <c r="BH55" s="66" t="str">
        <f t="shared" si="91"/>
        <v>Mixed</v>
      </c>
      <c r="BI55" s="66" t="str">
        <f t="shared" si="91"/>
        <v>Mixed</v>
      </c>
      <c r="BJ55" s="66" t="str">
        <f t="shared" si="91"/>
        <v>Mixed</v>
      </c>
      <c r="BK55" s="66" t="str">
        <f t="shared" si="91"/>
        <v>Mixed</v>
      </c>
      <c r="BL55" s="66" t="str">
        <f t="shared" si="91"/>
        <v>Mixed</v>
      </c>
      <c r="BM55" s="66" t="str">
        <f t="shared" si="91"/>
        <v>Mixed</v>
      </c>
      <c r="BN55" s="66" t="str">
        <f t="shared" si="91"/>
        <v>Mixed</v>
      </c>
      <c r="BO55" s="66" t="str">
        <f t="shared" si="91"/>
        <v>Mixed</v>
      </c>
      <c r="BP55" s="66" t="str">
        <f t="shared" si="91"/>
        <v>Mixed</v>
      </c>
      <c r="BQ55" s="66" t="str">
        <f t="shared" si="91"/>
        <v>PTA_Slurry</v>
      </c>
      <c r="BR55" s="66" t="str">
        <f t="shared" si="91"/>
        <v>Mixed</v>
      </c>
      <c r="BS55" s="66" t="str">
        <f t="shared" si="91"/>
        <v>Mixed</v>
      </c>
      <c r="BT55" s="66" t="str">
        <f t="shared" si="91"/>
        <v>Mixed</v>
      </c>
      <c r="BU55" s="66" t="str">
        <f t="shared" si="91"/>
        <v>Mixed</v>
      </c>
      <c r="BV55" s="66" t="str">
        <f t="shared" si="91"/>
        <v>Mixed</v>
      </c>
      <c r="BW55" s="66" t="str">
        <f t="shared" si="91"/>
        <v>Mixed</v>
      </c>
      <c r="BX55" s="66" t="str">
        <f t="shared" si="91"/>
        <v>Mixed</v>
      </c>
      <c r="BY55" s="66" t="str">
        <f t="shared" si="91"/>
        <v>Mixed</v>
      </c>
      <c r="BZ55" s="66" t="str">
        <f t="shared" si="91"/>
        <v>Mixed</v>
      </c>
      <c r="CA55" s="66" t="str">
        <f>HLOOKUP(CA10,MANUAL_Look_Up_Table,42,FALSE)</f>
        <v>Mixed</v>
      </c>
      <c r="CB55" s="66" t="str">
        <f>HLOOKUP(CB10,MANUAL_Look_Up_Table,42,FALSE)</f>
        <v>Mixed</v>
      </c>
      <c r="CC55" s="66"/>
      <c r="CD55" s="66"/>
      <c r="CE55" s="66"/>
      <c r="CF55" s="66"/>
      <c r="CG55" s="66"/>
      <c r="CH55" s="66"/>
      <c r="CI55" s="66"/>
      <c r="CJ55" s="66"/>
      <c r="CK55" s="66"/>
      <c r="CL55" s="66"/>
      <c r="CM55" s="66"/>
      <c r="CN55" s="66"/>
      <c r="CO55" s="66"/>
      <c r="CP55" s="66"/>
      <c r="CQ55" s="66"/>
      <c r="CR55" s="66"/>
      <c r="CS55" s="66"/>
      <c r="CT55" s="66"/>
      <c r="CU55" s="66"/>
      <c r="CV55" s="66"/>
      <c r="CW55" s="66"/>
      <c r="CX55" s="66"/>
      <c r="CY55" s="66"/>
      <c r="CZ55" s="66"/>
      <c r="DA55" s="66"/>
      <c r="DB55" s="66"/>
      <c r="DC55" s="66"/>
      <c r="DD55" s="66"/>
      <c r="DE55" s="66"/>
      <c r="DF55" s="66"/>
      <c r="DG55" s="66"/>
      <c r="DH55" s="66"/>
      <c r="DI55" s="66"/>
      <c r="DJ55" s="66"/>
      <c r="DK55" s="66"/>
      <c r="DL55" s="66"/>
      <c r="DM55" s="66"/>
      <c r="DN55" s="66"/>
      <c r="DO55" s="66"/>
      <c r="DP55" s="66"/>
      <c r="DQ55" s="66"/>
      <c r="DR55" s="66"/>
      <c r="DS55" s="66"/>
      <c r="DT55" s="66"/>
      <c r="DU55" s="66"/>
      <c r="DV55" s="66"/>
      <c r="DW55" s="66"/>
      <c r="DX55" s="66"/>
      <c r="DY55" s="66"/>
      <c r="DZ55" s="66"/>
      <c r="EA55" s="66"/>
      <c r="EB55" s="66"/>
      <c r="EC55" s="66"/>
      <c r="ED55" s="66"/>
      <c r="EE55" s="66"/>
      <c r="EF55" s="66"/>
      <c r="EG55" s="66"/>
      <c r="EH55" s="66"/>
      <c r="EI55" s="66"/>
      <c r="EJ55" s="66"/>
      <c r="EK55" s="66"/>
      <c r="EL55" s="66"/>
      <c r="EM55" s="66"/>
      <c r="EN55" s="66"/>
      <c r="EO55" s="66"/>
      <c r="EP55" s="66"/>
      <c r="EQ55" s="66"/>
      <c r="ER55" s="66"/>
      <c r="ES55" s="66"/>
      <c r="ET55" s="66"/>
      <c r="EU55" s="66"/>
      <c r="EV55" s="66"/>
      <c r="EW55" s="66"/>
      <c r="EX55" s="66"/>
      <c r="EY55" s="66"/>
      <c r="EZ55" s="66"/>
      <c r="FA55" s="66"/>
      <c r="FB55" s="66"/>
      <c r="FC55" s="66"/>
      <c r="FD55" s="66"/>
      <c r="FE55" s="66"/>
      <c r="FF55" s="66"/>
      <c r="FG55" s="66"/>
      <c r="FH55" s="66"/>
      <c r="FI55" s="66"/>
      <c r="FJ55" s="66"/>
      <c r="FK55" s="66"/>
      <c r="FL55" s="66"/>
      <c r="FM55" s="66"/>
      <c r="FN55" s="66"/>
      <c r="FO55" s="66"/>
      <c r="FP55" s="66"/>
      <c r="FQ55" s="66"/>
      <c r="FR55" s="66"/>
      <c r="FS55" s="66"/>
      <c r="FT55" s="66"/>
      <c r="FU55" s="66"/>
      <c r="FV55" s="66"/>
      <c r="FW55" s="66"/>
      <c r="FX55" s="66"/>
      <c r="FY55" s="66"/>
      <c r="FZ55" s="66"/>
      <c r="GA55" s="66"/>
    </row>
  </sheetData>
  <phoneticPr fontId="14" type="noConversion"/>
  <pageMargins left="0.75" right="0.25" top="0.5" bottom="0.75" header="0.5" footer="0.5"/>
  <pageSetup paperSize="9" scale="75" orientation="landscape" r:id="rId1"/>
  <headerFooter alignWithMargins="0">
    <oddHeader>&amp;C&amp;14PROCESS MATERIAL BALANCE
MANUAL STREAMS&amp;RIDENTIFICATION CODE
02-PA-X-0001-X4</oddHeader>
    <oddFooter>&amp;LDate: &amp;D&amp;RPage: &amp;P/&amp;N&amp;CFile: &amp;F_x000D_
DOW RESTRICTED - For internal use only</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3E085-79B1-494B-A348-6F75CA7B10CA}">
  <dimension ref="B1:O53"/>
  <sheetViews>
    <sheetView zoomScale="66" workbookViewId="0"/>
  </sheetViews>
  <sheetFormatPr baseColWidth="10" defaultColWidth="12.6640625" defaultRowHeight="13" x14ac:dyDescent="0.15"/>
  <cols>
    <col min="1" max="1" width="9.1640625" customWidth="1"/>
    <col min="2" max="2" width="20.6640625" customWidth="1"/>
    <col min="3" max="3" width="8.6640625" customWidth="1"/>
  </cols>
  <sheetData>
    <row r="1" spans="2:15" ht="12.75" customHeight="1" x14ac:dyDescent="0.15">
      <c r="B1" s="141"/>
      <c r="C1" s="197" t="s">
        <v>894</v>
      </c>
      <c r="D1" s="200"/>
      <c r="E1" s="200"/>
      <c r="F1" s="204" t="s">
        <v>908</v>
      </c>
      <c r="G1" s="205"/>
      <c r="H1" s="205"/>
      <c r="I1" s="205"/>
      <c r="J1" s="205"/>
      <c r="K1" s="206"/>
      <c r="L1" s="213" t="s">
        <v>895</v>
      </c>
      <c r="M1" s="214"/>
      <c r="N1" s="191"/>
      <c r="O1" s="192"/>
    </row>
    <row r="2" spans="2:15" ht="12.75" customHeight="1" thickBot="1" x14ac:dyDescent="0.2">
      <c r="B2" s="142"/>
      <c r="C2" s="198"/>
      <c r="D2" s="203"/>
      <c r="E2" s="203"/>
      <c r="F2" s="207"/>
      <c r="G2" s="208"/>
      <c r="H2" s="208"/>
      <c r="I2" s="208"/>
      <c r="J2" s="208"/>
      <c r="K2" s="209"/>
      <c r="L2" s="215"/>
      <c r="M2" s="216"/>
      <c r="N2" s="193"/>
      <c r="O2" s="194"/>
    </row>
    <row r="3" spans="2:15" ht="12.75" customHeight="1" x14ac:dyDescent="0.15">
      <c r="B3" s="142"/>
      <c r="C3" s="197" t="s">
        <v>896</v>
      </c>
      <c r="D3" s="199"/>
      <c r="E3" s="200"/>
      <c r="F3" s="207"/>
      <c r="G3" s="208"/>
      <c r="H3" s="208"/>
      <c r="I3" s="208"/>
      <c r="J3" s="208"/>
      <c r="K3" s="209"/>
      <c r="L3" s="191" t="s">
        <v>897</v>
      </c>
      <c r="M3" s="192"/>
      <c r="N3" s="193"/>
      <c r="O3" s="194"/>
    </row>
    <row r="4" spans="2:15" ht="12.75" customHeight="1" thickBot="1" x14ac:dyDescent="0.2">
      <c r="B4" s="143"/>
      <c r="C4" s="198"/>
      <c r="D4" s="201"/>
      <c r="E4" s="202"/>
      <c r="F4" s="210"/>
      <c r="G4" s="211"/>
      <c r="H4" s="211"/>
      <c r="I4" s="211"/>
      <c r="J4" s="211"/>
      <c r="K4" s="212"/>
      <c r="L4" s="195"/>
      <c r="M4" s="196"/>
      <c r="N4" s="195"/>
      <c r="O4" s="196"/>
    </row>
    <row r="5" spans="2:15" x14ac:dyDescent="0.15">
      <c r="B5" s="144"/>
      <c r="C5" s="145"/>
      <c r="D5" s="145"/>
      <c r="E5" s="145"/>
      <c r="F5" s="145"/>
      <c r="G5" s="145"/>
      <c r="H5" s="145"/>
      <c r="I5" s="145"/>
      <c r="J5" s="145"/>
      <c r="K5" s="145"/>
      <c r="L5" s="145"/>
      <c r="M5" s="145"/>
      <c r="N5" s="145"/>
      <c r="O5" s="146"/>
    </row>
    <row r="6" spans="2:15" x14ac:dyDescent="0.15">
      <c r="B6" s="147"/>
      <c r="O6" s="148"/>
    </row>
    <row r="7" spans="2:15" x14ac:dyDescent="0.15">
      <c r="B7" s="147"/>
      <c r="O7" s="148"/>
    </row>
    <row r="8" spans="2:15" x14ac:dyDescent="0.15">
      <c r="B8" s="147"/>
      <c r="O8" s="148"/>
    </row>
    <row r="9" spans="2:15" x14ac:dyDescent="0.15">
      <c r="B9" s="147"/>
      <c r="O9" s="148"/>
    </row>
    <row r="10" spans="2:15" x14ac:dyDescent="0.15">
      <c r="B10" s="147"/>
      <c r="O10" s="148"/>
    </row>
    <row r="11" spans="2:15" x14ac:dyDescent="0.15">
      <c r="B11" s="147"/>
      <c r="O11" s="148"/>
    </row>
    <row r="12" spans="2:15" x14ac:dyDescent="0.15">
      <c r="B12" s="147"/>
      <c r="O12" s="148"/>
    </row>
    <row r="13" spans="2:15" x14ac:dyDescent="0.15">
      <c r="B13" s="147"/>
      <c r="O13" s="148"/>
    </row>
    <row r="14" spans="2:15" x14ac:dyDescent="0.15">
      <c r="B14" s="147"/>
      <c r="O14" s="148"/>
    </row>
    <row r="15" spans="2:15" x14ac:dyDescent="0.15">
      <c r="B15" s="147"/>
      <c r="O15" s="148"/>
    </row>
    <row r="16" spans="2:15" x14ac:dyDescent="0.15">
      <c r="B16" s="147"/>
      <c r="O16" s="148"/>
    </row>
    <row r="17" spans="2:15" x14ac:dyDescent="0.15">
      <c r="B17" s="147"/>
      <c r="O17" s="148"/>
    </row>
    <row r="18" spans="2:15" x14ac:dyDescent="0.15">
      <c r="B18" s="147"/>
      <c r="O18" s="148"/>
    </row>
    <row r="19" spans="2:15" x14ac:dyDescent="0.15">
      <c r="B19" s="147"/>
      <c r="O19" s="148"/>
    </row>
    <row r="20" spans="2:15" x14ac:dyDescent="0.15">
      <c r="B20" s="147"/>
      <c r="O20" s="148"/>
    </row>
    <row r="21" spans="2:15" x14ac:dyDescent="0.15">
      <c r="B21" s="147"/>
      <c r="O21" s="148"/>
    </row>
    <row r="22" spans="2:15" x14ac:dyDescent="0.15">
      <c r="B22" s="147"/>
      <c r="O22" s="148"/>
    </row>
    <row r="23" spans="2:15" x14ac:dyDescent="0.15">
      <c r="B23" s="147"/>
      <c r="O23" s="148"/>
    </row>
    <row r="24" spans="2:15" x14ac:dyDescent="0.15">
      <c r="B24" s="147"/>
      <c r="O24" s="148"/>
    </row>
    <row r="25" spans="2:15" x14ac:dyDescent="0.15">
      <c r="B25" s="147"/>
      <c r="O25" s="148"/>
    </row>
    <row r="26" spans="2:15" x14ac:dyDescent="0.15">
      <c r="B26" s="147"/>
      <c r="O26" s="148"/>
    </row>
    <row r="27" spans="2:15" x14ac:dyDescent="0.15">
      <c r="B27" s="147"/>
      <c r="O27" s="148"/>
    </row>
    <row r="28" spans="2:15" x14ac:dyDescent="0.15">
      <c r="B28" s="147"/>
      <c r="O28" s="148"/>
    </row>
    <row r="29" spans="2:15" x14ac:dyDescent="0.15">
      <c r="B29" s="147"/>
      <c r="O29" s="148"/>
    </row>
    <row r="30" spans="2:15" x14ac:dyDescent="0.15">
      <c r="B30" s="147"/>
      <c r="O30" s="148"/>
    </row>
    <row r="31" spans="2:15" ht="12.75" customHeight="1" x14ac:dyDescent="0.15">
      <c r="B31" s="147"/>
      <c r="O31" s="148"/>
    </row>
    <row r="32" spans="2:15" x14ac:dyDescent="0.15">
      <c r="B32" s="147"/>
      <c r="O32" s="148"/>
    </row>
    <row r="33" spans="2:15" x14ac:dyDescent="0.15">
      <c r="B33" s="147"/>
      <c r="O33" s="148"/>
    </row>
    <row r="34" spans="2:15" x14ac:dyDescent="0.15">
      <c r="B34" s="147"/>
      <c r="O34" s="148"/>
    </row>
    <row r="35" spans="2:15" x14ac:dyDescent="0.15">
      <c r="B35" s="147"/>
      <c r="O35" s="148"/>
    </row>
    <row r="36" spans="2:15" x14ac:dyDescent="0.15">
      <c r="B36" s="147"/>
      <c r="O36" s="148"/>
    </row>
    <row r="37" spans="2:15" x14ac:dyDescent="0.15">
      <c r="B37" s="147"/>
      <c r="O37" s="148"/>
    </row>
    <row r="38" spans="2:15" ht="12.75" customHeight="1" x14ac:dyDescent="0.15">
      <c r="B38" s="147"/>
      <c r="O38" s="148"/>
    </row>
    <row r="39" spans="2:15" x14ac:dyDescent="0.15">
      <c r="B39" s="147"/>
      <c r="O39" s="148"/>
    </row>
    <row r="40" spans="2:15" x14ac:dyDescent="0.15">
      <c r="B40" s="147"/>
      <c r="O40" s="148"/>
    </row>
    <row r="41" spans="2:15" x14ac:dyDescent="0.15">
      <c r="B41" s="147"/>
      <c r="O41" s="148"/>
    </row>
    <row r="42" spans="2:15" x14ac:dyDescent="0.15">
      <c r="B42" s="147"/>
      <c r="O42" s="148"/>
    </row>
    <row r="43" spans="2:15" x14ac:dyDescent="0.15">
      <c r="B43" s="147"/>
      <c r="O43" s="148"/>
    </row>
    <row r="44" spans="2:15" x14ac:dyDescent="0.15">
      <c r="B44" s="147"/>
      <c r="O44" s="148"/>
    </row>
    <row r="45" spans="2:15" x14ac:dyDescent="0.15">
      <c r="B45" s="147"/>
      <c r="O45" s="148"/>
    </row>
    <row r="46" spans="2:15" x14ac:dyDescent="0.15">
      <c r="B46" s="147"/>
      <c r="O46" s="148"/>
    </row>
    <row r="47" spans="2:15" ht="14" thickBot="1" x14ac:dyDescent="0.2">
      <c r="B47" s="147"/>
      <c r="O47" s="148"/>
    </row>
    <row r="48" spans="2:15" x14ac:dyDescent="0.15">
      <c r="B48" s="149"/>
      <c r="C48" s="188"/>
      <c r="D48" s="189"/>
      <c r="E48" s="189"/>
      <c r="F48" s="189"/>
      <c r="G48" s="189"/>
      <c r="H48" s="189"/>
      <c r="I48" s="189"/>
      <c r="J48" s="189"/>
      <c r="K48" s="190"/>
      <c r="L48" s="150"/>
      <c r="M48" s="150"/>
      <c r="N48" s="151"/>
      <c r="O48" s="152"/>
    </row>
    <row r="49" spans="2:15" x14ac:dyDescent="0.15">
      <c r="B49" s="153"/>
      <c r="C49" s="182"/>
      <c r="D49" s="183"/>
      <c r="E49" s="183"/>
      <c r="F49" s="183"/>
      <c r="G49" s="183"/>
      <c r="H49" s="183"/>
      <c r="I49" s="183"/>
      <c r="J49" s="183"/>
      <c r="K49" s="184"/>
      <c r="L49" s="154"/>
      <c r="M49" s="154"/>
      <c r="N49" s="155"/>
      <c r="O49" s="156"/>
    </row>
    <row r="50" spans="2:15" x14ac:dyDescent="0.15">
      <c r="B50" s="153">
        <v>3</v>
      </c>
      <c r="C50" s="182" t="s">
        <v>1048</v>
      </c>
      <c r="D50" s="183"/>
      <c r="E50" s="183"/>
      <c r="F50" s="183"/>
      <c r="G50" s="183"/>
      <c r="H50" s="183"/>
      <c r="I50" s="183"/>
      <c r="J50" s="183"/>
      <c r="K50" s="184"/>
      <c r="L50" s="154" t="s">
        <v>1049</v>
      </c>
      <c r="M50" s="154" t="s">
        <v>900</v>
      </c>
      <c r="N50" s="155" t="s">
        <v>901</v>
      </c>
      <c r="O50" s="156" t="s">
        <v>901</v>
      </c>
    </row>
    <row r="51" spans="2:15" x14ac:dyDescent="0.15">
      <c r="B51" s="153">
        <v>2</v>
      </c>
      <c r="C51" s="182" t="s">
        <v>909</v>
      </c>
      <c r="D51" s="183"/>
      <c r="E51" s="183"/>
      <c r="F51" s="183"/>
      <c r="G51" s="183"/>
      <c r="H51" s="183"/>
      <c r="I51" s="183"/>
      <c r="J51" s="183"/>
      <c r="K51" s="184"/>
      <c r="L51" s="161" t="s">
        <v>910</v>
      </c>
      <c r="M51" s="154" t="s">
        <v>900</v>
      </c>
      <c r="N51" s="155" t="s">
        <v>901</v>
      </c>
      <c r="O51" s="156" t="s">
        <v>901</v>
      </c>
    </row>
    <row r="52" spans="2:15" x14ac:dyDescent="0.15">
      <c r="B52" s="153">
        <v>1</v>
      </c>
      <c r="C52" s="182" t="s">
        <v>898</v>
      </c>
      <c r="D52" s="183"/>
      <c r="E52" s="183"/>
      <c r="F52" s="183"/>
      <c r="G52" s="183"/>
      <c r="H52" s="183"/>
      <c r="I52" s="183"/>
      <c r="J52" s="183"/>
      <c r="K52" s="184"/>
      <c r="L52" s="161" t="s">
        <v>899</v>
      </c>
      <c r="M52" s="154" t="s">
        <v>900</v>
      </c>
      <c r="N52" s="155" t="s">
        <v>901</v>
      </c>
      <c r="O52" s="156" t="s">
        <v>901</v>
      </c>
    </row>
    <row r="53" spans="2:15" ht="14" thickBot="1" x14ac:dyDescent="0.2">
      <c r="B53" s="157" t="s">
        <v>902</v>
      </c>
      <c r="C53" s="185" t="s">
        <v>903</v>
      </c>
      <c r="D53" s="186"/>
      <c r="E53" s="186"/>
      <c r="F53" s="186"/>
      <c r="G53" s="186"/>
      <c r="H53" s="186"/>
      <c r="I53" s="186"/>
      <c r="J53" s="186"/>
      <c r="K53" s="187"/>
      <c r="L53" s="158" t="s">
        <v>904</v>
      </c>
      <c r="M53" s="158" t="s">
        <v>905</v>
      </c>
      <c r="N53" s="159" t="s">
        <v>906</v>
      </c>
      <c r="O53" s="160" t="s">
        <v>907</v>
      </c>
    </row>
  </sheetData>
  <mergeCells count="14">
    <mergeCell ref="N1:O4"/>
    <mergeCell ref="C3:C4"/>
    <mergeCell ref="D3:E4"/>
    <mergeCell ref="L3:M4"/>
    <mergeCell ref="C1:C2"/>
    <mergeCell ref="D1:E2"/>
    <mergeCell ref="F1:K4"/>
    <mergeCell ref="L1:M2"/>
    <mergeCell ref="C52:K52"/>
    <mergeCell ref="C53:K53"/>
    <mergeCell ref="C48:K48"/>
    <mergeCell ref="C49:K49"/>
    <mergeCell ref="C50:K50"/>
    <mergeCell ref="C51:K51"/>
  </mergeCells>
  <phoneticPr fontId="14" type="noConversion"/>
  <pageMargins left="0.25" right="0.25" top="0.5" bottom="0.75" header="0.5" footer="0.5"/>
  <pageSetup paperSize="9" scale="75" orientation="landscape" verticalDpi="0" r:id="rId1"/>
  <headerFooter alignWithMargins="0">
    <oddFooter>&amp;LDate: &amp;D&amp;CFile: &amp;F_x000D_
DOW RESTRICTED - For internal use only</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B2FD6-0301-4FD2-88C6-CE6E57A699BF}">
  <sheetPr codeName="Sheet3"/>
  <dimension ref="A1:HZ92"/>
  <sheetViews>
    <sheetView showZeros="0" zoomScale="66" zoomScaleNormal="66" workbookViewId="0">
      <pane xSplit="2" topLeftCell="CW1" activePane="topRight" state="frozen"/>
      <selection pane="topRight" activeCell="DH19" sqref="DH19"/>
    </sheetView>
  </sheetViews>
  <sheetFormatPr baseColWidth="10" defaultColWidth="12.6640625" defaultRowHeight="12" customHeight="1" x14ac:dyDescent="0.15"/>
  <cols>
    <col min="1" max="1" width="20.6640625" style="2" customWidth="1"/>
    <col min="2" max="2" width="8.6640625" style="2" customWidth="1"/>
    <col min="3" max="16384" width="12.6640625" style="2"/>
  </cols>
  <sheetData>
    <row r="1" spans="1:234" ht="12" customHeight="1" x14ac:dyDescent="0.15">
      <c r="A1" s="11"/>
      <c r="AZ1" s="68"/>
    </row>
    <row r="2" spans="1:234" ht="12" customHeight="1" x14ac:dyDescent="0.15">
      <c r="AZ2" s="68"/>
    </row>
    <row r="3" spans="1:234" ht="12" customHeight="1" x14ac:dyDescent="0.15">
      <c r="AZ3" s="68"/>
    </row>
    <row r="4" spans="1:234" ht="12" customHeight="1" x14ac:dyDescent="0.15">
      <c r="F4" s="30"/>
      <c r="G4" s="30"/>
      <c r="AZ4" s="68">
        <f>CTA!HI23+CTA!HL23</f>
        <v>0</v>
      </c>
      <c r="BM4" s="133"/>
      <c r="DA4" s="133"/>
    </row>
    <row r="5" spans="1:234" ht="12" customHeight="1" x14ac:dyDescent="0.15">
      <c r="F5" s="30"/>
      <c r="G5" s="30"/>
      <c r="AZ5" s="68">
        <f>CTA!HI24+CTA!HL24</f>
        <v>0</v>
      </c>
      <c r="BQ5" s="133"/>
      <c r="CM5" s="133"/>
      <c r="CY5" s="133"/>
    </row>
    <row r="6" spans="1:234" ht="12" customHeight="1" x14ac:dyDescent="0.15">
      <c r="F6" s="30"/>
      <c r="G6" s="30"/>
      <c r="AZ6" s="68"/>
      <c r="CU6" s="133"/>
      <c r="CV6" s="133"/>
      <c r="CX6" s="133"/>
      <c r="DA6" s="133"/>
    </row>
    <row r="7" spans="1:234" ht="12" customHeight="1" x14ac:dyDescent="0.15">
      <c r="F7" s="30"/>
      <c r="G7" s="30"/>
      <c r="AZ7" s="68">
        <f>CTA!HI26+CTA!HL26</f>
        <v>0</v>
      </c>
      <c r="BN7" s="133"/>
      <c r="CM7" s="133"/>
    </row>
    <row r="8" spans="1:234" ht="12" customHeight="1" x14ac:dyDescent="0.15">
      <c r="A8" s="2" t="str">
        <f>CONCATENATE("CAPACITY: ",TEXT(GENERAL!$D$1/1000,"0")," kt/y, ",TEXT(GENERAL!$D$2,"0")," h/y")</f>
        <v>CAPACITY: 176 kt/y, 7500 h/y</v>
      </c>
      <c r="R8" s="133"/>
      <c r="Y8" s="133"/>
      <c r="Z8" s="133"/>
      <c r="AD8" s="133"/>
      <c r="AZ8" s="68"/>
      <c r="BM8" s="133"/>
      <c r="EA8" s="133"/>
    </row>
    <row r="9" spans="1:234" s="20" customFormat="1" ht="12" customHeight="1" thickBot="1" x14ac:dyDescent="0.2"/>
    <row r="10" spans="1:234" s="39" customFormat="1" ht="24" customHeight="1" thickBot="1" x14ac:dyDescent="0.2">
      <c r="A10" s="33" t="s">
        <v>174</v>
      </c>
      <c r="B10" s="34"/>
      <c r="C10" s="38">
        <v>1</v>
      </c>
      <c r="D10" s="39" t="s">
        <v>196</v>
      </c>
      <c r="E10" s="39">
        <v>2</v>
      </c>
      <c r="F10" s="39">
        <v>3</v>
      </c>
      <c r="G10" s="39">
        <v>4</v>
      </c>
      <c r="H10" s="39">
        <v>5</v>
      </c>
      <c r="I10" s="39">
        <v>6</v>
      </c>
      <c r="J10" s="39" t="s">
        <v>199</v>
      </c>
      <c r="K10" s="39" t="s">
        <v>470</v>
      </c>
      <c r="L10" s="39">
        <v>10</v>
      </c>
      <c r="M10" s="39">
        <v>12</v>
      </c>
      <c r="N10" s="39">
        <v>13</v>
      </c>
      <c r="O10" s="39">
        <v>14</v>
      </c>
      <c r="P10" s="39">
        <v>15</v>
      </c>
      <c r="Q10" s="39">
        <v>16</v>
      </c>
      <c r="R10" s="39">
        <v>17</v>
      </c>
      <c r="S10" s="39">
        <v>18</v>
      </c>
      <c r="T10" s="39">
        <v>19</v>
      </c>
      <c r="U10" s="39">
        <v>20</v>
      </c>
      <c r="V10" s="39">
        <v>21</v>
      </c>
      <c r="W10" s="39">
        <v>22</v>
      </c>
      <c r="X10" s="39">
        <v>23</v>
      </c>
      <c r="Y10" s="39">
        <v>24</v>
      </c>
      <c r="Z10" s="39">
        <v>25</v>
      </c>
      <c r="AA10" s="39" t="s">
        <v>475</v>
      </c>
      <c r="AB10" s="39">
        <v>26</v>
      </c>
      <c r="AC10" s="39">
        <v>27</v>
      </c>
      <c r="AD10" s="39">
        <v>28</v>
      </c>
      <c r="AE10" s="39">
        <v>29</v>
      </c>
      <c r="AF10" s="39">
        <v>30</v>
      </c>
      <c r="AG10" s="39">
        <v>31</v>
      </c>
      <c r="AH10" s="39">
        <v>32</v>
      </c>
      <c r="AI10" s="39">
        <v>33</v>
      </c>
      <c r="AJ10" s="39">
        <v>34</v>
      </c>
      <c r="AK10" s="39" t="s">
        <v>211</v>
      </c>
      <c r="AL10" s="39">
        <v>35</v>
      </c>
      <c r="AM10" s="39">
        <v>36</v>
      </c>
      <c r="AN10" s="39">
        <v>37</v>
      </c>
      <c r="AO10" s="39" t="s">
        <v>212</v>
      </c>
      <c r="AP10" s="39">
        <v>38</v>
      </c>
      <c r="AQ10" s="39">
        <v>39</v>
      </c>
      <c r="AR10" s="39" t="s">
        <v>477</v>
      </c>
      <c r="AS10" s="39">
        <v>40</v>
      </c>
      <c r="AT10" s="39" t="s">
        <v>215</v>
      </c>
      <c r="AU10" s="39">
        <v>41</v>
      </c>
      <c r="AV10" s="39">
        <v>42</v>
      </c>
      <c r="AW10" s="39" t="s">
        <v>478</v>
      </c>
      <c r="AX10" s="39" t="s">
        <v>479</v>
      </c>
      <c r="AY10" s="39" t="s">
        <v>216</v>
      </c>
      <c r="AZ10" s="39">
        <v>47</v>
      </c>
      <c r="BA10" s="39" t="s">
        <v>638</v>
      </c>
      <c r="BB10" s="39">
        <v>55</v>
      </c>
      <c r="BC10" s="39">
        <v>56</v>
      </c>
      <c r="BD10" s="39">
        <v>57</v>
      </c>
      <c r="BE10" s="39">
        <v>58</v>
      </c>
      <c r="BF10" s="39">
        <v>59</v>
      </c>
      <c r="BG10" s="39">
        <v>60</v>
      </c>
      <c r="BH10" s="39">
        <v>61</v>
      </c>
      <c r="BI10" s="39">
        <v>62</v>
      </c>
      <c r="BJ10" s="39">
        <v>63</v>
      </c>
      <c r="BK10" s="39">
        <v>64</v>
      </c>
      <c r="BL10" s="39">
        <v>65</v>
      </c>
      <c r="BM10" s="39">
        <v>66</v>
      </c>
      <c r="BN10" s="39">
        <v>67</v>
      </c>
      <c r="BO10" s="39" t="s">
        <v>228</v>
      </c>
      <c r="BP10" s="39">
        <v>68</v>
      </c>
      <c r="BQ10" s="39">
        <v>69</v>
      </c>
      <c r="BR10" s="39">
        <v>70</v>
      </c>
      <c r="BS10" s="39">
        <v>72</v>
      </c>
      <c r="BT10" s="39" t="s">
        <v>650</v>
      </c>
      <c r="BU10" s="39">
        <v>74</v>
      </c>
      <c r="BV10" s="39">
        <v>75</v>
      </c>
      <c r="BW10" s="39">
        <v>76</v>
      </c>
      <c r="BX10" s="39">
        <v>77</v>
      </c>
      <c r="BY10" s="39">
        <v>78</v>
      </c>
      <c r="BZ10" s="39" t="s">
        <v>652</v>
      </c>
      <c r="CA10" s="39">
        <v>79</v>
      </c>
      <c r="CB10" s="39">
        <v>80</v>
      </c>
      <c r="CC10" s="39">
        <v>81</v>
      </c>
      <c r="CD10" s="39">
        <v>82</v>
      </c>
      <c r="CE10" s="39">
        <v>83</v>
      </c>
      <c r="CF10" s="39">
        <v>84</v>
      </c>
      <c r="CG10" s="39">
        <v>85</v>
      </c>
      <c r="CH10" s="39">
        <v>86</v>
      </c>
      <c r="CI10" s="39">
        <v>87</v>
      </c>
      <c r="CJ10" s="39">
        <v>88</v>
      </c>
      <c r="CK10" s="39">
        <v>89</v>
      </c>
      <c r="CL10" s="39">
        <v>90</v>
      </c>
      <c r="CM10" s="39">
        <v>91</v>
      </c>
      <c r="CN10" s="39">
        <v>92</v>
      </c>
      <c r="CO10" s="39">
        <v>93</v>
      </c>
      <c r="CP10" s="39">
        <v>94</v>
      </c>
      <c r="CQ10" s="39">
        <v>95</v>
      </c>
      <c r="CR10" s="39">
        <v>96</v>
      </c>
      <c r="CS10" s="39">
        <v>97</v>
      </c>
      <c r="CT10" s="39">
        <v>98</v>
      </c>
      <c r="CU10" s="39">
        <v>99</v>
      </c>
      <c r="CV10" s="39">
        <v>100</v>
      </c>
      <c r="CW10" s="39">
        <v>101</v>
      </c>
      <c r="CX10" s="39">
        <v>102</v>
      </c>
      <c r="CY10" s="39">
        <v>103</v>
      </c>
      <c r="CZ10" s="39">
        <v>105</v>
      </c>
      <c r="DA10" s="39">
        <v>106</v>
      </c>
      <c r="DB10" s="39">
        <v>107</v>
      </c>
      <c r="DC10" s="39">
        <v>108</v>
      </c>
      <c r="DD10" s="39">
        <v>109</v>
      </c>
      <c r="DE10" s="39">
        <v>110</v>
      </c>
      <c r="DF10" s="39">
        <v>111</v>
      </c>
      <c r="DG10" s="39">
        <v>112</v>
      </c>
      <c r="DH10" s="39">
        <v>113</v>
      </c>
      <c r="DI10" s="39">
        <v>114</v>
      </c>
      <c r="DJ10" s="39" t="s">
        <v>404</v>
      </c>
      <c r="DK10" s="39">
        <v>115</v>
      </c>
      <c r="DL10" s="39">
        <v>116</v>
      </c>
      <c r="DM10" s="39">
        <v>117</v>
      </c>
      <c r="DN10" s="39" t="s">
        <v>407</v>
      </c>
      <c r="DO10" s="39">
        <v>118</v>
      </c>
      <c r="DP10" s="39">
        <v>119</v>
      </c>
      <c r="DQ10" s="39">
        <v>120</v>
      </c>
      <c r="DR10" s="39" t="s">
        <v>410</v>
      </c>
      <c r="DS10" s="39">
        <v>121</v>
      </c>
      <c r="DT10" s="39">
        <v>122</v>
      </c>
      <c r="DU10" s="39">
        <v>123</v>
      </c>
      <c r="DV10" s="39">
        <v>124</v>
      </c>
      <c r="DW10" s="39">
        <v>125</v>
      </c>
      <c r="DX10" s="39">
        <v>126</v>
      </c>
      <c r="DY10" s="39">
        <v>128</v>
      </c>
      <c r="DZ10" s="39">
        <v>130</v>
      </c>
      <c r="EA10" s="39" t="s">
        <v>418</v>
      </c>
      <c r="EB10" s="39" t="s">
        <v>419</v>
      </c>
      <c r="EC10" s="39">
        <v>132</v>
      </c>
      <c r="ED10" s="39" t="s">
        <v>236</v>
      </c>
      <c r="EE10" s="39">
        <v>133</v>
      </c>
      <c r="EF10" s="39">
        <v>134</v>
      </c>
      <c r="EG10" s="39">
        <v>135</v>
      </c>
      <c r="EH10" s="39">
        <v>136</v>
      </c>
      <c r="EI10" s="39">
        <v>137</v>
      </c>
      <c r="EJ10" s="39">
        <v>138</v>
      </c>
      <c r="EK10" s="39">
        <v>139</v>
      </c>
      <c r="EL10" s="39">
        <v>140</v>
      </c>
      <c r="EM10" s="39">
        <v>141</v>
      </c>
      <c r="EN10" s="39">
        <v>201</v>
      </c>
      <c r="EO10" s="39">
        <v>202</v>
      </c>
      <c r="EP10" s="39">
        <v>203</v>
      </c>
      <c r="EQ10" s="39">
        <v>204</v>
      </c>
      <c r="ER10" s="39">
        <v>205</v>
      </c>
      <c r="ES10" s="39">
        <v>206</v>
      </c>
      <c r="ET10" s="39">
        <v>207</v>
      </c>
      <c r="EU10" s="39">
        <v>208</v>
      </c>
      <c r="EV10" s="39">
        <v>209</v>
      </c>
      <c r="EW10" s="39">
        <v>210</v>
      </c>
      <c r="EX10" s="39">
        <v>211</v>
      </c>
      <c r="EY10" s="39">
        <v>212</v>
      </c>
      <c r="EZ10" s="39">
        <v>213</v>
      </c>
      <c r="FA10" s="39">
        <v>214</v>
      </c>
      <c r="FB10" s="39">
        <v>215</v>
      </c>
      <c r="FC10" s="39">
        <v>216</v>
      </c>
      <c r="FD10" s="39">
        <v>217</v>
      </c>
      <c r="FE10" s="39">
        <v>218</v>
      </c>
      <c r="FF10" s="39">
        <v>219</v>
      </c>
      <c r="FG10" s="39">
        <v>220</v>
      </c>
      <c r="FH10" s="39">
        <v>221</v>
      </c>
      <c r="FI10" s="39">
        <v>222</v>
      </c>
      <c r="FJ10" s="39">
        <v>223</v>
      </c>
      <c r="FK10" s="39">
        <v>224</v>
      </c>
      <c r="FL10" s="39">
        <v>225</v>
      </c>
      <c r="FM10" s="39">
        <v>226</v>
      </c>
      <c r="FN10" s="39">
        <v>227</v>
      </c>
      <c r="FO10" s="39">
        <v>228</v>
      </c>
      <c r="FP10" s="39">
        <v>229</v>
      </c>
      <c r="FQ10" s="39">
        <v>230</v>
      </c>
      <c r="FR10" s="39">
        <v>232</v>
      </c>
      <c r="FS10" s="39">
        <v>234</v>
      </c>
      <c r="FT10" s="39">
        <v>235</v>
      </c>
      <c r="FU10" s="39">
        <v>236</v>
      </c>
      <c r="FV10" s="39">
        <v>237</v>
      </c>
      <c r="FW10" s="39">
        <v>238</v>
      </c>
      <c r="FX10" s="39">
        <v>239</v>
      </c>
      <c r="FY10" s="39">
        <v>240</v>
      </c>
      <c r="FZ10" s="39">
        <v>241</v>
      </c>
      <c r="GA10" s="39">
        <v>242</v>
      </c>
      <c r="GB10" s="39">
        <v>243</v>
      </c>
      <c r="GC10" s="39">
        <v>244</v>
      </c>
      <c r="GD10" s="39">
        <v>245</v>
      </c>
      <c r="GE10" s="39">
        <v>246</v>
      </c>
      <c r="GF10" s="39">
        <v>247</v>
      </c>
      <c r="GG10" s="39">
        <v>249</v>
      </c>
      <c r="GH10" s="39">
        <v>250</v>
      </c>
      <c r="GI10" s="39">
        <v>252</v>
      </c>
      <c r="GJ10" s="39">
        <v>253</v>
      </c>
      <c r="GK10" s="39">
        <v>258</v>
      </c>
      <c r="GL10" s="39">
        <v>259</v>
      </c>
      <c r="GM10" s="39">
        <v>260</v>
      </c>
      <c r="GN10" s="39">
        <v>261</v>
      </c>
      <c r="GO10" s="39">
        <v>263</v>
      </c>
      <c r="GP10" s="39">
        <v>270</v>
      </c>
      <c r="GQ10" s="39">
        <v>271</v>
      </c>
      <c r="GR10" s="39">
        <v>273</v>
      </c>
      <c r="GS10" s="39">
        <v>274</v>
      </c>
      <c r="GT10" s="39">
        <v>275</v>
      </c>
      <c r="GU10" s="39">
        <v>276</v>
      </c>
      <c r="GV10" s="39">
        <v>277</v>
      </c>
      <c r="GW10" s="39">
        <v>278</v>
      </c>
      <c r="GX10" s="39">
        <v>279</v>
      </c>
      <c r="GY10" s="39">
        <v>281</v>
      </c>
      <c r="GZ10" s="39" t="s">
        <v>20</v>
      </c>
      <c r="HA10" s="39">
        <v>282</v>
      </c>
      <c r="HB10" s="39">
        <v>287</v>
      </c>
      <c r="HC10" s="39" t="s">
        <v>463</v>
      </c>
      <c r="HD10" s="39">
        <v>288</v>
      </c>
      <c r="HE10" s="39">
        <v>650</v>
      </c>
      <c r="HF10" s="39">
        <v>651</v>
      </c>
      <c r="HG10" s="39">
        <v>652</v>
      </c>
      <c r="HH10" s="39">
        <v>753</v>
      </c>
      <c r="HI10" s="39">
        <v>754</v>
      </c>
      <c r="HJ10" s="39">
        <v>755</v>
      </c>
      <c r="HK10" s="39">
        <v>756</v>
      </c>
      <c r="HL10" s="39">
        <v>757</v>
      </c>
      <c r="HM10" s="39">
        <v>760</v>
      </c>
      <c r="HN10" s="39">
        <v>761</v>
      </c>
      <c r="HO10" s="39">
        <v>762</v>
      </c>
    </row>
    <row r="11" spans="1:234" s="84" customFormat="1" ht="12" customHeight="1" thickBot="1" x14ac:dyDescent="0.2">
      <c r="A11" s="35" t="s">
        <v>175</v>
      </c>
      <c r="B11" s="36"/>
      <c r="C11" s="84" t="str">
        <f>VLOOKUP(C10,STREAMS,6,FALSE)</f>
        <v>CTA</v>
      </c>
      <c r="D11" s="84" t="str">
        <f>VLOOKUP(D10,STREAMS,6,FALSE)</f>
        <v>CTA</v>
      </c>
      <c r="E11" s="84" t="str">
        <f t="shared" ref="E11:AZ11" si="0">VLOOKUP(E10,STREAMS,6,FALSE)</f>
        <v>CTA</v>
      </c>
      <c r="F11" s="84" t="str">
        <f t="shared" si="0"/>
        <v>CTA</v>
      </c>
      <c r="G11" s="84" t="str">
        <f t="shared" si="0"/>
        <v>CTA</v>
      </c>
      <c r="H11" s="84" t="str">
        <f t="shared" si="0"/>
        <v>DIST</v>
      </c>
      <c r="I11" s="84" t="str">
        <f t="shared" si="0"/>
        <v>CTA</v>
      </c>
      <c r="J11" s="84" t="str">
        <f t="shared" si="0"/>
        <v>CTA</v>
      </c>
      <c r="K11" s="84" t="str">
        <f t="shared" si="0"/>
        <v>CTA</v>
      </c>
      <c r="L11" s="84" t="str">
        <f t="shared" si="0"/>
        <v>CTA</v>
      </c>
      <c r="M11" s="84" t="str">
        <f t="shared" si="0"/>
        <v>CTA</v>
      </c>
      <c r="N11" s="84" t="str">
        <f t="shared" si="0"/>
        <v>CTA</v>
      </c>
      <c r="O11" s="84" t="str">
        <f t="shared" si="0"/>
        <v>MANUAL</v>
      </c>
      <c r="P11" s="84" t="str">
        <f t="shared" si="0"/>
        <v>CTA</v>
      </c>
      <c r="Q11" s="84" t="str">
        <f t="shared" si="0"/>
        <v>MANUAL</v>
      </c>
      <c r="R11" s="84" t="str">
        <f t="shared" si="0"/>
        <v>MANUAL</v>
      </c>
      <c r="S11" s="84" t="str">
        <f t="shared" si="0"/>
        <v>MANUAL</v>
      </c>
      <c r="T11" s="84" t="str">
        <f t="shared" si="0"/>
        <v>MANUAL</v>
      </c>
      <c r="U11" s="84" t="str">
        <f t="shared" si="0"/>
        <v>MANUAL</v>
      </c>
      <c r="V11" s="84" t="str">
        <f t="shared" si="0"/>
        <v>MANUAL</v>
      </c>
      <c r="W11" s="84" t="str">
        <f t="shared" si="0"/>
        <v>MANUAL</v>
      </c>
      <c r="X11" s="84" t="str">
        <f t="shared" si="0"/>
        <v>MANUAL</v>
      </c>
      <c r="Y11" s="84" t="str">
        <f t="shared" si="0"/>
        <v>CTA</v>
      </c>
      <c r="Z11" s="84" t="str">
        <f t="shared" si="0"/>
        <v>CTA</v>
      </c>
      <c r="AA11" s="84" t="str">
        <f t="shared" si="0"/>
        <v>CTA</v>
      </c>
      <c r="AB11" s="84" t="str">
        <f t="shared" si="0"/>
        <v>CTA</v>
      </c>
      <c r="AC11" s="84" t="str">
        <f t="shared" si="0"/>
        <v>CTA</v>
      </c>
      <c r="AD11" s="84" t="str">
        <f t="shared" si="0"/>
        <v>MANUAL</v>
      </c>
      <c r="AE11" s="84" t="str">
        <f t="shared" si="0"/>
        <v>CTA</v>
      </c>
      <c r="AF11" s="84" t="str">
        <f t="shared" si="0"/>
        <v>MANUAL</v>
      </c>
      <c r="AG11" s="84" t="str">
        <f t="shared" si="0"/>
        <v>MANUAL</v>
      </c>
      <c r="AH11" s="84" t="str">
        <f t="shared" si="0"/>
        <v>MANUAL</v>
      </c>
      <c r="AI11" s="84" t="str">
        <f t="shared" si="0"/>
        <v>MANUAL</v>
      </c>
      <c r="AJ11" s="84" t="str">
        <f t="shared" si="0"/>
        <v>MANUAL</v>
      </c>
      <c r="AK11" s="84" t="str">
        <f t="shared" si="0"/>
        <v>MANUAL</v>
      </c>
      <c r="AL11" s="84" t="str">
        <f t="shared" si="0"/>
        <v>MANUAL</v>
      </c>
      <c r="AM11" s="84" t="str">
        <f t="shared" si="0"/>
        <v>CTA</v>
      </c>
      <c r="AN11" s="84" t="str">
        <f t="shared" si="0"/>
        <v>MANUAL</v>
      </c>
      <c r="AO11" s="84" t="str">
        <f t="shared" si="0"/>
        <v>CTA</v>
      </c>
      <c r="AP11" s="84" t="str">
        <f t="shared" si="0"/>
        <v>CTA</v>
      </c>
      <c r="AQ11" s="84" t="str">
        <f t="shared" si="0"/>
        <v>CTA</v>
      </c>
      <c r="AR11" s="84" t="str">
        <f t="shared" si="0"/>
        <v>CTA</v>
      </c>
      <c r="AS11" s="84" t="str">
        <f t="shared" si="0"/>
        <v>CTA</v>
      </c>
      <c r="AT11" s="84" t="str">
        <f t="shared" si="0"/>
        <v>CTA</v>
      </c>
      <c r="AU11" s="84" t="str">
        <f t="shared" si="0"/>
        <v>CTA</v>
      </c>
      <c r="AV11" s="84" t="str">
        <f t="shared" si="0"/>
        <v>CTA</v>
      </c>
      <c r="AW11" s="84" t="str">
        <f t="shared" si="0"/>
        <v>CTA</v>
      </c>
      <c r="AX11" s="84" t="str">
        <f t="shared" si="0"/>
        <v>CTA</v>
      </c>
      <c r="AY11" s="84" t="str">
        <f t="shared" si="0"/>
        <v>MANUAL</v>
      </c>
      <c r="AZ11" s="84" t="str">
        <f t="shared" si="0"/>
        <v>MANUAL</v>
      </c>
      <c r="BA11" s="84" t="str">
        <f t="shared" ref="BA11:CF11" si="1">VLOOKUP(BA10,STREAMS,6,FALSE)</f>
        <v>CTA</v>
      </c>
      <c r="BB11" s="84" t="str">
        <f t="shared" si="1"/>
        <v>CTA</v>
      </c>
      <c r="BC11" s="84" t="str">
        <f t="shared" si="1"/>
        <v>CTA</v>
      </c>
      <c r="BD11" s="84" t="str">
        <f t="shared" si="1"/>
        <v>CTA</v>
      </c>
      <c r="BE11" s="84" t="str">
        <f t="shared" si="1"/>
        <v>CTA</v>
      </c>
      <c r="BF11" s="84" t="str">
        <f t="shared" si="1"/>
        <v>CTA</v>
      </c>
      <c r="BG11" s="84" t="str">
        <f t="shared" si="1"/>
        <v>CTA</v>
      </c>
      <c r="BH11" s="84" t="str">
        <f t="shared" si="1"/>
        <v>CTA</v>
      </c>
      <c r="BI11" s="84" t="str">
        <f t="shared" si="1"/>
        <v>CTA</v>
      </c>
      <c r="BJ11" s="84" t="str">
        <f t="shared" si="1"/>
        <v>CTA</v>
      </c>
      <c r="BK11" s="84" t="str">
        <f t="shared" si="1"/>
        <v>CTA</v>
      </c>
      <c r="BL11" s="84" t="str">
        <f t="shared" si="1"/>
        <v>CTA</v>
      </c>
      <c r="BM11" s="84" t="str">
        <f t="shared" si="1"/>
        <v>MANUAL</v>
      </c>
      <c r="BN11" s="84" t="str">
        <f t="shared" si="1"/>
        <v>CTA</v>
      </c>
      <c r="BO11" s="84" t="str">
        <f t="shared" si="1"/>
        <v>CTA</v>
      </c>
      <c r="BP11" s="84" t="str">
        <f t="shared" si="1"/>
        <v>CTA</v>
      </c>
      <c r="BQ11" s="84" t="str">
        <f t="shared" si="1"/>
        <v>CTA</v>
      </c>
      <c r="BR11" s="84" t="str">
        <f t="shared" si="1"/>
        <v>MANUAL</v>
      </c>
      <c r="BS11" s="84" t="str">
        <f t="shared" si="1"/>
        <v>MANUAL</v>
      </c>
      <c r="BT11" s="84" t="str">
        <f t="shared" si="1"/>
        <v>MANUAL</v>
      </c>
      <c r="BU11" s="84" t="str">
        <f t="shared" si="1"/>
        <v>CTA</v>
      </c>
      <c r="BV11" s="84" t="str">
        <f t="shared" si="1"/>
        <v>CTA</v>
      </c>
      <c r="BW11" s="84" t="str">
        <f t="shared" si="1"/>
        <v>CTA</v>
      </c>
      <c r="BX11" s="84" t="str">
        <f t="shared" si="1"/>
        <v>CTA</v>
      </c>
      <c r="BY11" s="84" t="str">
        <f t="shared" si="1"/>
        <v>CTA</v>
      </c>
      <c r="BZ11" s="84" t="str">
        <f t="shared" si="1"/>
        <v>MANUAL</v>
      </c>
      <c r="CA11" s="84" t="str">
        <f t="shared" si="1"/>
        <v>CTA</v>
      </c>
      <c r="CB11" s="84" t="str">
        <f t="shared" si="1"/>
        <v>CTA</v>
      </c>
      <c r="CC11" s="84" t="str">
        <f t="shared" si="1"/>
        <v>CTA</v>
      </c>
      <c r="CD11" s="84" t="str">
        <f t="shared" si="1"/>
        <v>MANUAL</v>
      </c>
      <c r="CE11" s="84" t="str">
        <f t="shared" si="1"/>
        <v>MANUAL</v>
      </c>
      <c r="CF11" s="84" t="str">
        <f t="shared" si="1"/>
        <v>CTA</v>
      </c>
      <c r="CG11" s="84" t="str">
        <f t="shared" ref="CG11:DL11" si="2">VLOOKUP(CG10,STREAMS,6,FALSE)</f>
        <v>MANUAL</v>
      </c>
      <c r="CH11" s="84" t="str">
        <f t="shared" si="2"/>
        <v>DIST</v>
      </c>
      <c r="CI11" s="84" t="str">
        <f t="shared" si="2"/>
        <v>DIST</v>
      </c>
      <c r="CJ11" s="84" t="str">
        <f t="shared" si="2"/>
        <v>DIST</v>
      </c>
      <c r="CK11" s="84" t="str">
        <f t="shared" si="2"/>
        <v>DIST</v>
      </c>
      <c r="CL11" s="84" t="str">
        <f t="shared" si="2"/>
        <v>DIST</v>
      </c>
      <c r="CM11" s="84" t="str">
        <f t="shared" si="2"/>
        <v>DIST</v>
      </c>
      <c r="CN11" s="84" t="str">
        <f t="shared" si="2"/>
        <v>DIST</v>
      </c>
      <c r="CO11" s="84" t="str">
        <f t="shared" si="2"/>
        <v>DIST</v>
      </c>
      <c r="CP11" s="84" t="str">
        <f t="shared" si="2"/>
        <v>DIST</v>
      </c>
      <c r="CQ11" s="84" t="str">
        <f t="shared" si="2"/>
        <v>DIST</v>
      </c>
      <c r="CR11" s="84" t="str">
        <f t="shared" si="2"/>
        <v>MANUAL</v>
      </c>
      <c r="CS11" s="84" t="str">
        <f t="shared" si="2"/>
        <v>DIST</v>
      </c>
      <c r="CT11" s="84" t="str">
        <f t="shared" si="2"/>
        <v>DIST</v>
      </c>
      <c r="CU11" s="84" t="str">
        <f t="shared" si="2"/>
        <v>DIST</v>
      </c>
      <c r="CV11" s="84" t="str">
        <f t="shared" si="2"/>
        <v>DIST</v>
      </c>
      <c r="CW11" s="84" t="str">
        <f t="shared" si="2"/>
        <v>DIST</v>
      </c>
      <c r="CX11" s="84" t="str">
        <f t="shared" si="2"/>
        <v>DIST</v>
      </c>
      <c r="CY11" s="84" t="str">
        <f t="shared" si="2"/>
        <v>DIST</v>
      </c>
      <c r="CZ11" s="84" t="str">
        <f t="shared" si="2"/>
        <v>DIST</v>
      </c>
      <c r="DA11" s="84" t="str">
        <f t="shared" si="2"/>
        <v>DIST</v>
      </c>
      <c r="DB11" s="84" t="str">
        <f t="shared" si="2"/>
        <v>MANUAL</v>
      </c>
      <c r="DC11" s="84" t="str">
        <f t="shared" si="2"/>
        <v>DIST</v>
      </c>
      <c r="DD11" s="84" t="str">
        <f t="shared" si="2"/>
        <v>DIST</v>
      </c>
      <c r="DE11" s="84" t="str">
        <f t="shared" si="2"/>
        <v>DIST</v>
      </c>
      <c r="DF11" s="84" t="str">
        <f t="shared" si="2"/>
        <v>DIST</v>
      </c>
      <c r="DG11" s="84" t="str">
        <f t="shared" si="2"/>
        <v>CTA</v>
      </c>
      <c r="DH11" s="84" t="str">
        <f t="shared" si="2"/>
        <v>MANUAL</v>
      </c>
      <c r="DI11" s="84" t="str">
        <f t="shared" si="2"/>
        <v>PTA</v>
      </c>
      <c r="DJ11" s="84" t="str">
        <f t="shared" si="2"/>
        <v>PTA</v>
      </c>
      <c r="DK11" s="84" t="str">
        <f t="shared" si="2"/>
        <v>PTA</v>
      </c>
      <c r="DL11" s="84" t="str">
        <f t="shared" si="2"/>
        <v>PTA</v>
      </c>
      <c r="DM11" s="84" t="str">
        <f t="shared" ref="DM11:ER11" si="3">VLOOKUP(DM10,STREAMS,6,FALSE)</f>
        <v>PTA</v>
      </c>
      <c r="DN11" s="84" t="str">
        <f t="shared" si="3"/>
        <v>PTA</v>
      </c>
      <c r="DO11" s="84" t="str">
        <f t="shared" si="3"/>
        <v>PTA</v>
      </c>
      <c r="DP11" s="84" t="str">
        <f t="shared" si="3"/>
        <v>CTA</v>
      </c>
      <c r="DQ11" s="84" t="str">
        <f t="shared" si="3"/>
        <v>PTA</v>
      </c>
      <c r="DR11" s="84" t="str">
        <f t="shared" si="3"/>
        <v>PTA</v>
      </c>
      <c r="DS11" s="84" t="str">
        <f t="shared" si="3"/>
        <v>PTA</v>
      </c>
      <c r="DT11" s="84" t="str">
        <f t="shared" si="3"/>
        <v>PTA</v>
      </c>
      <c r="DU11" s="84" t="str">
        <f t="shared" si="3"/>
        <v>PTA</v>
      </c>
      <c r="DV11" s="84" t="str">
        <f t="shared" si="3"/>
        <v>PTA</v>
      </c>
      <c r="DW11" s="84" t="str">
        <f t="shared" si="3"/>
        <v>PTA</v>
      </c>
      <c r="DX11" s="84" t="str">
        <f t="shared" si="3"/>
        <v>PTA</v>
      </c>
      <c r="DY11" s="84" t="str">
        <f t="shared" si="3"/>
        <v>PTA</v>
      </c>
      <c r="DZ11" s="84" t="str">
        <f t="shared" si="3"/>
        <v>MANUAL</v>
      </c>
      <c r="EA11" s="84" t="str">
        <f t="shared" si="3"/>
        <v>MANUAL</v>
      </c>
      <c r="EB11" s="84" t="str">
        <f t="shared" si="3"/>
        <v>MANUAL</v>
      </c>
      <c r="EC11" s="84" t="str">
        <f t="shared" si="3"/>
        <v>DIST</v>
      </c>
      <c r="ED11" s="84" t="str">
        <f t="shared" si="3"/>
        <v>MANUAL</v>
      </c>
      <c r="EE11" s="84" t="str">
        <f t="shared" si="3"/>
        <v>CTA</v>
      </c>
      <c r="EF11" s="84" t="str">
        <f t="shared" si="3"/>
        <v>CTA</v>
      </c>
      <c r="EG11" s="84" t="str">
        <f t="shared" si="3"/>
        <v>CTA</v>
      </c>
      <c r="EH11" s="84" t="str">
        <f t="shared" si="3"/>
        <v>CTA</v>
      </c>
      <c r="EI11" s="84" t="str">
        <f t="shared" si="3"/>
        <v>MANUAL</v>
      </c>
      <c r="EJ11" s="84" t="str">
        <f t="shared" si="3"/>
        <v>MANUAL</v>
      </c>
      <c r="EK11" s="84" t="str">
        <f t="shared" si="3"/>
        <v>MANUAL</v>
      </c>
      <c r="EL11" s="84" t="str">
        <f t="shared" si="3"/>
        <v>MANUAL</v>
      </c>
      <c r="EM11" s="84" t="str">
        <f t="shared" si="3"/>
        <v>CTA</v>
      </c>
      <c r="EN11" s="84" t="str">
        <f t="shared" si="3"/>
        <v>PTA</v>
      </c>
      <c r="EO11" s="84" t="str">
        <f t="shared" si="3"/>
        <v>PTA</v>
      </c>
      <c r="EP11" s="84" t="str">
        <f t="shared" si="3"/>
        <v>PTA</v>
      </c>
      <c r="EQ11" s="84" t="str">
        <f t="shared" si="3"/>
        <v>PTA</v>
      </c>
      <c r="ER11" s="84" t="str">
        <f t="shared" si="3"/>
        <v>PTA</v>
      </c>
      <c r="ES11" s="84" t="str">
        <f t="shared" ref="ES11:FX11" si="4">VLOOKUP(ES10,STREAMS,6,FALSE)</f>
        <v>MANUAL</v>
      </c>
      <c r="ET11" s="84" t="str">
        <f t="shared" si="4"/>
        <v>PTA</v>
      </c>
      <c r="EU11" s="84" t="str">
        <f t="shared" si="4"/>
        <v>PTA</v>
      </c>
      <c r="EV11" s="84" t="str">
        <f t="shared" si="4"/>
        <v>PTA</v>
      </c>
      <c r="EW11" s="84" t="str">
        <f t="shared" si="4"/>
        <v>PTA</v>
      </c>
      <c r="EX11" s="84" t="str">
        <f t="shared" si="4"/>
        <v>PTA</v>
      </c>
      <c r="EY11" s="84" t="str">
        <f t="shared" si="4"/>
        <v>PTA</v>
      </c>
      <c r="EZ11" s="84" t="str">
        <f t="shared" si="4"/>
        <v>PTA</v>
      </c>
      <c r="FA11" s="84" t="str">
        <f t="shared" si="4"/>
        <v>PTA</v>
      </c>
      <c r="FB11" s="84" t="str">
        <f t="shared" si="4"/>
        <v>PTA</v>
      </c>
      <c r="FC11" s="84" t="str">
        <f t="shared" si="4"/>
        <v>PTA</v>
      </c>
      <c r="FD11" s="84" t="str">
        <f t="shared" si="4"/>
        <v>PTA</v>
      </c>
      <c r="FE11" s="84" t="str">
        <f t="shared" si="4"/>
        <v>PTA</v>
      </c>
      <c r="FF11" s="84" t="str">
        <f t="shared" si="4"/>
        <v>PTA</v>
      </c>
      <c r="FG11" s="84" t="str">
        <f t="shared" si="4"/>
        <v>PTA</v>
      </c>
      <c r="FH11" s="84" t="str">
        <f t="shared" si="4"/>
        <v>PTA</v>
      </c>
      <c r="FI11" s="84" t="str">
        <f t="shared" si="4"/>
        <v>PTA</v>
      </c>
      <c r="FJ11" s="84" t="str">
        <f t="shared" si="4"/>
        <v>PTA</v>
      </c>
      <c r="FK11" s="84" t="str">
        <f t="shared" si="4"/>
        <v>PTA</v>
      </c>
      <c r="FL11" s="84" t="str">
        <f t="shared" si="4"/>
        <v>PTA</v>
      </c>
      <c r="FM11" s="84" t="str">
        <f t="shared" si="4"/>
        <v>PTA</v>
      </c>
      <c r="FN11" s="84" t="str">
        <f t="shared" si="4"/>
        <v>PTA</v>
      </c>
      <c r="FO11" s="84" t="str">
        <f t="shared" si="4"/>
        <v>PTA</v>
      </c>
      <c r="FP11" s="84" t="str">
        <f t="shared" si="4"/>
        <v>PTA</v>
      </c>
      <c r="FQ11" s="84" t="str">
        <f t="shared" si="4"/>
        <v>PTA</v>
      </c>
      <c r="FR11" s="84" t="str">
        <f t="shared" si="4"/>
        <v>PTA</v>
      </c>
      <c r="FS11" s="84" t="str">
        <f t="shared" si="4"/>
        <v>PTA</v>
      </c>
      <c r="FT11" s="84" t="str">
        <f t="shared" si="4"/>
        <v>PTA</v>
      </c>
      <c r="FU11" s="84" t="str">
        <f t="shared" si="4"/>
        <v>PTA</v>
      </c>
      <c r="FV11" s="84" t="str">
        <f t="shared" si="4"/>
        <v>PTA</v>
      </c>
      <c r="FW11" s="84" t="str">
        <f t="shared" si="4"/>
        <v>PTA</v>
      </c>
      <c r="FX11" s="84" t="str">
        <f t="shared" si="4"/>
        <v>PTA</v>
      </c>
      <c r="FY11" s="84" t="str">
        <f t="shared" ref="FY11:HD11" si="5">VLOOKUP(FY10,STREAMS,6,FALSE)</f>
        <v>PTA</v>
      </c>
      <c r="FZ11" s="84" t="str">
        <f t="shared" si="5"/>
        <v>PTA</v>
      </c>
      <c r="GA11" s="84" t="str">
        <f t="shared" si="5"/>
        <v>PTA</v>
      </c>
      <c r="GB11" s="84" t="str">
        <f t="shared" si="5"/>
        <v>PTA</v>
      </c>
      <c r="GC11" s="84" t="str">
        <f t="shared" si="5"/>
        <v>PTA</v>
      </c>
      <c r="GD11" s="84" t="str">
        <f t="shared" si="5"/>
        <v>PTA</v>
      </c>
      <c r="GE11" s="84" t="str">
        <f t="shared" si="5"/>
        <v>PTA</v>
      </c>
      <c r="GF11" s="84" t="str">
        <f t="shared" si="5"/>
        <v>PTA</v>
      </c>
      <c r="GG11" s="84" t="str">
        <f t="shared" si="5"/>
        <v>PTA</v>
      </c>
      <c r="GH11" s="84" t="str">
        <f t="shared" si="5"/>
        <v>PTA</v>
      </c>
      <c r="GI11" s="84" t="str">
        <f t="shared" si="5"/>
        <v>PTA</v>
      </c>
      <c r="GJ11" s="84" t="str">
        <f t="shared" si="5"/>
        <v>PTA</v>
      </c>
      <c r="GK11" s="84" t="str">
        <f t="shared" si="5"/>
        <v>PTA</v>
      </c>
      <c r="GL11" s="84" t="str">
        <f t="shared" si="5"/>
        <v>PTA</v>
      </c>
      <c r="GM11" s="84" t="str">
        <f t="shared" si="5"/>
        <v>PTA</v>
      </c>
      <c r="GN11" s="84" t="str">
        <f t="shared" si="5"/>
        <v>PTA</v>
      </c>
      <c r="GO11" s="84" t="str">
        <f t="shared" si="5"/>
        <v>PTA</v>
      </c>
      <c r="GP11" s="84" t="str">
        <f t="shared" si="5"/>
        <v>MANUAL</v>
      </c>
      <c r="GQ11" s="84" t="str">
        <f t="shared" si="5"/>
        <v>PTA</v>
      </c>
      <c r="GR11" s="84" t="str">
        <f t="shared" si="5"/>
        <v>PTA</v>
      </c>
      <c r="GS11" s="84" t="str">
        <f t="shared" si="5"/>
        <v>PTA</v>
      </c>
      <c r="GT11" s="84" t="str">
        <f t="shared" si="5"/>
        <v>PTA</v>
      </c>
      <c r="GU11" s="84" t="str">
        <f t="shared" si="5"/>
        <v>PTA</v>
      </c>
      <c r="GV11" s="84" t="str">
        <f t="shared" si="5"/>
        <v>PTA</v>
      </c>
      <c r="GW11" s="84" t="str">
        <f t="shared" si="5"/>
        <v>PTA</v>
      </c>
      <c r="GX11" s="84" t="str">
        <f t="shared" si="5"/>
        <v>PTA</v>
      </c>
      <c r="GY11" s="84" t="str">
        <f t="shared" si="5"/>
        <v>PTA</v>
      </c>
      <c r="GZ11" s="84" t="str">
        <f t="shared" si="5"/>
        <v>PTA</v>
      </c>
      <c r="HA11" s="84" t="str">
        <f t="shared" si="5"/>
        <v>PTA</v>
      </c>
      <c r="HB11" s="84" t="str">
        <f t="shared" si="5"/>
        <v>PTA</v>
      </c>
      <c r="HC11" s="84" t="str">
        <f t="shared" si="5"/>
        <v>PTA</v>
      </c>
      <c r="HD11" s="84" t="str">
        <f t="shared" si="5"/>
        <v>PTA</v>
      </c>
      <c r="HE11" s="84" t="str">
        <f t="shared" ref="HE11:HO11" si="6">VLOOKUP(HE10,STREAMS,6,FALSE)</f>
        <v>MANUAL</v>
      </c>
      <c r="HF11" s="84" t="str">
        <f t="shared" si="6"/>
        <v>MANUAL</v>
      </c>
      <c r="HG11" s="84" t="str">
        <f t="shared" si="6"/>
        <v>MANUAL</v>
      </c>
      <c r="HH11" s="84" t="str">
        <f t="shared" si="6"/>
        <v>MANUAL</v>
      </c>
      <c r="HI11" s="84" t="str">
        <f t="shared" si="6"/>
        <v>MANUAL</v>
      </c>
      <c r="HJ11" s="84" t="str">
        <f t="shared" si="6"/>
        <v>MANUAL</v>
      </c>
      <c r="HK11" s="84" t="str">
        <f t="shared" si="6"/>
        <v>MANUAL</v>
      </c>
      <c r="HL11" s="84" t="str">
        <f t="shared" si="6"/>
        <v>MANUAL</v>
      </c>
      <c r="HM11" s="84" t="str">
        <f t="shared" si="6"/>
        <v>MANUAL</v>
      </c>
      <c r="HN11" s="84" t="str">
        <f t="shared" si="6"/>
        <v>MANUAL</v>
      </c>
      <c r="HO11" s="84" t="str">
        <f t="shared" si="6"/>
        <v>MANUAL</v>
      </c>
    </row>
    <row r="12" spans="1:234" s="13" customFormat="1" ht="12" customHeight="1" x14ac:dyDescent="0.15">
      <c r="A12" s="15" t="s">
        <v>554</v>
      </c>
      <c r="B12" s="21" t="s">
        <v>176</v>
      </c>
      <c r="C12" s="14">
        <f ca="1">HLOOKUP(C$10,INDIRECT(C$11),3,FALSE)</f>
        <v>0</v>
      </c>
      <c r="D12" s="14">
        <f ca="1">HLOOKUP(D$10,INDIRECT(D$11),3,FALSE)</f>
        <v>0</v>
      </c>
      <c r="E12" s="14">
        <f t="shared" ref="E12:BP12" ca="1" si="7">HLOOKUP(E$10,INDIRECT(E$11),3,FALSE)</f>
        <v>0</v>
      </c>
      <c r="F12" s="14">
        <f t="shared" ca="1" si="7"/>
        <v>246.33409886277477</v>
      </c>
      <c r="G12" s="14">
        <f t="shared" ca="1" si="7"/>
        <v>87.426606205195597</v>
      </c>
      <c r="H12" s="14">
        <f t="shared" ca="1" si="7"/>
        <v>0</v>
      </c>
      <c r="I12" s="14">
        <f t="shared" ca="1" si="7"/>
        <v>0</v>
      </c>
      <c r="J12" s="14">
        <f t="shared" ca="1" si="7"/>
        <v>0</v>
      </c>
      <c r="K12" s="14">
        <f t="shared" ca="1" si="7"/>
        <v>0</v>
      </c>
      <c r="L12" s="14">
        <f t="shared" ca="1" si="7"/>
        <v>0</v>
      </c>
      <c r="M12" s="14">
        <f t="shared" ca="1" si="7"/>
        <v>333.76394610563636</v>
      </c>
      <c r="N12" s="14">
        <f t="shared" ca="1" si="7"/>
        <v>0</v>
      </c>
      <c r="O12" s="14">
        <f t="shared" ca="1" si="7"/>
        <v>0.02</v>
      </c>
      <c r="P12" s="14">
        <f t="shared" ca="1" si="7"/>
        <v>23309.186526944457</v>
      </c>
      <c r="Q12" s="14">
        <f t="shared" ca="1" si="7"/>
        <v>0.02</v>
      </c>
      <c r="R12" s="14">
        <f t="shared" ca="1" si="7"/>
        <v>0.02</v>
      </c>
      <c r="S12" s="14">
        <f t="shared" ca="1" si="7"/>
        <v>0</v>
      </c>
      <c r="T12" s="14">
        <f t="shared" ca="1" si="7"/>
        <v>0</v>
      </c>
      <c r="U12" s="14">
        <f t="shared" ca="1" si="7"/>
        <v>0</v>
      </c>
      <c r="V12" s="14">
        <f t="shared" ca="1" si="7"/>
        <v>0</v>
      </c>
      <c r="W12" s="14">
        <f t="shared" ca="1" si="7"/>
        <v>0</v>
      </c>
      <c r="X12" s="14">
        <f t="shared" ca="1" si="7"/>
        <v>0</v>
      </c>
      <c r="Y12" s="14">
        <f t="shared" ca="1" si="7"/>
        <v>0</v>
      </c>
      <c r="Z12" s="14">
        <f t="shared" ca="1" si="7"/>
        <v>0</v>
      </c>
      <c r="AA12" s="14">
        <f t="shared" ca="1" si="7"/>
        <v>0</v>
      </c>
      <c r="AB12" s="14">
        <f t="shared" ca="1" si="7"/>
        <v>0</v>
      </c>
      <c r="AC12" s="14">
        <f t="shared" ca="1" si="7"/>
        <v>0</v>
      </c>
      <c r="AD12" s="14">
        <f t="shared" ca="1" si="7"/>
        <v>0</v>
      </c>
      <c r="AE12" s="14">
        <f t="shared" ca="1" si="7"/>
        <v>0</v>
      </c>
      <c r="AF12" s="14">
        <f t="shared" ca="1" si="7"/>
        <v>63529.96</v>
      </c>
      <c r="AG12" s="14">
        <f t="shared" ca="1" si="7"/>
        <v>0</v>
      </c>
      <c r="AH12" s="14">
        <f t="shared" ca="1" si="7"/>
        <v>0</v>
      </c>
      <c r="AI12" s="14">
        <f t="shared" ca="1" si="7"/>
        <v>0</v>
      </c>
      <c r="AJ12" s="14">
        <f t="shared" ca="1" si="7"/>
        <v>0</v>
      </c>
      <c r="AK12" s="14">
        <f t="shared" ca="1" si="7"/>
        <v>0</v>
      </c>
      <c r="AL12" s="14">
        <f t="shared" ca="1" si="7"/>
        <v>0</v>
      </c>
      <c r="AM12" s="14">
        <f t="shared" ca="1" si="7"/>
        <v>23853.386641563484</v>
      </c>
      <c r="AN12" s="14">
        <f t="shared" ca="1" si="7"/>
        <v>0</v>
      </c>
      <c r="AO12" s="14">
        <f t="shared" ca="1" si="7"/>
        <v>0</v>
      </c>
      <c r="AP12" s="14">
        <f t="shared" ca="1" si="7"/>
        <v>0</v>
      </c>
      <c r="AQ12" s="14">
        <f t="shared" ca="1" si="7"/>
        <v>23853.382424208034</v>
      </c>
      <c r="AR12" s="14">
        <f t="shared" ca="1" si="7"/>
        <v>23853.382424208034</v>
      </c>
      <c r="AS12" s="14">
        <f t="shared" ca="1" si="7"/>
        <v>0</v>
      </c>
      <c r="AT12" s="14">
        <f t="shared" ca="1" si="7"/>
        <v>0</v>
      </c>
      <c r="AU12" s="14">
        <f t="shared" ca="1" si="7"/>
        <v>0</v>
      </c>
      <c r="AV12" s="14">
        <f t="shared" ca="1" si="7"/>
        <v>0</v>
      </c>
      <c r="AW12" s="14">
        <f t="shared" ca="1" si="7"/>
        <v>35602.067523692989</v>
      </c>
      <c r="AX12" s="14">
        <f t="shared" ca="1" si="7"/>
        <v>11748.679796160479</v>
      </c>
      <c r="AY12" s="14">
        <f t="shared" ca="1" si="7"/>
        <v>0</v>
      </c>
      <c r="AZ12" s="14">
        <f t="shared" ca="1" si="7"/>
        <v>63256.030000000006</v>
      </c>
      <c r="BA12" s="14">
        <f t="shared" ca="1" si="7"/>
        <v>102.85482059635292</v>
      </c>
      <c r="BB12" s="14">
        <f t="shared" ca="1" si="7"/>
        <v>0</v>
      </c>
      <c r="BC12" s="14">
        <f t="shared" ca="1" si="7"/>
        <v>23631.781008510461</v>
      </c>
      <c r="BD12" s="14">
        <f t="shared" ca="1" si="7"/>
        <v>118.74686591236016</v>
      </c>
      <c r="BE12" s="14">
        <f t="shared" ca="1" si="7"/>
        <v>0</v>
      </c>
      <c r="BF12" s="14">
        <f t="shared" ca="1" si="7"/>
        <v>494.32129726881249</v>
      </c>
      <c r="BG12" s="14">
        <f t="shared" ca="1" si="7"/>
        <v>375.5727444142762</v>
      </c>
      <c r="BH12" s="14">
        <f t="shared" ca="1" si="7"/>
        <v>118.74855285454151</v>
      </c>
      <c r="BI12" s="14">
        <f t="shared" ca="1" si="7"/>
        <v>0</v>
      </c>
      <c r="BJ12" s="14">
        <f t="shared" ca="1" si="7"/>
        <v>0</v>
      </c>
      <c r="BK12" s="14">
        <f t="shared" ca="1" si="7"/>
        <v>0</v>
      </c>
      <c r="BL12" s="14">
        <f t="shared" ca="1" si="7"/>
        <v>0</v>
      </c>
      <c r="BM12" s="14">
        <f t="shared" ca="1" si="7"/>
        <v>0</v>
      </c>
      <c r="BN12" s="14">
        <f t="shared" ca="1" si="7"/>
        <v>0</v>
      </c>
      <c r="BO12" s="14">
        <f t="shared" ca="1" si="7"/>
        <v>0</v>
      </c>
      <c r="BP12" s="14">
        <f t="shared" ca="1" si="7"/>
        <v>0</v>
      </c>
      <c r="BQ12" s="14">
        <f t="shared" ref="BQ12:EB12" ca="1" si="8">HLOOKUP(BQ$10,INDIRECT(BQ$11),3,FALSE)</f>
        <v>0</v>
      </c>
      <c r="BR12" s="14">
        <f t="shared" ca="1" si="8"/>
        <v>0</v>
      </c>
      <c r="BS12" s="14">
        <f t="shared" ca="1" si="8"/>
        <v>0</v>
      </c>
      <c r="BT12" s="14">
        <f t="shared" ca="1" si="8"/>
        <v>0</v>
      </c>
      <c r="BU12" s="14">
        <f t="shared" ca="1" si="8"/>
        <v>102.85482059635292</v>
      </c>
      <c r="BV12" s="14">
        <f t="shared" ca="1" si="8"/>
        <v>15.428224934545948</v>
      </c>
      <c r="BW12" s="14">
        <f t="shared" ca="1" si="8"/>
        <v>0</v>
      </c>
      <c r="BX12" s="14">
        <f t="shared" ca="1" si="8"/>
        <v>0</v>
      </c>
      <c r="BY12" s="14">
        <f t="shared" ca="1" si="8"/>
        <v>6855.2791321825116</v>
      </c>
      <c r="BZ12" s="14">
        <f t="shared" ca="1" si="8"/>
        <v>0</v>
      </c>
      <c r="CA12" s="14">
        <f t="shared" ca="1" si="8"/>
        <v>6855.2791321825116</v>
      </c>
      <c r="CB12" s="14">
        <f t="shared" ca="1" si="8"/>
        <v>15.436617471898236</v>
      </c>
      <c r="CC12" s="14">
        <f t="shared" ca="1" si="8"/>
        <v>0</v>
      </c>
      <c r="CD12" s="14">
        <f t="shared" ca="1" si="8"/>
        <v>0</v>
      </c>
      <c r="CE12" s="14">
        <f t="shared" ca="1" si="8"/>
        <v>0</v>
      </c>
      <c r="CF12" s="14">
        <f t="shared" ca="1" si="8"/>
        <v>15.436617471898236</v>
      </c>
      <c r="CG12" s="14">
        <f t="shared" ca="1" si="8"/>
        <v>0</v>
      </c>
      <c r="CH12" s="14">
        <f t="shared" ca="1" si="8"/>
        <v>0</v>
      </c>
      <c r="CI12" s="14">
        <f t="shared" ca="1" si="8"/>
        <v>0</v>
      </c>
      <c r="CJ12" s="14">
        <f t="shared" ca="1" si="8"/>
        <v>0</v>
      </c>
      <c r="CK12" s="14">
        <f t="shared" ca="1" si="8"/>
        <v>0</v>
      </c>
      <c r="CL12" s="14">
        <f t="shared" ca="1" si="8"/>
        <v>0</v>
      </c>
      <c r="CM12" s="14">
        <f t="shared" ca="1" si="8"/>
        <v>0</v>
      </c>
      <c r="CN12" s="14">
        <f t="shared" ca="1" si="8"/>
        <v>0</v>
      </c>
      <c r="CO12" s="14">
        <f t="shared" ca="1" si="8"/>
        <v>0</v>
      </c>
      <c r="CP12" s="14">
        <f t="shared" ca="1" si="8"/>
        <v>0</v>
      </c>
      <c r="CQ12" s="14">
        <f t="shared" ca="1" si="8"/>
        <v>0</v>
      </c>
      <c r="CR12" s="14">
        <f t="shared" ca="1" si="8"/>
        <v>0</v>
      </c>
      <c r="CS12" s="14">
        <f t="shared" ca="1" si="8"/>
        <v>0</v>
      </c>
      <c r="CT12" s="14">
        <f t="shared" ca="1" si="8"/>
        <v>0</v>
      </c>
      <c r="CU12" s="14">
        <f t="shared" ca="1" si="8"/>
        <v>0</v>
      </c>
      <c r="CV12" s="14">
        <f t="shared" ca="1" si="8"/>
        <v>0</v>
      </c>
      <c r="CW12" s="14">
        <f t="shared" ca="1" si="8"/>
        <v>0</v>
      </c>
      <c r="CX12" s="14">
        <f t="shared" ca="1" si="8"/>
        <v>0</v>
      </c>
      <c r="CY12" s="14">
        <f t="shared" ca="1" si="8"/>
        <v>0</v>
      </c>
      <c r="CZ12" s="14">
        <f t="shared" ca="1" si="8"/>
        <v>0</v>
      </c>
      <c r="DA12" s="14">
        <f t="shared" ca="1" si="8"/>
        <v>0</v>
      </c>
      <c r="DB12" s="14">
        <f t="shared" ca="1" si="8"/>
        <v>0</v>
      </c>
      <c r="DC12" s="14">
        <f t="shared" ca="1" si="8"/>
        <v>0</v>
      </c>
      <c r="DD12" s="14">
        <f t="shared" ca="1" si="8"/>
        <v>0</v>
      </c>
      <c r="DE12" s="14">
        <f t="shared" ca="1" si="8"/>
        <v>0</v>
      </c>
      <c r="DF12" s="14">
        <f t="shared" ca="1" si="8"/>
        <v>0</v>
      </c>
      <c r="DG12" s="14">
        <f t="shared" ca="1" si="8"/>
        <v>0</v>
      </c>
      <c r="DH12" s="14">
        <f t="shared" ca="1" si="8"/>
        <v>0</v>
      </c>
      <c r="DI12" s="14">
        <f t="shared" ca="1" si="8"/>
        <v>145.68364673402581</v>
      </c>
      <c r="DJ12" s="14">
        <f t="shared" ca="1" si="8"/>
        <v>0</v>
      </c>
      <c r="DK12" s="14">
        <f t="shared" ca="1" si="8"/>
        <v>0</v>
      </c>
      <c r="DL12" s="14">
        <f t="shared" ca="1" si="8"/>
        <v>145.68362090272365</v>
      </c>
      <c r="DM12" s="14">
        <f t="shared" ca="1" si="8"/>
        <v>0</v>
      </c>
      <c r="DN12" s="14">
        <f t="shared" ca="1" si="8"/>
        <v>0</v>
      </c>
      <c r="DO12" s="14">
        <f t="shared" ca="1" si="8"/>
        <v>0</v>
      </c>
      <c r="DP12" s="14">
        <f t="shared" ca="1" si="8"/>
        <v>127.58554585428394</v>
      </c>
      <c r="DQ12" s="14">
        <f t="shared" ca="1" si="8"/>
        <v>17.556594548201751</v>
      </c>
      <c r="DR12" s="72">
        <v>176</v>
      </c>
      <c r="DS12" s="14">
        <f t="shared" ca="1" si="8"/>
        <v>0</v>
      </c>
      <c r="DT12" s="14">
        <f t="shared" ca="1" si="8"/>
        <v>0</v>
      </c>
      <c r="DU12" s="14">
        <f t="shared" ca="1" si="8"/>
        <v>0</v>
      </c>
      <c r="DV12" s="14">
        <f t="shared" ca="1" si="8"/>
        <v>0</v>
      </c>
      <c r="DW12" s="14">
        <f t="shared" ca="1" si="8"/>
        <v>0</v>
      </c>
      <c r="DX12" s="14">
        <f t="shared" ca="1" si="8"/>
        <v>17.556595075371181</v>
      </c>
      <c r="DY12" s="14">
        <f t="shared" ca="1" si="8"/>
        <v>17.556593493862884</v>
      </c>
      <c r="DZ12" s="14">
        <f t="shared" ca="1" si="8"/>
        <v>0</v>
      </c>
      <c r="EA12" s="14">
        <f t="shared" ca="1" si="8"/>
        <v>0</v>
      </c>
      <c r="EB12" s="14">
        <f t="shared" ca="1" si="8"/>
        <v>0</v>
      </c>
      <c r="EC12" s="14">
        <f t="shared" ref="EC12:GN12" ca="1" si="9">HLOOKUP(EC$10,INDIRECT(EC$11),3,FALSE)</f>
        <v>0</v>
      </c>
      <c r="ED12" s="14">
        <f t="shared" ca="1" si="9"/>
        <v>0</v>
      </c>
      <c r="EE12" s="14">
        <f t="shared" ca="1" si="9"/>
        <v>0</v>
      </c>
      <c r="EF12" s="14">
        <f t="shared" ca="1" si="9"/>
        <v>0</v>
      </c>
      <c r="EG12" s="14">
        <f t="shared" ca="1" si="9"/>
        <v>0</v>
      </c>
      <c r="EH12" s="14">
        <f t="shared" ca="1" si="9"/>
        <v>0</v>
      </c>
      <c r="EI12" s="14">
        <f t="shared" ca="1" si="9"/>
        <v>0</v>
      </c>
      <c r="EJ12" s="14">
        <f t="shared" ca="1" si="9"/>
        <v>0</v>
      </c>
      <c r="EK12" s="14">
        <f t="shared" ca="1" si="9"/>
        <v>0</v>
      </c>
      <c r="EL12" s="14">
        <f t="shared" ca="1" si="9"/>
        <v>0</v>
      </c>
      <c r="EM12" s="14">
        <f t="shared" ca="1" si="9"/>
        <v>0</v>
      </c>
      <c r="EN12" s="14">
        <f t="shared" ca="1" si="9"/>
        <v>23631.78341604054</v>
      </c>
      <c r="EO12" s="14">
        <f t="shared" ca="1" si="9"/>
        <v>0</v>
      </c>
      <c r="EP12" s="14">
        <f t="shared" ca="1" si="9"/>
        <v>147.07261693752341</v>
      </c>
      <c r="EQ12" s="14">
        <f t="shared" ca="1" si="9"/>
        <v>23778.850382301636</v>
      </c>
      <c r="ER12" s="14">
        <f t="shared" ca="1" si="9"/>
        <v>0</v>
      </c>
      <c r="ES12" s="14">
        <f t="shared" ca="1" si="9"/>
        <v>0</v>
      </c>
      <c r="ET12" s="14">
        <f t="shared" ca="1" si="9"/>
        <v>0</v>
      </c>
      <c r="EU12" s="14">
        <f t="shared" ca="1" si="9"/>
        <v>0</v>
      </c>
      <c r="EV12" s="14">
        <f t="shared" ca="1" si="9"/>
        <v>23778.850719690075</v>
      </c>
      <c r="EW12" s="14">
        <f t="shared" ca="1" si="9"/>
        <v>23778.851689681829</v>
      </c>
      <c r="EX12" s="14">
        <f t="shared" ca="1" si="9"/>
        <v>23778.852000711795</v>
      </c>
      <c r="EY12" s="14">
        <f t="shared" ca="1" si="9"/>
        <v>23778.849839317121</v>
      </c>
      <c r="EZ12" s="14">
        <f t="shared" ca="1" si="9"/>
        <v>23778.853898521746</v>
      </c>
      <c r="FA12" s="14">
        <f t="shared" ca="1" si="9"/>
        <v>23778.852317013454</v>
      </c>
      <c r="FB12" s="14">
        <f t="shared" ca="1" si="9"/>
        <v>23778.852317013454</v>
      </c>
      <c r="FC12" s="14">
        <f t="shared" ca="1" si="9"/>
        <v>23778.852317013454</v>
      </c>
      <c r="FD12" s="14">
        <f t="shared" ca="1" si="9"/>
        <v>0</v>
      </c>
      <c r="FE12" s="14">
        <f t="shared" ca="1" si="9"/>
        <v>0</v>
      </c>
      <c r="FF12" s="14">
        <f t="shared" ca="1" si="9"/>
        <v>0</v>
      </c>
      <c r="FG12" s="14">
        <f t="shared" ca="1" si="9"/>
        <v>23755.809741154881</v>
      </c>
      <c r="FH12" s="14">
        <f t="shared" ca="1" si="9"/>
        <v>23755.825556237833</v>
      </c>
      <c r="FI12" s="14">
        <f t="shared" ca="1" si="9"/>
        <v>3.5303103465673162</v>
      </c>
      <c r="FJ12" s="14">
        <f t="shared" ca="1" si="9"/>
        <v>23752.458525077716</v>
      </c>
      <c r="FK12" s="14">
        <f t="shared" ca="1" si="9"/>
        <v>6.7934878634366154</v>
      </c>
      <c r="FL12" s="14">
        <f t="shared" ca="1" si="9"/>
        <v>23745.674908830908</v>
      </c>
      <c r="FM12" s="14">
        <f t="shared" ca="1" si="9"/>
        <v>7.3668784354565879</v>
      </c>
      <c r="FN12" s="14">
        <f t="shared" ca="1" si="9"/>
        <v>23738.305818213277</v>
      </c>
      <c r="FO12" s="14">
        <f t="shared" ca="1" si="9"/>
        <v>0.49392209873865767</v>
      </c>
      <c r="FP12" s="14">
        <f t="shared" ca="1" si="9"/>
        <v>35604.357125968651</v>
      </c>
      <c r="FQ12" s="14">
        <f t="shared" ca="1" si="9"/>
        <v>0.38976506057470905</v>
      </c>
      <c r="FR12" s="14">
        <f t="shared" ca="1" si="9"/>
        <v>11866.933578516226</v>
      </c>
      <c r="FS12" s="14">
        <f t="shared" ca="1" si="9"/>
        <v>0.38976733230594096</v>
      </c>
      <c r="FT12" s="14">
        <f t="shared" ca="1" si="9"/>
        <v>0.38976735840082782</v>
      </c>
      <c r="FU12" s="14">
        <f t="shared" ca="1" si="9"/>
        <v>0</v>
      </c>
      <c r="FV12" s="14">
        <f t="shared" ca="1" si="9"/>
        <v>0.49392291158120438</v>
      </c>
      <c r="FW12" s="14">
        <f t="shared" ca="1" si="9"/>
        <v>17.690677984470874</v>
      </c>
      <c r="FX12" s="14">
        <f t="shared" ca="1" si="9"/>
        <v>18.184598840091297</v>
      </c>
      <c r="FY12" s="14">
        <f t="shared" ca="1" si="9"/>
        <v>0</v>
      </c>
      <c r="FZ12" s="14">
        <f t="shared" ca="1" si="9"/>
        <v>7.3668870494051015</v>
      </c>
      <c r="GA12" s="14">
        <f t="shared" ca="1" si="9"/>
        <v>6.7934901302651705</v>
      </c>
      <c r="GB12" s="14">
        <f t="shared" ca="1" si="9"/>
        <v>3.530310293850373</v>
      </c>
      <c r="GC12" s="14">
        <f t="shared" ca="1" si="9"/>
        <v>18.184598840091297</v>
      </c>
      <c r="GD12" s="14">
        <f t="shared" ca="1" si="9"/>
        <v>0</v>
      </c>
      <c r="GE12" s="14">
        <f t="shared" ca="1" si="9"/>
        <v>18.155783758955874</v>
      </c>
      <c r="GF12" s="14">
        <f t="shared" ca="1" si="9"/>
        <v>2.881276158992398E-2</v>
      </c>
      <c r="GG12" s="14">
        <f t="shared" ca="1" si="9"/>
        <v>145.65482638119607</v>
      </c>
      <c r="GH12" s="14">
        <f t="shared" ca="1" si="9"/>
        <v>0</v>
      </c>
      <c r="GI12" s="14">
        <f t="shared" ca="1" si="9"/>
        <v>0</v>
      </c>
      <c r="GJ12" s="14">
        <f t="shared" ca="1" si="9"/>
        <v>0</v>
      </c>
      <c r="GK12" s="14">
        <f t="shared" ca="1" si="9"/>
        <v>23737.236718605836</v>
      </c>
      <c r="GL12" s="14">
        <f t="shared" ca="1" si="9"/>
        <v>47474.482609959792</v>
      </c>
      <c r="GM12" s="14">
        <f t="shared" ca="1" si="9"/>
        <v>23737.241304979896</v>
      </c>
      <c r="GN12" s="14">
        <f t="shared" ca="1" si="9"/>
        <v>23581.016172693991</v>
      </c>
      <c r="GO12" s="14">
        <f t="shared" ref="GO12:HO12" ca="1" si="10">HLOOKUP(GO$10,INDIRECT(GO$11),3,FALSE)</f>
        <v>10.62198432409344</v>
      </c>
      <c r="GP12" s="14">
        <f t="shared" ca="1" si="10"/>
        <v>0</v>
      </c>
      <c r="GQ12" s="14">
        <f t="shared" ca="1" si="10"/>
        <v>0</v>
      </c>
      <c r="GR12" s="14">
        <f t="shared" ca="1" si="10"/>
        <v>23463.109457605286</v>
      </c>
      <c r="GS12" s="14">
        <f t="shared" ca="1" si="10"/>
        <v>117.90508086346996</v>
      </c>
      <c r="GT12" s="14">
        <f t="shared" ca="1" si="10"/>
        <v>0</v>
      </c>
      <c r="GU12" s="14">
        <f t="shared" ca="1" si="10"/>
        <v>0</v>
      </c>
      <c r="GV12" s="14">
        <f t="shared" ca="1" si="10"/>
        <v>117.90508086346996</v>
      </c>
      <c r="GW12" s="14">
        <f t="shared" ca="1" si="10"/>
        <v>0</v>
      </c>
      <c r="GX12" s="14">
        <f t="shared" ca="1" si="10"/>
        <v>0</v>
      </c>
      <c r="GY12" s="14">
        <f t="shared" ca="1" si="10"/>
        <v>147.07261693752341</v>
      </c>
      <c r="GZ12" s="14">
        <f t="shared" ca="1" si="10"/>
        <v>147.07261693752341</v>
      </c>
      <c r="HA12" s="14">
        <f t="shared" ca="1" si="10"/>
        <v>145.68363091894287</v>
      </c>
      <c r="HB12" s="14">
        <f t="shared" ca="1" si="10"/>
        <v>0</v>
      </c>
      <c r="HC12" s="14">
        <f t="shared" ca="1" si="10"/>
        <v>0</v>
      </c>
      <c r="HD12" s="14">
        <f t="shared" ca="1" si="10"/>
        <v>0</v>
      </c>
      <c r="HE12" s="14">
        <f t="shared" ca="1" si="10"/>
        <v>0</v>
      </c>
      <c r="HF12" s="14">
        <f t="shared" ca="1" si="10"/>
        <v>0</v>
      </c>
      <c r="HG12" s="14">
        <f t="shared" ca="1" si="10"/>
        <v>0</v>
      </c>
      <c r="HH12" s="14">
        <f t="shared" ca="1" si="10"/>
        <v>41.11</v>
      </c>
      <c r="HI12" s="14">
        <f t="shared" ca="1" si="10"/>
        <v>0</v>
      </c>
      <c r="HJ12" s="14">
        <f t="shared" ca="1" si="10"/>
        <v>41.110010000000003</v>
      </c>
      <c r="HK12" s="14">
        <f t="shared" ca="1" si="10"/>
        <v>36.999009000000001</v>
      </c>
      <c r="HL12" s="14">
        <f t="shared" ca="1" si="10"/>
        <v>4.1110009999999999</v>
      </c>
      <c r="HM12" s="14">
        <f t="shared" ca="1" si="10"/>
        <v>0</v>
      </c>
      <c r="HN12" s="14">
        <f t="shared" ca="1" si="10"/>
        <v>0</v>
      </c>
      <c r="HO12" s="14">
        <f t="shared" ca="1" si="10"/>
        <v>46.57</v>
      </c>
      <c r="HP12" s="14"/>
      <c r="HQ12" s="14"/>
      <c r="HR12" s="14"/>
      <c r="HS12" s="14"/>
      <c r="HT12" s="14"/>
      <c r="HU12" s="14"/>
      <c r="HV12" s="14"/>
      <c r="HW12" s="14"/>
      <c r="HX12" s="14"/>
      <c r="HY12" s="14"/>
      <c r="HZ12" s="14"/>
    </row>
    <row r="13" spans="1:234" s="12" customFormat="1" ht="12" customHeight="1" x14ac:dyDescent="0.15">
      <c r="A13" s="17" t="s">
        <v>177</v>
      </c>
      <c r="B13" s="16" t="s">
        <v>176</v>
      </c>
      <c r="C13" s="14">
        <f ca="1">HLOOKUP(C$10,INDIRECT(C$11),4,FALSE)</f>
        <v>0</v>
      </c>
      <c r="D13" s="14">
        <f ca="1">HLOOKUP(D$10,INDIRECT(D$11),4,FALSE)</f>
        <v>10.389281193562914</v>
      </c>
      <c r="E13" s="14">
        <f t="shared" ref="E13:BP13" ca="1" si="11">HLOOKUP(E$10,INDIRECT(E$11),4,FALSE)</f>
        <v>0.69227468032178674</v>
      </c>
      <c r="F13" s="14">
        <f t="shared" ca="1" si="11"/>
        <v>1152.023886211522</v>
      </c>
      <c r="G13" s="14">
        <f t="shared" ca="1" si="11"/>
        <v>1940.3957550641394</v>
      </c>
      <c r="H13" s="14">
        <f t="shared" ca="1" si="11"/>
        <v>115.1999</v>
      </c>
      <c r="I13" s="14">
        <f t="shared" ca="1" si="11"/>
        <v>5.8988625179333223</v>
      </c>
      <c r="J13" s="14">
        <f t="shared" ca="1" si="11"/>
        <v>4.4904197299684538</v>
      </c>
      <c r="K13" s="14">
        <f t="shared" ca="1" si="11"/>
        <v>10.389281193562914</v>
      </c>
      <c r="L13" s="14">
        <f t="shared" ca="1" si="11"/>
        <v>0.69227468032178674</v>
      </c>
      <c r="M13" s="14">
        <f t="shared" ca="1" si="11"/>
        <v>3098.8126249735992</v>
      </c>
      <c r="N13" s="14">
        <f t="shared" ca="1" si="11"/>
        <v>481.85784838314612</v>
      </c>
      <c r="O13" s="14">
        <f t="shared" ca="1" si="11"/>
        <v>112893</v>
      </c>
      <c r="P13" s="14">
        <f t="shared" ca="1" si="11"/>
        <v>4857.9190298397325</v>
      </c>
      <c r="Q13" s="14">
        <f t="shared" ca="1" si="11"/>
        <v>125050</v>
      </c>
      <c r="R13" s="14">
        <f t="shared" ca="1" si="11"/>
        <v>69991.509999999995</v>
      </c>
      <c r="S13" s="14">
        <f t="shared" ca="1" si="11"/>
        <v>55058.05</v>
      </c>
      <c r="T13" s="14">
        <f t="shared" ca="1" si="11"/>
        <v>34220.589999999997</v>
      </c>
      <c r="U13" s="14">
        <f t="shared" ca="1" si="11"/>
        <v>20837.47</v>
      </c>
      <c r="V13" s="14">
        <f t="shared" ca="1" si="11"/>
        <v>8681.7099999999991</v>
      </c>
      <c r="W13" s="14">
        <f t="shared" ca="1" si="11"/>
        <v>11493.43</v>
      </c>
      <c r="X13" s="14">
        <f t="shared" ca="1" si="11"/>
        <v>662.32</v>
      </c>
      <c r="Y13" s="14">
        <f t="shared" ca="1" si="11"/>
        <v>358.80190043665391</v>
      </c>
      <c r="Z13" s="14">
        <f t="shared" ca="1" si="11"/>
        <v>2057.6767200374479</v>
      </c>
      <c r="AA13" s="14">
        <f t="shared" ca="1" si="11"/>
        <v>228.63074667082751</v>
      </c>
      <c r="AB13" s="14">
        <f t="shared" ca="1" si="11"/>
        <v>547.81444095954635</v>
      </c>
      <c r="AC13" s="14">
        <f t="shared" ca="1" si="11"/>
        <v>1816.4824714709121</v>
      </c>
      <c r="AD13" s="14">
        <f t="shared" ca="1" si="11"/>
        <v>801.3</v>
      </c>
      <c r="AE13" s="14">
        <f t="shared" ca="1" si="11"/>
        <v>3.9221405716712363</v>
      </c>
      <c r="AF13" s="14">
        <f t="shared" ca="1" si="11"/>
        <v>8761.2000000000007</v>
      </c>
      <c r="AG13" s="14">
        <f t="shared" ca="1" si="11"/>
        <v>4285.0600000000004</v>
      </c>
      <c r="AH13" s="14">
        <f t="shared" ca="1" si="11"/>
        <v>3760.54</v>
      </c>
      <c r="AI13" s="14">
        <f t="shared" ca="1" si="11"/>
        <v>524.52</v>
      </c>
      <c r="AJ13" s="14">
        <f t="shared" ca="1" si="11"/>
        <v>502.64</v>
      </c>
      <c r="AK13" s="14">
        <f t="shared" ca="1" si="11"/>
        <v>4263.18</v>
      </c>
      <c r="AL13" s="14">
        <f t="shared" ca="1" si="11"/>
        <v>21.88</v>
      </c>
      <c r="AM13" s="14">
        <f t="shared" ca="1" si="11"/>
        <v>1988.6913282082946</v>
      </c>
      <c r="AN13" s="14">
        <f t="shared" ca="1" si="11"/>
        <v>3464.62</v>
      </c>
      <c r="AO13" s="14">
        <f t="shared" ca="1" si="11"/>
        <v>1406.299317055672</v>
      </c>
      <c r="AP13" s="14">
        <f t="shared" ca="1" si="11"/>
        <v>1405.3129830490059</v>
      </c>
      <c r="AQ13" s="14">
        <f t="shared" ca="1" si="11"/>
        <v>1987.7687817028614</v>
      </c>
      <c r="AR13" s="14">
        <f t="shared" ca="1" si="11"/>
        <v>1987.7687817028614</v>
      </c>
      <c r="AS13" s="14">
        <f t="shared" ca="1" si="11"/>
        <v>88.496196080206488</v>
      </c>
      <c r="AT13" s="14">
        <f t="shared" ca="1" si="11"/>
        <v>0.98606040573120779</v>
      </c>
      <c r="AU13" s="14">
        <f t="shared" ca="1" si="11"/>
        <v>88.048471081883847</v>
      </c>
      <c r="AV13" s="14">
        <f t="shared" ca="1" si="11"/>
        <v>0.44769442249559466</v>
      </c>
      <c r="AW13" s="14">
        <f t="shared" ca="1" si="11"/>
        <v>2966.8194155010701</v>
      </c>
      <c r="AX13" s="14">
        <f t="shared" ca="1" si="11"/>
        <v>979.05063379820876</v>
      </c>
      <c r="AY13" s="14">
        <f t="shared" ca="1" si="11"/>
        <v>2.72</v>
      </c>
      <c r="AZ13" s="14">
        <f t="shared" ca="1" si="11"/>
        <v>421.89</v>
      </c>
      <c r="BA13" s="14">
        <f t="shared" ca="1" si="11"/>
        <v>2282.8186594094418</v>
      </c>
      <c r="BB13" s="14">
        <f t="shared" ca="1" si="11"/>
        <v>11.794156098814197</v>
      </c>
      <c r="BC13" s="14">
        <f t="shared" ca="1" si="11"/>
        <v>0.178628409774677</v>
      </c>
      <c r="BD13" s="14">
        <f t="shared" ca="1" si="11"/>
        <v>170.0193639368018</v>
      </c>
      <c r="BE13" s="14">
        <f t="shared" ca="1" si="11"/>
        <v>1965.7931967740055</v>
      </c>
      <c r="BF13" s="14">
        <f t="shared" ca="1" si="11"/>
        <v>1789.3216480120886</v>
      </c>
      <c r="BG13" s="14">
        <f t="shared" ca="1" si="11"/>
        <v>1359.4808726590734</v>
      </c>
      <c r="BH13" s="14">
        <f t="shared" ca="1" si="11"/>
        <v>429.84066991912903</v>
      </c>
      <c r="BI13" s="14">
        <f t="shared" ca="1" si="11"/>
        <v>1693.3525616531556</v>
      </c>
      <c r="BJ13" s="14">
        <f t="shared" ca="1" si="11"/>
        <v>1693.3625778723576</v>
      </c>
      <c r="BK13" s="14">
        <f t="shared" ca="1" si="11"/>
        <v>272.43046075081855</v>
      </c>
      <c r="BL13" s="14">
        <f t="shared" ca="1" si="11"/>
        <v>12.61813773560711</v>
      </c>
      <c r="BM13" s="14">
        <f t="shared" ca="1" si="11"/>
        <v>57.86</v>
      </c>
      <c r="BN13" s="14">
        <f t="shared" ca="1" si="11"/>
        <v>720.05545503226142</v>
      </c>
      <c r="BO13" s="14">
        <f t="shared" ca="1" si="11"/>
        <v>0.82398374547064235</v>
      </c>
      <c r="BP13" s="14">
        <f t="shared" ca="1" si="11"/>
        <v>16377.936480793647</v>
      </c>
      <c r="BQ13" s="14">
        <f t="shared" ref="BQ13:EB13" ca="1" si="12">HLOOKUP(BQ$10,INDIRECT(BQ$11),4,FALSE)</f>
        <v>2552.1511035611284</v>
      </c>
      <c r="BR13" s="14">
        <f t="shared" ca="1" si="12"/>
        <v>248.95</v>
      </c>
      <c r="BS13" s="14">
        <f t="shared" ca="1" si="12"/>
        <v>426.91050000000001</v>
      </c>
      <c r="BT13" s="14">
        <f t="shared" ca="1" si="12"/>
        <v>426.91050000000001</v>
      </c>
      <c r="BU13" s="14">
        <f t="shared" ca="1" si="12"/>
        <v>2282.8186594094418</v>
      </c>
      <c r="BV13" s="14">
        <f t="shared" ca="1" si="12"/>
        <v>342.42279891141629</v>
      </c>
      <c r="BW13" s="14">
        <f t="shared" ca="1" si="12"/>
        <v>1819.8094377542209</v>
      </c>
      <c r="BX13" s="14">
        <f t="shared" ca="1" si="12"/>
        <v>42.265397992485951</v>
      </c>
      <c r="BY13" s="14">
        <f t="shared" ca="1" si="12"/>
        <v>18825.689585952772</v>
      </c>
      <c r="BZ13" s="14">
        <f t="shared" ca="1" si="12"/>
        <v>0</v>
      </c>
      <c r="CA13" s="14">
        <f t="shared" ca="1" si="12"/>
        <v>18825.689585952772</v>
      </c>
      <c r="CB13" s="14">
        <f t="shared" ca="1" si="12"/>
        <v>42.39140730173952</v>
      </c>
      <c r="CC13" s="14">
        <f t="shared" ca="1" si="12"/>
        <v>2163.8523337630645</v>
      </c>
      <c r="CD13" s="14">
        <f t="shared" ca="1" si="12"/>
        <v>10564.94</v>
      </c>
      <c r="CE13" s="14">
        <f t="shared" ca="1" si="12"/>
        <v>11481.25</v>
      </c>
      <c r="CF13" s="14">
        <f t="shared" ca="1" si="12"/>
        <v>0.12600625167086826</v>
      </c>
      <c r="CG13" s="14">
        <f t="shared" ca="1" si="12"/>
        <v>928.49</v>
      </c>
      <c r="CH13" s="14">
        <f t="shared" ca="1" si="12"/>
        <v>32.117820000000002</v>
      </c>
      <c r="CI13" s="14">
        <f t="shared" ca="1" si="12"/>
        <v>26525.49</v>
      </c>
      <c r="CJ13" s="14">
        <f t="shared" ca="1" si="12"/>
        <v>2609.08</v>
      </c>
      <c r="CK13" s="14">
        <f t="shared" ca="1" si="12"/>
        <v>3018.4070000000002</v>
      </c>
      <c r="CL13" s="14">
        <f t="shared" ca="1" si="12"/>
        <v>26557.68</v>
      </c>
      <c r="CM13" s="14">
        <f t="shared" ca="1" si="12"/>
        <v>32.117820000000002</v>
      </c>
      <c r="CN13" s="14">
        <f t="shared" ca="1" si="12"/>
        <v>0</v>
      </c>
      <c r="CO13" s="14">
        <f t="shared" ca="1" si="12"/>
        <v>26557.68</v>
      </c>
      <c r="CP13" s="14">
        <f t="shared" ca="1" si="12"/>
        <v>2730.33</v>
      </c>
      <c r="CQ13" s="72">
        <f ca="1">HLOOKUP(CQ$10,INDIRECT(CQ$11),4,FALSE)-17.91</f>
        <v>23809.439999999999</v>
      </c>
      <c r="CR13" s="14">
        <f t="shared" ca="1" si="12"/>
        <v>17.91</v>
      </c>
      <c r="CS13" s="14">
        <f t="shared" ca="1" si="12"/>
        <v>0</v>
      </c>
      <c r="CT13" s="14">
        <f t="shared" ca="1" si="12"/>
        <v>435.6771</v>
      </c>
      <c r="CU13" s="14">
        <f t="shared" ca="1" si="12"/>
        <v>459.97770000000003</v>
      </c>
      <c r="CV13" s="14">
        <f t="shared" ca="1" si="12"/>
        <v>396.66269999999997</v>
      </c>
      <c r="CW13" s="14">
        <f t="shared" ca="1" si="12"/>
        <v>24.300609999999999</v>
      </c>
      <c r="CX13" s="14">
        <f t="shared" ca="1" si="12"/>
        <v>344.77690000000001</v>
      </c>
      <c r="CY13" s="14">
        <f t="shared" ca="1" si="12"/>
        <v>511.86349999999999</v>
      </c>
      <c r="CZ13" s="14">
        <f t="shared" ca="1" si="12"/>
        <v>115.1999</v>
      </c>
      <c r="DA13" s="72">
        <f ca="1">HLOOKUP(DA$10,INDIRECT(DA$11),4,FALSE)-17.91</f>
        <v>25038.420000000002</v>
      </c>
      <c r="DB13" s="14">
        <f t="shared" ca="1" si="12"/>
        <v>1247.3240000000001</v>
      </c>
      <c r="DC13" s="72">
        <f ca="1">HLOOKUP(DC$10,INDIRECT(DC$11),4,FALSE)-17.91</f>
        <v>23785.13</v>
      </c>
      <c r="DD13" s="14">
        <f t="shared" ca="1" si="12"/>
        <v>1253.2190000000001</v>
      </c>
      <c r="DE13" s="14">
        <f t="shared" ca="1" si="12"/>
        <v>1253.2190000000001</v>
      </c>
      <c r="DF13" s="14">
        <f t="shared" ca="1" si="12"/>
        <v>1228.9179999999999</v>
      </c>
      <c r="DG13" s="14">
        <f t="shared" ca="1" si="12"/>
        <v>2286.3074667082751</v>
      </c>
      <c r="DH13" s="14">
        <f t="shared" ca="1" si="12"/>
        <v>14530.81</v>
      </c>
      <c r="DI13" s="14">
        <f t="shared" ca="1" si="12"/>
        <v>39440.544777765863</v>
      </c>
      <c r="DJ13" s="14">
        <f t="shared" ca="1" si="12"/>
        <v>2032.3678427921031</v>
      </c>
      <c r="DK13" s="14">
        <f t="shared" ca="1" si="12"/>
        <v>2032.3319952707491</v>
      </c>
      <c r="DL13" s="14">
        <f t="shared" ca="1" si="12"/>
        <v>39440.460430656793</v>
      </c>
      <c r="DM13" s="14">
        <f t="shared" ca="1" si="12"/>
        <v>4512.1238226399973</v>
      </c>
      <c r="DN13" s="14">
        <f t="shared" ca="1" si="12"/>
        <v>4512.2113327656543</v>
      </c>
      <c r="DO13" s="14">
        <f t="shared" ca="1" si="12"/>
        <v>0</v>
      </c>
      <c r="DP13" s="14">
        <f t="shared" ca="1" si="12"/>
        <v>136.32601503147603</v>
      </c>
      <c r="DQ13" s="14">
        <f t="shared" ca="1" si="12"/>
        <v>39351.695641751139</v>
      </c>
      <c r="DR13" s="72">
        <v>188.06</v>
      </c>
      <c r="DS13" s="14">
        <f t="shared" ca="1" si="12"/>
        <v>52.094883238246176</v>
      </c>
      <c r="DT13" s="14">
        <f t="shared" ca="1" si="12"/>
        <v>50.811879362209808</v>
      </c>
      <c r="DU13" s="14">
        <f t="shared" ca="1" si="12"/>
        <v>13.502791302291644</v>
      </c>
      <c r="DV13" s="14">
        <f t="shared" ca="1" si="12"/>
        <v>13.502807117374596</v>
      </c>
      <c r="DW13" s="14">
        <f t="shared" ca="1" si="12"/>
        <v>1.283002821697506</v>
      </c>
      <c r="DX13" s="14">
        <f t="shared" ca="1" si="12"/>
        <v>39415.425154346485</v>
      </c>
      <c r="DY13" s="14">
        <f t="shared" ca="1" si="12"/>
        <v>39415.425154346485</v>
      </c>
      <c r="DZ13" s="14">
        <f t="shared" ca="1" si="12"/>
        <v>778.56859999999995</v>
      </c>
      <c r="EA13" s="14">
        <f t="shared" ca="1" si="12"/>
        <v>1205.479</v>
      </c>
      <c r="EB13" s="14">
        <f t="shared" ca="1" si="12"/>
        <v>5973.7629999999999</v>
      </c>
      <c r="EC13" s="14">
        <f t="shared" ref="EC13:GN13" ca="1" si="13">HLOOKUP(EC$10,INDIRECT(EC$11),4,FALSE)</f>
        <v>3018.4070000000002</v>
      </c>
      <c r="ED13" s="14">
        <f t="shared" ca="1" si="13"/>
        <v>14.39</v>
      </c>
      <c r="EE13" s="14">
        <f t="shared" ca="1" si="13"/>
        <v>1138.7149667394235</v>
      </c>
      <c r="EF13" s="14">
        <f t="shared" ca="1" si="13"/>
        <v>452.01468142206772</v>
      </c>
      <c r="EG13" s="14">
        <f t="shared" ca="1" si="13"/>
        <v>639.76807775740144</v>
      </c>
      <c r="EH13" s="14">
        <f t="shared" ca="1" si="13"/>
        <v>46.239875945333999</v>
      </c>
      <c r="EI13" s="14">
        <f t="shared" ca="1" si="13"/>
        <v>778.56859999999995</v>
      </c>
      <c r="EJ13" s="14">
        <f t="shared" ca="1" si="13"/>
        <v>22.731349999999999</v>
      </c>
      <c r="EK13" s="14">
        <f t="shared" ca="1" si="13"/>
        <v>778.56859999999995</v>
      </c>
      <c r="EL13" s="14">
        <f t="shared" ca="1" si="13"/>
        <v>778.56859999999995</v>
      </c>
      <c r="EM13" s="14">
        <f t="shared" ca="1" si="13"/>
        <v>8.5357165699290309</v>
      </c>
      <c r="EN13" s="14">
        <f t="shared" ca="1" si="13"/>
        <v>0.17923760676992209</v>
      </c>
      <c r="EO13" s="14">
        <f t="shared" ca="1" si="13"/>
        <v>3840.6554654476081</v>
      </c>
      <c r="EP13" s="14">
        <f t="shared" ca="1" si="13"/>
        <v>64155.992665566904</v>
      </c>
      <c r="EQ13" s="14">
        <f t="shared" ca="1" si="13"/>
        <v>67998.53065305503</v>
      </c>
      <c r="ER13" s="14">
        <f t="shared" ca="1" si="13"/>
        <v>3898.9451166774816</v>
      </c>
      <c r="ES13" s="14">
        <f t="shared" ca="1" si="13"/>
        <v>22.731349999999999</v>
      </c>
      <c r="ET13" s="14">
        <f t="shared" ca="1" si="13"/>
        <v>0.58768531941608393</v>
      </c>
      <c r="EU13" s="14">
        <f t="shared" ca="1" si="13"/>
        <v>66.835278585118232</v>
      </c>
      <c r="EV13" s="14">
        <f t="shared" ca="1" si="13"/>
        <v>67998.53065305503</v>
      </c>
      <c r="EW13" s="14">
        <f t="shared" ca="1" si="13"/>
        <v>67998.53065305503</v>
      </c>
      <c r="EX13" s="14">
        <f t="shared" ca="1" si="13"/>
        <v>67998.53065305503</v>
      </c>
      <c r="EY13" s="14">
        <f t="shared" ca="1" si="13"/>
        <v>67998.53065305503</v>
      </c>
      <c r="EZ13" s="14">
        <f t="shared" ca="1" si="13"/>
        <v>67998.53065305503</v>
      </c>
      <c r="FA13" s="14">
        <f t="shared" ca="1" si="13"/>
        <v>67998.53065305503</v>
      </c>
      <c r="FB13" s="14">
        <f t="shared" ca="1" si="13"/>
        <v>67998.53065305503</v>
      </c>
      <c r="FC13" s="14">
        <f t="shared" ca="1" si="13"/>
        <v>67998.53065305503</v>
      </c>
      <c r="FD13" s="14">
        <f t="shared" ca="1" si="13"/>
        <v>0</v>
      </c>
      <c r="FE13" s="14">
        <f t="shared" ca="1" si="13"/>
        <v>759.12398161378769</v>
      </c>
      <c r="FF13" s="14">
        <f t="shared" ca="1" si="13"/>
        <v>759.12398161378769</v>
      </c>
      <c r="FG13" s="14">
        <f t="shared" ca="1" si="13"/>
        <v>68770.30670102904</v>
      </c>
      <c r="FH13" s="14">
        <f t="shared" ca="1" si="13"/>
        <v>60153.195170849205</v>
      </c>
      <c r="FI13" s="14">
        <f t="shared" ca="1" si="13"/>
        <v>8617.5121789479163</v>
      </c>
      <c r="FJ13" s="14">
        <f t="shared" ca="1" si="13"/>
        <v>51410.975791143952</v>
      </c>
      <c r="FK13" s="14">
        <f t="shared" ca="1" si="13"/>
        <v>8742.1350325961794</v>
      </c>
      <c r="FL13" s="14">
        <f t="shared" ca="1" si="13"/>
        <v>47024.024659869458</v>
      </c>
      <c r="FM13" s="14">
        <f t="shared" ca="1" si="13"/>
        <v>4386.9490225967684</v>
      </c>
      <c r="FN13" s="14">
        <f t="shared" ca="1" si="13"/>
        <v>44080.110229005288</v>
      </c>
      <c r="FO13" s="14">
        <f t="shared" ca="1" si="13"/>
        <v>2943.9160123724641</v>
      </c>
      <c r="FP13" s="14">
        <f t="shared" ca="1" si="13"/>
        <v>63927.728301651092</v>
      </c>
      <c r="FQ13" s="14">
        <f t="shared" ca="1" si="13"/>
        <v>1459.6594069299413</v>
      </c>
      <c r="FR13" s="14">
        <f t="shared" ca="1" si="13"/>
        <v>21307.065557464208</v>
      </c>
      <c r="FS13" s="14">
        <f t="shared" ca="1" si="13"/>
        <v>2268.9314350707946</v>
      </c>
      <c r="FT13" s="14">
        <f t="shared" ca="1" si="13"/>
        <v>2268.9314350707946</v>
      </c>
      <c r="FU13" s="14">
        <f t="shared" ca="1" si="13"/>
        <v>1272.2754509323261</v>
      </c>
      <c r="FV13" s="14">
        <f t="shared" ca="1" si="13"/>
        <v>4216.1919904742217</v>
      </c>
      <c r="FW13" s="14">
        <f t="shared" ca="1" si="13"/>
        <v>21746.59834281859</v>
      </c>
      <c r="FX13" s="14">
        <f t="shared" ca="1" si="13"/>
        <v>24690.51277368276</v>
      </c>
      <c r="FY13" s="14">
        <f t="shared" ca="1" si="13"/>
        <v>2050.3696245449833</v>
      </c>
      <c r="FZ13" s="14">
        <f t="shared" ca="1" si="13"/>
        <v>6437.3186471417521</v>
      </c>
      <c r="GA13" s="14">
        <f t="shared" ca="1" si="13"/>
        <v>8742.1350325961794</v>
      </c>
      <c r="GB13" s="14">
        <f t="shared" ca="1" si="13"/>
        <v>8617.5121789479163</v>
      </c>
      <c r="GC13" s="14">
        <f t="shared" ca="1" si="13"/>
        <v>23881.23916403361</v>
      </c>
      <c r="GD13" s="14">
        <f t="shared" ca="1" si="13"/>
        <v>809.27202814085342</v>
      </c>
      <c r="GE13" s="14">
        <f t="shared" ca="1" si="13"/>
        <v>23843.39894222789</v>
      </c>
      <c r="GF13" s="14">
        <f t="shared" ca="1" si="13"/>
        <v>37.838877523669836</v>
      </c>
      <c r="GG13" s="14">
        <f t="shared" ca="1" si="13"/>
        <v>39402.746729514678</v>
      </c>
      <c r="GH13" s="14">
        <f t="shared" ca="1" si="13"/>
        <v>303.60689192154928</v>
      </c>
      <c r="GI13" s="14">
        <f t="shared" ca="1" si="13"/>
        <v>2585.7075465650482</v>
      </c>
      <c r="GJ13" s="14">
        <f t="shared" ca="1" si="13"/>
        <v>2572.720200446272</v>
      </c>
      <c r="GK13" s="14">
        <f t="shared" ca="1" si="13"/>
        <v>42620.135574755208</v>
      </c>
      <c r="GL13" s="14">
        <f t="shared" ca="1" si="13"/>
        <v>85239.606916026503</v>
      </c>
      <c r="GM13" s="14">
        <f t="shared" ca="1" si="13"/>
        <v>42619.803458013252</v>
      </c>
      <c r="GN13" s="14">
        <f t="shared" ca="1" si="13"/>
        <v>2932.0051462331708</v>
      </c>
      <c r="GO13" s="14">
        <f t="shared" ref="GO13:HO13" ca="1" si="14">HLOOKUP(GO$10,INDIRECT(GO$11),4,FALSE)</f>
        <v>11770.918470265906</v>
      </c>
      <c r="GP13" s="14">
        <f t="shared" ca="1" si="14"/>
        <v>109824</v>
      </c>
      <c r="GQ13" s="14">
        <f t="shared" ca="1" si="14"/>
        <v>21613.946698725897</v>
      </c>
      <c r="GR13" s="14">
        <f t="shared" ca="1" si="14"/>
        <v>0</v>
      </c>
      <c r="GS13" s="14">
        <f t="shared" ca="1" si="14"/>
        <v>3038.5940607932216</v>
      </c>
      <c r="GT13" s="14">
        <f t="shared" ca="1" si="14"/>
        <v>26358.202727401916</v>
      </c>
      <c r="GU13" s="14">
        <f t="shared" ca="1" si="14"/>
        <v>26358.202727401916</v>
      </c>
      <c r="GV13" s="14">
        <f t="shared" ca="1" si="14"/>
        <v>24545.957643822818</v>
      </c>
      <c r="GW13" s="14">
        <f t="shared" ca="1" si="14"/>
        <v>106.5892835786531</v>
      </c>
      <c r="GX13" s="14">
        <f t="shared" ca="1" si="14"/>
        <v>106.5892835786531</v>
      </c>
      <c r="GY13" s="14">
        <f t="shared" ca="1" si="14"/>
        <v>64103.275722399281</v>
      </c>
      <c r="GZ13" s="14">
        <f t="shared" ca="1" si="14"/>
        <v>64103.275722399281</v>
      </c>
      <c r="HA13" s="14">
        <f t="shared" ca="1" si="14"/>
        <v>39440.58167962607</v>
      </c>
      <c r="HB13" s="14">
        <f t="shared" ca="1" si="14"/>
        <v>11792.295190720379</v>
      </c>
      <c r="HC13" s="14">
        <f t="shared" ca="1" si="14"/>
        <v>11792.295190720379</v>
      </c>
      <c r="HD13" s="14">
        <f t="shared" ca="1" si="14"/>
        <v>1686.9421813639726</v>
      </c>
      <c r="HE13" s="14">
        <f t="shared" ca="1" si="14"/>
        <v>0</v>
      </c>
      <c r="HF13" s="14">
        <f t="shared" ca="1" si="14"/>
        <v>6305.6379999999999</v>
      </c>
      <c r="HG13" s="14">
        <f t="shared" ca="1" si="14"/>
        <v>331.87569999999999</v>
      </c>
      <c r="HH13" s="14">
        <f t="shared" ca="1" si="14"/>
        <v>1247.664</v>
      </c>
      <c r="HI13" s="14">
        <f t="shared" ca="1" si="14"/>
        <v>0</v>
      </c>
      <c r="HJ13" s="14">
        <f t="shared" ca="1" si="14"/>
        <v>1247.665</v>
      </c>
      <c r="HK13" s="14">
        <f t="shared" ca="1" si="14"/>
        <v>7390.076</v>
      </c>
      <c r="HL13" s="14">
        <f t="shared" ca="1" si="14"/>
        <v>163.2269</v>
      </c>
      <c r="HM13" s="14">
        <f t="shared" ca="1" si="14"/>
        <v>0</v>
      </c>
      <c r="HN13" s="14">
        <f t="shared" ca="1" si="14"/>
        <v>0</v>
      </c>
      <c r="HO13" s="14">
        <f t="shared" ca="1" si="14"/>
        <v>120117</v>
      </c>
      <c r="HP13" s="14"/>
      <c r="HQ13" s="14"/>
      <c r="HR13" s="14"/>
      <c r="HS13" s="14"/>
      <c r="HT13" s="14"/>
      <c r="HU13" s="14"/>
      <c r="HV13" s="14"/>
      <c r="HW13" s="14"/>
      <c r="HX13" s="14"/>
      <c r="HY13" s="14"/>
      <c r="HZ13" s="14"/>
    </row>
    <row r="14" spans="1:234" s="12" customFormat="1" ht="12" customHeight="1" x14ac:dyDescent="0.15">
      <c r="A14" s="17" t="s">
        <v>401</v>
      </c>
      <c r="B14" s="16" t="s">
        <v>176</v>
      </c>
      <c r="C14" s="14">
        <f ca="1">HLOOKUP(C$10,INDIRECT(C$11),5,FALSE)</f>
        <v>0</v>
      </c>
      <c r="D14" s="14">
        <f ca="1">HLOOKUP(D$10,INDIRECT(D$11),5,FALSE)</f>
        <v>113.22703204371815</v>
      </c>
      <c r="E14" s="14">
        <f t="shared" ref="E14:BP14" ca="1" si="15">HLOOKUP(E$10,INDIRECT(E$11),5,FALSE)</f>
        <v>0</v>
      </c>
      <c r="F14" s="14">
        <f t="shared" ca="1" si="15"/>
        <v>33.106783293782584</v>
      </c>
      <c r="G14" s="14">
        <f t="shared" ca="1" si="15"/>
        <v>3.3894885779055618E-2</v>
      </c>
      <c r="H14" s="14">
        <f t="shared" ca="1" si="15"/>
        <v>0</v>
      </c>
      <c r="I14" s="14">
        <f t="shared" ca="1" si="15"/>
        <v>0.22429604330192646</v>
      </c>
      <c r="J14" s="14">
        <f t="shared" ca="1" si="15"/>
        <v>113.00272145053991</v>
      </c>
      <c r="K14" s="14">
        <f t="shared" ca="1" si="15"/>
        <v>113.22703204371815</v>
      </c>
      <c r="L14" s="14">
        <f t="shared" ca="1" si="15"/>
        <v>0</v>
      </c>
      <c r="M14" s="14">
        <f t="shared" ca="1" si="15"/>
        <v>33.364975066334658</v>
      </c>
      <c r="N14" s="14">
        <f t="shared" ca="1" si="15"/>
        <v>59245.409409502718</v>
      </c>
      <c r="O14" s="14">
        <f t="shared" ca="1" si="15"/>
        <v>990.29</v>
      </c>
      <c r="P14" s="14">
        <f t="shared" ca="1" si="15"/>
        <v>713.10736192276852</v>
      </c>
      <c r="Q14" s="14">
        <f t="shared" ca="1" si="15"/>
        <v>156971</v>
      </c>
      <c r="R14" s="14">
        <f t="shared" ca="1" si="15"/>
        <v>773.95</v>
      </c>
      <c r="S14" s="14">
        <f t="shared" ca="1" si="15"/>
        <v>156196</v>
      </c>
      <c r="T14" s="14">
        <f t="shared" ca="1" si="15"/>
        <v>196.68</v>
      </c>
      <c r="U14" s="14">
        <f t="shared" ca="1" si="15"/>
        <v>156001</v>
      </c>
      <c r="V14" s="14">
        <f t="shared" ca="1" si="15"/>
        <v>19.760000000000002</v>
      </c>
      <c r="W14" s="14">
        <f t="shared" ca="1" si="15"/>
        <v>26.15</v>
      </c>
      <c r="X14" s="14">
        <f t="shared" ca="1" si="15"/>
        <v>155954</v>
      </c>
      <c r="Y14" s="14">
        <f t="shared" ca="1" si="15"/>
        <v>0</v>
      </c>
      <c r="Z14" s="14">
        <f t="shared" ca="1" si="15"/>
        <v>0</v>
      </c>
      <c r="AA14" s="14">
        <f t="shared" ca="1" si="15"/>
        <v>0</v>
      </c>
      <c r="AB14" s="14">
        <f t="shared" ca="1" si="15"/>
        <v>140.3656616694679</v>
      </c>
      <c r="AC14" s="14">
        <f t="shared" ca="1" si="15"/>
        <v>3.9533653442788514</v>
      </c>
      <c r="AD14" s="14">
        <f t="shared" ca="1" si="15"/>
        <v>155570</v>
      </c>
      <c r="AE14" s="14">
        <f t="shared" ca="1" si="15"/>
        <v>482.23350932015859</v>
      </c>
      <c r="AF14" s="14">
        <f t="shared" ca="1" si="15"/>
        <v>38.369999999999997</v>
      </c>
      <c r="AG14" s="14">
        <f t="shared" ca="1" si="15"/>
        <v>3145.24</v>
      </c>
      <c r="AH14" s="14">
        <f t="shared" ca="1" si="15"/>
        <v>9.76</v>
      </c>
      <c r="AI14" s="14">
        <f t="shared" ca="1" si="15"/>
        <v>3135.48</v>
      </c>
      <c r="AJ14" s="14">
        <f t="shared" ca="1" si="15"/>
        <v>2.69</v>
      </c>
      <c r="AK14" s="14">
        <f t="shared" ca="1" si="15"/>
        <v>12.45</v>
      </c>
      <c r="AL14" s="14">
        <f t="shared" ca="1" si="15"/>
        <v>3132.79</v>
      </c>
      <c r="AM14" s="14">
        <f t="shared" ca="1" si="15"/>
        <v>3.7385095348577244</v>
      </c>
      <c r="AN14" s="14">
        <f t="shared" ca="1" si="15"/>
        <v>28.42</v>
      </c>
      <c r="AO14" s="14">
        <f t="shared" ca="1" si="15"/>
        <v>10.611925931337057</v>
      </c>
      <c r="AP14" s="14">
        <f t="shared" ca="1" si="15"/>
        <v>6.9950480907722641</v>
      </c>
      <c r="AQ14" s="14">
        <f t="shared" ca="1" si="15"/>
        <v>0.12164619145230357</v>
      </c>
      <c r="AR14" s="14">
        <f t="shared" ca="1" si="15"/>
        <v>0.12164619145230357</v>
      </c>
      <c r="AS14" s="14">
        <f t="shared" ca="1" si="15"/>
        <v>3.61687415037877</v>
      </c>
      <c r="AT14" s="14">
        <f t="shared" ca="1" si="15"/>
        <v>3.61687415037877</v>
      </c>
      <c r="AU14" s="14">
        <f t="shared" ca="1" si="15"/>
        <v>0</v>
      </c>
      <c r="AV14" s="14">
        <f t="shared" ca="1" si="15"/>
        <v>3.6158340450900726</v>
      </c>
      <c r="AW14" s="14">
        <f t="shared" ca="1" si="15"/>
        <v>0.18156152777558046</v>
      </c>
      <c r="AX14" s="14">
        <f t="shared" ca="1" si="15"/>
        <v>5.9915283606333712E-2</v>
      </c>
      <c r="AY14" s="14">
        <f t="shared" ca="1" si="15"/>
        <v>0</v>
      </c>
      <c r="AZ14" s="14">
        <f t="shared" ca="1" si="15"/>
        <v>0.21</v>
      </c>
      <c r="BA14" s="14">
        <f t="shared" ca="1" si="15"/>
        <v>3.9876361018626925E-2</v>
      </c>
      <c r="BB14" s="14">
        <f t="shared" ca="1" si="15"/>
        <v>1054.3388633524828</v>
      </c>
      <c r="BC14" s="14">
        <f t="shared" ca="1" si="15"/>
        <v>5.5525807333481489E-2</v>
      </c>
      <c r="BD14" s="14">
        <f t="shared" ca="1" si="15"/>
        <v>1054.3625859769083</v>
      </c>
      <c r="BE14" s="14">
        <f t="shared" ca="1" si="15"/>
        <v>64.881694105212418</v>
      </c>
      <c r="BF14" s="14">
        <f t="shared" ca="1" si="15"/>
        <v>24.843961251855081</v>
      </c>
      <c r="BG14" s="14">
        <f t="shared" ca="1" si="15"/>
        <v>18.875807583822233</v>
      </c>
      <c r="BH14" s="14">
        <f t="shared" ca="1" si="15"/>
        <v>5.9681536680328469</v>
      </c>
      <c r="BI14" s="14">
        <f t="shared" ca="1" si="15"/>
        <v>64.881588671326085</v>
      </c>
      <c r="BJ14" s="14">
        <f t="shared" ca="1" si="15"/>
        <v>64.881694105212418</v>
      </c>
      <c r="BK14" s="14">
        <f t="shared" ca="1" si="15"/>
        <v>0</v>
      </c>
      <c r="BL14" s="14">
        <f t="shared" ca="1" si="15"/>
        <v>1048.3945008409014</v>
      </c>
      <c r="BM14" s="14">
        <f t="shared" ca="1" si="15"/>
        <v>3693.29</v>
      </c>
      <c r="BN14" s="14">
        <f t="shared" ca="1" si="15"/>
        <v>0</v>
      </c>
      <c r="BO14" s="14">
        <f t="shared" ca="1" si="15"/>
        <v>68.46175443266894</v>
      </c>
      <c r="BP14" s="14">
        <f t="shared" ca="1" si="15"/>
        <v>1.2775460909102252</v>
      </c>
      <c r="BQ14" s="14">
        <f t="shared" ref="BQ14:EB14" ca="1" si="16">HLOOKUP(BQ$10,INDIRECT(BQ$11),5,FALSE)</f>
        <v>0.19907826093437542</v>
      </c>
      <c r="BR14" s="14">
        <f t="shared" ca="1" si="16"/>
        <v>3703.29</v>
      </c>
      <c r="BS14" s="14">
        <f t="shared" ca="1" si="16"/>
        <v>8117.46</v>
      </c>
      <c r="BT14" s="14">
        <f t="shared" ca="1" si="16"/>
        <v>8117.46</v>
      </c>
      <c r="BU14" s="14">
        <f t="shared" ca="1" si="16"/>
        <v>3.9876361018626925E-2</v>
      </c>
      <c r="BV14" s="14">
        <f t="shared" ca="1" si="16"/>
        <v>5.9814225226281379E-3</v>
      </c>
      <c r="BW14" s="14">
        <f t="shared" ca="1" si="16"/>
        <v>0</v>
      </c>
      <c r="BX14" s="14">
        <f t="shared" ca="1" si="16"/>
        <v>0</v>
      </c>
      <c r="BY14" s="14">
        <f t="shared" ca="1" si="16"/>
        <v>0</v>
      </c>
      <c r="BZ14" s="14">
        <f t="shared" ca="1" si="16"/>
        <v>0</v>
      </c>
      <c r="CA14" s="14">
        <f t="shared" ca="1" si="16"/>
        <v>0</v>
      </c>
      <c r="CB14" s="14">
        <f t="shared" ca="1" si="16"/>
        <v>0</v>
      </c>
      <c r="CC14" s="14">
        <f t="shared" ca="1" si="16"/>
        <v>7.6942487230874136E-3</v>
      </c>
      <c r="CD14" s="14">
        <f t="shared" ca="1" si="16"/>
        <v>24.03</v>
      </c>
      <c r="CE14" s="14">
        <f t="shared" ca="1" si="16"/>
        <v>24.05</v>
      </c>
      <c r="CF14" s="14">
        <f t="shared" ca="1" si="16"/>
        <v>0</v>
      </c>
      <c r="CG14" s="14">
        <f t="shared" ca="1" si="16"/>
        <v>2.12</v>
      </c>
      <c r="CH14" s="14">
        <f t="shared" ca="1" si="16"/>
        <v>0</v>
      </c>
      <c r="CI14" s="14">
        <f t="shared" ca="1" si="16"/>
        <v>67.569999999999993</v>
      </c>
      <c r="CJ14" s="14">
        <f t="shared" ca="1" si="16"/>
        <v>0</v>
      </c>
      <c r="CK14" s="14">
        <f t="shared" ca="1" si="16"/>
        <v>0</v>
      </c>
      <c r="CL14" s="14">
        <f t="shared" ca="1" si="16"/>
        <v>67.569999999999993</v>
      </c>
      <c r="CM14" s="14">
        <f t="shared" ca="1" si="16"/>
        <v>0</v>
      </c>
      <c r="CN14" s="14">
        <f t="shared" ca="1" si="16"/>
        <v>0</v>
      </c>
      <c r="CO14" s="14">
        <f t="shared" ca="1" si="16"/>
        <v>67.569999999999993</v>
      </c>
      <c r="CP14" s="14">
        <f t="shared" ca="1" si="16"/>
        <v>0</v>
      </c>
      <c r="CQ14" s="14">
        <f t="shared" ca="1" si="16"/>
        <v>0</v>
      </c>
      <c r="CR14" s="14">
        <f t="shared" ca="1" si="16"/>
        <v>67.569999999999993</v>
      </c>
      <c r="CS14" s="14">
        <f t="shared" ca="1" si="16"/>
        <v>0</v>
      </c>
      <c r="CT14" s="14">
        <f t="shared" ca="1" si="16"/>
        <v>0</v>
      </c>
      <c r="CU14" s="14">
        <f t="shared" ca="1" si="16"/>
        <v>0</v>
      </c>
      <c r="CV14" s="14">
        <f t="shared" ca="1" si="16"/>
        <v>0</v>
      </c>
      <c r="CW14" s="14">
        <f t="shared" ca="1" si="16"/>
        <v>0</v>
      </c>
      <c r="CX14" s="14">
        <f t="shared" ca="1" si="16"/>
        <v>0</v>
      </c>
      <c r="CY14" s="14">
        <f t="shared" ca="1" si="16"/>
        <v>0</v>
      </c>
      <c r="CZ14" s="14">
        <f t="shared" ca="1" si="16"/>
        <v>0</v>
      </c>
      <c r="DA14" s="14">
        <f t="shared" ca="1" si="16"/>
        <v>0</v>
      </c>
      <c r="DB14" s="14">
        <f t="shared" ca="1" si="16"/>
        <v>0</v>
      </c>
      <c r="DC14" s="14">
        <f t="shared" ca="1" si="16"/>
        <v>0</v>
      </c>
      <c r="DD14" s="14">
        <f t="shared" ca="1" si="16"/>
        <v>0</v>
      </c>
      <c r="DE14" s="14">
        <f t="shared" ca="1" si="16"/>
        <v>0</v>
      </c>
      <c r="DF14" s="14">
        <f t="shared" ca="1" si="16"/>
        <v>0</v>
      </c>
      <c r="DG14" s="14">
        <f t="shared" ca="1" si="16"/>
        <v>0</v>
      </c>
      <c r="DH14" s="14">
        <f t="shared" ca="1" si="16"/>
        <v>0</v>
      </c>
      <c r="DI14" s="14">
        <f t="shared" ca="1" si="16"/>
        <v>0</v>
      </c>
      <c r="DJ14" s="14">
        <f t="shared" ca="1" si="16"/>
        <v>7.9642174607431337E-2</v>
      </c>
      <c r="DK14" s="14">
        <f t="shared" ca="1" si="16"/>
        <v>2.3785146720027666E-2</v>
      </c>
      <c r="DL14" s="14">
        <f t="shared" ca="1" si="16"/>
        <v>0</v>
      </c>
      <c r="DM14" s="14">
        <f t="shared" ca="1" si="16"/>
        <v>0</v>
      </c>
      <c r="DN14" s="14">
        <f t="shared" ca="1" si="16"/>
        <v>0</v>
      </c>
      <c r="DO14" s="14">
        <f t="shared" ca="1" si="16"/>
        <v>0</v>
      </c>
      <c r="DP14" s="14">
        <f t="shared" ca="1" si="16"/>
        <v>0</v>
      </c>
      <c r="DQ14" s="14">
        <f t="shared" ca="1" si="16"/>
        <v>0</v>
      </c>
      <c r="DR14" s="14">
        <f t="shared" ca="1" si="16"/>
        <v>0</v>
      </c>
      <c r="DS14" s="14">
        <f t="shared" ca="1" si="16"/>
        <v>5.2716943167624137</v>
      </c>
      <c r="DT14" s="14">
        <f t="shared" ca="1" si="16"/>
        <v>0</v>
      </c>
      <c r="DU14" s="14">
        <f t="shared" ca="1" si="16"/>
        <v>5.2714597263653191</v>
      </c>
      <c r="DV14" s="14">
        <f t="shared" ca="1" si="16"/>
        <v>5.2714328407243025</v>
      </c>
      <c r="DW14" s="14">
        <f t="shared" ca="1" si="16"/>
        <v>5.2714597263653191</v>
      </c>
      <c r="DX14" s="14">
        <f t="shared" ca="1" si="16"/>
        <v>0.46198672382554185</v>
      </c>
      <c r="DY14" s="14">
        <f t="shared" ca="1" si="16"/>
        <v>0.46198672382554185</v>
      </c>
      <c r="DZ14" s="14">
        <f t="shared" ca="1" si="16"/>
        <v>151157</v>
      </c>
      <c r="EA14" s="14">
        <f t="shared" ca="1" si="16"/>
        <v>159275</v>
      </c>
      <c r="EB14" s="14">
        <f t="shared" ca="1" si="16"/>
        <v>0</v>
      </c>
      <c r="EC14" s="14">
        <f t="shared" ref="EC14:GN14" ca="1" si="17">HLOOKUP(EC$10,INDIRECT(EC$11),5,FALSE)</f>
        <v>0</v>
      </c>
      <c r="ED14" s="14">
        <f t="shared" ca="1" si="17"/>
        <v>0</v>
      </c>
      <c r="EE14" s="14">
        <f t="shared" ca="1" si="17"/>
        <v>0</v>
      </c>
      <c r="EF14" s="14">
        <f t="shared" ca="1" si="17"/>
        <v>0</v>
      </c>
      <c r="EG14" s="14">
        <f t="shared" ca="1" si="17"/>
        <v>0</v>
      </c>
      <c r="EH14" s="14">
        <f t="shared" ca="1" si="17"/>
        <v>0</v>
      </c>
      <c r="EI14" s="14">
        <f t="shared" ca="1" si="17"/>
        <v>151157</v>
      </c>
      <c r="EJ14" s="14">
        <f t="shared" ca="1" si="17"/>
        <v>4413.2370000000001</v>
      </c>
      <c r="EK14" s="14">
        <f t="shared" ca="1" si="17"/>
        <v>151157</v>
      </c>
      <c r="EL14" s="14">
        <f t="shared" ca="1" si="17"/>
        <v>151157</v>
      </c>
      <c r="EM14" s="14">
        <f t="shared" ca="1" si="17"/>
        <v>0</v>
      </c>
      <c r="EN14" s="14">
        <f t="shared" ca="1" si="17"/>
        <v>5.7988637484386554E-2</v>
      </c>
      <c r="EO14" s="14">
        <f t="shared" ca="1" si="17"/>
        <v>5.7808029237094279E-2</v>
      </c>
      <c r="EP14" s="14">
        <f t="shared" ca="1" si="17"/>
        <v>0</v>
      </c>
      <c r="EQ14" s="14">
        <f t="shared" ca="1" si="17"/>
        <v>0.11582940394318793</v>
      </c>
      <c r="ER14" s="14">
        <f t="shared" ca="1" si="17"/>
        <v>0</v>
      </c>
      <c r="ES14" s="14">
        <f t="shared" ca="1" si="17"/>
        <v>4413.2370000000001</v>
      </c>
      <c r="ET14" s="14">
        <f t="shared" ca="1" si="17"/>
        <v>4.8097072766352138</v>
      </c>
      <c r="EU14" s="14">
        <f t="shared" ca="1" si="17"/>
        <v>1657.373247941252</v>
      </c>
      <c r="EV14" s="14">
        <f t="shared" ca="1" si="17"/>
        <v>0.11582940394318793</v>
      </c>
      <c r="EW14" s="14">
        <f t="shared" ca="1" si="17"/>
        <v>0.11582940394318793</v>
      </c>
      <c r="EX14" s="14">
        <f t="shared" ca="1" si="17"/>
        <v>0.11582940394318793</v>
      </c>
      <c r="EY14" s="14">
        <f t="shared" ca="1" si="17"/>
        <v>0.11582940394318793</v>
      </c>
      <c r="EZ14" s="14">
        <f t="shared" ca="1" si="17"/>
        <v>0.11582940394318793</v>
      </c>
      <c r="FA14" s="14">
        <f t="shared" ca="1" si="17"/>
        <v>0.11582940394318793</v>
      </c>
      <c r="FB14" s="14">
        <f t="shared" ca="1" si="17"/>
        <v>0.11582940394318793</v>
      </c>
      <c r="FC14" s="14">
        <f t="shared" ca="1" si="17"/>
        <v>0.11582940394318793</v>
      </c>
      <c r="FD14" s="14">
        <f t="shared" ca="1" si="17"/>
        <v>0</v>
      </c>
      <c r="FE14" s="14">
        <f t="shared" ca="1" si="17"/>
        <v>0</v>
      </c>
      <c r="FF14" s="14">
        <f t="shared" ca="1" si="17"/>
        <v>0</v>
      </c>
      <c r="FG14" s="14">
        <f t="shared" ca="1" si="17"/>
        <v>0.11582940394318793</v>
      </c>
      <c r="FH14" s="14">
        <f t="shared" ca="1" si="17"/>
        <v>0</v>
      </c>
      <c r="FI14" s="14">
        <f t="shared" ca="1" si="17"/>
        <v>0.11537419313893549</v>
      </c>
      <c r="FJ14" s="14">
        <f t="shared" ca="1" si="17"/>
        <v>0</v>
      </c>
      <c r="FK14" s="14">
        <f t="shared" ca="1" si="17"/>
        <v>0</v>
      </c>
      <c r="FL14" s="14">
        <f t="shared" ca="1" si="17"/>
        <v>0</v>
      </c>
      <c r="FM14" s="14">
        <f t="shared" ca="1" si="17"/>
        <v>0</v>
      </c>
      <c r="FN14" s="14">
        <f t="shared" ca="1" si="17"/>
        <v>0</v>
      </c>
      <c r="FO14" s="14">
        <f t="shared" ca="1" si="17"/>
        <v>0</v>
      </c>
      <c r="FP14" s="14">
        <f t="shared" ca="1" si="17"/>
        <v>0</v>
      </c>
      <c r="FQ14" s="14">
        <f t="shared" ca="1" si="17"/>
        <v>0</v>
      </c>
      <c r="FR14" s="14">
        <f t="shared" ca="1" si="17"/>
        <v>0</v>
      </c>
      <c r="FS14" s="14">
        <f t="shared" ca="1" si="17"/>
        <v>0</v>
      </c>
      <c r="FT14" s="14">
        <f t="shared" ca="1" si="17"/>
        <v>0</v>
      </c>
      <c r="FU14" s="14">
        <f t="shared" ca="1" si="17"/>
        <v>0</v>
      </c>
      <c r="FV14" s="14">
        <f t="shared" ca="1" si="17"/>
        <v>0</v>
      </c>
      <c r="FW14" s="14">
        <f t="shared" ca="1" si="17"/>
        <v>0</v>
      </c>
      <c r="FX14" s="14">
        <f t="shared" ca="1" si="17"/>
        <v>0</v>
      </c>
      <c r="FY14" s="14">
        <f t="shared" ca="1" si="17"/>
        <v>0</v>
      </c>
      <c r="FZ14" s="14">
        <f t="shared" ca="1" si="17"/>
        <v>0</v>
      </c>
      <c r="GA14" s="14">
        <f t="shared" ca="1" si="17"/>
        <v>0</v>
      </c>
      <c r="GB14" s="14">
        <f t="shared" ca="1" si="17"/>
        <v>0</v>
      </c>
      <c r="GC14" s="14">
        <f t="shared" ca="1" si="17"/>
        <v>0</v>
      </c>
      <c r="GD14" s="14">
        <f t="shared" ca="1" si="17"/>
        <v>0</v>
      </c>
      <c r="GE14" s="14">
        <f t="shared" ca="1" si="17"/>
        <v>0</v>
      </c>
      <c r="GF14" s="14">
        <f t="shared" ca="1" si="17"/>
        <v>0</v>
      </c>
      <c r="GG14" s="14">
        <f t="shared" ca="1" si="17"/>
        <v>5.5883966245362328E-2</v>
      </c>
      <c r="GH14" s="14">
        <f t="shared" ca="1" si="17"/>
        <v>105.57585306319869</v>
      </c>
      <c r="GI14" s="14">
        <f t="shared" ca="1" si="17"/>
        <v>0.14992962221588146</v>
      </c>
      <c r="GJ14" s="14">
        <f t="shared" ca="1" si="17"/>
        <v>0</v>
      </c>
      <c r="GK14" s="14">
        <f t="shared" ca="1" si="17"/>
        <v>0</v>
      </c>
      <c r="GL14" s="14">
        <f t="shared" ca="1" si="17"/>
        <v>0</v>
      </c>
      <c r="GM14" s="14">
        <f t="shared" ca="1" si="17"/>
        <v>0</v>
      </c>
      <c r="GN14" s="14">
        <f t="shared" ca="1" si="17"/>
        <v>7.5205463953500924E-3</v>
      </c>
      <c r="GO14" s="14">
        <f t="shared" ref="GO14:HO14" ca="1" si="18">HLOOKUP(GO$10,INDIRECT(GO$11),5,FALSE)</f>
        <v>0</v>
      </c>
      <c r="GP14" s="14">
        <f t="shared" ca="1" si="18"/>
        <v>0</v>
      </c>
      <c r="GQ14" s="14">
        <f t="shared" ca="1" si="18"/>
        <v>0</v>
      </c>
      <c r="GR14" s="14">
        <f t="shared" ca="1" si="18"/>
        <v>0</v>
      </c>
      <c r="GS14" s="14">
        <f t="shared" ca="1" si="18"/>
        <v>2767.5045609257581</v>
      </c>
      <c r="GT14" s="14">
        <f t="shared" ca="1" si="18"/>
        <v>0.27061378217231902</v>
      </c>
      <c r="GU14" s="14">
        <f t="shared" ca="1" si="18"/>
        <v>0.27061378217231902</v>
      </c>
      <c r="GV14" s="14">
        <f t="shared" ca="1" si="18"/>
        <v>0.14970056709781812</v>
      </c>
      <c r="GW14" s="14">
        <f t="shared" ca="1" si="18"/>
        <v>2767.4971805537148</v>
      </c>
      <c r="GX14" s="14">
        <f t="shared" ca="1" si="18"/>
        <v>2767.4971805537148</v>
      </c>
      <c r="GY14" s="14">
        <f t="shared" ca="1" si="18"/>
        <v>0</v>
      </c>
      <c r="GZ14" s="14">
        <f t="shared" ca="1" si="18"/>
        <v>0</v>
      </c>
      <c r="HA14" s="14">
        <f t="shared" ca="1" si="18"/>
        <v>5.5883966245362328E-2</v>
      </c>
      <c r="HB14" s="14">
        <f t="shared" ca="1" si="18"/>
        <v>0</v>
      </c>
      <c r="HC14" s="14">
        <f t="shared" ca="1" si="18"/>
        <v>0</v>
      </c>
      <c r="HD14" s="14">
        <f t="shared" ca="1" si="18"/>
        <v>0</v>
      </c>
      <c r="HE14" s="14">
        <f t="shared" ca="1" si="18"/>
        <v>0</v>
      </c>
      <c r="HF14" s="14">
        <f t="shared" ca="1" si="18"/>
        <v>0</v>
      </c>
      <c r="HG14" s="14">
        <f t="shared" ca="1" si="18"/>
        <v>0</v>
      </c>
      <c r="HH14" s="14">
        <f t="shared" ca="1" si="18"/>
        <v>0</v>
      </c>
      <c r="HI14" s="14">
        <f t="shared" ca="1" si="18"/>
        <v>0</v>
      </c>
      <c r="HJ14" s="14">
        <f t="shared" ca="1" si="18"/>
        <v>0</v>
      </c>
      <c r="HK14" s="14">
        <f t="shared" ca="1" si="18"/>
        <v>0</v>
      </c>
      <c r="HL14" s="14">
        <f t="shared" ca="1" si="18"/>
        <v>0</v>
      </c>
      <c r="HM14" s="14">
        <f t="shared" ca="1" si="18"/>
        <v>0</v>
      </c>
      <c r="HN14" s="14">
        <f t="shared" ca="1" si="18"/>
        <v>0</v>
      </c>
      <c r="HO14" s="14">
        <f t="shared" ca="1" si="18"/>
        <v>1.23</v>
      </c>
      <c r="HP14" s="14"/>
      <c r="HQ14" s="14"/>
      <c r="HR14" s="14"/>
      <c r="HS14" s="14"/>
      <c r="HT14" s="14"/>
      <c r="HU14" s="14"/>
      <c r="HV14" s="14"/>
      <c r="HW14" s="14"/>
      <c r="HX14" s="14"/>
      <c r="HY14" s="14"/>
      <c r="HZ14" s="14"/>
    </row>
    <row r="15" spans="1:234" s="12" customFormat="1" ht="12" customHeight="1" x14ac:dyDescent="0.15">
      <c r="A15" s="17" t="s">
        <v>402</v>
      </c>
      <c r="B15" s="16" t="s">
        <v>176</v>
      </c>
      <c r="C15" s="14">
        <f ca="1">HLOOKUP(C$10,INDIRECT(C$11),6,FALSE)</f>
        <v>0</v>
      </c>
      <c r="D15" s="14">
        <f ca="1">HLOOKUP(D$10,INDIRECT(D$11),6,FALSE)</f>
        <v>11.561568945558637</v>
      </c>
      <c r="E15" s="14">
        <f t="shared" ref="E15:BP15" ca="1" si="19">HLOOKUP(E$10,INDIRECT(E$11),6,FALSE)</f>
        <v>0</v>
      </c>
      <c r="F15" s="14">
        <f t="shared" ca="1" si="19"/>
        <v>12.733229365930669</v>
      </c>
      <c r="G15" s="14">
        <f t="shared" ca="1" si="19"/>
        <v>0.26113095300144046</v>
      </c>
      <c r="H15" s="14">
        <f t="shared" ca="1" si="19"/>
        <v>0</v>
      </c>
      <c r="I15" s="14">
        <f t="shared" ca="1" si="19"/>
        <v>9.2370258799708851E-2</v>
      </c>
      <c r="J15" s="14">
        <f t="shared" ca="1" si="19"/>
        <v>11.469203589434644</v>
      </c>
      <c r="K15" s="14">
        <f t="shared" ca="1" si="19"/>
        <v>11.561568945558637</v>
      </c>
      <c r="L15" s="14">
        <f t="shared" ca="1" si="19"/>
        <v>0</v>
      </c>
      <c r="M15" s="14">
        <f t="shared" ca="1" si="19"/>
        <v>13.086733371729805</v>
      </c>
      <c r="N15" s="14">
        <f t="shared" ca="1" si="19"/>
        <v>17991.95004297953</v>
      </c>
      <c r="O15" s="14">
        <f t="shared" ca="1" si="19"/>
        <v>127.06</v>
      </c>
      <c r="P15" s="14">
        <f t="shared" ca="1" si="19"/>
        <v>70.194560354588745</v>
      </c>
      <c r="Q15" s="14">
        <f t="shared" ca="1" si="19"/>
        <v>7951.59</v>
      </c>
      <c r="R15" s="14">
        <f t="shared" ca="1" si="19"/>
        <v>99.05</v>
      </c>
      <c r="S15" s="14">
        <f t="shared" ca="1" si="19"/>
        <v>7852.54</v>
      </c>
      <c r="T15" s="14">
        <f t="shared" ca="1" si="19"/>
        <v>25.55</v>
      </c>
      <c r="U15" s="14">
        <f t="shared" ca="1" si="19"/>
        <v>7826.99</v>
      </c>
      <c r="V15" s="14">
        <f t="shared" ca="1" si="19"/>
        <v>2.4700000000000002</v>
      </c>
      <c r="W15" s="14">
        <f t="shared" ca="1" si="19"/>
        <v>3.29</v>
      </c>
      <c r="X15" s="14">
        <f t="shared" ca="1" si="19"/>
        <v>7821.24</v>
      </c>
      <c r="Y15" s="14">
        <f t="shared" ca="1" si="19"/>
        <v>0</v>
      </c>
      <c r="Z15" s="14">
        <f t="shared" ca="1" si="19"/>
        <v>0</v>
      </c>
      <c r="AA15" s="14">
        <f t="shared" ca="1" si="19"/>
        <v>0</v>
      </c>
      <c r="AB15" s="14">
        <f t="shared" ca="1" si="19"/>
        <v>24.255597992549859</v>
      </c>
      <c r="AC15" s="14">
        <f t="shared" ca="1" si="19"/>
        <v>0.42708821288246102</v>
      </c>
      <c r="AD15" s="14">
        <f t="shared" ca="1" si="19"/>
        <v>7755.5</v>
      </c>
      <c r="AE15" s="14">
        <f t="shared" ca="1" si="19"/>
        <v>146.44766811965988</v>
      </c>
      <c r="AF15" s="14">
        <f t="shared" ca="1" si="19"/>
        <v>12.81</v>
      </c>
      <c r="AG15" s="14">
        <f t="shared" ca="1" si="19"/>
        <v>255.55</v>
      </c>
      <c r="AH15" s="14">
        <f t="shared" ca="1" si="19"/>
        <v>1.83</v>
      </c>
      <c r="AI15" s="14">
        <f t="shared" ca="1" si="19"/>
        <v>253.72</v>
      </c>
      <c r="AJ15" s="14">
        <f t="shared" ca="1" si="19"/>
        <v>0.5</v>
      </c>
      <c r="AK15" s="14">
        <f t="shared" ca="1" si="19"/>
        <v>2.33</v>
      </c>
      <c r="AL15" s="14">
        <f t="shared" ca="1" si="19"/>
        <v>253.22</v>
      </c>
      <c r="AM15" s="14">
        <f t="shared" ca="1" si="19"/>
        <v>1.8976338794442893</v>
      </c>
      <c r="AN15" s="14">
        <f t="shared" ca="1" si="19"/>
        <v>7.76</v>
      </c>
      <c r="AO15" s="14">
        <f t="shared" ca="1" si="19"/>
        <v>11.603368209796248</v>
      </c>
      <c r="AP15" s="14">
        <f t="shared" ca="1" si="19"/>
        <v>10.190200929384698</v>
      </c>
      <c r="AQ15" s="14">
        <f t="shared" ca="1" si="19"/>
        <v>0.48445695183213949</v>
      </c>
      <c r="AR15" s="14">
        <f t="shared" ca="1" si="19"/>
        <v>0.48445695183213949</v>
      </c>
      <c r="AS15" s="14">
        <f t="shared" ca="1" si="19"/>
        <v>1.4131820411556371</v>
      </c>
      <c r="AT15" s="14">
        <f t="shared" ca="1" si="19"/>
        <v>1.4131820411556371</v>
      </c>
      <c r="AU15" s="14">
        <f t="shared" ca="1" si="19"/>
        <v>0</v>
      </c>
      <c r="AV15" s="14">
        <f t="shared" ca="1" si="19"/>
        <v>1.4124097379382312</v>
      </c>
      <c r="AW15" s="14">
        <f t="shared" ca="1" si="19"/>
        <v>0.72307033701201784</v>
      </c>
      <c r="AX15" s="14">
        <f t="shared" ca="1" si="19"/>
        <v>0.23861312159516249</v>
      </c>
      <c r="AY15" s="14">
        <f t="shared" ca="1" si="19"/>
        <v>0</v>
      </c>
      <c r="AZ15" s="14">
        <f t="shared" ca="1" si="19"/>
        <v>0.46</v>
      </c>
      <c r="BA15" s="14">
        <f t="shared" ca="1" si="19"/>
        <v>0.30721294170198749</v>
      </c>
      <c r="BB15" s="14">
        <f t="shared" ca="1" si="19"/>
        <v>1.9153051259635085</v>
      </c>
      <c r="BC15" s="14">
        <f t="shared" ca="1" si="19"/>
        <v>0</v>
      </c>
      <c r="BD15" s="14">
        <f t="shared" ca="1" si="19"/>
        <v>2.0875614279497423</v>
      </c>
      <c r="BE15" s="14">
        <f t="shared" ca="1" si="19"/>
        <v>0.58189120019253038</v>
      </c>
      <c r="BF15" s="14">
        <f t="shared" ca="1" si="19"/>
        <v>0.16319747518925223</v>
      </c>
      <c r="BG15" s="14">
        <f t="shared" ca="1" si="19"/>
        <v>0.12399330791295569</v>
      </c>
      <c r="BH15" s="14">
        <f t="shared" ca="1" si="19"/>
        <v>3.9204167276296546E-2</v>
      </c>
      <c r="BI15" s="14">
        <f t="shared" ca="1" si="19"/>
        <v>0.581898053395142</v>
      </c>
      <c r="BJ15" s="14">
        <f t="shared" ca="1" si="19"/>
        <v>0.58189120019253038</v>
      </c>
      <c r="BK15" s="14">
        <f t="shared" ca="1" si="19"/>
        <v>0</v>
      </c>
      <c r="BL15" s="14">
        <f t="shared" ca="1" si="19"/>
        <v>2.0491154884670255</v>
      </c>
      <c r="BM15" s="14">
        <f t="shared" ca="1" si="19"/>
        <v>301.49</v>
      </c>
      <c r="BN15" s="14">
        <f t="shared" ca="1" si="19"/>
        <v>0</v>
      </c>
      <c r="BO15" s="14">
        <f t="shared" ca="1" si="19"/>
        <v>0.13381036250351699</v>
      </c>
      <c r="BP15" s="14">
        <f t="shared" ca="1" si="19"/>
        <v>0.2264704063398183</v>
      </c>
      <c r="BQ15" s="14">
        <f t="shared" ref="BQ15:EB15" ca="1" si="20">HLOOKUP(BQ$10,INDIRECT(BQ$11),6,FALSE)</f>
        <v>3.5290566849418468E-2</v>
      </c>
      <c r="BR15" s="14">
        <f t="shared" ca="1" si="20"/>
        <v>302.52999999999997</v>
      </c>
      <c r="BS15" s="14">
        <f t="shared" ca="1" si="20"/>
        <v>522.32000000000005</v>
      </c>
      <c r="BT15" s="14">
        <f t="shared" ca="1" si="20"/>
        <v>522.32000000000005</v>
      </c>
      <c r="BU15" s="14">
        <f t="shared" ca="1" si="20"/>
        <v>0.30721288898504429</v>
      </c>
      <c r="BV15" s="14">
        <f t="shared" ca="1" si="20"/>
        <v>4.60819359836038E-2</v>
      </c>
      <c r="BW15" s="14">
        <f t="shared" ca="1" si="20"/>
        <v>0</v>
      </c>
      <c r="BX15" s="14">
        <f t="shared" ca="1" si="20"/>
        <v>0</v>
      </c>
      <c r="BY15" s="14">
        <f t="shared" ca="1" si="20"/>
        <v>1.8774084970285983E-2</v>
      </c>
      <c r="BZ15" s="14">
        <f t="shared" ca="1" si="20"/>
        <v>0</v>
      </c>
      <c r="CA15" s="14">
        <f t="shared" ca="1" si="20"/>
        <v>1.8774084970285983E-2</v>
      </c>
      <c r="CB15" s="14">
        <f t="shared" ca="1" si="20"/>
        <v>0</v>
      </c>
      <c r="CC15" s="14">
        <f t="shared" ca="1" si="20"/>
        <v>4.8928176462166996E-2</v>
      </c>
      <c r="CD15" s="14">
        <f t="shared" ca="1" si="20"/>
        <v>3.02</v>
      </c>
      <c r="CE15" s="14">
        <f t="shared" ca="1" si="20"/>
        <v>3.14</v>
      </c>
      <c r="CF15" s="14">
        <f t="shared" ca="1" si="20"/>
        <v>0</v>
      </c>
      <c r="CG15" s="14">
        <f t="shared" ca="1" si="20"/>
        <v>0.27</v>
      </c>
      <c r="CH15" s="14">
        <f t="shared" ca="1" si="20"/>
        <v>0</v>
      </c>
      <c r="CI15" s="14">
        <f t="shared" ca="1" si="20"/>
        <v>13.59</v>
      </c>
      <c r="CJ15" s="14">
        <f t="shared" ca="1" si="20"/>
        <v>0</v>
      </c>
      <c r="CK15" s="14">
        <f t="shared" ca="1" si="20"/>
        <v>0</v>
      </c>
      <c r="CL15" s="14">
        <f t="shared" ca="1" si="20"/>
        <v>13.59</v>
      </c>
      <c r="CM15" s="14">
        <f t="shared" ca="1" si="20"/>
        <v>0</v>
      </c>
      <c r="CN15" s="14">
        <f t="shared" ca="1" si="20"/>
        <v>0</v>
      </c>
      <c r="CO15" s="14">
        <f t="shared" ca="1" si="20"/>
        <v>13.59</v>
      </c>
      <c r="CP15" s="14">
        <f t="shared" ca="1" si="20"/>
        <v>0</v>
      </c>
      <c r="CQ15" s="14">
        <f t="shared" ca="1" si="20"/>
        <v>0</v>
      </c>
      <c r="CR15" s="14">
        <f t="shared" ca="1" si="20"/>
        <v>13.59</v>
      </c>
      <c r="CS15" s="14">
        <f t="shared" ca="1" si="20"/>
        <v>0</v>
      </c>
      <c r="CT15" s="14">
        <f t="shared" ca="1" si="20"/>
        <v>0</v>
      </c>
      <c r="CU15" s="14">
        <f t="shared" ca="1" si="20"/>
        <v>0</v>
      </c>
      <c r="CV15" s="14">
        <f t="shared" ca="1" si="20"/>
        <v>0</v>
      </c>
      <c r="CW15" s="14">
        <f t="shared" ca="1" si="20"/>
        <v>0</v>
      </c>
      <c r="CX15" s="14">
        <f t="shared" ca="1" si="20"/>
        <v>0</v>
      </c>
      <c r="CY15" s="14">
        <f t="shared" ca="1" si="20"/>
        <v>0</v>
      </c>
      <c r="CZ15" s="14">
        <f t="shared" ca="1" si="20"/>
        <v>0</v>
      </c>
      <c r="DA15" s="14">
        <f t="shared" ca="1" si="20"/>
        <v>0</v>
      </c>
      <c r="DB15" s="14">
        <f t="shared" ca="1" si="20"/>
        <v>0</v>
      </c>
      <c r="DC15" s="14">
        <f t="shared" ca="1" si="20"/>
        <v>0</v>
      </c>
      <c r="DD15" s="14">
        <f t="shared" ca="1" si="20"/>
        <v>0</v>
      </c>
      <c r="DE15" s="14">
        <f t="shared" ca="1" si="20"/>
        <v>0</v>
      </c>
      <c r="DF15" s="14">
        <f t="shared" ca="1" si="20"/>
        <v>0</v>
      </c>
      <c r="DG15" s="14">
        <f t="shared" ca="1" si="20"/>
        <v>0</v>
      </c>
      <c r="DH15" s="14">
        <f t="shared" ca="1" si="20"/>
        <v>0</v>
      </c>
      <c r="DI15" s="14">
        <f t="shared" ca="1" si="20"/>
        <v>0</v>
      </c>
      <c r="DJ15" s="14">
        <f t="shared" ca="1" si="20"/>
        <v>0</v>
      </c>
      <c r="DK15" s="14">
        <f t="shared" ca="1" si="20"/>
        <v>0</v>
      </c>
      <c r="DL15" s="14">
        <f t="shared" ca="1" si="20"/>
        <v>0</v>
      </c>
      <c r="DM15" s="14">
        <f t="shared" ca="1" si="20"/>
        <v>0</v>
      </c>
      <c r="DN15" s="14">
        <f t="shared" ca="1" si="20"/>
        <v>0</v>
      </c>
      <c r="DO15" s="14">
        <f t="shared" ca="1" si="20"/>
        <v>0</v>
      </c>
      <c r="DP15" s="14">
        <f t="shared" ca="1" si="20"/>
        <v>0</v>
      </c>
      <c r="DQ15" s="14">
        <f t="shared" ca="1" si="20"/>
        <v>0</v>
      </c>
      <c r="DR15" s="14">
        <f t="shared" ca="1" si="20"/>
        <v>0</v>
      </c>
      <c r="DS15" s="14">
        <f t="shared" ca="1" si="20"/>
        <v>0</v>
      </c>
      <c r="DT15" s="14">
        <f t="shared" ca="1" si="20"/>
        <v>0</v>
      </c>
      <c r="DU15" s="14">
        <f t="shared" ca="1" si="20"/>
        <v>0</v>
      </c>
      <c r="DV15" s="14">
        <f t="shared" ca="1" si="20"/>
        <v>0</v>
      </c>
      <c r="DW15" s="14">
        <f t="shared" ca="1" si="20"/>
        <v>0</v>
      </c>
      <c r="DX15" s="14">
        <f t="shared" ca="1" si="20"/>
        <v>0</v>
      </c>
      <c r="DY15" s="14">
        <f t="shared" ca="1" si="20"/>
        <v>0</v>
      </c>
      <c r="DZ15" s="14">
        <f t="shared" ca="1" si="20"/>
        <v>7535.491</v>
      </c>
      <c r="EA15" s="14">
        <f t="shared" ca="1" si="20"/>
        <v>8057.8109999999997</v>
      </c>
      <c r="EB15" s="14">
        <f t="shared" ca="1" si="20"/>
        <v>0</v>
      </c>
      <c r="EC15" s="14">
        <f t="shared" ref="EC15:GN15" ca="1" si="21">HLOOKUP(EC$10,INDIRECT(EC$11),6,FALSE)</f>
        <v>0</v>
      </c>
      <c r="ED15" s="14">
        <f t="shared" ca="1" si="21"/>
        <v>0</v>
      </c>
      <c r="EE15" s="14">
        <f t="shared" ca="1" si="21"/>
        <v>0</v>
      </c>
      <c r="EF15" s="14">
        <f t="shared" ca="1" si="21"/>
        <v>0</v>
      </c>
      <c r="EG15" s="14">
        <f t="shared" ca="1" si="21"/>
        <v>0</v>
      </c>
      <c r="EH15" s="14">
        <f t="shared" ca="1" si="21"/>
        <v>0</v>
      </c>
      <c r="EI15" s="14">
        <f t="shared" ca="1" si="21"/>
        <v>7535.491</v>
      </c>
      <c r="EJ15" s="14">
        <f t="shared" ca="1" si="21"/>
        <v>220.0087</v>
      </c>
      <c r="EK15" s="14">
        <f t="shared" ca="1" si="21"/>
        <v>7535.491</v>
      </c>
      <c r="EL15" s="14">
        <f t="shared" ca="1" si="21"/>
        <v>7535.491</v>
      </c>
      <c r="EM15" s="14">
        <f t="shared" ca="1" si="21"/>
        <v>0</v>
      </c>
      <c r="EN15" s="14">
        <f t="shared" ca="1" si="21"/>
        <v>0</v>
      </c>
      <c r="EO15" s="14">
        <f t="shared" ca="1" si="21"/>
        <v>5.5353317495437024E-3</v>
      </c>
      <c r="EP15" s="14">
        <f t="shared" ca="1" si="21"/>
        <v>0</v>
      </c>
      <c r="EQ15" s="14">
        <f t="shared" ca="1" si="21"/>
        <v>5.5353317495437024E-3</v>
      </c>
      <c r="ER15" s="14">
        <f t="shared" ca="1" si="21"/>
        <v>0</v>
      </c>
      <c r="ES15" s="14">
        <f t="shared" ca="1" si="21"/>
        <v>220.0087</v>
      </c>
      <c r="ET15" s="14">
        <f t="shared" ca="1" si="21"/>
        <v>0</v>
      </c>
      <c r="EU15" s="14">
        <f t="shared" ca="1" si="21"/>
        <v>82.522839249882992</v>
      </c>
      <c r="EV15" s="14">
        <f t="shared" ca="1" si="21"/>
        <v>5.5353317495437024E-3</v>
      </c>
      <c r="EW15" s="14">
        <f t="shared" ca="1" si="21"/>
        <v>5.5353317495437024E-3</v>
      </c>
      <c r="EX15" s="14">
        <f t="shared" ca="1" si="21"/>
        <v>5.5353317495437024E-3</v>
      </c>
      <c r="EY15" s="14">
        <f t="shared" ca="1" si="21"/>
        <v>5.5353317495437024E-3</v>
      </c>
      <c r="EZ15" s="14">
        <f t="shared" ca="1" si="21"/>
        <v>5.5353317495437024E-3</v>
      </c>
      <c r="FA15" s="14">
        <f t="shared" ca="1" si="21"/>
        <v>5.5353317495437024E-3</v>
      </c>
      <c r="FB15" s="14">
        <f t="shared" ca="1" si="21"/>
        <v>5.5353317495437024E-3</v>
      </c>
      <c r="FC15" s="14">
        <f t="shared" ca="1" si="21"/>
        <v>5.5353317495437024E-3</v>
      </c>
      <c r="FD15" s="14">
        <f t="shared" ca="1" si="21"/>
        <v>0.19502938883132923</v>
      </c>
      <c r="FE15" s="14">
        <f t="shared" ca="1" si="21"/>
        <v>0</v>
      </c>
      <c r="FF15" s="14">
        <f t="shared" ca="1" si="21"/>
        <v>0.19502938883132923</v>
      </c>
      <c r="FG15" s="14">
        <f t="shared" ca="1" si="21"/>
        <v>0.20056472058087293</v>
      </c>
      <c r="FH15" s="14">
        <f t="shared" ca="1" si="21"/>
        <v>0</v>
      </c>
      <c r="FI15" s="14">
        <f t="shared" ca="1" si="21"/>
        <v>0.19969547090498199</v>
      </c>
      <c r="FJ15" s="14">
        <f t="shared" ca="1" si="21"/>
        <v>0</v>
      </c>
      <c r="FK15" s="14">
        <f t="shared" ca="1" si="21"/>
        <v>0</v>
      </c>
      <c r="FL15" s="14">
        <f t="shared" ca="1" si="21"/>
        <v>0</v>
      </c>
      <c r="FM15" s="14">
        <f t="shared" ca="1" si="21"/>
        <v>0</v>
      </c>
      <c r="FN15" s="14">
        <f t="shared" ca="1" si="21"/>
        <v>0</v>
      </c>
      <c r="FO15" s="14">
        <f t="shared" ca="1" si="21"/>
        <v>0</v>
      </c>
      <c r="FP15" s="14">
        <f t="shared" ca="1" si="21"/>
        <v>0</v>
      </c>
      <c r="FQ15" s="14">
        <f t="shared" ca="1" si="21"/>
        <v>0</v>
      </c>
      <c r="FR15" s="14">
        <f t="shared" ca="1" si="21"/>
        <v>0</v>
      </c>
      <c r="FS15" s="14">
        <f t="shared" ca="1" si="21"/>
        <v>0</v>
      </c>
      <c r="FT15" s="14">
        <f t="shared" ca="1" si="21"/>
        <v>0</v>
      </c>
      <c r="FU15" s="14">
        <f t="shared" ca="1" si="21"/>
        <v>0</v>
      </c>
      <c r="FV15" s="14">
        <f t="shared" ca="1" si="21"/>
        <v>0</v>
      </c>
      <c r="FW15" s="14">
        <f t="shared" ca="1" si="21"/>
        <v>0</v>
      </c>
      <c r="FX15" s="14">
        <f t="shared" ca="1" si="21"/>
        <v>0</v>
      </c>
      <c r="FY15" s="14">
        <f t="shared" ca="1" si="21"/>
        <v>0</v>
      </c>
      <c r="FZ15" s="14">
        <f t="shared" ca="1" si="21"/>
        <v>0</v>
      </c>
      <c r="GA15" s="14">
        <f t="shared" ca="1" si="21"/>
        <v>0</v>
      </c>
      <c r="GB15" s="14">
        <f t="shared" ca="1" si="21"/>
        <v>0</v>
      </c>
      <c r="GC15" s="14">
        <f t="shared" ca="1" si="21"/>
        <v>0</v>
      </c>
      <c r="GD15" s="14">
        <f t="shared" ca="1" si="21"/>
        <v>0</v>
      </c>
      <c r="GE15" s="14">
        <f t="shared" ca="1" si="21"/>
        <v>0</v>
      </c>
      <c r="GF15" s="14">
        <f t="shared" ca="1" si="21"/>
        <v>0</v>
      </c>
      <c r="GG15" s="14">
        <f t="shared" ca="1" si="21"/>
        <v>0</v>
      </c>
      <c r="GH15" s="14">
        <f t="shared" ca="1" si="21"/>
        <v>0</v>
      </c>
      <c r="GI15" s="14">
        <f t="shared" ca="1" si="21"/>
        <v>0</v>
      </c>
      <c r="GJ15" s="14">
        <f t="shared" ca="1" si="21"/>
        <v>0</v>
      </c>
      <c r="GK15" s="14">
        <f t="shared" ca="1" si="21"/>
        <v>0</v>
      </c>
      <c r="GL15" s="14">
        <f t="shared" ca="1" si="21"/>
        <v>0</v>
      </c>
      <c r="GM15" s="14">
        <f t="shared" ca="1" si="21"/>
        <v>0</v>
      </c>
      <c r="GN15" s="14">
        <f t="shared" ca="1" si="21"/>
        <v>0</v>
      </c>
      <c r="GO15" s="14">
        <f t="shared" ref="GO15:HO15" ca="1" si="22">HLOOKUP(GO$10,INDIRECT(GO$11),6,FALSE)</f>
        <v>0</v>
      </c>
      <c r="GP15" s="14">
        <f t="shared" ca="1" si="22"/>
        <v>0</v>
      </c>
      <c r="GQ15" s="14">
        <f t="shared" ca="1" si="22"/>
        <v>0</v>
      </c>
      <c r="GR15" s="14">
        <f t="shared" ca="1" si="22"/>
        <v>0</v>
      </c>
      <c r="GS15" s="14">
        <f t="shared" ca="1" si="22"/>
        <v>0</v>
      </c>
      <c r="GT15" s="14">
        <f t="shared" ca="1" si="22"/>
        <v>0</v>
      </c>
      <c r="GU15" s="14">
        <f t="shared" ca="1" si="22"/>
        <v>0</v>
      </c>
      <c r="GV15" s="14">
        <f t="shared" ca="1" si="22"/>
        <v>0</v>
      </c>
      <c r="GW15" s="14">
        <f t="shared" ca="1" si="22"/>
        <v>0</v>
      </c>
      <c r="GX15" s="14">
        <f t="shared" ca="1" si="22"/>
        <v>0</v>
      </c>
      <c r="GY15" s="14">
        <f t="shared" ca="1" si="22"/>
        <v>0</v>
      </c>
      <c r="GZ15" s="14">
        <f t="shared" ca="1" si="22"/>
        <v>0</v>
      </c>
      <c r="HA15" s="14">
        <f t="shared" ca="1" si="22"/>
        <v>0</v>
      </c>
      <c r="HB15" s="14">
        <f t="shared" ca="1" si="22"/>
        <v>0</v>
      </c>
      <c r="HC15" s="14">
        <f t="shared" ca="1" si="22"/>
        <v>0</v>
      </c>
      <c r="HD15" s="14">
        <f t="shared" ca="1" si="22"/>
        <v>0</v>
      </c>
      <c r="HE15" s="14">
        <f t="shared" ca="1" si="22"/>
        <v>0</v>
      </c>
      <c r="HF15" s="14">
        <f t="shared" ca="1" si="22"/>
        <v>0</v>
      </c>
      <c r="HG15" s="14">
        <f t="shared" ca="1" si="22"/>
        <v>0</v>
      </c>
      <c r="HH15" s="14">
        <f t="shared" ca="1" si="22"/>
        <v>0</v>
      </c>
      <c r="HI15" s="14">
        <f t="shared" ca="1" si="22"/>
        <v>0</v>
      </c>
      <c r="HJ15" s="14">
        <f t="shared" ca="1" si="22"/>
        <v>0</v>
      </c>
      <c r="HK15" s="14">
        <f t="shared" ca="1" si="22"/>
        <v>0</v>
      </c>
      <c r="HL15" s="14">
        <f t="shared" ca="1" si="22"/>
        <v>0</v>
      </c>
      <c r="HM15" s="14">
        <f t="shared" ca="1" si="22"/>
        <v>0</v>
      </c>
      <c r="HN15" s="14">
        <f t="shared" ca="1" si="22"/>
        <v>0</v>
      </c>
      <c r="HO15" s="14">
        <f t="shared" ca="1" si="22"/>
        <v>0</v>
      </c>
      <c r="HP15" s="14"/>
      <c r="HQ15" s="14"/>
      <c r="HR15" s="14"/>
      <c r="HS15" s="14"/>
      <c r="HT15" s="14"/>
      <c r="HU15" s="14"/>
      <c r="HV15" s="14"/>
      <c r="HW15" s="14"/>
      <c r="HX15" s="14"/>
      <c r="HY15" s="14"/>
      <c r="HZ15" s="14"/>
    </row>
    <row r="16" spans="1:234" s="12" customFormat="1" ht="12" customHeight="1" x14ac:dyDescent="0.15">
      <c r="A16" s="17" t="s">
        <v>403</v>
      </c>
      <c r="B16" s="16" t="s">
        <v>176</v>
      </c>
      <c r="C16" s="14">
        <f ca="1">HLOOKUP(C$10,INDIRECT(C$11),7,FALSE)</f>
        <v>0</v>
      </c>
      <c r="D16" s="14">
        <f ca="1">HLOOKUP(D$10,INDIRECT(D$11),7,FALSE)</f>
        <v>7.571595901605324</v>
      </c>
      <c r="E16" s="14">
        <f t="shared" ref="E16:BP16" ca="1" si="23">HLOOKUP(E$10,INDIRECT(E$11),7,FALSE)</f>
        <v>0</v>
      </c>
      <c r="F16" s="14">
        <f t="shared" ca="1" si="23"/>
        <v>4.4250006393445904</v>
      </c>
      <c r="G16" s="14">
        <f t="shared" ca="1" si="23"/>
        <v>3.599663333641176E-2</v>
      </c>
      <c r="H16" s="14">
        <f t="shared" ca="1" si="23"/>
        <v>0</v>
      </c>
      <c r="I16" s="14">
        <f t="shared" ca="1" si="23"/>
        <v>3.004581089061471E-2</v>
      </c>
      <c r="J16" s="14">
        <f t="shared" ca="1" si="23"/>
        <v>7.5415477711692107</v>
      </c>
      <c r="K16" s="14">
        <f t="shared" ca="1" si="23"/>
        <v>7.571595901605324</v>
      </c>
      <c r="L16" s="14">
        <f t="shared" ca="1" si="23"/>
        <v>0</v>
      </c>
      <c r="M16" s="14">
        <f t="shared" ca="1" si="23"/>
        <v>4.4910433714061275</v>
      </c>
      <c r="N16" s="14">
        <f t="shared" ca="1" si="23"/>
        <v>0</v>
      </c>
      <c r="O16" s="14">
        <f t="shared" ca="1" si="23"/>
        <v>49.31</v>
      </c>
      <c r="P16" s="14">
        <f t="shared" ca="1" si="23"/>
        <v>18.668361140763317</v>
      </c>
      <c r="Q16" s="14">
        <f t="shared" ca="1" si="23"/>
        <v>4744.32</v>
      </c>
      <c r="R16" s="14">
        <f t="shared" ca="1" si="23"/>
        <v>20.36</v>
      </c>
      <c r="S16" s="14">
        <f t="shared" ca="1" si="23"/>
        <v>4723.96</v>
      </c>
      <c r="T16" s="14">
        <f t="shared" ca="1" si="23"/>
        <v>25.55</v>
      </c>
      <c r="U16" s="14">
        <f t="shared" ca="1" si="23"/>
        <v>4698.41</v>
      </c>
      <c r="V16" s="14">
        <f t="shared" ca="1" si="23"/>
        <v>3.41</v>
      </c>
      <c r="W16" s="14">
        <f t="shared" ca="1" si="23"/>
        <v>4.51</v>
      </c>
      <c r="X16" s="14">
        <f t="shared" ca="1" si="23"/>
        <v>4690.49</v>
      </c>
      <c r="Y16" s="14">
        <f t="shared" ca="1" si="23"/>
        <v>0</v>
      </c>
      <c r="Z16" s="14">
        <f t="shared" ca="1" si="23"/>
        <v>0</v>
      </c>
      <c r="AA16" s="14">
        <f t="shared" ca="1" si="23"/>
        <v>0</v>
      </c>
      <c r="AB16" s="14">
        <f t="shared" ca="1" si="23"/>
        <v>11.991398650353588</v>
      </c>
      <c r="AC16" s="14">
        <f t="shared" ca="1" si="23"/>
        <v>1.3899769916782259</v>
      </c>
      <c r="AD16" s="14">
        <f t="shared" ca="1" si="23"/>
        <v>4654.8500000000004</v>
      </c>
      <c r="AE16" s="14">
        <f t="shared" ca="1" si="23"/>
        <v>0</v>
      </c>
      <c r="AF16" s="14">
        <f t="shared" ca="1" si="23"/>
        <v>1.39</v>
      </c>
      <c r="AG16" s="14">
        <f t="shared" ca="1" si="23"/>
        <v>117.07</v>
      </c>
      <c r="AH16" s="14">
        <f t="shared" ca="1" si="23"/>
        <v>0.24</v>
      </c>
      <c r="AI16" s="14">
        <f t="shared" ca="1" si="23"/>
        <v>116.83</v>
      </c>
      <c r="AJ16" s="14">
        <f t="shared" ca="1" si="23"/>
        <v>0.34</v>
      </c>
      <c r="AK16" s="14">
        <f t="shared" ca="1" si="23"/>
        <v>0.57999999999999996</v>
      </c>
      <c r="AL16" s="14">
        <f t="shared" ca="1" si="23"/>
        <v>116.49</v>
      </c>
      <c r="AM16" s="14">
        <f t="shared" ca="1" si="23"/>
        <v>0.24046617486444768</v>
      </c>
      <c r="AN16" s="14">
        <f t="shared" ca="1" si="23"/>
        <v>0.75</v>
      </c>
      <c r="AO16" s="14">
        <f t="shared" ca="1" si="23"/>
        <v>1.4235847282678473</v>
      </c>
      <c r="AP16" s="14">
        <f t="shared" ca="1" si="23"/>
        <v>1.2475536822830393</v>
      </c>
      <c r="AQ16" s="14">
        <f t="shared" ca="1" si="23"/>
        <v>6.4436562780493631E-2</v>
      </c>
      <c r="AR16" s="14">
        <f t="shared" ca="1" si="23"/>
        <v>6.4436562780493631E-2</v>
      </c>
      <c r="AS16" s="14">
        <f t="shared" ca="1" si="23"/>
        <v>0.17603146772035352</v>
      </c>
      <c r="AT16" s="14">
        <f t="shared" ca="1" si="23"/>
        <v>0.17603146772035352</v>
      </c>
      <c r="AU16" s="14">
        <f t="shared" ca="1" si="23"/>
        <v>0</v>
      </c>
      <c r="AV16" s="14">
        <f t="shared" ca="1" si="23"/>
        <v>0.17572386435697043</v>
      </c>
      <c r="AW16" s="14">
        <f t="shared" ca="1" si="23"/>
        <v>9.6174012932108546E-2</v>
      </c>
      <c r="AX16" s="14">
        <f t="shared" ca="1" si="23"/>
        <v>3.1737397434671751E-2</v>
      </c>
      <c r="AY16" s="14">
        <f t="shared" ca="1" si="23"/>
        <v>0</v>
      </c>
      <c r="AZ16" s="14">
        <f t="shared" ca="1" si="23"/>
        <v>0.06</v>
      </c>
      <c r="BA16" s="14">
        <f t="shared" ca="1" si="23"/>
        <v>4.2348980705878218E-2</v>
      </c>
      <c r="BB16" s="14">
        <f t="shared" ca="1" si="23"/>
        <v>0.23365409146832727</v>
      </c>
      <c r="BC16" s="14">
        <f t="shared" ca="1" si="23"/>
        <v>0</v>
      </c>
      <c r="BD16" s="14">
        <f t="shared" ca="1" si="23"/>
        <v>0.2551173731434801</v>
      </c>
      <c r="BE16" s="14">
        <f t="shared" ca="1" si="23"/>
        <v>8.1016410425313601E-2</v>
      </c>
      <c r="BF16" s="14">
        <f t="shared" ca="1" si="23"/>
        <v>2.1628113322863334E-2</v>
      </c>
      <c r="BG16" s="14">
        <f t="shared" ca="1" si="23"/>
        <v>1.6432477430194874E-2</v>
      </c>
      <c r="BH16" s="14">
        <f t="shared" ca="1" si="23"/>
        <v>0</v>
      </c>
      <c r="BI16" s="14">
        <f t="shared" ca="1" si="23"/>
        <v>8.1016605478003323E-2</v>
      </c>
      <c r="BJ16" s="14">
        <f t="shared" ca="1" si="23"/>
        <v>8.1016410425313601E-2</v>
      </c>
      <c r="BK16" s="14">
        <f t="shared" ca="1" si="23"/>
        <v>0</v>
      </c>
      <c r="BL16" s="14">
        <f t="shared" ca="1" si="23"/>
        <v>0.24997805107101156</v>
      </c>
      <c r="BM16" s="14">
        <f t="shared" ca="1" si="23"/>
        <v>143.30000000000001</v>
      </c>
      <c r="BN16" s="14">
        <f t="shared" ca="1" si="23"/>
        <v>0</v>
      </c>
      <c r="BO16" s="14">
        <f t="shared" ca="1" si="23"/>
        <v>1.6323912157435467E-2</v>
      </c>
      <c r="BP16" s="14">
        <f t="shared" ca="1" si="23"/>
        <v>0.86087311177244852</v>
      </c>
      <c r="BQ16" s="14">
        <f t="shared" ref="BQ16:EB16" ca="1" si="24">HLOOKUP(BQ$10,INDIRECT(BQ$11),7,FALSE)</f>
        <v>0.13414866821460092</v>
      </c>
      <c r="BR16" s="14">
        <f t="shared" ca="1" si="24"/>
        <v>146.65</v>
      </c>
      <c r="BS16" s="14">
        <f t="shared" ca="1" si="24"/>
        <v>278.01</v>
      </c>
      <c r="BT16" s="14">
        <f t="shared" ca="1" si="24"/>
        <v>278.01</v>
      </c>
      <c r="BU16" s="14">
        <f t="shared" ca="1" si="24"/>
        <v>4.2348980178708785E-2</v>
      </c>
      <c r="BV16" s="14">
        <f t="shared" ca="1" si="24"/>
        <v>6.352346842297016E-3</v>
      </c>
      <c r="BW16" s="14">
        <f t="shared" ca="1" si="24"/>
        <v>0</v>
      </c>
      <c r="BX16" s="14">
        <f t="shared" ca="1" si="24"/>
        <v>0</v>
      </c>
      <c r="BY16" s="14">
        <f t="shared" ca="1" si="24"/>
        <v>0</v>
      </c>
      <c r="BZ16" s="14">
        <f t="shared" ca="1" si="24"/>
        <v>0</v>
      </c>
      <c r="CA16" s="14">
        <f t="shared" ca="1" si="24"/>
        <v>0</v>
      </c>
      <c r="CB16" s="14">
        <f t="shared" ca="1" si="24"/>
        <v>0</v>
      </c>
      <c r="CC16" s="14">
        <f t="shared" ca="1" si="24"/>
        <v>6.845540204101724E-3</v>
      </c>
      <c r="CD16" s="14">
        <f t="shared" ca="1" si="24"/>
        <v>4.1500000000000004</v>
      </c>
      <c r="CE16" s="14">
        <f t="shared" ca="1" si="24"/>
        <v>4.16</v>
      </c>
      <c r="CF16" s="14">
        <f t="shared" ca="1" si="24"/>
        <v>0</v>
      </c>
      <c r="CG16" s="14">
        <f t="shared" ca="1" si="24"/>
        <v>0.37</v>
      </c>
      <c r="CH16" s="14">
        <f t="shared" ca="1" si="24"/>
        <v>0</v>
      </c>
      <c r="CI16" s="14">
        <f t="shared" ca="1" si="24"/>
        <v>6.22</v>
      </c>
      <c r="CJ16" s="14">
        <f t="shared" ca="1" si="24"/>
        <v>0</v>
      </c>
      <c r="CK16" s="14">
        <f t="shared" ca="1" si="24"/>
        <v>0</v>
      </c>
      <c r="CL16" s="14">
        <f t="shared" ca="1" si="24"/>
        <v>6.22</v>
      </c>
      <c r="CM16" s="14">
        <f t="shared" ca="1" si="24"/>
        <v>0</v>
      </c>
      <c r="CN16" s="14">
        <f t="shared" ca="1" si="24"/>
        <v>0</v>
      </c>
      <c r="CO16" s="14">
        <f t="shared" ca="1" si="24"/>
        <v>6.22</v>
      </c>
      <c r="CP16" s="14">
        <f t="shared" ca="1" si="24"/>
        <v>0</v>
      </c>
      <c r="CQ16" s="14">
        <f t="shared" ca="1" si="24"/>
        <v>0</v>
      </c>
      <c r="CR16" s="14">
        <f t="shared" ca="1" si="24"/>
        <v>6.22</v>
      </c>
      <c r="CS16" s="14">
        <f t="shared" ca="1" si="24"/>
        <v>0</v>
      </c>
      <c r="CT16" s="14">
        <f t="shared" ca="1" si="24"/>
        <v>0</v>
      </c>
      <c r="CU16" s="14">
        <f t="shared" ca="1" si="24"/>
        <v>0</v>
      </c>
      <c r="CV16" s="14">
        <f t="shared" ca="1" si="24"/>
        <v>0</v>
      </c>
      <c r="CW16" s="14">
        <f t="shared" ca="1" si="24"/>
        <v>0</v>
      </c>
      <c r="CX16" s="14">
        <f t="shared" ca="1" si="24"/>
        <v>0</v>
      </c>
      <c r="CY16" s="14">
        <f t="shared" ca="1" si="24"/>
        <v>0</v>
      </c>
      <c r="CZ16" s="14">
        <f t="shared" ca="1" si="24"/>
        <v>0</v>
      </c>
      <c r="DA16" s="14">
        <f t="shared" ca="1" si="24"/>
        <v>0</v>
      </c>
      <c r="DB16" s="14">
        <f t="shared" ca="1" si="24"/>
        <v>0</v>
      </c>
      <c r="DC16" s="14">
        <f t="shared" ca="1" si="24"/>
        <v>0</v>
      </c>
      <c r="DD16" s="14">
        <f t="shared" ca="1" si="24"/>
        <v>0</v>
      </c>
      <c r="DE16" s="14">
        <f t="shared" ca="1" si="24"/>
        <v>0</v>
      </c>
      <c r="DF16" s="14">
        <f t="shared" ca="1" si="24"/>
        <v>0</v>
      </c>
      <c r="DG16" s="14">
        <f t="shared" ca="1" si="24"/>
        <v>0</v>
      </c>
      <c r="DH16" s="14">
        <f t="shared" ca="1" si="24"/>
        <v>0</v>
      </c>
      <c r="DI16" s="14">
        <f t="shared" ca="1" si="24"/>
        <v>0</v>
      </c>
      <c r="DJ16" s="14">
        <f t="shared" ca="1" si="24"/>
        <v>0</v>
      </c>
      <c r="DK16" s="14">
        <f t="shared" ca="1" si="24"/>
        <v>0</v>
      </c>
      <c r="DL16" s="14">
        <f t="shared" ca="1" si="24"/>
        <v>0</v>
      </c>
      <c r="DM16" s="14">
        <f t="shared" ca="1" si="24"/>
        <v>0</v>
      </c>
      <c r="DN16" s="14">
        <f t="shared" ca="1" si="24"/>
        <v>0</v>
      </c>
      <c r="DO16" s="14">
        <f t="shared" ca="1" si="24"/>
        <v>0</v>
      </c>
      <c r="DP16" s="14">
        <f t="shared" ca="1" si="24"/>
        <v>0</v>
      </c>
      <c r="DQ16" s="14">
        <f t="shared" ca="1" si="24"/>
        <v>0</v>
      </c>
      <c r="DR16" s="14">
        <f t="shared" ca="1" si="24"/>
        <v>0</v>
      </c>
      <c r="DS16" s="14">
        <f t="shared" ca="1" si="24"/>
        <v>0</v>
      </c>
      <c r="DT16" s="14">
        <f t="shared" ca="1" si="24"/>
        <v>0</v>
      </c>
      <c r="DU16" s="14">
        <f t="shared" ca="1" si="24"/>
        <v>0</v>
      </c>
      <c r="DV16" s="14">
        <f t="shared" ca="1" si="24"/>
        <v>0</v>
      </c>
      <c r="DW16" s="14">
        <f t="shared" ca="1" si="24"/>
        <v>0</v>
      </c>
      <c r="DX16" s="14">
        <f t="shared" ca="1" si="24"/>
        <v>0</v>
      </c>
      <c r="DY16" s="14">
        <f t="shared" ca="1" si="24"/>
        <v>0</v>
      </c>
      <c r="DZ16" s="14">
        <f t="shared" ca="1" si="24"/>
        <v>4522.8010000000004</v>
      </c>
      <c r="EA16" s="14">
        <f t="shared" ca="1" si="24"/>
        <v>4800.8109999999997</v>
      </c>
      <c r="EB16" s="14">
        <f t="shared" ca="1" si="24"/>
        <v>0</v>
      </c>
      <c r="EC16" s="14">
        <f t="shared" ref="EC16:GN16" ca="1" si="25">HLOOKUP(EC$10,INDIRECT(EC$11),7,FALSE)</f>
        <v>0</v>
      </c>
      <c r="ED16" s="14">
        <f t="shared" ca="1" si="25"/>
        <v>0</v>
      </c>
      <c r="EE16" s="14">
        <f t="shared" ca="1" si="25"/>
        <v>0</v>
      </c>
      <c r="EF16" s="14">
        <f t="shared" ca="1" si="25"/>
        <v>0</v>
      </c>
      <c r="EG16" s="14">
        <f t="shared" ca="1" si="25"/>
        <v>0</v>
      </c>
      <c r="EH16" s="14">
        <f t="shared" ca="1" si="25"/>
        <v>0</v>
      </c>
      <c r="EI16" s="14">
        <f t="shared" ca="1" si="25"/>
        <v>4522.8010000000004</v>
      </c>
      <c r="EJ16" s="14">
        <f t="shared" ca="1" si="25"/>
        <v>132.04920000000001</v>
      </c>
      <c r="EK16" s="14">
        <f t="shared" ca="1" si="25"/>
        <v>4522.8010000000004</v>
      </c>
      <c r="EL16" s="14">
        <f t="shared" ca="1" si="25"/>
        <v>4522.8010000000004</v>
      </c>
      <c r="EM16" s="14">
        <f t="shared" ca="1" si="25"/>
        <v>0</v>
      </c>
      <c r="EN16" s="14">
        <f t="shared" ca="1" si="25"/>
        <v>0</v>
      </c>
      <c r="EO16" s="14">
        <f t="shared" ca="1" si="25"/>
        <v>8.101908844602651E-2</v>
      </c>
      <c r="EP16" s="14">
        <f t="shared" ca="1" si="25"/>
        <v>0</v>
      </c>
      <c r="EQ16" s="14">
        <f t="shared" ca="1" si="25"/>
        <v>8.101908844602651E-2</v>
      </c>
      <c r="ER16" s="14">
        <f t="shared" ca="1" si="25"/>
        <v>0</v>
      </c>
      <c r="ES16" s="14">
        <f t="shared" ca="1" si="25"/>
        <v>132.04920000000001</v>
      </c>
      <c r="ET16" s="14">
        <f t="shared" ca="1" si="25"/>
        <v>0</v>
      </c>
      <c r="EU16" s="14">
        <f t="shared" ca="1" si="25"/>
        <v>49.32002677242626</v>
      </c>
      <c r="EV16" s="14">
        <f t="shared" ca="1" si="25"/>
        <v>8.101908844602651E-2</v>
      </c>
      <c r="EW16" s="14">
        <f t="shared" ca="1" si="25"/>
        <v>8.101908844602651E-2</v>
      </c>
      <c r="EX16" s="14">
        <f t="shared" ca="1" si="25"/>
        <v>8.101908844602651E-2</v>
      </c>
      <c r="EY16" s="14">
        <f t="shared" ca="1" si="25"/>
        <v>8.101908844602651E-2</v>
      </c>
      <c r="EZ16" s="14">
        <f t="shared" ca="1" si="25"/>
        <v>8.101908844602651E-2</v>
      </c>
      <c r="FA16" s="14">
        <f t="shared" ca="1" si="25"/>
        <v>8.101908844602651E-2</v>
      </c>
      <c r="FB16" s="14">
        <f t="shared" ca="1" si="25"/>
        <v>8.101908844602651E-2</v>
      </c>
      <c r="FC16" s="14">
        <f t="shared" ca="1" si="25"/>
        <v>8.101908844602651E-2</v>
      </c>
      <c r="FD16" s="14">
        <f t="shared" ca="1" si="25"/>
        <v>0</v>
      </c>
      <c r="FE16" s="14">
        <f t="shared" ca="1" si="25"/>
        <v>0</v>
      </c>
      <c r="FF16" s="14">
        <f t="shared" ca="1" si="25"/>
        <v>0</v>
      </c>
      <c r="FG16" s="14">
        <f t="shared" ca="1" si="25"/>
        <v>8.101908844602651E-2</v>
      </c>
      <c r="FH16" s="14">
        <f t="shared" ca="1" si="25"/>
        <v>0</v>
      </c>
      <c r="FI16" s="14">
        <f t="shared" ca="1" si="25"/>
        <v>7.9797953174491662E-2</v>
      </c>
      <c r="FJ16" s="14">
        <f t="shared" ca="1" si="25"/>
        <v>0</v>
      </c>
      <c r="FK16" s="14">
        <f t="shared" ca="1" si="25"/>
        <v>0</v>
      </c>
      <c r="FL16" s="14">
        <f t="shared" ca="1" si="25"/>
        <v>0</v>
      </c>
      <c r="FM16" s="14">
        <f t="shared" ca="1" si="25"/>
        <v>0</v>
      </c>
      <c r="FN16" s="14">
        <f t="shared" ca="1" si="25"/>
        <v>0</v>
      </c>
      <c r="FO16" s="14">
        <f t="shared" ca="1" si="25"/>
        <v>0</v>
      </c>
      <c r="FP16" s="14">
        <f t="shared" ca="1" si="25"/>
        <v>0</v>
      </c>
      <c r="FQ16" s="14">
        <f t="shared" ca="1" si="25"/>
        <v>0</v>
      </c>
      <c r="FR16" s="14">
        <f t="shared" ca="1" si="25"/>
        <v>0</v>
      </c>
      <c r="FS16" s="14">
        <f t="shared" ca="1" si="25"/>
        <v>0</v>
      </c>
      <c r="FT16" s="14">
        <f t="shared" ca="1" si="25"/>
        <v>0</v>
      </c>
      <c r="FU16" s="14">
        <f t="shared" ca="1" si="25"/>
        <v>0</v>
      </c>
      <c r="FV16" s="14">
        <f t="shared" ca="1" si="25"/>
        <v>0</v>
      </c>
      <c r="FW16" s="14">
        <f t="shared" ca="1" si="25"/>
        <v>0</v>
      </c>
      <c r="FX16" s="14">
        <f t="shared" ca="1" si="25"/>
        <v>0</v>
      </c>
      <c r="FY16" s="14">
        <f t="shared" ca="1" si="25"/>
        <v>0</v>
      </c>
      <c r="FZ16" s="14">
        <f t="shared" ca="1" si="25"/>
        <v>0</v>
      </c>
      <c r="GA16" s="14">
        <f t="shared" ca="1" si="25"/>
        <v>0</v>
      </c>
      <c r="GB16" s="14">
        <f t="shared" ca="1" si="25"/>
        <v>0</v>
      </c>
      <c r="GC16" s="14">
        <f t="shared" ca="1" si="25"/>
        <v>0</v>
      </c>
      <c r="GD16" s="14">
        <f t="shared" ca="1" si="25"/>
        <v>0</v>
      </c>
      <c r="GE16" s="14">
        <f t="shared" ca="1" si="25"/>
        <v>0</v>
      </c>
      <c r="GF16" s="14">
        <f t="shared" ca="1" si="25"/>
        <v>0</v>
      </c>
      <c r="GG16" s="14">
        <f t="shared" ca="1" si="25"/>
        <v>0</v>
      </c>
      <c r="GH16" s="14">
        <f t="shared" ca="1" si="25"/>
        <v>0</v>
      </c>
      <c r="GI16" s="14">
        <f t="shared" ca="1" si="25"/>
        <v>0</v>
      </c>
      <c r="GJ16" s="14">
        <f t="shared" ca="1" si="25"/>
        <v>0</v>
      </c>
      <c r="GK16" s="14">
        <f t="shared" ca="1" si="25"/>
        <v>0</v>
      </c>
      <c r="GL16" s="14">
        <f t="shared" ca="1" si="25"/>
        <v>0</v>
      </c>
      <c r="GM16" s="14">
        <f t="shared" ca="1" si="25"/>
        <v>0</v>
      </c>
      <c r="GN16" s="14">
        <f t="shared" ca="1" si="25"/>
        <v>0</v>
      </c>
      <c r="GO16" s="14">
        <f t="shared" ref="GO16:HO16" ca="1" si="26">HLOOKUP(GO$10,INDIRECT(GO$11),7,FALSE)</f>
        <v>0</v>
      </c>
      <c r="GP16" s="14">
        <f t="shared" ca="1" si="26"/>
        <v>0</v>
      </c>
      <c r="GQ16" s="14">
        <f t="shared" ca="1" si="26"/>
        <v>0</v>
      </c>
      <c r="GR16" s="14">
        <f t="shared" ca="1" si="26"/>
        <v>0</v>
      </c>
      <c r="GS16" s="14">
        <f t="shared" ca="1" si="26"/>
        <v>0</v>
      </c>
      <c r="GT16" s="14">
        <f t="shared" ca="1" si="26"/>
        <v>0</v>
      </c>
      <c r="GU16" s="14">
        <f t="shared" ca="1" si="26"/>
        <v>0</v>
      </c>
      <c r="GV16" s="14">
        <f t="shared" ca="1" si="26"/>
        <v>0</v>
      </c>
      <c r="GW16" s="14">
        <f t="shared" ca="1" si="26"/>
        <v>0</v>
      </c>
      <c r="GX16" s="14">
        <f t="shared" ca="1" si="26"/>
        <v>0</v>
      </c>
      <c r="GY16" s="14">
        <f t="shared" ca="1" si="26"/>
        <v>0</v>
      </c>
      <c r="GZ16" s="14">
        <f t="shared" ca="1" si="26"/>
        <v>0</v>
      </c>
      <c r="HA16" s="14">
        <f t="shared" ca="1" si="26"/>
        <v>0</v>
      </c>
      <c r="HB16" s="14">
        <f t="shared" ca="1" si="26"/>
        <v>0</v>
      </c>
      <c r="HC16" s="14">
        <f t="shared" ca="1" si="26"/>
        <v>0</v>
      </c>
      <c r="HD16" s="14">
        <f t="shared" ca="1" si="26"/>
        <v>0</v>
      </c>
      <c r="HE16" s="14">
        <f t="shared" ca="1" si="26"/>
        <v>0</v>
      </c>
      <c r="HF16" s="14">
        <f t="shared" ca="1" si="26"/>
        <v>0</v>
      </c>
      <c r="HG16" s="14">
        <f t="shared" ca="1" si="26"/>
        <v>0</v>
      </c>
      <c r="HH16" s="14">
        <f t="shared" ca="1" si="26"/>
        <v>0</v>
      </c>
      <c r="HI16" s="14">
        <f t="shared" ca="1" si="26"/>
        <v>0</v>
      </c>
      <c r="HJ16" s="14">
        <f t="shared" ca="1" si="26"/>
        <v>0</v>
      </c>
      <c r="HK16" s="14">
        <f t="shared" ca="1" si="26"/>
        <v>0</v>
      </c>
      <c r="HL16" s="14">
        <f t="shared" ca="1" si="26"/>
        <v>0</v>
      </c>
      <c r="HM16" s="14">
        <f t="shared" ca="1" si="26"/>
        <v>0</v>
      </c>
      <c r="HN16" s="14">
        <f t="shared" ca="1" si="26"/>
        <v>0</v>
      </c>
      <c r="HO16" s="14">
        <f t="shared" ca="1" si="26"/>
        <v>0</v>
      </c>
      <c r="HP16" s="14"/>
      <c r="HQ16" s="14"/>
      <c r="HR16" s="14"/>
      <c r="HS16" s="14"/>
      <c r="HT16" s="14"/>
      <c r="HU16" s="14"/>
      <c r="HV16" s="14"/>
      <c r="HW16" s="14"/>
      <c r="HX16" s="14"/>
      <c r="HY16" s="14"/>
      <c r="HZ16" s="14"/>
    </row>
    <row r="17" spans="1:234" s="12" customFormat="1" ht="12" customHeight="1" x14ac:dyDescent="0.15">
      <c r="A17" s="17" t="s">
        <v>465</v>
      </c>
      <c r="B17" s="16" t="s">
        <v>176</v>
      </c>
      <c r="C17" s="14">
        <f ca="1">HLOOKUP(C$10,INDIRECT(C$11),8,FALSE)</f>
        <v>0</v>
      </c>
      <c r="D17" s="14">
        <f ca="1">HLOOKUP(D$10,INDIRECT(D$11),8,FALSE)</f>
        <v>0.13808902776183091</v>
      </c>
      <c r="E17" s="14">
        <f t="shared" ref="E17:BP17" ca="1" si="27">HLOOKUP(E$10,INDIRECT(E$11),8,FALSE)</f>
        <v>0</v>
      </c>
      <c r="F17" s="14">
        <f t="shared" ca="1" si="27"/>
        <v>2.3141901763234163</v>
      </c>
      <c r="G17" s="14">
        <f t="shared" ca="1" si="27"/>
        <v>1.3897916389060485</v>
      </c>
      <c r="H17" s="14">
        <f t="shared" ca="1" si="27"/>
        <v>0</v>
      </c>
      <c r="I17" s="14">
        <f t="shared" ca="1" si="27"/>
        <v>1.5166187440430192E-2</v>
      </c>
      <c r="J17" s="14">
        <f t="shared" ca="1" si="27"/>
        <v>0.12292277440466214</v>
      </c>
      <c r="K17" s="14">
        <f t="shared" ca="1" si="27"/>
        <v>0.13808902776183091</v>
      </c>
      <c r="L17" s="14">
        <f t="shared" ca="1" si="27"/>
        <v>0</v>
      </c>
      <c r="M17" s="14">
        <f t="shared" ca="1" si="27"/>
        <v>3.719147860301991</v>
      </c>
      <c r="N17" s="14">
        <f t="shared" ca="1" si="27"/>
        <v>0</v>
      </c>
      <c r="O17" s="14">
        <f t="shared" ca="1" si="27"/>
        <v>121.28</v>
      </c>
      <c r="P17" s="14">
        <f t="shared" ca="1" si="27"/>
        <v>4.6450426393636794</v>
      </c>
      <c r="Q17" s="14">
        <f t="shared" ca="1" si="27"/>
        <v>163.44</v>
      </c>
      <c r="R17" s="14">
        <f t="shared" ca="1" si="27"/>
        <v>67.290000000000006</v>
      </c>
      <c r="S17" s="14">
        <f t="shared" ca="1" si="27"/>
        <v>96.15</v>
      </c>
      <c r="T17" s="14">
        <f t="shared" ca="1" si="27"/>
        <v>37.81</v>
      </c>
      <c r="U17" s="14">
        <f t="shared" ca="1" si="27"/>
        <v>58.33</v>
      </c>
      <c r="V17" s="14">
        <f t="shared" ca="1" si="27"/>
        <v>16.170000000000002</v>
      </c>
      <c r="W17" s="14">
        <f t="shared" ca="1" si="27"/>
        <v>21.41</v>
      </c>
      <c r="X17" s="14">
        <f t="shared" ca="1" si="27"/>
        <v>20.75</v>
      </c>
      <c r="Y17" s="14">
        <f t="shared" ca="1" si="27"/>
        <v>0</v>
      </c>
      <c r="Z17" s="14">
        <f t="shared" ca="1" si="27"/>
        <v>0</v>
      </c>
      <c r="AA17" s="14">
        <f t="shared" ca="1" si="27"/>
        <v>0</v>
      </c>
      <c r="AB17" s="14">
        <f t="shared" ca="1" si="27"/>
        <v>2.3846821115310557</v>
      </c>
      <c r="AC17" s="14">
        <f t="shared" ca="1" si="27"/>
        <v>9.2663157826134199E-2</v>
      </c>
      <c r="AD17" s="14">
        <f t="shared" ca="1" si="27"/>
        <v>14.15</v>
      </c>
      <c r="AE17" s="14">
        <f t="shared" ca="1" si="27"/>
        <v>0</v>
      </c>
      <c r="AF17" s="14">
        <f t="shared" ca="1" si="27"/>
        <v>8.35</v>
      </c>
      <c r="AG17" s="14">
        <f t="shared" ca="1" si="27"/>
        <v>4.0199999999999996</v>
      </c>
      <c r="AH17" s="14">
        <f t="shared" ca="1" si="27"/>
        <v>3.3</v>
      </c>
      <c r="AI17" s="14">
        <f t="shared" ca="1" si="27"/>
        <v>0.72</v>
      </c>
      <c r="AJ17" s="14">
        <f t="shared" ca="1" si="27"/>
        <v>0.63</v>
      </c>
      <c r="AK17" s="14">
        <f t="shared" ca="1" si="27"/>
        <v>3.93</v>
      </c>
      <c r="AL17" s="14">
        <f t="shared" ca="1" si="27"/>
        <v>0.09</v>
      </c>
      <c r="AM17" s="14">
        <f t="shared" ca="1" si="27"/>
        <v>1.7124758590272446</v>
      </c>
      <c r="AN17" s="14">
        <f t="shared" ca="1" si="27"/>
        <v>3.79</v>
      </c>
      <c r="AO17" s="14">
        <f t="shared" ca="1" si="27"/>
        <v>2.1324568630134237</v>
      </c>
      <c r="AP17" s="14">
        <f t="shared" ca="1" si="27"/>
        <v>2.1245173071506853</v>
      </c>
      <c r="AQ17" s="14">
        <f t="shared" ca="1" si="27"/>
        <v>1.7046356746027513</v>
      </c>
      <c r="AR17" s="14">
        <f t="shared" ca="1" si="27"/>
        <v>1.7046356746027513</v>
      </c>
      <c r="AS17" s="14">
        <f t="shared" ca="1" si="27"/>
        <v>7.9384540791005744E-3</v>
      </c>
      <c r="AT17" s="14">
        <f t="shared" ca="1" si="27"/>
        <v>7.9384540791005744E-3</v>
      </c>
      <c r="AU17" s="14">
        <f t="shared" ca="1" si="27"/>
        <v>0</v>
      </c>
      <c r="AV17" s="14">
        <f t="shared" ca="1" si="27"/>
        <v>0</v>
      </c>
      <c r="AW17" s="14">
        <f t="shared" ca="1" si="27"/>
        <v>2.5442325444979144</v>
      </c>
      <c r="AX17" s="14">
        <f t="shared" ca="1" si="27"/>
        <v>0.83959688043855196</v>
      </c>
      <c r="AY17" s="14">
        <f t="shared" ca="1" si="27"/>
        <v>0</v>
      </c>
      <c r="AZ17" s="14">
        <f t="shared" ca="1" si="27"/>
        <v>0.18</v>
      </c>
      <c r="BA17" s="14">
        <f t="shared" ca="1" si="27"/>
        <v>1.6350489931502858</v>
      </c>
      <c r="BB17" s="14">
        <f t="shared" ca="1" si="27"/>
        <v>1.6440065529082819E-2</v>
      </c>
      <c r="BC17" s="14">
        <f t="shared" ca="1" si="27"/>
        <v>0</v>
      </c>
      <c r="BD17" s="14">
        <f t="shared" ca="1" si="27"/>
        <v>8.5168546769422926E-2</v>
      </c>
      <c r="BE17" s="14">
        <f t="shared" ca="1" si="27"/>
        <v>0.22361588930117779</v>
      </c>
      <c r="BF17" s="14">
        <f t="shared" ca="1" si="27"/>
        <v>0.28138923078966771</v>
      </c>
      <c r="BG17" s="14">
        <f t="shared" ca="1" si="27"/>
        <v>0.2137923663416898</v>
      </c>
      <c r="BH17" s="14">
        <f t="shared" ca="1" si="27"/>
        <v>6.7596864447977953E-2</v>
      </c>
      <c r="BI17" s="14">
        <f t="shared" ca="1" si="27"/>
        <v>0.22361541484868924</v>
      </c>
      <c r="BJ17" s="14">
        <f t="shared" ca="1" si="27"/>
        <v>0.22361588930117779</v>
      </c>
      <c r="BK17" s="14">
        <f t="shared" ca="1" si="27"/>
        <v>0</v>
      </c>
      <c r="BL17" s="14">
        <f t="shared" ca="1" si="27"/>
        <v>1.7588651892292483E-2</v>
      </c>
      <c r="BM17" s="14">
        <f t="shared" ca="1" si="27"/>
        <v>216.33</v>
      </c>
      <c r="BN17" s="14">
        <f t="shared" ca="1" si="27"/>
        <v>0</v>
      </c>
      <c r="BO17" s="14">
        <f t="shared" ca="1" si="27"/>
        <v>0</v>
      </c>
      <c r="BP17" s="14">
        <f t="shared" ca="1" si="27"/>
        <v>448.42019974049106</v>
      </c>
      <c r="BQ17" s="14">
        <f t="shared" ref="BQ17:EB17" ca="1" si="28">HLOOKUP(BQ$10,INDIRECT(BQ$11),8,FALSE)</f>
        <v>69.876699115199386</v>
      </c>
      <c r="BR17" s="14">
        <f t="shared" ca="1" si="28"/>
        <v>30.45</v>
      </c>
      <c r="BS17" s="14">
        <f t="shared" ca="1" si="28"/>
        <v>30.449580000000001</v>
      </c>
      <c r="BT17" s="14">
        <f t="shared" ca="1" si="28"/>
        <v>30.449580000000001</v>
      </c>
      <c r="BU17" s="14">
        <f t="shared" ca="1" si="28"/>
        <v>1.6350490458672289</v>
      </c>
      <c r="BV17" s="14">
        <f t="shared" ca="1" si="28"/>
        <v>0.24525735951593147</v>
      </c>
      <c r="BW17" s="14">
        <f t="shared" ca="1" si="28"/>
        <v>1.1280254994690719</v>
      </c>
      <c r="BX17" s="14">
        <f t="shared" ca="1" si="28"/>
        <v>2.1188121726137477E-2</v>
      </c>
      <c r="BY17" s="14">
        <f t="shared" ca="1" si="28"/>
        <v>9.454466453832465</v>
      </c>
      <c r="BZ17" s="14">
        <f t="shared" ca="1" si="28"/>
        <v>0</v>
      </c>
      <c r="CA17" s="14">
        <f t="shared" ca="1" si="28"/>
        <v>9.454466453832465</v>
      </c>
      <c r="CB17" s="14">
        <f t="shared" ca="1" si="28"/>
        <v>2.1289391574935639E-2</v>
      </c>
      <c r="CC17" s="14">
        <f t="shared" ca="1" si="28"/>
        <v>1.3740256090713789</v>
      </c>
      <c r="CD17" s="14">
        <f t="shared" ca="1" si="28"/>
        <v>19.68</v>
      </c>
      <c r="CE17" s="14">
        <f t="shared" ca="1" si="28"/>
        <v>20.34</v>
      </c>
      <c r="CF17" s="14">
        <f t="shared" ca="1" si="28"/>
        <v>0</v>
      </c>
      <c r="CG17" s="14">
        <f t="shared" ca="1" si="28"/>
        <v>1.73</v>
      </c>
      <c r="CH17" s="14">
        <f t="shared" ca="1" si="28"/>
        <v>0</v>
      </c>
      <c r="CI17" s="14">
        <f t="shared" ca="1" si="28"/>
        <v>215.9</v>
      </c>
      <c r="CJ17" s="14">
        <f t="shared" ca="1" si="28"/>
        <v>0</v>
      </c>
      <c r="CK17" s="14">
        <f t="shared" ca="1" si="28"/>
        <v>0</v>
      </c>
      <c r="CL17" s="14">
        <f t="shared" ca="1" si="28"/>
        <v>215.9</v>
      </c>
      <c r="CM17" s="14">
        <f t="shared" ca="1" si="28"/>
        <v>0</v>
      </c>
      <c r="CN17" s="14">
        <f t="shared" ca="1" si="28"/>
        <v>0</v>
      </c>
      <c r="CO17" s="14">
        <f t="shared" ca="1" si="28"/>
        <v>215.9</v>
      </c>
      <c r="CP17" s="14">
        <f t="shared" ca="1" si="28"/>
        <v>0</v>
      </c>
      <c r="CQ17" s="14">
        <f t="shared" ca="1" si="28"/>
        <v>0</v>
      </c>
      <c r="CR17" s="14">
        <f t="shared" ca="1" si="28"/>
        <v>215.9</v>
      </c>
      <c r="CS17" s="14">
        <f t="shared" ca="1" si="28"/>
        <v>0</v>
      </c>
      <c r="CT17" s="14">
        <f t="shared" ca="1" si="28"/>
        <v>0</v>
      </c>
      <c r="CU17" s="14">
        <f t="shared" ca="1" si="28"/>
        <v>0</v>
      </c>
      <c r="CV17" s="14">
        <f t="shared" ca="1" si="28"/>
        <v>0</v>
      </c>
      <c r="CW17" s="14">
        <f t="shared" ca="1" si="28"/>
        <v>0</v>
      </c>
      <c r="CX17" s="14">
        <f t="shared" ca="1" si="28"/>
        <v>0</v>
      </c>
      <c r="CY17" s="14">
        <f t="shared" ca="1" si="28"/>
        <v>0</v>
      </c>
      <c r="CZ17" s="14">
        <f t="shared" ca="1" si="28"/>
        <v>0</v>
      </c>
      <c r="DA17" s="14">
        <f t="shared" ca="1" si="28"/>
        <v>0</v>
      </c>
      <c r="DB17" s="14">
        <f t="shared" ca="1" si="28"/>
        <v>0</v>
      </c>
      <c r="DC17" s="14">
        <f t="shared" ca="1" si="28"/>
        <v>0</v>
      </c>
      <c r="DD17" s="14">
        <f t="shared" ca="1" si="28"/>
        <v>0</v>
      </c>
      <c r="DE17" s="14">
        <f t="shared" ca="1" si="28"/>
        <v>0</v>
      </c>
      <c r="DF17" s="14">
        <f t="shared" ca="1" si="28"/>
        <v>0</v>
      </c>
      <c r="DG17" s="14">
        <f t="shared" ca="1" si="28"/>
        <v>0</v>
      </c>
      <c r="DH17" s="14">
        <f t="shared" ca="1" si="28"/>
        <v>0</v>
      </c>
      <c r="DI17" s="14">
        <f t="shared" ca="1" si="28"/>
        <v>0</v>
      </c>
      <c r="DJ17" s="14">
        <f t="shared" ca="1" si="28"/>
        <v>0</v>
      </c>
      <c r="DK17" s="14">
        <f t="shared" ca="1" si="28"/>
        <v>0</v>
      </c>
      <c r="DL17" s="14">
        <f t="shared" ca="1" si="28"/>
        <v>0</v>
      </c>
      <c r="DM17" s="14">
        <f t="shared" ca="1" si="28"/>
        <v>0</v>
      </c>
      <c r="DN17" s="14">
        <f t="shared" ca="1" si="28"/>
        <v>0</v>
      </c>
      <c r="DO17" s="14">
        <f t="shared" ca="1" si="28"/>
        <v>0</v>
      </c>
      <c r="DP17" s="14">
        <f t="shared" ca="1" si="28"/>
        <v>0</v>
      </c>
      <c r="DQ17" s="14">
        <f t="shared" ca="1" si="28"/>
        <v>0</v>
      </c>
      <c r="DR17" s="14">
        <f t="shared" ca="1" si="28"/>
        <v>0</v>
      </c>
      <c r="DS17" s="14">
        <f t="shared" ca="1" si="28"/>
        <v>0</v>
      </c>
      <c r="DT17" s="14">
        <f t="shared" ca="1" si="28"/>
        <v>0</v>
      </c>
      <c r="DU17" s="14">
        <f t="shared" ca="1" si="28"/>
        <v>0</v>
      </c>
      <c r="DV17" s="14">
        <f t="shared" ca="1" si="28"/>
        <v>0</v>
      </c>
      <c r="DW17" s="14">
        <f t="shared" ca="1" si="28"/>
        <v>0</v>
      </c>
      <c r="DX17" s="14">
        <f t="shared" ca="1" si="28"/>
        <v>0</v>
      </c>
      <c r="DY17" s="14">
        <f t="shared" ca="1" si="28"/>
        <v>0</v>
      </c>
      <c r="DZ17" s="14">
        <f t="shared" ca="1" si="28"/>
        <v>13.74859</v>
      </c>
      <c r="EA17" s="14">
        <f t="shared" ca="1" si="28"/>
        <v>44.198169999999998</v>
      </c>
      <c r="EB17" s="14">
        <f t="shared" ca="1" si="28"/>
        <v>0</v>
      </c>
      <c r="EC17" s="14">
        <f t="shared" ref="EC17:GN17" ca="1" si="29">HLOOKUP(EC$10,INDIRECT(EC$11),8,FALSE)</f>
        <v>0</v>
      </c>
      <c r="ED17" s="14">
        <f t="shared" ca="1" si="29"/>
        <v>0</v>
      </c>
      <c r="EE17" s="14">
        <f t="shared" ca="1" si="29"/>
        <v>0</v>
      </c>
      <c r="EF17" s="14">
        <f t="shared" ca="1" si="29"/>
        <v>0</v>
      </c>
      <c r="EG17" s="14">
        <f t="shared" ca="1" si="29"/>
        <v>0</v>
      </c>
      <c r="EH17" s="14">
        <f t="shared" ca="1" si="29"/>
        <v>0</v>
      </c>
      <c r="EI17" s="14">
        <f t="shared" ca="1" si="29"/>
        <v>13.74859</v>
      </c>
      <c r="EJ17" s="14">
        <f t="shared" ca="1" si="29"/>
        <v>0.4014085</v>
      </c>
      <c r="EK17" s="14">
        <f t="shared" ca="1" si="29"/>
        <v>13.74859</v>
      </c>
      <c r="EL17" s="14">
        <f t="shared" ca="1" si="29"/>
        <v>13.74859</v>
      </c>
      <c r="EM17" s="14">
        <f t="shared" ca="1" si="29"/>
        <v>0</v>
      </c>
      <c r="EN17" s="14">
        <f t="shared" ca="1" si="29"/>
        <v>0</v>
      </c>
      <c r="EO17" s="14">
        <f t="shared" ca="1" si="29"/>
        <v>0</v>
      </c>
      <c r="EP17" s="14">
        <f t="shared" ca="1" si="29"/>
        <v>0</v>
      </c>
      <c r="EQ17" s="14">
        <f t="shared" ca="1" si="29"/>
        <v>0</v>
      </c>
      <c r="ER17" s="14">
        <f t="shared" ca="1" si="29"/>
        <v>0</v>
      </c>
      <c r="ES17" s="14">
        <f t="shared" ca="1" si="29"/>
        <v>0.4014085</v>
      </c>
      <c r="ET17" s="14">
        <f t="shared" ca="1" si="29"/>
        <v>0</v>
      </c>
      <c r="EU17" s="14">
        <f t="shared" ca="1" si="29"/>
        <v>0</v>
      </c>
      <c r="EV17" s="14">
        <f t="shared" ca="1" si="29"/>
        <v>0</v>
      </c>
      <c r="EW17" s="14">
        <f t="shared" ca="1" si="29"/>
        <v>0</v>
      </c>
      <c r="EX17" s="14">
        <f t="shared" ca="1" si="29"/>
        <v>0</v>
      </c>
      <c r="EY17" s="14">
        <f t="shared" ca="1" si="29"/>
        <v>0</v>
      </c>
      <c r="EZ17" s="14">
        <f t="shared" ca="1" si="29"/>
        <v>0</v>
      </c>
      <c r="FA17" s="14">
        <f t="shared" ca="1" si="29"/>
        <v>0</v>
      </c>
      <c r="FB17" s="14">
        <f t="shared" ca="1" si="29"/>
        <v>0</v>
      </c>
      <c r="FC17" s="14">
        <f t="shared" ca="1" si="29"/>
        <v>0</v>
      </c>
      <c r="FD17" s="14">
        <f t="shared" ca="1" si="29"/>
        <v>0</v>
      </c>
      <c r="FE17" s="14">
        <f t="shared" ca="1" si="29"/>
        <v>0</v>
      </c>
      <c r="FF17" s="14">
        <f t="shared" ca="1" si="29"/>
        <v>0</v>
      </c>
      <c r="FG17" s="14">
        <f t="shared" ca="1" si="29"/>
        <v>0</v>
      </c>
      <c r="FH17" s="14">
        <f t="shared" ca="1" si="29"/>
        <v>0</v>
      </c>
      <c r="FI17" s="14">
        <f t="shared" ca="1" si="29"/>
        <v>0</v>
      </c>
      <c r="FJ17" s="14">
        <f t="shared" ca="1" si="29"/>
        <v>0</v>
      </c>
      <c r="FK17" s="14">
        <f t="shared" ca="1" si="29"/>
        <v>0</v>
      </c>
      <c r="FL17" s="14">
        <f t="shared" ca="1" si="29"/>
        <v>0</v>
      </c>
      <c r="FM17" s="14">
        <f t="shared" ca="1" si="29"/>
        <v>0</v>
      </c>
      <c r="FN17" s="14">
        <f t="shared" ca="1" si="29"/>
        <v>0</v>
      </c>
      <c r="FO17" s="14">
        <f t="shared" ca="1" si="29"/>
        <v>0</v>
      </c>
      <c r="FP17" s="14">
        <f t="shared" ca="1" si="29"/>
        <v>0</v>
      </c>
      <c r="FQ17" s="14">
        <f t="shared" ca="1" si="29"/>
        <v>0</v>
      </c>
      <c r="FR17" s="14">
        <f t="shared" ca="1" si="29"/>
        <v>0</v>
      </c>
      <c r="FS17" s="14">
        <f t="shared" ca="1" si="29"/>
        <v>0</v>
      </c>
      <c r="FT17" s="14">
        <f t="shared" ca="1" si="29"/>
        <v>0</v>
      </c>
      <c r="FU17" s="14">
        <f t="shared" ca="1" si="29"/>
        <v>0</v>
      </c>
      <c r="FV17" s="14">
        <f t="shared" ca="1" si="29"/>
        <v>0</v>
      </c>
      <c r="FW17" s="14">
        <f t="shared" ca="1" si="29"/>
        <v>0</v>
      </c>
      <c r="FX17" s="14">
        <f t="shared" ca="1" si="29"/>
        <v>0</v>
      </c>
      <c r="FY17" s="14">
        <f t="shared" ca="1" si="29"/>
        <v>0</v>
      </c>
      <c r="FZ17" s="14">
        <f t="shared" ca="1" si="29"/>
        <v>0</v>
      </c>
      <c r="GA17" s="14">
        <f t="shared" ca="1" si="29"/>
        <v>0</v>
      </c>
      <c r="GB17" s="14">
        <f t="shared" ca="1" si="29"/>
        <v>0</v>
      </c>
      <c r="GC17" s="14">
        <f t="shared" ca="1" si="29"/>
        <v>0</v>
      </c>
      <c r="GD17" s="14">
        <f t="shared" ca="1" si="29"/>
        <v>0</v>
      </c>
      <c r="GE17" s="14">
        <f t="shared" ca="1" si="29"/>
        <v>0</v>
      </c>
      <c r="GF17" s="14">
        <f t="shared" ca="1" si="29"/>
        <v>0</v>
      </c>
      <c r="GG17" s="14">
        <f t="shared" ca="1" si="29"/>
        <v>0</v>
      </c>
      <c r="GH17" s="14">
        <f t="shared" ca="1" si="29"/>
        <v>0</v>
      </c>
      <c r="GI17" s="14">
        <f t="shared" ca="1" si="29"/>
        <v>0</v>
      </c>
      <c r="GJ17" s="14">
        <f t="shared" ca="1" si="29"/>
        <v>0</v>
      </c>
      <c r="GK17" s="14">
        <f t="shared" ca="1" si="29"/>
        <v>0</v>
      </c>
      <c r="GL17" s="14">
        <f t="shared" ca="1" si="29"/>
        <v>0</v>
      </c>
      <c r="GM17" s="14">
        <f t="shared" ca="1" si="29"/>
        <v>0</v>
      </c>
      <c r="GN17" s="14">
        <f t="shared" ca="1" si="29"/>
        <v>0</v>
      </c>
      <c r="GO17" s="14">
        <f t="shared" ref="GO17:HO17" ca="1" si="30">HLOOKUP(GO$10,INDIRECT(GO$11),8,FALSE)</f>
        <v>0</v>
      </c>
      <c r="GP17" s="14">
        <f t="shared" ca="1" si="30"/>
        <v>0</v>
      </c>
      <c r="GQ17" s="14">
        <f t="shared" ca="1" si="30"/>
        <v>0</v>
      </c>
      <c r="GR17" s="14">
        <f t="shared" ca="1" si="30"/>
        <v>0</v>
      </c>
      <c r="GS17" s="14">
        <f t="shared" ca="1" si="30"/>
        <v>0</v>
      </c>
      <c r="GT17" s="14">
        <f t="shared" ca="1" si="30"/>
        <v>0</v>
      </c>
      <c r="GU17" s="14">
        <f t="shared" ca="1" si="30"/>
        <v>0</v>
      </c>
      <c r="GV17" s="14">
        <f t="shared" ca="1" si="30"/>
        <v>0</v>
      </c>
      <c r="GW17" s="14">
        <f t="shared" ca="1" si="30"/>
        <v>0</v>
      </c>
      <c r="GX17" s="14">
        <f t="shared" ca="1" si="30"/>
        <v>0</v>
      </c>
      <c r="GY17" s="14">
        <f t="shared" ca="1" si="30"/>
        <v>0</v>
      </c>
      <c r="GZ17" s="14">
        <f t="shared" ca="1" si="30"/>
        <v>0</v>
      </c>
      <c r="HA17" s="14">
        <f t="shared" ca="1" si="30"/>
        <v>0</v>
      </c>
      <c r="HB17" s="14">
        <f t="shared" ca="1" si="30"/>
        <v>0</v>
      </c>
      <c r="HC17" s="14">
        <f t="shared" ca="1" si="30"/>
        <v>0</v>
      </c>
      <c r="HD17" s="14">
        <f t="shared" ca="1" si="30"/>
        <v>0</v>
      </c>
      <c r="HE17" s="14">
        <f t="shared" ca="1" si="30"/>
        <v>0</v>
      </c>
      <c r="HF17" s="14">
        <f t="shared" ca="1" si="30"/>
        <v>0</v>
      </c>
      <c r="HG17" s="14">
        <f t="shared" ca="1" si="30"/>
        <v>0</v>
      </c>
      <c r="HH17" s="14">
        <f t="shared" ca="1" si="30"/>
        <v>0</v>
      </c>
      <c r="HI17" s="14">
        <f t="shared" ca="1" si="30"/>
        <v>0</v>
      </c>
      <c r="HJ17" s="14">
        <f t="shared" ca="1" si="30"/>
        <v>0</v>
      </c>
      <c r="HK17" s="14">
        <f t="shared" ca="1" si="30"/>
        <v>0</v>
      </c>
      <c r="HL17" s="14">
        <f t="shared" ca="1" si="30"/>
        <v>0</v>
      </c>
      <c r="HM17" s="14">
        <f t="shared" ca="1" si="30"/>
        <v>0</v>
      </c>
      <c r="HN17" s="14">
        <f t="shared" ca="1" si="30"/>
        <v>0</v>
      </c>
      <c r="HO17" s="14">
        <f t="shared" ca="1" si="30"/>
        <v>0</v>
      </c>
      <c r="HP17" s="14"/>
      <c r="HQ17" s="14"/>
      <c r="HR17" s="14"/>
      <c r="HS17" s="14"/>
      <c r="HT17" s="14"/>
      <c r="HU17" s="14"/>
      <c r="HV17" s="14"/>
      <c r="HW17" s="14"/>
      <c r="HX17" s="14"/>
      <c r="HY17" s="14"/>
      <c r="HZ17" s="14"/>
    </row>
    <row r="18" spans="1:234" s="12" customFormat="1" ht="12" customHeight="1" x14ac:dyDescent="0.15">
      <c r="A18" s="17" t="s">
        <v>178</v>
      </c>
      <c r="B18" s="16" t="s">
        <v>176</v>
      </c>
      <c r="C18" s="14">
        <f ca="1">HLOOKUP(C$10,INDIRECT(C$11),9,FALSE)</f>
        <v>15425.328665688321</v>
      </c>
      <c r="D18" s="14">
        <f ca="1">HLOOKUP(D$10,INDIRECT(D$11),9,FALSE)</f>
        <v>7.3946530633714896E-2</v>
      </c>
      <c r="E18" s="14">
        <f t="shared" ref="E18:BP18" ca="1" si="31">HLOOKUP(E$10,INDIRECT(E$11),9,FALSE)</f>
        <v>0</v>
      </c>
      <c r="F18" s="14">
        <f t="shared" ca="1" si="31"/>
        <v>6.9503177644945353</v>
      </c>
      <c r="G18" s="14">
        <f t="shared" ca="1" si="31"/>
        <v>1.3839705286075932</v>
      </c>
      <c r="H18" s="14">
        <f t="shared" ca="1" si="31"/>
        <v>16.76107</v>
      </c>
      <c r="I18" s="14">
        <f t="shared" ca="1" si="31"/>
        <v>3.8107760292296303E-2</v>
      </c>
      <c r="J18" s="14">
        <f t="shared" ca="1" si="31"/>
        <v>3.5838717624475422E-2</v>
      </c>
      <c r="K18" s="14">
        <f t="shared" ca="1" si="31"/>
        <v>7.3946530633714896E-2</v>
      </c>
      <c r="L18" s="14">
        <f t="shared" ca="1" si="31"/>
        <v>0</v>
      </c>
      <c r="M18" s="14">
        <f t="shared" ca="1" si="31"/>
        <v>15433.700116263341</v>
      </c>
      <c r="N18" s="14">
        <f t="shared" ca="1" si="31"/>
        <v>0</v>
      </c>
      <c r="O18" s="14">
        <f t="shared" ca="1" si="31"/>
        <v>66.63</v>
      </c>
      <c r="P18" s="14">
        <f t="shared" ca="1" si="31"/>
        <v>4.0011316393136038</v>
      </c>
      <c r="Q18" s="14">
        <f t="shared" ca="1" si="31"/>
        <v>78.36</v>
      </c>
      <c r="R18" s="14">
        <f t="shared" ca="1" si="31"/>
        <v>44.21</v>
      </c>
      <c r="S18" s="14">
        <f t="shared" ca="1" si="31"/>
        <v>34.15</v>
      </c>
      <c r="T18" s="14">
        <f t="shared" ca="1" si="31"/>
        <v>15.12</v>
      </c>
      <c r="U18" s="14">
        <f t="shared" ca="1" si="31"/>
        <v>19.03</v>
      </c>
      <c r="V18" s="14">
        <f t="shared" ca="1" si="31"/>
        <v>7.3</v>
      </c>
      <c r="W18" s="14">
        <f t="shared" ca="1" si="31"/>
        <v>9.66</v>
      </c>
      <c r="X18" s="14">
        <f t="shared" ca="1" si="31"/>
        <v>2.08</v>
      </c>
      <c r="Y18" s="14">
        <f t="shared" ca="1" si="31"/>
        <v>0</v>
      </c>
      <c r="Z18" s="14">
        <f t="shared" ca="1" si="31"/>
        <v>0</v>
      </c>
      <c r="AA18" s="14">
        <f t="shared" ca="1" si="31"/>
        <v>0</v>
      </c>
      <c r="AB18" s="14">
        <f t="shared" ca="1" si="31"/>
        <v>0.77926765276756849</v>
      </c>
      <c r="AC18" s="14">
        <f t="shared" ca="1" si="31"/>
        <v>0</v>
      </c>
      <c r="AD18" s="14">
        <f t="shared" ca="1" si="31"/>
        <v>0</v>
      </c>
      <c r="AE18" s="14">
        <f t="shared" ca="1" si="31"/>
        <v>0</v>
      </c>
      <c r="AF18" s="14">
        <f t="shared" ca="1" si="31"/>
        <v>7.27</v>
      </c>
      <c r="AG18" s="14">
        <f t="shared" ca="1" si="31"/>
        <v>3.38</v>
      </c>
      <c r="AH18" s="14">
        <f t="shared" ca="1" si="31"/>
        <v>2.88</v>
      </c>
      <c r="AI18" s="14">
        <f t="shared" ca="1" si="31"/>
        <v>0.5</v>
      </c>
      <c r="AJ18" s="14">
        <f t="shared" ca="1" si="31"/>
        <v>0.46</v>
      </c>
      <c r="AK18" s="14">
        <f t="shared" ca="1" si="31"/>
        <v>3.35</v>
      </c>
      <c r="AL18" s="14">
        <f t="shared" ca="1" si="31"/>
        <v>0.04</v>
      </c>
      <c r="AM18" s="14">
        <f t="shared" ca="1" si="31"/>
        <v>1.6883745007098367</v>
      </c>
      <c r="AN18" s="14">
        <f t="shared" ca="1" si="31"/>
        <v>2.77</v>
      </c>
      <c r="AO18" s="14">
        <f t="shared" ca="1" si="31"/>
        <v>1.3859959135640934</v>
      </c>
      <c r="AP18" s="14">
        <f t="shared" ca="1" si="31"/>
        <v>1.3842989551635274</v>
      </c>
      <c r="AQ18" s="14">
        <f t="shared" ca="1" si="31"/>
        <v>1.6867429113187991</v>
      </c>
      <c r="AR18" s="14">
        <f t="shared" ca="1" si="31"/>
        <v>1.6867429113187991</v>
      </c>
      <c r="AS18" s="14">
        <f t="shared" ca="1" si="31"/>
        <v>0</v>
      </c>
      <c r="AT18" s="14">
        <f t="shared" ca="1" si="31"/>
        <v>0</v>
      </c>
      <c r="AU18" s="14">
        <f t="shared" ca="1" si="31"/>
        <v>0</v>
      </c>
      <c r="AV18" s="14">
        <f t="shared" ca="1" si="31"/>
        <v>0</v>
      </c>
      <c r="AW18" s="14">
        <f t="shared" ca="1" si="31"/>
        <v>2.5175266152886331</v>
      </c>
      <c r="AX18" s="14">
        <f t="shared" ca="1" si="31"/>
        <v>0.83078370396983414</v>
      </c>
      <c r="AY18" s="14">
        <f t="shared" ca="1" si="31"/>
        <v>0</v>
      </c>
      <c r="AZ18" s="14">
        <f t="shared" ca="1" si="31"/>
        <v>0.15</v>
      </c>
      <c r="BA18" s="14">
        <f t="shared" ca="1" si="31"/>
        <v>1.6282007459311523</v>
      </c>
      <c r="BB18" s="14">
        <f t="shared" ca="1" si="31"/>
        <v>0</v>
      </c>
      <c r="BC18" s="14">
        <f t="shared" ca="1" si="31"/>
        <v>0</v>
      </c>
      <c r="BD18" s="14">
        <f t="shared" ca="1" si="31"/>
        <v>5.6904460831201195E-2</v>
      </c>
      <c r="BE18" s="14">
        <f t="shared" ca="1" si="31"/>
        <v>9.508391616620547E-2</v>
      </c>
      <c r="BF18" s="14">
        <f t="shared" ca="1" si="31"/>
        <v>0.23322023102605771</v>
      </c>
      <c r="BG18" s="14">
        <f t="shared" ca="1" si="31"/>
        <v>0.17719482522217664</v>
      </c>
      <c r="BH18" s="14">
        <f t="shared" ca="1" si="31"/>
        <v>5.6025458520824231E-2</v>
      </c>
      <c r="BI18" s="14">
        <f t="shared" ca="1" si="31"/>
        <v>9.5082598242626284E-2</v>
      </c>
      <c r="BJ18" s="14">
        <f t="shared" ca="1" si="31"/>
        <v>9.508391616620547E-2</v>
      </c>
      <c r="BK18" s="14">
        <f t="shared" ca="1" si="31"/>
        <v>0</v>
      </c>
      <c r="BL18" s="14">
        <f t="shared" ca="1" si="31"/>
        <v>0</v>
      </c>
      <c r="BM18" s="14">
        <f t="shared" ca="1" si="31"/>
        <v>0.14000000000000001</v>
      </c>
      <c r="BN18" s="14">
        <f t="shared" ca="1" si="31"/>
        <v>0</v>
      </c>
      <c r="BO18" s="14">
        <f t="shared" ca="1" si="31"/>
        <v>0</v>
      </c>
      <c r="BP18" s="14">
        <f t="shared" ca="1" si="31"/>
        <v>0.15632713957093164</v>
      </c>
      <c r="BQ18" s="14">
        <f t="shared" ref="BQ18:EB18" ca="1" si="32">HLOOKUP(BQ$10,INDIRECT(BQ$11),9,FALSE)</f>
        <v>2.4360235853043279E-2</v>
      </c>
      <c r="BR18" s="14">
        <f t="shared" ca="1" si="32"/>
        <v>0.08</v>
      </c>
      <c r="BS18" s="14">
        <f t="shared" ca="1" si="32"/>
        <v>0.08</v>
      </c>
      <c r="BT18" s="14">
        <f t="shared" ca="1" si="32"/>
        <v>0.08</v>
      </c>
      <c r="BU18" s="14">
        <f t="shared" ca="1" si="32"/>
        <v>1.6282007459311523</v>
      </c>
      <c r="BV18" s="14">
        <f t="shared" ca="1" si="32"/>
        <v>0.24423011188967286</v>
      </c>
      <c r="BW18" s="14">
        <f t="shared" ca="1" si="32"/>
        <v>0.75865111063357404</v>
      </c>
      <c r="BX18" s="14">
        <f t="shared" ca="1" si="32"/>
        <v>2.4399351824873652E-2</v>
      </c>
      <c r="BY18" s="14">
        <f t="shared" ca="1" si="32"/>
        <v>11.042459934492726</v>
      </c>
      <c r="BZ18" s="14">
        <f t="shared" ca="1" si="32"/>
        <v>0</v>
      </c>
      <c r="CA18" s="14">
        <f t="shared" ca="1" si="32"/>
        <v>11.042459934492726</v>
      </c>
      <c r="CB18" s="14">
        <f t="shared" ca="1" si="32"/>
        <v>2.4865211451645948E-2</v>
      </c>
      <c r="CC18" s="14">
        <f t="shared" ca="1" si="32"/>
        <v>1.0022170944732212</v>
      </c>
      <c r="CD18" s="14">
        <f t="shared" ca="1" si="32"/>
        <v>8.8800000000000008</v>
      </c>
      <c r="CE18" s="14">
        <f t="shared" ca="1" si="32"/>
        <v>9.5299999999999994</v>
      </c>
      <c r="CF18" s="14">
        <f t="shared" ca="1" si="32"/>
        <v>0</v>
      </c>
      <c r="CG18" s="14">
        <f t="shared" ca="1" si="32"/>
        <v>0.78</v>
      </c>
      <c r="CH18" s="14">
        <f t="shared" ca="1" si="32"/>
        <v>83.471360000000004</v>
      </c>
      <c r="CI18" s="14">
        <f t="shared" ca="1" si="32"/>
        <v>8408.777</v>
      </c>
      <c r="CJ18" s="14">
        <f t="shared" ca="1" si="32"/>
        <v>8392.2870000000003</v>
      </c>
      <c r="CK18" s="14">
        <f t="shared" ca="1" si="32"/>
        <v>0</v>
      </c>
      <c r="CL18" s="14">
        <f t="shared" ca="1" si="32"/>
        <v>8492.4719999999998</v>
      </c>
      <c r="CM18" s="14">
        <f t="shared" ca="1" si="32"/>
        <v>99.898769999999999</v>
      </c>
      <c r="CN18" s="14">
        <f t="shared" ca="1" si="32"/>
        <v>0</v>
      </c>
      <c r="CO18" s="14">
        <f t="shared" ca="1" si="32"/>
        <v>8492.4719999999998</v>
      </c>
      <c r="CP18" s="14">
        <f t="shared" ca="1" si="32"/>
        <v>8492.3780000000006</v>
      </c>
      <c r="CQ18" s="14">
        <f t="shared" ca="1" si="32"/>
        <v>9.4281699999999996E-2</v>
      </c>
      <c r="CR18" s="14">
        <f t="shared" ca="1" si="32"/>
        <v>0</v>
      </c>
      <c r="CS18" s="14">
        <f t="shared" ca="1" si="32"/>
        <v>16.427420000000001</v>
      </c>
      <c r="CT18" s="14">
        <f t="shared" ca="1" si="32"/>
        <v>1355.123</v>
      </c>
      <c r="CU18" s="14">
        <f t="shared" ca="1" si="32"/>
        <v>1355.2180000000001</v>
      </c>
      <c r="CV18" s="14">
        <f t="shared" ca="1" si="32"/>
        <v>1.1488609999999999</v>
      </c>
      <c r="CW18" s="14">
        <f t="shared" ca="1" si="32"/>
        <v>9.4281699999999996E-2</v>
      </c>
      <c r="CX18" s="14">
        <f t="shared" ca="1" si="32"/>
        <v>1354.884</v>
      </c>
      <c r="CY18" s="14">
        <f t="shared" ca="1" si="32"/>
        <v>1.4825090000000001</v>
      </c>
      <c r="CZ18" s="14">
        <f t="shared" ca="1" si="32"/>
        <v>0.33365309999999998</v>
      </c>
      <c r="DA18" s="14">
        <f t="shared" ca="1" si="32"/>
        <v>9.4388E-2</v>
      </c>
      <c r="DB18" s="14">
        <f t="shared" ca="1" si="32"/>
        <v>0</v>
      </c>
      <c r="DC18" s="14">
        <f t="shared" ca="1" si="32"/>
        <v>0</v>
      </c>
      <c r="DD18" s="14">
        <f t="shared" ca="1" si="32"/>
        <v>9.4388E-2</v>
      </c>
      <c r="DE18" s="14">
        <f t="shared" ca="1" si="32"/>
        <v>9.4388E-2</v>
      </c>
      <c r="DF18" s="14">
        <f t="shared" ca="1" si="32"/>
        <v>0</v>
      </c>
      <c r="DG18" s="14">
        <f t="shared" ca="1" si="32"/>
        <v>0</v>
      </c>
      <c r="DH18" s="14">
        <f t="shared" ca="1" si="32"/>
        <v>0</v>
      </c>
      <c r="DI18" s="14">
        <f t="shared" ca="1" si="32"/>
        <v>0</v>
      </c>
      <c r="DJ18" s="14">
        <f t="shared" ca="1" si="32"/>
        <v>0</v>
      </c>
      <c r="DK18" s="14">
        <f t="shared" ca="1" si="32"/>
        <v>0</v>
      </c>
      <c r="DL18" s="14">
        <f t="shared" ca="1" si="32"/>
        <v>0</v>
      </c>
      <c r="DM18" s="14">
        <f t="shared" ca="1" si="32"/>
        <v>0</v>
      </c>
      <c r="DN18" s="14">
        <f t="shared" ca="1" si="32"/>
        <v>0</v>
      </c>
      <c r="DO18" s="14">
        <f t="shared" ca="1" si="32"/>
        <v>0</v>
      </c>
      <c r="DP18" s="14">
        <f t="shared" ca="1" si="32"/>
        <v>0</v>
      </c>
      <c r="DQ18" s="14">
        <f t="shared" ca="1" si="32"/>
        <v>0</v>
      </c>
      <c r="DR18" s="14">
        <f t="shared" ca="1" si="32"/>
        <v>0</v>
      </c>
      <c r="DS18" s="14">
        <f t="shared" ca="1" si="32"/>
        <v>0</v>
      </c>
      <c r="DT18" s="14">
        <f t="shared" ca="1" si="32"/>
        <v>0</v>
      </c>
      <c r="DU18" s="14">
        <f t="shared" ca="1" si="32"/>
        <v>0</v>
      </c>
      <c r="DV18" s="14">
        <f t="shared" ca="1" si="32"/>
        <v>0</v>
      </c>
      <c r="DW18" s="14">
        <f t="shared" ca="1" si="32"/>
        <v>0</v>
      </c>
      <c r="DX18" s="14">
        <f t="shared" ca="1" si="32"/>
        <v>0</v>
      </c>
      <c r="DY18" s="14">
        <f t="shared" ca="1" si="32"/>
        <v>0</v>
      </c>
      <c r="DZ18" s="14">
        <f t="shared" ca="1" si="32"/>
        <v>0</v>
      </c>
      <c r="EA18" s="14">
        <f t="shared" ca="1" si="32"/>
        <v>0.08</v>
      </c>
      <c r="EB18" s="14">
        <f t="shared" ca="1" si="32"/>
        <v>0</v>
      </c>
      <c r="EC18" s="14">
        <f t="shared" ref="EC18:GN18" ca="1" si="33">HLOOKUP(EC$10,INDIRECT(EC$11),9,FALSE)</f>
        <v>0</v>
      </c>
      <c r="ED18" s="14">
        <f t="shared" ca="1" si="33"/>
        <v>0</v>
      </c>
      <c r="EE18" s="14">
        <f t="shared" ca="1" si="33"/>
        <v>0</v>
      </c>
      <c r="EF18" s="14">
        <f t="shared" ca="1" si="33"/>
        <v>0</v>
      </c>
      <c r="EG18" s="14">
        <f t="shared" ca="1" si="33"/>
        <v>0</v>
      </c>
      <c r="EH18" s="14">
        <f t="shared" ca="1" si="33"/>
        <v>0</v>
      </c>
      <c r="EI18" s="14">
        <f t="shared" ca="1" si="33"/>
        <v>0</v>
      </c>
      <c r="EJ18" s="14">
        <f t="shared" ca="1" si="33"/>
        <v>0</v>
      </c>
      <c r="EK18" s="14">
        <f t="shared" ca="1" si="33"/>
        <v>0</v>
      </c>
      <c r="EL18" s="14">
        <f t="shared" ca="1" si="33"/>
        <v>0</v>
      </c>
      <c r="EM18" s="14">
        <f t="shared" ca="1" si="33"/>
        <v>0</v>
      </c>
      <c r="EN18" s="14">
        <f t="shared" ca="1" si="33"/>
        <v>0</v>
      </c>
      <c r="EO18" s="14">
        <f t="shared" ca="1" si="33"/>
        <v>0</v>
      </c>
      <c r="EP18" s="14">
        <f t="shared" ca="1" si="33"/>
        <v>0</v>
      </c>
      <c r="EQ18" s="14">
        <f t="shared" ca="1" si="33"/>
        <v>0</v>
      </c>
      <c r="ER18" s="14">
        <f t="shared" ca="1" si="33"/>
        <v>0</v>
      </c>
      <c r="ES18" s="14">
        <f t="shared" ca="1" si="33"/>
        <v>0</v>
      </c>
      <c r="ET18" s="14">
        <f t="shared" ca="1" si="33"/>
        <v>0</v>
      </c>
      <c r="EU18" s="14">
        <f t="shared" ca="1" si="33"/>
        <v>0</v>
      </c>
      <c r="EV18" s="14">
        <f t="shared" ca="1" si="33"/>
        <v>0</v>
      </c>
      <c r="EW18" s="14">
        <f t="shared" ca="1" si="33"/>
        <v>0</v>
      </c>
      <c r="EX18" s="14">
        <f t="shared" ca="1" si="33"/>
        <v>0</v>
      </c>
      <c r="EY18" s="14">
        <f t="shared" ca="1" si="33"/>
        <v>0</v>
      </c>
      <c r="EZ18" s="14">
        <f t="shared" ca="1" si="33"/>
        <v>0</v>
      </c>
      <c r="FA18" s="14">
        <f t="shared" ca="1" si="33"/>
        <v>0</v>
      </c>
      <c r="FB18" s="14">
        <f t="shared" ca="1" si="33"/>
        <v>0</v>
      </c>
      <c r="FC18" s="14">
        <f t="shared" ca="1" si="33"/>
        <v>0</v>
      </c>
      <c r="FD18" s="14">
        <f t="shared" ca="1" si="33"/>
        <v>0</v>
      </c>
      <c r="FE18" s="14">
        <f t="shared" ca="1" si="33"/>
        <v>0</v>
      </c>
      <c r="FF18" s="14">
        <f t="shared" ca="1" si="33"/>
        <v>0</v>
      </c>
      <c r="FG18" s="14">
        <f t="shared" ca="1" si="33"/>
        <v>0</v>
      </c>
      <c r="FH18" s="14">
        <f t="shared" ca="1" si="33"/>
        <v>0</v>
      </c>
      <c r="FI18" s="14">
        <f t="shared" ca="1" si="33"/>
        <v>0</v>
      </c>
      <c r="FJ18" s="14">
        <f t="shared" ca="1" si="33"/>
        <v>0</v>
      </c>
      <c r="FK18" s="14">
        <f t="shared" ca="1" si="33"/>
        <v>0</v>
      </c>
      <c r="FL18" s="14">
        <f t="shared" ca="1" si="33"/>
        <v>0</v>
      </c>
      <c r="FM18" s="14">
        <f t="shared" ca="1" si="33"/>
        <v>0</v>
      </c>
      <c r="FN18" s="14">
        <f t="shared" ca="1" si="33"/>
        <v>0</v>
      </c>
      <c r="FO18" s="14">
        <f t="shared" ca="1" si="33"/>
        <v>0</v>
      </c>
      <c r="FP18" s="14">
        <f t="shared" ca="1" si="33"/>
        <v>0</v>
      </c>
      <c r="FQ18" s="14">
        <f t="shared" ca="1" si="33"/>
        <v>0</v>
      </c>
      <c r="FR18" s="14">
        <f t="shared" ca="1" si="33"/>
        <v>0</v>
      </c>
      <c r="FS18" s="14">
        <f t="shared" ca="1" si="33"/>
        <v>0</v>
      </c>
      <c r="FT18" s="14">
        <f t="shared" ca="1" si="33"/>
        <v>0</v>
      </c>
      <c r="FU18" s="14">
        <f t="shared" ca="1" si="33"/>
        <v>0</v>
      </c>
      <c r="FV18" s="14">
        <f t="shared" ca="1" si="33"/>
        <v>0</v>
      </c>
      <c r="FW18" s="14">
        <f t="shared" ca="1" si="33"/>
        <v>0</v>
      </c>
      <c r="FX18" s="14">
        <f t="shared" ca="1" si="33"/>
        <v>0</v>
      </c>
      <c r="FY18" s="14">
        <f t="shared" ca="1" si="33"/>
        <v>0</v>
      </c>
      <c r="FZ18" s="14">
        <f t="shared" ca="1" si="33"/>
        <v>0</v>
      </c>
      <c r="GA18" s="14">
        <f t="shared" ca="1" si="33"/>
        <v>0</v>
      </c>
      <c r="GB18" s="14">
        <f t="shared" ca="1" si="33"/>
        <v>0</v>
      </c>
      <c r="GC18" s="14">
        <f t="shared" ca="1" si="33"/>
        <v>0</v>
      </c>
      <c r="GD18" s="14">
        <f t="shared" ca="1" si="33"/>
        <v>0</v>
      </c>
      <c r="GE18" s="14">
        <f t="shared" ca="1" si="33"/>
        <v>0</v>
      </c>
      <c r="GF18" s="14">
        <f t="shared" ca="1" si="33"/>
        <v>0</v>
      </c>
      <c r="GG18" s="14">
        <f t="shared" ca="1" si="33"/>
        <v>0</v>
      </c>
      <c r="GH18" s="14">
        <f t="shared" ca="1" si="33"/>
        <v>0</v>
      </c>
      <c r="GI18" s="14">
        <f t="shared" ca="1" si="33"/>
        <v>0</v>
      </c>
      <c r="GJ18" s="14">
        <f t="shared" ca="1" si="33"/>
        <v>0</v>
      </c>
      <c r="GK18" s="14">
        <f t="shared" ca="1" si="33"/>
        <v>0</v>
      </c>
      <c r="GL18" s="14">
        <f t="shared" ca="1" si="33"/>
        <v>0</v>
      </c>
      <c r="GM18" s="14">
        <f t="shared" ca="1" si="33"/>
        <v>0</v>
      </c>
      <c r="GN18" s="14">
        <f t="shared" ca="1" si="33"/>
        <v>0</v>
      </c>
      <c r="GO18" s="14">
        <f t="shared" ref="GO18:HO18" ca="1" si="34">HLOOKUP(GO$10,INDIRECT(GO$11),9,FALSE)</f>
        <v>0</v>
      </c>
      <c r="GP18" s="14">
        <f t="shared" ca="1" si="34"/>
        <v>0</v>
      </c>
      <c r="GQ18" s="14">
        <f t="shared" ca="1" si="34"/>
        <v>0</v>
      </c>
      <c r="GR18" s="14">
        <f t="shared" ca="1" si="34"/>
        <v>0</v>
      </c>
      <c r="GS18" s="14">
        <f t="shared" ca="1" si="34"/>
        <v>0</v>
      </c>
      <c r="GT18" s="14">
        <f t="shared" ca="1" si="34"/>
        <v>0</v>
      </c>
      <c r="GU18" s="14">
        <f t="shared" ca="1" si="34"/>
        <v>0</v>
      </c>
      <c r="GV18" s="14">
        <f t="shared" ca="1" si="34"/>
        <v>0</v>
      </c>
      <c r="GW18" s="14">
        <f t="shared" ca="1" si="34"/>
        <v>0</v>
      </c>
      <c r="GX18" s="14">
        <f t="shared" ca="1" si="34"/>
        <v>0</v>
      </c>
      <c r="GY18" s="14">
        <f t="shared" ca="1" si="34"/>
        <v>0</v>
      </c>
      <c r="GZ18" s="14">
        <f t="shared" ca="1" si="34"/>
        <v>0</v>
      </c>
      <c r="HA18" s="14">
        <f t="shared" ca="1" si="34"/>
        <v>0</v>
      </c>
      <c r="HB18" s="14">
        <f t="shared" ca="1" si="34"/>
        <v>0</v>
      </c>
      <c r="HC18" s="14">
        <f t="shared" ca="1" si="34"/>
        <v>0</v>
      </c>
      <c r="HD18" s="14">
        <f t="shared" ca="1" si="34"/>
        <v>0</v>
      </c>
      <c r="HE18" s="14">
        <f t="shared" ca="1" si="34"/>
        <v>0</v>
      </c>
      <c r="HF18" s="14">
        <f t="shared" ca="1" si="34"/>
        <v>0</v>
      </c>
      <c r="HG18" s="14">
        <f t="shared" ca="1" si="34"/>
        <v>0</v>
      </c>
      <c r="HH18" s="14">
        <f t="shared" ca="1" si="34"/>
        <v>0</v>
      </c>
      <c r="HI18" s="14">
        <f t="shared" ca="1" si="34"/>
        <v>0</v>
      </c>
      <c r="HJ18" s="14">
        <f t="shared" ca="1" si="34"/>
        <v>0</v>
      </c>
      <c r="HK18" s="14">
        <f t="shared" ca="1" si="34"/>
        <v>0</v>
      </c>
      <c r="HL18" s="14">
        <f t="shared" ca="1" si="34"/>
        <v>0</v>
      </c>
      <c r="HM18" s="14">
        <f t="shared" ca="1" si="34"/>
        <v>0</v>
      </c>
      <c r="HN18" s="14">
        <f t="shared" ca="1" si="34"/>
        <v>0</v>
      </c>
      <c r="HO18" s="14">
        <f t="shared" ca="1" si="34"/>
        <v>0</v>
      </c>
      <c r="HP18" s="14"/>
      <c r="HQ18" s="14"/>
      <c r="HR18" s="14"/>
      <c r="HS18" s="14"/>
      <c r="HT18" s="14"/>
      <c r="HU18" s="14"/>
      <c r="HV18" s="14"/>
      <c r="HW18" s="14"/>
      <c r="HX18" s="14"/>
      <c r="HY18" s="14"/>
      <c r="HZ18" s="14"/>
    </row>
    <row r="19" spans="1:234" s="12" customFormat="1" ht="12" customHeight="1" x14ac:dyDescent="0.15">
      <c r="A19" s="17" t="s">
        <v>179</v>
      </c>
      <c r="B19" s="16" t="s">
        <v>176</v>
      </c>
      <c r="C19" s="14">
        <f ca="1">HLOOKUP(C$10,INDIRECT(C$11),10,FALSE)</f>
        <v>0</v>
      </c>
      <c r="D19" s="14">
        <f ca="1">HLOOKUP(D$10,INDIRECT(D$11),10,FALSE)</f>
        <v>83.971606282015642</v>
      </c>
      <c r="E19" s="14">
        <f t="shared" ref="E19:BP19" ca="1" si="35">HLOOKUP(E$10,INDIRECT(E$11),10,FALSE)</f>
        <v>17.218439607575295</v>
      </c>
      <c r="F19" s="14">
        <f t="shared" ca="1" si="35"/>
        <v>19174.781183608779</v>
      </c>
      <c r="G19" s="14">
        <f t="shared" ca="1" si="35"/>
        <v>30607.926383916769</v>
      </c>
      <c r="H19" s="14">
        <f t="shared" ca="1" si="35"/>
        <v>9.0462399999999998E-2</v>
      </c>
      <c r="I19" s="14">
        <f t="shared" ca="1" si="35"/>
        <v>61.803235491995842</v>
      </c>
      <c r="J19" s="14">
        <f t="shared" ca="1" si="35"/>
        <v>22.1683391598539</v>
      </c>
      <c r="K19" s="14">
        <f t="shared" ca="1" si="35"/>
        <v>83.971606282015642</v>
      </c>
      <c r="L19" s="14">
        <f t="shared" ca="1" si="35"/>
        <v>17.218439607575295</v>
      </c>
      <c r="M19" s="14">
        <f t="shared" ca="1" si="35"/>
        <v>49860.886794243132</v>
      </c>
      <c r="N19" s="14">
        <f t="shared" ca="1" si="35"/>
        <v>0</v>
      </c>
      <c r="O19" s="14">
        <f t="shared" ca="1" si="35"/>
        <v>423204</v>
      </c>
      <c r="P19" s="14">
        <f t="shared" ca="1" si="35"/>
        <v>43722.710441106072</v>
      </c>
      <c r="Q19" s="14">
        <f t="shared" ca="1" si="35"/>
        <v>436774</v>
      </c>
      <c r="R19" s="14">
        <f t="shared" ca="1" si="35"/>
        <v>330189</v>
      </c>
      <c r="S19" s="14">
        <f t="shared" ca="1" si="35"/>
        <v>106586</v>
      </c>
      <c r="T19" s="14">
        <f t="shared" ca="1" si="35"/>
        <v>83105.61</v>
      </c>
      <c r="U19" s="14">
        <f t="shared" ca="1" si="35"/>
        <v>23480.23</v>
      </c>
      <c r="V19" s="14">
        <f t="shared" ca="1" si="35"/>
        <v>9912.27</v>
      </c>
      <c r="W19" s="14">
        <f t="shared" ca="1" si="35"/>
        <v>13122.53</v>
      </c>
      <c r="X19" s="14">
        <f t="shared" ca="1" si="35"/>
        <v>445.43</v>
      </c>
      <c r="Y19" s="14">
        <f t="shared" ca="1" si="35"/>
        <v>8924.2140826028372</v>
      </c>
      <c r="Z19" s="14">
        <f t="shared" ca="1" si="35"/>
        <v>6.1916049750374551</v>
      </c>
      <c r="AA19" s="14">
        <f t="shared" ca="1" si="35"/>
        <v>0.68795610833749499</v>
      </c>
      <c r="AB19" s="14">
        <f t="shared" ca="1" si="35"/>
        <v>8109.2997600347517</v>
      </c>
      <c r="AC19" s="14">
        <f t="shared" ca="1" si="35"/>
        <v>987.92763985820488</v>
      </c>
      <c r="AD19" s="14">
        <f t="shared" ca="1" si="35"/>
        <v>1.1200000000000001</v>
      </c>
      <c r="AE19" s="14">
        <f t="shared" ca="1" si="35"/>
        <v>0</v>
      </c>
      <c r="AF19" s="14">
        <f t="shared" ca="1" si="35"/>
        <v>95575.53</v>
      </c>
      <c r="AG19" s="14">
        <f t="shared" ca="1" si="35"/>
        <v>20823.78</v>
      </c>
      <c r="AH19" s="14">
        <f t="shared" ca="1" si="35"/>
        <v>19578.349999999999</v>
      </c>
      <c r="AI19" s="14">
        <f t="shared" ca="1" si="35"/>
        <v>1245.43</v>
      </c>
      <c r="AJ19" s="14">
        <f t="shared" ca="1" si="35"/>
        <v>1216.47</v>
      </c>
      <c r="AK19" s="14">
        <f t="shared" ca="1" si="35"/>
        <v>20794.810000000001</v>
      </c>
      <c r="AL19" s="14">
        <f t="shared" ca="1" si="35"/>
        <v>28.96</v>
      </c>
      <c r="AM19" s="14">
        <f t="shared" ca="1" si="35"/>
        <v>27812.689547868249</v>
      </c>
      <c r="AN19" s="14">
        <f t="shared" ca="1" si="35"/>
        <v>21500.54</v>
      </c>
      <c r="AO19" s="14">
        <f t="shared" ca="1" si="35"/>
        <v>9361.3693338203593</v>
      </c>
      <c r="AP19" s="14">
        <f t="shared" ca="1" si="35"/>
        <v>9357.6791477986262</v>
      </c>
      <c r="AQ19" s="14">
        <f t="shared" ca="1" si="35"/>
        <v>27809.36838044869</v>
      </c>
      <c r="AR19" s="14">
        <f t="shared" ca="1" si="35"/>
        <v>27809.36838044869</v>
      </c>
      <c r="AS19" s="14">
        <f t="shared" ca="1" si="35"/>
        <v>3.6884943350274408</v>
      </c>
      <c r="AT19" s="14">
        <f t="shared" ca="1" si="35"/>
        <v>3.6884943350274408</v>
      </c>
      <c r="AU19" s="14">
        <f t="shared" ca="1" si="35"/>
        <v>3.6792256420797091</v>
      </c>
      <c r="AV19" s="14">
        <f t="shared" ca="1" si="35"/>
        <v>9.268956532447515E-3</v>
      </c>
      <c r="AW19" s="14">
        <f t="shared" ca="1" si="35"/>
        <v>41506.516508810731</v>
      </c>
      <c r="AX19" s="14">
        <f t="shared" ca="1" si="35"/>
        <v>13697.153400056359</v>
      </c>
      <c r="AY19" s="14">
        <f t="shared" ca="1" si="35"/>
        <v>25.02</v>
      </c>
      <c r="AZ19" s="14">
        <f t="shared" ca="1" si="35"/>
        <v>8077.07</v>
      </c>
      <c r="BA19" s="14">
        <f t="shared" ca="1" si="35"/>
        <v>36009.3254676488</v>
      </c>
      <c r="BB19" s="14">
        <f t="shared" ca="1" si="35"/>
        <v>137.21176511057845</v>
      </c>
      <c r="BC19" s="14">
        <f t="shared" ca="1" si="35"/>
        <v>11.454616811260161</v>
      </c>
      <c r="BD19" s="14">
        <f t="shared" ca="1" si="35"/>
        <v>3158.4270529852752</v>
      </c>
      <c r="BE19" s="14">
        <f t="shared" ca="1" si="35"/>
        <v>39237.447482518262</v>
      </c>
      <c r="BF19" s="14">
        <f t="shared" ca="1" si="35"/>
        <v>40744.076631471697</v>
      </c>
      <c r="BG19" s="14">
        <f t="shared" ca="1" si="35"/>
        <v>30956.311574534331</v>
      </c>
      <c r="BH19" s="14">
        <f t="shared" ca="1" si="35"/>
        <v>9787.7650569373709</v>
      </c>
      <c r="BI19" s="14">
        <f t="shared" ca="1" si="35"/>
        <v>32461.501550939287</v>
      </c>
      <c r="BJ19" s="14">
        <f t="shared" ca="1" si="35"/>
        <v>32461.485735856331</v>
      </c>
      <c r="BK19" s="14">
        <f t="shared" ca="1" si="35"/>
        <v>6775.9617466619356</v>
      </c>
      <c r="BL19" s="14">
        <f t="shared" ca="1" si="35"/>
        <v>146.79786677312239</v>
      </c>
      <c r="BM19" s="14">
        <f t="shared" ca="1" si="35"/>
        <v>138.58000000000001</v>
      </c>
      <c r="BN19" s="14">
        <f t="shared" ca="1" si="35"/>
        <v>2.1666663641893522</v>
      </c>
      <c r="BO19" s="14">
        <f t="shared" ca="1" si="35"/>
        <v>9.5861227493212091</v>
      </c>
      <c r="BP19" s="14">
        <f t="shared" ca="1" si="35"/>
        <v>6697.3607843990076</v>
      </c>
      <c r="BQ19" s="14">
        <f t="shared" ref="BQ19:EB19" ca="1" si="36">HLOOKUP(BQ$10,INDIRECT(BQ$11),10,FALSE)</f>
        <v>1043.6404869060452</v>
      </c>
      <c r="BR19" s="14">
        <f t="shared" ca="1" si="36"/>
        <v>4.38</v>
      </c>
      <c r="BS19" s="14">
        <f t="shared" ca="1" si="36"/>
        <v>4.3795520000000003</v>
      </c>
      <c r="BT19" s="14">
        <f t="shared" ca="1" si="36"/>
        <v>4.3795520000000003</v>
      </c>
      <c r="BU19" s="14">
        <f t="shared" ca="1" si="36"/>
        <v>36009.3254676488</v>
      </c>
      <c r="BV19" s="14">
        <f t="shared" ca="1" si="36"/>
        <v>5401.3990837320371</v>
      </c>
      <c r="BW19" s="14">
        <f t="shared" ca="1" si="36"/>
        <v>20958.263902995623</v>
      </c>
      <c r="BX19" s="14">
        <f t="shared" ca="1" si="36"/>
        <v>1191.5974411085942</v>
      </c>
      <c r="BY19" s="14">
        <f t="shared" ca="1" si="36"/>
        <v>555473.15846293885</v>
      </c>
      <c r="BZ19" s="14">
        <f t="shared" ca="1" si="36"/>
        <v>0</v>
      </c>
      <c r="CA19" s="14">
        <f t="shared" ca="1" si="36"/>
        <v>555473.15846293885</v>
      </c>
      <c r="CB19" s="14">
        <f t="shared" ca="1" si="36"/>
        <v>1250.8027856412896</v>
      </c>
      <c r="CC19" s="14">
        <f t="shared" ca="1" si="36"/>
        <v>26307.483756380345</v>
      </c>
      <c r="CD19" s="14">
        <f t="shared" ca="1" si="36"/>
        <v>12062.44</v>
      </c>
      <c r="CE19" s="14">
        <f t="shared" ca="1" si="36"/>
        <v>26308.639999999999</v>
      </c>
      <c r="CF19" s="14">
        <f t="shared" ca="1" si="36"/>
        <v>59.20560811741116</v>
      </c>
      <c r="CG19" s="14">
        <f t="shared" ca="1" si="36"/>
        <v>1060.0899999999999</v>
      </c>
      <c r="CH19" s="14">
        <f t="shared" ca="1" si="36"/>
        <v>4.0144320000000002</v>
      </c>
      <c r="CI19" s="14">
        <f t="shared" ca="1" si="36"/>
        <v>393.42469999999997</v>
      </c>
      <c r="CJ19" s="14">
        <f t="shared" ca="1" si="36"/>
        <v>345.82470000000001</v>
      </c>
      <c r="CK19" s="14">
        <f t="shared" ca="1" si="36"/>
        <v>72396.06</v>
      </c>
      <c r="CL19" s="14">
        <f t="shared" ca="1" si="36"/>
        <v>397.4425</v>
      </c>
      <c r="CM19" s="14">
        <f t="shared" ca="1" si="36"/>
        <v>4.1048920000000004</v>
      </c>
      <c r="CN19" s="14">
        <f t="shared" ca="1" si="36"/>
        <v>0</v>
      </c>
      <c r="CO19" s="14">
        <f t="shared" ca="1" si="36"/>
        <v>397.4425</v>
      </c>
      <c r="CP19" s="14">
        <f t="shared" ca="1" si="36"/>
        <v>348.95620000000002</v>
      </c>
      <c r="CQ19" s="14">
        <f t="shared" ca="1" si="36"/>
        <v>48.4863</v>
      </c>
      <c r="CR19" s="14">
        <f t="shared" ca="1" si="36"/>
        <v>0</v>
      </c>
      <c r="CS19" s="14">
        <f t="shared" ca="1" si="36"/>
        <v>9.0460700000000005E-2</v>
      </c>
      <c r="CT19" s="14">
        <f t="shared" ca="1" si="36"/>
        <v>55.682729999999999</v>
      </c>
      <c r="CU19" s="14">
        <f t="shared" ca="1" si="36"/>
        <v>56.76202</v>
      </c>
      <c r="CV19" s="14">
        <f t="shared" ca="1" si="36"/>
        <v>0</v>
      </c>
      <c r="CW19" s="14">
        <f t="shared" ca="1" si="36"/>
        <v>1.079296</v>
      </c>
      <c r="CX19" s="14">
        <f t="shared" ca="1" si="36"/>
        <v>56.76202</v>
      </c>
      <c r="CY19" s="14">
        <f t="shared" ca="1" si="36"/>
        <v>0</v>
      </c>
      <c r="CZ19" s="14">
        <f t="shared" ca="1" si="36"/>
        <v>0</v>
      </c>
      <c r="DA19" s="14">
        <f t="shared" ca="1" si="36"/>
        <v>50.399929999999998</v>
      </c>
      <c r="DB19" s="14">
        <f t="shared" ca="1" si="36"/>
        <v>2.499647</v>
      </c>
      <c r="DC19" s="14">
        <f t="shared" ca="1" si="36"/>
        <v>47.406970000000001</v>
      </c>
      <c r="DD19" s="14">
        <f t="shared" ca="1" si="36"/>
        <v>2.9929359999999998</v>
      </c>
      <c r="DE19" s="14">
        <f t="shared" ca="1" si="36"/>
        <v>2.9929359999999998</v>
      </c>
      <c r="DF19" s="14">
        <f t="shared" ca="1" si="36"/>
        <v>1.91364</v>
      </c>
      <c r="DG19" s="14">
        <f t="shared" ca="1" si="36"/>
        <v>6.8795610833749512</v>
      </c>
      <c r="DH19" s="14">
        <f t="shared" ca="1" si="36"/>
        <v>20.82</v>
      </c>
      <c r="DI19" s="14">
        <f t="shared" ca="1" si="36"/>
        <v>0</v>
      </c>
      <c r="DJ19" s="14">
        <f t="shared" ca="1" si="36"/>
        <v>0</v>
      </c>
      <c r="DK19" s="14">
        <f t="shared" ca="1" si="36"/>
        <v>0</v>
      </c>
      <c r="DL19" s="14">
        <f t="shared" ca="1" si="36"/>
        <v>0</v>
      </c>
      <c r="DM19" s="14">
        <f t="shared" ca="1" si="36"/>
        <v>0</v>
      </c>
      <c r="DN19" s="14">
        <f t="shared" ca="1" si="36"/>
        <v>0</v>
      </c>
      <c r="DO19" s="14">
        <f t="shared" ca="1" si="36"/>
        <v>0</v>
      </c>
      <c r="DP19" s="14">
        <f t="shared" ca="1" si="36"/>
        <v>1149.3875118837093</v>
      </c>
      <c r="DQ19" s="14">
        <f t="shared" ca="1" si="36"/>
        <v>0</v>
      </c>
      <c r="DR19" s="72">
        <v>1585.58</v>
      </c>
      <c r="DS19" s="14">
        <f t="shared" ca="1" si="36"/>
        <v>0</v>
      </c>
      <c r="DT19" s="14">
        <f t="shared" ca="1" si="36"/>
        <v>0</v>
      </c>
      <c r="DU19" s="14">
        <f t="shared" ca="1" si="36"/>
        <v>0</v>
      </c>
      <c r="DV19" s="14">
        <f t="shared" ca="1" si="36"/>
        <v>0</v>
      </c>
      <c r="DW19" s="14">
        <f t="shared" ca="1" si="36"/>
        <v>0</v>
      </c>
      <c r="DX19" s="14">
        <f t="shared" ca="1" si="36"/>
        <v>0</v>
      </c>
      <c r="DY19" s="14">
        <f t="shared" ca="1" si="36"/>
        <v>0</v>
      </c>
      <c r="DZ19" s="14">
        <f t="shared" ca="1" si="36"/>
        <v>1.088228</v>
      </c>
      <c r="EA19" s="14">
        <f t="shared" ca="1" si="36"/>
        <v>5.4677790000000002</v>
      </c>
      <c r="EB19" s="14">
        <f t="shared" ca="1" si="36"/>
        <v>0</v>
      </c>
      <c r="EC19" s="14">
        <f t="shared" ref="EC19:GN19" ca="1" si="37">HLOOKUP(EC$10,INDIRECT(EC$11),10,FALSE)</f>
        <v>72396.06</v>
      </c>
      <c r="ED19" s="14">
        <f t="shared" ca="1" si="37"/>
        <v>3036.51</v>
      </c>
      <c r="EE19" s="14">
        <f t="shared" ca="1" si="37"/>
        <v>28322.414943050324</v>
      </c>
      <c r="EF19" s="14">
        <f t="shared" ca="1" si="37"/>
        <v>11242.626167700195</v>
      </c>
      <c r="EG19" s="14">
        <f t="shared" ca="1" si="37"/>
        <v>15912.482774483744</v>
      </c>
      <c r="EH19" s="14">
        <f t="shared" ca="1" si="37"/>
        <v>1150.0902287361334</v>
      </c>
      <c r="EI19" s="14">
        <f t="shared" ca="1" si="37"/>
        <v>1.088228</v>
      </c>
      <c r="EJ19" s="14">
        <f t="shared" ca="1" si="37"/>
        <v>3.17722E-2</v>
      </c>
      <c r="EK19" s="14">
        <f t="shared" ca="1" si="37"/>
        <v>1.088228</v>
      </c>
      <c r="EL19" s="14">
        <f t="shared" ca="1" si="37"/>
        <v>1.088228</v>
      </c>
      <c r="EM19" s="14">
        <f t="shared" ca="1" si="37"/>
        <v>212.30251699574663</v>
      </c>
      <c r="EN19" s="14">
        <f t="shared" ca="1" si="37"/>
        <v>0</v>
      </c>
      <c r="EO19" s="14">
        <f t="shared" ca="1" si="37"/>
        <v>0</v>
      </c>
      <c r="EP19" s="14">
        <f t="shared" ca="1" si="37"/>
        <v>0</v>
      </c>
      <c r="EQ19" s="14">
        <f t="shared" ca="1" si="37"/>
        <v>0</v>
      </c>
      <c r="ER19" s="14">
        <f t="shared" ca="1" si="37"/>
        <v>0</v>
      </c>
      <c r="ES19" s="14">
        <f t="shared" ca="1" si="37"/>
        <v>3.17722E-2</v>
      </c>
      <c r="ET19" s="14">
        <f t="shared" ca="1" si="37"/>
        <v>0</v>
      </c>
      <c r="EU19" s="14">
        <f t="shared" ca="1" si="37"/>
        <v>0</v>
      </c>
      <c r="EV19" s="14">
        <f t="shared" ca="1" si="37"/>
        <v>0</v>
      </c>
      <c r="EW19" s="14">
        <f t="shared" ca="1" si="37"/>
        <v>0</v>
      </c>
      <c r="EX19" s="14">
        <f t="shared" ca="1" si="37"/>
        <v>0</v>
      </c>
      <c r="EY19" s="14">
        <f t="shared" ca="1" si="37"/>
        <v>0</v>
      </c>
      <c r="EZ19" s="14">
        <f t="shared" ca="1" si="37"/>
        <v>0</v>
      </c>
      <c r="FA19" s="14">
        <f t="shared" ca="1" si="37"/>
        <v>0</v>
      </c>
      <c r="FB19" s="14">
        <f t="shared" ca="1" si="37"/>
        <v>0</v>
      </c>
      <c r="FC19" s="14">
        <f t="shared" ca="1" si="37"/>
        <v>0</v>
      </c>
      <c r="FD19" s="14">
        <f t="shared" ca="1" si="37"/>
        <v>0</v>
      </c>
      <c r="FE19" s="14">
        <f t="shared" ca="1" si="37"/>
        <v>0</v>
      </c>
      <c r="FF19" s="14">
        <f t="shared" ca="1" si="37"/>
        <v>0</v>
      </c>
      <c r="FG19" s="14">
        <f t="shared" ca="1" si="37"/>
        <v>0</v>
      </c>
      <c r="FH19" s="14">
        <f t="shared" ca="1" si="37"/>
        <v>0</v>
      </c>
      <c r="FI19" s="14">
        <f t="shared" ca="1" si="37"/>
        <v>0</v>
      </c>
      <c r="FJ19" s="14">
        <f t="shared" ca="1" si="37"/>
        <v>0</v>
      </c>
      <c r="FK19" s="14">
        <f t="shared" ca="1" si="37"/>
        <v>0</v>
      </c>
      <c r="FL19" s="14">
        <f t="shared" ca="1" si="37"/>
        <v>0</v>
      </c>
      <c r="FM19" s="14">
        <f t="shared" ca="1" si="37"/>
        <v>0</v>
      </c>
      <c r="FN19" s="14">
        <f t="shared" ca="1" si="37"/>
        <v>0</v>
      </c>
      <c r="FO19" s="14">
        <f t="shared" ca="1" si="37"/>
        <v>0</v>
      </c>
      <c r="FP19" s="14">
        <f t="shared" ca="1" si="37"/>
        <v>0</v>
      </c>
      <c r="FQ19" s="14">
        <f t="shared" ca="1" si="37"/>
        <v>0</v>
      </c>
      <c r="FR19" s="14">
        <f t="shared" ca="1" si="37"/>
        <v>0</v>
      </c>
      <c r="FS19" s="14">
        <f t="shared" ca="1" si="37"/>
        <v>0</v>
      </c>
      <c r="FT19" s="14">
        <f t="shared" ca="1" si="37"/>
        <v>0</v>
      </c>
      <c r="FU19" s="14">
        <f t="shared" ca="1" si="37"/>
        <v>0</v>
      </c>
      <c r="FV19" s="14">
        <f t="shared" ca="1" si="37"/>
        <v>0</v>
      </c>
      <c r="FW19" s="14">
        <f t="shared" ca="1" si="37"/>
        <v>0</v>
      </c>
      <c r="FX19" s="14">
        <f t="shared" ca="1" si="37"/>
        <v>0</v>
      </c>
      <c r="FY19" s="14">
        <f t="shared" ca="1" si="37"/>
        <v>0</v>
      </c>
      <c r="FZ19" s="14">
        <f t="shared" ca="1" si="37"/>
        <v>0</v>
      </c>
      <c r="GA19" s="14">
        <f t="shared" ca="1" si="37"/>
        <v>0</v>
      </c>
      <c r="GB19" s="14">
        <f t="shared" ca="1" si="37"/>
        <v>0</v>
      </c>
      <c r="GC19" s="14">
        <f t="shared" ca="1" si="37"/>
        <v>0</v>
      </c>
      <c r="GD19" s="14">
        <f t="shared" ca="1" si="37"/>
        <v>0</v>
      </c>
      <c r="GE19" s="14">
        <f t="shared" ca="1" si="37"/>
        <v>0</v>
      </c>
      <c r="GF19" s="14">
        <f t="shared" ca="1" si="37"/>
        <v>0</v>
      </c>
      <c r="GG19" s="14">
        <f t="shared" ca="1" si="37"/>
        <v>0</v>
      </c>
      <c r="GH19" s="14">
        <f t="shared" ca="1" si="37"/>
        <v>0</v>
      </c>
      <c r="GI19" s="14">
        <f t="shared" ca="1" si="37"/>
        <v>0</v>
      </c>
      <c r="GJ19" s="14">
        <f t="shared" ca="1" si="37"/>
        <v>0</v>
      </c>
      <c r="GK19" s="14">
        <f t="shared" ca="1" si="37"/>
        <v>0</v>
      </c>
      <c r="GL19" s="14">
        <f t="shared" ca="1" si="37"/>
        <v>0</v>
      </c>
      <c r="GM19" s="14">
        <f t="shared" ca="1" si="37"/>
        <v>0</v>
      </c>
      <c r="GN19" s="14">
        <f t="shared" ca="1" si="37"/>
        <v>0</v>
      </c>
      <c r="GO19" s="14">
        <f t="shared" ref="GO19:HO19" ca="1" si="38">HLOOKUP(GO$10,INDIRECT(GO$11),10,FALSE)</f>
        <v>0</v>
      </c>
      <c r="GP19" s="14">
        <f t="shared" ca="1" si="38"/>
        <v>0</v>
      </c>
      <c r="GQ19" s="14">
        <f t="shared" ca="1" si="38"/>
        <v>0</v>
      </c>
      <c r="GR19" s="14">
        <f t="shared" ca="1" si="38"/>
        <v>0</v>
      </c>
      <c r="GS19" s="14">
        <f t="shared" ca="1" si="38"/>
        <v>0</v>
      </c>
      <c r="GT19" s="14">
        <f t="shared" ca="1" si="38"/>
        <v>0</v>
      </c>
      <c r="GU19" s="14">
        <f t="shared" ca="1" si="38"/>
        <v>0</v>
      </c>
      <c r="GV19" s="14">
        <f t="shared" ca="1" si="38"/>
        <v>0</v>
      </c>
      <c r="GW19" s="14">
        <f t="shared" ca="1" si="38"/>
        <v>0</v>
      </c>
      <c r="GX19" s="14">
        <f t="shared" ca="1" si="38"/>
        <v>0</v>
      </c>
      <c r="GY19" s="14">
        <f t="shared" ca="1" si="38"/>
        <v>0</v>
      </c>
      <c r="GZ19" s="14">
        <f t="shared" ca="1" si="38"/>
        <v>0</v>
      </c>
      <c r="HA19" s="14">
        <f t="shared" ca="1" si="38"/>
        <v>0</v>
      </c>
      <c r="HB19" s="14">
        <f t="shared" ca="1" si="38"/>
        <v>0</v>
      </c>
      <c r="HC19" s="14">
        <f t="shared" ca="1" si="38"/>
        <v>0</v>
      </c>
      <c r="HD19" s="14">
        <f t="shared" ca="1" si="38"/>
        <v>0</v>
      </c>
      <c r="HE19" s="14">
        <f t="shared" ca="1" si="38"/>
        <v>0</v>
      </c>
      <c r="HF19" s="14">
        <f t="shared" ca="1" si="38"/>
        <v>0</v>
      </c>
      <c r="HG19" s="14">
        <f t="shared" ca="1" si="38"/>
        <v>0</v>
      </c>
      <c r="HH19" s="14">
        <f t="shared" ca="1" si="38"/>
        <v>160.18960000000001</v>
      </c>
      <c r="HI19" s="14">
        <f t="shared" ca="1" si="38"/>
        <v>0</v>
      </c>
      <c r="HJ19" s="14">
        <f t="shared" ca="1" si="38"/>
        <v>160.18969999999999</v>
      </c>
      <c r="HK19" s="14">
        <f t="shared" ca="1" si="38"/>
        <v>156.14259999999999</v>
      </c>
      <c r="HL19" s="14">
        <f t="shared" ca="1" si="38"/>
        <v>4.0470309999999996</v>
      </c>
      <c r="HM19" s="14">
        <f t="shared" ca="1" si="38"/>
        <v>0</v>
      </c>
      <c r="HN19" s="14">
        <f t="shared" ca="1" si="38"/>
        <v>0</v>
      </c>
      <c r="HO19" s="14">
        <f t="shared" ca="1" si="38"/>
        <v>22.65</v>
      </c>
      <c r="HP19" s="14"/>
      <c r="HQ19" s="14"/>
      <c r="HR19" s="14"/>
      <c r="HS19" s="14"/>
      <c r="HT19" s="14"/>
      <c r="HU19" s="14"/>
      <c r="HV19" s="14"/>
      <c r="HW19" s="14"/>
      <c r="HX19" s="14"/>
      <c r="HY19" s="14"/>
      <c r="HZ19" s="14"/>
    </row>
    <row r="20" spans="1:234" s="12" customFormat="1" ht="12" customHeight="1" x14ac:dyDescent="0.15">
      <c r="A20" s="17" t="s">
        <v>180</v>
      </c>
      <c r="B20" s="16" t="s">
        <v>176</v>
      </c>
      <c r="C20" s="14">
        <f ca="1">HLOOKUP(C$10,INDIRECT(C$11),11,FALSE)</f>
        <v>0</v>
      </c>
      <c r="D20" s="14">
        <f ca="1">HLOOKUP(D$10,INDIRECT(D$11),11,FALSE)</f>
        <v>50.907734579971503</v>
      </c>
      <c r="E20" s="14">
        <f t="shared" ref="E20:BP20" ca="1" si="39">HLOOKUP(E$10,INDIRECT(E$11),11,FALSE)</f>
        <v>0</v>
      </c>
      <c r="F20" s="14">
        <f t="shared" ca="1" si="39"/>
        <v>1530.9448389894976</v>
      </c>
      <c r="G20" s="14">
        <f t="shared" ca="1" si="39"/>
        <v>72.73694037273377</v>
      </c>
      <c r="H20" s="14">
        <f t="shared" ca="1" si="39"/>
        <v>2440.2890000000002</v>
      </c>
      <c r="I20" s="14">
        <f t="shared" ca="1" si="39"/>
        <v>11.184532096329473</v>
      </c>
      <c r="J20" s="14">
        <f t="shared" ca="1" si="39"/>
        <v>39.723202483642027</v>
      </c>
      <c r="K20" s="14">
        <f t="shared" ca="1" si="39"/>
        <v>50.907734579971503</v>
      </c>
      <c r="L20" s="14">
        <f t="shared" ca="1" si="39"/>
        <v>0</v>
      </c>
      <c r="M20" s="14">
        <f t="shared" ca="1" si="39"/>
        <v>1614.8391095158863</v>
      </c>
      <c r="N20" s="14">
        <f t="shared" ca="1" si="39"/>
        <v>0</v>
      </c>
      <c r="O20" s="14">
        <f t="shared" ca="1" si="39"/>
        <v>7597.68</v>
      </c>
      <c r="P20" s="14">
        <f t="shared" ca="1" si="39"/>
        <v>325.14603327792031</v>
      </c>
      <c r="Q20" s="14">
        <f t="shared" ca="1" si="39"/>
        <v>11311.41</v>
      </c>
      <c r="R20" s="14">
        <f t="shared" ca="1" si="39"/>
        <v>4316.96</v>
      </c>
      <c r="S20" s="14">
        <f t="shared" ca="1" si="39"/>
        <v>6994.44</v>
      </c>
      <c r="T20" s="14">
        <f t="shared" ca="1" si="39"/>
        <v>1971.12</v>
      </c>
      <c r="U20" s="14">
        <f t="shared" ca="1" si="39"/>
        <v>5023.33</v>
      </c>
      <c r="V20" s="14">
        <f t="shared" ca="1" si="39"/>
        <v>1309.6500000000001</v>
      </c>
      <c r="W20" s="14">
        <f t="shared" ca="1" si="39"/>
        <v>1733.8</v>
      </c>
      <c r="X20" s="14">
        <f t="shared" ca="1" si="39"/>
        <v>1979.88</v>
      </c>
      <c r="Y20" s="14">
        <f t="shared" ca="1" si="39"/>
        <v>0</v>
      </c>
      <c r="Z20" s="14">
        <f t="shared" ca="1" si="39"/>
        <v>0</v>
      </c>
      <c r="AA20" s="14">
        <f t="shared" ca="1" si="39"/>
        <v>0</v>
      </c>
      <c r="AB20" s="14">
        <f t="shared" ca="1" si="39"/>
        <v>652.18186353451358</v>
      </c>
      <c r="AC20" s="14">
        <f t="shared" ca="1" si="39"/>
        <v>11.772141503347397</v>
      </c>
      <c r="AD20" s="14">
        <f t="shared" ca="1" si="39"/>
        <v>211.54</v>
      </c>
      <c r="AE20" s="14">
        <f t="shared" ca="1" si="39"/>
        <v>0</v>
      </c>
      <c r="AF20" s="14">
        <f t="shared" ca="1" si="39"/>
        <v>509.99</v>
      </c>
      <c r="AG20" s="14">
        <f t="shared" ca="1" si="39"/>
        <v>355.99</v>
      </c>
      <c r="AH20" s="14">
        <f t="shared" ca="1" si="39"/>
        <v>258.02</v>
      </c>
      <c r="AI20" s="14">
        <f t="shared" ca="1" si="39"/>
        <v>97.96</v>
      </c>
      <c r="AJ20" s="14">
        <f t="shared" ca="1" si="39"/>
        <v>66.92</v>
      </c>
      <c r="AK20" s="14">
        <f t="shared" ca="1" si="39"/>
        <v>324.94</v>
      </c>
      <c r="AL20" s="14">
        <f t="shared" ca="1" si="39"/>
        <v>31.04</v>
      </c>
      <c r="AM20" s="14">
        <f t="shared" ca="1" si="39"/>
        <v>91.534009930240828</v>
      </c>
      <c r="AN20" s="14">
        <f t="shared" ca="1" si="39"/>
        <v>266.2</v>
      </c>
      <c r="AO20" s="14">
        <f t="shared" ca="1" si="39"/>
        <v>197.41672831961827</v>
      </c>
      <c r="AP20" s="14">
        <f t="shared" ca="1" si="39"/>
        <v>196.58501310726265</v>
      </c>
      <c r="AQ20" s="14">
        <f t="shared" ca="1" si="39"/>
        <v>90.703243622862232</v>
      </c>
      <c r="AR20" s="14">
        <f t="shared" ca="1" si="39"/>
        <v>90.703243622862232</v>
      </c>
      <c r="AS20" s="14">
        <f t="shared" ca="1" si="39"/>
        <v>0.83171521235560619</v>
      </c>
      <c r="AT20" s="14">
        <f t="shared" ca="1" si="39"/>
        <v>0.83171521235560619</v>
      </c>
      <c r="AU20" s="14">
        <f t="shared" ca="1" si="39"/>
        <v>0.53378119068832486</v>
      </c>
      <c r="AV20" s="14">
        <f t="shared" ca="1" si="39"/>
        <v>0.29793375808256539</v>
      </c>
      <c r="AW20" s="14">
        <f t="shared" ca="1" si="39"/>
        <v>135.37795352554949</v>
      </c>
      <c r="AX20" s="14">
        <f t="shared" ca="1" si="39"/>
        <v>44.674730989464507</v>
      </c>
      <c r="AY20" s="14">
        <f t="shared" ca="1" si="39"/>
        <v>0.28999999999999998</v>
      </c>
      <c r="AZ20" s="14">
        <f t="shared" ca="1" si="39"/>
        <v>13.21</v>
      </c>
      <c r="BA20" s="14">
        <f t="shared" ca="1" si="39"/>
        <v>85.572883430732219</v>
      </c>
      <c r="BB20" s="14">
        <f t="shared" ca="1" si="39"/>
        <v>0.74721364264392631</v>
      </c>
      <c r="BC20" s="14">
        <f t="shared" ca="1" si="39"/>
        <v>0</v>
      </c>
      <c r="BD20" s="14">
        <f t="shared" ca="1" si="39"/>
        <v>5.7017854975954751</v>
      </c>
      <c r="BE20" s="14">
        <f t="shared" ca="1" si="39"/>
        <v>26.660139019394485</v>
      </c>
      <c r="BF20" s="14">
        <f t="shared" ca="1" si="39"/>
        <v>20.418416046487568</v>
      </c>
      <c r="BG20" s="14">
        <f t="shared" ca="1" si="39"/>
        <v>15.513394427927564</v>
      </c>
      <c r="BH20" s="14">
        <f t="shared" ca="1" si="39"/>
        <v>4.9050242544071629</v>
      </c>
      <c r="BI20" s="14">
        <f t="shared" ca="1" si="39"/>
        <v>26.657587519345171</v>
      </c>
      <c r="BJ20" s="14">
        <f t="shared" ca="1" si="39"/>
        <v>26.660139019394485</v>
      </c>
      <c r="BK20" s="14">
        <f t="shared" ca="1" si="39"/>
        <v>0</v>
      </c>
      <c r="BL20" s="14">
        <f t="shared" ca="1" si="39"/>
        <v>0.79941659561566614</v>
      </c>
      <c r="BM20" s="14">
        <f t="shared" ca="1" si="39"/>
        <v>138.05000000000001</v>
      </c>
      <c r="BN20" s="14">
        <f t="shared" ca="1" si="39"/>
        <v>0</v>
      </c>
      <c r="BO20" s="14">
        <f t="shared" ca="1" si="39"/>
        <v>5.2203111122569305E-2</v>
      </c>
      <c r="BP20" s="14">
        <f t="shared" ca="1" si="39"/>
        <v>169.56436400032206</v>
      </c>
      <c r="BQ20" s="14">
        <f t="shared" ref="BQ20:EB20" ca="1" si="40">HLOOKUP(BQ$10,INDIRECT(BQ$11),11,FALSE)</f>
        <v>26.422976035471976</v>
      </c>
      <c r="BR20" s="14">
        <f t="shared" ca="1" si="40"/>
        <v>100.65</v>
      </c>
      <c r="BS20" s="14">
        <f t="shared" ca="1" si="40"/>
        <v>100.65</v>
      </c>
      <c r="BT20" s="14">
        <f t="shared" ca="1" si="40"/>
        <v>100.65</v>
      </c>
      <c r="BU20" s="14">
        <f t="shared" ca="1" si="40"/>
        <v>85.572883430732219</v>
      </c>
      <c r="BV20" s="14">
        <f t="shared" ca="1" si="40"/>
        <v>12.835932514609834</v>
      </c>
      <c r="BW20" s="14">
        <f t="shared" ca="1" si="40"/>
        <v>25.517889381615667</v>
      </c>
      <c r="BX20" s="14">
        <f t="shared" ca="1" si="40"/>
        <v>0.43735125281222043</v>
      </c>
      <c r="BY20" s="14">
        <f t="shared" ca="1" si="40"/>
        <v>194.92247887058528</v>
      </c>
      <c r="BZ20" s="14">
        <f t="shared" ca="1" si="40"/>
        <v>0</v>
      </c>
      <c r="CA20" s="14">
        <f t="shared" ca="1" si="40"/>
        <v>194.92247887058528</v>
      </c>
      <c r="CB20" s="14">
        <f t="shared" ca="1" si="40"/>
        <v>0.43892348292525163</v>
      </c>
      <c r="CC20" s="14">
        <f t="shared" ca="1" si="40"/>
        <v>38.368113459518241</v>
      </c>
      <c r="CD20" s="14">
        <f t="shared" ca="1" si="40"/>
        <v>1593.73</v>
      </c>
      <c r="CE20" s="14">
        <f t="shared" ca="1" si="40"/>
        <v>1627.96</v>
      </c>
      <c r="CF20" s="14">
        <f t="shared" ca="1" si="40"/>
        <v>0</v>
      </c>
      <c r="CG20" s="14">
        <f t="shared" ca="1" si="40"/>
        <v>140.06</v>
      </c>
      <c r="CH20" s="14">
        <f t="shared" ca="1" si="40"/>
        <v>201.05189999999999</v>
      </c>
      <c r="CI20" s="14">
        <f t="shared" ca="1" si="40"/>
        <v>17161.79</v>
      </c>
      <c r="CJ20" s="14">
        <f t="shared" ca="1" si="40"/>
        <v>14732.26</v>
      </c>
      <c r="CK20" s="14">
        <f t="shared" ca="1" si="40"/>
        <v>0</v>
      </c>
      <c r="CL20" s="14">
        <f t="shared" ca="1" si="40"/>
        <v>17364.03</v>
      </c>
      <c r="CM20" s="14">
        <f t="shared" ca="1" si="40"/>
        <v>201.05189999999999</v>
      </c>
      <c r="CN20" s="14">
        <f t="shared" ca="1" si="40"/>
        <v>0</v>
      </c>
      <c r="CO20" s="14">
        <f t="shared" ca="1" si="40"/>
        <v>17364.03</v>
      </c>
      <c r="CP20" s="14">
        <f t="shared" ca="1" si="40"/>
        <v>17091.39</v>
      </c>
      <c r="CQ20" s="14">
        <f t="shared" ca="1" si="40"/>
        <v>272.64409999999998</v>
      </c>
      <c r="CR20" s="14">
        <f t="shared" ca="1" si="40"/>
        <v>0</v>
      </c>
      <c r="CS20" s="14">
        <f t="shared" ca="1" si="40"/>
        <v>0</v>
      </c>
      <c r="CT20" s="14">
        <f t="shared" ca="1" si="40"/>
        <v>2727.2620000000002</v>
      </c>
      <c r="CU20" s="14">
        <f t="shared" ca="1" si="40"/>
        <v>2999.9059999999999</v>
      </c>
      <c r="CV20" s="14">
        <f t="shared" ca="1" si="40"/>
        <v>8402.5589999999993</v>
      </c>
      <c r="CW20" s="14">
        <f t="shared" ca="1" si="40"/>
        <v>272.64420000000001</v>
      </c>
      <c r="CX20" s="14">
        <f t="shared" ca="1" si="40"/>
        <v>559.61350000000004</v>
      </c>
      <c r="CY20" s="14">
        <f t="shared" ca="1" si="40"/>
        <v>10842.85</v>
      </c>
      <c r="CZ20" s="14">
        <f t="shared" ca="1" si="40"/>
        <v>2440.2890000000002</v>
      </c>
      <c r="DA20" s="14">
        <f t="shared" ca="1" si="40"/>
        <v>325.19</v>
      </c>
      <c r="DB20" s="14">
        <f t="shared" ca="1" si="40"/>
        <v>0</v>
      </c>
      <c r="DC20" s="14">
        <f t="shared" ca="1" si="40"/>
        <v>0</v>
      </c>
      <c r="DD20" s="14">
        <f t="shared" ca="1" si="40"/>
        <v>325.17599999999999</v>
      </c>
      <c r="DE20" s="14">
        <f t="shared" ca="1" si="40"/>
        <v>325.17599999999999</v>
      </c>
      <c r="DF20" s="14">
        <f t="shared" ca="1" si="40"/>
        <v>52.531799999999997</v>
      </c>
      <c r="DG20" s="14">
        <f t="shared" ca="1" si="40"/>
        <v>0</v>
      </c>
      <c r="DH20" s="14">
        <f t="shared" ca="1" si="40"/>
        <v>0</v>
      </c>
      <c r="DI20" s="14">
        <f t="shared" ca="1" si="40"/>
        <v>0</v>
      </c>
      <c r="DJ20" s="14">
        <f t="shared" ca="1" si="40"/>
        <v>0</v>
      </c>
      <c r="DK20" s="14">
        <f t="shared" ca="1" si="40"/>
        <v>0</v>
      </c>
      <c r="DL20" s="14">
        <f t="shared" ca="1" si="40"/>
        <v>0</v>
      </c>
      <c r="DM20" s="14">
        <f t="shared" ca="1" si="40"/>
        <v>0</v>
      </c>
      <c r="DN20" s="14">
        <f t="shared" ca="1" si="40"/>
        <v>0</v>
      </c>
      <c r="DO20" s="14">
        <f t="shared" ca="1" si="40"/>
        <v>0</v>
      </c>
      <c r="DP20" s="14">
        <f t="shared" ca="1" si="40"/>
        <v>0</v>
      </c>
      <c r="DQ20" s="14">
        <f t="shared" ca="1" si="40"/>
        <v>0</v>
      </c>
      <c r="DR20" s="14">
        <f t="shared" ca="1" si="40"/>
        <v>0</v>
      </c>
      <c r="DS20" s="14">
        <f t="shared" ca="1" si="40"/>
        <v>0</v>
      </c>
      <c r="DT20" s="14">
        <f t="shared" ca="1" si="40"/>
        <v>0</v>
      </c>
      <c r="DU20" s="14">
        <f t="shared" ca="1" si="40"/>
        <v>0</v>
      </c>
      <c r="DV20" s="14">
        <f t="shared" ca="1" si="40"/>
        <v>0</v>
      </c>
      <c r="DW20" s="14">
        <f t="shared" ca="1" si="40"/>
        <v>0</v>
      </c>
      <c r="DX20" s="14">
        <f t="shared" ca="1" si="40"/>
        <v>0</v>
      </c>
      <c r="DY20" s="14">
        <f t="shared" ca="1" si="40"/>
        <v>0</v>
      </c>
      <c r="DZ20" s="14">
        <f t="shared" ca="1" si="40"/>
        <v>205.53899999999999</v>
      </c>
      <c r="EA20" s="14">
        <f t="shared" ca="1" si="40"/>
        <v>306.18900000000002</v>
      </c>
      <c r="EB20" s="14">
        <f t="shared" ca="1" si="40"/>
        <v>0</v>
      </c>
      <c r="EC20" s="14">
        <f t="shared" ref="EC20:GN20" ca="1" si="41">HLOOKUP(EC$10,INDIRECT(EC$11),11,FALSE)</f>
        <v>0</v>
      </c>
      <c r="ED20" s="14">
        <f t="shared" ca="1" si="41"/>
        <v>0</v>
      </c>
      <c r="EE20" s="14">
        <f t="shared" ca="1" si="41"/>
        <v>0</v>
      </c>
      <c r="EF20" s="14">
        <f t="shared" ca="1" si="41"/>
        <v>0</v>
      </c>
      <c r="EG20" s="14">
        <f t="shared" ca="1" si="41"/>
        <v>0</v>
      </c>
      <c r="EH20" s="14">
        <f t="shared" ca="1" si="41"/>
        <v>0</v>
      </c>
      <c r="EI20" s="14">
        <f t="shared" ca="1" si="41"/>
        <v>205.53899999999999</v>
      </c>
      <c r="EJ20" s="14">
        <f t="shared" ca="1" si="41"/>
        <v>6.0009870000000003</v>
      </c>
      <c r="EK20" s="14">
        <f t="shared" ca="1" si="41"/>
        <v>205.53899999999999</v>
      </c>
      <c r="EL20" s="14">
        <f t="shared" ca="1" si="41"/>
        <v>205.53899999999999</v>
      </c>
      <c r="EM20" s="14">
        <f t="shared" ca="1" si="41"/>
        <v>0</v>
      </c>
      <c r="EN20" s="14">
        <f t="shared" ca="1" si="41"/>
        <v>0</v>
      </c>
      <c r="EO20" s="14">
        <f t="shared" ca="1" si="41"/>
        <v>0</v>
      </c>
      <c r="EP20" s="14">
        <f t="shared" ca="1" si="41"/>
        <v>0</v>
      </c>
      <c r="EQ20" s="14">
        <f t="shared" ca="1" si="41"/>
        <v>0</v>
      </c>
      <c r="ER20" s="14">
        <f t="shared" ca="1" si="41"/>
        <v>0</v>
      </c>
      <c r="ES20" s="14">
        <f t="shared" ca="1" si="41"/>
        <v>6.0009870000000003</v>
      </c>
      <c r="ET20" s="14">
        <f t="shared" ca="1" si="41"/>
        <v>0</v>
      </c>
      <c r="EU20" s="14">
        <f t="shared" ca="1" si="41"/>
        <v>0</v>
      </c>
      <c r="EV20" s="14">
        <f t="shared" ca="1" si="41"/>
        <v>0</v>
      </c>
      <c r="EW20" s="14">
        <f t="shared" ca="1" si="41"/>
        <v>0</v>
      </c>
      <c r="EX20" s="14">
        <f t="shared" ca="1" si="41"/>
        <v>0</v>
      </c>
      <c r="EY20" s="14">
        <f t="shared" ca="1" si="41"/>
        <v>0</v>
      </c>
      <c r="EZ20" s="14">
        <f t="shared" ca="1" si="41"/>
        <v>0</v>
      </c>
      <c r="FA20" s="14">
        <f t="shared" ca="1" si="41"/>
        <v>0</v>
      </c>
      <c r="FB20" s="14">
        <f t="shared" ca="1" si="41"/>
        <v>0</v>
      </c>
      <c r="FC20" s="14">
        <f t="shared" ca="1" si="41"/>
        <v>0</v>
      </c>
      <c r="FD20" s="14">
        <f t="shared" ca="1" si="41"/>
        <v>0</v>
      </c>
      <c r="FE20" s="14">
        <f t="shared" ca="1" si="41"/>
        <v>0</v>
      </c>
      <c r="FF20" s="14">
        <f t="shared" ca="1" si="41"/>
        <v>0</v>
      </c>
      <c r="FG20" s="14">
        <f t="shared" ca="1" si="41"/>
        <v>0</v>
      </c>
      <c r="FH20" s="14">
        <f t="shared" ca="1" si="41"/>
        <v>0</v>
      </c>
      <c r="FI20" s="14">
        <f t="shared" ca="1" si="41"/>
        <v>0</v>
      </c>
      <c r="FJ20" s="14">
        <f t="shared" ca="1" si="41"/>
        <v>0</v>
      </c>
      <c r="FK20" s="14">
        <f t="shared" ca="1" si="41"/>
        <v>0</v>
      </c>
      <c r="FL20" s="14">
        <f t="shared" ca="1" si="41"/>
        <v>0</v>
      </c>
      <c r="FM20" s="14">
        <f t="shared" ca="1" si="41"/>
        <v>0</v>
      </c>
      <c r="FN20" s="14">
        <f t="shared" ca="1" si="41"/>
        <v>0</v>
      </c>
      <c r="FO20" s="14">
        <f t="shared" ca="1" si="41"/>
        <v>0</v>
      </c>
      <c r="FP20" s="14">
        <f t="shared" ca="1" si="41"/>
        <v>0</v>
      </c>
      <c r="FQ20" s="14">
        <f t="shared" ca="1" si="41"/>
        <v>0</v>
      </c>
      <c r="FR20" s="14">
        <f t="shared" ca="1" si="41"/>
        <v>0</v>
      </c>
      <c r="FS20" s="14">
        <f t="shared" ca="1" si="41"/>
        <v>0</v>
      </c>
      <c r="FT20" s="14">
        <f t="shared" ca="1" si="41"/>
        <v>0</v>
      </c>
      <c r="FU20" s="14">
        <f t="shared" ca="1" si="41"/>
        <v>0</v>
      </c>
      <c r="FV20" s="14">
        <f t="shared" ca="1" si="41"/>
        <v>0</v>
      </c>
      <c r="FW20" s="14">
        <f t="shared" ca="1" si="41"/>
        <v>0</v>
      </c>
      <c r="FX20" s="14">
        <f t="shared" ca="1" si="41"/>
        <v>0</v>
      </c>
      <c r="FY20" s="14">
        <f t="shared" ca="1" si="41"/>
        <v>0</v>
      </c>
      <c r="FZ20" s="14">
        <f t="shared" ca="1" si="41"/>
        <v>0</v>
      </c>
      <c r="GA20" s="14">
        <f t="shared" ca="1" si="41"/>
        <v>0</v>
      </c>
      <c r="GB20" s="14">
        <f t="shared" ca="1" si="41"/>
        <v>0</v>
      </c>
      <c r="GC20" s="14">
        <f t="shared" ca="1" si="41"/>
        <v>0</v>
      </c>
      <c r="GD20" s="14">
        <f t="shared" ca="1" si="41"/>
        <v>0</v>
      </c>
      <c r="GE20" s="14">
        <f t="shared" ca="1" si="41"/>
        <v>0</v>
      </c>
      <c r="GF20" s="14">
        <f t="shared" ca="1" si="41"/>
        <v>0</v>
      </c>
      <c r="GG20" s="14">
        <f t="shared" ca="1" si="41"/>
        <v>0</v>
      </c>
      <c r="GH20" s="14">
        <f t="shared" ca="1" si="41"/>
        <v>0</v>
      </c>
      <c r="GI20" s="14">
        <f t="shared" ca="1" si="41"/>
        <v>0</v>
      </c>
      <c r="GJ20" s="14">
        <f t="shared" ca="1" si="41"/>
        <v>0</v>
      </c>
      <c r="GK20" s="14">
        <f t="shared" ca="1" si="41"/>
        <v>0</v>
      </c>
      <c r="GL20" s="14">
        <f t="shared" ca="1" si="41"/>
        <v>0</v>
      </c>
      <c r="GM20" s="14">
        <f t="shared" ca="1" si="41"/>
        <v>0</v>
      </c>
      <c r="GN20" s="14">
        <f t="shared" ca="1" si="41"/>
        <v>0</v>
      </c>
      <c r="GO20" s="14">
        <f t="shared" ref="GO20:HO20" ca="1" si="42">HLOOKUP(GO$10,INDIRECT(GO$11),11,FALSE)</f>
        <v>0</v>
      </c>
      <c r="GP20" s="14">
        <f t="shared" ca="1" si="42"/>
        <v>0</v>
      </c>
      <c r="GQ20" s="14">
        <f t="shared" ca="1" si="42"/>
        <v>0</v>
      </c>
      <c r="GR20" s="14">
        <f t="shared" ca="1" si="42"/>
        <v>0</v>
      </c>
      <c r="GS20" s="14">
        <f t="shared" ca="1" si="42"/>
        <v>0</v>
      </c>
      <c r="GT20" s="14">
        <f t="shared" ca="1" si="42"/>
        <v>0</v>
      </c>
      <c r="GU20" s="14">
        <f t="shared" ca="1" si="42"/>
        <v>0</v>
      </c>
      <c r="GV20" s="14">
        <f t="shared" ca="1" si="42"/>
        <v>0</v>
      </c>
      <c r="GW20" s="14">
        <f t="shared" ca="1" si="42"/>
        <v>0</v>
      </c>
      <c r="GX20" s="14">
        <f t="shared" ca="1" si="42"/>
        <v>0</v>
      </c>
      <c r="GY20" s="14">
        <f t="shared" ca="1" si="42"/>
        <v>0</v>
      </c>
      <c r="GZ20" s="14">
        <f t="shared" ca="1" si="42"/>
        <v>0</v>
      </c>
      <c r="HA20" s="14">
        <f t="shared" ca="1" si="42"/>
        <v>0</v>
      </c>
      <c r="HB20" s="14">
        <f t="shared" ca="1" si="42"/>
        <v>0</v>
      </c>
      <c r="HC20" s="14">
        <f t="shared" ca="1" si="42"/>
        <v>0</v>
      </c>
      <c r="HD20" s="14">
        <f t="shared" ca="1" si="42"/>
        <v>0</v>
      </c>
      <c r="HE20" s="14">
        <f t="shared" ca="1" si="42"/>
        <v>0</v>
      </c>
      <c r="HF20" s="14">
        <f t="shared" ca="1" si="42"/>
        <v>0</v>
      </c>
      <c r="HG20" s="14">
        <f t="shared" ca="1" si="42"/>
        <v>0</v>
      </c>
      <c r="HH20" s="14">
        <f t="shared" ca="1" si="42"/>
        <v>0</v>
      </c>
      <c r="HI20" s="14">
        <f t="shared" ca="1" si="42"/>
        <v>0</v>
      </c>
      <c r="HJ20" s="14">
        <f t="shared" ca="1" si="42"/>
        <v>0</v>
      </c>
      <c r="HK20" s="14">
        <f t="shared" ca="1" si="42"/>
        <v>0</v>
      </c>
      <c r="HL20" s="14">
        <f t="shared" ca="1" si="42"/>
        <v>0</v>
      </c>
      <c r="HM20" s="14">
        <f t="shared" ca="1" si="42"/>
        <v>0</v>
      </c>
      <c r="HN20" s="14">
        <f t="shared" ca="1" si="42"/>
        <v>0</v>
      </c>
      <c r="HO20" s="14">
        <f t="shared" ca="1" si="42"/>
        <v>0</v>
      </c>
      <c r="HP20" s="14"/>
      <c r="HQ20" s="14"/>
      <c r="HR20" s="14"/>
      <c r="HS20" s="14"/>
      <c r="HT20" s="14"/>
      <c r="HU20" s="14"/>
      <c r="HV20" s="14"/>
      <c r="HW20" s="14"/>
      <c r="HX20" s="14"/>
      <c r="HY20" s="14"/>
      <c r="HZ20" s="14"/>
    </row>
    <row r="21" spans="1:234" s="12" customFormat="1" ht="12" customHeight="1" x14ac:dyDescent="0.15">
      <c r="A21" s="17" t="s">
        <v>181</v>
      </c>
      <c r="B21" s="16" t="s">
        <v>176</v>
      </c>
      <c r="C21" s="14">
        <f ca="1">HLOOKUP(C$10,INDIRECT(C$11),12,FALSE)</f>
        <v>15.463988108790865</v>
      </c>
      <c r="D21" s="14">
        <f ca="1">HLOOKUP(D$10,INDIRECT(D$11),12,FALSE)</f>
        <v>0</v>
      </c>
      <c r="E21" s="14">
        <f t="shared" ref="E21:BP21" ca="1" si="43">HLOOKUP(E$10,INDIRECT(E$11),12,FALSE)</f>
        <v>1.3047111844414452E-2</v>
      </c>
      <c r="F21" s="14">
        <f t="shared" ca="1" si="43"/>
        <v>71.888996479006281</v>
      </c>
      <c r="G21" s="14">
        <f t="shared" ca="1" si="43"/>
        <v>1496.6272160431806</v>
      </c>
      <c r="H21" s="14">
        <f t="shared" ca="1" si="43"/>
        <v>0</v>
      </c>
      <c r="I21" s="14">
        <f t="shared" ca="1" si="43"/>
        <v>0</v>
      </c>
      <c r="J21" s="14">
        <f t="shared" ca="1" si="43"/>
        <v>0</v>
      </c>
      <c r="K21" s="14">
        <f t="shared" ca="1" si="43"/>
        <v>0</v>
      </c>
      <c r="L21" s="14">
        <f t="shared" ca="1" si="43"/>
        <v>1.3047111844414452E-2</v>
      </c>
      <c r="M21" s="14">
        <f t="shared" ca="1" si="43"/>
        <v>1584.0015692143086</v>
      </c>
      <c r="N21" s="14">
        <f t="shared" ca="1" si="43"/>
        <v>0</v>
      </c>
      <c r="O21" s="14">
        <f t="shared" ca="1" si="43"/>
        <v>732.46</v>
      </c>
      <c r="P21" s="14">
        <f t="shared" ca="1" si="43"/>
        <v>2356.4435112559481</v>
      </c>
      <c r="Q21" s="14">
        <f t="shared" ca="1" si="43"/>
        <v>732.47</v>
      </c>
      <c r="R21" s="14">
        <f t="shared" ca="1" si="43"/>
        <v>725.24</v>
      </c>
      <c r="S21" s="14">
        <f t="shared" ca="1" si="43"/>
        <v>7.23</v>
      </c>
      <c r="T21" s="14">
        <f t="shared" ca="1" si="43"/>
        <v>7.16</v>
      </c>
      <c r="U21" s="14">
        <f t="shared" ca="1" si="43"/>
        <v>7.0000000000000007E-2</v>
      </c>
      <c r="V21" s="14">
        <f t="shared" ca="1" si="43"/>
        <v>0.03</v>
      </c>
      <c r="W21" s="14">
        <f t="shared" ca="1" si="43"/>
        <v>0.04</v>
      </c>
      <c r="X21" s="14">
        <f t="shared" ca="1" si="43"/>
        <v>0</v>
      </c>
      <c r="Y21" s="14">
        <f t="shared" ca="1" si="43"/>
        <v>6.7622475393307635</v>
      </c>
      <c r="Z21" s="14">
        <f t="shared" ca="1" si="43"/>
        <v>0</v>
      </c>
      <c r="AA21" s="14">
        <f t="shared" ca="1" si="43"/>
        <v>0</v>
      </c>
      <c r="AB21" s="14">
        <f t="shared" ca="1" si="43"/>
        <v>6.7618585937240745</v>
      </c>
      <c r="AC21" s="14">
        <f t="shared" ca="1" si="43"/>
        <v>0</v>
      </c>
      <c r="AD21" s="14">
        <f t="shared" ca="1" si="43"/>
        <v>0</v>
      </c>
      <c r="AE21" s="14">
        <f t="shared" ca="1" si="43"/>
        <v>0</v>
      </c>
      <c r="AF21" s="14">
        <f t="shared" ca="1" si="43"/>
        <v>4985.22</v>
      </c>
      <c r="AG21" s="14">
        <f t="shared" ca="1" si="43"/>
        <v>33.53</v>
      </c>
      <c r="AH21" s="14">
        <f t="shared" ca="1" si="43"/>
        <v>33.49</v>
      </c>
      <c r="AI21" s="14">
        <f t="shared" ca="1" si="43"/>
        <v>0.04</v>
      </c>
      <c r="AJ21" s="14">
        <f t="shared" ca="1" si="43"/>
        <v>0.04</v>
      </c>
      <c r="AK21" s="14">
        <f t="shared" ca="1" si="43"/>
        <v>33.53</v>
      </c>
      <c r="AL21" s="14">
        <f t="shared" ca="1" si="43"/>
        <v>0</v>
      </c>
      <c r="AM21" s="14">
        <f t="shared" ca="1" si="43"/>
        <v>1862.9125132453346</v>
      </c>
      <c r="AN21" s="14">
        <f t="shared" ca="1" si="43"/>
        <v>23.63</v>
      </c>
      <c r="AO21" s="14">
        <f t="shared" ca="1" si="43"/>
        <v>2.1507414252135661</v>
      </c>
      <c r="AP21" s="14">
        <f t="shared" ca="1" si="43"/>
        <v>2.1507398437052712</v>
      </c>
      <c r="AQ21" s="14">
        <f t="shared" ca="1" si="43"/>
        <v>1862.9124447133086</v>
      </c>
      <c r="AR21" s="14">
        <f t="shared" ca="1" si="43"/>
        <v>1862.9124447133086</v>
      </c>
      <c r="AS21" s="14">
        <f t="shared" ca="1" si="43"/>
        <v>0</v>
      </c>
      <c r="AT21" s="14">
        <f t="shared" ca="1" si="43"/>
        <v>0</v>
      </c>
      <c r="AU21" s="14">
        <f t="shared" ca="1" si="43"/>
        <v>0</v>
      </c>
      <c r="AV21" s="14">
        <f t="shared" ca="1" si="43"/>
        <v>0</v>
      </c>
      <c r="AW21" s="14">
        <f t="shared" ca="1" si="43"/>
        <v>2780.4660862857709</v>
      </c>
      <c r="AX21" s="14">
        <f t="shared" ca="1" si="43"/>
        <v>917.5536310290737</v>
      </c>
      <c r="AY21" s="14">
        <f t="shared" ca="1" si="43"/>
        <v>0.02</v>
      </c>
      <c r="AZ21" s="14">
        <f t="shared" ca="1" si="43"/>
        <v>294.92</v>
      </c>
      <c r="BA21" s="14">
        <f t="shared" ca="1" si="43"/>
        <v>1760.7378624648134</v>
      </c>
      <c r="BB21" s="14">
        <f t="shared" ca="1" si="43"/>
        <v>0</v>
      </c>
      <c r="BC21" s="14">
        <f t="shared" ca="1" si="43"/>
        <v>87.40418806152887</v>
      </c>
      <c r="BD21" s="14">
        <f t="shared" ca="1" si="43"/>
        <v>23.328191589408853</v>
      </c>
      <c r="BE21" s="14">
        <f t="shared" ca="1" si="43"/>
        <v>23.77486111770861</v>
      </c>
      <c r="BF21" s="14">
        <f t="shared" ca="1" si="43"/>
        <v>118.47280518384788</v>
      </c>
      <c r="BG21" s="14">
        <f t="shared" ca="1" si="43"/>
        <v>90.01259857560575</v>
      </c>
      <c r="BH21" s="14">
        <f t="shared" ca="1" si="43"/>
        <v>28.460185421039107</v>
      </c>
      <c r="BI21" s="14">
        <f t="shared" ca="1" si="43"/>
        <v>18.640530179985195</v>
      </c>
      <c r="BJ21" s="14">
        <f t="shared" ca="1" si="43"/>
        <v>18.640436501977316</v>
      </c>
      <c r="BK21" s="14">
        <f t="shared" ca="1" si="43"/>
        <v>5.1344272515784528</v>
      </c>
      <c r="BL21" s="14">
        <f t="shared" ca="1" si="43"/>
        <v>0</v>
      </c>
      <c r="BM21" s="14">
        <f t="shared" ca="1" si="43"/>
        <v>0.02</v>
      </c>
      <c r="BN21" s="14">
        <f t="shared" ca="1" si="43"/>
        <v>0</v>
      </c>
      <c r="BO21" s="14">
        <f t="shared" ca="1" si="43"/>
        <v>0</v>
      </c>
      <c r="BP21" s="14">
        <f t="shared" ca="1" si="43"/>
        <v>6.2175324548399927E-2</v>
      </c>
      <c r="BQ21" s="14">
        <f t="shared" ref="BQ21:EB21" ca="1" si="44">HLOOKUP(BQ$10,INDIRECT(BQ$11),12,FALSE)</f>
        <v>9.6886678415658307E-3</v>
      </c>
      <c r="BR21" s="14">
        <f t="shared" ca="1" si="44"/>
        <v>0</v>
      </c>
      <c r="BS21" s="14">
        <f t="shared" ca="1" si="44"/>
        <v>0</v>
      </c>
      <c r="BT21" s="14">
        <f t="shared" ca="1" si="44"/>
        <v>0</v>
      </c>
      <c r="BU21" s="14">
        <f t="shared" ca="1" si="44"/>
        <v>1760.7378624648134</v>
      </c>
      <c r="BV21" s="14">
        <f t="shared" ca="1" si="44"/>
        <v>264.11072655138611</v>
      </c>
      <c r="BW21" s="14">
        <f t="shared" ca="1" si="44"/>
        <v>45.49702410968456</v>
      </c>
      <c r="BX21" s="14">
        <f t="shared" ca="1" si="44"/>
        <v>4.6336611359233961</v>
      </c>
      <c r="BY21" s="14">
        <f t="shared" ca="1" si="44"/>
        <v>118430.2966052324</v>
      </c>
      <c r="BZ21" s="14">
        <f t="shared" ca="1" si="44"/>
        <v>0</v>
      </c>
      <c r="CA21" s="14">
        <f t="shared" ca="1" si="44"/>
        <v>118430.2966052324</v>
      </c>
      <c r="CB21" s="14">
        <f t="shared" ca="1" si="44"/>
        <v>266.67901905577577</v>
      </c>
      <c r="CC21" s="14">
        <f t="shared" ca="1" si="44"/>
        <v>45.489072289351029</v>
      </c>
      <c r="CD21" s="14">
        <f t="shared" ca="1" si="44"/>
        <v>0.04</v>
      </c>
      <c r="CE21" s="14">
        <f t="shared" ca="1" si="44"/>
        <v>0.01</v>
      </c>
      <c r="CF21" s="14">
        <f t="shared" ca="1" si="44"/>
        <v>262.04533207086894</v>
      </c>
      <c r="CG21" s="14">
        <f t="shared" ca="1" si="44"/>
        <v>0</v>
      </c>
      <c r="CH21" s="14">
        <f t="shared" ca="1" si="44"/>
        <v>0</v>
      </c>
      <c r="CI21" s="14">
        <f t="shared" ca="1" si="44"/>
        <v>0</v>
      </c>
      <c r="CJ21" s="14">
        <f t="shared" ca="1" si="44"/>
        <v>0</v>
      </c>
      <c r="CK21" s="14">
        <f t="shared" ca="1" si="44"/>
        <v>57.2</v>
      </c>
      <c r="CL21" s="14">
        <f t="shared" ca="1" si="44"/>
        <v>0</v>
      </c>
      <c r="CM21" s="14">
        <f t="shared" ca="1" si="44"/>
        <v>0</v>
      </c>
      <c r="CN21" s="14">
        <f t="shared" ca="1" si="44"/>
        <v>0</v>
      </c>
      <c r="CO21" s="14">
        <f t="shared" ca="1" si="44"/>
        <v>0</v>
      </c>
      <c r="CP21" s="14">
        <f t="shared" ca="1" si="44"/>
        <v>0</v>
      </c>
      <c r="CQ21" s="14">
        <f t="shared" ca="1" si="44"/>
        <v>0</v>
      </c>
      <c r="CR21" s="14">
        <f t="shared" ca="1" si="44"/>
        <v>0</v>
      </c>
      <c r="CS21" s="14">
        <f t="shared" ca="1" si="44"/>
        <v>0</v>
      </c>
      <c r="CT21" s="14">
        <f t="shared" ca="1" si="44"/>
        <v>0</v>
      </c>
      <c r="CU21" s="14">
        <f t="shared" ca="1" si="44"/>
        <v>0</v>
      </c>
      <c r="CV21" s="14">
        <f t="shared" ca="1" si="44"/>
        <v>0</v>
      </c>
      <c r="CW21" s="14">
        <f t="shared" ca="1" si="44"/>
        <v>0</v>
      </c>
      <c r="CX21" s="14">
        <f t="shared" ca="1" si="44"/>
        <v>0</v>
      </c>
      <c r="CY21" s="14">
        <f t="shared" ca="1" si="44"/>
        <v>0</v>
      </c>
      <c r="CZ21" s="14">
        <f t="shared" ca="1" si="44"/>
        <v>0</v>
      </c>
      <c r="DA21" s="14">
        <f t="shared" ca="1" si="44"/>
        <v>0</v>
      </c>
      <c r="DB21" s="14">
        <f t="shared" ca="1" si="44"/>
        <v>0</v>
      </c>
      <c r="DC21" s="14">
        <f t="shared" ca="1" si="44"/>
        <v>0</v>
      </c>
      <c r="DD21" s="14">
        <f t="shared" ca="1" si="44"/>
        <v>0</v>
      </c>
      <c r="DE21" s="14">
        <f t="shared" ca="1" si="44"/>
        <v>0</v>
      </c>
      <c r="DF21" s="14">
        <f t="shared" ca="1" si="44"/>
        <v>0</v>
      </c>
      <c r="DG21" s="14">
        <f t="shared" ca="1" si="44"/>
        <v>0</v>
      </c>
      <c r="DH21" s="14">
        <f t="shared" ca="1" si="44"/>
        <v>0</v>
      </c>
      <c r="DI21" s="14">
        <f t="shared" ca="1" si="44"/>
        <v>99.65007670068529</v>
      </c>
      <c r="DJ21" s="14">
        <f t="shared" ca="1" si="44"/>
        <v>0.2104039326247035</v>
      </c>
      <c r="DK21" s="14">
        <f t="shared" ca="1" si="44"/>
        <v>0.21040382719081716</v>
      </c>
      <c r="DL21" s="14">
        <f t="shared" ca="1" si="44"/>
        <v>99.650087244073916</v>
      </c>
      <c r="DM21" s="14">
        <f t="shared" ca="1" si="44"/>
        <v>0.21123199515185695</v>
      </c>
      <c r="DN21" s="14">
        <f t="shared" ca="1" si="44"/>
        <v>0.21123405111265101</v>
      </c>
      <c r="DO21" s="14">
        <f t="shared" ca="1" si="44"/>
        <v>0</v>
      </c>
      <c r="DP21" s="14">
        <f t="shared" ca="1" si="44"/>
        <v>36.506483143579722</v>
      </c>
      <c r="DQ21" s="14">
        <f t="shared" ca="1" si="44"/>
        <v>63.077756948291828</v>
      </c>
      <c r="DR21" s="72">
        <v>50.36</v>
      </c>
      <c r="DS21" s="14">
        <f t="shared" ca="1" si="44"/>
        <v>0</v>
      </c>
      <c r="DT21" s="14">
        <f t="shared" ca="1" si="44"/>
        <v>0</v>
      </c>
      <c r="DU21" s="14">
        <f t="shared" ca="1" si="44"/>
        <v>0</v>
      </c>
      <c r="DV21" s="14">
        <f t="shared" ca="1" si="44"/>
        <v>0</v>
      </c>
      <c r="DW21" s="14">
        <f t="shared" ca="1" si="44"/>
        <v>0</v>
      </c>
      <c r="DX21" s="14">
        <f t="shared" ca="1" si="44"/>
        <v>63.077728481142515</v>
      </c>
      <c r="DY21" s="14">
        <f t="shared" ca="1" si="44"/>
        <v>63.077723736617628</v>
      </c>
      <c r="DZ21" s="14">
        <f t="shared" ca="1" si="44"/>
        <v>0</v>
      </c>
      <c r="EA21" s="14">
        <f t="shared" ca="1" si="44"/>
        <v>0</v>
      </c>
      <c r="EB21" s="14">
        <f t="shared" ca="1" si="44"/>
        <v>0</v>
      </c>
      <c r="EC21" s="14">
        <f t="shared" ref="EC21:GN21" ca="1" si="45">HLOOKUP(EC$10,INDIRECT(EC$11),12,FALSE)</f>
        <v>57.2</v>
      </c>
      <c r="ED21" s="14">
        <f t="shared" ca="1" si="45"/>
        <v>0</v>
      </c>
      <c r="EE21" s="14">
        <f t="shared" ca="1" si="45"/>
        <v>21.461067563539785</v>
      </c>
      <c r="EF21" s="14">
        <f t="shared" ca="1" si="45"/>
        <v>8.5190055625296086</v>
      </c>
      <c r="EG21" s="14">
        <f t="shared" ca="1" si="45"/>
        <v>12.057543178832381</v>
      </c>
      <c r="EH21" s="14">
        <f t="shared" ca="1" si="45"/>
        <v>0.87147095700826549</v>
      </c>
      <c r="EI21" s="14">
        <f t="shared" ca="1" si="45"/>
        <v>0</v>
      </c>
      <c r="EJ21" s="14">
        <f t="shared" ca="1" si="45"/>
        <v>0</v>
      </c>
      <c r="EK21" s="14">
        <f t="shared" ca="1" si="45"/>
        <v>0</v>
      </c>
      <c r="EL21" s="14">
        <f t="shared" ca="1" si="45"/>
        <v>0</v>
      </c>
      <c r="EM21" s="14">
        <f t="shared" ca="1" si="45"/>
        <v>0.16087043861225267</v>
      </c>
      <c r="EN21" s="14">
        <f t="shared" ca="1" si="45"/>
        <v>88.200723449517582</v>
      </c>
      <c r="EO21" s="14">
        <f t="shared" ca="1" si="45"/>
        <v>2.2562851675743132</v>
      </c>
      <c r="EP21" s="14">
        <f t="shared" ca="1" si="45"/>
        <v>22.837554589947995</v>
      </c>
      <c r="EQ21" s="14">
        <f t="shared" ca="1" si="45"/>
        <v>113.29110948813839</v>
      </c>
      <c r="ER21" s="14">
        <f t="shared" ca="1" si="45"/>
        <v>0</v>
      </c>
      <c r="ES21" s="14">
        <f t="shared" ca="1" si="45"/>
        <v>0</v>
      </c>
      <c r="ET21" s="14">
        <f t="shared" ca="1" si="45"/>
        <v>0</v>
      </c>
      <c r="EU21" s="14">
        <f t="shared" ca="1" si="45"/>
        <v>0</v>
      </c>
      <c r="EV21" s="14">
        <f t="shared" ca="1" si="45"/>
        <v>113.29110948813839</v>
      </c>
      <c r="EW21" s="14">
        <f t="shared" ca="1" si="45"/>
        <v>113.29110948813839</v>
      </c>
      <c r="EX21" s="14">
        <f t="shared" ca="1" si="45"/>
        <v>113.29110948813839</v>
      </c>
      <c r="EY21" s="14">
        <f t="shared" ca="1" si="45"/>
        <v>113.29110948813839</v>
      </c>
      <c r="EZ21" s="14">
        <f t="shared" ca="1" si="45"/>
        <v>113.29110948813839</v>
      </c>
      <c r="FA21" s="14">
        <f t="shared" ca="1" si="45"/>
        <v>113.29110948813839</v>
      </c>
      <c r="FB21" s="14">
        <f t="shared" ca="1" si="45"/>
        <v>113.29110948813839</v>
      </c>
      <c r="FC21" s="14">
        <f t="shared" ca="1" si="45"/>
        <v>113.29110948813839</v>
      </c>
      <c r="FD21" s="14">
        <f t="shared" ca="1" si="45"/>
        <v>0</v>
      </c>
      <c r="FE21" s="14">
        <f t="shared" ca="1" si="45"/>
        <v>0</v>
      </c>
      <c r="FF21" s="14">
        <f t="shared" ca="1" si="45"/>
        <v>0</v>
      </c>
      <c r="FG21" s="14">
        <f t="shared" ca="1" si="45"/>
        <v>126.04573455262307</v>
      </c>
      <c r="FH21" s="14">
        <f t="shared" ca="1" si="45"/>
        <v>120.88250060190317</v>
      </c>
      <c r="FI21" s="14">
        <f t="shared" ca="1" si="45"/>
        <v>5.1640995251863382</v>
      </c>
      <c r="FJ21" s="14">
        <f t="shared" ca="1" si="45"/>
        <v>116.21604107493734</v>
      </c>
      <c r="FK21" s="14">
        <f t="shared" ca="1" si="45"/>
        <v>4.666499744985356</v>
      </c>
      <c r="FL21" s="14">
        <f t="shared" ca="1" si="45"/>
        <v>114.78121609276424</v>
      </c>
      <c r="FM21" s="14">
        <f t="shared" ca="1" si="45"/>
        <v>1.434826863103094</v>
      </c>
      <c r="FN21" s="14">
        <f t="shared" ca="1" si="45"/>
        <v>114.18811885196256</v>
      </c>
      <c r="FO21" s="14">
        <f t="shared" ca="1" si="45"/>
        <v>0.59308414969701151</v>
      </c>
      <c r="FP21" s="14">
        <f t="shared" ca="1" si="45"/>
        <v>170.93532978621965</v>
      </c>
      <c r="FQ21" s="14">
        <f t="shared" ca="1" si="45"/>
        <v>0.22561662699283005</v>
      </c>
      <c r="FR21" s="14">
        <f t="shared" ca="1" si="45"/>
        <v>56.972834284754065</v>
      </c>
      <c r="FS21" s="14">
        <f t="shared" ca="1" si="45"/>
        <v>0.24503095923788684</v>
      </c>
      <c r="FT21" s="14">
        <f t="shared" ca="1" si="45"/>
        <v>0.24503095923788684</v>
      </c>
      <c r="FU21" s="14">
        <f t="shared" ca="1" si="45"/>
        <v>5.8280683524312975E-2</v>
      </c>
      <c r="FV21" s="14">
        <f t="shared" ca="1" si="45"/>
        <v>0.65136478632960348</v>
      </c>
      <c r="FW21" s="14">
        <f t="shared" ca="1" si="45"/>
        <v>11.265425606374539</v>
      </c>
      <c r="FX21" s="14">
        <f t="shared" ca="1" si="45"/>
        <v>11.858508201987664</v>
      </c>
      <c r="FY21" s="14">
        <f t="shared" ca="1" si="45"/>
        <v>0.18157661942602832</v>
      </c>
      <c r="FZ21" s="14">
        <f t="shared" ca="1" si="45"/>
        <v>1.6164035354021078</v>
      </c>
      <c r="GA21" s="14">
        <f t="shared" ca="1" si="45"/>
        <v>4.666499744985356</v>
      </c>
      <c r="GB21" s="14">
        <f t="shared" ca="1" si="45"/>
        <v>5.1640995251863382</v>
      </c>
      <c r="GC21" s="14">
        <f t="shared" ca="1" si="45"/>
        <v>11.839096821891426</v>
      </c>
      <c r="GD21" s="14">
        <f t="shared" ca="1" si="45"/>
        <v>1.94142919693122E-2</v>
      </c>
      <c r="GE21" s="14">
        <f t="shared" ca="1" si="45"/>
        <v>11.820339180073749</v>
      </c>
      <c r="GF21" s="14">
        <f t="shared" ca="1" si="45"/>
        <v>1.8758542247313895E-2</v>
      </c>
      <c r="GG21" s="14">
        <f t="shared" ca="1" si="45"/>
        <v>99.631326446409162</v>
      </c>
      <c r="GH21" s="14">
        <f t="shared" ca="1" si="45"/>
        <v>0</v>
      </c>
      <c r="GI21" s="14">
        <f t="shared" ca="1" si="45"/>
        <v>2.69741481668768E-2</v>
      </c>
      <c r="GJ21" s="14">
        <f t="shared" ca="1" si="45"/>
        <v>2.6965416395968875E-2</v>
      </c>
      <c r="GK21" s="14">
        <f t="shared" ca="1" si="45"/>
        <v>113.96167037587111</v>
      </c>
      <c r="GL21" s="14">
        <f t="shared" ca="1" si="45"/>
        <v>227.92332288069852</v>
      </c>
      <c r="GM21" s="14">
        <f t="shared" ca="1" si="45"/>
        <v>113.96165877814362</v>
      </c>
      <c r="GN21" s="14">
        <f t="shared" ca="1" si="45"/>
        <v>3.5750841116062153</v>
      </c>
      <c r="GO21" s="14">
        <f t="shared" ref="GO21:HO21" ca="1" si="46">HLOOKUP(GO$10,INDIRECT(GO$11),12,FALSE)</f>
        <v>10.754317346981628</v>
      </c>
      <c r="GP21" s="14">
        <f t="shared" ca="1" si="46"/>
        <v>0</v>
      </c>
      <c r="GQ21" s="14">
        <f t="shared" ca="1" si="46"/>
        <v>0</v>
      </c>
      <c r="GR21" s="14">
        <f t="shared" ca="1" si="46"/>
        <v>3.55720906138471</v>
      </c>
      <c r="GS21" s="14">
        <f t="shared" ca="1" si="46"/>
        <v>1.7875403425024545E-2</v>
      </c>
      <c r="GT21" s="14">
        <f t="shared" ca="1" si="46"/>
        <v>0</v>
      </c>
      <c r="GU21" s="14">
        <f t="shared" ca="1" si="46"/>
        <v>0</v>
      </c>
      <c r="GV21" s="14">
        <f t="shared" ca="1" si="46"/>
        <v>1.7875403425024545E-2</v>
      </c>
      <c r="GW21" s="14">
        <f t="shared" ca="1" si="46"/>
        <v>0</v>
      </c>
      <c r="GX21" s="14">
        <f t="shared" ca="1" si="46"/>
        <v>0</v>
      </c>
      <c r="GY21" s="14">
        <f t="shared" ca="1" si="46"/>
        <v>22.837554589947995</v>
      </c>
      <c r="GZ21" s="14">
        <f t="shared" ca="1" si="46"/>
        <v>22.837554589947995</v>
      </c>
      <c r="HA21" s="14">
        <f t="shared" ca="1" si="46"/>
        <v>99.65007670068529</v>
      </c>
      <c r="HB21" s="14">
        <f t="shared" ca="1" si="46"/>
        <v>0</v>
      </c>
      <c r="HC21" s="14">
        <f t="shared" ca="1" si="46"/>
        <v>0</v>
      </c>
      <c r="HD21" s="14">
        <f t="shared" ca="1" si="46"/>
        <v>0</v>
      </c>
      <c r="HE21" s="14">
        <f t="shared" ca="1" si="46"/>
        <v>0</v>
      </c>
      <c r="HF21" s="14">
        <f t="shared" ca="1" si="46"/>
        <v>0</v>
      </c>
      <c r="HG21" s="14">
        <f t="shared" ca="1" si="46"/>
        <v>0</v>
      </c>
      <c r="HH21" s="14">
        <f t="shared" ca="1" si="46"/>
        <v>697.92</v>
      </c>
      <c r="HI21" s="14">
        <f t="shared" ca="1" si="46"/>
        <v>0</v>
      </c>
      <c r="HJ21" s="14">
        <f t="shared" ca="1" si="46"/>
        <v>697.92</v>
      </c>
      <c r="HK21" s="14">
        <f t="shared" ca="1" si="46"/>
        <v>572.3768</v>
      </c>
      <c r="HL21" s="14">
        <f t="shared" ca="1" si="46"/>
        <v>125.5432</v>
      </c>
      <c r="HM21" s="14">
        <f t="shared" ca="1" si="46"/>
        <v>0</v>
      </c>
      <c r="HN21" s="14">
        <f t="shared" ca="1" si="46"/>
        <v>0</v>
      </c>
      <c r="HO21" s="14">
        <f t="shared" ca="1" si="46"/>
        <v>168</v>
      </c>
      <c r="HP21" s="14"/>
      <c r="HQ21" s="14"/>
      <c r="HR21" s="14"/>
      <c r="HS21" s="14"/>
      <c r="HT21" s="14"/>
      <c r="HU21" s="14"/>
      <c r="HV21" s="14"/>
      <c r="HW21" s="14"/>
      <c r="HX21" s="14"/>
      <c r="HY21" s="14"/>
      <c r="HZ21" s="14"/>
    </row>
    <row r="22" spans="1:234" s="12" customFormat="1" ht="12" customHeight="1" x14ac:dyDescent="0.15">
      <c r="A22" s="17" t="s">
        <v>182</v>
      </c>
      <c r="B22" s="16" t="s">
        <v>176</v>
      </c>
      <c r="C22" s="14">
        <f ca="1">HLOOKUP(C$10,INDIRECT(C$11),13,FALSE)</f>
        <v>0</v>
      </c>
      <c r="D22" s="14">
        <f ca="1">HLOOKUP(D$10,INDIRECT(D$11),13,FALSE)</f>
        <v>0</v>
      </c>
      <c r="E22" s="14">
        <f t="shared" ref="E22:BP22" ca="1" si="47">HLOOKUP(E$10,INDIRECT(E$11),13,FALSE)</f>
        <v>10.734159125951532</v>
      </c>
      <c r="F22" s="14">
        <f t="shared" ca="1" si="47"/>
        <v>0</v>
      </c>
      <c r="G22" s="14">
        <f t="shared" ca="1" si="47"/>
        <v>32.278742452365769</v>
      </c>
      <c r="H22" s="14">
        <f t="shared" ca="1" si="47"/>
        <v>0</v>
      </c>
      <c r="I22" s="14">
        <f t="shared" ca="1" si="47"/>
        <v>0</v>
      </c>
      <c r="J22" s="14">
        <f t="shared" ca="1" si="47"/>
        <v>0</v>
      </c>
      <c r="K22" s="14">
        <f t="shared" ca="1" si="47"/>
        <v>0</v>
      </c>
      <c r="L22" s="14">
        <f t="shared" ca="1" si="47"/>
        <v>0</v>
      </c>
      <c r="M22" s="14">
        <f t="shared" ca="1" si="47"/>
        <v>43.010109161837711</v>
      </c>
      <c r="N22" s="14">
        <f t="shared" ca="1" si="47"/>
        <v>0</v>
      </c>
      <c r="O22" s="14">
        <f t="shared" ca="1" si="47"/>
        <v>0</v>
      </c>
      <c r="P22" s="14">
        <f t="shared" ca="1" si="47"/>
        <v>38.770264660472463</v>
      </c>
      <c r="Q22" s="14">
        <f t="shared" ca="1" si="47"/>
        <v>0</v>
      </c>
      <c r="R22" s="14">
        <f t="shared" ca="1" si="47"/>
        <v>0</v>
      </c>
      <c r="S22" s="14">
        <f t="shared" ca="1" si="47"/>
        <v>0</v>
      </c>
      <c r="T22" s="14">
        <f t="shared" ca="1" si="47"/>
        <v>0</v>
      </c>
      <c r="U22" s="14">
        <f t="shared" ca="1" si="47"/>
        <v>0</v>
      </c>
      <c r="V22" s="14">
        <f t="shared" ca="1" si="47"/>
        <v>0</v>
      </c>
      <c r="W22" s="14">
        <f t="shared" ca="1" si="47"/>
        <v>0</v>
      </c>
      <c r="X22" s="14">
        <f t="shared" ca="1" si="47"/>
        <v>0</v>
      </c>
      <c r="Y22" s="14">
        <f t="shared" ca="1" si="47"/>
        <v>0</v>
      </c>
      <c r="Z22" s="14">
        <f t="shared" ca="1" si="47"/>
        <v>0</v>
      </c>
      <c r="AA22" s="14">
        <f t="shared" ca="1" si="47"/>
        <v>0</v>
      </c>
      <c r="AB22" s="14">
        <f t="shared" ca="1" si="47"/>
        <v>0</v>
      </c>
      <c r="AC22" s="14">
        <f t="shared" ca="1" si="47"/>
        <v>0</v>
      </c>
      <c r="AD22" s="14">
        <f t="shared" ca="1" si="47"/>
        <v>0</v>
      </c>
      <c r="AE22" s="14">
        <f t="shared" ca="1" si="47"/>
        <v>0</v>
      </c>
      <c r="AF22" s="14">
        <f t="shared" ca="1" si="47"/>
        <v>103.26</v>
      </c>
      <c r="AG22" s="14">
        <f t="shared" ca="1" si="47"/>
        <v>0</v>
      </c>
      <c r="AH22" s="14">
        <f t="shared" ca="1" si="47"/>
        <v>0</v>
      </c>
      <c r="AI22" s="14">
        <f t="shared" ca="1" si="47"/>
        <v>0</v>
      </c>
      <c r="AJ22" s="14">
        <f t="shared" ca="1" si="47"/>
        <v>0</v>
      </c>
      <c r="AK22" s="14">
        <f t="shared" ca="1" si="47"/>
        <v>0</v>
      </c>
      <c r="AL22" s="14">
        <f t="shared" ca="1" si="47"/>
        <v>0</v>
      </c>
      <c r="AM22" s="14">
        <f t="shared" ca="1" si="47"/>
        <v>38.770264660472463</v>
      </c>
      <c r="AN22" s="14">
        <f t="shared" ca="1" si="47"/>
        <v>0</v>
      </c>
      <c r="AO22" s="14">
        <f t="shared" ca="1" si="47"/>
        <v>0</v>
      </c>
      <c r="AP22" s="14">
        <f t="shared" ca="1" si="47"/>
        <v>0</v>
      </c>
      <c r="AQ22" s="14">
        <f t="shared" ca="1" si="47"/>
        <v>38.770264660472463</v>
      </c>
      <c r="AR22" s="14">
        <f t="shared" ca="1" si="47"/>
        <v>38.770264660472463</v>
      </c>
      <c r="AS22" s="14">
        <f t="shared" ca="1" si="47"/>
        <v>0</v>
      </c>
      <c r="AT22" s="14">
        <f t="shared" ca="1" si="47"/>
        <v>0</v>
      </c>
      <c r="AU22" s="14">
        <f t="shared" ca="1" si="47"/>
        <v>0</v>
      </c>
      <c r="AV22" s="14">
        <f t="shared" ca="1" si="47"/>
        <v>0</v>
      </c>
      <c r="AW22" s="14">
        <f t="shared" ca="1" si="47"/>
        <v>57.86606531982752</v>
      </c>
      <c r="AX22" s="14">
        <f t="shared" ca="1" si="47"/>
        <v>19.095800132185616</v>
      </c>
      <c r="AY22" s="14">
        <f t="shared" ca="1" si="47"/>
        <v>0</v>
      </c>
      <c r="AZ22" s="14">
        <f t="shared" ca="1" si="47"/>
        <v>2.12</v>
      </c>
      <c r="BA22" s="14">
        <f t="shared" ca="1" si="47"/>
        <v>37.97485033518209</v>
      </c>
      <c r="BB22" s="14">
        <f t="shared" ca="1" si="47"/>
        <v>0</v>
      </c>
      <c r="BC22" s="14">
        <f t="shared" ca="1" si="47"/>
        <v>0.79555428877449019</v>
      </c>
      <c r="BD22" s="14">
        <f t="shared" ca="1" si="47"/>
        <v>0</v>
      </c>
      <c r="BE22" s="14">
        <f t="shared" ca="1" si="47"/>
        <v>0</v>
      </c>
      <c r="BF22" s="14">
        <f t="shared" ca="1" si="47"/>
        <v>0</v>
      </c>
      <c r="BG22" s="14">
        <f t="shared" ca="1" si="47"/>
        <v>0</v>
      </c>
      <c r="BH22" s="14">
        <f t="shared" ca="1" si="47"/>
        <v>0</v>
      </c>
      <c r="BI22" s="14">
        <f t="shared" ca="1" si="47"/>
        <v>0</v>
      </c>
      <c r="BJ22" s="14">
        <f t="shared" ca="1" si="47"/>
        <v>0</v>
      </c>
      <c r="BK22" s="14">
        <f t="shared" ca="1" si="47"/>
        <v>0</v>
      </c>
      <c r="BL22" s="14">
        <f t="shared" ca="1" si="47"/>
        <v>0</v>
      </c>
      <c r="BM22" s="14">
        <f t="shared" ca="1" si="47"/>
        <v>0</v>
      </c>
      <c r="BN22" s="14">
        <f t="shared" ca="1" si="47"/>
        <v>0</v>
      </c>
      <c r="BO22" s="14">
        <f t="shared" ca="1" si="47"/>
        <v>0</v>
      </c>
      <c r="BP22" s="14">
        <f t="shared" ca="1" si="47"/>
        <v>0</v>
      </c>
      <c r="BQ22" s="14">
        <f t="shared" ref="BQ22:EB22" ca="1" si="48">HLOOKUP(BQ$10,INDIRECT(BQ$11),13,FALSE)</f>
        <v>0</v>
      </c>
      <c r="BR22" s="14">
        <f t="shared" ca="1" si="48"/>
        <v>0</v>
      </c>
      <c r="BS22" s="14">
        <f t="shared" ca="1" si="48"/>
        <v>0</v>
      </c>
      <c r="BT22" s="14">
        <f t="shared" ca="1" si="48"/>
        <v>0</v>
      </c>
      <c r="BU22" s="14">
        <f t="shared" ca="1" si="48"/>
        <v>37.974997942622963</v>
      </c>
      <c r="BV22" s="14">
        <f t="shared" ca="1" si="48"/>
        <v>5.6962491642240112</v>
      </c>
      <c r="BW22" s="14">
        <f t="shared" ca="1" si="48"/>
        <v>0</v>
      </c>
      <c r="BX22" s="14">
        <f t="shared" ca="1" si="48"/>
        <v>0</v>
      </c>
      <c r="BY22" s="14">
        <f t="shared" ca="1" si="48"/>
        <v>2537.2290456281012</v>
      </c>
      <c r="BZ22" s="14">
        <f t="shared" ca="1" si="48"/>
        <v>0</v>
      </c>
      <c r="CA22" s="14">
        <f t="shared" ca="1" si="48"/>
        <v>2537.2290456281012</v>
      </c>
      <c r="CB22" s="14">
        <f t="shared" ca="1" si="48"/>
        <v>5.7132946606278319</v>
      </c>
      <c r="CC22" s="14">
        <f t="shared" ca="1" si="48"/>
        <v>0</v>
      </c>
      <c r="CD22" s="14">
        <f t="shared" ca="1" si="48"/>
        <v>0</v>
      </c>
      <c r="CE22" s="14">
        <f t="shared" ca="1" si="48"/>
        <v>0</v>
      </c>
      <c r="CF22" s="14">
        <f t="shared" ca="1" si="48"/>
        <v>5.7132946606278319</v>
      </c>
      <c r="CG22" s="14">
        <f t="shared" ca="1" si="48"/>
        <v>0</v>
      </c>
      <c r="CH22" s="14">
        <f t="shared" ca="1" si="48"/>
        <v>0</v>
      </c>
      <c r="CI22" s="14">
        <f t="shared" ca="1" si="48"/>
        <v>0</v>
      </c>
      <c r="CJ22" s="14">
        <f t="shared" ca="1" si="48"/>
        <v>0</v>
      </c>
      <c r="CK22" s="14">
        <f t="shared" ca="1" si="48"/>
        <v>0</v>
      </c>
      <c r="CL22" s="14">
        <f t="shared" ca="1" si="48"/>
        <v>0</v>
      </c>
      <c r="CM22" s="14">
        <f t="shared" ca="1" si="48"/>
        <v>0</v>
      </c>
      <c r="CN22" s="14">
        <f t="shared" ca="1" si="48"/>
        <v>0</v>
      </c>
      <c r="CO22" s="14">
        <f t="shared" ca="1" si="48"/>
        <v>0</v>
      </c>
      <c r="CP22" s="14">
        <f t="shared" ca="1" si="48"/>
        <v>0</v>
      </c>
      <c r="CQ22" s="14">
        <f t="shared" ca="1" si="48"/>
        <v>0</v>
      </c>
      <c r="CR22" s="14">
        <f t="shared" ca="1" si="48"/>
        <v>0</v>
      </c>
      <c r="CS22" s="14">
        <f t="shared" ca="1" si="48"/>
        <v>0</v>
      </c>
      <c r="CT22" s="14">
        <f t="shared" ca="1" si="48"/>
        <v>0</v>
      </c>
      <c r="CU22" s="14">
        <f t="shared" ca="1" si="48"/>
        <v>0</v>
      </c>
      <c r="CV22" s="14">
        <f t="shared" ca="1" si="48"/>
        <v>0</v>
      </c>
      <c r="CW22" s="14">
        <f t="shared" ca="1" si="48"/>
        <v>0</v>
      </c>
      <c r="CX22" s="14">
        <f t="shared" ca="1" si="48"/>
        <v>0</v>
      </c>
      <c r="CY22" s="14">
        <f t="shared" ca="1" si="48"/>
        <v>0</v>
      </c>
      <c r="CZ22" s="14">
        <f t="shared" ca="1" si="48"/>
        <v>0</v>
      </c>
      <c r="DA22" s="14">
        <f t="shared" ca="1" si="48"/>
        <v>0</v>
      </c>
      <c r="DB22" s="14">
        <f t="shared" ca="1" si="48"/>
        <v>0</v>
      </c>
      <c r="DC22" s="14">
        <f t="shared" ca="1" si="48"/>
        <v>0</v>
      </c>
      <c r="DD22" s="14">
        <f t="shared" ca="1" si="48"/>
        <v>0</v>
      </c>
      <c r="DE22" s="14">
        <f t="shared" ca="1" si="48"/>
        <v>0</v>
      </c>
      <c r="DF22" s="14">
        <f t="shared" ca="1" si="48"/>
        <v>0</v>
      </c>
      <c r="DG22" s="14">
        <f t="shared" ca="1" si="48"/>
        <v>0</v>
      </c>
      <c r="DH22" s="14">
        <f t="shared" ca="1" si="48"/>
        <v>0</v>
      </c>
      <c r="DI22" s="14">
        <f t="shared" ca="1" si="48"/>
        <v>0</v>
      </c>
      <c r="DJ22" s="14">
        <f t="shared" ca="1" si="48"/>
        <v>0</v>
      </c>
      <c r="DK22" s="14">
        <f t="shared" ca="1" si="48"/>
        <v>0</v>
      </c>
      <c r="DL22" s="14">
        <f t="shared" ca="1" si="48"/>
        <v>0</v>
      </c>
      <c r="DM22" s="14">
        <f t="shared" ca="1" si="48"/>
        <v>0</v>
      </c>
      <c r="DN22" s="14">
        <f t="shared" ca="1" si="48"/>
        <v>0</v>
      </c>
      <c r="DO22" s="14">
        <f t="shared" ca="1" si="48"/>
        <v>0</v>
      </c>
      <c r="DP22" s="14">
        <f t="shared" ca="1" si="48"/>
        <v>0</v>
      </c>
      <c r="DQ22" s="14">
        <f t="shared" ca="1" si="48"/>
        <v>0</v>
      </c>
      <c r="DR22" s="14">
        <f t="shared" ca="1" si="48"/>
        <v>0</v>
      </c>
      <c r="DS22" s="14">
        <f t="shared" ca="1" si="48"/>
        <v>0</v>
      </c>
      <c r="DT22" s="14">
        <f t="shared" ca="1" si="48"/>
        <v>0</v>
      </c>
      <c r="DU22" s="14">
        <f t="shared" ca="1" si="48"/>
        <v>0</v>
      </c>
      <c r="DV22" s="14">
        <f t="shared" ca="1" si="48"/>
        <v>0</v>
      </c>
      <c r="DW22" s="14">
        <f t="shared" ca="1" si="48"/>
        <v>0</v>
      </c>
      <c r="DX22" s="14">
        <f t="shared" ca="1" si="48"/>
        <v>0</v>
      </c>
      <c r="DY22" s="14">
        <f t="shared" ca="1" si="48"/>
        <v>0</v>
      </c>
      <c r="DZ22" s="14">
        <f t="shared" ca="1" si="48"/>
        <v>0</v>
      </c>
      <c r="EA22" s="14">
        <f t="shared" ca="1" si="48"/>
        <v>0</v>
      </c>
      <c r="EB22" s="14">
        <f t="shared" ca="1" si="48"/>
        <v>0</v>
      </c>
      <c r="EC22" s="14">
        <f t="shared" ref="EC22:GN22" ca="1" si="49">HLOOKUP(EC$10,INDIRECT(EC$11),13,FALSE)</f>
        <v>0</v>
      </c>
      <c r="ED22" s="14">
        <f t="shared" ca="1" si="49"/>
        <v>0</v>
      </c>
      <c r="EE22" s="14">
        <f t="shared" ca="1" si="49"/>
        <v>0</v>
      </c>
      <c r="EF22" s="14">
        <f t="shared" ca="1" si="49"/>
        <v>0</v>
      </c>
      <c r="EG22" s="14">
        <f t="shared" ca="1" si="49"/>
        <v>0</v>
      </c>
      <c r="EH22" s="14">
        <f t="shared" ca="1" si="49"/>
        <v>0</v>
      </c>
      <c r="EI22" s="14">
        <f t="shared" ca="1" si="49"/>
        <v>0</v>
      </c>
      <c r="EJ22" s="14">
        <f t="shared" ca="1" si="49"/>
        <v>0</v>
      </c>
      <c r="EK22" s="14">
        <f t="shared" ca="1" si="49"/>
        <v>0</v>
      </c>
      <c r="EL22" s="14">
        <f t="shared" ca="1" si="49"/>
        <v>0</v>
      </c>
      <c r="EM22" s="14">
        <f t="shared" ca="1" si="49"/>
        <v>0</v>
      </c>
      <c r="EN22" s="14">
        <f t="shared" ca="1" si="49"/>
        <v>0</v>
      </c>
      <c r="EO22" s="14">
        <f t="shared" ca="1" si="49"/>
        <v>0</v>
      </c>
      <c r="EP22" s="14">
        <f t="shared" ca="1" si="49"/>
        <v>0</v>
      </c>
      <c r="EQ22" s="14">
        <f t="shared" ca="1" si="49"/>
        <v>0</v>
      </c>
      <c r="ER22" s="14">
        <f t="shared" ca="1" si="49"/>
        <v>0</v>
      </c>
      <c r="ES22" s="14">
        <f t="shared" ca="1" si="49"/>
        <v>0</v>
      </c>
      <c r="ET22" s="14">
        <f t="shared" ca="1" si="49"/>
        <v>0</v>
      </c>
      <c r="EU22" s="14">
        <f t="shared" ca="1" si="49"/>
        <v>0</v>
      </c>
      <c r="EV22" s="14">
        <f t="shared" ca="1" si="49"/>
        <v>0</v>
      </c>
      <c r="EW22" s="14">
        <f t="shared" ca="1" si="49"/>
        <v>0</v>
      </c>
      <c r="EX22" s="14">
        <f t="shared" ca="1" si="49"/>
        <v>0</v>
      </c>
      <c r="EY22" s="14">
        <f t="shared" ca="1" si="49"/>
        <v>0</v>
      </c>
      <c r="EZ22" s="14">
        <f t="shared" ca="1" si="49"/>
        <v>0</v>
      </c>
      <c r="FA22" s="14">
        <f t="shared" ca="1" si="49"/>
        <v>0</v>
      </c>
      <c r="FB22" s="14">
        <f t="shared" ca="1" si="49"/>
        <v>0</v>
      </c>
      <c r="FC22" s="14">
        <f t="shared" ca="1" si="49"/>
        <v>0</v>
      </c>
      <c r="FD22" s="14">
        <f t="shared" ca="1" si="49"/>
        <v>0</v>
      </c>
      <c r="FE22" s="14">
        <f t="shared" ca="1" si="49"/>
        <v>0</v>
      </c>
      <c r="FF22" s="14">
        <f t="shared" ca="1" si="49"/>
        <v>0</v>
      </c>
      <c r="FG22" s="14">
        <f t="shared" ca="1" si="49"/>
        <v>0</v>
      </c>
      <c r="FH22" s="14">
        <f t="shared" ca="1" si="49"/>
        <v>0</v>
      </c>
      <c r="FI22" s="14">
        <f t="shared" ca="1" si="49"/>
        <v>0</v>
      </c>
      <c r="FJ22" s="14">
        <f t="shared" ca="1" si="49"/>
        <v>0</v>
      </c>
      <c r="FK22" s="14">
        <f t="shared" ca="1" si="49"/>
        <v>0</v>
      </c>
      <c r="FL22" s="14">
        <f t="shared" ca="1" si="49"/>
        <v>0</v>
      </c>
      <c r="FM22" s="14">
        <f t="shared" ca="1" si="49"/>
        <v>0</v>
      </c>
      <c r="FN22" s="14">
        <f t="shared" ca="1" si="49"/>
        <v>0</v>
      </c>
      <c r="FO22" s="14">
        <f t="shared" ca="1" si="49"/>
        <v>0</v>
      </c>
      <c r="FP22" s="14">
        <f t="shared" ca="1" si="49"/>
        <v>0</v>
      </c>
      <c r="FQ22" s="14">
        <f t="shared" ca="1" si="49"/>
        <v>0</v>
      </c>
      <c r="FR22" s="14">
        <f t="shared" ca="1" si="49"/>
        <v>0</v>
      </c>
      <c r="FS22" s="14">
        <f t="shared" ca="1" si="49"/>
        <v>0</v>
      </c>
      <c r="FT22" s="14">
        <f t="shared" ca="1" si="49"/>
        <v>0</v>
      </c>
      <c r="FU22" s="14">
        <f t="shared" ca="1" si="49"/>
        <v>0</v>
      </c>
      <c r="FV22" s="14">
        <f t="shared" ca="1" si="49"/>
        <v>0</v>
      </c>
      <c r="FW22" s="14">
        <f t="shared" ca="1" si="49"/>
        <v>0</v>
      </c>
      <c r="FX22" s="14">
        <f t="shared" ca="1" si="49"/>
        <v>0</v>
      </c>
      <c r="FY22" s="14">
        <f t="shared" ca="1" si="49"/>
        <v>0</v>
      </c>
      <c r="FZ22" s="14">
        <f t="shared" ca="1" si="49"/>
        <v>0</v>
      </c>
      <c r="GA22" s="14">
        <f t="shared" ca="1" si="49"/>
        <v>0</v>
      </c>
      <c r="GB22" s="14">
        <f t="shared" ca="1" si="49"/>
        <v>0</v>
      </c>
      <c r="GC22" s="14">
        <f t="shared" ca="1" si="49"/>
        <v>0</v>
      </c>
      <c r="GD22" s="14">
        <f t="shared" ca="1" si="49"/>
        <v>0</v>
      </c>
      <c r="GE22" s="14">
        <f t="shared" ca="1" si="49"/>
        <v>0</v>
      </c>
      <c r="GF22" s="14">
        <f t="shared" ca="1" si="49"/>
        <v>0</v>
      </c>
      <c r="GG22" s="14">
        <f t="shared" ca="1" si="49"/>
        <v>0</v>
      </c>
      <c r="GH22" s="14">
        <f t="shared" ca="1" si="49"/>
        <v>0</v>
      </c>
      <c r="GI22" s="14">
        <f t="shared" ca="1" si="49"/>
        <v>0</v>
      </c>
      <c r="GJ22" s="14">
        <f t="shared" ca="1" si="49"/>
        <v>0</v>
      </c>
      <c r="GK22" s="14">
        <f t="shared" ca="1" si="49"/>
        <v>0</v>
      </c>
      <c r="GL22" s="14">
        <f t="shared" ca="1" si="49"/>
        <v>0</v>
      </c>
      <c r="GM22" s="14">
        <f t="shared" ca="1" si="49"/>
        <v>0</v>
      </c>
      <c r="GN22" s="14">
        <f t="shared" ca="1" si="49"/>
        <v>0</v>
      </c>
      <c r="GO22" s="14">
        <f t="shared" ref="GO22:HO22" ca="1" si="50">HLOOKUP(GO$10,INDIRECT(GO$11),13,FALSE)</f>
        <v>0</v>
      </c>
      <c r="GP22" s="14">
        <f t="shared" ca="1" si="50"/>
        <v>0</v>
      </c>
      <c r="GQ22" s="14">
        <f t="shared" ca="1" si="50"/>
        <v>0</v>
      </c>
      <c r="GR22" s="14">
        <f t="shared" ca="1" si="50"/>
        <v>0</v>
      </c>
      <c r="GS22" s="14">
        <f t="shared" ca="1" si="50"/>
        <v>0</v>
      </c>
      <c r="GT22" s="14">
        <f t="shared" ca="1" si="50"/>
        <v>0</v>
      </c>
      <c r="GU22" s="14">
        <f t="shared" ca="1" si="50"/>
        <v>0</v>
      </c>
      <c r="GV22" s="14">
        <f t="shared" ca="1" si="50"/>
        <v>0</v>
      </c>
      <c r="GW22" s="14">
        <f t="shared" ca="1" si="50"/>
        <v>0</v>
      </c>
      <c r="GX22" s="14">
        <f t="shared" ca="1" si="50"/>
        <v>0</v>
      </c>
      <c r="GY22" s="14">
        <f t="shared" ca="1" si="50"/>
        <v>0</v>
      </c>
      <c r="GZ22" s="14">
        <f t="shared" ca="1" si="50"/>
        <v>0</v>
      </c>
      <c r="HA22" s="14">
        <f t="shared" ca="1" si="50"/>
        <v>0</v>
      </c>
      <c r="HB22" s="14">
        <f t="shared" ca="1" si="50"/>
        <v>0</v>
      </c>
      <c r="HC22" s="14">
        <f t="shared" ca="1" si="50"/>
        <v>0</v>
      </c>
      <c r="HD22" s="14">
        <f t="shared" ca="1" si="50"/>
        <v>0</v>
      </c>
      <c r="HE22" s="14">
        <f t="shared" ca="1" si="50"/>
        <v>0</v>
      </c>
      <c r="HF22" s="14">
        <f t="shared" ca="1" si="50"/>
        <v>0</v>
      </c>
      <c r="HG22" s="14">
        <f t="shared" ca="1" si="50"/>
        <v>0</v>
      </c>
      <c r="HH22" s="14">
        <f t="shared" ca="1" si="50"/>
        <v>15.22</v>
      </c>
      <c r="HI22" s="14">
        <f t="shared" ca="1" si="50"/>
        <v>0</v>
      </c>
      <c r="HJ22" s="14">
        <f t="shared" ca="1" si="50"/>
        <v>15.22</v>
      </c>
      <c r="HK22" s="14">
        <f t="shared" ca="1" si="50"/>
        <v>2.0065900000000001E-2</v>
      </c>
      <c r="HL22" s="14">
        <f t="shared" ca="1" si="50"/>
        <v>15.19993</v>
      </c>
      <c r="HM22" s="14">
        <f t="shared" ca="1" si="50"/>
        <v>0</v>
      </c>
      <c r="HN22" s="14">
        <f t="shared" ca="1" si="50"/>
        <v>0</v>
      </c>
      <c r="HO22" s="14">
        <f t="shared" ca="1" si="50"/>
        <v>0</v>
      </c>
      <c r="HP22" s="14"/>
      <c r="HQ22" s="14"/>
      <c r="HR22" s="14"/>
      <c r="HS22" s="14"/>
      <c r="HT22" s="14"/>
      <c r="HU22" s="14"/>
      <c r="HV22" s="14"/>
      <c r="HW22" s="14"/>
      <c r="HX22" s="14"/>
      <c r="HY22" s="14"/>
      <c r="HZ22" s="14"/>
    </row>
    <row r="23" spans="1:234" s="12" customFormat="1" ht="12" customHeight="1" x14ac:dyDescent="0.15">
      <c r="A23" s="17" t="s">
        <v>183</v>
      </c>
      <c r="B23" s="16" t="s">
        <v>176</v>
      </c>
      <c r="C23" s="14">
        <f ca="1">HLOOKUP(C$10,INDIRECT(C$11),14,FALSE)</f>
        <v>0</v>
      </c>
      <c r="D23" s="14">
        <f ca="1">HLOOKUP(D$10,INDIRECT(D$11),14,FALSE)</f>
        <v>0</v>
      </c>
      <c r="E23" s="14">
        <f t="shared" ref="E23:BP23" ca="1" si="51">HLOOKUP(E$10,INDIRECT(E$11),14,FALSE)</f>
        <v>0</v>
      </c>
      <c r="F23" s="14">
        <f t="shared" ca="1" si="51"/>
        <v>0</v>
      </c>
      <c r="G23" s="14">
        <f t="shared" ca="1" si="51"/>
        <v>0</v>
      </c>
      <c r="H23" s="14">
        <f t="shared" ca="1" si="51"/>
        <v>0</v>
      </c>
      <c r="I23" s="14">
        <f t="shared" ca="1" si="51"/>
        <v>0</v>
      </c>
      <c r="J23" s="14">
        <f t="shared" ca="1" si="51"/>
        <v>0</v>
      </c>
      <c r="K23" s="14">
        <f t="shared" ca="1" si="51"/>
        <v>0</v>
      </c>
      <c r="L23" s="14">
        <f t="shared" ca="1" si="51"/>
        <v>0</v>
      </c>
      <c r="M23" s="14">
        <f t="shared" ca="1" si="51"/>
        <v>0</v>
      </c>
      <c r="N23" s="14">
        <f t="shared" ca="1" si="51"/>
        <v>0</v>
      </c>
      <c r="O23" s="14">
        <f t="shared" ca="1" si="51"/>
        <v>0</v>
      </c>
      <c r="P23" s="14">
        <f t="shared" ca="1" si="51"/>
        <v>0</v>
      </c>
      <c r="Q23" s="14">
        <f t="shared" ca="1" si="51"/>
        <v>0</v>
      </c>
      <c r="R23" s="14">
        <f t="shared" ca="1" si="51"/>
        <v>0</v>
      </c>
      <c r="S23" s="14">
        <f t="shared" ca="1" si="51"/>
        <v>0</v>
      </c>
      <c r="T23" s="14">
        <f t="shared" ca="1" si="51"/>
        <v>0</v>
      </c>
      <c r="U23" s="14">
        <f t="shared" ca="1" si="51"/>
        <v>0</v>
      </c>
      <c r="V23" s="14">
        <f t="shared" ca="1" si="51"/>
        <v>0</v>
      </c>
      <c r="W23" s="14">
        <f t="shared" ca="1" si="51"/>
        <v>0</v>
      </c>
      <c r="X23" s="14">
        <f t="shared" ca="1" si="51"/>
        <v>0</v>
      </c>
      <c r="Y23" s="14">
        <f t="shared" ca="1" si="51"/>
        <v>0</v>
      </c>
      <c r="Z23" s="14">
        <f t="shared" ca="1" si="51"/>
        <v>0</v>
      </c>
      <c r="AA23" s="14">
        <f t="shared" ca="1" si="51"/>
        <v>0</v>
      </c>
      <c r="AB23" s="14">
        <f t="shared" ca="1" si="51"/>
        <v>0</v>
      </c>
      <c r="AC23" s="14">
        <f t="shared" ca="1" si="51"/>
        <v>0</v>
      </c>
      <c r="AD23" s="14">
        <f t="shared" ca="1" si="51"/>
        <v>0</v>
      </c>
      <c r="AE23" s="14">
        <f t="shared" ca="1" si="51"/>
        <v>0</v>
      </c>
      <c r="AF23" s="14">
        <f t="shared" ca="1" si="51"/>
        <v>0</v>
      </c>
      <c r="AG23" s="14">
        <f t="shared" ca="1" si="51"/>
        <v>0</v>
      </c>
      <c r="AH23" s="14">
        <f t="shared" ca="1" si="51"/>
        <v>0</v>
      </c>
      <c r="AI23" s="14">
        <f t="shared" ca="1" si="51"/>
        <v>0</v>
      </c>
      <c r="AJ23" s="14">
        <f t="shared" ca="1" si="51"/>
        <v>0</v>
      </c>
      <c r="AK23" s="14">
        <f t="shared" ca="1" si="51"/>
        <v>0</v>
      </c>
      <c r="AL23" s="14">
        <f t="shared" ca="1" si="51"/>
        <v>0</v>
      </c>
      <c r="AM23" s="14">
        <f t="shared" ca="1" si="51"/>
        <v>0</v>
      </c>
      <c r="AN23" s="14">
        <f t="shared" ca="1" si="51"/>
        <v>0</v>
      </c>
      <c r="AO23" s="14">
        <f t="shared" ca="1" si="51"/>
        <v>0</v>
      </c>
      <c r="AP23" s="14">
        <f t="shared" ca="1" si="51"/>
        <v>0</v>
      </c>
      <c r="AQ23" s="14">
        <f t="shared" ca="1" si="51"/>
        <v>0</v>
      </c>
      <c r="AR23" s="14">
        <f t="shared" ca="1" si="51"/>
        <v>0</v>
      </c>
      <c r="AS23" s="14">
        <f t="shared" ca="1" si="51"/>
        <v>0</v>
      </c>
      <c r="AT23" s="14">
        <f t="shared" ca="1" si="51"/>
        <v>0</v>
      </c>
      <c r="AU23" s="14">
        <f t="shared" ca="1" si="51"/>
        <v>0</v>
      </c>
      <c r="AV23" s="14">
        <f t="shared" ca="1" si="51"/>
        <v>0</v>
      </c>
      <c r="AW23" s="14">
        <f t="shared" ca="1" si="51"/>
        <v>0</v>
      </c>
      <c r="AX23" s="14">
        <f t="shared" ca="1" si="51"/>
        <v>0</v>
      </c>
      <c r="AY23" s="14">
        <f t="shared" ca="1" si="51"/>
        <v>0</v>
      </c>
      <c r="AZ23" s="14">
        <f t="shared" ca="1" si="51"/>
        <v>0</v>
      </c>
      <c r="BA23" s="14">
        <f t="shared" ca="1" si="51"/>
        <v>0</v>
      </c>
      <c r="BB23" s="14">
        <f t="shared" ca="1" si="51"/>
        <v>0</v>
      </c>
      <c r="BC23" s="14">
        <f t="shared" ca="1" si="51"/>
        <v>0</v>
      </c>
      <c r="BD23" s="14">
        <f t="shared" ca="1" si="51"/>
        <v>0</v>
      </c>
      <c r="BE23" s="14">
        <f t="shared" ca="1" si="51"/>
        <v>0</v>
      </c>
      <c r="BF23" s="14">
        <f t="shared" ca="1" si="51"/>
        <v>0</v>
      </c>
      <c r="BG23" s="14">
        <f t="shared" ca="1" si="51"/>
        <v>0</v>
      </c>
      <c r="BH23" s="14">
        <f t="shared" ca="1" si="51"/>
        <v>0</v>
      </c>
      <c r="BI23" s="14">
        <f t="shared" ca="1" si="51"/>
        <v>0</v>
      </c>
      <c r="BJ23" s="14">
        <f t="shared" ca="1" si="51"/>
        <v>0</v>
      </c>
      <c r="BK23" s="14">
        <f t="shared" ca="1" si="51"/>
        <v>0</v>
      </c>
      <c r="BL23" s="14">
        <f t="shared" ca="1" si="51"/>
        <v>0</v>
      </c>
      <c r="BM23" s="14">
        <f t="shared" ca="1" si="51"/>
        <v>0</v>
      </c>
      <c r="BN23" s="14">
        <f t="shared" ca="1" si="51"/>
        <v>0</v>
      </c>
      <c r="BO23" s="14">
        <f t="shared" ca="1" si="51"/>
        <v>0</v>
      </c>
      <c r="BP23" s="14">
        <f t="shared" ca="1" si="51"/>
        <v>0</v>
      </c>
      <c r="BQ23" s="14">
        <f t="shared" ref="BQ23:EB23" ca="1" si="52">HLOOKUP(BQ$10,INDIRECT(BQ$11),14,FALSE)</f>
        <v>0</v>
      </c>
      <c r="BR23" s="14">
        <f t="shared" ca="1" si="52"/>
        <v>0</v>
      </c>
      <c r="BS23" s="14">
        <f t="shared" ca="1" si="52"/>
        <v>0</v>
      </c>
      <c r="BT23" s="14">
        <f t="shared" ca="1" si="52"/>
        <v>0</v>
      </c>
      <c r="BU23" s="14">
        <f t="shared" ca="1" si="52"/>
        <v>0</v>
      </c>
      <c r="BV23" s="14">
        <f t="shared" ca="1" si="52"/>
        <v>0</v>
      </c>
      <c r="BW23" s="14">
        <f t="shared" ca="1" si="52"/>
        <v>0</v>
      </c>
      <c r="BX23" s="14">
        <f t="shared" ca="1" si="52"/>
        <v>0</v>
      </c>
      <c r="BY23" s="14">
        <f t="shared" ca="1" si="52"/>
        <v>0</v>
      </c>
      <c r="BZ23" s="14">
        <f t="shared" ca="1" si="52"/>
        <v>0</v>
      </c>
      <c r="CA23" s="14">
        <f t="shared" ca="1" si="52"/>
        <v>0</v>
      </c>
      <c r="CB23" s="14">
        <f t="shared" ca="1" si="52"/>
        <v>0</v>
      </c>
      <c r="CC23" s="14">
        <f t="shared" ca="1" si="52"/>
        <v>0</v>
      </c>
      <c r="CD23" s="14">
        <f t="shared" ca="1" si="52"/>
        <v>0</v>
      </c>
      <c r="CE23" s="14">
        <f t="shared" ca="1" si="52"/>
        <v>0</v>
      </c>
      <c r="CF23" s="14">
        <f t="shared" ca="1" si="52"/>
        <v>0</v>
      </c>
      <c r="CG23" s="14">
        <f t="shared" ca="1" si="52"/>
        <v>0</v>
      </c>
      <c r="CH23" s="14">
        <f t="shared" ca="1" si="52"/>
        <v>0</v>
      </c>
      <c r="CI23" s="14">
        <f t="shared" ca="1" si="52"/>
        <v>0</v>
      </c>
      <c r="CJ23" s="14">
        <f t="shared" ca="1" si="52"/>
        <v>0</v>
      </c>
      <c r="CK23" s="14">
        <f t="shared" ca="1" si="52"/>
        <v>0</v>
      </c>
      <c r="CL23" s="14">
        <f t="shared" ca="1" si="52"/>
        <v>0</v>
      </c>
      <c r="CM23" s="14">
        <f t="shared" ca="1" si="52"/>
        <v>0</v>
      </c>
      <c r="CN23" s="14">
        <f t="shared" ca="1" si="52"/>
        <v>0</v>
      </c>
      <c r="CO23" s="14">
        <f t="shared" ca="1" si="52"/>
        <v>0</v>
      </c>
      <c r="CP23" s="14">
        <f t="shared" ca="1" si="52"/>
        <v>0</v>
      </c>
      <c r="CQ23" s="14">
        <f t="shared" ca="1" si="52"/>
        <v>0</v>
      </c>
      <c r="CR23" s="14">
        <f t="shared" ca="1" si="52"/>
        <v>0</v>
      </c>
      <c r="CS23" s="14">
        <f t="shared" ca="1" si="52"/>
        <v>0</v>
      </c>
      <c r="CT23" s="14">
        <f t="shared" ca="1" si="52"/>
        <v>0</v>
      </c>
      <c r="CU23" s="14">
        <f t="shared" ca="1" si="52"/>
        <v>0</v>
      </c>
      <c r="CV23" s="14">
        <f t="shared" ca="1" si="52"/>
        <v>0</v>
      </c>
      <c r="CW23" s="14">
        <f t="shared" ca="1" si="52"/>
        <v>0</v>
      </c>
      <c r="CX23" s="14">
        <f t="shared" ca="1" si="52"/>
        <v>0</v>
      </c>
      <c r="CY23" s="14">
        <f t="shared" ca="1" si="52"/>
        <v>0</v>
      </c>
      <c r="CZ23" s="14">
        <f t="shared" ca="1" si="52"/>
        <v>0</v>
      </c>
      <c r="DA23" s="14">
        <f t="shared" ca="1" si="52"/>
        <v>0</v>
      </c>
      <c r="DB23" s="14">
        <f t="shared" ca="1" si="52"/>
        <v>0</v>
      </c>
      <c r="DC23" s="14">
        <f t="shared" ca="1" si="52"/>
        <v>0</v>
      </c>
      <c r="DD23" s="14">
        <f t="shared" ca="1" si="52"/>
        <v>0</v>
      </c>
      <c r="DE23" s="14">
        <f t="shared" ca="1" si="52"/>
        <v>0</v>
      </c>
      <c r="DF23" s="14">
        <f t="shared" ca="1" si="52"/>
        <v>0</v>
      </c>
      <c r="DG23" s="14">
        <f t="shared" ca="1" si="52"/>
        <v>0</v>
      </c>
      <c r="DH23" s="14">
        <f t="shared" ca="1" si="52"/>
        <v>0</v>
      </c>
      <c r="DI23" s="14">
        <f t="shared" ca="1" si="52"/>
        <v>0</v>
      </c>
      <c r="DJ23" s="14">
        <f t="shared" ca="1" si="52"/>
        <v>0</v>
      </c>
      <c r="DK23" s="14">
        <f t="shared" ca="1" si="52"/>
        <v>0</v>
      </c>
      <c r="DL23" s="14">
        <f t="shared" ca="1" si="52"/>
        <v>0</v>
      </c>
      <c r="DM23" s="14">
        <f t="shared" ca="1" si="52"/>
        <v>0</v>
      </c>
      <c r="DN23" s="14">
        <f t="shared" ca="1" si="52"/>
        <v>0</v>
      </c>
      <c r="DO23" s="14">
        <f t="shared" ca="1" si="52"/>
        <v>0</v>
      </c>
      <c r="DP23" s="14">
        <f t="shared" ca="1" si="52"/>
        <v>0</v>
      </c>
      <c r="DQ23" s="14">
        <f t="shared" ca="1" si="52"/>
        <v>0</v>
      </c>
      <c r="DR23" s="14">
        <f t="shared" ca="1" si="52"/>
        <v>0</v>
      </c>
      <c r="DS23" s="14">
        <f t="shared" ca="1" si="52"/>
        <v>0</v>
      </c>
      <c r="DT23" s="14">
        <f t="shared" ca="1" si="52"/>
        <v>0</v>
      </c>
      <c r="DU23" s="14">
        <f t="shared" ca="1" si="52"/>
        <v>0</v>
      </c>
      <c r="DV23" s="14">
        <f t="shared" ca="1" si="52"/>
        <v>0</v>
      </c>
      <c r="DW23" s="14">
        <f t="shared" ca="1" si="52"/>
        <v>0</v>
      </c>
      <c r="DX23" s="14">
        <f t="shared" ca="1" si="52"/>
        <v>0</v>
      </c>
      <c r="DY23" s="14">
        <f t="shared" ca="1" si="52"/>
        <v>0</v>
      </c>
      <c r="DZ23" s="14">
        <f t="shared" ca="1" si="52"/>
        <v>0</v>
      </c>
      <c r="EA23" s="14">
        <f t="shared" ca="1" si="52"/>
        <v>0</v>
      </c>
      <c r="EB23" s="14">
        <f t="shared" ca="1" si="52"/>
        <v>0</v>
      </c>
      <c r="EC23" s="14">
        <f t="shared" ref="EC23:GN23" ca="1" si="53">HLOOKUP(EC$10,INDIRECT(EC$11),14,FALSE)</f>
        <v>0</v>
      </c>
      <c r="ED23" s="14">
        <f t="shared" ca="1" si="53"/>
        <v>0</v>
      </c>
      <c r="EE23" s="14">
        <f t="shared" ca="1" si="53"/>
        <v>0</v>
      </c>
      <c r="EF23" s="14">
        <f t="shared" ca="1" si="53"/>
        <v>0</v>
      </c>
      <c r="EG23" s="14">
        <f t="shared" ca="1" si="53"/>
        <v>0</v>
      </c>
      <c r="EH23" s="14">
        <f t="shared" ca="1" si="53"/>
        <v>0</v>
      </c>
      <c r="EI23" s="14">
        <f t="shared" ca="1" si="53"/>
        <v>0</v>
      </c>
      <c r="EJ23" s="14">
        <f t="shared" ca="1" si="53"/>
        <v>0</v>
      </c>
      <c r="EK23" s="14">
        <f t="shared" ca="1" si="53"/>
        <v>0</v>
      </c>
      <c r="EL23" s="14">
        <f t="shared" ca="1" si="53"/>
        <v>0</v>
      </c>
      <c r="EM23" s="14">
        <f t="shared" ca="1" si="53"/>
        <v>0</v>
      </c>
      <c r="EN23" s="14">
        <f t="shared" ca="1" si="53"/>
        <v>0</v>
      </c>
      <c r="EO23" s="14">
        <f t="shared" ca="1" si="53"/>
        <v>0</v>
      </c>
      <c r="EP23" s="14">
        <f t="shared" ca="1" si="53"/>
        <v>0</v>
      </c>
      <c r="EQ23" s="14">
        <f t="shared" ca="1" si="53"/>
        <v>0</v>
      </c>
      <c r="ER23" s="14">
        <f t="shared" ca="1" si="53"/>
        <v>0</v>
      </c>
      <c r="ES23" s="14">
        <f t="shared" ca="1" si="53"/>
        <v>0</v>
      </c>
      <c r="ET23" s="14">
        <f t="shared" ca="1" si="53"/>
        <v>0</v>
      </c>
      <c r="EU23" s="14">
        <f t="shared" ca="1" si="53"/>
        <v>0</v>
      </c>
      <c r="EV23" s="14">
        <f t="shared" ca="1" si="53"/>
        <v>0</v>
      </c>
      <c r="EW23" s="14">
        <f t="shared" ca="1" si="53"/>
        <v>0</v>
      </c>
      <c r="EX23" s="14">
        <f t="shared" ca="1" si="53"/>
        <v>0</v>
      </c>
      <c r="EY23" s="14">
        <f t="shared" ca="1" si="53"/>
        <v>0</v>
      </c>
      <c r="EZ23" s="14">
        <f t="shared" ca="1" si="53"/>
        <v>0</v>
      </c>
      <c r="FA23" s="14">
        <f t="shared" ca="1" si="53"/>
        <v>0</v>
      </c>
      <c r="FB23" s="14">
        <f t="shared" ca="1" si="53"/>
        <v>0</v>
      </c>
      <c r="FC23" s="14">
        <f t="shared" ca="1" si="53"/>
        <v>0</v>
      </c>
      <c r="FD23" s="14">
        <f t="shared" ca="1" si="53"/>
        <v>6.1310015771719542</v>
      </c>
      <c r="FE23" s="14">
        <f t="shared" ca="1" si="53"/>
        <v>0</v>
      </c>
      <c r="FF23" s="14">
        <f t="shared" ca="1" si="53"/>
        <v>6.1310015771719542</v>
      </c>
      <c r="FG23" s="14">
        <f t="shared" ca="1" si="53"/>
        <v>3.5252057122434519</v>
      </c>
      <c r="FH23" s="14">
        <f t="shared" ca="1" si="53"/>
        <v>2.7033512041073498E-2</v>
      </c>
      <c r="FI23" s="14">
        <f t="shared" ca="1" si="53"/>
        <v>3.4981719366176622</v>
      </c>
      <c r="FJ23" s="14">
        <f t="shared" ca="1" si="53"/>
        <v>0</v>
      </c>
      <c r="FK23" s="14">
        <f t="shared" ca="1" si="53"/>
        <v>2.6953540438288213E-2</v>
      </c>
      <c r="FL23" s="14">
        <f t="shared" ca="1" si="53"/>
        <v>0</v>
      </c>
      <c r="FM23" s="14">
        <f t="shared" ca="1" si="53"/>
        <v>0</v>
      </c>
      <c r="FN23" s="14">
        <f t="shared" ca="1" si="53"/>
        <v>0</v>
      </c>
      <c r="FO23" s="14">
        <f t="shared" ca="1" si="53"/>
        <v>0</v>
      </c>
      <c r="FP23" s="14">
        <f t="shared" ca="1" si="53"/>
        <v>0</v>
      </c>
      <c r="FQ23" s="14">
        <f t="shared" ca="1" si="53"/>
        <v>0</v>
      </c>
      <c r="FR23" s="14">
        <f t="shared" ca="1" si="53"/>
        <v>0</v>
      </c>
      <c r="FS23" s="14">
        <f t="shared" ca="1" si="53"/>
        <v>0</v>
      </c>
      <c r="FT23" s="14">
        <f t="shared" ca="1" si="53"/>
        <v>0</v>
      </c>
      <c r="FU23" s="14">
        <f t="shared" ca="1" si="53"/>
        <v>0</v>
      </c>
      <c r="FV23" s="14">
        <f t="shared" ca="1" si="53"/>
        <v>0</v>
      </c>
      <c r="FW23" s="14">
        <f t="shared" ca="1" si="53"/>
        <v>0</v>
      </c>
      <c r="FX23" s="14">
        <f t="shared" ca="1" si="53"/>
        <v>0</v>
      </c>
      <c r="FY23" s="14">
        <f t="shared" ca="1" si="53"/>
        <v>0</v>
      </c>
      <c r="FZ23" s="14">
        <f t="shared" ca="1" si="53"/>
        <v>0</v>
      </c>
      <c r="GA23" s="14">
        <f t="shared" ca="1" si="53"/>
        <v>0</v>
      </c>
      <c r="GB23" s="14">
        <f t="shared" ca="1" si="53"/>
        <v>0</v>
      </c>
      <c r="GC23" s="14">
        <f t="shared" ca="1" si="53"/>
        <v>0</v>
      </c>
      <c r="GD23" s="14">
        <f t="shared" ca="1" si="53"/>
        <v>0</v>
      </c>
      <c r="GE23" s="14">
        <f t="shared" ca="1" si="53"/>
        <v>0</v>
      </c>
      <c r="GF23" s="14">
        <f t="shared" ca="1" si="53"/>
        <v>0</v>
      </c>
      <c r="GG23" s="14">
        <f t="shared" ca="1" si="53"/>
        <v>0</v>
      </c>
      <c r="GH23" s="14">
        <f t="shared" ca="1" si="53"/>
        <v>0</v>
      </c>
      <c r="GI23" s="14">
        <f t="shared" ca="1" si="53"/>
        <v>0</v>
      </c>
      <c r="GJ23" s="14">
        <f t="shared" ca="1" si="53"/>
        <v>0</v>
      </c>
      <c r="GK23" s="14">
        <f t="shared" ca="1" si="53"/>
        <v>0</v>
      </c>
      <c r="GL23" s="14">
        <f t="shared" ca="1" si="53"/>
        <v>0</v>
      </c>
      <c r="GM23" s="14">
        <f t="shared" ca="1" si="53"/>
        <v>0</v>
      </c>
      <c r="GN23" s="14">
        <f t="shared" ca="1" si="53"/>
        <v>0</v>
      </c>
      <c r="GO23" s="14">
        <f t="shared" ref="GO23:HO23" ca="1" si="54">HLOOKUP(GO$10,INDIRECT(GO$11),14,FALSE)</f>
        <v>0</v>
      </c>
      <c r="GP23" s="14">
        <f t="shared" ca="1" si="54"/>
        <v>0</v>
      </c>
      <c r="GQ23" s="14">
        <f t="shared" ca="1" si="54"/>
        <v>0</v>
      </c>
      <c r="GR23" s="14">
        <f t="shared" ca="1" si="54"/>
        <v>0</v>
      </c>
      <c r="GS23" s="14">
        <f t="shared" ca="1" si="54"/>
        <v>0</v>
      </c>
      <c r="GT23" s="14">
        <f t="shared" ca="1" si="54"/>
        <v>0</v>
      </c>
      <c r="GU23" s="14">
        <f t="shared" ca="1" si="54"/>
        <v>0</v>
      </c>
      <c r="GV23" s="14">
        <f t="shared" ca="1" si="54"/>
        <v>0</v>
      </c>
      <c r="GW23" s="14">
        <f t="shared" ca="1" si="54"/>
        <v>0</v>
      </c>
      <c r="GX23" s="14">
        <f t="shared" ca="1" si="54"/>
        <v>0</v>
      </c>
      <c r="GY23" s="14">
        <f t="shared" ca="1" si="54"/>
        <v>0</v>
      </c>
      <c r="GZ23" s="14">
        <f t="shared" ca="1" si="54"/>
        <v>0</v>
      </c>
      <c r="HA23" s="14">
        <f t="shared" ca="1" si="54"/>
        <v>0</v>
      </c>
      <c r="HB23" s="14">
        <f t="shared" ca="1" si="54"/>
        <v>0</v>
      </c>
      <c r="HC23" s="14">
        <f t="shared" ca="1" si="54"/>
        <v>0</v>
      </c>
      <c r="HD23" s="14">
        <f t="shared" ca="1" si="54"/>
        <v>0</v>
      </c>
      <c r="HE23" s="14">
        <f t="shared" ca="1" si="54"/>
        <v>0</v>
      </c>
      <c r="HF23" s="14">
        <f t="shared" ca="1" si="54"/>
        <v>0</v>
      </c>
      <c r="HG23" s="14">
        <f t="shared" ca="1" si="54"/>
        <v>0</v>
      </c>
      <c r="HH23" s="14">
        <f t="shared" ca="1" si="54"/>
        <v>0</v>
      </c>
      <c r="HI23" s="14">
        <f t="shared" ca="1" si="54"/>
        <v>0</v>
      </c>
      <c r="HJ23" s="14">
        <f t="shared" ca="1" si="54"/>
        <v>0</v>
      </c>
      <c r="HK23" s="14">
        <f t="shared" ca="1" si="54"/>
        <v>0</v>
      </c>
      <c r="HL23" s="14">
        <f t="shared" ca="1" si="54"/>
        <v>0</v>
      </c>
      <c r="HM23" s="14">
        <f t="shared" ca="1" si="54"/>
        <v>0</v>
      </c>
      <c r="HN23" s="14">
        <f t="shared" ca="1" si="54"/>
        <v>0</v>
      </c>
      <c r="HO23" s="14">
        <f t="shared" ca="1" si="54"/>
        <v>0</v>
      </c>
      <c r="HP23" s="14"/>
      <c r="HQ23" s="14"/>
      <c r="HR23" s="14"/>
      <c r="HS23" s="14"/>
      <c r="HT23" s="14"/>
      <c r="HU23" s="14"/>
      <c r="HV23" s="14"/>
      <c r="HW23" s="14"/>
      <c r="HX23" s="14"/>
      <c r="HY23" s="14"/>
      <c r="HZ23" s="14"/>
    </row>
    <row r="24" spans="1:234" s="12" customFormat="1" ht="12" customHeight="1" x14ac:dyDescent="0.15">
      <c r="A24" s="17" t="s">
        <v>184</v>
      </c>
      <c r="B24" s="16" t="s">
        <v>176</v>
      </c>
      <c r="C24" s="14">
        <f ca="1">HLOOKUP(C$10,INDIRECT(C$11),15,FALSE)</f>
        <v>0</v>
      </c>
      <c r="D24" s="14">
        <f ca="1">HLOOKUP(D$10,INDIRECT(D$11),15,FALSE)</f>
        <v>8.1307871860698766E-2</v>
      </c>
      <c r="E24" s="14">
        <f t="shared" ref="E24:BP24" ca="1" si="55">HLOOKUP(E$10,INDIRECT(E$11),15,FALSE)</f>
        <v>0</v>
      </c>
      <c r="F24" s="14">
        <f t="shared" ca="1" si="55"/>
        <v>18.517232208090373</v>
      </c>
      <c r="G24" s="14">
        <f t="shared" ca="1" si="55"/>
        <v>0</v>
      </c>
      <c r="H24" s="72">
        <f ca="1">HLOOKUP(H$10,INDIRECT(H$11),15,FALSE)+34.99</f>
        <v>49.52675</v>
      </c>
      <c r="I24" s="14">
        <f t="shared" ca="1" si="55"/>
        <v>5.5005174802758038E-2</v>
      </c>
      <c r="J24" s="14">
        <f t="shared" ca="1" si="55"/>
        <v>2.6302644340997557E-2</v>
      </c>
      <c r="K24" s="14">
        <f t="shared" ca="1" si="55"/>
        <v>8.1307871860698766E-2</v>
      </c>
      <c r="L24" s="14">
        <f t="shared" ca="1" si="55"/>
        <v>0</v>
      </c>
      <c r="M24" s="14">
        <f t="shared" ca="1" si="55"/>
        <v>18.57223706659147</v>
      </c>
      <c r="N24" s="14">
        <f t="shared" ca="1" si="55"/>
        <v>0</v>
      </c>
      <c r="O24" s="14">
        <f t="shared" ca="1" si="55"/>
        <v>0</v>
      </c>
      <c r="P24" s="14">
        <f t="shared" ca="1" si="55"/>
        <v>0</v>
      </c>
      <c r="Q24" s="14">
        <f t="shared" ca="1" si="55"/>
        <v>0</v>
      </c>
      <c r="R24" s="14">
        <f t="shared" ca="1" si="55"/>
        <v>0</v>
      </c>
      <c r="S24" s="14">
        <f t="shared" ca="1" si="55"/>
        <v>0</v>
      </c>
      <c r="T24" s="14">
        <f t="shared" ca="1" si="55"/>
        <v>0</v>
      </c>
      <c r="U24" s="14">
        <f t="shared" ca="1" si="55"/>
        <v>0</v>
      </c>
      <c r="V24" s="14">
        <f t="shared" ca="1" si="55"/>
        <v>0</v>
      </c>
      <c r="W24" s="14">
        <f t="shared" ca="1" si="55"/>
        <v>0</v>
      </c>
      <c r="X24" s="14">
        <f t="shared" ca="1" si="55"/>
        <v>0</v>
      </c>
      <c r="Y24" s="14">
        <f t="shared" ca="1" si="55"/>
        <v>0</v>
      </c>
      <c r="Z24" s="14">
        <f t="shared" ca="1" si="55"/>
        <v>0</v>
      </c>
      <c r="AA24" s="14">
        <f t="shared" ca="1" si="55"/>
        <v>0</v>
      </c>
      <c r="AB24" s="14">
        <f t="shared" ca="1" si="55"/>
        <v>0</v>
      </c>
      <c r="AC24" s="14">
        <f t="shared" ca="1" si="55"/>
        <v>0</v>
      </c>
      <c r="AD24" s="14">
        <f t="shared" ca="1" si="55"/>
        <v>0</v>
      </c>
      <c r="AE24" s="14">
        <f t="shared" ca="1" si="55"/>
        <v>0</v>
      </c>
      <c r="AF24" s="14">
        <f t="shared" ca="1" si="55"/>
        <v>0</v>
      </c>
      <c r="AG24" s="14">
        <f t="shared" ca="1" si="55"/>
        <v>0</v>
      </c>
      <c r="AH24" s="14">
        <f t="shared" ca="1" si="55"/>
        <v>0</v>
      </c>
      <c r="AI24" s="14">
        <f t="shared" ca="1" si="55"/>
        <v>0</v>
      </c>
      <c r="AJ24" s="14">
        <f t="shared" ca="1" si="55"/>
        <v>0</v>
      </c>
      <c r="AK24" s="14">
        <f t="shared" ca="1" si="55"/>
        <v>0</v>
      </c>
      <c r="AL24" s="14">
        <f t="shared" ca="1" si="55"/>
        <v>0</v>
      </c>
      <c r="AM24" s="14">
        <f t="shared" ca="1" si="55"/>
        <v>0</v>
      </c>
      <c r="AN24" s="14">
        <f t="shared" ca="1" si="55"/>
        <v>0</v>
      </c>
      <c r="AO24" s="14">
        <f t="shared" ca="1" si="55"/>
        <v>0</v>
      </c>
      <c r="AP24" s="14">
        <f t="shared" ca="1" si="55"/>
        <v>0</v>
      </c>
      <c r="AQ24" s="14">
        <f t="shared" ca="1" si="55"/>
        <v>0</v>
      </c>
      <c r="AR24" s="14">
        <f t="shared" ca="1" si="55"/>
        <v>0</v>
      </c>
      <c r="AS24" s="14">
        <f t="shared" ca="1" si="55"/>
        <v>0</v>
      </c>
      <c r="AT24" s="14">
        <f t="shared" ca="1" si="55"/>
        <v>0</v>
      </c>
      <c r="AU24" s="14">
        <f t="shared" ca="1" si="55"/>
        <v>0</v>
      </c>
      <c r="AV24" s="14">
        <f t="shared" ca="1" si="55"/>
        <v>0</v>
      </c>
      <c r="AW24" s="14">
        <f t="shared" ca="1" si="55"/>
        <v>0</v>
      </c>
      <c r="AX24" s="14">
        <f t="shared" ca="1" si="55"/>
        <v>0</v>
      </c>
      <c r="AY24" s="14">
        <f t="shared" ca="1" si="55"/>
        <v>0</v>
      </c>
      <c r="AZ24" s="14">
        <f t="shared" ca="1" si="55"/>
        <v>0</v>
      </c>
      <c r="BA24" s="14">
        <f t="shared" ca="1" si="55"/>
        <v>0</v>
      </c>
      <c r="BB24" s="14">
        <f t="shared" ca="1" si="55"/>
        <v>0</v>
      </c>
      <c r="BC24" s="14">
        <f t="shared" ca="1" si="55"/>
        <v>0</v>
      </c>
      <c r="BD24" s="14">
        <f t="shared" ca="1" si="55"/>
        <v>0</v>
      </c>
      <c r="BE24" s="14">
        <f t="shared" ca="1" si="55"/>
        <v>0</v>
      </c>
      <c r="BF24" s="14">
        <f t="shared" ca="1" si="55"/>
        <v>0</v>
      </c>
      <c r="BG24" s="14">
        <f t="shared" ca="1" si="55"/>
        <v>0</v>
      </c>
      <c r="BH24" s="14">
        <f t="shared" ca="1" si="55"/>
        <v>0</v>
      </c>
      <c r="BI24" s="14">
        <f t="shared" ca="1" si="55"/>
        <v>0</v>
      </c>
      <c r="BJ24" s="14">
        <f t="shared" ca="1" si="55"/>
        <v>0</v>
      </c>
      <c r="BK24" s="14">
        <f t="shared" ca="1" si="55"/>
        <v>0</v>
      </c>
      <c r="BL24" s="14">
        <f t="shared" ca="1" si="55"/>
        <v>0</v>
      </c>
      <c r="BM24" s="14">
        <f t="shared" ca="1" si="55"/>
        <v>33.270000000000003</v>
      </c>
      <c r="BN24" s="14">
        <f t="shared" ca="1" si="55"/>
        <v>0</v>
      </c>
      <c r="BO24" s="14">
        <f t="shared" ca="1" si="55"/>
        <v>0</v>
      </c>
      <c r="BP24" s="14">
        <f t="shared" ca="1" si="55"/>
        <v>18.852227295143354</v>
      </c>
      <c r="BQ24" s="14">
        <f t="shared" ref="BQ24:EB24" ca="1" si="56">HLOOKUP(BQ$10,INDIRECT(BQ$11),15,FALSE)</f>
        <v>2.9377164998559517</v>
      </c>
      <c r="BR24" s="14">
        <f t="shared" ca="1" si="56"/>
        <v>25.45</v>
      </c>
      <c r="BS24" s="14">
        <f t="shared" ca="1" si="56"/>
        <v>25.44999</v>
      </c>
      <c r="BT24" s="14">
        <f t="shared" ca="1" si="56"/>
        <v>25.44999</v>
      </c>
      <c r="BU24" s="14">
        <f t="shared" ca="1" si="56"/>
        <v>0</v>
      </c>
      <c r="BV24" s="14">
        <f t="shared" ca="1" si="56"/>
        <v>0</v>
      </c>
      <c r="BW24" s="14">
        <f t="shared" ca="1" si="56"/>
        <v>0</v>
      </c>
      <c r="BX24" s="14">
        <f t="shared" ca="1" si="56"/>
        <v>0</v>
      </c>
      <c r="BY24" s="14">
        <f t="shared" ca="1" si="56"/>
        <v>0</v>
      </c>
      <c r="BZ24" s="14">
        <f t="shared" ca="1" si="56"/>
        <v>0</v>
      </c>
      <c r="CA24" s="14">
        <f t="shared" ca="1" si="56"/>
        <v>0</v>
      </c>
      <c r="CB24" s="14">
        <f t="shared" ca="1" si="56"/>
        <v>0</v>
      </c>
      <c r="CC24" s="14">
        <f t="shared" ca="1" si="56"/>
        <v>0</v>
      </c>
      <c r="CD24" s="14">
        <f t="shared" ca="1" si="56"/>
        <v>0</v>
      </c>
      <c r="CE24" s="14">
        <f t="shared" ca="1" si="56"/>
        <v>0</v>
      </c>
      <c r="CF24" s="14">
        <f t="shared" ca="1" si="56"/>
        <v>0</v>
      </c>
      <c r="CG24" s="14">
        <f t="shared" ca="1" si="56"/>
        <v>0</v>
      </c>
      <c r="CH24" s="14">
        <f t="shared" ca="1" si="56"/>
        <v>1024.403</v>
      </c>
      <c r="CI24" s="72">
        <f ca="1">HLOOKUP(CI$10,INDIRECT(CI$11),15,FALSE)-34.99</f>
        <v>86563.209999999992</v>
      </c>
      <c r="CJ24" s="72">
        <f ca="1">HLOOKUP(CJ$10,INDIRECT(CJ$11),15,FALSE)-34.99</f>
        <v>86555.39</v>
      </c>
      <c r="CK24" s="14">
        <f t="shared" ca="1" si="56"/>
        <v>0</v>
      </c>
      <c r="CL24" s="72">
        <v>87587.61</v>
      </c>
      <c r="CM24" s="14">
        <f t="shared" ca="1" si="56"/>
        <v>1029.8820000000001</v>
      </c>
      <c r="CN24" s="72">
        <v>74.91</v>
      </c>
      <c r="CO24" s="72">
        <v>87587.61</v>
      </c>
      <c r="CP24" s="72">
        <v>87497.67</v>
      </c>
      <c r="CQ24" s="14">
        <f t="shared" ca="1" si="56"/>
        <v>131.6491</v>
      </c>
      <c r="CR24" s="14">
        <f t="shared" ca="1" si="56"/>
        <v>33.200000000000003</v>
      </c>
      <c r="CS24" s="14">
        <f t="shared" ca="1" si="56"/>
        <v>5.4794530000000004</v>
      </c>
      <c r="CT24" s="14">
        <f t="shared" ca="1" si="56"/>
        <v>13970.32</v>
      </c>
      <c r="CU24" s="14">
        <f t="shared" ca="1" si="56"/>
        <v>14101.97</v>
      </c>
      <c r="CV24" s="14">
        <f t="shared" ca="1" si="56"/>
        <v>31.189260000000001</v>
      </c>
      <c r="CW24" s="14">
        <f t="shared" ca="1" si="56"/>
        <v>131.649</v>
      </c>
      <c r="CX24" s="72">
        <f ca="1">HLOOKUP(CX$10,INDIRECT(CX$11),15,FALSE)-34.99</f>
        <v>14057.92</v>
      </c>
      <c r="CY24" s="72">
        <f ca="1">HLOOKUP(CY$10,INDIRECT(CY$11),15,FALSE)+34.99</f>
        <v>75.233990000000006</v>
      </c>
      <c r="CZ24" s="72">
        <f ca="1">HLOOKUP(CZ$10,INDIRECT(CZ$11),15,FALSE)+34.99</f>
        <v>44.047302000000002</v>
      </c>
      <c r="DA24" s="14">
        <f t="shared" ca="1" si="56"/>
        <v>134.69540000000001</v>
      </c>
      <c r="DB24" s="14">
        <f t="shared" ca="1" si="56"/>
        <v>0</v>
      </c>
      <c r="DC24" s="14">
        <f t="shared" ca="1" si="56"/>
        <v>0</v>
      </c>
      <c r="DD24" s="14">
        <f t="shared" ca="1" si="56"/>
        <v>134.69489999999999</v>
      </c>
      <c r="DE24" s="14">
        <f t="shared" ca="1" si="56"/>
        <v>134.69489999999999</v>
      </c>
      <c r="DF24" s="14">
        <f t="shared" ca="1" si="56"/>
        <v>3.0458340000000002</v>
      </c>
      <c r="DG24" s="14">
        <f t="shared" ca="1" si="56"/>
        <v>0</v>
      </c>
      <c r="DH24" s="14">
        <f t="shared" ca="1" si="56"/>
        <v>0</v>
      </c>
      <c r="DI24" s="14">
        <f t="shared" ca="1" si="56"/>
        <v>0</v>
      </c>
      <c r="DJ24" s="14">
        <f t="shared" ca="1" si="56"/>
        <v>0</v>
      </c>
      <c r="DK24" s="14">
        <f t="shared" ca="1" si="56"/>
        <v>0</v>
      </c>
      <c r="DL24" s="14">
        <f t="shared" ca="1" si="56"/>
        <v>0</v>
      </c>
      <c r="DM24" s="14">
        <f t="shared" ca="1" si="56"/>
        <v>0</v>
      </c>
      <c r="DN24" s="14">
        <f t="shared" ca="1" si="56"/>
        <v>0</v>
      </c>
      <c r="DO24" s="14">
        <f t="shared" ca="1" si="56"/>
        <v>0</v>
      </c>
      <c r="DP24" s="14">
        <f t="shared" ca="1" si="56"/>
        <v>0</v>
      </c>
      <c r="DQ24" s="14">
        <f t="shared" ca="1" si="56"/>
        <v>0</v>
      </c>
      <c r="DR24" s="14">
        <f t="shared" ca="1" si="56"/>
        <v>0</v>
      </c>
      <c r="DS24" s="14">
        <f t="shared" ca="1" si="56"/>
        <v>0</v>
      </c>
      <c r="DT24" s="14">
        <f t="shared" ca="1" si="56"/>
        <v>0</v>
      </c>
      <c r="DU24" s="14">
        <f t="shared" ca="1" si="56"/>
        <v>0</v>
      </c>
      <c r="DV24" s="14">
        <f t="shared" ca="1" si="56"/>
        <v>0</v>
      </c>
      <c r="DW24" s="14">
        <f t="shared" ca="1" si="56"/>
        <v>0</v>
      </c>
      <c r="DX24" s="14">
        <f t="shared" ca="1" si="56"/>
        <v>0</v>
      </c>
      <c r="DY24" s="14">
        <f t="shared" ca="1" si="56"/>
        <v>0</v>
      </c>
      <c r="DZ24" s="14">
        <f t="shared" ca="1" si="56"/>
        <v>0</v>
      </c>
      <c r="EA24" s="14">
        <f t="shared" ca="1" si="56"/>
        <v>25.44999</v>
      </c>
      <c r="EB24" s="14">
        <f t="shared" ca="1" si="56"/>
        <v>0</v>
      </c>
      <c r="EC24" s="14">
        <f t="shared" ref="EC24:GN24" ca="1" si="57">HLOOKUP(EC$10,INDIRECT(EC$11),15,FALSE)</f>
        <v>0</v>
      </c>
      <c r="ED24" s="14">
        <f t="shared" ca="1" si="57"/>
        <v>0</v>
      </c>
      <c r="EE24" s="14">
        <f t="shared" ca="1" si="57"/>
        <v>0</v>
      </c>
      <c r="EF24" s="14">
        <f t="shared" ca="1" si="57"/>
        <v>0</v>
      </c>
      <c r="EG24" s="14">
        <f t="shared" ca="1" si="57"/>
        <v>0</v>
      </c>
      <c r="EH24" s="14">
        <f t="shared" ca="1" si="57"/>
        <v>0</v>
      </c>
      <c r="EI24" s="14">
        <f t="shared" ca="1" si="57"/>
        <v>0</v>
      </c>
      <c r="EJ24" s="14">
        <f t="shared" ca="1" si="57"/>
        <v>0</v>
      </c>
      <c r="EK24" s="14">
        <f t="shared" ca="1" si="57"/>
        <v>0</v>
      </c>
      <c r="EL24" s="14">
        <f t="shared" ca="1" si="57"/>
        <v>0</v>
      </c>
      <c r="EM24" s="14">
        <f t="shared" ca="1" si="57"/>
        <v>0</v>
      </c>
      <c r="EN24" s="14">
        <f t="shared" ca="1" si="57"/>
        <v>0</v>
      </c>
      <c r="EO24" s="14">
        <f t="shared" ca="1" si="57"/>
        <v>0</v>
      </c>
      <c r="EP24" s="14">
        <f t="shared" ca="1" si="57"/>
        <v>0</v>
      </c>
      <c r="EQ24" s="14">
        <f t="shared" ca="1" si="57"/>
        <v>0</v>
      </c>
      <c r="ER24" s="14">
        <f t="shared" ca="1" si="57"/>
        <v>0</v>
      </c>
      <c r="ES24" s="14">
        <f t="shared" ca="1" si="57"/>
        <v>0</v>
      </c>
      <c r="ET24" s="14">
        <f t="shared" ca="1" si="57"/>
        <v>0</v>
      </c>
      <c r="EU24" s="14">
        <f t="shared" ca="1" si="57"/>
        <v>0</v>
      </c>
      <c r="EV24" s="14">
        <f t="shared" ca="1" si="57"/>
        <v>0</v>
      </c>
      <c r="EW24" s="14">
        <f t="shared" ca="1" si="57"/>
        <v>0</v>
      </c>
      <c r="EX24" s="14">
        <f t="shared" ca="1" si="57"/>
        <v>0</v>
      </c>
      <c r="EY24" s="14">
        <f t="shared" ca="1" si="57"/>
        <v>0</v>
      </c>
      <c r="EZ24" s="14">
        <f t="shared" ca="1" si="57"/>
        <v>0</v>
      </c>
      <c r="FA24" s="14">
        <f t="shared" ca="1" si="57"/>
        <v>0</v>
      </c>
      <c r="FB24" s="14">
        <f t="shared" ca="1" si="57"/>
        <v>0</v>
      </c>
      <c r="FC24" s="14">
        <f t="shared" ca="1" si="57"/>
        <v>0</v>
      </c>
      <c r="FD24" s="14">
        <f t="shared" ca="1" si="57"/>
        <v>0</v>
      </c>
      <c r="FE24" s="14">
        <f t="shared" ca="1" si="57"/>
        <v>0</v>
      </c>
      <c r="FF24" s="14">
        <f t="shared" ca="1" si="57"/>
        <v>0</v>
      </c>
      <c r="FG24" s="14">
        <f t="shared" ca="1" si="57"/>
        <v>0</v>
      </c>
      <c r="FH24" s="14">
        <f t="shared" ca="1" si="57"/>
        <v>0</v>
      </c>
      <c r="FI24" s="14">
        <f t="shared" ca="1" si="57"/>
        <v>0</v>
      </c>
      <c r="FJ24" s="14">
        <f t="shared" ca="1" si="57"/>
        <v>0</v>
      </c>
      <c r="FK24" s="14">
        <f t="shared" ca="1" si="57"/>
        <v>0</v>
      </c>
      <c r="FL24" s="14">
        <f t="shared" ca="1" si="57"/>
        <v>0</v>
      </c>
      <c r="FM24" s="14">
        <f t="shared" ca="1" si="57"/>
        <v>0</v>
      </c>
      <c r="FN24" s="14">
        <f t="shared" ca="1" si="57"/>
        <v>0</v>
      </c>
      <c r="FO24" s="14">
        <f t="shared" ca="1" si="57"/>
        <v>0</v>
      </c>
      <c r="FP24" s="14">
        <f t="shared" ca="1" si="57"/>
        <v>0</v>
      </c>
      <c r="FQ24" s="14">
        <f t="shared" ca="1" si="57"/>
        <v>0</v>
      </c>
      <c r="FR24" s="14">
        <f t="shared" ca="1" si="57"/>
        <v>0</v>
      </c>
      <c r="FS24" s="14">
        <f t="shared" ca="1" si="57"/>
        <v>0</v>
      </c>
      <c r="FT24" s="14">
        <f t="shared" ca="1" si="57"/>
        <v>0</v>
      </c>
      <c r="FU24" s="14">
        <f t="shared" ca="1" si="57"/>
        <v>0</v>
      </c>
      <c r="FV24" s="14">
        <f t="shared" ca="1" si="57"/>
        <v>0</v>
      </c>
      <c r="FW24" s="14">
        <f t="shared" ca="1" si="57"/>
        <v>0</v>
      </c>
      <c r="FX24" s="14">
        <f t="shared" ca="1" si="57"/>
        <v>0</v>
      </c>
      <c r="FY24" s="14">
        <f t="shared" ca="1" si="57"/>
        <v>0</v>
      </c>
      <c r="FZ24" s="14">
        <f t="shared" ca="1" si="57"/>
        <v>0</v>
      </c>
      <c r="GA24" s="14">
        <f t="shared" ca="1" si="57"/>
        <v>0</v>
      </c>
      <c r="GB24" s="14">
        <f t="shared" ca="1" si="57"/>
        <v>0</v>
      </c>
      <c r="GC24" s="14">
        <f t="shared" ca="1" si="57"/>
        <v>0</v>
      </c>
      <c r="GD24" s="14">
        <f t="shared" ca="1" si="57"/>
        <v>0</v>
      </c>
      <c r="GE24" s="14">
        <f t="shared" ca="1" si="57"/>
        <v>0</v>
      </c>
      <c r="GF24" s="14">
        <f t="shared" ca="1" si="57"/>
        <v>0</v>
      </c>
      <c r="GG24" s="14">
        <f t="shared" ca="1" si="57"/>
        <v>0</v>
      </c>
      <c r="GH24" s="14">
        <f t="shared" ca="1" si="57"/>
        <v>0</v>
      </c>
      <c r="GI24" s="14">
        <f t="shared" ca="1" si="57"/>
        <v>0</v>
      </c>
      <c r="GJ24" s="14">
        <f t="shared" ca="1" si="57"/>
        <v>0</v>
      </c>
      <c r="GK24" s="14">
        <f t="shared" ca="1" si="57"/>
        <v>0</v>
      </c>
      <c r="GL24" s="14">
        <f t="shared" ca="1" si="57"/>
        <v>0</v>
      </c>
      <c r="GM24" s="14">
        <f t="shared" ca="1" si="57"/>
        <v>0</v>
      </c>
      <c r="GN24" s="14">
        <f t="shared" ca="1" si="57"/>
        <v>0</v>
      </c>
      <c r="GO24" s="14">
        <f t="shared" ref="GO24:HO24" ca="1" si="58">HLOOKUP(GO$10,INDIRECT(GO$11),15,FALSE)</f>
        <v>0</v>
      </c>
      <c r="GP24" s="14">
        <f t="shared" ca="1" si="58"/>
        <v>0</v>
      </c>
      <c r="GQ24" s="14">
        <f t="shared" ca="1" si="58"/>
        <v>0</v>
      </c>
      <c r="GR24" s="14">
        <f t="shared" ca="1" si="58"/>
        <v>0</v>
      </c>
      <c r="GS24" s="14">
        <f t="shared" ca="1" si="58"/>
        <v>0</v>
      </c>
      <c r="GT24" s="14">
        <f t="shared" ca="1" si="58"/>
        <v>0</v>
      </c>
      <c r="GU24" s="14">
        <f t="shared" ca="1" si="58"/>
        <v>0</v>
      </c>
      <c r="GV24" s="14">
        <f t="shared" ca="1" si="58"/>
        <v>0</v>
      </c>
      <c r="GW24" s="14">
        <f t="shared" ca="1" si="58"/>
        <v>0</v>
      </c>
      <c r="GX24" s="14">
        <f t="shared" ca="1" si="58"/>
        <v>0</v>
      </c>
      <c r="GY24" s="14">
        <f t="shared" ca="1" si="58"/>
        <v>0</v>
      </c>
      <c r="GZ24" s="14">
        <f t="shared" ca="1" si="58"/>
        <v>0</v>
      </c>
      <c r="HA24" s="14">
        <f t="shared" ca="1" si="58"/>
        <v>0</v>
      </c>
      <c r="HB24" s="14">
        <f t="shared" ca="1" si="58"/>
        <v>0</v>
      </c>
      <c r="HC24" s="14">
        <f t="shared" ca="1" si="58"/>
        <v>0</v>
      </c>
      <c r="HD24" s="14">
        <f t="shared" ca="1" si="58"/>
        <v>0</v>
      </c>
      <c r="HE24" s="14">
        <f t="shared" ca="1" si="58"/>
        <v>0</v>
      </c>
      <c r="HF24" s="14">
        <f t="shared" ca="1" si="58"/>
        <v>0</v>
      </c>
      <c r="HG24" s="14">
        <f t="shared" ca="1" si="58"/>
        <v>0</v>
      </c>
      <c r="HH24" s="14">
        <f t="shared" ca="1" si="58"/>
        <v>0</v>
      </c>
      <c r="HI24" s="14">
        <f t="shared" ca="1" si="58"/>
        <v>0</v>
      </c>
      <c r="HJ24" s="14">
        <f t="shared" ca="1" si="58"/>
        <v>0</v>
      </c>
      <c r="HK24" s="14">
        <f t="shared" ca="1" si="58"/>
        <v>0</v>
      </c>
      <c r="HL24" s="14">
        <f t="shared" ca="1" si="58"/>
        <v>0</v>
      </c>
      <c r="HM24" s="14">
        <f t="shared" ca="1" si="58"/>
        <v>0</v>
      </c>
      <c r="HN24" s="14">
        <f t="shared" ca="1" si="58"/>
        <v>0</v>
      </c>
      <c r="HO24" s="14">
        <f t="shared" ca="1" si="58"/>
        <v>0</v>
      </c>
      <c r="HP24" s="14"/>
      <c r="HQ24" s="14"/>
      <c r="HR24" s="14"/>
      <c r="HS24" s="14"/>
      <c r="HT24" s="14"/>
      <c r="HU24" s="14"/>
      <c r="HV24" s="14"/>
      <c r="HW24" s="14"/>
      <c r="HX24" s="14"/>
      <c r="HY24" s="14"/>
      <c r="HZ24" s="14"/>
    </row>
    <row r="25" spans="1:234" s="24" customFormat="1" ht="12" customHeight="1" thickBot="1" x14ac:dyDescent="0.2">
      <c r="A25" s="19" t="s">
        <v>825</v>
      </c>
      <c r="B25" s="71" t="s">
        <v>176</v>
      </c>
      <c r="C25" s="14">
        <f ca="1">HLOOKUP(C$10,INDIRECT(C$11),16,FALSE)</f>
        <v>0</v>
      </c>
      <c r="D25" s="85">
        <f ca="1">HLOOKUP(D$10,INDIRECT(D$11),16,FALSE)</f>
        <v>0</v>
      </c>
      <c r="E25" s="85">
        <f t="shared" ref="E25:BP25" ca="1" si="59">HLOOKUP(E$10,INDIRECT(E$11),16,FALSE)</f>
        <v>0</v>
      </c>
      <c r="F25" s="85">
        <f t="shared" ca="1" si="59"/>
        <v>0</v>
      </c>
      <c r="G25" s="85">
        <f t="shared" ca="1" si="59"/>
        <v>0</v>
      </c>
      <c r="H25" s="85">
        <f t="shared" ca="1" si="59"/>
        <v>0</v>
      </c>
      <c r="I25" s="85">
        <f t="shared" ca="1" si="59"/>
        <v>0</v>
      </c>
      <c r="J25" s="85">
        <f t="shared" ca="1" si="59"/>
        <v>0</v>
      </c>
      <c r="K25" s="85">
        <f t="shared" ca="1" si="59"/>
        <v>0</v>
      </c>
      <c r="L25" s="85">
        <f t="shared" ca="1" si="59"/>
        <v>0</v>
      </c>
      <c r="M25" s="85">
        <f t="shared" ca="1" si="59"/>
        <v>0</v>
      </c>
      <c r="N25" s="85">
        <f t="shared" ca="1" si="59"/>
        <v>0</v>
      </c>
      <c r="O25" s="85">
        <f t="shared" ca="1" si="59"/>
        <v>0</v>
      </c>
      <c r="P25" s="85">
        <f t="shared" ca="1" si="59"/>
        <v>0</v>
      </c>
      <c r="Q25" s="85">
        <f t="shared" ca="1" si="59"/>
        <v>0</v>
      </c>
      <c r="R25" s="85">
        <f t="shared" ca="1" si="59"/>
        <v>0</v>
      </c>
      <c r="S25" s="85">
        <f t="shared" ca="1" si="59"/>
        <v>0</v>
      </c>
      <c r="T25" s="85">
        <f t="shared" ca="1" si="59"/>
        <v>0</v>
      </c>
      <c r="U25" s="85">
        <f t="shared" ca="1" si="59"/>
        <v>0</v>
      </c>
      <c r="V25" s="85">
        <f t="shared" ca="1" si="59"/>
        <v>0</v>
      </c>
      <c r="W25" s="85">
        <f t="shared" ca="1" si="59"/>
        <v>0</v>
      </c>
      <c r="X25" s="85">
        <f t="shared" ca="1" si="59"/>
        <v>0</v>
      </c>
      <c r="Y25" s="85">
        <f t="shared" ca="1" si="59"/>
        <v>0</v>
      </c>
      <c r="Z25" s="85">
        <f t="shared" ca="1" si="59"/>
        <v>0</v>
      </c>
      <c r="AA25" s="85">
        <f t="shared" ca="1" si="59"/>
        <v>0</v>
      </c>
      <c r="AB25" s="85">
        <f t="shared" ca="1" si="59"/>
        <v>0</v>
      </c>
      <c r="AC25" s="85">
        <f t="shared" ca="1" si="59"/>
        <v>0</v>
      </c>
      <c r="AD25" s="85">
        <f t="shared" ca="1" si="59"/>
        <v>0</v>
      </c>
      <c r="AE25" s="85">
        <f t="shared" ca="1" si="59"/>
        <v>0</v>
      </c>
      <c r="AF25" s="85">
        <f t="shared" ca="1" si="59"/>
        <v>0</v>
      </c>
      <c r="AG25" s="85">
        <f t="shared" ca="1" si="59"/>
        <v>0</v>
      </c>
      <c r="AH25" s="85">
        <f t="shared" ca="1" si="59"/>
        <v>0</v>
      </c>
      <c r="AI25" s="85">
        <f t="shared" ca="1" si="59"/>
        <v>0</v>
      </c>
      <c r="AJ25" s="85">
        <f t="shared" ca="1" si="59"/>
        <v>0</v>
      </c>
      <c r="AK25" s="85">
        <f t="shared" ca="1" si="59"/>
        <v>0</v>
      </c>
      <c r="AL25" s="85">
        <f t="shared" ca="1" si="59"/>
        <v>0</v>
      </c>
      <c r="AM25" s="85">
        <f t="shared" ca="1" si="59"/>
        <v>0</v>
      </c>
      <c r="AN25" s="85">
        <f t="shared" ca="1" si="59"/>
        <v>0</v>
      </c>
      <c r="AO25" s="85">
        <f t="shared" ca="1" si="59"/>
        <v>0</v>
      </c>
      <c r="AP25" s="85">
        <f t="shared" ca="1" si="59"/>
        <v>0</v>
      </c>
      <c r="AQ25" s="85">
        <f t="shared" ca="1" si="59"/>
        <v>0</v>
      </c>
      <c r="AR25" s="85">
        <f t="shared" ca="1" si="59"/>
        <v>0</v>
      </c>
      <c r="AS25" s="85">
        <f t="shared" ca="1" si="59"/>
        <v>0</v>
      </c>
      <c r="AT25" s="85">
        <f t="shared" ca="1" si="59"/>
        <v>0</v>
      </c>
      <c r="AU25" s="85">
        <f t="shared" ca="1" si="59"/>
        <v>0</v>
      </c>
      <c r="AV25" s="85">
        <f t="shared" ca="1" si="59"/>
        <v>0</v>
      </c>
      <c r="AW25" s="85">
        <f t="shared" ca="1" si="59"/>
        <v>0</v>
      </c>
      <c r="AX25" s="85">
        <f t="shared" ca="1" si="59"/>
        <v>0</v>
      </c>
      <c r="AY25" s="85">
        <f t="shared" ca="1" si="59"/>
        <v>0</v>
      </c>
      <c r="AZ25" s="85">
        <f t="shared" ca="1" si="59"/>
        <v>0</v>
      </c>
      <c r="BA25" s="85">
        <f t="shared" ca="1" si="59"/>
        <v>0</v>
      </c>
      <c r="BB25" s="85">
        <f t="shared" ca="1" si="59"/>
        <v>0</v>
      </c>
      <c r="BC25" s="85">
        <f t="shared" ca="1" si="59"/>
        <v>0</v>
      </c>
      <c r="BD25" s="85">
        <f t="shared" ca="1" si="59"/>
        <v>0</v>
      </c>
      <c r="BE25" s="85">
        <f t="shared" ca="1" si="59"/>
        <v>0</v>
      </c>
      <c r="BF25" s="85">
        <f t="shared" ca="1" si="59"/>
        <v>0</v>
      </c>
      <c r="BG25" s="85">
        <f t="shared" ca="1" si="59"/>
        <v>0</v>
      </c>
      <c r="BH25" s="85">
        <f t="shared" ca="1" si="59"/>
        <v>0</v>
      </c>
      <c r="BI25" s="85">
        <f t="shared" ca="1" si="59"/>
        <v>0</v>
      </c>
      <c r="BJ25" s="85">
        <f t="shared" ca="1" si="59"/>
        <v>0</v>
      </c>
      <c r="BK25" s="85">
        <f t="shared" ca="1" si="59"/>
        <v>0</v>
      </c>
      <c r="BL25" s="85">
        <f t="shared" ca="1" si="59"/>
        <v>0</v>
      </c>
      <c r="BM25" s="85">
        <f t="shared" ca="1" si="59"/>
        <v>0</v>
      </c>
      <c r="BN25" s="85">
        <f t="shared" ca="1" si="59"/>
        <v>0</v>
      </c>
      <c r="BO25" s="85">
        <f t="shared" ca="1" si="59"/>
        <v>0</v>
      </c>
      <c r="BP25" s="85">
        <f t="shared" ca="1" si="59"/>
        <v>0</v>
      </c>
      <c r="BQ25" s="85">
        <f t="shared" ref="BQ25:EB25" ca="1" si="60">HLOOKUP(BQ$10,INDIRECT(BQ$11),16,FALSE)</f>
        <v>0</v>
      </c>
      <c r="BR25" s="85">
        <f t="shared" ca="1" si="60"/>
        <v>0</v>
      </c>
      <c r="BS25" s="85">
        <f t="shared" ca="1" si="60"/>
        <v>0</v>
      </c>
      <c r="BT25" s="85">
        <f t="shared" ca="1" si="60"/>
        <v>0</v>
      </c>
      <c r="BU25" s="85">
        <f t="shared" ca="1" si="60"/>
        <v>0</v>
      </c>
      <c r="BV25" s="85">
        <f t="shared" ca="1" si="60"/>
        <v>0</v>
      </c>
      <c r="BW25" s="85">
        <f t="shared" ca="1" si="60"/>
        <v>0</v>
      </c>
      <c r="BX25" s="85">
        <f t="shared" ca="1" si="60"/>
        <v>0</v>
      </c>
      <c r="BY25" s="85">
        <f t="shared" ca="1" si="60"/>
        <v>0</v>
      </c>
      <c r="BZ25" s="85">
        <f t="shared" ca="1" si="60"/>
        <v>0</v>
      </c>
      <c r="CA25" s="85">
        <f t="shared" ca="1" si="60"/>
        <v>0</v>
      </c>
      <c r="CB25" s="85">
        <f t="shared" ca="1" si="60"/>
        <v>0</v>
      </c>
      <c r="CC25" s="85">
        <f t="shared" ca="1" si="60"/>
        <v>0</v>
      </c>
      <c r="CD25" s="85">
        <f t="shared" ca="1" si="60"/>
        <v>0</v>
      </c>
      <c r="CE25" s="85">
        <f t="shared" ca="1" si="60"/>
        <v>0</v>
      </c>
      <c r="CF25" s="85">
        <f t="shared" ca="1" si="60"/>
        <v>0</v>
      </c>
      <c r="CG25" s="85">
        <f t="shared" ca="1" si="60"/>
        <v>0</v>
      </c>
      <c r="CH25" s="85">
        <f t="shared" ca="1" si="60"/>
        <v>0</v>
      </c>
      <c r="CI25" s="85">
        <f t="shared" ca="1" si="60"/>
        <v>0</v>
      </c>
      <c r="CJ25" s="85">
        <f t="shared" ca="1" si="60"/>
        <v>0</v>
      </c>
      <c r="CK25" s="85">
        <f t="shared" ca="1" si="60"/>
        <v>0</v>
      </c>
      <c r="CL25" s="85">
        <f t="shared" ca="1" si="60"/>
        <v>0</v>
      </c>
      <c r="CM25" s="85">
        <f t="shared" ca="1" si="60"/>
        <v>0</v>
      </c>
      <c r="CN25" s="85">
        <f t="shared" ca="1" si="60"/>
        <v>0</v>
      </c>
      <c r="CO25" s="85">
        <f t="shared" ca="1" si="60"/>
        <v>0</v>
      </c>
      <c r="CP25" s="85">
        <f t="shared" ca="1" si="60"/>
        <v>0</v>
      </c>
      <c r="CQ25" s="85">
        <f t="shared" ca="1" si="60"/>
        <v>0</v>
      </c>
      <c r="CR25" s="85">
        <f t="shared" ca="1" si="60"/>
        <v>0</v>
      </c>
      <c r="CS25" s="85">
        <f t="shared" ca="1" si="60"/>
        <v>0</v>
      </c>
      <c r="CT25" s="85">
        <f t="shared" ca="1" si="60"/>
        <v>0</v>
      </c>
      <c r="CU25" s="85">
        <f t="shared" ca="1" si="60"/>
        <v>0</v>
      </c>
      <c r="CV25" s="85">
        <f t="shared" ca="1" si="60"/>
        <v>0</v>
      </c>
      <c r="CW25" s="85">
        <f t="shared" ca="1" si="60"/>
        <v>0</v>
      </c>
      <c r="CX25" s="85">
        <f t="shared" ca="1" si="60"/>
        <v>0</v>
      </c>
      <c r="CY25" s="85">
        <f t="shared" ca="1" si="60"/>
        <v>0</v>
      </c>
      <c r="CZ25" s="85">
        <f t="shared" ca="1" si="60"/>
        <v>0</v>
      </c>
      <c r="DA25" s="85">
        <f t="shared" ca="1" si="60"/>
        <v>0</v>
      </c>
      <c r="DB25" s="85">
        <f t="shared" ca="1" si="60"/>
        <v>0</v>
      </c>
      <c r="DC25" s="85">
        <f t="shared" ca="1" si="60"/>
        <v>0</v>
      </c>
      <c r="DD25" s="85">
        <f t="shared" ca="1" si="60"/>
        <v>0</v>
      </c>
      <c r="DE25" s="85">
        <f t="shared" ca="1" si="60"/>
        <v>0</v>
      </c>
      <c r="DF25" s="85">
        <f t="shared" ca="1" si="60"/>
        <v>0</v>
      </c>
      <c r="DG25" s="85">
        <f t="shared" ca="1" si="60"/>
        <v>0</v>
      </c>
      <c r="DH25" s="85">
        <f t="shared" ca="1" si="60"/>
        <v>0</v>
      </c>
      <c r="DI25" s="85">
        <f t="shared" ca="1" si="60"/>
        <v>0</v>
      </c>
      <c r="DJ25" s="85">
        <f t="shared" ca="1" si="60"/>
        <v>0</v>
      </c>
      <c r="DK25" s="85">
        <f t="shared" ca="1" si="60"/>
        <v>0</v>
      </c>
      <c r="DL25" s="85">
        <f t="shared" ca="1" si="60"/>
        <v>0</v>
      </c>
      <c r="DM25" s="85">
        <f t="shared" ca="1" si="60"/>
        <v>0</v>
      </c>
      <c r="DN25" s="85">
        <f t="shared" ca="1" si="60"/>
        <v>0</v>
      </c>
      <c r="DO25" s="85">
        <f t="shared" ca="1" si="60"/>
        <v>0</v>
      </c>
      <c r="DP25" s="85">
        <f t="shared" ca="1" si="60"/>
        <v>0</v>
      </c>
      <c r="DQ25" s="85">
        <f t="shared" ca="1" si="60"/>
        <v>0</v>
      </c>
      <c r="DR25" s="85">
        <f t="shared" ca="1" si="60"/>
        <v>0</v>
      </c>
      <c r="DS25" s="85">
        <f t="shared" ca="1" si="60"/>
        <v>0</v>
      </c>
      <c r="DT25" s="85">
        <f t="shared" ca="1" si="60"/>
        <v>0</v>
      </c>
      <c r="DU25" s="85">
        <f t="shared" ca="1" si="60"/>
        <v>0</v>
      </c>
      <c r="DV25" s="85">
        <f t="shared" ca="1" si="60"/>
        <v>0</v>
      </c>
      <c r="DW25" s="85">
        <f t="shared" ca="1" si="60"/>
        <v>0</v>
      </c>
      <c r="DX25" s="85">
        <f t="shared" ca="1" si="60"/>
        <v>0</v>
      </c>
      <c r="DY25" s="85">
        <f t="shared" ca="1" si="60"/>
        <v>0</v>
      </c>
      <c r="DZ25" s="85">
        <f t="shared" ca="1" si="60"/>
        <v>0</v>
      </c>
      <c r="EA25" s="85">
        <f t="shared" ca="1" si="60"/>
        <v>0</v>
      </c>
      <c r="EB25" s="85">
        <f t="shared" ca="1" si="60"/>
        <v>0</v>
      </c>
      <c r="EC25" s="85">
        <f t="shared" ref="EC25:GN25" ca="1" si="61">HLOOKUP(EC$10,INDIRECT(EC$11),16,FALSE)</f>
        <v>0</v>
      </c>
      <c r="ED25" s="85">
        <f t="shared" ca="1" si="61"/>
        <v>0</v>
      </c>
      <c r="EE25" s="85">
        <f t="shared" ca="1" si="61"/>
        <v>0</v>
      </c>
      <c r="EF25" s="85">
        <f t="shared" ca="1" si="61"/>
        <v>0</v>
      </c>
      <c r="EG25" s="85">
        <f t="shared" ca="1" si="61"/>
        <v>0</v>
      </c>
      <c r="EH25" s="85">
        <f t="shared" ca="1" si="61"/>
        <v>0</v>
      </c>
      <c r="EI25" s="85">
        <f t="shared" ca="1" si="61"/>
        <v>0</v>
      </c>
      <c r="EJ25" s="85">
        <f t="shared" ca="1" si="61"/>
        <v>0</v>
      </c>
      <c r="EK25" s="85">
        <f t="shared" ca="1" si="61"/>
        <v>0</v>
      </c>
      <c r="EL25" s="85">
        <f t="shared" ca="1" si="61"/>
        <v>0</v>
      </c>
      <c r="EM25" s="85">
        <f t="shared" ca="1" si="61"/>
        <v>0</v>
      </c>
      <c r="EN25" s="85">
        <f t="shared" ca="1" si="61"/>
        <v>0</v>
      </c>
      <c r="EO25" s="85">
        <f t="shared" ca="1" si="61"/>
        <v>0</v>
      </c>
      <c r="EP25" s="85">
        <f t="shared" ca="1" si="61"/>
        <v>0</v>
      </c>
      <c r="EQ25" s="85">
        <f t="shared" ca="1" si="61"/>
        <v>0</v>
      </c>
      <c r="ER25" s="85">
        <f t="shared" ca="1" si="61"/>
        <v>0</v>
      </c>
      <c r="ES25" s="85">
        <f t="shared" ca="1" si="61"/>
        <v>0</v>
      </c>
      <c r="ET25" s="85">
        <f t="shared" ca="1" si="61"/>
        <v>0</v>
      </c>
      <c r="EU25" s="85">
        <f t="shared" ca="1" si="61"/>
        <v>0</v>
      </c>
      <c r="EV25" s="85">
        <f t="shared" ca="1" si="61"/>
        <v>0</v>
      </c>
      <c r="EW25" s="85">
        <f t="shared" ca="1" si="61"/>
        <v>0</v>
      </c>
      <c r="EX25" s="85">
        <f t="shared" ca="1" si="61"/>
        <v>0</v>
      </c>
      <c r="EY25" s="85">
        <f t="shared" ca="1" si="61"/>
        <v>0</v>
      </c>
      <c r="EZ25" s="85">
        <f t="shared" ca="1" si="61"/>
        <v>0</v>
      </c>
      <c r="FA25" s="85">
        <f t="shared" ca="1" si="61"/>
        <v>0</v>
      </c>
      <c r="FB25" s="85">
        <f t="shared" ca="1" si="61"/>
        <v>0</v>
      </c>
      <c r="FC25" s="85">
        <f t="shared" ca="1" si="61"/>
        <v>0</v>
      </c>
      <c r="FD25" s="85">
        <f t="shared" ca="1" si="61"/>
        <v>0</v>
      </c>
      <c r="FE25" s="85">
        <f t="shared" ca="1" si="61"/>
        <v>0</v>
      </c>
      <c r="FF25" s="85">
        <f t="shared" ca="1" si="61"/>
        <v>0</v>
      </c>
      <c r="FG25" s="85">
        <f t="shared" ca="1" si="61"/>
        <v>0</v>
      </c>
      <c r="FH25" s="85">
        <f t="shared" ca="1" si="61"/>
        <v>0</v>
      </c>
      <c r="FI25" s="85">
        <f t="shared" ca="1" si="61"/>
        <v>0</v>
      </c>
      <c r="FJ25" s="85">
        <f t="shared" ca="1" si="61"/>
        <v>0</v>
      </c>
      <c r="FK25" s="85">
        <f t="shared" ca="1" si="61"/>
        <v>0</v>
      </c>
      <c r="FL25" s="85">
        <f t="shared" ca="1" si="61"/>
        <v>0</v>
      </c>
      <c r="FM25" s="85">
        <f t="shared" ca="1" si="61"/>
        <v>0</v>
      </c>
      <c r="FN25" s="85">
        <f t="shared" ca="1" si="61"/>
        <v>0</v>
      </c>
      <c r="FO25" s="85">
        <f t="shared" ca="1" si="61"/>
        <v>0</v>
      </c>
      <c r="FP25" s="85">
        <f t="shared" ca="1" si="61"/>
        <v>0</v>
      </c>
      <c r="FQ25" s="85">
        <f t="shared" ca="1" si="61"/>
        <v>0</v>
      </c>
      <c r="FR25" s="85">
        <f t="shared" ca="1" si="61"/>
        <v>0</v>
      </c>
      <c r="FS25" s="85">
        <f t="shared" ca="1" si="61"/>
        <v>0</v>
      </c>
      <c r="FT25" s="85">
        <f t="shared" ca="1" si="61"/>
        <v>0</v>
      </c>
      <c r="FU25" s="85">
        <f t="shared" ca="1" si="61"/>
        <v>0</v>
      </c>
      <c r="FV25" s="85">
        <f t="shared" ca="1" si="61"/>
        <v>0</v>
      </c>
      <c r="FW25" s="85">
        <f t="shared" ca="1" si="61"/>
        <v>0</v>
      </c>
      <c r="FX25" s="85">
        <f t="shared" ca="1" si="61"/>
        <v>0</v>
      </c>
      <c r="FY25" s="85">
        <f t="shared" ca="1" si="61"/>
        <v>0</v>
      </c>
      <c r="FZ25" s="85">
        <f t="shared" ca="1" si="61"/>
        <v>0</v>
      </c>
      <c r="GA25" s="85">
        <f t="shared" ca="1" si="61"/>
        <v>0</v>
      </c>
      <c r="GB25" s="85">
        <f t="shared" ca="1" si="61"/>
        <v>0</v>
      </c>
      <c r="GC25" s="85">
        <f t="shared" ca="1" si="61"/>
        <v>0</v>
      </c>
      <c r="GD25" s="85">
        <f t="shared" ca="1" si="61"/>
        <v>0</v>
      </c>
      <c r="GE25" s="85">
        <f t="shared" ca="1" si="61"/>
        <v>0</v>
      </c>
      <c r="GF25" s="85">
        <f t="shared" ca="1" si="61"/>
        <v>0</v>
      </c>
      <c r="GG25" s="85">
        <f t="shared" ca="1" si="61"/>
        <v>0</v>
      </c>
      <c r="GH25" s="85">
        <f t="shared" ca="1" si="61"/>
        <v>0</v>
      </c>
      <c r="GI25" s="85">
        <f t="shared" ca="1" si="61"/>
        <v>0</v>
      </c>
      <c r="GJ25" s="85">
        <f t="shared" ca="1" si="61"/>
        <v>0</v>
      </c>
      <c r="GK25" s="85">
        <f t="shared" ca="1" si="61"/>
        <v>0</v>
      </c>
      <c r="GL25" s="85">
        <f t="shared" ca="1" si="61"/>
        <v>0</v>
      </c>
      <c r="GM25" s="85">
        <f t="shared" ca="1" si="61"/>
        <v>0</v>
      </c>
      <c r="GN25" s="85">
        <f t="shared" ca="1" si="61"/>
        <v>0</v>
      </c>
      <c r="GO25" s="85">
        <f t="shared" ref="GO25:HO25" ca="1" si="62">HLOOKUP(GO$10,INDIRECT(GO$11),16,FALSE)</f>
        <v>0</v>
      </c>
      <c r="GP25" s="85">
        <f t="shared" ca="1" si="62"/>
        <v>0</v>
      </c>
      <c r="GQ25" s="85">
        <f t="shared" ca="1" si="62"/>
        <v>0</v>
      </c>
      <c r="GR25" s="85">
        <f t="shared" ca="1" si="62"/>
        <v>0</v>
      </c>
      <c r="GS25" s="85">
        <f t="shared" ca="1" si="62"/>
        <v>0</v>
      </c>
      <c r="GT25" s="85">
        <f t="shared" ca="1" si="62"/>
        <v>0</v>
      </c>
      <c r="GU25" s="85">
        <f t="shared" ca="1" si="62"/>
        <v>0</v>
      </c>
      <c r="GV25" s="85">
        <f t="shared" ca="1" si="62"/>
        <v>0</v>
      </c>
      <c r="GW25" s="85">
        <f t="shared" ca="1" si="62"/>
        <v>0</v>
      </c>
      <c r="GX25" s="85">
        <f t="shared" ca="1" si="62"/>
        <v>0</v>
      </c>
      <c r="GY25" s="85">
        <f t="shared" ca="1" si="62"/>
        <v>0</v>
      </c>
      <c r="GZ25" s="85">
        <f t="shared" ca="1" si="62"/>
        <v>0</v>
      </c>
      <c r="HA25" s="85">
        <f t="shared" ca="1" si="62"/>
        <v>0</v>
      </c>
      <c r="HB25" s="85">
        <f t="shared" ca="1" si="62"/>
        <v>0</v>
      </c>
      <c r="HC25" s="85">
        <f t="shared" ca="1" si="62"/>
        <v>0</v>
      </c>
      <c r="HD25" s="85">
        <f t="shared" ca="1" si="62"/>
        <v>0</v>
      </c>
      <c r="HE25" s="85">
        <f t="shared" ca="1" si="62"/>
        <v>0</v>
      </c>
      <c r="HF25" s="85">
        <f t="shared" ca="1" si="62"/>
        <v>331.87569999999999</v>
      </c>
      <c r="HG25" s="85">
        <f t="shared" ca="1" si="62"/>
        <v>331.87569999999999</v>
      </c>
      <c r="HH25" s="85">
        <f t="shared" ca="1" si="62"/>
        <v>0</v>
      </c>
      <c r="HI25" s="85">
        <f t="shared" ca="1" si="62"/>
        <v>0</v>
      </c>
      <c r="HJ25" s="85">
        <f t="shared" ca="1" si="62"/>
        <v>0</v>
      </c>
      <c r="HK25" s="85">
        <f t="shared" ca="1" si="62"/>
        <v>300.1875</v>
      </c>
      <c r="HL25" s="85">
        <f t="shared" ca="1" si="62"/>
        <v>31.68816</v>
      </c>
      <c r="HM25" s="85">
        <f t="shared" ca="1" si="62"/>
        <v>0</v>
      </c>
      <c r="HN25" s="85">
        <f t="shared" ca="1" si="62"/>
        <v>0</v>
      </c>
      <c r="HO25" s="85">
        <f t="shared" ca="1" si="62"/>
        <v>0</v>
      </c>
      <c r="HP25" s="23"/>
      <c r="HQ25" s="23"/>
      <c r="HR25" s="23"/>
      <c r="HS25" s="23"/>
      <c r="HT25" s="23"/>
      <c r="HU25" s="23"/>
      <c r="HV25" s="23"/>
      <c r="HW25" s="23"/>
      <c r="HX25" s="23"/>
      <c r="HY25" s="23"/>
      <c r="HZ25" s="23"/>
    </row>
    <row r="26" spans="1:234" s="37" customFormat="1" ht="12" customHeight="1" thickBot="1" x14ac:dyDescent="0.2">
      <c r="A26" s="35" t="s">
        <v>185</v>
      </c>
      <c r="B26" s="36"/>
    </row>
    <row r="27" spans="1:234" s="13" customFormat="1" ht="12" customHeight="1" x14ac:dyDescent="0.15">
      <c r="A27" s="15" t="s">
        <v>554</v>
      </c>
      <c r="B27" s="25"/>
      <c r="C27" s="26">
        <f ca="1">HLOOKUP(C$10,INDIRECT(C$11),18,FALSE)</f>
        <v>0</v>
      </c>
      <c r="D27" s="26">
        <f ca="1">HLOOKUP(D$10,INDIRECT(D$11),18,FALSE)</f>
        <v>0</v>
      </c>
      <c r="E27" s="26">
        <f t="shared" ref="E27:BP27" ca="1" si="63">HLOOKUP(E$10,INDIRECT(E$11),18,FALSE)</f>
        <v>0</v>
      </c>
      <c r="F27" s="26">
        <f t="shared" ca="1" si="63"/>
        <v>1.1069195657187727E-2</v>
      </c>
      <c r="G27" s="26">
        <f t="shared" ca="1" si="63"/>
        <v>2.553310124672459E-3</v>
      </c>
      <c r="H27" s="26">
        <f t="shared" ca="1" si="63"/>
        <v>0</v>
      </c>
      <c r="I27" s="26">
        <f t="shared" ca="1" si="63"/>
        <v>0</v>
      </c>
      <c r="J27" s="26">
        <f t="shared" ca="1" si="63"/>
        <v>0</v>
      </c>
      <c r="K27" s="26">
        <f t="shared" ca="1" si="63"/>
        <v>0</v>
      </c>
      <c r="L27" s="26">
        <f t="shared" ca="1" si="63"/>
        <v>0</v>
      </c>
      <c r="M27" s="26">
        <f t="shared" ca="1" si="63"/>
        <v>4.6328918584507576E-3</v>
      </c>
      <c r="N27" s="26">
        <f t="shared" ca="1" si="63"/>
        <v>0</v>
      </c>
      <c r="O27" s="26">
        <f t="shared" ca="1" si="63"/>
        <v>0</v>
      </c>
      <c r="P27" s="26">
        <f t="shared" ca="1" si="63"/>
        <v>0.30905517997096066</v>
      </c>
      <c r="Q27" s="26">
        <f t="shared" ca="1" si="63"/>
        <v>0</v>
      </c>
      <c r="R27" s="26">
        <f t="shared" ca="1" si="63"/>
        <v>0</v>
      </c>
      <c r="S27" s="26">
        <f t="shared" ca="1" si="63"/>
        <v>0</v>
      </c>
      <c r="T27" s="26">
        <f t="shared" ca="1" si="63"/>
        <v>0</v>
      </c>
      <c r="U27" s="26">
        <f t="shared" ca="1" si="63"/>
        <v>0</v>
      </c>
      <c r="V27" s="26">
        <f t="shared" ca="1" si="63"/>
        <v>0</v>
      </c>
      <c r="W27" s="26">
        <f t="shared" ca="1" si="63"/>
        <v>0</v>
      </c>
      <c r="X27" s="26">
        <f t="shared" ca="1" si="63"/>
        <v>0</v>
      </c>
      <c r="Y27" s="26">
        <f t="shared" ca="1" si="63"/>
        <v>0</v>
      </c>
      <c r="Z27" s="26">
        <f t="shared" ca="1" si="63"/>
        <v>0</v>
      </c>
      <c r="AA27" s="26">
        <f t="shared" ca="1" si="63"/>
        <v>0</v>
      </c>
      <c r="AB27" s="26">
        <f t="shared" ca="1" si="63"/>
        <v>0</v>
      </c>
      <c r="AC27" s="26">
        <f t="shared" ca="1" si="63"/>
        <v>0</v>
      </c>
      <c r="AD27" s="26">
        <f t="shared" ca="1" si="63"/>
        <v>0</v>
      </c>
      <c r="AE27" s="26">
        <f t="shared" ca="1" si="63"/>
        <v>0</v>
      </c>
      <c r="AF27" s="26">
        <f t="shared" ca="1" si="63"/>
        <v>0.3660965457072084</v>
      </c>
      <c r="AG27" s="26">
        <f t="shared" ca="1" si="63"/>
        <v>0</v>
      </c>
      <c r="AH27" s="26">
        <f t="shared" ca="1" si="63"/>
        <v>0</v>
      </c>
      <c r="AI27" s="26">
        <f t="shared" ca="1" si="63"/>
        <v>0</v>
      </c>
      <c r="AJ27" s="26">
        <f t="shared" ca="1" si="63"/>
        <v>0</v>
      </c>
      <c r="AK27" s="26">
        <f t="shared" ca="1" si="63"/>
        <v>0</v>
      </c>
      <c r="AL27" s="26">
        <f t="shared" ca="1" si="63"/>
        <v>0</v>
      </c>
      <c r="AM27" s="26">
        <f t="shared" ca="1" si="63"/>
        <v>0.42857635975871028</v>
      </c>
      <c r="AN27" s="26">
        <f t="shared" ca="1" si="63"/>
        <v>0</v>
      </c>
      <c r="AO27" s="26">
        <f t="shared" ca="1" si="63"/>
        <v>0</v>
      </c>
      <c r="AP27" s="26">
        <f t="shared" ca="1" si="63"/>
        <v>0</v>
      </c>
      <c r="AQ27" s="26">
        <f t="shared" ca="1" si="63"/>
        <v>0.42865556766165852</v>
      </c>
      <c r="AR27" s="26">
        <f t="shared" ca="1" si="63"/>
        <v>0.42865556766165852</v>
      </c>
      <c r="AS27" s="26">
        <f t="shared" ca="1" si="63"/>
        <v>0</v>
      </c>
      <c r="AT27" s="26">
        <f t="shared" ca="1" si="63"/>
        <v>0</v>
      </c>
      <c r="AU27" s="26">
        <f t="shared" ca="1" si="63"/>
        <v>0</v>
      </c>
      <c r="AV27" s="26">
        <f t="shared" ca="1" si="63"/>
        <v>0</v>
      </c>
      <c r="AW27" s="26">
        <f t="shared" ca="1" si="63"/>
        <v>0.42865561410690739</v>
      </c>
      <c r="AX27" s="26">
        <f t="shared" ca="1" si="63"/>
        <v>0.42865551525445561</v>
      </c>
      <c r="AY27" s="26">
        <f t="shared" ca="1" si="63"/>
        <v>0</v>
      </c>
      <c r="AZ27" s="26">
        <f t="shared" ca="1" si="63"/>
        <v>0.87774771286995457</v>
      </c>
      <c r="BA27" s="26">
        <f t="shared" ca="1" si="63"/>
        <v>2.5533098543490105E-3</v>
      </c>
      <c r="BB27" s="26">
        <f t="shared" ca="1" si="63"/>
        <v>0</v>
      </c>
      <c r="BC27" s="26">
        <f t="shared" ca="1" si="63"/>
        <v>0.99579073535200091</v>
      </c>
      <c r="BD27" s="26">
        <f t="shared" ca="1" si="63"/>
        <v>2.6195679801668186E-2</v>
      </c>
      <c r="BE27" s="26">
        <f t="shared" ca="1" si="63"/>
        <v>0</v>
      </c>
      <c r="BF27" s="26">
        <f t="shared" ca="1" si="63"/>
        <v>1.1444701160660303E-2</v>
      </c>
      <c r="BG27" s="26">
        <f t="shared" ca="1" si="63"/>
        <v>1.1444701646552768E-2</v>
      </c>
      <c r="BH27" s="26">
        <f t="shared" ca="1" si="63"/>
        <v>1.1444699760612341E-2</v>
      </c>
      <c r="BI27" s="26">
        <f t="shared" ca="1" si="63"/>
        <v>0</v>
      </c>
      <c r="BJ27" s="26">
        <f t="shared" ca="1" si="63"/>
        <v>0</v>
      </c>
      <c r="BK27" s="26">
        <f t="shared" ca="1" si="63"/>
        <v>0</v>
      </c>
      <c r="BL27" s="26">
        <f t="shared" ca="1" si="63"/>
        <v>0</v>
      </c>
      <c r="BM27" s="26">
        <f t="shared" ca="1" si="63"/>
        <v>0</v>
      </c>
      <c r="BN27" s="26">
        <f t="shared" ca="1" si="63"/>
        <v>0</v>
      </c>
      <c r="BO27" s="26">
        <f t="shared" ca="1" si="63"/>
        <v>0</v>
      </c>
      <c r="BP27" s="26">
        <f t="shared" ca="1" si="63"/>
        <v>0</v>
      </c>
      <c r="BQ27" s="26">
        <f t="shared" ref="BQ27:EB27" ca="1" si="64">HLOOKUP(BQ$10,INDIRECT(BQ$11),18,FALSE)</f>
        <v>0</v>
      </c>
      <c r="BR27" s="26">
        <f t="shared" ca="1" si="64"/>
        <v>0</v>
      </c>
      <c r="BS27" s="26">
        <f t="shared" ca="1" si="64"/>
        <v>0</v>
      </c>
      <c r="BT27" s="26">
        <f t="shared" ca="1" si="64"/>
        <v>0</v>
      </c>
      <c r="BU27" s="26">
        <f t="shared" ca="1" si="64"/>
        <v>2.5533098449930344E-3</v>
      </c>
      <c r="BV27" s="26">
        <f t="shared" ca="1" si="64"/>
        <v>2.5533100184846535E-3</v>
      </c>
      <c r="BW27" s="26">
        <f t="shared" ca="1" si="64"/>
        <v>0</v>
      </c>
      <c r="BX27" s="26">
        <f t="shared" ca="1" si="64"/>
        <v>0</v>
      </c>
      <c r="BY27" s="26">
        <f t="shared" ca="1" si="64"/>
        <v>9.7606678920220801E-3</v>
      </c>
      <c r="BZ27" s="26">
        <f t="shared" ca="1" si="64"/>
        <v>5.0000000000000001E-3</v>
      </c>
      <c r="CA27" s="26">
        <f t="shared" ca="1" si="64"/>
        <v>9.7606678920220801E-3</v>
      </c>
      <c r="CB27" s="26">
        <f t="shared" ca="1" si="64"/>
        <v>9.7606935903098106E-3</v>
      </c>
      <c r="CC27" s="26">
        <f t="shared" ca="1" si="64"/>
        <v>0</v>
      </c>
      <c r="CD27" s="26">
        <f t="shared" ca="1" si="64"/>
        <v>0</v>
      </c>
      <c r="CE27" s="26">
        <f t="shared" ca="1" si="64"/>
        <v>0</v>
      </c>
      <c r="CF27" s="26">
        <f t="shared" ca="1" si="64"/>
        <v>4.5066600385665456E-2</v>
      </c>
      <c r="CG27" s="26">
        <f t="shared" ca="1" si="64"/>
        <v>0</v>
      </c>
      <c r="CH27" s="26">
        <f t="shared" ca="1" si="64"/>
        <v>0</v>
      </c>
      <c r="CI27" s="26">
        <f t="shared" ca="1" si="64"/>
        <v>0</v>
      </c>
      <c r="CJ27" s="26">
        <f t="shared" ca="1" si="64"/>
        <v>0</v>
      </c>
      <c r="CK27" s="26">
        <f t="shared" ca="1" si="64"/>
        <v>0</v>
      </c>
      <c r="CL27" s="26">
        <f t="shared" ca="1" si="64"/>
        <v>0</v>
      </c>
      <c r="CM27" s="26">
        <f t="shared" ca="1" si="64"/>
        <v>0</v>
      </c>
      <c r="CN27" s="26">
        <f t="shared" ca="1" si="64"/>
        <v>0</v>
      </c>
      <c r="CO27" s="26">
        <f t="shared" ca="1" si="64"/>
        <v>0</v>
      </c>
      <c r="CP27" s="26">
        <f t="shared" ca="1" si="64"/>
        <v>0</v>
      </c>
      <c r="CQ27" s="26">
        <f t="shared" ca="1" si="64"/>
        <v>0</v>
      </c>
      <c r="CR27" s="26">
        <f t="shared" ca="1" si="64"/>
        <v>0</v>
      </c>
      <c r="CS27" s="26">
        <f t="shared" ca="1" si="64"/>
        <v>0</v>
      </c>
      <c r="CT27" s="26">
        <f t="shared" ca="1" si="64"/>
        <v>0</v>
      </c>
      <c r="CU27" s="26">
        <f t="shared" ca="1" si="64"/>
        <v>0</v>
      </c>
      <c r="CV27" s="26">
        <f t="shared" ca="1" si="64"/>
        <v>0</v>
      </c>
      <c r="CW27" s="26">
        <f t="shared" ca="1" si="64"/>
        <v>0</v>
      </c>
      <c r="CX27" s="26">
        <f t="shared" ca="1" si="64"/>
        <v>0</v>
      </c>
      <c r="CY27" s="26">
        <f t="shared" ca="1" si="64"/>
        <v>0</v>
      </c>
      <c r="CZ27" s="26">
        <f t="shared" ca="1" si="64"/>
        <v>0</v>
      </c>
      <c r="DA27" s="26">
        <f t="shared" ca="1" si="64"/>
        <v>0</v>
      </c>
      <c r="DB27" s="26">
        <f t="shared" ca="1" si="64"/>
        <v>0</v>
      </c>
      <c r="DC27" s="26">
        <f t="shared" ca="1" si="64"/>
        <v>0</v>
      </c>
      <c r="DD27" s="26">
        <f t="shared" ca="1" si="64"/>
        <v>0</v>
      </c>
      <c r="DE27" s="26">
        <f t="shared" ca="1" si="64"/>
        <v>0</v>
      </c>
      <c r="DF27" s="26">
        <f t="shared" ca="1" si="64"/>
        <v>0</v>
      </c>
      <c r="DG27" s="26">
        <f t="shared" ca="1" si="64"/>
        <v>0</v>
      </c>
      <c r="DH27" s="26">
        <f t="shared" ca="1" si="64"/>
        <v>0</v>
      </c>
      <c r="DI27" s="26">
        <f t="shared" ca="1" si="64"/>
        <v>3.6709190305686998E-3</v>
      </c>
      <c r="DJ27" s="26">
        <f t="shared" ca="1" si="64"/>
        <v>0</v>
      </c>
      <c r="DK27" s="26">
        <f t="shared" ca="1" si="64"/>
        <v>0</v>
      </c>
      <c r="DL27" s="26">
        <f t="shared" ca="1" si="64"/>
        <v>3.6709261856564751E-3</v>
      </c>
      <c r="DM27" s="26">
        <f t="shared" ca="1" si="64"/>
        <v>0</v>
      </c>
      <c r="DN27" s="26">
        <f t="shared" ca="1" si="64"/>
        <v>0</v>
      </c>
      <c r="DO27" s="26">
        <f t="shared" ca="1" si="64"/>
        <v>0</v>
      </c>
      <c r="DP27" s="26">
        <f t="shared" ca="1" si="64"/>
        <v>8.8001832613983852E-2</v>
      </c>
      <c r="DQ27" s="26">
        <f t="shared" ca="1" si="64"/>
        <v>0</v>
      </c>
      <c r="DR27" s="26">
        <f t="shared" ca="1" si="64"/>
        <v>8.831757583826623E-2</v>
      </c>
      <c r="DS27" s="26">
        <f t="shared" ca="1" si="64"/>
        <v>0</v>
      </c>
      <c r="DT27" s="26">
        <f t="shared" ca="1" si="64"/>
        <v>0</v>
      </c>
      <c r="DU27" s="26">
        <f t="shared" ca="1" si="64"/>
        <v>0</v>
      </c>
      <c r="DV27" s="26">
        <f t="shared" ca="1" si="64"/>
        <v>0</v>
      </c>
      <c r="DW27" s="26">
        <f t="shared" ca="1" si="64"/>
        <v>0</v>
      </c>
      <c r="DX27" s="26">
        <f t="shared" ca="1" si="64"/>
        <v>0</v>
      </c>
      <c r="DY27" s="26">
        <f t="shared" ca="1" si="64"/>
        <v>0</v>
      </c>
      <c r="DZ27" s="26">
        <f t="shared" ca="1" si="64"/>
        <v>0</v>
      </c>
      <c r="EA27" s="26">
        <f t="shared" ca="1" si="64"/>
        <v>0</v>
      </c>
      <c r="EB27" s="26">
        <f t="shared" ca="1" si="64"/>
        <v>0</v>
      </c>
      <c r="EC27" s="26">
        <f t="shared" ref="EC27:GN27" ca="1" si="65">HLOOKUP(EC$10,INDIRECT(EC$11),18,FALSE)</f>
        <v>0</v>
      </c>
      <c r="ED27" s="26">
        <f t="shared" ca="1" si="65"/>
        <v>0</v>
      </c>
      <c r="EE27" s="26">
        <f t="shared" ca="1" si="65"/>
        <v>0</v>
      </c>
      <c r="EF27" s="26">
        <f t="shared" ca="1" si="65"/>
        <v>0</v>
      </c>
      <c r="EG27" s="26">
        <f t="shared" ca="1" si="65"/>
        <v>0</v>
      </c>
      <c r="EH27" s="26">
        <f t="shared" ca="1" si="65"/>
        <v>0</v>
      </c>
      <c r="EI27" s="26">
        <f t="shared" ca="1" si="65"/>
        <v>0</v>
      </c>
      <c r="EJ27" s="26">
        <f t="shared" ca="1" si="65"/>
        <v>0</v>
      </c>
      <c r="EK27" s="26">
        <f t="shared" ca="1" si="65"/>
        <v>0</v>
      </c>
      <c r="EL27" s="26">
        <f t="shared" ca="1" si="65"/>
        <v>0</v>
      </c>
      <c r="EM27" s="26">
        <f t="shared" ca="1" si="65"/>
        <v>0</v>
      </c>
      <c r="EN27" s="26">
        <f t="shared" ca="1" si="65"/>
        <v>0.996271622075942</v>
      </c>
      <c r="EO27" s="26">
        <f t="shared" ca="1" si="65"/>
        <v>0</v>
      </c>
      <c r="EP27" s="26">
        <f t="shared" ca="1" si="65"/>
        <v>2.2863669280336861E-3</v>
      </c>
      <c r="EQ27" s="26">
        <f t="shared" ca="1" si="65"/>
        <v>0.25877270734737534</v>
      </c>
      <c r="ER27" s="26">
        <f t="shared" ca="1" si="65"/>
        <v>0</v>
      </c>
      <c r="ES27" s="26">
        <f t="shared" ca="1" si="65"/>
        <v>0</v>
      </c>
      <c r="ET27" s="26">
        <f t="shared" ca="1" si="65"/>
        <v>0</v>
      </c>
      <c r="EU27" s="26">
        <f t="shared" ca="1" si="65"/>
        <v>0</v>
      </c>
      <c r="EV27" s="26">
        <f t="shared" ca="1" si="65"/>
        <v>0.25877271006888081</v>
      </c>
      <c r="EW27" s="26">
        <f t="shared" ca="1" si="65"/>
        <v>0.25877271789320888</v>
      </c>
      <c r="EX27" s="26">
        <f t="shared" ca="1" si="65"/>
        <v>0.25877272040209665</v>
      </c>
      <c r="EY27" s="26">
        <f t="shared" ca="1" si="65"/>
        <v>0.25877270296745247</v>
      </c>
      <c r="EZ27" s="26">
        <f t="shared" ca="1" si="65"/>
        <v>0.25877273571056403</v>
      </c>
      <c r="FA27" s="26">
        <f t="shared" ca="1" si="65"/>
        <v>0.25877272295350795</v>
      </c>
      <c r="FB27" s="26">
        <f t="shared" ca="1" si="65"/>
        <v>0.25877272295350795</v>
      </c>
      <c r="FC27" s="26">
        <f t="shared" ca="1" si="65"/>
        <v>0.25877272295350795</v>
      </c>
      <c r="FD27" s="26">
        <f t="shared" ca="1" si="65"/>
        <v>0</v>
      </c>
      <c r="FE27" s="26">
        <f t="shared" ca="1" si="65"/>
        <v>0</v>
      </c>
      <c r="FF27" s="26">
        <f t="shared" ca="1" si="65"/>
        <v>0</v>
      </c>
      <c r="FG27" s="26">
        <f t="shared" ca="1" si="65"/>
        <v>0.25638693663286694</v>
      </c>
      <c r="FH27" s="26">
        <f t="shared" ca="1" si="65"/>
        <v>0.28270670655957836</v>
      </c>
      <c r="FI27" s="26">
        <f t="shared" ca="1" si="65"/>
        <v>0</v>
      </c>
      <c r="FJ27" s="26">
        <f t="shared" ca="1" si="65"/>
        <v>0.31552296514432532</v>
      </c>
      <c r="FK27" s="26">
        <f t="shared" ca="1" si="65"/>
        <v>0</v>
      </c>
      <c r="FL27" s="26">
        <f t="shared" ca="1" si="65"/>
        <v>0.33499116655471772</v>
      </c>
      <c r="FM27" s="26">
        <f t="shared" ca="1" si="65"/>
        <v>1.675909016754517E-3</v>
      </c>
      <c r="FN27" s="26">
        <f t="shared" ca="1" si="65"/>
        <v>0.34943906699323918</v>
      </c>
      <c r="FO27" s="26">
        <f t="shared" ca="1" si="65"/>
        <v>0</v>
      </c>
      <c r="FP27" s="26">
        <f t="shared" ca="1" si="65"/>
        <v>0.35710409630015094</v>
      </c>
      <c r="FQ27" s="26">
        <f t="shared" ca="1" si="65"/>
        <v>0</v>
      </c>
      <c r="FR27" s="26">
        <f t="shared" ca="1" si="65"/>
        <v>0.35710461882170236</v>
      </c>
      <c r="FS27" s="26">
        <f t="shared" ca="1" si="65"/>
        <v>0</v>
      </c>
      <c r="FT27" s="26">
        <f t="shared" ca="1" si="65"/>
        <v>0</v>
      </c>
      <c r="FU27" s="26">
        <f t="shared" ca="1" si="65"/>
        <v>0</v>
      </c>
      <c r="FV27" s="26">
        <f t="shared" ca="1" si="65"/>
        <v>0</v>
      </c>
      <c r="FW27" s="26">
        <f t="shared" ca="1" si="65"/>
        <v>0</v>
      </c>
      <c r="FX27" s="26">
        <f t="shared" ca="1" si="65"/>
        <v>0</v>
      </c>
      <c r="FY27" s="26">
        <f t="shared" ca="1" si="65"/>
        <v>0</v>
      </c>
      <c r="FZ27" s="26">
        <f t="shared" ca="1" si="65"/>
        <v>1.1428082355992104E-3</v>
      </c>
      <c r="GA27" s="26">
        <f t="shared" ca="1" si="65"/>
        <v>0</v>
      </c>
      <c r="GB27" s="26">
        <f t="shared" ca="1" si="65"/>
        <v>0</v>
      </c>
      <c r="GC27" s="26">
        <f t="shared" ca="1" si="65"/>
        <v>0</v>
      </c>
      <c r="GD27" s="26">
        <f t="shared" ca="1" si="65"/>
        <v>0</v>
      </c>
      <c r="GE27" s="26">
        <f t="shared" ca="1" si="65"/>
        <v>0</v>
      </c>
      <c r="GF27" s="26">
        <f t="shared" ca="1" si="65"/>
        <v>0</v>
      </c>
      <c r="GG27" s="26">
        <f t="shared" ca="1" si="65"/>
        <v>3.6736909877221661E-3</v>
      </c>
      <c r="GH27" s="26">
        <f t="shared" ca="1" si="65"/>
        <v>0</v>
      </c>
      <c r="GI27" s="26">
        <f t="shared" ca="1" si="65"/>
        <v>0</v>
      </c>
      <c r="GJ27" s="26">
        <f t="shared" ca="1" si="65"/>
        <v>0</v>
      </c>
      <c r="GK27" s="26">
        <f t="shared" ca="1" si="65"/>
        <v>0.35710486465572605</v>
      </c>
      <c r="GL27" s="26">
        <f t="shared" ca="1" si="65"/>
        <v>0.3571066933064298</v>
      </c>
      <c r="GM27" s="26">
        <f t="shared" ca="1" si="65"/>
        <v>0.35710669332073214</v>
      </c>
      <c r="GN27" s="26">
        <f t="shared" ca="1" si="65"/>
        <v>0.88929246899976833</v>
      </c>
      <c r="GO27" s="26">
        <f t="shared" ref="GO27:HO27" ca="1" si="66">HLOOKUP(GO$10,INDIRECT(GO$11),18,FALSE)</f>
        <v>0</v>
      </c>
      <c r="GP27" s="26">
        <f t="shared" ca="1" si="66"/>
        <v>0</v>
      </c>
      <c r="GQ27" s="26">
        <f t="shared" ca="1" si="66"/>
        <v>0</v>
      </c>
      <c r="GR27" s="26">
        <f t="shared" ca="1" si="66"/>
        <v>0.99984841438658867</v>
      </c>
      <c r="GS27" s="26">
        <f t="shared" ca="1" si="66"/>
        <v>1.9902878359122529E-2</v>
      </c>
      <c r="GT27" s="26">
        <f t="shared" ca="1" si="66"/>
        <v>0</v>
      </c>
      <c r="GU27" s="26">
        <f t="shared" ca="1" si="66"/>
        <v>0</v>
      </c>
      <c r="GV27" s="26">
        <f t="shared" ca="1" si="66"/>
        <v>4.7804466433991567E-3</v>
      </c>
      <c r="GW27" s="26">
        <f t="shared" ca="1" si="66"/>
        <v>0</v>
      </c>
      <c r="GX27" s="26">
        <f t="shared" ca="1" si="66"/>
        <v>0</v>
      </c>
      <c r="GY27" s="26">
        <f t="shared" ca="1" si="66"/>
        <v>2.2882422088940902E-3</v>
      </c>
      <c r="GZ27" s="26">
        <f t="shared" ca="1" si="66"/>
        <v>2.2882422088940902E-3</v>
      </c>
      <c r="HA27" s="26">
        <f t="shared" ca="1" si="66"/>
        <v>3.6709100534127841E-3</v>
      </c>
      <c r="HB27" s="26">
        <f t="shared" ca="1" si="66"/>
        <v>0</v>
      </c>
      <c r="HC27" s="26">
        <f t="shared" ca="1" si="66"/>
        <v>0</v>
      </c>
      <c r="HD27" s="26">
        <f t="shared" ca="1" si="66"/>
        <v>0</v>
      </c>
      <c r="HE27" s="26">
        <f t="shared" ca="1" si="66"/>
        <v>0</v>
      </c>
      <c r="HF27" s="26">
        <f t="shared" ca="1" si="66"/>
        <v>0</v>
      </c>
      <c r="HG27" s="26">
        <f t="shared" ca="1" si="66"/>
        <v>0</v>
      </c>
      <c r="HH27" s="26">
        <f t="shared" ca="1" si="66"/>
        <v>1.9013889991210415E-2</v>
      </c>
      <c r="HI27" s="26">
        <f t="shared" ca="1" si="66"/>
        <v>1.0000000000000002E-2</v>
      </c>
      <c r="HJ27" s="26">
        <f t="shared" ca="1" si="66"/>
        <v>1.9013884766876606E-2</v>
      </c>
      <c r="HK27" s="26">
        <f t="shared" ca="1" si="66"/>
        <v>4.3755765697714973E-3</v>
      </c>
      <c r="HL27" s="26">
        <f t="shared" ca="1" si="66"/>
        <v>1.1956972175675876E-2</v>
      </c>
      <c r="HM27" s="26">
        <f t="shared" ca="1" si="66"/>
        <v>0.01</v>
      </c>
      <c r="HN27" s="26">
        <f t="shared" ca="1" si="66"/>
        <v>0.01</v>
      </c>
      <c r="HO27" s="26">
        <f t="shared" ca="1" si="66"/>
        <v>0</v>
      </c>
      <c r="HP27" s="26"/>
      <c r="HQ27" s="26"/>
      <c r="HR27" s="26"/>
      <c r="HS27" s="26"/>
      <c r="HT27" s="26"/>
      <c r="HU27" s="26"/>
      <c r="HV27" s="26"/>
      <c r="HW27" s="26"/>
      <c r="HX27" s="26"/>
      <c r="HY27" s="26"/>
      <c r="HZ27" s="26"/>
    </row>
    <row r="28" spans="1:234" s="12" customFormat="1" ht="12" customHeight="1" x14ac:dyDescent="0.15">
      <c r="A28" s="17" t="s">
        <v>177</v>
      </c>
      <c r="B28" s="18"/>
      <c r="C28" s="26">
        <f ca="1">HLOOKUP(C$10,INDIRECT(C$11),19,FALSE)</f>
        <v>0</v>
      </c>
      <c r="D28" s="26">
        <f ca="1">HLOOKUP(D$10,INDIRECT(D$11),19,FALSE)</f>
        <v>3.7381928778449494E-2</v>
      </c>
      <c r="E28" s="26">
        <f t="shared" ref="E28:BP28" ca="1" si="67">HLOOKUP(E$10,INDIRECT(E$11),19,FALSE)</f>
        <v>2.4156486849809408E-2</v>
      </c>
      <c r="F28" s="26">
        <f t="shared" ca="1" si="67"/>
        <v>5.1767002039505891E-2</v>
      </c>
      <c r="G28" s="26">
        <f t="shared" ca="1" si="67"/>
        <v>5.666961514722843E-2</v>
      </c>
      <c r="H28" s="26">
        <f t="shared" ca="1" si="67"/>
        <v>4.4532419545242868E-2</v>
      </c>
      <c r="I28" s="26">
        <f t="shared" ca="1" si="67"/>
        <v>7.4347274058591206E-2</v>
      </c>
      <c r="J28" s="26">
        <f t="shared" ca="1" si="67"/>
        <v>2.261259169166073E-2</v>
      </c>
      <c r="K28" s="26">
        <f t="shared" ca="1" si="67"/>
        <v>3.7381928778449494E-2</v>
      </c>
      <c r="L28" s="26">
        <f t="shared" ca="1" si="67"/>
        <v>3.862329256021959E-2</v>
      </c>
      <c r="M28" s="26">
        <f t="shared" ca="1" si="67"/>
        <v>4.3013824436749629E-2</v>
      </c>
      <c r="N28" s="26">
        <f t="shared" ca="1" si="67"/>
        <v>6.1999832875025722E-3</v>
      </c>
      <c r="O28" s="26">
        <f t="shared" ca="1" si="67"/>
        <v>0.20684642558482125</v>
      </c>
      <c r="P28" s="26">
        <f t="shared" ca="1" si="67"/>
        <v>6.4410872439325889E-2</v>
      </c>
      <c r="Q28" s="26">
        <f t="shared" ca="1" si="67"/>
        <v>0.1681284384568103</v>
      </c>
      <c r="R28" s="26">
        <f t="shared" ca="1" si="67"/>
        <v>0.1722962982401072</v>
      </c>
      <c r="S28" s="26">
        <f t="shared" ca="1" si="67"/>
        <v>0.163111513568479</v>
      </c>
      <c r="T28" s="26">
        <f t="shared" ca="1" si="67"/>
        <v>0.28611291867852889</v>
      </c>
      <c r="U28" s="26">
        <f t="shared" ca="1" si="67"/>
        <v>9.5608907684264735E-2</v>
      </c>
      <c r="V28" s="26">
        <f t="shared" ca="1" si="67"/>
        <v>0.43511301939530206</v>
      </c>
      <c r="W28" s="26">
        <f t="shared" ca="1" si="67"/>
        <v>0.43511294038725229</v>
      </c>
      <c r="X28" s="26">
        <f t="shared" ca="1" si="67"/>
        <v>3.860209274958257E-3</v>
      </c>
      <c r="Y28" s="26">
        <f t="shared" ca="1" si="67"/>
        <v>3.8623300958423194E-2</v>
      </c>
      <c r="Z28" s="26">
        <f t="shared" ca="1" si="67"/>
        <v>0.997</v>
      </c>
      <c r="AA28" s="26">
        <f t="shared" ca="1" si="67"/>
        <v>0.997</v>
      </c>
      <c r="AB28" s="26">
        <f t="shared" ca="1" si="67"/>
        <v>5.7689973341433567E-2</v>
      </c>
      <c r="AC28" s="26">
        <f t="shared" ca="1" si="67"/>
        <v>0.64367576360748635</v>
      </c>
      <c r="AD28" s="26">
        <f t="shared" ca="1" si="67"/>
        <v>4.7411827786609023E-3</v>
      </c>
      <c r="AE28" s="26">
        <f t="shared" ca="1" si="67"/>
        <v>6.2000000000000006E-3</v>
      </c>
      <c r="AF28" s="26">
        <f t="shared" ca="1" si="67"/>
        <v>5.0487125385408629E-2</v>
      </c>
      <c r="AG28" s="26">
        <f t="shared" ca="1" si="67"/>
        <v>0.14764043906308036</v>
      </c>
      <c r="AH28" s="26">
        <f t="shared" ca="1" si="67"/>
        <v>0.1590187247261021</v>
      </c>
      <c r="AI28" s="26">
        <f t="shared" ca="1" si="67"/>
        <v>9.7581485340080362E-2</v>
      </c>
      <c r="AJ28" s="26">
        <f t="shared" ca="1" si="67"/>
        <v>0.28069626791907026</v>
      </c>
      <c r="AK28" s="26">
        <f t="shared" ca="1" si="67"/>
        <v>0.16758375885939364</v>
      </c>
      <c r="AL28" s="26">
        <f t="shared" ca="1" si="67"/>
        <v>6.1040421145428523E-3</v>
      </c>
      <c r="AM28" s="26">
        <f t="shared" ca="1" si="67"/>
        <v>3.5731030689039323E-2</v>
      </c>
      <c r="AN28" s="26">
        <f t="shared" ca="1" si="67"/>
        <v>0.13694972978613731</v>
      </c>
      <c r="AO28" s="26">
        <f t="shared" ca="1" si="67"/>
        <v>0.12791058671380851</v>
      </c>
      <c r="AP28" s="26">
        <f t="shared" ca="1" si="67"/>
        <v>0.12794567268085383</v>
      </c>
      <c r="AQ28" s="26">
        <f t="shared" ca="1" si="67"/>
        <v>3.5721062126444034E-2</v>
      </c>
      <c r="AR28" s="26">
        <f t="shared" ca="1" si="67"/>
        <v>3.5721062126444034E-2</v>
      </c>
      <c r="AS28" s="26">
        <f t="shared" ca="1" si="67"/>
        <v>0.90088849705672813</v>
      </c>
      <c r="AT28" s="26">
        <f t="shared" ca="1" si="67"/>
        <v>9.1966136462822076E-2</v>
      </c>
      <c r="AU28" s="26">
        <f t="shared" ca="1" si="67"/>
        <v>0.95427232296105624</v>
      </c>
      <c r="AV28" s="26">
        <f t="shared" ca="1" si="67"/>
        <v>7.5060556118737701E-2</v>
      </c>
      <c r="AW28" s="26">
        <f t="shared" ca="1" si="67"/>
        <v>3.5721065852413442E-2</v>
      </c>
      <c r="AX28" s="26">
        <f t="shared" ca="1" si="67"/>
        <v>3.5721073445896818E-2</v>
      </c>
      <c r="AY28" s="26">
        <f t="shared" ca="1" si="67"/>
        <v>9.6969696969696983E-2</v>
      </c>
      <c r="AZ28" s="26">
        <f t="shared" ca="1" si="67"/>
        <v>5.8541925976496635E-3</v>
      </c>
      <c r="BA28" s="26">
        <f t="shared" ca="1" si="67"/>
        <v>5.6669617864936551E-2</v>
      </c>
      <c r="BB28" s="26">
        <f t="shared" ca="1" si="67"/>
        <v>9.7774717411955626E-3</v>
      </c>
      <c r="BC28" s="26">
        <f t="shared" ca="1" si="67"/>
        <v>0</v>
      </c>
      <c r="BD28" s="26">
        <f t="shared" ca="1" si="67"/>
        <v>3.750644518954134E-2</v>
      </c>
      <c r="BE28" s="26">
        <f t="shared" ca="1" si="67"/>
        <v>4.7575390366293407E-2</v>
      </c>
      <c r="BF28" s="26">
        <f t="shared" ca="1" si="67"/>
        <v>4.1427006392286719E-2</v>
      </c>
      <c r="BG28" s="26">
        <f t="shared" ca="1" si="67"/>
        <v>4.1427002393485908E-2</v>
      </c>
      <c r="BH28" s="26">
        <f t="shared" ca="1" si="67"/>
        <v>4.1427009372912646E-2</v>
      </c>
      <c r="BI28" s="26">
        <f t="shared" ca="1" si="67"/>
        <v>4.9417842732009595E-2</v>
      </c>
      <c r="BJ28" s="26">
        <f t="shared" ca="1" si="67"/>
        <v>4.9418139713626193E-2</v>
      </c>
      <c r="BK28" s="26">
        <f t="shared" ca="1" si="67"/>
        <v>3.8623297941765437E-2</v>
      </c>
      <c r="BL28" s="26">
        <f t="shared" ca="1" si="67"/>
        <v>1.042022532254727E-2</v>
      </c>
      <c r="BM28" s="26">
        <f t="shared" ca="1" si="67"/>
        <v>1.2252426238742311E-2</v>
      </c>
      <c r="BN28" s="26">
        <f t="shared" ca="1" si="67"/>
        <v>0.99700000000000011</v>
      </c>
      <c r="BO28" s="26">
        <f t="shared" ca="1" si="67"/>
        <v>1.042022762373435E-2</v>
      </c>
      <c r="BP28" s="26">
        <f t="shared" ca="1" si="67"/>
        <v>0.69062330244901238</v>
      </c>
      <c r="BQ28" s="26">
        <f t="shared" ref="BQ28:EB28" ca="1" si="68">HLOOKUP(BQ$10,INDIRECT(BQ$11),19,FALSE)</f>
        <v>0.69062329258532618</v>
      </c>
      <c r="BR28" s="26">
        <f t="shared" ca="1" si="68"/>
        <v>5.4565220726674177E-2</v>
      </c>
      <c r="BS28" s="26">
        <f t="shared" ca="1" si="68"/>
        <v>4.4910955307530011E-2</v>
      </c>
      <c r="BT28" s="26">
        <f t="shared" ca="1" si="68"/>
        <v>4.4910955307530011E-2</v>
      </c>
      <c r="BU28" s="26">
        <f t="shared" ca="1" si="68"/>
        <v>5.6669617657284677E-2</v>
      </c>
      <c r="BV28" s="26">
        <f t="shared" ca="1" si="68"/>
        <v>5.6669614730620724E-2</v>
      </c>
      <c r="BW28" s="26">
        <f t="shared" ca="1" si="68"/>
        <v>7.9638135386177283E-2</v>
      </c>
      <c r="BX28" s="26">
        <f t="shared" ca="1" si="68"/>
        <v>3.4113073158112774E-2</v>
      </c>
      <c r="BY28" s="26">
        <f t="shared" ca="1" si="68"/>
        <v>2.6804350390949416E-2</v>
      </c>
      <c r="BZ28" s="26">
        <f t="shared" ca="1" si="68"/>
        <v>4.3000000000000003E-2</v>
      </c>
      <c r="CA28" s="26">
        <f t="shared" ca="1" si="68"/>
        <v>2.6804350390949416E-2</v>
      </c>
      <c r="CB28" s="26">
        <f t="shared" ca="1" si="68"/>
        <v>2.6804417372364955E-2</v>
      </c>
      <c r="CC28" s="26">
        <f t="shared" ca="1" si="68"/>
        <v>7.5771417564195476E-2</v>
      </c>
      <c r="CD28" s="26">
        <f t="shared" ca="1" si="68"/>
        <v>0.43511301676914088</v>
      </c>
      <c r="CE28" s="26">
        <f t="shared" ca="1" si="68"/>
        <v>0.290818580372187</v>
      </c>
      <c r="CF28" s="26">
        <f t="shared" ca="1" si="68"/>
        <v>0</v>
      </c>
      <c r="CG28" s="26">
        <f t="shared" ca="1" si="68"/>
        <v>0.43511207126823531</v>
      </c>
      <c r="CH28" s="26">
        <f t="shared" ca="1" si="68"/>
        <v>2.3878381284873056E-2</v>
      </c>
      <c r="CI28" s="26">
        <f t="shared" ca="1" si="68"/>
        <v>0.19029562373698725</v>
      </c>
      <c r="CJ28" s="26">
        <f t="shared" ca="1" si="68"/>
        <v>2.3156864269779122E-2</v>
      </c>
      <c r="CK28" s="26">
        <f t="shared" ca="1" si="68"/>
        <v>3.9993909237489085E-2</v>
      </c>
      <c r="CL28" s="26">
        <f t="shared" ca="1" si="68"/>
        <v>0.18870593720917248</v>
      </c>
      <c r="CM28" s="26">
        <f t="shared" ca="1" si="68"/>
        <v>2.3494161555482614E-2</v>
      </c>
      <c r="CN28" s="26">
        <f t="shared" ca="1" si="68"/>
        <v>0</v>
      </c>
      <c r="CO28" s="26">
        <f t="shared" ca="1" si="68"/>
        <v>0.18870593720917248</v>
      </c>
      <c r="CP28" s="26">
        <f t="shared" ca="1" si="68"/>
        <v>2.3494152180209532E-2</v>
      </c>
      <c r="CQ28" s="26">
        <f t="shared" ca="1" si="68"/>
        <v>0.98134803922024261</v>
      </c>
      <c r="CR28" s="26">
        <f t="shared" ca="1" si="68"/>
        <v>5.053754338440701E-2</v>
      </c>
      <c r="CS28" s="26">
        <f t="shared" ca="1" si="68"/>
        <v>0</v>
      </c>
      <c r="CT28" s="26">
        <f t="shared" ca="1" si="68"/>
        <v>2.3494153196400362E-2</v>
      </c>
      <c r="CU28" s="26">
        <f t="shared" ca="1" si="68"/>
        <v>2.4242739068185571E-2</v>
      </c>
      <c r="CV28" s="26">
        <f t="shared" ca="1" si="68"/>
        <v>4.4914228943562576E-2</v>
      </c>
      <c r="CW28" s="26">
        <f t="shared" ca="1" si="68"/>
        <v>5.6543634274550288E-2</v>
      </c>
      <c r="CX28" s="26">
        <f t="shared" ca="1" si="68"/>
        <v>2.1011519641376389E-2</v>
      </c>
      <c r="CY28" s="26">
        <f t="shared" ca="1" si="68"/>
        <v>4.4914332870213007E-2</v>
      </c>
      <c r="CZ28" s="26">
        <f t="shared" ca="1" si="68"/>
        <v>4.4914345477928559E-2</v>
      </c>
      <c r="DA28" s="26">
        <f t="shared" ca="1" si="68"/>
        <v>0.98003733270617888</v>
      </c>
      <c r="DB28" s="26">
        <f t="shared" ca="1" si="68"/>
        <v>0.99800000023523316</v>
      </c>
      <c r="DC28" s="26">
        <f t="shared" ca="1" si="68"/>
        <v>0.99801232361447556</v>
      </c>
      <c r="DD28" s="26">
        <f t="shared" ca="1" si="68"/>
        <v>0.7302386848862189</v>
      </c>
      <c r="DE28" s="26">
        <f t="shared" ca="1" si="68"/>
        <v>0.7302386848862189</v>
      </c>
      <c r="DF28" s="26">
        <f t="shared" ca="1" si="68"/>
        <v>0.95530864265072579</v>
      </c>
      <c r="DG28" s="26">
        <f t="shared" ca="1" si="68"/>
        <v>0.997</v>
      </c>
      <c r="DH28" s="26">
        <f t="shared" ca="1" si="68"/>
        <v>0.99856923245024787</v>
      </c>
      <c r="DI28" s="26">
        <f t="shared" ca="1" si="68"/>
        <v>0.993818109626454</v>
      </c>
      <c r="DJ28" s="26">
        <f t="shared" ca="1" si="68"/>
        <v>0.99985730693653463</v>
      </c>
      <c r="DK28" s="26">
        <f t="shared" ca="1" si="68"/>
        <v>0.99988478158810279</v>
      </c>
      <c r="DL28" s="26">
        <f t="shared" ca="1" si="68"/>
        <v>0.99381809754660799</v>
      </c>
      <c r="DM28" s="26">
        <f t="shared" ca="1" si="68"/>
        <v>0.9999531100827922</v>
      </c>
      <c r="DN28" s="26">
        <f t="shared" ca="1" si="68"/>
        <v>0.99995310455332531</v>
      </c>
      <c r="DO28" s="26">
        <f t="shared" ca="1" si="68"/>
        <v>0</v>
      </c>
      <c r="DP28" s="26">
        <f t="shared" ca="1" si="68"/>
        <v>9.4030550838675439E-2</v>
      </c>
      <c r="DQ28" s="26">
        <f t="shared" ca="1" si="68"/>
        <v>0.99795512079770587</v>
      </c>
      <c r="DR28" s="26">
        <f t="shared" ca="1" si="68"/>
        <v>9.4195077138884462E-2</v>
      </c>
      <c r="DS28" s="26">
        <f t="shared" ca="1" si="68"/>
        <v>0.90810512773387242</v>
      </c>
      <c r="DT28" s="26">
        <f t="shared" ca="1" si="68"/>
        <v>0.9999953796211748</v>
      </c>
      <c r="DU28" s="26">
        <f t="shared" ca="1" si="68"/>
        <v>0.71921864055620766</v>
      </c>
      <c r="DV28" s="26">
        <f t="shared" ca="1" si="68"/>
        <v>0.71921990703808525</v>
      </c>
      <c r="DW28" s="26">
        <f t="shared" ca="1" si="68"/>
        <v>0.19574493137911028</v>
      </c>
      <c r="DX28" s="26">
        <f t="shared" ca="1" si="68"/>
        <v>0.99794674803569783</v>
      </c>
      <c r="DY28" s="26">
        <f t="shared" ca="1" si="68"/>
        <v>0.99794674819553608</v>
      </c>
      <c r="DZ28" s="26">
        <f t="shared" ca="1" si="68"/>
        <v>4.7411760209278581E-3</v>
      </c>
      <c r="EA28" s="26">
        <f t="shared" ca="1" si="68"/>
        <v>6.9391873588431638E-3</v>
      </c>
      <c r="EB28" s="26">
        <f t="shared" ca="1" si="68"/>
        <v>1</v>
      </c>
      <c r="EC28" s="26">
        <f t="shared" ref="EC28:GN28" ca="1" si="69">HLOOKUP(EC$10,INDIRECT(EC$11),19,FALSE)</f>
        <v>3.9993909237489085E-2</v>
      </c>
      <c r="ED28" s="26">
        <f t="shared" ca="1" si="69"/>
        <v>4.7166409911829294E-3</v>
      </c>
      <c r="EE28" s="26">
        <f t="shared" ca="1" si="69"/>
        <v>3.8623300361020317E-2</v>
      </c>
      <c r="EF28" s="26">
        <f t="shared" ca="1" si="69"/>
        <v>3.8623302341813742E-2</v>
      </c>
      <c r="EG28" s="26">
        <f t="shared" ca="1" si="69"/>
        <v>3.8623289453744832E-2</v>
      </c>
      <c r="EH28" s="26">
        <f t="shared" ca="1" si="69"/>
        <v>3.8623300274787865E-2</v>
      </c>
      <c r="EI28" s="26">
        <f t="shared" ca="1" si="69"/>
        <v>4.7411760209278581E-3</v>
      </c>
      <c r="EJ28" s="26">
        <f t="shared" ca="1" si="69"/>
        <v>4.7411696040040906E-3</v>
      </c>
      <c r="EK28" s="26">
        <f t="shared" ca="1" si="69"/>
        <v>4.7411760209278581E-3</v>
      </c>
      <c r="EL28" s="26">
        <f t="shared" ca="1" si="69"/>
        <v>4.7411760209278581E-3</v>
      </c>
      <c r="EM28" s="26">
        <f t="shared" ca="1" si="69"/>
        <v>3.8623308489809161E-2</v>
      </c>
      <c r="EN28" s="26">
        <f t="shared" ca="1" si="69"/>
        <v>0</v>
      </c>
      <c r="EO28" s="26">
        <f t="shared" ca="1" si="69"/>
        <v>0.99937532850253064</v>
      </c>
      <c r="EP28" s="26">
        <f t="shared" ca="1" si="69"/>
        <v>0.99735860366199558</v>
      </c>
      <c r="EQ28" s="26">
        <f t="shared" ca="1" si="69"/>
        <v>0.7399922027278153</v>
      </c>
      <c r="ER28" s="26">
        <f t="shared" ca="1" si="69"/>
        <v>1</v>
      </c>
      <c r="ES28" s="26">
        <f t="shared" ca="1" si="69"/>
        <v>4.7411696040040906E-3</v>
      </c>
      <c r="ET28" s="26">
        <f t="shared" ca="1" si="69"/>
        <v>0.10888262270897481</v>
      </c>
      <c r="EU28" s="26">
        <f t="shared" ca="1" si="69"/>
        <v>3.6009390070466663E-2</v>
      </c>
      <c r="EV28" s="26">
        <f t="shared" ca="1" si="69"/>
        <v>0.73999220001084454</v>
      </c>
      <c r="EW28" s="26">
        <f t="shared" ca="1" si="69"/>
        <v>0.73999219219955403</v>
      </c>
      <c r="EX28" s="26">
        <f t="shared" ca="1" si="69"/>
        <v>0.7399921896948467</v>
      </c>
      <c r="EY28" s="26">
        <f t="shared" ca="1" si="69"/>
        <v>0.73999220710044</v>
      </c>
      <c r="EZ28" s="26">
        <f t="shared" ca="1" si="69"/>
        <v>0.73999217441188747</v>
      </c>
      <c r="FA28" s="26">
        <f t="shared" ca="1" si="69"/>
        <v>0.73999218714768678</v>
      </c>
      <c r="FB28" s="26">
        <f t="shared" ca="1" si="69"/>
        <v>0.73999218714768678</v>
      </c>
      <c r="FC28" s="26">
        <f t="shared" ca="1" si="69"/>
        <v>0.73999218714768678</v>
      </c>
      <c r="FD28" s="26">
        <f t="shared" ca="1" si="69"/>
        <v>0</v>
      </c>
      <c r="FE28" s="26">
        <f t="shared" ca="1" si="69"/>
        <v>1</v>
      </c>
      <c r="FF28" s="26">
        <f t="shared" ca="1" si="69"/>
        <v>0.9917355400587391</v>
      </c>
      <c r="FG28" s="26">
        <f t="shared" ca="1" si="69"/>
        <v>0.74221036700062382</v>
      </c>
      <c r="FH28" s="26">
        <f t="shared" ca="1" si="69"/>
        <v>0.71585437666766039</v>
      </c>
      <c r="FI28" s="26">
        <f t="shared" ca="1" si="69"/>
        <v>0.99854144795916311</v>
      </c>
      <c r="FJ28" s="26">
        <f t="shared" ca="1" si="69"/>
        <v>0.68293324269815936</v>
      </c>
      <c r="FK28" s="26">
        <f t="shared" ca="1" si="69"/>
        <v>0.99868746096761873</v>
      </c>
      <c r="FL28" s="26">
        <f t="shared" ca="1" si="69"/>
        <v>0.66338956198920884</v>
      </c>
      <c r="FM28" s="26">
        <f t="shared" ca="1" si="69"/>
        <v>0.9979976576818137</v>
      </c>
      <c r="FN28" s="26">
        <f t="shared" ca="1" si="69"/>
        <v>0.64888002999626515</v>
      </c>
      <c r="FO28" s="26">
        <f t="shared" ca="1" si="69"/>
        <v>0.99963089797836624</v>
      </c>
      <c r="FP28" s="26">
        <f t="shared" ca="1" si="69"/>
        <v>0.64118145885667688</v>
      </c>
      <c r="FQ28" s="26">
        <f t="shared" ca="1" si="69"/>
        <v>0.99957858500747976</v>
      </c>
      <c r="FR28" s="26">
        <f t="shared" ca="1" si="69"/>
        <v>0.64118093134710596</v>
      </c>
      <c r="FS28" s="26">
        <f t="shared" ca="1" si="69"/>
        <v>0.99972029972620347</v>
      </c>
      <c r="FT28" s="26">
        <f t="shared" ca="1" si="69"/>
        <v>0.99972029971705589</v>
      </c>
      <c r="FU28" s="26">
        <f t="shared" ca="1" si="69"/>
        <v>0.99995419327339563</v>
      </c>
      <c r="FV28" s="26">
        <f t="shared" ca="1" si="69"/>
        <v>0.99972843338299633</v>
      </c>
      <c r="FW28" s="26">
        <f t="shared" ca="1" si="69"/>
        <v>0.99867024722725661</v>
      </c>
      <c r="FX28" s="26">
        <f t="shared" ca="1" si="69"/>
        <v>0.99878469128319669</v>
      </c>
      <c r="FY28" s="26">
        <f t="shared" ca="1" si="69"/>
        <v>0.99991144664367915</v>
      </c>
      <c r="FZ28" s="26">
        <f t="shared" ca="1" si="69"/>
        <v>0.99860642844035874</v>
      </c>
      <c r="GA28" s="26">
        <f t="shared" ca="1" si="69"/>
        <v>0.99869082475876136</v>
      </c>
      <c r="GB28" s="26">
        <f t="shared" ca="1" si="69"/>
        <v>0.99899209348517581</v>
      </c>
      <c r="GC28" s="26">
        <f t="shared" ca="1" si="69"/>
        <v>0.99874437013894368</v>
      </c>
      <c r="GD28" s="26">
        <f t="shared" ca="1" si="69"/>
        <v>0.99997600794174257</v>
      </c>
      <c r="GE28" s="26">
        <f t="shared" ca="1" si="69"/>
        <v>0.9987443701254044</v>
      </c>
      <c r="GF28" s="26">
        <f t="shared" ca="1" si="69"/>
        <v>0.9987443715283576</v>
      </c>
      <c r="GG28" s="26">
        <f t="shared" ca="1" si="69"/>
        <v>0.99381200848696816</v>
      </c>
      <c r="GH28" s="26">
        <f t="shared" ca="1" si="69"/>
        <v>0.74198361402767854</v>
      </c>
      <c r="GI28" s="26">
        <f t="shared" ca="1" si="69"/>
        <v>0.9999315886531398</v>
      </c>
      <c r="GJ28" s="26">
        <f t="shared" ca="1" si="69"/>
        <v>0.99998941702957189</v>
      </c>
      <c r="GK28" s="26">
        <f t="shared" ca="1" si="69"/>
        <v>0.64118068697111452</v>
      </c>
      <c r="GL28" s="26">
        <f t="shared" ca="1" si="69"/>
        <v>0.64117885000680552</v>
      </c>
      <c r="GM28" s="26">
        <f t="shared" ca="1" si="69"/>
        <v>0.64117885003248509</v>
      </c>
      <c r="GN28" s="26">
        <f t="shared" ca="1" si="69"/>
        <v>0.1105724230253069</v>
      </c>
      <c r="GO28" s="26">
        <f t="shared" ref="GO28:HO28" ca="1" si="70">HLOOKUP(GO$10,INDIRECT(GO$11),19,FALSE)</f>
        <v>0.99818726532159407</v>
      </c>
      <c r="GP28" s="26">
        <f t="shared" ca="1" si="70"/>
        <v>1</v>
      </c>
      <c r="GQ28" s="26">
        <f t="shared" ca="1" si="70"/>
        <v>1</v>
      </c>
      <c r="GR28" s="26">
        <f t="shared" ca="1" si="70"/>
        <v>0</v>
      </c>
      <c r="GS28" s="26">
        <f t="shared" ca="1" si="70"/>
        <v>0.51292758150727769</v>
      </c>
      <c r="GT28" s="26">
        <f t="shared" ca="1" si="70"/>
        <v>0.99998973332868446</v>
      </c>
      <c r="GU28" s="26">
        <f t="shared" ca="1" si="70"/>
        <v>0.99998973332868446</v>
      </c>
      <c r="GV28" s="26">
        <f t="shared" ca="1" si="70"/>
        <v>0.99521275900999639</v>
      </c>
      <c r="GW28" s="26">
        <f t="shared" ca="1" si="70"/>
        <v>3.7086317655662587E-2</v>
      </c>
      <c r="GX28" s="26">
        <f t="shared" ca="1" si="70"/>
        <v>3.7086317655662587E-2</v>
      </c>
      <c r="GY28" s="26">
        <f t="shared" ca="1" si="70"/>
        <v>0.99735643718559286</v>
      </c>
      <c r="GZ28" s="26">
        <f t="shared" ca="1" si="70"/>
        <v>0.99735643718559286</v>
      </c>
      <c r="HA28" s="26">
        <f t="shared" ca="1" si="70"/>
        <v>0.99381671699783047</v>
      </c>
      <c r="HB28" s="26">
        <f t="shared" ca="1" si="70"/>
        <v>1</v>
      </c>
      <c r="HC28" s="26">
        <f t="shared" ca="1" si="70"/>
        <v>1</v>
      </c>
      <c r="HD28" s="26">
        <f t="shared" ca="1" si="70"/>
        <v>1</v>
      </c>
      <c r="HE28" s="26">
        <f t="shared" ca="1" si="70"/>
        <v>0.95</v>
      </c>
      <c r="HF28" s="26">
        <f t="shared" ca="1" si="70"/>
        <v>0.94999999774011767</v>
      </c>
      <c r="HG28" s="26">
        <f t="shared" ca="1" si="70"/>
        <v>0.5</v>
      </c>
      <c r="HH28" s="26">
        <f t="shared" ca="1" si="70"/>
        <v>0.57706022967632087</v>
      </c>
      <c r="HI28" s="26">
        <f t="shared" ca="1" si="70"/>
        <v>0.9739500000000002</v>
      </c>
      <c r="HJ28" s="26">
        <f t="shared" ca="1" si="70"/>
        <v>0.57706039326346781</v>
      </c>
      <c r="HK28" s="26">
        <f t="shared" ca="1" si="70"/>
        <v>0.8739651214558386</v>
      </c>
      <c r="HL28" s="26">
        <f t="shared" ca="1" si="70"/>
        <v>0.47475043222364305</v>
      </c>
      <c r="HM28" s="26">
        <f t="shared" ca="1" si="70"/>
        <v>0.97699999999999998</v>
      </c>
      <c r="HN28" s="26">
        <f t="shared" ca="1" si="70"/>
        <v>0.97699999999999998</v>
      </c>
      <c r="HO28" s="26">
        <f t="shared" ca="1" si="70"/>
        <v>0.99801878519003506</v>
      </c>
      <c r="HP28" s="26"/>
      <c r="HQ28" s="26"/>
      <c r="HR28" s="26"/>
      <c r="HS28" s="26"/>
      <c r="HT28" s="26"/>
      <c r="HU28" s="26"/>
      <c r="HV28" s="26"/>
      <c r="HW28" s="26"/>
      <c r="HX28" s="26"/>
      <c r="HY28" s="26"/>
      <c r="HZ28" s="26"/>
    </row>
    <row r="29" spans="1:234" s="12" customFormat="1" ht="12" customHeight="1" x14ac:dyDescent="0.15">
      <c r="A29" s="17" t="s">
        <v>401</v>
      </c>
      <c r="B29" s="18"/>
      <c r="C29" s="26">
        <f ca="1">HLOOKUP(C$10,INDIRECT(C$11),20,FALSE)</f>
        <v>0</v>
      </c>
      <c r="D29" s="26">
        <f ca="1">HLOOKUP(D$10,INDIRECT(D$11),20,FALSE)</f>
        <v>0.40740497526200298</v>
      </c>
      <c r="E29" s="26">
        <f t="shared" ref="E29:BP29" ca="1" si="71">HLOOKUP(E$10,INDIRECT(E$11),20,FALSE)</f>
        <v>0</v>
      </c>
      <c r="F29" s="26">
        <f t="shared" ca="1" si="71"/>
        <v>1.4876765480330036E-3</v>
      </c>
      <c r="G29" s="26">
        <f t="shared" ca="1" si="71"/>
        <v>0</v>
      </c>
      <c r="H29" s="26">
        <f t="shared" ca="1" si="71"/>
        <v>0</v>
      </c>
      <c r="I29" s="26">
        <f t="shared" ca="1" si="71"/>
        <v>2.8269516963532089E-3</v>
      </c>
      <c r="J29" s="26">
        <f t="shared" ca="1" si="71"/>
        <v>0.56905246143337285</v>
      </c>
      <c r="K29" s="26">
        <f t="shared" ca="1" si="71"/>
        <v>0.40740497526200298</v>
      </c>
      <c r="L29" s="26">
        <f t="shared" ca="1" si="71"/>
        <v>0</v>
      </c>
      <c r="M29" s="26">
        <f t="shared" ca="1" si="71"/>
        <v>0</v>
      </c>
      <c r="N29" s="26">
        <f t="shared" ca="1" si="71"/>
        <v>0.76230064412708687</v>
      </c>
      <c r="O29" s="26">
        <f t="shared" ca="1" si="71"/>
        <v>1.8144432940252508E-3</v>
      </c>
      <c r="P29" s="26">
        <f t="shared" ca="1" si="71"/>
        <v>9.4550500002604978E-3</v>
      </c>
      <c r="Q29" s="26">
        <f t="shared" ca="1" si="71"/>
        <v>0.21104589454621328</v>
      </c>
      <c r="R29" s="26">
        <f t="shared" ca="1" si="71"/>
        <v>1.9052127897073658E-3</v>
      </c>
      <c r="S29" s="26">
        <f t="shared" ca="1" si="71"/>
        <v>0.46273643860147873</v>
      </c>
      <c r="T29" s="26">
        <f t="shared" ca="1" si="71"/>
        <v>1.6444102467459815E-3</v>
      </c>
      <c r="U29" s="26">
        <f t="shared" ca="1" si="71"/>
        <v>0.71578196430051166</v>
      </c>
      <c r="V29" s="26">
        <f t="shared" ca="1" si="71"/>
        <v>0</v>
      </c>
      <c r="W29" s="26">
        <f t="shared" ca="1" si="71"/>
        <v>0</v>
      </c>
      <c r="X29" s="26">
        <f t="shared" ca="1" si="71"/>
        <v>0.90894896313993234</v>
      </c>
      <c r="Y29" s="26">
        <f t="shared" ca="1" si="71"/>
        <v>0</v>
      </c>
      <c r="Z29" s="26">
        <f t="shared" ca="1" si="71"/>
        <v>0</v>
      </c>
      <c r="AA29" s="26">
        <f t="shared" ca="1" si="71"/>
        <v>0</v>
      </c>
      <c r="AB29" s="26">
        <f t="shared" ca="1" si="71"/>
        <v>1.4781814195296585E-2</v>
      </c>
      <c r="AC29" s="26">
        <f t="shared" ca="1" si="71"/>
        <v>1.4008863266032415E-3</v>
      </c>
      <c r="AD29" s="26">
        <f t="shared" ca="1" si="71"/>
        <v>0.92048646558876401</v>
      </c>
      <c r="AE29" s="26">
        <f t="shared" ca="1" si="71"/>
        <v>0.76229999999999998</v>
      </c>
      <c r="AF29" s="26">
        <f t="shared" ca="1" si="71"/>
        <v>0</v>
      </c>
      <c r="AG29" s="26">
        <f t="shared" ca="1" si="71"/>
        <v>0.10836828762228833</v>
      </c>
      <c r="AH29" s="26">
        <f t="shared" ca="1" si="71"/>
        <v>0</v>
      </c>
      <c r="AI29" s="26">
        <f t="shared" ca="1" si="71"/>
        <v>0.58332341122190801</v>
      </c>
      <c r="AJ29" s="26">
        <f t="shared" ca="1" si="71"/>
        <v>1.5022142302687791E-3</v>
      </c>
      <c r="AK29" s="26">
        <f t="shared" ca="1" si="71"/>
        <v>0</v>
      </c>
      <c r="AL29" s="26">
        <f t="shared" ca="1" si="71"/>
        <v>0.87397998610688776</v>
      </c>
      <c r="AM29" s="26">
        <f t="shared" ca="1" si="71"/>
        <v>0</v>
      </c>
      <c r="AN29" s="26">
        <f t="shared" ca="1" si="71"/>
        <v>1.1233876501671246E-3</v>
      </c>
      <c r="AO29" s="26">
        <f t="shared" ca="1" si="71"/>
        <v>0</v>
      </c>
      <c r="AP29" s="26">
        <f t="shared" ca="1" si="71"/>
        <v>0</v>
      </c>
      <c r="AQ29" s="26">
        <f t="shared" ca="1" si="71"/>
        <v>0</v>
      </c>
      <c r="AR29" s="26">
        <f t="shared" ca="1" si="71"/>
        <v>0</v>
      </c>
      <c r="AS29" s="26">
        <f t="shared" ca="1" si="71"/>
        <v>3.6819665270413263E-2</v>
      </c>
      <c r="AT29" s="26">
        <f t="shared" ca="1" si="71"/>
        <v>0.33733221590611145</v>
      </c>
      <c r="AU29" s="26">
        <f t="shared" ca="1" si="71"/>
        <v>0</v>
      </c>
      <c r="AV29" s="26">
        <f t="shared" ca="1" si="71"/>
        <v>0.60623161830924166</v>
      </c>
      <c r="AW29" s="26">
        <f t="shared" ca="1" si="71"/>
        <v>0</v>
      </c>
      <c r="AX29" s="26">
        <f t="shared" ca="1" si="71"/>
        <v>0</v>
      </c>
      <c r="AY29" s="26">
        <f t="shared" ca="1" si="71"/>
        <v>0</v>
      </c>
      <c r="AZ29" s="26">
        <f t="shared" ca="1" si="71"/>
        <v>0</v>
      </c>
      <c r="BA29" s="26">
        <f t="shared" ca="1" si="71"/>
        <v>0</v>
      </c>
      <c r="BB29" s="26">
        <f t="shared" ca="1" si="71"/>
        <v>0.87405731751418914</v>
      </c>
      <c r="BC29" s="26">
        <f t="shared" ca="1" si="71"/>
        <v>0</v>
      </c>
      <c r="BD29" s="26">
        <f t="shared" ca="1" si="71"/>
        <v>0.23259346244552159</v>
      </c>
      <c r="BE29" s="26">
        <f t="shared" ca="1" si="71"/>
        <v>1.5702424495860053E-3</v>
      </c>
      <c r="BF29" s="26">
        <f t="shared" ca="1" si="71"/>
        <v>0</v>
      </c>
      <c r="BG29" s="26">
        <f t="shared" ca="1" si="71"/>
        <v>0</v>
      </c>
      <c r="BH29" s="26">
        <f t="shared" ca="1" si="71"/>
        <v>0</v>
      </c>
      <c r="BI29" s="26">
        <f t="shared" ca="1" si="71"/>
        <v>1.8934675611984378E-3</v>
      </c>
      <c r="BJ29" s="26">
        <f t="shared" ca="1" si="71"/>
        <v>1.8934708172048853E-3</v>
      </c>
      <c r="BK29" s="26">
        <f t="shared" ca="1" si="71"/>
        <v>0</v>
      </c>
      <c r="BL29" s="26">
        <f t="shared" ca="1" si="71"/>
        <v>0.86577806920381062</v>
      </c>
      <c r="BM29" s="26">
        <f t="shared" ca="1" si="71"/>
        <v>0.78209062051995493</v>
      </c>
      <c r="BN29" s="26">
        <f t="shared" ca="1" si="71"/>
        <v>0</v>
      </c>
      <c r="BO29" s="26">
        <f t="shared" ca="1" si="71"/>
        <v>0.86577807951920538</v>
      </c>
      <c r="BP29" s="26">
        <f t="shared" ca="1" si="71"/>
        <v>0</v>
      </c>
      <c r="BQ29" s="26">
        <f t="shared" ref="BQ29:EB29" ca="1" si="72">HLOOKUP(BQ$10,INDIRECT(BQ$11),20,FALSE)</f>
        <v>0</v>
      </c>
      <c r="BR29" s="26">
        <f t="shared" ca="1" si="72"/>
        <v>0.81169245336366835</v>
      </c>
      <c r="BS29" s="26">
        <f t="shared" ca="1" si="72"/>
        <v>0.85395623502036744</v>
      </c>
      <c r="BT29" s="26">
        <f t="shared" ca="1" si="72"/>
        <v>0.85395623502036744</v>
      </c>
      <c r="BU29" s="26">
        <f t="shared" ca="1" si="72"/>
        <v>0</v>
      </c>
      <c r="BV29" s="26">
        <f t="shared" ca="1" si="72"/>
        <v>0</v>
      </c>
      <c r="BW29" s="26">
        <f t="shared" ca="1" si="72"/>
        <v>0</v>
      </c>
      <c r="BX29" s="26">
        <f t="shared" ca="1" si="72"/>
        <v>0</v>
      </c>
      <c r="BY29" s="26">
        <f t="shared" ca="1" si="72"/>
        <v>0</v>
      </c>
      <c r="BZ29" s="26">
        <f t="shared" ca="1" si="72"/>
        <v>0</v>
      </c>
      <c r="CA29" s="26">
        <f t="shared" ca="1" si="72"/>
        <v>0</v>
      </c>
      <c r="CB29" s="26">
        <f t="shared" ca="1" si="72"/>
        <v>0</v>
      </c>
      <c r="CC29" s="26">
        <f t="shared" ca="1" si="72"/>
        <v>0</v>
      </c>
      <c r="CD29" s="26">
        <f t="shared" ca="1" si="72"/>
        <v>0</v>
      </c>
      <c r="CE29" s="26">
        <f t="shared" ca="1" si="72"/>
        <v>0</v>
      </c>
      <c r="CF29" s="26">
        <f t="shared" ca="1" si="72"/>
        <v>0</v>
      </c>
      <c r="CG29" s="26">
        <f t="shared" ca="1" si="72"/>
        <v>0</v>
      </c>
      <c r="CH29" s="26">
        <f t="shared" ca="1" si="72"/>
        <v>0</v>
      </c>
      <c r="CI29" s="26">
        <f t="shared" ca="1" si="72"/>
        <v>0</v>
      </c>
      <c r="CJ29" s="26">
        <f t="shared" ca="1" si="72"/>
        <v>0</v>
      </c>
      <c r="CK29" s="26">
        <f t="shared" ca="1" si="72"/>
        <v>0</v>
      </c>
      <c r="CL29" s="26">
        <f t="shared" ca="1" si="72"/>
        <v>0</v>
      </c>
      <c r="CM29" s="26">
        <f t="shared" ca="1" si="72"/>
        <v>0</v>
      </c>
      <c r="CN29" s="26">
        <f t="shared" ca="1" si="72"/>
        <v>0</v>
      </c>
      <c r="CO29" s="26">
        <f t="shared" ca="1" si="72"/>
        <v>0</v>
      </c>
      <c r="CP29" s="26">
        <f t="shared" ca="1" si="72"/>
        <v>0</v>
      </c>
      <c r="CQ29" s="26">
        <f t="shared" ca="1" si="72"/>
        <v>0</v>
      </c>
      <c r="CR29" s="26">
        <f t="shared" ca="1" si="72"/>
        <v>0.19066565083664888</v>
      </c>
      <c r="CS29" s="26">
        <f t="shared" ca="1" si="72"/>
        <v>0</v>
      </c>
      <c r="CT29" s="26">
        <f t="shared" ca="1" si="72"/>
        <v>0</v>
      </c>
      <c r="CU29" s="26">
        <f t="shared" ca="1" si="72"/>
        <v>0</v>
      </c>
      <c r="CV29" s="26">
        <f t="shared" ca="1" si="72"/>
        <v>0</v>
      </c>
      <c r="CW29" s="26">
        <f t="shared" ca="1" si="72"/>
        <v>0</v>
      </c>
      <c r="CX29" s="26">
        <f t="shared" ca="1" si="72"/>
        <v>0</v>
      </c>
      <c r="CY29" s="26">
        <f t="shared" ca="1" si="72"/>
        <v>0</v>
      </c>
      <c r="CZ29" s="26">
        <f t="shared" ca="1" si="72"/>
        <v>0</v>
      </c>
      <c r="DA29" s="26">
        <f t="shared" ca="1" si="72"/>
        <v>0</v>
      </c>
      <c r="DB29" s="26">
        <f t="shared" ca="1" si="72"/>
        <v>0</v>
      </c>
      <c r="DC29" s="26">
        <f t="shared" ca="1" si="72"/>
        <v>0</v>
      </c>
      <c r="DD29" s="26">
        <f t="shared" ca="1" si="72"/>
        <v>0</v>
      </c>
      <c r="DE29" s="26">
        <f t="shared" ca="1" si="72"/>
        <v>0</v>
      </c>
      <c r="DF29" s="26">
        <f t="shared" ca="1" si="72"/>
        <v>0</v>
      </c>
      <c r="DG29" s="26">
        <f t="shared" ca="1" si="72"/>
        <v>0</v>
      </c>
      <c r="DH29" s="26">
        <f t="shared" ca="1" si="72"/>
        <v>0</v>
      </c>
      <c r="DI29" s="26">
        <f t="shared" ca="1" si="72"/>
        <v>0</v>
      </c>
      <c r="DJ29" s="26">
        <f t="shared" ca="1" si="72"/>
        <v>0</v>
      </c>
      <c r="DK29" s="26">
        <f t="shared" ca="1" si="72"/>
        <v>0</v>
      </c>
      <c r="DL29" s="26">
        <f t="shared" ca="1" si="72"/>
        <v>0</v>
      </c>
      <c r="DM29" s="26">
        <f t="shared" ca="1" si="72"/>
        <v>0</v>
      </c>
      <c r="DN29" s="26">
        <f t="shared" ca="1" si="72"/>
        <v>0</v>
      </c>
      <c r="DO29" s="26">
        <f t="shared" ca="1" si="72"/>
        <v>0</v>
      </c>
      <c r="DP29" s="26">
        <f t="shared" ca="1" si="72"/>
        <v>0</v>
      </c>
      <c r="DQ29" s="26">
        <f t="shared" ca="1" si="72"/>
        <v>0</v>
      </c>
      <c r="DR29" s="26">
        <f t="shared" ca="1" si="72"/>
        <v>0</v>
      </c>
      <c r="DS29" s="26">
        <f t="shared" ca="1" si="72"/>
        <v>9.1894872266127553E-2</v>
      </c>
      <c r="DT29" s="26">
        <f t="shared" ca="1" si="72"/>
        <v>0</v>
      </c>
      <c r="DU29" s="26">
        <f t="shared" ca="1" si="72"/>
        <v>0.28078135944379234</v>
      </c>
      <c r="DV29" s="26">
        <f t="shared" ca="1" si="72"/>
        <v>0.2807800929619147</v>
      </c>
      <c r="DW29" s="26">
        <f t="shared" ca="1" si="72"/>
        <v>0.80425506862088969</v>
      </c>
      <c r="DX29" s="26">
        <f t="shared" ca="1" si="72"/>
        <v>0</v>
      </c>
      <c r="DY29" s="26">
        <f t="shared" ca="1" si="72"/>
        <v>0</v>
      </c>
      <c r="DZ29" s="26">
        <f t="shared" ca="1" si="72"/>
        <v>0.92048657471594975</v>
      </c>
      <c r="EA29" s="26">
        <f t="shared" ca="1" si="72"/>
        <v>0.91684638768468374</v>
      </c>
      <c r="EB29" s="26">
        <f t="shared" ca="1" si="72"/>
        <v>0</v>
      </c>
      <c r="EC29" s="26">
        <f t="shared" ref="EC29:GN29" ca="1" si="73">HLOOKUP(EC$10,INDIRECT(EC$11),20,FALSE)</f>
        <v>0</v>
      </c>
      <c r="ED29" s="26">
        <f t="shared" ca="1" si="73"/>
        <v>0</v>
      </c>
      <c r="EE29" s="26">
        <f t="shared" ca="1" si="73"/>
        <v>0</v>
      </c>
      <c r="EF29" s="26">
        <f t="shared" ca="1" si="73"/>
        <v>0</v>
      </c>
      <c r="EG29" s="26">
        <f t="shared" ca="1" si="73"/>
        <v>0</v>
      </c>
      <c r="EH29" s="26">
        <f t="shared" ca="1" si="73"/>
        <v>0</v>
      </c>
      <c r="EI29" s="26">
        <f t="shared" ca="1" si="73"/>
        <v>0.92048657471594975</v>
      </c>
      <c r="EJ29" s="26">
        <f t="shared" ca="1" si="73"/>
        <v>0.92048668995313521</v>
      </c>
      <c r="EK29" s="26">
        <f t="shared" ca="1" si="73"/>
        <v>0.92048657471594975</v>
      </c>
      <c r="EL29" s="26">
        <f t="shared" ca="1" si="73"/>
        <v>0.92048657471594975</v>
      </c>
      <c r="EM29" s="26">
        <f t="shared" ca="1" si="73"/>
        <v>0</v>
      </c>
      <c r="EN29" s="26">
        <f t="shared" ca="1" si="73"/>
        <v>0</v>
      </c>
      <c r="EO29" s="26">
        <f t="shared" ca="1" si="73"/>
        <v>0</v>
      </c>
      <c r="EP29" s="26">
        <f t="shared" ca="1" si="73"/>
        <v>0</v>
      </c>
      <c r="EQ29" s="26">
        <f t="shared" ca="1" si="73"/>
        <v>0</v>
      </c>
      <c r="ER29" s="26">
        <f t="shared" ca="1" si="73"/>
        <v>0</v>
      </c>
      <c r="ES29" s="26">
        <f t="shared" ca="1" si="73"/>
        <v>0.92048668995313521</v>
      </c>
      <c r="ET29" s="26">
        <f t="shared" ca="1" si="73"/>
        <v>0.8911121742207504</v>
      </c>
      <c r="EU29" s="26">
        <f t="shared" ca="1" si="73"/>
        <v>0.89295654990748508</v>
      </c>
      <c r="EV29" s="26">
        <f t="shared" ca="1" si="73"/>
        <v>0</v>
      </c>
      <c r="EW29" s="26">
        <f t="shared" ca="1" si="73"/>
        <v>0</v>
      </c>
      <c r="EX29" s="26">
        <f t="shared" ca="1" si="73"/>
        <v>0</v>
      </c>
      <c r="EY29" s="26">
        <f t="shared" ca="1" si="73"/>
        <v>0</v>
      </c>
      <c r="EZ29" s="26">
        <f t="shared" ca="1" si="73"/>
        <v>0</v>
      </c>
      <c r="FA29" s="26">
        <f t="shared" ca="1" si="73"/>
        <v>0</v>
      </c>
      <c r="FB29" s="26">
        <f t="shared" ca="1" si="73"/>
        <v>0</v>
      </c>
      <c r="FC29" s="26">
        <f t="shared" ca="1" si="73"/>
        <v>0</v>
      </c>
      <c r="FD29" s="26">
        <f t="shared" ca="1" si="73"/>
        <v>0</v>
      </c>
      <c r="FE29" s="26">
        <f t="shared" ca="1" si="73"/>
        <v>0</v>
      </c>
      <c r="FF29" s="26">
        <f t="shared" ca="1" si="73"/>
        <v>0</v>
      </c>
      <c r="FG29" s="26">
        <f t="shared" ca="1" si="73"/>
        <v>0</v>
      </c>
      <c r="FH29" s="26">
        <f t="shared" ca="1" si="73"/>
        <v>0</v>
      </c>
      <c r="FI29" s="26">
        <f t="shared" ca="1" si="73"/>
        <v>0</v>
      </c>
      <c r="FJ29" s="26">
        <f t="shared" ca="1" si="73"/>
        <v>0</v>
      </c>
      <c r="FK29" s="26">
        <f t="shared" ca="1" si="73"/>
        <v>0</v>
      </c>
      <c r="FL29" s="26">
        <f t="shared" ca="1" si="73"/>
        <v>0</v>
      </c>
      <c r="FM29" s="26">
        <f t="shared" ca="1" si="73"/>
        <v>0</v>
      </c>
      <c r="FN29" s="26">
        <f t="shared" ca="1" si="73"/>
        <v>0</v>
      </c>
      <c r="FO29" s="26">
        <f t="shared" ca="1" si="73"/>
        <v>0</v>
      </c>
      <c r="FP29" s="26">
        <f t="shared" ca="1" si="73"/>
        <v>0</v>
      </c>
      <c r="FQ29" s="26">
        <f t="shared" ca="1" si="73"/>
        <v>0</v>
      </c>
      <c r="FR29" s="26">
        <f t="shared" ca="1" si="73"/>
        <v>0</v>
      </c>
      <c r="FS29" s="26">
        <f t="shared" ca="1" si="73"/>
        <v>0</v>
      </c>
      <c r="FT29" s="26">
        <f t="shared" ca="1" si="73"/>
        <v>0</v>
      </c>
      <c r="FU29" s="26">
        <f t="shared" ca="1" si="73"/>
        <v>0</v>
      </c>
      <c r="FV29" s="26">
        <f t="shared" ca="1" si="73"/>
        <v>0</v>
      </c>
      <c r="FW29" s="26">
        <f t="shared" ca="1" si="73"/>
        <v>0</v>
      </c>
      <c r="FX29" s="26">
        <f t="shared" ca="1" si="73"/>
        <v>0</v>
      </c>
      <c r="FY29" s="26">
        <f t="shared" ca="1" si="73"/>
        <v>0</v>
      </c>
      <c r="FZ29" s="26">
        <f t="shared" ca="1" si="73"/>
        <v>0</v>
      </c>
      <c r="GA29" s="26">
        <f t="shared" ca="1" si="73"/>
        <v>0</v>
      </c>
      <c r="GB29" s="26">
        <f t="shared" ca="1" si="73"/>
        <v>0</v>
      </c>
      <c r="GC29" s="26">
        <f t="shared" ca="1" si="73"/>
        <v>0</v>
      </c>
      <c r="GD29" s="26">
        <f t="shared" ca="1" si="73"/>
        <v>0</v>
      </c>
      <c r="GE29" s="26">
        <f t="shared" ca="1" si="73"/>
        <v>0</v>
      </c>
      <c r="GF29" s="26">
        <f t="shared" ca="1" si="73"/>
        <v>0</v>
      </c>
      <c r="GG29" s="26">
        <f t="shared" ca="1" si="73"/>
        <v>0</v>
      </c>
      <c r="GH29" s="26">
        <f t="shared" ca="1" si="73"/>
        <v>0.2580163859723214</v>
      </c>
      <c r="GI29" s="26">
        <f t="shared" ca="1" si="73"/>
        <v>0</v>
      </c>
      <c r="GJ29" s="26">
        <f t="shared" ca="1" si="73"/>
        <v>0</v>
      </c>
      <c r="GK29" s="26">
        <f t="shared" ca="1" si="73"/>
        <v>0</v>
      </c>
      <c r="GL29" s="26">
        <f t="shared" ca="1" si="73"/>
        <v>0</v>
      </c>
      <c r="GM29" s="26">
        <f t="shared" ca="1" si="73"/>
        <v>0</v>
      </c>
      <c r="GN29" s="26">
        <f t="shared" ca="1" si="73"/>
        <v>0</v>
      </c>
      <c r="GO29" s="26">
        <f t="shared" ref="GO29:HO29" ca="1" si="74">HLOOKUP(GO$10,INDIRECT(GO$11),20,FALSE)</f>
        <v>0</v>
      </c>
      <c r="GP29" s="26">
        <f t="shared" ca="1" si="74"/>
        <v>0</v>
      </c>
      <c r="GQ29" s="26">
        <f t="shared" ca="1" si="74"/>
        <v>0</v>
      </c>
      <c r="GR29" s="26">
        <f t="shared" ca="1" si="74"/>
        <v>0</v>
      </c>
      <c r="GS29" s="26">
        <f t="shared" ca="1" si="74"/>
        <v>0.46716652268958986</v>
      </c>
      <c r="GT29" s="26">
        <f t="shared" ca="1" si="74"/>
        <v>0</v>
      </c>
      <c r="GU29" s="26">
        <f t="shared" ca="1" si="74"/>
        <v>0</v>
      </c>
      <c r="GV29" s="26">
        <f t="shared" ca="1" si="74"/>
        <v>0</v>
      </c>
      <c r="GW29" s="26">
        <f t="shared" ca="1" si="74"/>
        <v>0.96291368234433738</v>
      </c>
      <c r="GX29" s="26">
        <f t="shared" ca="1" si="74"/>
        <v>0.96291368234433738</v>
      </c>
      <c r="GY29" s="26">
        <f t="shared" ca="1" si="74"/>
        <v>0</v>
      </c>
      <c r="GZ29" s="26">
        <f t="shared" ca="1" si="74"/>
        <v>0</v>
      </c>
      <c r="HA29" s="26">
        <f t="shared" ca="1" si="74"/>
        <v>0</v>
      </c>
      <c r="HB29" s="26">
        <f t="shared" ca="1" si="74"/>
        <v>0</v>
      </c>
      <c r="HC29" s="26">
        <f t="shared" ca="1" si="74"/>
        <v>0</v>
      </c>
      <c r="HD29" s="26">
        <f t="shared" ca="1" si="74"/>
        <v>0</v>
      </c>
      <c r="HE29" s="26">
        <f t="shared" ca="1" si="74"/>
        <v>0</v>
      </c>
      <c r="HF29" s="26">
        <f t="shared" ca="1" si="74"/>
        <v>0</v>
      </c>
      <c r="HG29" s="26">
        <f t="shared" ca="1" si="74"/>
        <v>0</v>
      </c>
      <c r="HH29" s="26">
        <f t="shared" ca="1" si="74"/>
        <v>0</v>
      </c>
      <c r="HI29" s="26">
        <f t="shared" ca="1" si="74"/>
        <v>0</v>
      </c>
      <c r="HJ29" s="26">
        <f t="shared" ca="1" si="74"/>
        <v>0</v>
      </c>
      <c r="HK29" s="26">
        <f t="shared" ca="1" si="74"/>
        <v>0</v>
      </c>
      <c r="HL29" s="26">
        <f t="shared" ca="1" si="74"/>
        <v>0</v>
      </c>
      <c r="HM29" s="26">
        <f t="shared" ca="1" si="74"/>
        <v>0</v>
      </c>
      <c r="HN29" s="26">
        <f t="shared" ca="1" si="74"/>
        <v>0</v>
      </c>
      <c r="HO29" s="26">
        <f t="shared" ca="1" si="74"/>
        <v>0</v>
      </c>
      <c r="HP29" s="26"/>
      <c r="HQ29" s="26"/>
      <c r="HR29" s="26"/>
      <c r="HS29" s="26"/>
      <c r="HT29" s="26"/>
      <c r="HU29" s="26"/>
      <c r="HV29" s="26"/>
      <c r="HW29" s="26"/>
      <c r="HX29" s="26"/>
      <c r="HY29" s="26"/>
      <c r="HZ29" s="26"/>
    </row>
    <row r="30" spans="1:234" s="12" customFormat="1" ht="12" customHeight="1" x14ac:dyDescent="0.15">
      <c r="A30" s="17" t="s">
        <v>402</v>
      </c>
      <c r="B30" s="18"/>
      <c r="C30" s="26">
        <f ca="1">HLOOKUP(C$10,INDIRECT(C$11),21,FALSE)</f>
        <v>0</v>
      </c>
      <c r="D30" s="26">
        <f ca="1">HLOOKUP(D$10,INDIRECT(D$11),21,FALSE)</f>
        <v>4.1599966238067464E-2</v>
      </c>
      <c r="E30" s="26">
        <f t="shared" ref="E30:BP30" ca="1" si="75">HLOOKUP(E$10,INDIRECT(E$11),21,FALSE)</f>
        <v>0</v>
      </c>
      <c r="F30" s="26">
        <f t="shared" ca="1" si="75"/>
        <v>0</v>
      </c>
      <c r="G30" s="26">
        <f t="shared" ca="1" si="75"/>
        <v>0</v>
      </c>
      <c r="H30" s="26">
        <f t="shared" ca="1" si="75"/>
        <v>0</v>
      </c>
      <c r="I30" s="26">
        <f t="shared" ca="1" si="75"/>
        <v>1.1642035943314345E-3</v>
      </c>
      <c r="J30" s="26">
        <f t="shared" ca="1" si="75"/>
        <v>5.7755941179742941E-2</v>
      </c>
      <c r="K30" s="26">
        <f t="shared" ca="1" si="75"/>
        <v>4.1599966238067464E-2</v>
      </c>
      <c r="L30" s="26">
        <f t="shared" ca="1" si="75"/>
        <v>0</v>
      </c>
      <c r="M30" s="26">
        <f t="shared" ca="1" si="75"/>
        <v>0</v>
      </c>
      <c r="N30" s="26">
        <f t="shared" ca="1" si="75"/>
        <v>0.23149937258541065</v>
      </c>
      <c r="O30" s="26">
        <f t="shared" ca="1" si="75"/>
        <v>0</v>
      </c>
      <c r="P30" s="26">
        <f t="shared" ca="1" si="75"/>
        <v>0</v>
      </c>
      <c r="Q30" s="26">
        <f t="shared" ca="1" si="75"/>
        <v>1.0690830947211422E-2</v>
      </c>
      <c r="R30" s="26">
        <f t="shared" ca="1" si="75"/>
        <v>0</v>
      </c>
      <c r="S30" s="26">
        <f t="shared" ca="1" si="75"/>
        <v>2.3263440764012239E-2</v>
      </c>
      <c r="T30" s="26">
        <f t="shared" ca="1" si="75"/>
        <v>0</v>
      </c>
      <c r="U30" s="26">
        <f t="shared" ca="1" si="75"/>
        <v>3.5912707461878204E-2</v>
      </c>
      <c r="V30" s="26">
        <f t="shared" ca="1" si="75"/>
        <v>0</v>
      </c>
      <c r="W30" s="26">
        <f t="shared" ca="1" si="75"/>
        <v>0</v>
      </c>
      <c r="X30" s="26">
        <f t="shared" ca="1" si="75"/>
        <v>4.5584646680871053E-2</v>
      </c>
      <c r="Y30" s="26">
        <f t="shared" ca="1" si="75"/>
        <v>0</v>
      </c>
      <c r="Z30" s="26">
        <f t="shared" ca="1" si="75"/>
        <v>0</v>
      </c>
      <c r="AA30" s="26">
        <f t="shared" ca="1" si="75"/>
        <v>0</v>
      </c>
      <c r="AB30" s="26">
        <f t="shared" ca="1" si="75"/>
        <v>2.5543408441729325E-3</v>
      </c>
      <c r="AC30" s="26">
        <f t="shared" ca="1" si="75"/>
        <v>0</v>
      </c>
      <c r="AD30" s="26">
        <f t="shared" ca="1" si="75"/>
        <v>4.588823541732763E-2</v>
      </c>
      <c r="AE30" s="26">
        <f t="shared" ca="1" si="75"/>
        <v>0.23150000000000001</v>
      </c>
      <c r="AF30" s="26">
        <f t="shared" ca="1" si="75"/>
        <v>0</v>
      </c>
      <c r="AG30" s="26">
        <f t="shared" ca="1" si="75"/>
        <v>8.8048975282890296E-3</v>
      </c>
      <c r="AH30" s="26">
        <f t="shared" ca="1" si="75"/>
        <v>0</v>
      </c>
      <c r="AI30" s="26">
        <f t="shared" ca="1" si="75"/>
        <v>4.7201964578062215E-2</v>
      </c>
      <c r="AJ30" s="26">
        <f t="shared" ca="1" si="75"/>
        <v>0</v>
      </c>
      <c r="AK30" s="26">
        <f t="shared" ca="1" si="75"/>
        <v>0</v>
      </c>
      <c r="AL30" s="26">
        <f t="shared" ca="1" si="75"/>
        <v>7.064284937132273E-2</v>
      </c>
      <c r="AM30" s="26">
        <f t="shared" ca="1" si="75"/>
        <v>0</v>
      </c>
      <c r="AN30" s="26">
        <f t="shared" ca="1" si="75"/>
        <v>0</v>
      </c>
      <c r="AO30" s="26">
        <f t="shared" ca="1" si="75"/>
        <v>1.0553895728818278E-3</v>
      </c>
      <c r="AP30" s="26">
        <f t="shared" ca="1" si="75"/>
        <v>0</v>
      </c>
      <c r="AQ30" s="26">
        <f t="shared" ca="1" si="75"/>
        <v>0</v>
      </c>
      <c r="AR30" s="26">
        <f t="shared" ca="1" si="75"/>
        <v>0</v>
      </c>
      <c r="AS30" s="26">
        <f t="shared" ca="1" si="75"/>
        <v>1.4386148800908898E-2</v>
      </c>
      <c r="AT30" s="26">
        <f t="shared" ca="1" si="75"/>
        <v>0.13180216109311679</v>
      </c>
      <c r="AU30" s="26">
        <f t="shared" ca="1" si="75"/>
        <v>0</v>
      </c>
      <c r="AV30" s="26">
        <f t="shared" ca="1" si="75"/>
        <v>0.23680496130864223</v>
      </c>
      <c r="AW30" s="26">
        <f t="shared" ca="1" si="75"/>
        <v>0</v>
      </c>
      <c r="AX30" s="26">
        <f t="shared" ca="1" si="75"/>
        <v>0</v>
      </c>
      <c r="AY30" s="26">
        <f t="shared" ca="1" si="75"/>
        <v>0</v>
      </c>
      <c r="AZ30" s="26">
        <f t="shared" ca="1" si="75"/>
        <v>0</v>
      </c>
      <c r="BA30" s="26">
        <f t="shared" ca="1" si="75"/>
        <v>0</v>
      </c>
      <c r="BB30" s="26">
        <f t="shared" ca="1" si="75"/>
        <v>1.5878068416237121E-3</v>
      </c>
      <c r="BC30" s="26">
        <f t="shared" ca="1" si="75"/>
        <v>0</v>
      </c>
      <c r="BD30" s="26">
        <f t="shared" ca="1" si="75"/>
        <v>0</v>
      </c>
      <c r="BE30" s="26">
        <f t="shared" ca="1" si="75"/>
        <v>0</v>
      </c>
      <c r="BF30" s="26">
        <f t="shared" ca="1" si="75"/>
        <v>0</v>
      </c>
      <c r="BG30" s="26">
        <f t="shared" ca="1" si="75"/>
        <v>0</v>
      </c>
      <c r="BH30" s="26">
        <f t="shared" ca="1" si="75"/>
        <v>0</v>
      </c>
      <c r="BI30" s="26">
        <f t="shared" ca="1" si="75"/>
        <v>0</v>
      </c>
      <c r="BJ30" s="26">
        <f t="shared" ca="1" si="75"/>
        <v>0</v>
      </c>
      <c r="BK30" s="26">
        <f t="shared" ca="1" si="75"/>
        <v>0</v>
      </c>
      <c r="BL30" s="26">
        <f t="shared" ca="1" si="75"/>
        <v>1.6921867195579929E-3</v>
      </c>
      <c r="BM30" s="26">
        <f t="shared" ca="1" si="75"/>
        <v>6.3843484042834769E-2</v>
      </c>
      <c r="BN30" s="26">
        <f t="shared" ca="1" si="75"/>
        <v>0</v>
      </c>
      <c r="BO30" s="26">
        <f t="shared" ca="1" si="75"/>
        <v>1.692186822089118E-3</v>
      </c>
      <c r="BP30" s="26">
        <f t="shared" ca="1" si="75"/>
        <v>0</v>
      </c>
      <c r="BQ30" s="26">
        <f t="shared" ref="BQ30:EB30" ca="1" si="76">HLOOKUP(BQ$10,INDIRECT(BQ$11),21,FALSE)</f>
        <v>0</v>
      </c>
      <c r="BR30" s="26">
        <f t="shared" ca="1" si="76"/>
        <v>6.6308962548466507E-2</v>
      </c>
      <c r="BS30" s="26">
        <f t="shared" ca="1" si="76"/>
        <v>5.4948028161005823E-2</v>
      </c>
      <c r="BT30" s="26">
        <f t="shared" ca="1" si="76"/>
        <v>5.4948028161005823E-2</v>
      </c>
      <c r="BU30" s="26">
        <f t="shared" ca="1" si="76"/>
        <v>0</v>
      </c>
      <c r="BV30" s="26">
        <f t="shared" ca="1" si="76"/>
        <v>0</v>
      </c>
      <c r="BW30" s="26">
        <f t="shared" ca="1" si="76"/>
        <v>0</v>
      </c>
      <c r="BX30" s="26">
        <f t="shared" ca="1" si="76"/>
        <v>0</v>
      </c>
      <c r="BY30" s="26">
        <f t="shared" ca="1" si="76"/>
        <v>0</v>
      </c>
      <c r="BZ30" s="26">
        <f t="shared" ca="1" si="76"/>
        <v>0</v>
      </c>
      <c r="CA30" s="26">
        <f t="shared" ca="1" si="76"/>
        <v>0</v>
      </c>
      <c r="CB30" s="26">
        <f t="shared" ca="1" si="76"/>
        <v>0</v>
      </c>
      <c r="CC30" s="26">
        <f t="shared" ca="1" si="76"/>
        <v>0</v>
      </c>
      <c r="CD30" s="26">
        <f t="shared" ca="1" si="76"/>
        <v>0</v>
      </c>
      <c r="CE30" s="26">
        <f t="shared" ca="1" si="76"/>
        <v>0</v>
      </c>
      <c r="CF30" s="26">
        <f t="shared" ca="1" si="76"/>
        <v>0</v>
      </c>
      <c r="CG30" s="26">
        <f t="shared" ca="1" si="76"/>
        <v>0</v>
      </c>
      <c r="CH30" s="26">
        <f t="shared" ca="1" si="76"/>
        <v>0</v>
      </c>
      <c r="CI30" s="26">
        <f t="shared" ca="1" si="76"/>
        <v>0</v>
      </c>
      <c r="CJ30" s="26">
        <f t="shared" ca="1" si="76"/>
        <v>0</v>
      </c>
      <c r="CK30" s="26">
        <f t="shared" ca="1" si="76"/>
        <v>0</v>
      </c>
      <c r="CL30" s="26">
        <f t="shared" ca="1" si="76"/>
        <v>0</v>
      </c>
      <c r="CM30" s="26">
        <f t="shared" ca="1" si="76"/>
        <v>0</v>
      </c>
      <c r="CN30" s="26">
        <f t="shared" ca="1" si="76"/>
        <v>0</v>
      </c>
      <c r="CO30" s="26">
        <f t="shared" ca="1" si="76"/>
        <v>0</v>
      </c>
      <c r="CP30" s="26">
        <f t="shared" ca="1" si="76"/>
        <v>0</v>
      </c>
      <c r="CQ30" s="26">
        <f t="shared" ca="1" si="76"/>
        <v>0</v>
      </c>
      <c r="CR30" s="26">
        <f t="shared" ca="1" si="76"/>
        <v>3.8347583171082708E-2</v>
      </c>
      <c r="CS30" s="26">
        <f t="shared" ca="1" si="76"/>
        <v>0</v>
      </c>
      <c r="CT30" s="26">
        <f t="shared" ca="1" si="76"/>
        <v>0</v>
      </c>
      <c r="CU30" s="26">
        <f t="shared" ca="1" si="76"/>
        <v>0</v>
      </c>
      <c r="CV30" s="26">
        <f t="shared" ca="1" si="76"/>
        <v>0</v>
      </c>
      <c r="CW30" s="26">
        <f t="shared" ca="1" si="76"/>
        <v>0</v>
      </c>
      <c r="CX30" s="26">
        <f t="shared" ca="1" si="76"/>
        <v>0</v>
      </c>
      <c r="CY30" s="26">
        <f t="shared" ca="1" si="76"/>
        <v>0</v>
      </c>
      <c r="CZ30" s="26">
        <f t="shared" ca="1" si="76"/>
        <v>0</v>
      </c>
      <c r="DA30" s="26">
        <f t="shared" ca="1" si="76"/>
        <v>0</v>
      </c>
      <c r="DB30" s="26">
        <f t="shared" ca="1" si="76"/>
        <v>0</v>
      </c>
      <c r="DC30" s="26">
        <f t="shared" ca="1" si="76"/>
        <v>0</v>
      </c>
      <c r="DD30" s="26">
        <f t="shared" ca="1" si="76"/>
        <v>0</v>
      </c>
      <c r="DE30" s="26">
        <f t="shared" ca="1" si="76"/>
        <v>0</v>
      </c>
      <c r="DF30" s="26">
        <f t="shared" ca="1" si="76"/>
        <v>0</v>
      </c>
      <c r="DG30" s="26">
        <f t="shared" ca="1" si="76"/>
        <v>0</v>
      </c>
      <c r="DH30" s="26">
        <f t="shared" ca="1" si="76"/>
        <v>0</v>
      </c>
      <c r="DI30" s="26">
        <f t="shared" ca="1" si="76"/>
        <v>0</v>
      </c>
      <c r="DJ30" s="26">
        <f t="shared" ca="1" si="76"/>
        <v>0</v>
      </c>
      <c r="DK30" s="26">
        <f t="shared" ca="1" si="76"/>
        <v>0</v>
      </c>
      <c r="DL30" s="26">
        <f t="shared" ca="1" si="76"/>
        <v>0</v>
      </c>
      <c r="DM30" s="26">
        <f t="shared" ca="1" si="76"/>
        <v>0</v>
      </c>
      <c r="DN30" s="26">
        <f t="shared" ca="1" si="76"/>
        <v>0</v>
      </c>
      <c r="DO30" s="26">
        <f t="shared" ca="1" si="76"/>
        <v>0</v>
      </c>
      <c r="DP30" s="26">
        <f t="shared" ca="1" si="76"/>
        <v>0</v>
      </c>
      <c r="DQ30" s="26">
        <f t="shared" ca="1" si="76"/>
        <v>0</v>
      </c>
      <c r="DR30" s="26">
        <f t="shared" ca="1" si="76"/>
        <v>0</v>
      </c>
      <c r="DS30" s="26">
        <f t="shared" ca="1" si="76"/>
        <v>0</v>
      </c>
      <c r="DT30" s="26">
        <f t="shared" ca="1" si="76"/>
        <v>0</v>
      </c>
      <c r="DU30" s="26">
        <f t="shared" ca="1" si="76"/>
        <v>0</v>
      </c>
      <c r="DV30" s="26">
        <f t="shared" ca="1" si="76"/>
        <v>0</v>
      </c>
      <c r="DW30" s="26">
        <f t="shared" ca="1" si="76"/>
        <v>0</v>
      </c>
      <c r="DX30" s="26">
        <f t="shared" ca="1" si="76"/>
        <v>0</v>
      </c>
      <c r="DY30" s="26">
        <f t="shared" ca="1" si="76"/>
        <v>0</v>
      </c>
      <c r="DZ30" s="26">
        <f t="shared" ca="1" si="76"/>
        <v>4.5888171235158585E-2</v>
      </c>
      <c r="EA30" s="26">
        <f t="shared" ca="1" si="76"/>
        <v>4.6383769631115422E-2</v>
      </c>
      <c r="EB30" s="26">
        <f t="shared" ca="1" si="76"/>
        <v>0</v>
      </c>
      <c r="EC30" s="26">
        <f t="shared" ref="EC30:GN30" ca="1" si="77">HLOOKUP(EC$10,INDIRECT(EC$11),21,FALSE)</f>
        <v>0</v>
      </c>
      <c r="ED30" s="26">
        <f t="shared" ca="1" si="77"/>
        <v>0</v>
      </c>
      <c r="EE30" s="26">
        <f t="shared" ca="1" si="77"/>
        <v>0</v>
      </c>
      <c r="EF30" s="26">
        <f t="shared" ca="1" si="77"/>
        <v>0</v>
      </c>
      <c r="EG30" s="26">
        <f t="shared" ca="1" si="77"/>
        <v>0</v>
      </c>
      <c r="EH30" s="26">
        <f t="shared" ca="1" si="77"/>
        <v>0</v>
      </c>
      <c r="EI30" s="26">
        <f t="shared" ca="1" si="77"/>
        <v>4.5888171235158585E-2</v>
      </c>
      <c r="EJ30" s="26">
        <f t="shared" ca="1" si="77"/>
        <v>4.5888104360561725E-2</v>
      </c>
      <c r="EK30" s="26">
        <f t="shared" ca="1" si="77"/>
        <v>4.5888171235158585E-2</v>
      </c>
      <c r="EL30" s="26">
        <f t="shared" ca="1" si="77"/>
        <v>4.5888171235158585E-2</v>
      </c>
      <c r="EM30" s="26">
        <f t="shared" ca="1" si="77"/>
        <v>0</v>
      </c>
      <c r="EN30" s="26">
        <f t="shared" ca="1" si="77"/>
        <v>0</v>
      </c>
      <c r="EO30" s="26">
        <f t="shared" ca="1" si="77"/>
        <v>0</v>
      </c>
      <c r="EP30" s="26">
        <f t="shared" ca="1" si="77"/>
        <v>0</v>
      </c>
      <c r="EQ30" s="26">
        <f t="shared" ca="1" si="77"/>
        <v>0</v>
      </c>
      <c r="ER30" s="26">
        <f t="shared" ca="1" si="77"/>
        <v>0</v>
      </c>
      <c r="ES30" s="26">
        <f t="shared" ca="1" si="77"/>
        <v>4.5888104360561725E-2</v>
      </c>
      <c r="ET30" s="26">
        <f t="shared" ca="1" si="77"/>
        <v>0</v>
      </c>
      <c r="EU30" s="26">
        <f t="shared" ca="1" si="77"/>
        <v>4.4461505527907216E-2</v>
      </c>
      <c r="EV30" s="26">
        <f t="shared" ca="1" si="77"/>
        <v>0</v>
      </c>
      <c r="EW30" s="26">
        <f t="shared" ca="1" si="77"/>
        <v>0</v>
      </c>
      <c r="EX30" s="26">
        <f t="shared" ca="1" si="77"/>
        <v>0</v>
      </c>
      <c r="EY30" s="26">
        <f t="shared" ca="1" si="77"/>
        <v>0</v>
      </c>
      <c r="EZ30" s="26">
        <f t="shared" ca="1" si="77"/>
        <v>0</v>
      </c>
      <c r="FA30" s="26">
        <f t="shared" ca="1" si="77"/>
        <v>0</v>
      </c>
      <c r="FB30" s="26">
        <f t="shared" ca="1" si="77"/>
        <v>0</v>
      </c>
      <c r="FC30" s="26">
        <f t="shared" ca="1" si="77"/>
        <v>0</v>
      </c>
      <c r="FD30" s="26">
        <f t="shared" ca="1" si="77"/>
        <v>3.082966079038128E-2</v>
      </c>
      <c r="FE30" s="26">
        <f t="shared" ca="1" si="77"/>
        <v>0</v>
      </c>
      <c r="FF30" s="26">
        <f t="shared" ca="1" si="77"/>
        <v>0</v>
      </c>
      <c r="FG30" s="26">
        <f t="shared" ca="1" si="77"/>
        <v>0</v>
      </c>
      <c r="FH30" s="26">
        <f t="shared" ca="1" si="77"/>
        <v>0</v>
      </c>
      <c r="FI30" s="26">
        <f t="shared" ca="1" si="77"/>
        <v>0</v>
      </c>
      <c r="FJ30" s="26">
        <f t="shared" ca="1" si="77"/>
        <v>0</v>
      </c>
      <c r="FK30" s="26">
        <f t="shared" ca="1" si="77"/>
        <v>0</v>
      </c>
      <c r="FL30" s="26">
        <f t="shared" ca="1" si="77"/>
        <v>0</v>
      </c>
      <c r="FM30" s="26">
        <f t="shared" ca="1" si="77"/>
        <v>0</v>
      </c>
      <c r="FN30" s="26">
        <f t="shared" ca="1" si="77"/>
        <v>0</v>
      </c>
      <c r="FO30" s="26">
        <f t="shared" ca="1" si="77"/>
        <v>0</v>
      </c>
      <c r="FP30" s="26">
        <f t="shared" ca="1" si="77"/>
        <v>0</v>
      </c>
      <c r="FQ30" s="26">
        <f t="shared" ca="1" si="77"/>
        <v>0</v>
      </c>
      <c r="FR30" s="26">
        <f t="shared" ca="1" si="77"/>
        <v>0</v>
      </c>
      <c r="FS30" s="26">
        <f t="shared" ca="1" si="77"/>
        <v>0</v>
      </c>
      <c r="FT30" s="26">
        <f t="shared" ca="1" si="77"/>
        <v>0</v>
      </c>
      <c r="FU30" s="26">
        <f t="shared" ca="1" si="77"/>
        <v>0</v>
      </c>
      <c r="FV30" s="26">
        <f t="shared" ca="1" si="77"/>
        <v>0</v>
      </c>
      <c r="FW30" s="26">
        <f t="shared" ca="1" si="77"/>
        <v>0</v>
      </c>
      <c r="FX30" s="26">
        <f t="shared" ca="1" si="77"/>
        <v>0</v>
      </c>
      <c r="FY30" s="26">
        <f t="shared" ca="1" si="77"/>
        <v>0</v>
      </c>
      <c r="FZ30" s="26">
        <f t="shared" ca="1" si="77"/>
        <v>0</v>
      </c>
      <c r="GA30" s="26">
        <f t="shared" ca="1" si="77"/>
        <v>0</v>
      </c>
      <c r="GB30" s="26">
        <f t="shared" ca="1" si="77"/>
        <v>0</v>
      </c>
      <c r="GC30" s="26">
        <f t="shared" ca="1" si="77"/>
        <v>0</v>
      </c>
      <c r="GD30" s="26">
        <f t="shared" ca="1" si="77"/>
        <v>0</v>
      </c>
      <c r="GE30" s="26">
        <f t="shared" ca="1" si="77"/>
        <v>0</v>
      </c>
      <c r="GF30" s="26">
        <f t="shared" ca="1" si="77"/>
        <v>0</v>
      </c>
      <c r="GG30" s="26">
        <f t="shared" ca="1" si="77"/>
        <v>0</v>
      </c>
      <c r="GH30" s="26">
        <f t="shared" ca="1" si="77"/>
        <v>0</v>
      </c>
      <c r="GI30" s="26">
        <f t="shared" ca="1" si="77"/>
        <v>0</v>
      </c>
      <c r="GJ30" s="26">
        <f t="shared" ca="1" si="77"/>
        <v>0</v>
      </c>
      <c r="GK30" s="26">
        <f t="shared" ca="1" si="77"/>
        <v>0</v>
      </c>
      <c r="GL30" s="26">
        <f t="shared" ca="1" si="77"/>
        <v>0</v>
      </c>
      <c r="GM30" s="26">
        <f t="shared" ca="1" si="77"/>
        <v>0</v>
      </c>
      <c r="GN30" s="26">
        <f t="shared" ca="1" si="77"/>
        <v>0</v>
      </c>
      <c r="GO30" s="26">
        <f t="shared" ref="GO30:HO30" ca="1" si="78">HLOOKUP(GO$10,INDIRECT(GO$11),21,FALSE)</f>
        <v>0</v>
      </c>
      <c r="GP30" s="26">
        <f t="shared" ca="1" si="78"/>
        <v>0</v>
      </c>
      <c r="GQ30" s="26">
        <f t="shared" ca="1" si="78"/>
        <v>0</v>
      </c>
      <c r="GR30" s="26">
        <f t="shared" ca="1" si="78"/>
        <v>0</v>
      </c>
      <c r="GS30" s="26">
        <f t="shared" ca="1" si="78"/>
        <v>0</v>
      </c>
      <c r="GT30" s="26">
        <f t="shared" ca="1" si="78"/>
        <v>0</v>
      </c>
      <c r="GU30" s="26">
        <f t="shared" ca="1" si="78"/>
        <v>0</v>
      </c>
      <c r="GV30" s="26">
        <f t="shared" ca="1" si="78"/>
        <v>0</v>
      </c>
      <c r="GW30" s="26">
        <f t="shared" ca="1" si="78"/>
        <v>0</v>
      </c>
      <c r="GX30" s="26">
        <f t="shared" ca="1" si="78"/>
        <v>0</v>
      </c>
      <c r="GY30" s="26">
        <f t="shared" ca="1" si="78"/>
        <v>0</v>
      </c>
      <c r="GZ30" s="26">
        <f t="shared" ca="1" si="78"/>
        <v>0</v>
      </c>
      <c r="HA30" s="26">
        <f t="shared" ca="1" si="78"/>
        <v>0</v>
      </c>
      <c r="HB30" s="26">
        <f t="shared" ca="1" si="78"/>
        <v>0</v>
      </c>
      <c r="HC30" s="26">
        <f t="shared" ca="1" si="78"/>
        <v>0</v>
      </c>
      <c r="HD30" s="26">
        <f t="shared" ca="1" si="78"/>
        <v>0</v>
      </c>
      <c r="HE30" s="26">
        <f t="shared" ca="1" si="78"/>
        <v>0</v>
      </c>
      <c r="HF30" s="26">
        <f t="shared" ca="1" si="78"/>
        <v>0</v>
      </c>
      <c r="HG30" s="26">
        <f t="shared" ca="1" si="78"/>
        <v>0</v>
      </c>
      <c r="HH30" s="26">
        <f t="shared" ca="1" si="78"/>
        <v>0</v>
      </c>
      <c r="HI30" s="26">
        <f t="shared" ca="1" si="78"/>
        <v>0</v>
      </c>
      <c r="HJ30" s="26">
        <f t="shared" ca="1" si="78"/>
        <v>0</v>
      </c>
      <c r="HK30" s="26">
        <f t="shared" ca="1" si="78"/>
        <v>0</v>
      </c>
      <c r="HL30" s="26">
        <f t="shared" ca="1" si="78"/>
        <v>0</v>
      </c>
      <c r="HM30" s="26">
        <f t="shared" ca="1" si="78"/>
        <v>0</v>
      </c>
      <c r="HN30" s="26">
        <f t="shared" ca="1" si="78"/>
        <v>0</v>
      </c>
      <c r="HO30" s="26">
        <f t="shared" ca="1" si="78"/>
        <v>0</v>
      </c>
      <c r="HP30" s="26"/>
      <c r="HQ30" s="26"/>
      <c r="HR30" s="26"/>
      <c r="HS30" s="26"/>
      <c r="HT30" s="26"/>
      <c r="HU30" s="26"/>
      <c r="HV30" s="26"/>
      <c r="HW30" s="26"/>
      <c r="HX30" s="26"/>
      <c r="HY30" s="26"/>
      <c r="HZ30" s="26"/>
    </row>
    <row r="31" spans="1:234" s="12" customFormat="1" ht="12" customHeight="1" x14ac:dyDescent="0.15">
      <c r="A31" s="17" t="s">
        <v>403</v>
      </c>
      <c r="B31" s="18"/>
      <c r="C31" s="26">
        <f ca="1">HLOOKUP(C$10,INDIRECT(C$11),22,FALSE)</f>
        <v>0</v>
      </c>
      <c r="D31" s="26">
        <f ca="1">HLOOKUP(D$10,INDIRECT(D$11),22,FALSE)</f>
        <v>2.7243545868060576E-2</v>
      </c>
      <c r="E31" s="26">
        <f t="shared" ref="E31:BP31" ca="1" si="79">HLOOKUP(E$10,INDIRECT(E$11),22,FALSE)</f>
        <v>0</v>
      </c>
      <c r="F31" s="26">
        <f t="shared" ca="1" si="79"/>
        <v>0</v>
      </c>
      <c r="G31" s="26">
        <f t="shared" ca="1" si="79"/>
        <v>0</v>
      </c>
      <c r="H31" s="26">
        <f t="shared" ca="1" si="79"/>
        <v>0</v>
      </c>
      <c r="I31" s="26">
        <f t="shared" ca="1" si="79"/>
        <v>0</v>
      </c>
      <c r="J31" s="26">
        <f t="shared" ca="1" si="79"/>
        <v>3.7977282910655968E-2</v>
      </c>
      <c r="K31" s="26">
        <f t="shared" ca="1" si="79"/>
        <v>2.7243545868060576E-2</v>
      </c>
      <c r="L31" s="26">
        <f t="shared" ca="1" si="79"/>
        <v>0</v>
      </c>
      <c r="M31" s="26">
        <f t="shared" ca="1" si="79"/>
        <v>0</v>
      </c>
      <c r="N31" s="26">
        <f t="shared" ca="1" si="79"/>
        <v>0</v>
      </c>
      <c r="O31" s="26">
        <f t="shared" ca="1" si="79"/>
        <v>0</v>
      </c>
      <c r="P31" s="26">
        <f t="shared" ca="1" si="79"/>
        <v>0</v>
      </c>
      <c r="Q31" s="26">
        <f t="shared" ca="1" si="79"/>
        <v>6.3786894293435762E-3</v>
      </c>
      <c r="R31" s="26">
        <f t="shared" ca="1" si="79"/>
        <v>0</v>
      </c>
      <c r="S31" s="26">
        <f t="shared" ca="1" si="79"/>
        <v>1.3994906569283731E-2</v>
      </c>
      <c r="T31" s="26">
        <f t="shared" ca="1" si="79"/>
        <v>0</v>
      </c>
      <c r="U31" s="26">
        <f t="shared" ca="1" si="79"/>
        <v>2.1557792186519105E-2</v>
      </c>
      <c r="V31" s="26">
        <f t="shared" ca="1" si="79"/>
        <v>0</v>
      </c>
      <c r="W31" s="26">
        <f t="shared" ca="1" si="79"/>
        <v>0</v>
      </c>
      <c r="X31" s="26">
        <f t="shared" ca="1" si="79"/>
        <v>2.7337650987587499E-2</v>
      </c>
      <c r="Y31" s="26">
        <f t="shared" ca="1" si="79"/>
        <v>0</v>
      </c>
      <c r="Z31" s="26">
        <f t="shared" ca="1" si="79"/>
        <v>0</v>
      </c>
      <c r="AA31" s="26">
        <f t="shared" ca="1" si="79"/>
        <v>0</v>
      </c>
      <c r="AB31" s="26">
        <f t="shared" ca="1" si="79"/>
        <v>1.2628061926474223E-3</v>
      </c>
      <c r="AC31" s="26">
        <f t="shared" ca="1" si="79"/>
        <v>0</v>
      </c>
      <c r="AD31" s="26">
        <f t="shared" ca="1" si="79"/>
        <v>2.7542112388930121E-2</v>
      </c>
      <c r="AE31" s="26">
        <f t="shared" ca="1" si="79"/>
        <v>0</v>
      </c>
      <c r="AF31" s="26">
        <f t="shared" ca="1" si="79"/>
        <v>0</v>
      </c>
      <c r="AG31" s="26">
        <f t="shared" ca="1" si="79"/>
        <v>4.0336112449101801E-3</v>
      </c>
      <c r="AH31" s="26">
        <f t="shared" ca="1" si="79"/>
        <v>0</v>
      </c>
      <c r="AI31" s="26">
        <f t="shared" ca="1" si="79"/>
        <v>2.17350052091085E-2</v>
      </c>
      <c r="AJ31" s="26">
        <f t="shared" ca="1" si="79"/>
        <v>0</v>
      </c>
      <c r="AK31" s="26">
        <f t="shared" ca="1" si="79"/>
        <v>0</v>
      </c>
      <c r="AL31" s="26">
        <f t="shared" ca="1" si="79"/>
        <v>3.2498165718605893E-2</v>
      </c>
      <c r="AM31" s="26">
        <f t="shared" ca="1" si="79"/>
        <v>0</v>
      </c>
      <c r="AN31" s="26">
        <f t="shared" ca="1" si="79"/>
        <v>0</v>
      </c>
      <c r="AO31" s="26">
        <f t="shared" ca="1" si="79"/>
        <v>0</v>
      </c>
      <c r="AP31" s="26">
        <f t="shared" ca="1" si="79"/>
        <v>0</v>
      </c>
      <c r="AQ31" s="26">
        <f t="shared" ca="1" si="79"/>
        <v>0</v>
      </c>
      <c r="AR31" s="26">
        <f t="shared" ca="1" si="79"/>
        <v>0</v>
      </c>
      <c r="AS31" s="26">
        <f t="shared" ca="1" si="79"/>
        <v>1.7919948134894933E-3</v>
      </c>
      <c r="AT31" s="26">
        <f t="shared" ca="1" si="79"/>
        <v>1.6417791332079778E-2</v>
      </c>
      <c r="AU31" s="26">
        <f t="shared" ca="1" si="79"/>
        <v>0</v>
      </c>
      <c r="AV31" s="26">
        <f t="shared" ca="1" si="79"/>
        <v>2.9461905976944841E-2</v>
      </c>
      <c r="AW31" s="26">
        <f t="shared" ca="1" si="79"/>
        <v>0</v>
      </c>
      <c r="AX31" s="26">
        <f t="shared" ca="1" si="79"/>
        <v>0</v>
      </c>
      <c r="AY31" s="26">
        <f t="shared" ca="1" si="79"/>
        <v>0</v>
      </c>
      <c r="AZ31" s="26">
        <f t="shared" ca="1" si="79"/>
        <v>0</v>
      </c>
      <c r="BA31" s="26">
        <f t="shared" ca="1" si="79"/>
        <v>0</v>
      </c>
      <c r="BB31" s="26">
        <f t="shared" ca="1" si="79"/>
        <v>0</v>
      </c>
      <c r="BC31" s="26">
        <f t="shared" ca="1" si="79"/>
        <v>0</v>
      </c>
      <c r="BD31" s="26">
        <f t="shared" ca="1" si="79"/>
        <v>0</v>
      </c>
      <c r="BE31" s="26">
        <f t="shared" ca="1" si="79"/>
        <v>0</v>
      </c>
      <c r="BF31" s="26">
        <f t="shared" ca="1" si="79"/>
        <v>0</v>
      </c>
      <c r="BG31" s="26">
        <f t="shared" ca="1" si="79"/>
        <v>0</v>
      </c>
      <c r="BH31" s="26">
        <f t="shared" ca="1" si="79"/>
        <v>0</v>
      </c>
      <c r="BI31" s="26">
        <f t="shared" ca="1" si="79"/>
        <v>0</v>
      </c>
      <c r="BJ31" s="26">
        <f t="shared" ca="1" si="79"/>
        <v>0</v>
      </c>
      <c r="BK31" s="26">
        <f t="shared" ca="1" si="79"/>
        <v>0</v>
      </c>
      <c r="BL31" s="26">
        <f t="shared" ca="1" si="79"/>
        <v>0</v>
      </c>
      <c r="BM31" s="26">
        <f t="shared" ca="1" si="79"/>
        <v>3.0345189768609979E-2</v>
      </c>
      <c r="BN31" s="26">
        <f t="shared" ca="1" si="79"/>
        <v>0</v>
      </c>
      <c r="BO31" s="26">
        <f t="shared" ca="1" si="79"/>
        <v>0</v>
      </c>
      <c r="BP31" s="26">
        <f t="shared" ca="1" si="79"/>
        <v>0</v>
      </c>
      <c r="BQ31" s="26">
        <f t="shared" ref="BQ31:EB31" ca="1" si="80">HLOOKUP(BQ$10,INDIRECT(BQ$11),22,FALSE)</f>
        <v>0</v>
      </c>
      <c r="BR31" s="26">
        <f t="shared" ca="1" si="80"/>
        <v>3.2142958905670892E-2</v>
      </c>
      <c r="BS31" s="26">
        <f t="shared" ca="1" si="80"/>
        <v>2.9246632924339922E-2</v>
      </c>
      <c r="BT31" s="26">
        <f t="shared" ca="1" si="80"/>
        <v>2.9246632924339922E-2</v>
      </c>
      <c r="BU31" s="26">
        <f t="shared" ca="1" si="80"/>
        <v>0</v>
      </c>
      <c r="BV31" s="26">
        <f t="shared" ca="1" si="80"/>
        <v>0</v>
      </c>
      <c r="BW31" s="26">
        <f t="shared" ca="1" si="80"/>
        <v>0</v>
      </c>
      <c r="BX31" s="26">
        <f t="shared" ca="1" si="80"/>
        <v>0</v>
      </c>
      <c r="BY31" s="26">
        <f t="shared" ca="1" si="80"/>
        <v>0</v>
      </c>
      <c r="BZ31" s="26">
        <f t="shared" ca="1" si="80"/>
        <v>0</v>
      </c>
      <c r="CA31" s="26">
        <f t="shared" ca="1" si="80"/>
        <v>0</v>
      </c>
      <c r="CB31" s="26">
        <f t="shared" ca="1" si="80"/>
        <v>0</v>
      </c>
      <c r="CC31" s="26">
        <f t="shared" ca="1" si="80"/>
        <v>0</v>
      </c>
      <c r="CD31" s="26">
        <f t="shared" ca="1" si="80"/>
        <v>0</v>
      </c>
      <c r="CE31" s="26">
        <f t="shared" ca="1" si="80"/>
        <v>0</v>
      </c>
      <c r="CF31" s="26">
        <f t="shared" ca="1" si="80"/>
        <v>0</v>
      </c>
      <c r="CG31" s="26">
        <f t="shared" ca="1" si="80"/>
        <v>0</v>
      </c>
      <c r="CH31" s="26">
        <f t="shared" ca="1" si="80"/>
        <v>0</v>
      </c>
      <c r="CI31" s="26">
        <f t="shared" ca="1" si="80"/>
        <v>0</v>
      </c>
      <c r="CJ31" s="26">
        <f t="shared" ca="1" si="80"/>
        <v>0</v>
      </c>
      <c r="CK31" s="26">
        <f t="shared" ca="1" si="80"/>
        <v>0</v>
      </c>
      <c r="CL31" s="26">
        <f t="shared" ca="1" si="80"/>
        <v>0</v>
      </c>
      <c r="CM31" s="26">
        <f t="shared" ca="1" si="80"/>
        <v>0</v>
      </c>
      <c r="CN31" s="26">
        <f t="shared" ca="1" si="80"/>
        <v>0</v>
      </c>
      <c r="CO31" s="26">
        <f t="shared" ca="1" si="80"/>
        <v>0</v>
      </c>
      <c r="CP31" s="26">
        <f t="shared" ca="1" si="80"/>
        <v>0</v>
      </c>
      <c r="CQ31" s="26">
        <f t="shared" ca="1" si="80"/>
        <v>0</v>
      </c>
      <c r="CR31" s="26">
        <f t="shared" ca="1" si="80"/>
        <v>1.7551285307147491E-2</v>
      </c>
      <c r="CS31" s="26">
        <f t="shared" ca="1" si="80"/>
        <v>0</v>
      </c>
      <c r="CT31" s="26">
        <f t="shared" ca="1" si="80"/>
        <v>0</v>
      </c>
      <c r="CU31" s="26">
        <f t="shared" ca="1" si="80"/>
        <v>0</v>
      </c>
      <c r="CV31" s="26">
        <f t="shared" ca="1" si="80"/>
        <v>0</v>
      </c>
      <c r="CW31" s="26">
        <f t="shared" ca="1" si="80"/>
        <v>0</v>
      </c>
      <c r="CX31" s="26">
        <f t="shared" ca="1" si="80"/>
        <v>0</v>
      </c>
      <c r="CY31" s="26">
        <f t="shared" ca="1" si="80"/>
        <v>0</v>
      </c>
      <c r="CZ31" s="26">
        <f t="shared" ca="1" si="80"/>
        <v>0</v>
      </c>
      <c r="DA31" s="26">
        <f t="shared" ca="1" si="80"/>
        <v>0</v>
      </c>
      <c r="DB31" s="26">
        <f t="shared" ca="1" si="80"/>
        <v>0</v>
      </c>
      <c r="DC31" s="26">
        <f t="shared" ca="1" si="80"/>
        <v>0</v>
      </c>
      <c r="DD31" s="26">
        <f t="shared" ca="1" si="80"/>
        <v>0</v>
      </c>
      <c r="DE31" s="26">
        <f t="shared" ca="1" si="80"/>
        <v>0</v>
      </c>
      <c r="DF31" s="26">
        <f t="shared" ca="1" si="80"/>
        <v>0</v>
      </c>
      <c r="DG31" s="26">
        <f t="shared" ca="1" si="80"/>
        <v>0</v>
      </c>
      <c r="DH31" s="26">
        <f t="shared" ca="1" si="80"/>
        <v>0</v>
      </c>
      <c r="DI31" s="26">
        <f t="shared" ca="1" si="80"/>
        <v>0</v>
      </c>
      <c r="DJ31" s="26">
        <f t="shared" ca="1" si="80"/>
        <v>0</v>
      </c>
      <c r="DK31" s="26">
        <f t="shared" ca="1" si="80"/>
        <v>0</v>
      </c>
      <c r="DL31" s="26">
        <f t="shared" ca="1" si="80"/>
        <v>0</v>
      </c>
      <c r="DM31" s="26">
        <f t="shared" ca="1" si="80"/>
        <v>0</v>
      </c>
      <c r="DN31" s="26">
        <f t="shared" ca="1" si="80"/>
        <v>0</v>
      </c>
      <c r="DO31" s="26">
        <f t="shared" ca="1" si="80"/>
        <v>0</v>
      </c>
      <c r="DP31" s="26">
        <f t="shared" ca="1" si="80"/>
        <v>0</v>
      </c>
      <c r="DQ31" s="26">
        <f t="shared" ca="1" si="80"/>
        <v>0</v>
      </c>
      <c r="DR31" s="26">
        <f t="shared" ca="1" si="80"/>
        <v>0</v>
      </c>
      <c r="DS31" s="26">
        <f t="shared" ca="1" si="80"/>
        <v>0</v>
      </c>
      <c r="DT31" s="26">
        <f t="shared" ca="1" si="80"/>
        <v>0</v>
      </c>
      <c r="DU31" s="26">
        <f t="shared" ca="1" si="80"/>
        <v>0</v>
      </c>
      <c r="DV31" s="26">
        <f t="shared" ca="1" si="80"/>
        <v>0</v>
      </c>
      <c r="DW31" s="26">
        <f t="shared" ca="1" si="80"/>
        <v>0</v>
      </c>
      <c r="DX31" s="26">
        <f t="shared" ca="1" si="80"/>
        <v>0</v>
      </c>
      <c r="DY31" s="26">
        <f t="shared" ca="1" si="80"/>
        <v>0</v>
      </c>
      <c r="DZ31" s="26">
        <f t="shared" ca="1" si="80"/>
        <v>2.7542076123579274E-2</v>
      </c>
      <c r="EA31" s="26">
        <f t="shared" ca="1" si="80"/>
        <v>2.7635261172857598E-2</v>
      </c>
      <c r="EB31" s="26">
        <f t="shared" ca="1" si="80"/>
        <v>0</v>
      </c>
      <c r="EC31" s="26">
        <f t="shared" ref="EC31:GN31" ca="1" si="81">HLOOKUP(EC$10,INDIRECT(EC$11),22,FALSE)</f>
        <v>0</v>
      </c>
      <c r="ED31" s="26">
        <f t="shared" ca="1" si="81"/>
        <v>0</v>
      </c>
      <c r="EE31" s="26">
        <f t="shared" ca="1" si="81"/>
        <v>0</v>
      </c>
      <c r="EF31" s="26">
        <f t="shared" ca="1" si="81"/>
        <v>0</v>
      </c>
      <c r="EG31" s="26">
        <f t="shared" ca="1" si="81"/>
        <v>0</v>
      </c>
      <c r="EH31" s="26">
        <f t="shared" ca="1" si="81"/>
        <v>0</v>
      </c>
      <c r="EI31" s="26">
        <f t="shared" ca="1" si="81"/>
        <v>2.7542076123579274E-2</v>
      </c>
      <c r="EJ31" s="26">
        <f t="shared" ca="1" si="81"/>
        <v>2.7542035702809425E-2</v>
      </c>
      <c r="EK31" s="26">
        <f t="shared" ca="1" si="81"/>
        <v>2.7542076123579274E-2</v>
      </c>
      <c r="EL31" s="26">
        <f t="shared" ca="1" si="81"/>
        <v>2.7542076123579274E-2</v>
      </c>
      <c r="EM31" s="26">
        <f t="shared" ca="1" si="81"/>
        <v>0</v>
      </c>
      <c r="EN31" s="26">
        <f t="shared" ca="1" si="81"/>
        <v>0</v>
      </c>
      <c r="EO31" s="26">
        <f t="shared" ca="1" si="81"/>
        <v>0</v>
      </c>
      <c r="EP31" s="26">
        <f t="shared" ca="1" si="81"/>
        <v>0</v>
      </c>
      <c r="EQ31" s="26">
        <f t="shared" ca="1" si="81"/>
        <v>0</v>
      </c>
      <c r="ER31" s="26">
        <f t="shared" ca="1" si="81"/>
        <v>0</v>
      </c>
      <c r="ES31" s="26">
        <f t="shared" ca="1" si="81"/>
        <v>2.7542035702809425E-2</v>
      </c>
      <c r="ET31" s="26">
        <f t="shared" ca="1" si="81"/>
        <v>0</v>
      </c>
      <c r="EU31" s="26">
        <f t="shared" ca="1" si="81"/>
        <v>2.6572554494141101E-2</v>
      </c>
      <c r="EV31" s="26">
        <f t="shared" ca="1" si="81"/>
        <v>0</v>
      </c>
      <c r="EW31" s="26">
        <f t="shared" ca="1" si="81"/>
        <v>0</v>
      </c>
      <c r="EX31" s="26">
        <f t="shared" ca="1" si="81"/>
        <v>0</v>
      </c>
      <c r="EY31" s="26">
        <f t="shared" ca="1" si="81"/>
        <v>0</v>
      </c>
      <c r="EZ31" s="26">
        <f t="shared" ca="1" si="81"/>
        <v>0</v>
      </c>
      <c r="FA31" s="26">
        <f t="shared" ca="1" si="81"/>
        <v>0</v>
      </c>
      <c r="FB31" s="26">
        <f t="shared" ca="1" si="81"/>
        <v>0</v>
      </c>
      <c r="FC31" s="26">
        <f t="shared" ca="1" si="81"/>
        <v>0</v>
      </c>
      <c r="FD31" s="26">
        <f t="shared" ca="1" si="81"/>
        <v>0</v>
      </c>
      <c r="FE31" s="26">
        <f t="shared" ca="1" si="81"/>
        <v>0</v>
      </c>
      <c r="FF31" s="26">
        <f t="shared" ca="1" si="81"/>
        <v>0</v>
      </c>
      <c r="FG31" s="26">
        <f t="shared" ca="1" si="81"/>
        <v>0</v>
      </c>
      <c r="FH31" s="26">
        <f t="shared" ca="1" si="81"/>
        <v>0</v>
      </c>
      <c r="FI31" s="26">
        <f t="shared" ca="1" si="81"/>
        <v>0</v>
      </c>
      <c r="FJ31" s="26">
        <f t="shared" ca="1" si="81"/>
        <v>0</v>
      </c>
      <c r="FK31" s="26">
        <f t="shared" ca="1" si="81"/>
        <v>0</v>
      </c>
      <c r="FL31" s="26">
        <f t="shared" ca="1" si="81"/>
        <v>0</v>
      </c>
      <c r="FM31" s="26">
        <f t="shared" ca="1" si="81"/>
        <v>0</v>
      </c>
      <c r="FN31" s="26">
        <f t="shared" ca="1" si="81"/>
        <v>0</v>
      </c>
      <c r="FO31" s="26">
        <f t="shared" ca="1" si="81"/>
        <v>0</v>
      </c>
      <c r="FP31" s="26">
        <f t="shared" ca="1" si="81"/>
        <v>0</v>
      </c>
      <c r="FQ31" s="26">
        <f t="shared" ca="1" si="81"/>
        <v>0</v>
      </c>
      <c r="FR31" s="26">
        <f t="shared" ca="1" si="81"/>
        <v>0</v>
      </c>
      <c r="FS31" s="26">
        <f t="shared" ca="1" si="81"/>
        <v>0</v>
      </c>
      <c r="FT31" s="26">
        <f t="shared" ca="1" si="81"/>
        <v>0</v>
      </c>
      <c r="FU31" s="26">
        <f t="shared" ca="1" si="81"/>
        <v>0</v>
      </c>
      <c r="FV31" s="26">
        <f t="shared" ca="1" si="81"/>
        <v>0</v>
      </c>
      <c r="FW31" s="26">
        <f t="shared" ca="1" si="81"/>
        <v>0</v>
      </c>
      <c r="FX31" s="26">
        <f t="shared" ca="1" si="81"/>
        <v>0</v>
      </c>
      <c r="FY31" s="26">
        <f t="shared" ca="1" si="81"/>
        <v>0</v>
      </c>
      <c r="FZ31" s="26">
        <f t="shared" ca="1" si="81"/>
        <v>0</v>
      </c>
      <c r="GA31" s="26">
        <f t="shared" ca="1" si="81"/>
        <v>0</v>
      </c>
      <c r="GB31" s="26">
        <f t="shared" ca="1" si="81"/>
        <v>0</v>
      </c>
      <c r="GC31" s="26">
        <f t="shared" ca="1" si="81"/>
        <v>0</v>
      </c>
      <c r="GD31" s="26">
        <f t="shared" ca="1" si="81"/>
        <v>0</v>
      </c>
      <c r="GE31" s="26">
        <f t="shared" ca="1" si="81"/>
        <v>0</v>
      </c>
      <c r="GF31" s="26">
        <f t="shared" ca="1" si="81"/>
        <v>0</v>
      </c>
      <c r="GG31" s="26">
        <f t="shared" ca="1" si="81"/>
        <v>0</v>
      </c>
      <c r="GH31" s="26">
        <f t="shared" ca="1" si="81"/>
        <v>0</v>
      </c>
      <c r="GI31" s="26">
        <f t="shared" ca="1" si="81"/>
        <v>0</v>
      </c>
      <c r="GJ31" s="26">
        <f t="shared" ca="1" si="81"/>
        <v>0</v>
      </c>
      <c r="GK31" s="26">
        <f t="shared" ca="1" si="81"/>
        <v>0</v>
      </c>
      <c r="GL31" s="26">
        <f t="shared" ca="1" si="81"/>
        <v>0</v>
      </c>
      <c r="GM31" s="26">
        <f t="shared" ca="1" si="81"/>
        <v>0</v>
      </c>
      <c r="GN31" s="26">
        <f t="shared" ca="1" si="81"/>
        <v>0</v>
      </c>
      <c r="GO31" s="26">
        <f t="shared" ref="GO31:HO31" ca="1" si="82">HLOOKUP(GO$10,INDIRECT(GO$11),22,FALSE)</f>
        <v>0</v>
      </c>
      <c r="GP31" s="26">
        <f t="shared" ca="1" si="82"/>
        <v>0</v>
      </c>
      <c r="GQ31" s="26">
        <f t="shared" ca="1" si="82"/>
        <v>0</v>
      </c>
      <c r="GR31" s="26">
        <f t="shared" ca="1" si="82"/>
        <v>0</v>
      </c>
      <c r="GS31" s="26">
        <f t="shared" ca="1" si="82"/>
        <v>0</v>
      </c>
      <c r="GT31" s="26">
        <f t="shared" ca="1" si="82"/>
        <v>0</v>
      </c>
      <c r="GU31" s="26">
        <f t="shared" ca="1" si="82"/>
        <v>0</v>
      </c>
      <c r="GV31" s="26">
        <f t="shared" ca="1" si="82"/>
        <v>0</v>
      </c>
      <c r="GW31" s="26">
        <f t="shared" ca="1" si="82"/>
        <v>0</v>
      </c>
      <c r="GX31" s="26">
        <f t="shared" ca="1" si="82"/>
        <v>0</v>
      </c>
      <c r="GY31" s="26">
        <f t="shared" ca="1" si="82"/>
        <v>0</v>
      </c>
      <c r="GZ31" s="26">
        <f t="shared" ca="1" si="82"/>
        <v>0</v>
      </c>
      <c r="HA31" s="26">
        <f t="shared" ca="1" si="82"/>
        <v>0</v>
      </c>
      <c r="HB31" s="26">
        <f t="shared" ca="1" si="82"/>
        <v>0</v>
      </c>
      <c r="HC31" s="26">
        <f t="shared" ca="1" si="82"/>
        <v>0</v>
      </c>
      <c r="HD31" s="26">
        <f t="shared" ca="1" si="82"/>
        <v>0</v>
      </c>
      <c r="HE31" s="26">
        <f t="shared" ca="1" si="82"/>
        <v>0</v>
      </c>
      <c r="HF31" s="26">
        <f t="shared" ca="1" si="82"/>
        <v>0</v>
      </c>
      <c r="HG31" s="26">
        <f t="shared" ca="1" si="82"/>
        <v>0</v>
      </c>
      <c r="HH31" s="26">
        <f t="shared" ca="1" si="82"/>
        <v>0</v>
      </c>
      <c r="HI31" s="26">
        <f t="shared" ca="1" si="82"/>
        <v>0</v>
      </c>
      <c r="HJ31" s="26">
        <f t="shared" ca="1" si="82"/>
        <v>0</v>
      </c>
      <c r="HK31" s="26">
        <f t="shared" ca="1" si="82"/>
        <v>0</v>
      </c>
      <c r="HL31" s="26">
        <f t="shared" ca="1" si="82"/>
        <v>0</v>
      </c>
      <c r="HM31" s="26">
        <f t="shared" ca="1" si="82"/>
        <v>0</v>
      </c>
      <c r="HN31" s="26">
        <f t="shared" ca="1" si="82"/>
        <v>0</v>
      </c>
      <c r="HO31" s="26">
        <f t="shared" ca="1" si="82"/>
        <v>0</v>
      </c>
      <c r="HP31" s="26"/>
      <c r="HQ31" s="26"/>
      <c r="HR31" s="26"/>
      <c r="HS31" s="26"/>
      <c r="HT31" s="26"/>
      <c r="HU31" s="26"/>
      <c r="HV31" s="26"/>
      <c r="HW31" s="26"/>
      <c r="HX31" s="26"/>
      <c r="HY31" s="26"/>
      <c r="HZ31" s="26"/>
    </row>
    <row r="32" spans="1:234" s="12" customFormat="1" ht="12" customHeight="1" x14ac:dyDescent="0.15">
      <c r="A32" s="17" t="s">
        <v>465</v>
      </c>
      <c r="B32" s="18"/>
      <c r="C32" s="26">
        <f ca="1">HLOOKUP(C$10,INDIRECT(C$11),23,FALSE)</f>
        <v>0</v>
      </c>
      <c r="D32" s="26">
        <f ca="1">HLOOKUP(D$10,INDIRECT(D$11),23,FALSE)</f>
        <v>0</v>
      </c>
      <c r="E32" s="26">
        <f t="shared" ref="E32:BP32" ca="1" si="83">HLOOKUP(E$10,INDIRECT(E$11),23,FALSE)</f>
        <v>0</v>
      </c>
      <c r="F32" s="26">
        <f t="shared" ca="1" si="83"/>
        <v>0</v>
      </c>
      <c r="G32" s="26">
        <f t="shared" ca="1" si="83"/>
        <v>0</v>
      </c>
      <c r="H32" s="26">
        <f t="shared" ca="1" si="83"/>
        <v>0</v>
      </c>
      <c r="I32" s="26">
        <f t="shared" ca="1" si="83"/>
        <v>0</v>
      </c>
      <c r="J32" s="26">
        <f t="shared" ca="1" si="83"/>
        <v>0</v>
      </c>
      <c r="K32" s="26">
        <f t="shared" ca="1" si="83"/>
        <v>0</v>
      </c>
      <c r="L32" s="26">
        <f t="shared" ca="1" si="83"/>
        <v>0</v>
      </c>
      <c r="M32" s="26">
        <f t="shared" ca="1" si="83"/>
        <v>0</v>
      </c>
      <c r="N32" s="26">
        <f t="shared" ca="1" si="83"/>
        <v>0</v>
      </c>
      <c r="O32" s="26">
        <f t="shared" ca="1" si="83"/>
        <v>0</v>
      </c>
      <c r="P32" s="26">
        <f t="shared" ca="1" si="83"/>
        <v>0</v>
      </c>
      <c r="Q32" s="26">
        <f t="shared" ca="1" si="83"/>
        <v>0</v>
      </c>
      <c r="R32" s="26">
        <f t="shared" ca="1" si="83"/>
        <v>0</v>
      </c>
      <c r="S32" s="26">
        <f t="shared" ca="1" si="83"/>
        <v>0</v>
      </c>
      <c r="T32" s="26">
        <f t="shared" ca="1" si="83"/>
        <v>0</v>
      </c>
      <c r="U32" s="26">
        <f t="shared" ca="1" si="83"/>
        <v>0</v>
      </c>
      <c r="V32" s="26">
        <f t="shared" ca="1" si="83"/>
        <v>0</v>
      </c>
      <c r="W32" s="26">
        <f t="shared" ca="1" si="83"/>
        <v>0</v>
      </c>
      <c r="X32" s="26">
        <f t="shared" ca="1" si="83"/>
        <v>0</v>
      </c>
      <c r="Y32" s="26">
        <f t="shared" ca="1" si="83"/>
        <v>0</v>
      </c>
      <c r="Z32" s="26">
        <f t="shared" ca="1" si="83"/>
        <v>0</v>
      </c>
      <c r="AA32" s="26">
        <f t="shared" ca="1" si="83"/>
        <v>0</v>
      </c>
      <c r="AB32" s="26">
        <f t="shared" ca="1" si="83"/>
        <v>0</v>
      </c>
      <c r="AC32" s="26">
        <f t="shared" ca="1" si="83"/>
        <v>0</v>
      </c>
      <c r="AD32" s="26">
        <f t="shared" ca="1" si="83"/>
        <v>0</v>
      </c>
      <c r="AE32" s="26">
        <f t="shared" ca="1" si="83"/>
        <v>0</v>
      </c>
      <c r="AF32" s="26">
        <f t="shared" ca="1" si="83"/>
        <v>0</v>
      </c>
      <c r="AG32" s="26">
        <f t="shared" ca="1" si="83"/>
        <v>0</v>
      </c>
      <c r="AH32" s="26">
        <f t="shared" ca="1" si="83"/>
        <v>0</v>
      </c>
      <c r="AI32" s="26">
        <f t="shared" ca="1" si="83"/>
        <v>0</v>
      </c>
      <c r="AJ32" s="26">
        <f t="shared" ca="1" si="83"/>
        <v>0</v>
      </c>
      <c r="AK32" s="26">
        <f t="shared" ca="1" si="83"/>
        <v>0</v>
      </c>
      <c r="AL32" s="26">
        <f t="shared" ca="1" si="83"/>
        <v>0</v>
      </c>
      <c r="AM32" s="26">
        <f t="shared" ca="1" si="83"/>
        <v>0</v>
      </c>
      <c r="AN32" s="26">
        <f t="shared" ca="1" si="83"/>
        <v>0</v>
      </c>
      <c r="AO32" s="26">
        <f t="shared" ca="1" si="83"/>
        <v>0</v>
      </c>
      <c r="AP32" s="26">
        <f t="shared" ca="1" si="83"/>
        <v>0</v>
      </c>
      <c r="AQ32" s="26">
        <f t="shared" ca="1" si="83"/>
        <v>0</v>
      </c>
      <c r="AR32" s="26">
        <f t="shared" ca="1" si="83"/>
        <v>0</v>
      </c>
      <c r="AS32" s="26">
        <f t="shared" ca="1" si="83"/>
        <v>0</v>
      </c>
      <c r="AT32" s="26">
        <f t="shared" ca="1" si="83"/>
        <v>0</v>
      </c>
      <c r="AU32" s="26">
        <f t="shared" ca="1" si="83"/>
        <v>0</v>
      </c>
      <c r="AV32" s="26">
        <f t="shared" ca="1" si="83"/>
        <v>0</v>
      </c>
      <c r="AW32" s="26">
        <f t="shared" ca="1" si="83"/>
        <v>0</v>
      </c>
      <c r="AX32" s="26">
        <f t="shared" ca="1" si="83"/>
        <v>0</v>
      </c>
      <c r="AY32" s="26">
        <f t="shared" ca="1" si="83"/>
        <v>0</v>
      </c>
      <c r="AZ32" s="26">
        <f t="shared" ca="1" si="83"/>
        <v>0</v>
      </c>
      <c r="BA32" s="26">
        <f t="shared" ca="1" si="83"/>
        <v>0</v>
      </c>
      <c r="BB32" s="26">
        <f t="shared" ca="1" si="83"/>
        <v>0</v>
      </c>
      <c r="BC32" s="26">
        <f t="shared" ca="1" si="83"/>
        <v>0</v>
      </c>
      <c r="BD32" s="26">
        <f t="shared" ca="1" si="83"/>
        <v>0</v>
      </c>
      <c r="BE32" s="26">
        <f t="shared" ca="1" si="83"/>
        <v>0</v>
      </c>
      <c r="BF32" s="26">
        <f t="shared" ca="1" si="83"/>
        <v>0</v>
      </c>
      <c r="BG32" s="26">
        <f t="shared" ca="1" si="83"/>
        <v>0</v>
      </c>
      <c r="BH32" s="26">
        <f t="shared" ca="1" si="83"/>
        <v>0</v>
      </c>
      <c r="BI32" s="26">
        <f t="shared" ca="1" si="83"/>
        <v>0</v>
      </c>
      <c r="BJ32" s="26">
        <f t="shared" ca="1" si="83"/>
        <v>0</v>
      </c>
      <c r="BK32" s="26">
        <f t="shared" ca="1" si="83"/>
        <v>0</v>
      </c>
      <c r="BL32" s="26">
        <f t="shared" ca="1" si="83"/>
        <v>0</v>
      </c>
      <c r="BM32" s="26">
        <f t="shared" ca="1" si="83"/>
        <v>4.5810013277344006E-2</v>
      </c>
      <c r="BN32" s="26">
        <f t="shared" ca="1" si="83"/>
        <v>0</v>
      </c>
      <c r="BO32" s="26">
        <f t="shared" ca="1" si="83"/>
        <v>0</v>
      </c>
      <c r="BP32" s="26">
        <f t="shared" ca="1" si="83"/>
        <v>1.8908941281631876E-2</v>
      </c>
      <c r="BQ32" s="26">
        <f t="shared" ref="BQ32:EB32" ca="1" si="84">HLOOKUP(BQ$10,INDIRECT(BQ$11),23,FALSE)</f>
        <v>1.8908941539784216E-2</v>
      </c>
      <c r="BR32" s="26">
        <f t="shared" ca="1" si="84"/>
        <v>6.6740749995068439E-3</v>
      </c>
      <c r="BS32" s="26">
        <f t="shared" ca="1" si="84"/>
        <v>3.203293726701638E-3</v>
      </c>
      <c r="BT32" s="26">
        <f t="shared" ca="1" si="84"/>
        <v>3.203293726701638E-3</v>
      </c>
      <c r="BU32" s="26">
        <f t="shared" ca="1" si="84"/>
        <v>0</v>
      </c>
      <c r="BV32" s="26">
        <f t="shared" ca="1" si="84"/>
        <v>0</v>
      </c>
      <c r="BW32" s="26">
        <f t="shared" ca="1" si="84"/>
        <v>0</v>
      </c>
      <c r="BX32" s="26">
        <f t="shared" ca="1" si="84"/>
        <v>0</v>
      </c>
      <c r="BY32" s="26">
        <f t="shared" ca="1" si="84"/>
        <v>0</v>
      </c>
      <c r="BZ32" s="26">
        <f t="shared" ca="1" si="84"/>
        <v>0</v>
      </c>
      <c r="CA32" s="26">
        <f t="shared" ca="1" si="84"/>
        <v>0</v>
      </c>
      <c r="CB32" s="26">
        <f t="shared" ca="1" si="84"/>
        <v>0</v>
      </c>
      <c r="CC32" s="26">
        <f t="shared" ca="1" si="84"/>
        <v>0</v>
      </c>
      <c r="CD32" s="26">
        <f t="shared" ca="1" si="84"/>
        <v>0</v>
      </c>
      <c r="CE32" s="26">
        <f t="shared" ca="1" si="84"/>
        <v>0</v>
      </c>
      <c r="CF32" s="26">
        <f t="shared" ca="1" si="84"/>
        <v>0</v>
      </c>
      <c r="CG32" s="26">
        <f t="shared" ca="1" si="84"/>
        <v>0</v>
      </c>
      <c r="CH32" s="26">
        <f t="shared" ca="1" si="84"/>
        <v>0</v>
      </c>
      <c r="CI32" s="26">
        <f t="shared" ca="1" si="84"/>
        <v>1.5488809128432893E-3</v>
      </c>
      <c r="CJ32" s="26">
        <f t="shared" ca="1" si="84"/>
        <v>0</v>
      </c>
      <c r="CK32" s="26">
        <f t="shared" ca="1" si="84"/>
        <v>0</v>
      </c>
      <c r="CL32" s="26">
        <f t="shared" ca="1" si="84"/>
        <v>1.534080230029895E-3</v>
      </c>
      <c r="CM32" s="26">
        <f t="shared" ca="1" si="84"/>
        <v>0</v>
      </c>
      <c r="CN32" s="26">
        <f t="shared" ca="1" si="84"/>
        <v>0</v>
      </c>
      <c r="CO32" s="26">
        <f t="shared" ca="1" si="84"/>
        <v>1.534080230029895E-3</v>
      </c>
      <c r="CP32" s="26">
        <f t="shared" ca="1" si="84"/>
        <v>0</v>
      </c>
      <c r="CQ32" s="26">
        <f t="shared" ca="1" si="84"/>
        <v>0</v>
      </c>
      <c r="CR32" s="26">
        <f t="shared" ca="1" si="84"/>
        <v>0.60921583566127713</v>
      </c>
      <c r="CS32" s="26">
        <f t="shared" ca="1" si="84"/>
        <v>0</v>
      </c>
      <c r="CT32" s="26">
        <f t="shared" ca="1" si="84"/>
        <v>0</v>
      </c>
      <c r="CU32" s="26">
        <f t="shared" ca="1" si="84"/>
        <v>0</v>
      </c>
      <c r="CV32" s="26">
        <f t="shared" ca="1" si="84"/>
        <v>0</v>
      </c>
      <c r="CW32" s="26">
        <f t="shared" ca="1" si="84"/>
        <v>0</v>
      </c>
      <c r="CX32" s="26">
        <f t="shared" ca="1" si="84"/>
        <v>0</v>
      </c>
      <c r="CY32" s="26">
        <f t="shared" ca="1" si="84"/>
        <v>0</v>
      </c>
      <c r="CZ32" s="26">
        <f t="shared" ca="1" si="84"/>
        <v>0</v>
      </c>
      <c r="DA32" s="26">
        <f t="shared" ca="1" si="84"/>
        <v>0</v>
      </c>
      <c r="DB32" s="26">
        <f t="shared" ca="1" si="84"/>
        <v>0</v>
      </c>
      <c r="DC32" s="26">
        <f t="shared" ca="1" si="84"/>
        <v>0</v>
      </c>
      <c r="DD32" s="26">
        <f t="shared" ca="1" si="84"/>
        <v>0</v>
      </c>
      <c r="DE32" s="26">
        <f t="shared" ca="1" si="84"/>
        <v>0</v>
      </c>
      <c r="DF32" s="26">
        <f t="shared" ca="1" si="84"/>
        <v>0</v>
      </c>
      <c r="DG32" s="26">
        <f t="shared" ca="1" si="84"/>
        <v>0</v>
      </c>
      <c r="DH32" s="26">
        <f t="shared" ca="1" si="84"/>
        <v>0</v>
      </c>
      <c r="DI32" s="26">
        <f t="shared" ca="1" si="84"/>
        <v>0</v>
      </c>
      <c r="DJ32" s="26">
        <f t="shared" ca="1" si="84"/>
        <v>0</v>
      </c>
      <c r="DK32" s="26">
        <f t="shared" ca="1" si="84"/>
        <v>0</v>
      </c>
      <c r="DL32" s="26">
        <f t="shared" ca="1" si="84"/>
        <v>0</v>
      </c>
      <c r="DM32" s="26">
        <f t="shared" ca="1" si="84"/>
        <v>0</v>
      </c>
      <c r="DN32" s="26">
        <f t="shared" ca="1" si="84"/>
        <v>0</v>
      </c>
      <c r="DO32" s="26">
        <f t="shared" ca="1" si="84"/>
        <v>0</v>
      </c>
      <c r="DP32" s="26">
        <f t="shared" ca="1" si="84"/>
        <v>0</v>
      </c>
      <c r="DQ32" s="26">
        <f t="shared" ca="1" si="84"/>
        <v>0</v>
      </c>
      <c r="DR32" s="26">
        <f t="shared" ca="1" si="84"/>
        <v>0</v>
      </c>
      <c r="DS32" s="26">
        <f t="shared" ca="1" si="84"/>
        <v>0</v>
      </c>
      <c r="DT32" s="26">
        <f t="shared" ca="1" si="84"/>
        <v>0</v>
      </c>
      <c r="DU32" s="26">
        <f t="shared" ca="1" si="84"/>
        <v>0</v>
      </c>
      <c r="DV32" s="26">
        <f t="shared" ca="1" si="84"/>
        <v>0</v>
      </c>
      <c r="DW32" s="26">
        <f t="shared" ca="1" si="84"/>
        <v>0</v>
      </c>
      <c r="DX32" s="26">
        <f t="shared" ca="1" si="84"/>
        <v>0</v>
      </c>
      <c r="DY32" s="26">
        <f t="shared" ca="1" si="84"/>
        <v>0</v>
      </c>
      <c r="DZ32" s="26">
        <f t="shared" ca="1" si="84"/>
        <v>0</v>
      </c>
      <c r="EA32" s="26">
        <f t="shared" ca="1" si="84"/>
        <v>0</v>
      </c>
      <c r="EB32" s="26">
        <f t="shared" ca="1" si="84"/>
        <v>0</v>
      </c>
      <c r="EC32" s="26">
        <f t="shared" ref="EC32:GN32" ca="1" si="85">HLOOKUP(EC$10,INDIRECT(EC$11),23,FALSE)</f>
        <v>0</v>
      </c>
      <c r="ED32" s="26">
        <f t="shared" ca="1" si="85"/>
        <v>0</v>
      </c>
      <c r="EE32" s="26">
        <f t="shared" ca="1" si="85"/>
        <v>0</v>
      </c>
      <c r="EF32" s="26">
        <f t="shared" ca="1" si="85"/>
        <v>0</v>
      </c>
      <c r="EG32" s="26">
        <f t="shared" ca="1" si="85"/>
        <v>0</v>
      </c>
      <c r="EH32" s="26">
        <f t="shared" ca="1" si="85"/>
        <v>0</v>
      </c>
      <c r="EI32" s="26">
        <f t="shared" ca="1" si="85"/>
        <v>0</v>
      </c>
      <c r="EJ32" s="26">
        <f t="shared" ca="1" si="85"/>
        <v>0</v>
      </c>
      <c r="EK32" s="26">
        <f t="shared" ca="1" si="85"/>
        <v>0</v>
      </c>
      <c r="EL32" s="26">
        <f t="shared" ca="1" si="85"/>
        <v>0</v>
      </c>
      <c r="EM32" s="26">
        <f t="shared" ca="1" si="85"/>
        <v>0</v>
      </c>
      <c r="EN32" s="26">
        <f t="shared" ca="1" si="85"/>
        <v>0</v>
      </c>
      <c r="EO32" s="26">
        <f t="shared" ca="1" si="85"/>
        <v>0</v>
      </c>
      <c r="EP32" s="26">
        <f t="shared" ca="1" si="85"/>
        <v>0</v>
      </c>
      <c r="EQ32" s="26">
        <f t="shared" ca="1" si="85"/>
        <v>0</v>
      </c>
      <c r="ER32" s="26">
        <f t="shared" ca="1" si="85"/>
        <v>0</v>
      </c>
      <c r="ES32" s="26">
        <f t="shared" ca="1" si="85"/>
        <v>0</v>
      </c>
      <c r="ET32" s="26">
        <f t="shared" ca="1" si="85"/>
        <v>0</v>
      </c>
      <c r="EU32" s="26">
        <f t="shared" ca="1" si="85"/>
        <v>0</v>
      </c>
      <c r="EV32" s="26">
        <f t="shared" ca="1" si="85"/>
        <v>0</v>
      </c>
      <c r="EW32" s="26">
        <f t="shared" ca="1" si="85"/>
        <v>0</v>
      </c>
      <c r="EX32" s="26">
        <f t="shared" ca="1" si="85"/>
        <v>0</v>
      </c>
      <c r="EY32" s="26">
        <f t="shared" ca="1" si="85"/>
        <v>0</v>
      </c>
      <c r="EZ32" s="26">
        <f t="shared" ca="1" si="85"/>
        <v>0</v>
      </c>
      <c r="FA32" s="26">
        <f t="shared" ca="1" si="85"/>
        <v>0</v>
      </c>
      <c r="FB32" s="26">
        <f t="shared" ca="1" si="85"/>
        <v>0</v>
      </c>
      <c r="FC32" s="26">
        <f t="shared" ca="1" si="85"/>
        <v>0</v>
      </c>
      <c r="FD32" s="26">
        <f t="shared" ca="1" si="85"/>
        <v>0</v>
      </c>
      <c r="FE32" s="26">
        <f t="shared" ca="1" si="85"/>
        <v>0</v>
      </c>
      <c r="FF32" s="26">
        <f t="shared" ca="1" si="85"/>
        <v>0</v>
      </c>
      <c r="FG32" s="26">
        <f t="shared" ca="1" si="85"/>
        <v>0</v>
      </c>
      <c r="FH32" s="26">
        <f t="shared" ca="1" si="85"/>
        <v>0</v>
      </c>
      <c r="FI32" s="26">
        <f t="shared" ca="1" si="85"/>
        <v>0</v>
      </c>
      <c r="FJ32" s="26">
        <f t="shared" ca="1" si="85"/>
        <v>0</v>
      </c>
      <c r="FK32" s="26">
        <f t="shared" ca="1" si="85"/>
        <v>0</v>
      </c>
      <c r="FL32" s="26">
        <f t="shared" ca="1" si="85"/>
        <v>0</v>
      </c>
      <c r="FM32" s="26">
        <f t="shared" ca="1" si="85"/>
        <v>0</v>
      </c>
      <c r="FN32" s="26">
        <f t="shared" ca="1" si="85"/>
        <v>0</v>
      </c>
      <c r="FO32" s="26">
        <f t="shared" ca="1" si="85"/>
        <v>0</v>
      </c>
      <c r="FP32" s="26">
        <f t="shared" ca="1" si="85"/>
        <v>0</v>
      </c>
      <c r="FQ32" s="26">
        <f t="shared" ca="1" si="85"/>
        <v>0</v>
      </c>
      <c r="FR32" s="26">
        <f t="shared" ca="1" si="85"/>
        <v>0</v>
      </c>
      <c r="FS32" s="26">
        <f t="shared" ca="1" si="85"/>
        <v>0</v>
      </c>
      <c r="FT32" s="26">
        <f t="shared" ca="1" si="85"/>
        <v>0</v>
      </c>
      <c r="FU32" s="26">
        <f t="shared" ca="1" si="85"/>
        <v>0</v>
      </c>
      <c r="FV32" s="26">
        <f t="shared" ca="1" si="85"/>
        <v>0</v>
      </c>
      <c r="FW32" s="26">
        <f t="shared" ca="1" si="85"/>
        <v>0</v>
      </c>
      <c r="FX32" s="26">
        <f t="shared" ca="1" si="85"/>
        <v>0</v>
      </c>
      <c r="FY32" s="26">
        <f t="shared" ca="1" si="85"/>
        <v>0</v>
      </c>
      <c r="FZ32" s="26">
        <f t="shared" ca="1" si="85"/>
        <v>0</v>
      </c>
      <c r="GA32" s="26">
        <f t="shared" ca="1" si="85"/>
        <v>0</v>
      </c>
      <c r="GB32" s="26">
        <f t="shared" ca="1" si="85"/>
        <v>0</v>
      </c>
      <c r="GC32" s="26">
        <f t="shared" ca="1" si="85"/>
        <v>0</v>
      </c>
      <c r="GD32" s="26">
        <f t="shared" ca="1" si="85"/>
        <v>0</v>
      </c>
      <c r="GE32" s="26">
        <f t="shared" ca="1" si="85"/>
        <v>0</v>
      </c>
      <c r="GF32" s="26">
        <f t="shared" ca="1" si="85"/>
        <v>0</v>
      </c>
      <c r="GG32" s="26">
        <f t="shared" ca="1" si="85"/>
        <v>0</v>
      </c>
      <c r="GH32" s="26">
        <f t="shared" ca="1" si="85"/>
        <v>0</v>
      </c>
      <c r="GI32" s="26">
        <f t="shared" ca="1" si="85"/>
        <v>0</v>
      </c>
      <c r="GJ32" s="26">
        <f t="shared" ca="1" si="85"/>
        <v>0</v>
      </c>
      <c r="GK32" s="26">
        <f t="shared" ca="1" si="85"/>
        <v>0</v>
      </c>
      <c r="GL32" s="26">
        <f t="shared" ca="1" si="85"/>
        <v>0</v>
      </c>
      <c r="GM32" s="26">
        <f t="shared" ca="1" si="85"/>
        <v>0</v>
      </c>
      <c r="GN32" s="26">
        <f t="shared" ca="1" si="85"/>
        <v>0</v>
      </c>
      <c r="GO32" s="26">
        <f t="shared" ref="GO32:HO32" ca="1" si="86">HLOOKUP(GO$10,INDIRECT(GO$11),23,FALSE)</f>
        <v>0</v>
      </c>
      <c r="GP32" s="26">
        <f t="shared" ca="1" si="86"/>
        <v>0</v>
      </c>
      <c r="GQ32" s="26">
        <f t="shared" ca="1" si="86"/>
        <v>0</v>
      </c>
      <c r="GR32" s="26">
        <f t="shared" ca="1" si="86"/>
        <v>0</v>
      </c>
      <c r="GS32" s="26">
        <f t="shared" ca="1" si="86"/>
        <v>0</v>
      </c>
      <c r="GT32" s="26">
        <f t="shared" ca="1" si="86"/>
        <v>0</v>
      </c>
      <c r="GU32" s="26">
        <f t="shared" ca="1" si="86"/>
        <v>0</v>
      </c>
      <c r="GV32" s="26">
        <f t="shared" ca="1" si="86"/>
        <v>0</v>
      </c>
      <c r="GW32" s="26">
        <f t="shared" ca="1" si="86"/>
        <v>0</v>
      </c>
      <c r="GX32" s="26">
        <f t="shared" ca="1" si="86"/>
        <v>0</v>
      </c>
      <c r="GY32" s="26">
        <f t="shared" ca="1" si="86"/>
        <v>0</v>
      </c>
      <c r="GZ32" s="26">
        <f t="shared" ca="1" si="86"/>
        <v>0</v>
      </c>
      <c r="HA32" s="26">
        <f t="shared" ca="1" si="86"/>
        <v>0</v>
      </c>
      <c r="HB32" s="26">
        <f t="shared" ca="1" si="86"/>
        <v>0</v>
      </c>
      <c r="HC32" s="26">
        <f t="shared" ca="1" si="86"/>
        <v>0</v>
      </c>
      <c r="HD32" s="26">
        <f t="shared" ca="1" si="86"/>
        <v>0</v>
      </c>
      <c r="HE32" s="26">
        <f t="shared" ca="1" si="86"/>
        <v>0</v>
      </c>
      <c r="HF32" s="26">
        <f t="shared" ca="1" si="86"/>
        <v>0</v>
      </c>
      <c r="HG32" s="26">
        <f t="shared" ca="1" si="86"/>
        <v>0</v>
      </c>
      <c r="HH32" s="26">
        <f t="shared" ca="1" si="86"/>
        <v>0</v>
      </c>
      <c r="HI32" s="26">
        <f t="shared" ca="1" si="86"/>
        <v>0</v>
      </c>
      <c r="HJ32" s="26">
        <f t="shared" ca="1" si="86"/>
        <v>0</v>
      </c>
      <c r="HK32" s="26">
        <f t="shared" ca="1" si="86"/>
        <v>0</v>
      </c>
      <c r="HL32" s="26">
        <f t="shared" ca="1" si="86"/>
        <v>0</v>
      </c>
      <c r="HM32" s="26">
        <f t="shared" ca="1" si="86"/>
        <v>0</v>
      </c>
      <c r="HN32" s="26">
        <f t="shared" ca="1" si="86"/>
        <v>0</v>
      </c>
      <c r="HO32" s="26">
        <f t="shared" ca="1" si="86"/>
        <v>0</v>
      </c>
      <c r="HP32" s="26"/>
      <c r="HQ32" s="26"/>
      <c r="HR32" s="26"/>
      <c r="HS32" s="26"/>
      <c r="HT32" s="26"/>
      <c r="HU32" s="26"/>
      <c r="HV32" s="26"/>
      <c r="HW32" s="26"/>
      <c r="HX32" s="26"/>
      <c r="HY32" s="26"/>
      <c r="HZ32" s="26"/>
    </row>
    <row r="33" spans="1:234" s="12" customFormat="1" ht="12" customHeight="1" x14ac:dyDescent="0.15">
      <c r="A33" s="17" t="s">
        <v>178</v>
      </c>
      <c r="B33" s="18"/>
      <c r="C33" s="26">
        <f ca="1">HLOOKUP(C$10,INDIRECT(C$11),24,FALSE)</f>
        <v>0.99899849778081262</v>
      </c>
      <c r="D33" s="26">
        <f ca="1">HLOOKUP(D$10,INDIRECT(D$11),24,FALSE)</f>
        <v>0</v>
      </c>
      <c r="E33" s="26">
        <f t="shared" ref="E33:BP33" ca="1" si="87">HLOOKUP(E$10,INDIRECT(E$11),24,FALSE)</f>
        <v>0</v>
      </c>
      <c r="F33" s="26">
        <f t="shared" ca="1" si="87"/>
        <v>0</v>
      </c>
      <c r="G33" s="26">
        <f t="shared" ca="1" si="87"/>
        <v>0</v>
      </c>
      <c r="H33" s="26">
        <f t="shared" ca="1" si="87"/>
        <v>6.4792677881420372E-3</v>
      </c>
      <c r="I33" s="26">
        <f t="shared" ca="1" si="87"/>
        <v>0</v>
      </c>
      <c r="J33" s="26">
        <f t="shared" ca="1" si="87"/>
        <v>0</v>
      </c>
      <c r="K33" s="26">
        <f t="shared" ca="1" si="87"/>
        <v>0</v>
      </c>
      <c r="L33" s="26">
        <f t="shared" ca="1" si="87"/>
        <v>0</v>
      </c>
      <c r="M33" s="26">
        <f t="shared" ca="1" si="87"/>
        <v>0.21423123872036295</v>
      </c>
      <c r="N33" s="26">
        <f t="shared" ca="1" si="87"/>
        <v>0</v>
      </c>
      <c r="O33" s="26">
        <f t="shared" ca="1" si="87"/>
        <v>0</v>
      </c>
      <c r="P33" s="26">
        <f t="shared" ca="1" si="87"/>
        <v>0</v>
      </c>
      <c r="Q33" s="26">
        <f t="shared" ca="1" si="87"/>
        <v>0</v>
      </c>
      <c r="R33" s="26">
        <f t="shared" ca="1" si="87"/>
        <v>0</v>
      </c>
      <c r="S33" s="26">
        <f t="shared" ca="1" si="87"/>
        <v>0</v>
      </c>
      <c r="T33" s="26">
        <f t="shared" ca="1" si="87"/>
        <v>0</v>
      </c>
      <c r="U33" s="26">
        <f t="shared" ca="1" si="87"/>
        <v>0</v>
      </c>
      <c r="V33" s="26">
        <f t="shared" ca="1" si="87"/>
        <v>0</v>
      </c>
      <c r="W33" s="26">
        <f t="shared" ca="1" si="87"/>
        <v>0</v>
      </c>
      <c r="X33" s="26">
        <f t="shared" ca="1" si="87"/>
        <v>0</v>
      </c>
      <c r="Y33" s="26">
        <f t="shared" ca="1" si="87"/>
        <v>0</v>
      </c>
      <c r="Z33" s="26">
        <f t="shared" ca="1" si="87"/>
        <v>0</v>
      </c>
      <c r="AA33" s="26">
        <f t="shared" ca="1" si="87"/>
        <v>0</v>
      </c>
      <c r="AB33" s="26">
        <f t="shared" ca="1" si="87"/>
        <v>0</v>
      </c>
      <c r="AC33" s="26">
        <f t="shared" ca="1" si="87"/>
        <v>0</v>
      </c>
      <c r="AD33" s="26">
        <f t="shared" ca="1" si="87"/>
        <v>0</v>
      </c>
      <c r="AE33" s="26">
        <f t="shared" ca="1" si="87"/>
        <v>0</v>
      </c>
      <c r="AF33" s="26">
        <f t="shared" ca="1" si="87"/>
        <v>0</v>
      </c>
      <c r="AG33" s="26">
        <f t="shared" ca="1" si="87"/>
        <v>0</v>
      </c>
      <c r="AH33" s="26">
        <f t="shared" ca="1" si="87"/>
        <v>0</v>
      </c>
      <c r="AI33" s="26">
        <f t="shared" ca="1" si="87"/>
        <v>0</v>
      </c>
      <c r="AJ33" s="26">
        <f t="shared" ca="1" si="87"/>
        <v>0</v>
      </c>
      <c r="AK33" s="26">
        <f t="shared" ca="1" si="87"/>
        <v>0</v>
      </c>
      <c r="AL33" s="26">
        <f t="shared" ca="1" si="87"/>
        <v>0</v>
      </c>
      <c r="AM33" s="26">
        <f t="shared" ca="1" si="87"/>
        <v>0</v>
      </c>
      <c r="AN33" s="26">
        <f t="shared" ca="1" si="87"/>
        <v>0</v>
      </c>
      <c r="AO33" s="26">
        <f t="shared" ca="1" si="87"/>
        <v>0</v>
      </c>
      <c r="AP33" s="26">
        <f t="shared" ca="1" si="87"/>
        <v>0</v>
      </c>
      <c r="AQ33" s="26">
        <f t="shared" ca="1" si="87"/>
        <v>0</v>
      </c>
      <c r="AR33" s="26">
        <f t="shared" ca="1" si="87"/>
        <v>0</v>
      </c>
      <c r="AS33" s="26">
        <f t="shared" ca="1" si="87"/>
        <v>0</v>
      </c>
      <c r="AT33" s="26">
        <f t="shared" ca="1" si="87"/>
        <v>0</v>
      </c>
      <c r="AU33" s="26">
        <f t="shared" ca="1" si="87"/>
        <v>0</v>
      </c>
      <c r="AV33" s="26">
        <f t="shared" ca="1" si="87"/>
        <v>0</v>
      </c>
      <c r="AW33" s="26">
        <f t="shared" ca="1" si="87"/>
        <v>0</v>
      </c>
      <c r="AX33" s="26">
        <f t="shared" ca="1" si="87"/>
        <v>0</v>
      </c>
      <c r="AY33" s="26">
        <f t="shared" ca="1" si="87"/>
        <v>0</v>
      </c>
      <c r="AZ33" s="26">
        <f t="shared" ca="1" si="87"/>
        <v>0</v>
      </c>
      <c r="BA33" s="26">
        <f t="shared" ca="1" si="87"/>
        <v>0</v>
      </c>
      <c r="BB33" s="26">
        <f t="shared" ca="1" si="87"/>
        <v>0</v>
      </c>
      <c r="BC33" s="26">
        <f t="shared" ca="1" si="87"/>
        <v>0</v>
      </c>
      <c r="BD33" s="26">
        <f t="shared" ca="1" si="87"/>
        <v>0</v>
      </c>
      <c r="BE33" s="26">
        <f t="shared" ca="1" si="87"/>
        <v>0</v>
      </c>
      <c r="BF33" s="26">
        <f t="shared" ca="1" si="87"/>
        <v>0</v>
      </c>
      <c r="BG33" s="26">
        <f t="shared" ca="1" si="87"/>
        <v>0</v>
      </c>
      <c r="BH33" s="26">
        <f t="shared" ca="1" si="87"/>
        <v>0</v>
      </c>
      <c r="BI33" s="26">
        <f t="shared" ca="1" si="87"/>
        <v>0</v>
      </c>
      <c r="BJ33" s="26">
        <f t="shared" ca="1" si="87"/>
        <v>0</v>
      </c>
      <c r="BK33" s="26">
        <f t="shared" ca="1" si="87"/>
        <v>0</v>
      </c>
      <c r="BL33" s="26">
        <f t="shared" ca="1" si="87"/>
        <v>0</v>
      </c>
      <c r="BM33" s="26">
        <f t="shared" ca="1" si="87"/>
        <v>0</v>
      </c>
      <c r="BN33" s="26">
        <f t="shared" ca="1" si="87"/>
        <v>0</v>
      </c>
      <c r="BO33" s="26">
        <f t="shared" ca="1" si="87"/>
        <v>0</v>
      </c>
      <c r="BP33" s="26">
        <f t="shared" ca="1" si="87"/>
        <v>0</v>
      </c>
      <c r="BQ33" s="26">
        <f t="shared" ref="BQ33:EB33" ca="1" si="88">HLOOKUP(BQ$10,INDIRECT(BQ$11),24,FALSE)</f>
        <v>0</v>
      </c>
      <c r="BR33" s="26">
        <f t="shared" ca="1" si="88"/>
        <v>0</v>
      </c>
      <c r="BS33" s="26">
        <f t="shared" ca="1" si="88"/>
        <v>0</v>
      </c>
      <c r="BT33" s="26">
        <f t="shared" ca="1" si="88"/>
        <v>0</v>
      </c>
      <c r="BU33" s="26">
        <f t="shared" ca="1" si="88"/>
        <v>0</v>
      </c>
      <c r="BV33" s="26">
        <f t="shared" ca="1" si="88"/>
        <v>0</v>
      </c>
      <c r="BW33" s="26">
        <f t="shared" ca="1" si="88"/>
        <v>0</v>
      </c>
      <c r="BX33" s="26">
        <f t="shared" ca="1" si="88"/>
        <v>0</v>
      </c>
      <c r="BY33" s="26">
        <f t="shared" ca="1" si="88"/>
        <v>0</v>
      </c>
      <c r="BZ33" s="26">
        <f t="shared" ca="1" si="88"/>
        <v>0.214</v>
      </c>
      <c r="CA33" s="26">
        <f t="shared" ca="1" si="88"/>
        <v>0</v>
      </c>
      <c r="CB33" s="26">
        <f t="shared" ca="1" si="88"/>
        <v>0</v>
      </c>
      <c r="CC33" s="26">
        <f t="shared" ca="1" si="88"/>
        <v>0</v>
      </c>
      <c r="CD33" s="26">
        <f t="shared" ca="1" si="88"/>
        <v>0</v>
      </c>
      <c r="CE33" s="26">
        <f t="shared" ca="1" si="88"/>
        <v>0</v>
      </c>
      <c r="CF33" s="26">
        <f t="shared" ca="1" si="88"/>
        <v>0</v>
      </c>
      <c r="CG33" s="26">
        <f t="shared" ca="1" si="88"/>
        <v>0</v>
      </c>
      <c r="CH33" s="26">
        <f t="shared" ca="1" si="88"/>
        <v>6.2057790984783569E-2</v>
      </c>
      <c r="CI33" s="26">
        <f t="shared" ca="1" si="88"/>
        <v>6.0325123648242961E-2</v>
      </c>
      <c r="CJ33" s="26">
        <f t="shared" ca="1" si="88"/>
        <v>7.4485661985079735E-2</v>
      </c>
      <c r="CK33" s="26">
        <f t="shared" ca="1" si="88"/>
        <v>0</v>
      </c>
      <c r="CL33" s="26">
        <f t="shared" ca="1" si="88"/>
        <v>6.0343369149061792E-2</v>
      </c>
      <c r="CM33" s="26">
        <f t="shared" ca="1" si="88"/>
        <v>7.3075876307109267E-2</v>
      </c>
      <c r="CN33" s="26">
        <f t="shared" ca="1" si="88"/>
        <v>0</v>
      </c>
      <c r="CO33" s="26">
        <f t="shared" ca="1" si="88"/>
        <v>6.0343369149061792E-2</v>
      </c>
      <c r="CP33" s="26">
        <f t="shared" ca="1" si="88"/>
        <v>7.3075863028961144E-2</v>
      </c>
      <c r="CQ33" s="26">
        <f t="shared" ca="1" si="88"/>
        <v>0</v>
      </c>
      <c r="CR33" s="26">
        <f t="shared" ca="1" si="88"/>
        <v>0</v>
      </c>
      <c r="CS33" s="26">
        <f t="shared" ca="1" si="88"/>
        <v>0.7467913679952245</v>
      </c>
      <c r="CT33" s="26">
        <f t="shared" ca="1" si="88"/>
        <v>7.3075833827313044E-2</v>
      </c>
      <c r="CU33" s="26">
        <f t="shared" ca="1" si="88"/>
        <v>7.1425628578316538E-2</v>
      </c>
      <c r="CV33" s="26">
        <f t="shared" ca="1" si="88"/>
        <v>0</v>
      </c>
      <c r="CW33" s="26">
        <f t="shared" ca="1" si="88"/>
        <v>0</v>
      </c>
      <c r="CX33" s="26">
        <f t="shared" ca="1" si="88"/>
        <v>8.2569835095641878E-2</v>
      </c>
      <c r="CY33" s="26">
        <f t="shared" ca="1" si="88"/>
        <v>0</v>
      </c>
      <c r="CZ33" s="26">
        <f t="shared" ca="1" si="88"/>
        <v>0</v>
      </c>
      <c r="DA33" s="26">
        <f t="shared" ca="1" si="88"/>
        <v>0</v>
      </c>
      <c r="DB33" s="26">
        <f t="shared" ca="1" si="88"/>
        <v>0</v>
      </c>
      <c r="DC33" s="26">
        <f t="shared" ca="1" si="88"/>
        <v>0</v>
      </c>
      <c r="DD33" s="26">
        <f t="shared" ca="1" si="88"/>
        <v>0</v>
      </c>
      <c r="DE33" s="26">
        <f t="shared" ca="1" si="88"/>
        <v>0</v>
      </c>
      <c r="DF33" s="26">
        <f t="shared" ca="1" si="88"/>
        <v>0</v>
      </c>
      <c r="DG33" s="26">
        <f t="shared" ca="1" si="88"/>
        <v>0</v>
      </c>
      <c r="DH33" s="26">
        <f t="shared" ca="1" si="88"/>
        <v>0</v>
      </c>
      <c r="DI33" s="26">
        <f t="shared" ca="1" si="88"/>
        <v>0</v>
      </c>
      <c r="DJ33" s="26">
        <f t="shared" ca="1" si="88"/>
        <v>0</v>
      </c>
      <c r="DK33" s="26">
        <f t="shared" ca="1" si="88"/>
        <v>0</v>
      </c>
      <c r="DL33" s="26">
        <f t="shared" ca="1" si="88"/>
        <v>0</v>
      </c>
      <c r="DM33" s="26">
        <f t="shared" ca="1" si="88"/>
        <v>0</v>
      </c>
      <c r="DN33" s="26">
        <f t="shared" ca="1" si="88"/>
        <v>0</v>
      </c>
      <c r="DO33" s="26">
        <f t="shared" ca="1" si="88"/>
        <v>0</v>
      </c>
      <c r="DP33" s="26">
        <f t="shared" ca="1" si="88"/>
        <v>0</v>
      </c>
      <c r="DQ33" s="26">
        <f t="shared" ca="1" si="88"/>
        <v>0</v>
      </c>
      <c r="DR33" s="26">
        <f t="shared" ca="1" si="88"/>
        <v>0</v>
      </c>
      <c r="DS33" s="26">
        <f t="shared" ca="1" si="88"/>
        <v>0</v>
      </c>
      <c r="DT33" s="26">
        <f t="shared" ca="1" si="88"/>
        <v>0</v>
      </c>
      <c r="DU33" s="26">
        <f t="shared" ca="1" si="88"/>
        <v>0</v>
      </c>
      <c r="DV33" s="26">
        <f t="shared" ca="1" si="88"/>
        <v>0</v>
      </c>
      <c r="DW33" s="26">
        <f t="shared" ca="1" si="88"/>
        <v>0</v>
      </c>
      <c r="DX33" s="26">
        <f t="shared" ca="1" si="88"/>
        <v>0</v>
      </c>
      <c r="DY33" s="26">
        <f t="shared" ca="1" si="88"/>
        <v>0</v>
      </c>
      <c r="DZ33" s="26">
        <f t="shared" ca="1" si="88"/>
        <v>0</v>
      </c>
      <c r="EA33" s="26">
        <f t="shared" ca="1" si="88"/>
        <v>0</v>
      </c>
      <c r="EB33" s="26">
        <f t="shared" ca="1" si="88"/>
        <v>0</v>
      </c>
      <c r="EC33" s="26">
        <f t="shared" ref="EC33:GN33" ca="1" si="89">HLOOKUP(EC$10,INDIRECT(EC$11),24,FALSE)</f>
        <v>0</v>
      </c>
      <c r="ED33" s="26">
        <f t="shared" ca="1" si="89"/>
        <v>0</v>
      </c>
      <c r="EE33" s="26">
        <f t="shared" ca="1" si="89"/>
        <v>0</v>
      </c>
      <c r="EF33" s="26">
        <f t="shared" ca="1" si="89"/>
        <v>0</v>
      </c>
      <c r="EG33" s="26">
        <f t="shared" ca="1" si="89"/>
        <v>0</v>
      </c>
      <c r="EH33" s="26">
        <f t="shared" ca="1" si="89"/>
        <v>0</v>
      </c>
      <c r="EI33" s="26">
        <f t="shared" ca="1" si="89"/>
        <v>0</v>
      </c>
      <c r="EJ33" s="26">
        <f t="shared" ca="1" si="89"/>
        <v>0</v>
      </c>
      <c r="EK33" s="26">
        <f t="shared" ca="1" si="89"/>
        <v>0</v>
      </c>
      <c r="EL33" s="26">
        <f t="shared" ca="1" si="89"/>
        <v>0</v>
      </c>
      <c r="EM33" s="26">
        <f t="shared" ca="1" si="89"/>
        <v>0</v>
      </c>
      <c r="EN33" s="26">
        <f t="shared" ca="1" si="89"/>
        <v>0</v>
      </c>
      <c r="EO33" s="26">
        <f t="shared" ca="1" si="89"/>
        <v>0</v>
      </c>
      <c r="EP33" s="26">
        <f t="shared" ca="1" si="89"/>
        <v>0</v>
      </c>
      <c r="EQ33" s="26">
        <f t="shared" ca="1" si="89"/>
        <v>0</v>
      </c>
      <c r="ER33" s="26">
        <f t="shared" ca="1" si="89"/>
        <v>0</v>
      </c>
      <c r="ES33" s="26">
        <f t="shared" ca="1" si="89"/>
        <v>0</v>
      </c>
      <c r="ET33" s="26">
        <f t="shared" ca="1" si="89"/>
        <v>0</v>
      </c>
      <c r="EU33" s="26">
        <f t="shared" ca="1" si="89"/>
        <v>0</v>
      </c>
      <c r="EV33" s="26">
        <f t="shared" ca="1" si="89"/>
        <v>0</v>
      </c>
      <c r="EW33" s="26">
        <f t="shared" ca="1" si="89"/>
        <v>0</v>
      </c>
      <c r="EX33" s="26">
        <f t="shared" ca="1" si="89"/>
        <v>0</v>
      </c>
      <c r="EY33" s="26">
        <f t="shared" ca="1" si="89"/>
        <v>0</v>
      </c>
      <c r="EZ33" s="26">
        <f t="shared" ca="1" si="89"/>
        <v>0</v>
      </c>
      <c r="FA33" s="26">
        <f t="shared" ca="1" si="89"/>
        <v>0</v>
      </c>
      <c r="FB33" s="26">
        <f t="shared" ca="1" si="89"/>
        <v>0</v>
      </c>
      <c r="FC33" s="26">
        <f t="shared" ca="1" si="89"/>
        <v>0</v>
      </c>
      <c r="FD33" s="26">
        <f t="shared" ca="1" si="89"/>
        <v>0</v>
      </c>
      <c r="FE33" s="26">
        <f t="shared" ca="1" si="89"/>
        <v>0</v>
      </c>
      <c r="FF33" s="26">
        <f t="shared" ca="1" si="89"/>
        <v>0</v>
      </c>
      <c r="FG33" s="26">
        <f t="shared" ca="1" si="89"/>
        <v>0</v>
      </c>
      <c r="FH33" s="26">
        <f t="shared" ca="1" si="89"/>
        <v>0</v>
      </c>
      <c r="FI33" s="26">
        <f t="shared" ca="1" si="89"/>
        <v>0</v>
      </c>
      <c r="FJ33" s="26">
        <f t="shared" ca="1" si="89"/>
        <v>0</v>
      </c>
      <c r="FK33" s="26">
        <f t="shared" ca="1" si="89"/>
        <v>0</v>
      </c>
      <c r="FL33" s="26">
        <f t="shared" ca="1" si="89"/>
        <v>0</v>
      </c>
      <c r="FM33" s="26">
        <f t="shared" ca="1" si="89"/>
        <v>0</v>
      </c>
      <c r="FN33" s="26">
        <f t="shared" ca="1" si="89"/>
        <v>0</v>
      </c>
      <c r="FO33" s="26">
        <f t="shared" ca="1" si="89"/>
        <v>0</v>
      </c>
      <c r="FP33" s="26">
        <f t="shared" ca="1" si="89"/>
        <v>0</v>
      </c>
      <c r="FQ33" s="26">
        <f t="shared" ca="1" si="89"/>
        <v>0</v>
      </c>
      <c r="FR33" s="26">
        <f t="shared" ca="1" si="89"/>
        <v>0</v>
      </c>
      <c r="FS33" s="26">
        <f t="shared" ca="1" si="89"/>
        <v>0</v>
      </c>
      <c r="FT33" s="26">
        <f t="shared" ca="1" si="89"/>
        <v>0</v>
      </c>
      <c r="FU33" s="26">
        <f t="shared" ca="1" si="89"/>
        <v>0</v>
      </c>
      <c r="FV33" s="26">
        <f t="shared" ca="1" si="89"/>
        <v>0</v>
      </c>
      <c r="FW33" s="26">
        <f t="shared" ca="1" si="89"/>
        <v>0</v>
      </c>
      <c r="FX33" s="26">
        <f t="shared" ca="1" si="89"/>
        <v>0</v>
      </c>
      <c r="FY33" s="26">
        <f t="shared" ca="1" si="89"/>
        <v>0</v>
      </c>
      <c r="FZ33" s="26">
        <f t="shared" ca="1" si="89"/>
        <v>0</v>
      </c>
      <c r="GA33" s="26">
        <f t="shared" ca="1" si="89"/>
        <v>0</v>
      </c>
      <c r="GB33" s="26">
        <f t="shared" ca="1" si="89"/>
        <v>0</v>
      </c>
      <c r="GC33" s="26">
        <f t="shared" ca="1" si="89"/>
        <v>0</v>
      </c>
      <c r="GD33" s="26">
        <f t="shared" ca="1" si="89"/>
        <v>0</v>
      </c>
      <c r="GE33" s="26">
        <f t="shared" ca="1" si="89"/>
        <v>0</v>
      </c>
      <c r="GF33" s="26">
        <f t="shared" ca="1" si="89"/>
        <v>0</v>
      </c>
      <c r="GG33" s="26">
        <f t="shared" ca="1" si="89"/>
        <v>0</v>
      </c>
      <c r="GH33" s="26">
        <f t="shared" ca="1" si="89"/>
        <v>0</v>
      </c>
      <c r="GI33" s="26">
        <f t="shared" ca="1" si="89"/>
        <v>0</v>
      </c>
      <c r="GJ33" s="26">
        <f t="shared" ca="1" si="89"/>
        <v>0</v>
      </c>
      <c r="GK33" s="26">
        <f t="shared" ca="1" si="89"/>
        <v>0</v>
      </c>
      <c r="GL33" s="26">
        <f t="shared" ca="1" si="89"/>
        <v>0</v>
      </c>
      <c r="GM33" s="26">
        <f t="shared" ca="1" si="89"/>
        <v>0</v>
      </c>
      <c r="GN33" s="26">
        <f t="shared" ca="1" si="89"/>
        <v>0</v>
      </c>
      <c r="GO33" s="26">
        <f t="shared" ref="GO33:HO33" ca="1" si="90">HLOOKUP(GO$10,INDIRECT(GO$11),24,FALSE)</f>
        <v>0</v>
      </c>
      <c r="GP33" s="26">
        <f t="shared" ca="1" si="90"/>
        <v>0</v>
      </c>
      <c r="GQ33" s="26">
        <f t="shared" ca="1" si="90"/>
        <v>0</v>
      </c>
      <c r="GR33" s="26">
        <f t="shared" ca="1" si="90"/>
        <v>0</v>
      </c>
      <c r="GS33" s="26">
        <f t="shared" ca="1" si="90"/>
        <v>0</v>
      </c>
      <c r="GT33" s="26">
        <f t="shared" ca="1" si="90"/>
        <v>0</v>
      </c>
      <c r="GU33" s="26">
        <f t="shared" ca="1" si="90"/>
        <v>0</v>
      </c>
      <c r="GV33" s="26">
        <f t="shared" ca="1" si="90"/>
        <v>0</v>
      </c>
      <c r="GW33" s="26">
        <f t="shared" ca="1" si="90"/>
        <v>0</v>
      </c>
      <c r="GX33" s="26">
        <f t="shared" ca="1" si="90"/>
        <v>0</v>
      </c>
      <c r="GY33" s="26">
        <f t="shared" ca="1" si="90"/>
        <v>0</v>
      </c>
      <c r="GZ33" s="26">
        <f t="shared" ca="1" si="90"/>
        <v>0</v>
      </c>
      <c r="HA33" s="26">
        <f t="shared" ca="1" si="90"/>
        <v>0</v>
      </c>
      <c r="HB33" s="26">
        <f t="shared" ca="1" si="90"/>
        <v>0</v>
      </c>
      <c r="HC33" s="26">
        <f t="shared" ca="1" si="90"/>
        <v>0</v>
      </c>
      <c r="HD33" s="26">
        <f t="shared" ca="1" si="90"/>
        <v>0</v>
      </c>
      <c r="HE33" s="26">
        <f t="shared" ca="1" si="90"/>
        <v>0</v>
      </c>
      <c r="HF33" s="26">
        <f t="shared" ca="1" si="90"/>
        <v>0</v>
      </c>
      <c r="HG33" s="26">
        <f t="shared" ca="1" si="90"/>
        <v>0</v>
      </c>
      <c r="HH33" s="26">
        <f t="shared" ca="1" si="90"/>
        <v>0</v>
      </c>
      <c r="HI33" s="26">
        <f t="shared" ca="1" si="90"/>
        <v>0</v>
      </c>
      <c r="HJ33" s="26">
        <f t="shared" ca="1" si="90"/>
        <v>0</v>
      </c>
      <c r="HK33" s="26">
        <f t="shared" ca="1" si="90"/>
        <v>0</v>
      </c>
      <c r="HL33" s="26">
        <f t="shared" ca="1" si="90"/>
        <v>0</v>
      </c>
      <c r="HM33" s="26">
        <f t="shared" ca="1" si="90"/>
        <v>0</v>
      </c>
      <c r="HN33" s="26">
        <f t="shared" ca="1" si="90"/>
        <v>0</v>
      </c>
      <c r="HO33" s="26">
        <f t="shared" ca="1" si="90"/>
        <v>0</v>
      </c>
      <c r="HP33" s="26"/>
      <c r="HQ33" s="26"/>
      <c r="HR33" s="26"/>
      <c r="HS33" s="26"/>
      <c r="HT33" s="26"/>
      <c r="HU33" s="26"/>
      <c r="HV33" s="26"/>
      <c r="HW33" s="26"/>
      <c r="HX33" s="26"/>
      <c r="HY33" s="26"/>
      <c r="HZ33" s="26"/>
    </row>
    <row r="34" spans="1:234" s="12" customFormat="1" ht="12" customHeight="1" x14ac:dyDescent="0.15">
      <c r="A34" s="17" t="s">
        <v>179</v>
      </c>
      <c r="B34" s="18"/>
      <c r="C34" s="26">
        <f ca="1">HLOOKUP(C$10,INDIRECT(C$11),25,FALSE)</f>
        <v>0</v>
      </c>
      <c r="D34" s="26">
        <f ca="1">HLOOKUP(D$10,INDIRECT(D$11),25,FALSE)</f>
        <v>0.30214030662594971</v>
      </c>
      <c r="E34" s="26">
        <f t="shared" ref="E34:BP34" ca="1" si="91">HLOOKUP(E$10,INDIRECT(E$11),25,FALSE)</f>
        <v>0.60082655306892352</v>
      </c>
      <c r="F34" s="26">
        <f t="shared" ca="1" si="91"/>
        <v>0.86163225304575031</v>
      </c>
      <c r="G34" s="26">
        <f t="shared" ca="1" si="91"/>
        <v>0.89391012328509645</v>
      </c>
      <c r="H34" s="26">
        <f t="shared" ca="1" si="91"/>
        <v>0</v>
      </c>
      <c r="I34" s="26">
        <f t="shared" ca="1" si="91"/>
        <v>0.77894713987009456</v>
      </c>
      <c r="J34" s="26">
        <f t="shared" ca="1" si="91"/>
        <v>0.11163401910038176</v>
      </c>
      <c r="K34" s="26">
        <f t="shared" ca="1" si="91"/>
        <v>0.30214030662594971</v>
      </c>
      <c r="L34" s="26">
        <f t="shared" ca="1" si="91"/>
        <v>0.96064878479266225</v>
      </c>
      <c r="M34" s="26">
        <f t="shared" ca="1" si="91"/>
        <v>0.69210620014383561</v>
      </c>
      <c r="N34" s="26">
        <f t="shared" ca="1" si="91"/>
        <v>0</v>
      </c>
      <c r="O34" s="26">
        <f t="shared" ca="1" si="91"/>
        <v>0.77540888002975117</v>
      </c>
      <c r="P34" s="26">
        <f t="shared" ca="1" si="91"/>
        <v>0.57971693386099421</v>
      </c>
      <c r="Q34" s="26">
        <f t="shared" ca="1" si="91"/>
        <v>0.58723814936853147</v>
      </c>
      <c r="R34" s="26">
        <f t="shared" ca="1" si="91"/>
        <v>0.81281776060557576</v>
      </c>
      <c r="S34" s="26">
        <f t="shared" ca="1" si="91"/>
        <v>0.31576497506195556</v>
      </c>
      <c r="T34" s="26">
        <f t="shared" ca="1" si="91"/>
        <v>0.69483280784052937</v>
      </c>
      <c r="U34" s="26">
        <f t="shared" ca="1" si="91"/>
        <v>0.10773472703141519</v>
      </c>
      <c r="V34" s="26">
        <f t="shared" ca="1" si="91"/>
        <v>0.49678666170160846</v>
      </c>
      <c r="W34" s="26">
        <f t="shared" ca="1" si="91"/>
        <v>0.49678665234137498</v>
      </c>
      <c r="X34" s="26">
        <f t="shared" ca="1" si="91"/>
        <v>2.5961061380369859E-3</v>
      </c>
      <c r="Y34" s="26">
        <f t="shared" ca="1" si="91"/>
        <v>0.96064877557866013</v>
      </c>
      <c r="Z34" s="26">
        <f t="shared" ca="1" si="91"/>
        <v>2.9999999999999996E-3</v>
      </c>
      <c r="AA34" s="26">
        <f t="shared" ca="1" si="91"/>
        <v>3.0000000000000001E-3</v>
      </c>
      <c r="AB34" s="26">
        <f t="shared" ca="1" si="91"/>
        <v>0.85398494817818282</v>
      </c>
      <c r="AC34" s="26">
        <f t="shared" ca="1" si="91"/>
        <v>0.35007498721402047</v>
      </c>
      <c r="AD34" s="26">
        <f t="shared" ca="1" si="91"/>
        <v>0</v>
      </c>
      <c r="AE34" s="26">
        <f t="shared" ca="1" si="91"/>
        <v>0</v>
      </c>
      <c r="AF34" s="26">
        <f t="shared" ca="1" si="91"/>
        <v>0.55076174118692456</v>
      </c>
      <c r="AG34" s="26">
        <f t="shared" ca="1" si="91"/>
        <v>0.7174770066587145</v>
      </c>
      <c r="AH34" s="26">
        <f t="shared" ca="1" si="91"/>
        <v>0.82789286890746561</v>
      </c>
      <c r="AI34" s="26">
        <f t="shared" ca="1" si="91"/>
        <v>0.2316992856079774</v>
      </c>
      <c r="AJ34" s="26">
        <f t="shared" ca="1" si="91"/>
        <v>0.67933031401303412</v>
      </c>
      <c r="AK34" s="26">
        <f t="shared" ca="1" si="91"/>
        <v>0.81743497214917205</v>
      </c>
      <c r="AL34" s="26">
        <f t="shared" ca="1" si="91"/>
        <v>8.0792074788464813E-3</v>
      </c>
      <c r="AM34" s="26">
        <f t="shared" ca="1" si="91"/>
        <v>0.49971358032467666</v>
      </c>
      <c r="AN34" s="26">
        <f t="shared" ca="1" si="91"/>
        <v>0.84987477508530151</v>
      </c>
      <c r="AO34" s="26">
        <f t="shared" ca="1" si="91"/>
        <v>0.85146755702094534</v>
      </c>
      <c r="AP34" s="26">
        <f t="shared" ca="1" si="91"/>
        <v>0.85196292052967038</v>
      </c>
      <c r="AQ34" s="26">
        <f t="shared" ca="1" si="91"/>
        <v>0.49974634110320276</v>
      </c>
      <c r="AR34" s="26">
        <f t="shared" ca="1" si="91"/>
        <v>0.49974634110320276</v>
      </c>
      <c r="AS34" s="26">
        <f t="shared" ca="1" si="91"/>
        <v>3.7548756501053146E-2</v>
      </c>
      <c r="AT34" s="26">
        <f t="shared" ca="1" si="91"/>
        <v>0.3440119605106095</v>
      </c>
      <c r="AU34" s="26">
        <f t="shared" ca="1" si="91"/>
        <v>3.9875572591148371E-2</v>
      </c>
      <c r="AV34" s="26">
        <f t="shared" ca="1" si="91"/>
        <v>1.5540355139732908E-3</v>
      </c>
      <c r="AW34" s="26">
        <f t="shared" ca="1" si="91"/>
        <v>0.49974629455669306</v>
      </c>
      <c r="AX34" s="26">
        <f t="shared" ca="1" si="91"/>
        <v>0.49974639279378985</v>
      </c>
      <c r="AY34" s="26">
        <f t="shared" ca="1" si="91"/>
        <v>0.89197860962566855</v>
      </c>
      <c r="AZ34" s="26">
        <f t="shared" ca="1" si="91"/>
        <v>0.11207832232263901</v>
      </c>
      <c r="BA34" s="26">
        <f t="shared" ca="1" si="91"/>
        <v>0.89391012528068747</v>
      </c>
      <c r="BB34" s="26">
        <f t="shared" ca="1" si="91"/>
        <v>0.11374990670702832</v>
      </c>
      <c r="BC34" s="26">
        <f t="shared" ca="1" si="91"/>
        <v>0</v>
      </c>
      <c r="BD34" s="26">
        <f t="shared" ca="1" si="91"/>
        <v>0.69675223106934037</v>
      </c>
      <c r="BE34" s="26">
        <f t="shared" ca="1" si="91"/>
        <v>0.94961000171390342</v>
      </c>
      <c r="BF34" s="26">
        <f t="shared" ca="1" si="91"/>
        <v>0.94332124407874729</v>
      </c>
      <c r="BG34" s="26">
        <f t="shared" ca="1" si="91"/>
        <v>0.94332124819334073</v>
      </c>
      <c r="BH34" s="26">
        <f t="shared" ca="1" si="91"/>
        <v>0.94332124233358061</v>
      </c>
      <c r="BI34" s="26">
        <f t="shared" ca="1" si="91"/>
        <v>0.94733808824968258</v>
      </c>
      <c r="BJ34" s="26">
        <f t="shared" ca="1" si="91"/>
        <v>0.94733771631001085</v>
      </c>
      <c r="BK34" s="26">
        <f t="shared" ca="1" si="91"/>
        <v>0.96064877863531239</v>
      </c>
      <c r="BL34" s="26">
        <f t="shared" ca="1" si="91"/>
        <v>0.12122762333847767</v>
      </c>
      <c r="BM34" s="26">
        <f t="shared" ca="1" si="91"/>
        <v>2.9345683169113543E-2</v>
      </c>
      <c r="BN34" s="26">
        <f t="shared" ca="1" si="91"/>
        <v>3.0000000000000001E-3</v>
      </c>
      <c r="BO34" s="26">
        <f t="shared" ca="1" si="91"/>
        <v>0.12122761113440444</v>
      </c>
      <c r="BP34" s="26">
        <f t="shared" ca="1" si="91"/>
        <v>0.28241368673265327</v>
      </c>
      <c r="BQ34" s="26">
        <f t="shared" ref="BQ34:EB34" ca="1" si="92">HLOOKUP(BQ$10,INDIRECT(BQ$11),25,FALSE)</f>
        <v>0.28241369734601313</v>
      </c>
      <c r="BR34" s="26">
        <f t="shared" ca="1" si="92"/>
        <v>0</v>
      </c>
      <c r="BS34" s="26">
        <f t="shared" ca="1" si="92"/>
        <v>0</v>
      </c>
      <c r="BT34" s="26">
        <f t="shared" ca="1" si="92"/>
        <v>0</v>
      </c>
      <c r="BU34" s="26">
        <f t="shared" ca="1" si="92"/>
        <v>0.89391012200517361</v>
      </c>
      <c r="BV34" s="26">
        <f t="shared" ca="1" si="92"/>
        <v>0.89391011946201693</v>
      </c>
      <c r="BW34" s="26">
        <f t="shared" ca="1" si="92"/>
        <v>0.91717133867915424</v>
      </c>
      <c r="BX34" s="26">
        <f t="shared" ca="1" si="92"/>
        <v>0.96175719653188041</v>
      </c>
      <c r="BY34" s="26">
        <f t="shared" ca="1" si="92"/>
        <v>0.79089252503758634</v>
      </c>
      <c r="BZ34" s="26">
        <f t="shared" ca="1" si="92"/>
        <v>0.69199999999999995</v>
      </c>
      <c r="CA34" s="26">
        <f t="shared" ca="1" si="92"/>
        <v>0.79089252503758634</v>
      </c>
      <c r="CB34" s="26">
        <f t="shared" ca="1" si="92"/>
        <v>0.79089235415569903</v>
      </c>
      <c r="CC34" s="26">
        <f t="shared" ca="1" si="92"/>
        <v>0.92120673193139035</v>
      </c>
      <c r="CD34" s="26">
        <f t="shared" ca="1" si="92"/>
        <v>0.49678698203650523</v>
      </c>
      <c r="CE34" s="26">
        <f t="shared" ca="1" si="92"/>
        <v>0.66639445498729954</v>
      </c>
      <c r="CF34" s="26">
        <f t="shared" ca="1" si="92"/>
        <v>0.17284845507605706</v>
      </c>
      <c r="CG34" s="26">
        <f t="shared" ca="1" si="92"/>
        <v>0.49678290087210802</v>
      </c>
      <c r="CH34" s="26">
        <f t="shared" ca="1" si="92"/>
        <v>2.9845779675642839E-3</v>
      </c>
      <c r="CI34" s="26">
        <f t="shared" ca="1" si="92"/>
        <v>2.8224548794400055E-3</v>
      </c>
      <c r="CJ34" s="26">
        <f t="shared" ca="1" si="92"/>
        <v>3.069363775367978E-3</v>
      </c>
      <c r="CK34" s="26">
        <f t="shared" ca="1" si="92"/>
        <v>0.95924819045006648</v>
      </c>
      <c r="CL34" s="26">
        <f t="shared" ca="1" si="92"/>
        <v>2.8240328014064683E-3</v>
      </c>
      <c r="CM34" s="26">
        <f t="shared" ca="1" si="92"/>
        <v>3.0027254594430178E-3</v>
      </c>
      <c r="CN34" s="26">
        <f t="shared" ca="1" si="92"/>
        <v>0</v>
      </c>
      <c r="CO34" s="26">
        <f t="shared" ca="1" si="92"/>
        <v>2.8240328014064683E-3</v>
      </c>
      <c r="CP34" s="26">
        <f t="shared" ca="1" si="92"/>
        <v>3.0027249698855573E-3</v>
      </c>
      <c r="CQ34" s="26">
        <f t="shared" ca="1" si="92"/>
        <v>1.9969461746289223E-3</v>
      </c>
      <c r="CR34" s="26">
        <f t="shared" ca="1" si="92"/>
        <v>0</v>
      </c>
      <c r="CS34" s="26">
        <f t="shared" ca="1" si="92"/>
        <v>4.1123481290918232E-3</v>
      </c>
      <c r="CT34" s="26">
        <f t="shared" ca="1" si="92"/>
        <v>3.0027251581820533E-3</v>
      </c>
      <c r="CU34" s="26">
        <f t="shared" ca="1" si="92"/>
        <v>2.991594679140164E-3</v>
      </c>
      <c r="CV34" s="26">
        <f t="shared" ca="1" si="92"/>
        <v>0</v>
      </c>
      <c r="CW34" s="26">
        <f t="shared" ca="1" si="92"/>
        <v>2.5113492335371431E-3</v>
      </c>
      <c r="CX34" s="26">
        <f t="shared" ca="1" si="92"/>
        <v>3.4592117340639687E-3</v>
      </c>
      <c r="CY34" s="26">
        <f t="shared" ca="1" si="92"/>
        <v>0</v>
      </c>
      <c r="CZ34" s="26">
        <f t="shared" ca="1" si="92"/>
        <v>0</v>
      </c>
      <c r="DA34" s="26">
        <f t="shared" ca="1" si="92"/>
        <v>1.971310761223935E-3</v>
      </c>
      <c r="DB34" s="26">
        <f t="shared" ca="1" si="92"/>
        <v>1.9999997647668125E-3</v>
      </c>
      <c r="DC34" s="26">
        <f t="shared" ca="1" si="92"/>
        <v>1.9876763760100281E-3</v>
      </c>
      <c r="DD34" s="26">
        <f t="shared" ca="1" si="92"/>
        <v>1.7439550857341135E-3</v>
      </c>
      <c r="DE34" s="26">
        <f t="shared" ca="1" si="92"/>
        <v>1.7439550857341135E-3</v>
      </c>
      <c r="DF34" s="26">
        <f t="shared" ca="1" si="92"/>
        <v>1.4875824350543609E-3</v>
      </c>
      <c r="DG34" s="26">
        <f t="shared" ca="1" si="92"/>
        <v>3.0000000000000001E-3</v>
      </c>
      <c r="DH34" s="26">
        <f t="shared" ca="1" si="92"/>
        <v>1.4307675497521584E-3</v>
      </c>
      <c r="DI34" s="26">
        <f t="shared" ca="1" si="92"/>
        <v>0</v>
      </c>
      <c r="DJ34" s="26">
        <f t="shared" ca="1" si="92"/>
        <v>0</v>
      </c>
      <c r="DK34" s="26">
        <f t="shared" ca="1" si="92"/>
        <v>0</v>
      </c>
      <c r="DL34" s="26">
        <f t="shared" ca="1" si="92"/>
        <v>0</v>
      </c>
      <c r="DM34" s="26">
        <f t="shared" ca="1" si="92"/>
        <v>0</v>
      </c>
      <c r="DN34" s="26">
        <f t="shared" ca="1" si="92"/>
        <v>0</v>
      </c>
      <c r="DO34" s="26">
        <f t="shared" ca="1" si="92"/>
        <v>0</v>
      </c>
      <c r="DP34" s="26">
        <f t="shared" ca="1" si="92"/>
        <v>0.79278735496351138</v>
      </c>
      <c r="DQ34" s="26">
        <f t="shared" ca="1" si="92"/>
        <v>0</v>
      </c>
      <c r="DR34" s="170">
        <v>0.79300000000000004</v>
      </c>
      <c r="DS34" s="26">
        <f t="shared" ca="1" si="92"/>
        <v>0</v>
      </c>
      <c r="DT34" s="26">
        <f t="shared" ca="1" si="92"/>
        <v>0</v>
      </c>
      <c r="DU34" s="26">
        <f t="shared" ca="1" si="92"/>
        <v>0</v>
      </c>
      <c r="DV34" s="26">
        <f t="shared" ca="1" si="92"/>
        <v>0</v>
      </c>
      <c r="DW34" s="26">
        <f t="shared" ca="1" si="92"/>
        <v>0</v>
      </c>
      <c r="DX34" s="26">
        <f t="shared" ca="1" si="92"/>
        <v>0</v>
      </c>
      <c r="DY34" s="26">
        <f t="shared" ca="1" si="92"/>
        <v>0</v>
      </c>
      <c r="DZ34" s="26">
        <f t="shared" ca="1" si="92"/>
        <v>0</v>
      </c>
      <c r="EA34" s="26">
        <f t="shared" ca="1" si="92"/>
        <v>0</v>
      </c>
      <c r="EB34" s="26">
        <f t="shared" ca="1" si="92"/>
        <v>0</v>
      </c>
      <c r="EC34" s="26">
        <f t="shared" ref="EC34:GN34" ca="1" si="93">HLOOKUP(EC$10,INDIRECT(EC$11),25,FALSE)</f>
        <v>0.95924819045006648</v>
      </c>
      <c r="ED34" s="26">
        <f t="shared" ca="1" si="93"/>
        <v>0.99528335900881715</v>
      </c>
      <c r="EE34" s="26">
        <f t="shared" ca="1" si="93"/>
        <v>0.96064877624920619</v>
      </c>
      <c r="EF34" s="26">
        <f t="shared" ca="1" si="93"/>
        <v>0.96064877411716765</v>
      </c>
      <c r="EG34" s="26">
        <f t="shared" ca="1" si="93"/>
        <v>0.96064878741834681</v>
      </c>
      <c r="EH34" s="26">
        <f t="shared" ca="1" si="93"/>
        <v>0.96064877639572321</v>
      </c>
      <c r="EI34" s="26">
        <f t="shared" ca="1" si="93"/>
        <v>0</v>
      </c>
      <c r="EJ34" s="26">
        <f t="shared" ca="1" si="93"/>
        <v>0</v>
      </c>
      <c r="EK34" s="26">
        <f t="shared" ca="1" si="93"/>
        <v>0</v>
      </c>
      <c r="EL34" s="26">
        <f t="shared" ca="1" si="93"/>
        <v>0</v>
      </c>
      <c r="EM34" s="26">
        <f t="shared" ca="1" si="93"/>
        <v>0.96064876802227883</v>
      </c>
      <c r="EN34" s="26">
        <f t="shared" ca="1" si="93"/>
        <v>0</v>
      </c>
      <c r="EO34" s="26">
        <f t="shared" ca="1" si="93"/>
        <v>0</v>
      </c>
      <c r="EP34" s="26">
        <f t="shared" ca="1" si="93"/>
        <v>0</v>
      </c>
      <c r="EQ34" s="26">
        <f t="shared" ca="1" si="93"/>
        <v>0</v>
      </c>
      <c r="ER34" s="26">
        <f t="shared" ca="1" si="93"/>
        <v>0</v>
      </c>
      <c r="ES34" s="26">
        <f t="shared" ca="1" si="93"/>
        <v>0</v>
      </c>
      <c r="ET34" s="26">
        <f t="shared" ca="1" si="93"/>
        <v>0</v>
      </c>
      <c r="EU34" s="26">
        <f t="shared" ca="1" si="93"/>
        <v>0</v>
      </c>
      <c r="EV34" s="26">
        <f t="shared" ca="1" si="93"/>
        <v>0</v>
      </c>
      <c r="EW34" s="26">
        <f t="shared" ca="1" si="93"/>
        <v>0</v>
      </c>
      <c r="EX34" s="26">
        <f t="shared" ca="1" si="93"/>
        <v>0</v>
      </c>
      <c r="EY34" s="26">
        <f t="shared" ca="1" si="93"/>
        <v>0</v>
      </c>
      <c r="EZ34" s="26">
        <f t="shared" ca="1" si="93"/>
        <v>0</v>
      </c>
      <c r="FA34" s="26">
        <f t="shared" ca="1" si="93"/>
        <v>0</v>
      </c>
      <c r="FB34" s="26">
        <f t="shared" ca="1" si="93"/>
        <v>0</v>
      </c>
      <c r="FC34" s="26">
        <f t="shared" ca="1" si="93"/>
        <v>0</v>
      </c>
      <c r="FD34" s="26">
        <f t="shared" ca="1" si="93"/>
        <v>0</v>
      </c>
      <c r="FE34" s="26">
        <f t="shared" ca="1" si="93"/>
        <v>0</v>
      </c>
      <c r="FF34" s="26">
        <f t="shared" ca="1" si="93"/>
        <v>0</v>
      </c>
      <c r="FG34" s="26">
        <f t="shared" ca="1" si="93"/>
        <v>0</v>
      </c>
      <c r="FH34" s="26">
        <f t="shared" ca="1" si="93"/>
        <v>0</v>
      </c>
      <c r="FI34" s="26">
        <f t="shared" ca="1" si="93"/>
        <v>0</v>
      </c>
      <c r="FJ34" s="26">
        <f t="shared" ca="1" si="93"/>
        <v>0</v>
      </c>
      <c r="FK34" s="26">
        <f t="shared" ca="1" si="93"/>
        <v>0</v>
      </c>
      <c r="FL34" s="26">
        <f t="shared" ca="1" si="93"/>
        <v>0</v>
      </c>
      <c r="FM34" s="26">
        <f t="shared" ca="1" si="93"/>
        <v>0</v>
      </c>
      <c r="FN34" s="26">
        <f t="shared" ca="1" si="93"/>
        <v>0</v>
      </c>
      <c r="FO34" s="26">
        <f t="shared" ca="1" si="93"/>
        <v>0</v>
      </c>
      <c r="FP34" s="26">
        <f t="shared" ca="1" si="93"/>
        <v>0</v>
      </c>
      <c r="FQ34" s="26">
        <f t="shared" ca="1" si="93"/>
        <v>0</v>
      </c>
      <c r="FR34" s="26">
        <f t="shared" ca="1" si="93"/>
        <v>0</v>
      </c>
      <c r="FS34" s="26">
        <f t="shared" ca="1" si="93"/>
        <v>0</v>
      </c>
      <c r="FT34" s="26">
        <f t="shared" ca="1" si="93"/>
        <v>0</v>
      </c>
      <c r="FU34" s="26">
        <f t="shared" ca="1" si="93"/>
        <v>0</v>
      </c>
      <c r="FV34" s="26">
        <f t="shared" ca="1" si="93"/>
        <v>0</v>
      </c>
      <c r="FW34" s="26">
        <f t="shared" ca="1" si="93"/>
        <v>0</v>
      </c>
      <c r="FX34" s="26">
        <f t="shared" ca="1" si="93"/>
        <v>0</v>
      </c>
      <c r="FY34" s="26">
        <f t="shared" ca="1" si="93"/>
        <v>0</v>
      </c>
      <c r="FZ34" s="26">
        <f t="shared" ca="1" si="93"/>
        <v>0</v>
      </c>
      <c r="GA34" s="26">
        <f t="shared" ca="1" si="93"/>
        <v>0</v>
      </c>
      <c r="GB34" s="26">
        <f t="shared" ca="1" si="93"/>
        <v>0</v>
      </c>
      <c r="GC34" s="26">
        <f t="shared" ca="1" si="93"/>
        <v>0</v>
      </c>
      <c r="GD34" s="26">
        <f t="shared" ca="1" si="93"/>
        <v>0</v>
      </c>
      <c r="GE34" s="26">
        <f t="shared" ca="1" si="93"/>
        <v>0</v>
      </c>
      <c r="GF34" s="26">
        <f t="shared" ca="1" si="93"/>
        <v>0</v>
      </c>
      <c r="GG34" s="26">
        <f t="shared" ca="1" si="93"/>
        <v>0</v>
      </c>
      <c r="GH34" s="26">
        <f t="shared" ca="1" si="93"/>
        <v>0</v>
      </c>
      <c r="GI34" s="26">
        <f t="shared" ca="1" si="93"/>
        <v>0</v>
      </c>
      <c r="GJ34" s="26">
        <f t="shared" ca="1" si="93"/>
        <v>0</v>
      </c>
      <c r="GK34" s="26">
        <f t="shared" ca="1" si="93"/>
        <v>0</v>
      </c>
      <c r="GL34" s="26">
        <f t="shared" ca="1" si="93"/>
        <v>0</v>
      </c>
      <c r="GM34" s="26">
        <f t="shared" ca="1" si="93"/>
        <v>0</v>
      </c>
      <c r="GN34" s="26">
        <f t="shared" ca="1" si="93"/>
        <v>0</v>
      </c>
      <c r="GO34" s="26">
        <f t="shared" ref="GO34:HO34" ca="1" si="94">HLOOKUP(GO$10,INDIRECT(GO$11),25,FALSE)</f>
        <v>0</v>
      </c>
      <c r="GP34" s="26">
        <f t="shared" ca="1" si="94"/>
        <v>0</v>
      </c>
      <c r="GQ34" s="26">
        <f t="shared" ca="1" si="94"/>
        <v>0</v>
      </c>
      <c r="GR34" s="26">
        <f t="shared" ca="1" si="94"/>
        <v>0</v>
      </c>
      <c r="GS34" s="26">
        <f t="shared" ca="1" si="94"/>
        <v>0</v>
      </c>
      <c r="GT34" s="26">
        <f t="shared" ca="1" si="94"/>
        <v>0</v>
      </c>
      <c r="GU34" s="26">
        <f t="shared" ca="1" si="94"/>
        <v>0</v>
      </c>
      <c r="GV34" s="26">
        <f t="shared" ca="1" si="94"/>
        <v>0</v>
      </c>
      <c r="GW34" s="26">
        <f t="shared" ca="1" si="94"/>
        <v>0</v>
      </c>
      <c r="GX34" s="26">
        <f t="shared" ca="1" si="94"/>
        <v>0</v>
      </c>
      <c r="GY34" s="26">
        <f t="shared" ca="1" si="94"/>
        <v>0</v>
      </c>
      <c r="GZ34" s="26">
        <f t="shared" ca="1" si="94"/>
        <v>0</v>
      </c>
      <c r="HA34" s="26">
        <f t="shared" ca="1" si="94"/>
        <v>0</v>
      </c>
      <c r="HB34" s="26">
        <f t="shared" ca="1" si="94"/>
        <v>0</v>
      </c>
      <c r="HC34" s="26">
        <f t="shared" ca="1" si="94"/>
        <v>0</v>
      </c>
      <c r="HD34" s="26">
        <f t="shared" ca="1" si="94"/>
        <v>0</v>
      </c>
      <c r="HE34" s="26">
        <f t="shared" ca="1" si="94"/>
        <v>0</v>
      </c>
      <c r="HF34" s="26">
        <f t="shared" ca="1" si="94"/>
        <v>0</v>
      </c>
      <c r="HG34" s="26">
        <f t="shared" ca="1" si="94"/>
        <v>0</v>
      </c>
      <c r="HH34" s="26">
        <f t="shared" ca="1" si="94"/>
        <v>7.4089696719435674E-2</v>
      </c>
      <c r="HI34" s="26">
        <f t="shared" ca="1" si="94"/>
        <v>3.0000000000000005E-3</v>
      </c>
      <c r="HJ34" s="26">
        <f t="shared" ca="1" si="94"/>
        <v>7.4089704591181874E-2</v>
      </c>
      <c r="HK34" s="26">
        <f t="shared" ca="1" si="94"/>
        <v>1.8465735179642322E-2</v>
      </c>
      <c r="HL34" s="26">
        <f t="shared" ca="1" si="94"/>
        <v>1.1770913473652212E-2</v>
      </c>
      <c r="HM34" s="26">
        <f t="shared" ca="1" si="94"/>
        <v>0</v>
      </c>
      <c r="HN34" s="26">
        <f t="shared" ca="1" si="94"/>
        <v>0</v>
      </c>
      <c r="HO34" s="26">
        <f t="shared" ca="1" si="94"/>
        <v>0</v>
      </c>
      <c r="HP34" s="26"/>
      <c r="HQ34" s="26"/>
      <c r="HR34" s="26"/>
      <c r="HS34" s="26"/>
      <c r="HT34" s="26"/>
      <c r="HU34" s="26"/>
      <c r="HV34" s="26"/>
      <c r="HW34" s="26"/>
      <c r="HX34" s="26"/>
      <c r="HY34" s="26"/>
      <c r="HZ34" s="26"/>
    </row>
    <row r="35" spans="1:234" s="12" customFormat="1" ht="12" customHeight="1" x14ac:dyDescent="0.15">
      <c r="A35" s="17" t="s">
        <v>180</v>
      </c>
      <c r="B35" s="18"/>
      <c r="C35" s="26">
        <f ca="1">HLOOKUP(C$10,INDIRECT(C$11),26,FALSE)</f>
        <v>0</v>
      </c>
      <c r="D35" s="26">
        <f ca="1">HLOOKUP(D$10,INDIRECT(D$11),26,FALSE)</f>
        <v>0.1831723747663892</v>
      </c>
      <c r="E35" s="26">
        <f t="shared" ref="E35:BP35" ca="1" si="95">HLOOKUP(E$10,INDIRECT(E$11),26,FALSE)</f>
        <v>0</v>
      </c>
      <c r="F35" s="26">
        <f t="shared" ca="1" si="95"/>
        <v>6.8794081052403533E-2</v>
      </c>
      <c r="G35" s="26">
        <f t="shared" ca="1" si="95"/>
        <v>2.1242957304725054E-3</v>
      </c>
      <c r="H35" s="26">
        <f t="shared" ca="1" si="95"/>
        <v>0.94333392268258198</v>
      </c>
      <c r="I35" s="26">
        <f t="shared" ca="1" si="95"/>
        <v>0.14096607107809803</v>
      </c>
      <c r="J35" s="26">
        <f t="shared" ca="1" si="95"/>
        <v>0.20003576780428739</v>
      </c>
      <c r="K35" s="26">
        <f t="shared" ca="1" si="95"/>
        <v>0.1831723747663892</v>
      </c>
      <c r="L35" s="26">
        <f t="shared" ca="1" si="95"/>
        <v>0</v>
      </c>
      <c r="M35" s="26">
        <f t="shared" ca="1" si="95"/>
        <v>2.2415168116499212E-2</v>
      </c>
      <c r="N35" s="26">
        <f t="shared" ca="1" si="95"/>
        <v>0</v>
      </c>
      <c r="O35" s="26">
        <f t="shared" ca="1" si="95"/>
        <v>1.3920729812630409E-2</v>
      </c>
      <c r="P35" s="26">
        <f t="shared" ca="1" si="95"/>
        <v>4.3110927837568067E-3</v>
      </c>
      <c r="Q35" s="26">
        <f t="shared" ca="1" si="95"/>
        <v>1.5208074370609746E-2</v>
      </c>
      <c r="R35" s="26">
        <f t="shared" ca="1" si="95"/>
        <v>1.0626949292144337E-2</v>
      </c>
      <c r="S35" s="26">
        <f t="shared" ca="1" si="95"/>
        <v>2.0721287712948646E-2</v>
      </c>
      <c r="T35" s="26">
        <f t="shared" ca="1" si="95"/>
        <v>1.6480221301433489E-2</v>
      </c>
      <c r="U35" s="26">
        <f t="shared" ca="1" si="95"/>
        <v>2.3048627987831419E-2</v>
      </c>
      <c r="V35" s="26">
        <f t="shared" ca="1" si="95"/>
        <v>6.5637502963247718E-2</v>
      </c>
      <c r="W35" s="26">
        <f t="shared" ca="1" si="95"/>
        <v>6.5637395976955351E-2</v>
      </c>
      <c r="X35" s="26">
        <f t="shared" ca="1" si="95"/>
        <v>1.1539363358051023E-2</v>
      </c>
      <c r="Y35" s="26">
        <f t="shared" ca="1" si="95"/>
        <v>0</v>
      </c>
      <c r="Z35" s="26">
        <f t="shared" ca="1" si="95"/>
        <v>0</v>
      </c>
      <c r="AA35" s="26">
        <f t="shared" ca="1" si="95"/>
        <v>0</v>
      </c>
      <c r="AB35" s="26">
        <f t="shared" ca="1" si="95"/>
        <v>6.8680836991390923E-2</v>
      </c>
      <c r="AC35" s="26">
        <f t="shared" ca="1" si="95"/>
        <v>4.1714920405076196E-3</v>
      </c>
      <c r="AD35" s="26">
        <f t="shared" ca="1" si="95"/>
        <v>1.2516533196030542E-3</v>
      </c>
      <c r="AE35" s="26">
        <f t="shared" ca="1" si="95"/>
        <v>0</v>
      </c>
      <c r="AF35" s="26">
        <f t="shared" ca="1" si="95"/>
        <v>2.9388587265790698E-3</v>
      </c>
      <c r="AG35" s="26">
        <f t="shared" ca="1" si="95"/>
        <v>1.2265527180965023E-2</v>
      </c>
      <c r="AH35" s="26">
        <f t="shared" ca="1" si="95"/>
        <v>1.0910670104248022E-2</v>
      </c>
      <c r="AI35" s="26">
        <f t="shared" ca="1" si="95"/>
        <v>1.8224438160440542E-2</v>
      </c>
      <c r="AJ35" s="26">
        <f t="shared" ca="1" si="95"/>
        <v>3.7371069252634462E-2</v>
      </c>
      <c r="AK35" s="26">
        <f t="shared" ca="1" si="95"/>
        <v>1.2773250626004852E-2</v>
      </c>
      <c r="AL35" s="26">
        <f t="shared" ca="1" si="95"/>
        <v>8.6594820491503726E-3</v>
      </c>
      <c r="AM35" s="26">
        <f t="shared" ca="1" si="95"/>
        <v>1.6446013876144903E-3</v>
      </c>
      <c r="AN35" s="26">
        <f t="shared" ca="1" si="95"/>
        <v>1.052237130452106E-2</v>
      </c>
      <c r="AO35" s="26">
        <f t="shared" ca="1" si="95"/>
        <v>1.7956127291131475E-2</v>
      </c>
      <c r="AP35" s="26">
        <f t="shared" ca="1" si="95"/>
        <v>1.7897935936244093E-2</v>
      </c>
      <c r="AQ35" s="26">
        <f t="shared" ca="1" si="95"/>
        <v>1.6299763988378098E-3</v>
      </c>
      <c r="AR35" s="26">
        <f t="shared" ca="1" si="95"/>
        <v>1.6299763988378098E-3</v>
      </c>
      <c r="AS35" s="26">
        <f t="shared" ca="1" si="95"/>
        <v>8.4668347434862009E-3</v>
      </c>
      <c r="AT35" s="26">
        <f t="shared" ca="1" si="95"/>
        <v>7.7570942178720015E-2</v>
      </c>
      <c r="AU35" s="26">
        <f t="shared" ca="1" si="95"/>
        <v>5.7851386915890547E-3</v>
      </c>
      <c r="AV35" s="26">
        <f t="shared" ca="1" si="95"/>
        <v>4.9951646579744637E-2</v>
      </c>
      <c r="AW35" s="26">
        <f t="shared" ca="1" si="95"/>
        <v>1.629976117718775E-3</v>
      </c>
      <c r="AX35" s="26">
        <f t="shared" ca="1" si="95"/>
        <v>1.6299763176285929E-3</v>
      </c>
      <c r="AY35" s="26">
        <f t="shared" ca="1" si="95"/>
        <v>1.0338680926916222E-2</v>
      </c>
      <c r="AZ35" s="26">
        <f t="shared" ca="1" si="95"/>
        <v>0</v>
      </c>
      <c r="BA35" s="26">
        <f t="shared" ca="1" si="95"/>
        <v>2.1242960248427597E-3</v>
      </c>
      <c r="BB35" s="26">
        <f t="shared" ca="1" si="95"/>
        <v>0</v>
      </c>
      <c r="BC35" s="26">
        <f t="shared" ca="1" si="95"/>
        <v>0</v>
      </c>
      <c r="BD35" s="26">
        <f t="shared" ca="1" si="95"/>
        <v>1.2578196994524596E-3</v>
      </c>
      <c r="BE35" s="26">
        <f t="shared" ca="1" si="95"/>
        <v>0</v>
      </c>
      <c r="BF35" s="26">
        <f t="shared" ca="1" si="95"/>
        <v>0</v>
      </c>
      <c r="BG35" s="26">
        <f t="shared" ca="1" si="95"/>
        <v>0</v>
      </c>
      <c r="BH35" s="26">
        <f t="shared" ca="1" si="95"/>
        <v>0</v>
      </c>
      <c r="BI35" s="26">
        <f t="shared" ca="1" si="95"/>
        <v>0</v>
      </c>
      <c r="BJ35" s="26">
        <f t="shared" ca="1" si="95"/>
        <v>0</v>
      </c>
      <c r="BK35" s="26">
        <f t="shared" ca="1" si="95"/>
        <v>0</v>
      </c>
      <c r="BL35" s="26">
        <f t="shared" ca="1" si="95"/>
        <v>0</v>
      </c>
      <c r="BM35" s="26">
        <f t="shared" ca="1" si="95"/>
        <v>2.923345043654297E-2</v>
      </c>
      <c r="BN35" s="26">
        <f t="shared" ca="1" si="95"/>
        <v>0</v>
      </c>
      <c r="BO35" s="26">
        <f t="shared" ca="1" si="95"/>
        <v>0</v>
      </c>
      <c r="BP35" s="26">
        <f t="shared" ca="1" si="95"/>
        <v>7.1501743324562054E-3</v>
      </c>
      <c r="BQ35" s="26">
        <f t="shared" ref="BQ35:EB35" ca="1" si="96">HLOOKUP(BQ$10,INDIRECT(BQ$11),26,FALSE)</f>
        <v>7.1501733122533925E-3</v>
      </c>
      <c r="BR35" s="26">
        <f t="shared" ca="1" si="96"/>
        <v>2.206061243679356E-2</v>
      </c>
      <c r="BS35" s="26">
        <f t="shared" ca="1" si="96"/>
        <v>1.0588373093898828E-2</v>
      </c>
      <c r="BT35" s="26">
        <f t="shared" ca="1" si="96"/>
        <v>1.0588373093898828E-2</v>
      </c>
      <c r="BU35" s="26">
        <f t="shared" ca="1" si="96"/>
        <v>2.1242960170587996E-3</v>
      </c>
      <c r="BV35" s="26">
        <f t="shared" ca="1" si="96"/>
        <v>2.1242959073509734E-3</v>
      </c>
      <c r="BW35" s="26">
        <f t="shared" ca="1" si="96"/>
        <v>1.1167087537750577E-3</v>
      </c>
      <c r="BX35" s="26">
        <f t="shared" ca="1" si="96"/>
        <v>0</v>
      </c>
      <c r="BY35" s="26">
        <f t="shared" ca="1" si="96"/>
        <v>0</v>
      </c>
      <c r="BZ35" s="26">
        <f t="shared" ca="1" si="96"/>
        <v>2.3E-2</v>
      </c>
      <c r="CA35" s="26">
        <f t="shared" ca="1" si="96"/>
        <v>0</v>
      </c>
      <c r="CB35" s="26">
        <f t="shared" ca="1" si="96"/>
        <v>0</v>
      </c>
      <c r="CC35" s="26">
        <f t="shared" ca="1" si="96"/>
        <v>1.3435326896987399E-3</v>
      </c>
      <c r="CD35" s="26">
        <f t="shared" ca="1" si="96"/>
        <v>6.5637161045446812E-2</v>
      </c>
      <c r="CE35" s="26">
        <f t="shared" ca="1" si="96"/>
        <v>4.123601664476477E-2</v>
      </c>
      <c r="CF35" s="26">
        <f t="shared" ca="1" si="96"/>
        <v>0</v>
      </c>
      <c r="CG35" s="26">
        <f t="shared" ca="1" si="96"/>
        <v>6.5635382935550241E-2</v>
      </c>
      <c r="CH35" s="26">
        <f t="shared" ca="1" si="96"/>
        <v>0.14947446390347069</v>
      </c>
      <c r="CI35" s="26">
        <f t="shared" ca="1" si="96"/>
        <v>0.12311981918121739</v>
      </c>
      <c r="CJ35" s="26">
        <f t="shared" ca="1" si="96"/>
        <v>0.13075603094082824</v>
      </c>
      <c r="CK35" s="26">
        <f t="shared" ca="1" si="96"/>
        <v>0</v>
      </c>
      <c r="CL35" s="26">
        <f t="shared" ca="1" si="96"/>
        <v>0.12338033875241312</v>
      </c>
      <c r="CM35" s="26">
        <f t="shared" ca="1" si="96"/>
        <v>0.1470693160257058</v>
      </c>
      <c r="CN35" s="26">
        <f t="shared" ca="1" si="96"/>
        <v>0</v>
      </c>
      <c r="CO35" s="26">
        <f t="shared" ca="1" si="96"/>
        <v>0.12338033875241312</v>
      </c>
      <c r="CP35" s="26">
        <f t="shared" ca="1" si="96"/>
        <v>0.14706929844792072</v>
      </c>
      <c r="CQ35" s="26">
        <f t="shared" ca="1" si="96"/>
        <v>1.1229060425937746E-2</v>
      </c>
      <c r="CR35" s="26">
        <f t="shared" ca="1" si="96"/>
        <v>0</v>
      </c>
      <c r="CS35" s="26">
        <f t="shared" ca="1" si="96"/>
        <v>0</v>
      </c>
      <c r="CT35" s="26">
        <f t="shared" ca="1" si="96"/>
        <v>0.1470692658271946</v>
      </c>
      <c r="CU35" s="26">
        <f t="shared" ca="1" si="96"/>
        <v>0.15810753083700427</v>
      </c>
      <c r="CV35" s="26">
        <f t="shared" ca="1" si="96"/>
        <v>0.95142411584903797</v>
      </c>
      <c r="CW35" s="26">
        <f t="shared" ca="1" si="96"/>
        <v>0.63439946288909399</v>
      </c>
      <c r="CX35" s="26">
        <f t="shared" ca="1" si="96"/>
        <v>3.4104170107769366E-2</v>
      </c>
      <c r="CY35" s="26">
        <f t="shared" ca="1" si="96"/>
        <v>0.95142430386575549</v>
      </c>
      <c r="CZ35" s="26">
        <f t="shared" ca="1" si="96"/>
        <v>0.95142429127098904</v>
      </c>
      <c r="DA35" s="26">
        <f t="shared" ca="1" si="96"/>
        <v>1.2719274539516453E-2</v>
      </c>
      <c r="DB35" s="26">
        <f t="shared" ca="1" si="96"/>
        <v>0</v>
      </c>
      <c r="DC35" s="26">
        <f t="shared" ca="1" si="96"/>
        <v>0</v>
      </c>
      <c r="DD35" s="26">
        <f t="shared" ca="1" si="96"/>
        <v>0.18947693467507362</v>
      </c>
      <c r="DE35" s="26">
        <f t="shared" ca="1" si="96"/>
        <v>0.18947693467507362</v>
      </c>
      <c r="DF35" s="26">
        <f t="shared" ca="1" si="96"/>
        <v>4.0835989507842993E-2</v>
      </c>
      <c r="DG35" s="26">
        <f t="shared" ca="1" si="96"/>
        <v>0</v>
      </c>
      <c r="DH35" s="26">
        <f t="shared" ca="1" si="96"/>
        <v>0</v>
      </c>
      <c r="DI35" s="26">
        <f t="shared" ca="1" si="96"/>
        <v>0</v>
      </c>
      <c r="DJ35" s="26">
        <f t="shared" ca="1" si="96"/>
        <v>0</v>
      </c>
      <c r="DK35" s="26">
        <f t="shared" ca="1" si="96"/>
        <v>0</v>
      </c>
      <c r="DL35" s="26">
        <f t="shared" ca="1" si="96"/>
        <v>0</v>
      </c>
      <c r="DM35" s="26">
        <f t="shared" ca="1" si="96"/>
        <v>0</v>
      </c>
      <c r="DN35" s="26">
        <f t="shared" ca="1" si="96"/>
        <v>0</v>
      </c>
      <c r="DO35" s="26">
        <f t="shared" ca="1" si="96"/>
        <v>0</v>
      </c>
      <c r="DP35" s="26">
        <f t="shared" ca="1" si="96"/>
        <v>0</v>
      </c>
      <c r="DQ35" s="26">
        <f t="shared" ca="1" si="96"/>
        <v>0</v>
      </c>
      <c r="DR35" s="26">
        <f t="shared" ca="1" si="96"/>
        <v>0</v>
      </c>
      <c r="DS35" s="26">
        <f t="shared" ca="1" si="96"/>
        <v>0</v>
      </c>
      <c r="DT35" s="26">
        <f t="shared" ca="1" si="96"/>
        <v>0</v>
      </c>
      <c r="DU35" s="26">
        <f t="shared" ca="1" si="96"/>
        <v>0</v>
      </c>
      <c r="DV35" s="26">
        <f t="shared" ca="1" si="96"/>
        <v>0</v>
      </c>
      <c r="DW35" s="26">
        <f t="shared" ca="1" si="96"/>
        <v>0</v>
      </c>
      <c r="DX35" s="26">
        <f t="shared" ca="1" si="96"/>
        <v>0</v>
      </c>
      <c r="DY35" s="26">
        <f t="shared" ca="1" si="96"/>
        <v>0</v>
      </c>
      <c r="DZ35" s="26">
        <f t="shared" ca="1" si="96"/>
        <v>1.2516515284144404E-3</v>
      </c>
      <c r="EA35" s="26">
        <f t="shared" ca="1" si="96"/>
        <v>1.7625382426544383E-3</v>
      </c>
      <c r="EB35" s="26">
        <f t="shared" ca="1" si="96"/>
        <v>0</v>
      </c>
      <c r="EC35" s="26">
        <f t="shared" ref="EC35:GN35" ca="1" si="97">HLOOKUP(EC$10,INDIRECT(EC$11),26,FALSE)</f>
        <v>0</v>
      </c>
      <c r="ED35" s="26">
        <f t="shared" ca="1" si="97"/>
        <v>0</v>
      </c>
      <c r="EE35" s="26">
        <f t="shared" ca="1" si="97"/>
        <v>0</v>
      </c>
      <c r="EF35" s="26">
        <f t="shared" ca="1" si="97"/>
        <v>0</v>
      </c>
      <c r="EG35" s="26">
        <f t="shared" ca="1" si="97"/>
        <v>0</v>
      </c>
      <c r="EH35" s="26">
        <f t="shared" ca="1" si="97"/>
        <v>0</v>
      </c>
      <c r="EI35" s="26">
        <f t="shared" ca="1" si="97"/>
        <v>1.2516515284144404E-3</v>
      </c>
      <c r="EJ35" s="26">
        <f t="shared" ca="1" si="97"/>
        <v>1.2516501289375113E-3</v>
      </c>
      <c r="EK35" s="26">
        <f t="shared" ca="1" si="97"/>
        <v>1.2516515284144404E-3</v>
      </c>
      <c r="EL35" s="26">
        <f t="shared" ca="1" si="97"/>
        <v>1.2516515284144404E-3</v>
      </c>
      <c r="EM35" s="26">
        <f t="shared" ca="1" si="97"/>
        <v>0</v>
      </c>
      <c r="EN35" s="26">
        <f t="shared" ca="1" si="97"/>
        <v>0</v>
      </c>
      <c r="EO35" s="26">
        <f t="shared" ca="1" si="97"/>
        <v>0</v>
      </c>
      <c r="EP35" s="26">
        <f t="shared" ca="1" si="97"/>
        <v>0</v>
      </c>
      <c r="EQ35" s="26">
        <f t="shared" ca="1" si="97"/>
        <v>0</v>
      </c>
      <c r="ER35" s="26">
        <f t="shared" ca="1" si="97"/>
        <v>0</v>
      </c>
      <c r="ES35" s="26">
        <f t="shared" ca="1" si="97"/>
        <v>1.2516501289375113E-3</v>
      </c>
      <c r="ET35" s="26">
        <f t="shared" ca="1" si="97"/>
        <v>0</v>
      </c>
      <c r="EU35" s="26">
        <f t="shared" ca="1" si="97"/>
        <v>0</v>
      </c>
      <c r="EV35" s="26">
        <f t="shared" ca="1" si="97"/>
        <v>0</v>
      </c>
      <c r="EW35" s="26">
        <f t="shared" ca="1" si="97"/>
        <v>0</v>
      </c>
      <c r="EX35" s="26">
        <f t="shared" ca="1" si="97"/>
        <v>0</v>
      </c>
      <c r="EY35" s="26">
        <f t="shared" ca="1" si="97"/>
        <v>0</v>
      </c>
      <c r="EZ35" s="26">
        <f t="shared" ca="1" si="97"/>
        <v>0</v>
      </c>
      <c r="FA35" s="26">
        <f t="shared" ca="1" si="97"/>
        <v>0</v>
      </c>
      <c r="FB35" s="26">
        <f t="shared" ca="1" si="97"/>
        <v>0</v>
      </c>
      <c r="FC35" s="26">
        <f t="shared" ca="1" si="97"/>
        <v>0</v>
      </c>
      <c r="FD35" s="26">
        <f t="shared" ca="1" si="97"/>
        <v>0</v>
      </c>
      <c r="FE35" s="26">
        <f t="shared" ca="1" si="97"/>
        <v>0</v>
      </c>
      <c r="FF35" s="26">
        <f t="shared" ca="1" si="97"/>
        <v>0</v>
      </c>
      <c r="FG35" s="26">
        <f t="shared" ca="1" si="97"/>
        <v>0</v>
      </c>
      <c r="FH35" s="26">
        <f t="shared" ca="1" si="97"/>
        <v>0</v>
      </c>
      <c r="FI35" s="26">
        <f t="shared" ca="1" si="97"/>
        <v>0</v>
      </c>
      <c r="FJ35" s="26">
        <f t="shared" ca="1" si="97"/>
        <v>0</v>
      </c>
      <c r="FK35" s="26">
        <f t="shared" ca="1" si="97"/>
        <v>0</v>
      </c>
      <c r="FL35" s="26">
        <f t="shared" ca="1" si="97"/>
        <v>0</v>
      </c>
      <c r="FM35" s="26">
        <f t="shared" ca="1" si="97"/>
        <v>0</v>
      </c>
      <c r="FN35" s="26">
        <f t="shared" ca="1" si="97"/>
        <v>0</v>
      </c>
      <c r="FO35" s="26">
        <f t="shared" ca="1" si="97"/>
        <v>0</v>
      </c>
      <c r="FP35" s="26">
        <f t="shared" ca="1" si="97"/>
        <v>0</v>
      </c>
      <c r="FQ35" s="26">
        <f t="shared" ca="1" si="97"/>
        <v>0</v>
      </c>
      <c r="FR35" s="26">
        <f t="shared" ca="1" si="97"/>
        <v>0</v>
      </c>
      <c r="FS35" s="26">
        <f t="shared" ca="1" si="97"/>
        <v>0</v>
      </c>
      <c r="FT35" s="26">
        <f t="shared" ca="1" si="97"/>
        <v>0</v>
      </c>
      <c r="FU35" s="26">
        <f t="shared" ca="1" si="97"/>
        <v>0</v>
      </c>
      <c r="FV35" s="26">
        <f t="shared" ca="1" si="97"/>
        <v>0</v>
      </c>
      <c r="FW35" s="26">
        <f t="shared" ca="1" si="97"/>
        <v>0</v>
      </c>
      <c r="FX35" s="26">
        <f t="shared" ca="1" si="97"/>
        <v>0</v>
      </c>
      <c r="FY35" s="26">
        <f t="shared" ca="1" si="97"/>
        <v>0</v>
      </c>
      <c r="FZ35" s="26">
        <f t="shared" ca="1" si="97"/>
        <v>0</v>
      </c>
      <c r="GA35" s="26">
        <f t="shared" ca="1" si="97"/>
        <v>0</v>
      </c>
      <c r="GB35" s="26">
        <f t="shared" ca="1" si="97"/>
        <v>0</v>
      </c>
      <c r="GC35" s="26">
        <f t="shared" ca="1" si="97"/>
        <v>0</v>
      </c>
      <c r="GD35" s="26">
        <f t="shared" ca="1" si="97"/>
        <v>0</v>
      </c>
      <c r="GE35" s="26">
        <f t="shared" ca="1" si="97"/>
        <v>0</v>
      </c>
      <c r="GF35" s="26">
        <f t="shared" ca="1" si="97"/>
        <v>0</v>
      </c>
      <c r="GG35" s="26">
        <f t="shared" ca="1" si="97"/>
        <v>0</v>
      </c>
      <c r="GH35" s="26">
        <f t="shared" ca="1" si="97"/>
        <v>0</v>
      </c>
      <c r="GI35" s="26">
        <f t="shared" ca="1" si="97"/>
        <v>0</v>
      </c>
      <c r="GJ35" s="26">
        <f t="shared" ca="1" si="97"/>
        <v>0</v>
      </c>
      <c r="GK35" s="26">
        <f t="shared" ca="1" si="97"/>
        <v>0</v>
      </c>
      <c r="GL35" s="26">
        <f t="shared" ca="1" si="97"/>
        <v>0</v>
      </c>
      <c r="GM35" s="26">
        <f t="shared" ca="1" si="97"/>
        <v>0</v>
      </c>
      <c r="GN35" s="26">
        <f t="shared" ca="1" si="97"/>
        <v>0</v>
      </c>
      <c r="GO35" s="26">
        <f t="shared" ref="GO35:HO35" ca="1" si="98">HLOOKUP(GO$10,INDIRECT(GO$11),26,FALSE)</f>
        <v>0</v>
      </c>
      <c r="GP35" s="26">
        <f t="shared" ca="1" si="98"/>
        <v>0</v>
      </c>
      <c r="GQ35" s="26">
        <f t="shared" ca="1" si="98"/>
        <v>0</v>
      </c>
      <c r="GR35" s="26">
        <f t="shared" ca="1" si="98"/>
        <v>0</v>
      </c>
      <c r="GS35" s="26">
        <f t="shared" ca="1" si="98"/>
        <v>0</v>
      </c>
      <c r="GT35" s="26">
        <f t="shared" ca="1" si="98"/>
        <v>0</v>
      </c>
      <c r="GU35" s="26">
        <f t="shared" ca="1" si="98"/>
        <v>0</v>
      </c>
      <c r="GV35" s="26">
        <f t="shared" ca="1" si="98"/>
        <v>0</v>
      </c>
      <c r="GW35" s="26">
        <f t="shared" ca="1" si="98"/>
        <v>0</v>
      </c>
      <c r="GX35" s="26">
        <f t="shared" ca="1" si="98"/>
        <v>0</v>
      </c>
      <c r="GY35" s="26">
        <f t="shared" ca="1" si="98"/>
        <v>0</v>
      </c>
      <c r="GZ35" s="26">
        <f t="shared" ca="1" si="98"/>
        <v>0</v>
      </c>
      <c r="HA35" s="26">
        <f t="shared" ca="1" si="98"/>
        <v>0</v>
      </c>
      <c r="HB35" s="26">
        <f t="shared" ca="1" si="98"/>
        <v>0</v>
      </c>
      <c r="HC35" s="26">
        <f t="shared" ca="1" si="98"/>
        <v>0</v>
      </c>
      <c r="HD35" s="26">
        <f t="shared" ca="1" si="98"/>
        <v>0</v>
      </c>
      <c r="HE35" s="26">
        <f t="shared" ca="1" si="98"/>
        <v>0</v>
      </c>
      <c r="HF35" s="26">
        <f t="shared" ca="1" si="98"/>
        <v>0</v>
      </c>
      <c r="HG35" s="26">
        <f t="shared" ca="1" si="98"/>
        <v>0</v>
      </c>
      <c r="HH35" s="26">
        <f t="shared" ca="1" si="98"/>
        <v>0</v>
      </c>
      <c r="HI35" s="26">
        <f t="shared" ca="1" si="98"/>
        <v>0</v>
      </c>
      <c r="HJ35" s="26">
        <f t="shared" ca="1" si="98"/>
        <v>0</v>
      </c>
      <c r="HK35" s="26">
        <f t="shared" ca="1" si="98"/>
        <v>0</v>
      </c>
      <c r="HL35" s="26">
        <f t="shared" ca="1" si="98"/>
        <v>0</v>
      </c>
      <c r="HM35" s="26">
        <f t="shared" ca="1" si="98"/>
        <v>0</v>
      </c>
      <c r="HN35" s="26">
        <f t="shared" ca="1" si="98"/>
        <v>0</v>
      </c>
      <c r="HO35" s="26">
        <f t="shared" ca="1" si="98"/>
        <v>0</v>
      </c>
      <c r="HP35" s="26"/>
      <c r="HQ35" s="26"/>
      <c r="HR35" s="26"/>
      <c r="HS35" s="26"/>
      <c r="HT35" s="26"/>
      <c r="HU35" s="26"/>
      <c r="HV35" s="26"/>
      <c r="HW35" s="26"/>
      <c r="HX35" s="26"/>
      <c r="HY35" s="26"/>
      <c r="HZ35" s="26"/>
    </row>
    <row r="36" spans="1:234" s="12" customFormat="1" ht="12" customHeight="1" x14ac:dyDescent="0.15">
      <c r="A36" s="17" t="s">
        <v>181</v>
      </c>
      <c r="B36" s="18"/>
      <c r="C36" s="26">
        <f ca="1">HLOOKUP(C$10,INDIRECT(C$11),27,FALSE)</f>
        <v>1.001502219187436E-3</v>
      </c>
      <c r="D36" s="26">
        <f ca="1">HLOOKUP(D$10,INDIRECT(D$11),27,FALSE)</f>
        <v>0</v>
      </c>
      <c r="E36" s="26">
        <f t="shared" ref="E36:BP36" ca="1" si="99">HLOOKUP(E$10,INDIRECT(E$11),27,FALSE)</f>
        <v>0</v>
      </c>
      <c r="F36" s="26">
        <f t="shared" ca="1" si="99"/>
        <v>3.2303825223494132E-3</v>
      </c>
      <c r="G36" s="26">
        <f t="shared" ca="1" si="99"/>
        <v>4.3709273291639143E-2</v>
      </c>
      <c r="H36" s="26">
        <f t="shared" ca="1" si="99"/>
        <v>0</v>
      </c>
      <c r="I36" s="26">
        <f t="shared" ca="1" si="99"/>
        <v>0</v>
      </c>
      <c r="J36" s="26">
        <f t="shared" ca="1" si="99"/>
        <v>0</v>
      </c>
      <c r="K36" s="26">
        <f t="shared" ca="1" si="99"/>
        <v>0</v>
      </c>
      <c r="L36" s="26">
        <f t="shared" ca="1" si="99"/>
        <v>0</v>
      </c>
      <c r="M36" s="26">
        <f t="shared" ca="1" si="99"/>
        <v>2.1987120117112815E-2</v>
      </c>
      <c r="N36" s="26">
        <f t="shared" ca="1" si="99"/>
        <v>0</v>
      </c>
      <c r="O36" s="26">
        <f t="shared" ca="1" si="99"/>
        <v>1.3420383272998164E-3</v>
      </c>
      <c r="P36" s="26">
        <f t="shared" ca="1" si="99"/>
        <v>3.1243950646701386E-2</v>
      </c>
      <c r="Q36" s="26">
        <f t="shared" ca="1" si="99"/>
        <v>0</v>
      </c>
      <c r="R36" s="26">
        <f t="shared" ca="1" si="99"/>
        <v>1.7853046367431616E-3</v>
      </c>
      <c r="S36" s="26">
        <f t="shared" ca="1" si="99"/>
        <v>0</v>
      </c>
      <c r="T36" s="26">
        <f t="shared" ca="1" si="99"/>
        <v>0</v>
      </c>
      <c r="U36" s="26">
        <f t="shared" ca="1" si="99"/>
        <v>0</v>
      </c>
      <c r="V36" s="26">
        <f t="shared" ca="1" si="99"/>
        <v>0</v>
      </c>
      <c r="W36" s="26">
        <f t="shared" ca="1" si="99"/>
        <v>0</v>
      </c>
      <c r="X36" s="26">
        <f t="shared" ca="1" si="99"/>
        <v>0</v>
      </c>
      <c r="Y36" s="26">
        <f t="shared" ca="1" si="99"/>
        <v>0</v>
      </c>
      <c r="Z36" s="26">
        <f t="shared" ca="1" si="99"/>
        <v>0</v>
      </c>
      <c r="AA36" s="26">
        <f t="shared" ca="1" si="99"/>
        <v>0</v>
      </c>
      <c r="AB36" s="26">
        <f t="shared" ca="1" si="99"/>
        <v>0</v>
      </c>
      <c r="AC36" s="26">
        <f t="shared" ca="1" si="99"/>
        <v>0</v>
      </c>
      <c r="AD36" s="26">
        <f t="shared" ca="1" si="99"/>
        <v>0</v>
      </c>
      <c r="AE36" s="26">
        <f t="shared" ca="1" si="99"/>
        <v>0</v>
      </c>
      <c r="AF36" s="26">
        <f t="shared" ca="1" si="99"/>
        <v>2.8727734467178787E-2</v>
      </c>
      <c r="AG36" s="26">
        <f t="shared" ca="1" si="99"/>
        <v>1.1552659523519121E-3</v>
      </c>
      <c r="AH36" s="26">
        <f t="shared" ca="1" si="99"/>
        <v>1.4161628625349444E-3</v>
      </c>
      <c r="AI36" s="26">
        <f t="shared" ca="1" si="99"/>
        <v>0</v>
      </c>
      <c r="AJ36" s="26">
        <f t="shared" ca="1" si="99"/>
        <v>0</v>
      </c>
      <c r="AK36" s="26">
        <f t="shared" ca="1" si="99"/>
        <v>1.3180497737734433E-3</v>
      </c>
      <c r="AL36" s="26">
        <f t="shared" ca="1" si="99"/>
        <v>0</v>
      </c>
      <c r="AM36" s="26">
        <f t="shared" ca="1" si="99"/>
        <v>3.3471149211343351E-2</v>
      </c>
      <c r="AN36" s="26">
        <f t="shared" ca="1" si="99"/>
        <v>0</v>
      </c>
      <c r="AO36" s="26">
        <f t="shared" ca="1" si="99"/>
        <v>0</v>
      </c>
      <c r="AP36" s="26">
        <f t="shared" ca="1" si="99"/>
        <v>0</v>
      </c>
      <c r="AQ36" s="26">
        <f t="shared" ca="1" si="99"/>
        <v>3.3477339913107279E-2</v>
      </c>
      <c r="AR36" s="26">
        <f t="shared" ca="1" si="99"/>
        <v>3.3477339913107279E-2</v>
      </c>
      <c r="AS36" s="26">
        <f t="shared" ca="1" si="99"/>
        <v>0</v>
      </c>
      <c r="AT36" s="26">
        <f t="shared" ca="1" si="99"/>
        <v>0</v>
      </c>
      <c r="AU36" s="26">
        <f t="shared" ca="1" si="99"/>
        <v>0</v>
      </c>
      <c r="AV36" s="26">
        <f t="shared" ca="1" si="99"/>
        <v>0</v>
      </c>
      <c r="AW36" s="26">
        <f t="shared" ca="1" si="99"/>
        <v>3.3477336588024792E-2</v>
      </c>
      <c r="AX36" s="26">
        <f t="shared" ca="1" si="99"/>
        <v>3.3477329479257842E-2</v>
      </c>
      <c r="AY36" s="26">
        <f t="shared" ca="1" si="99"/>
        <v>0</v>
      </c>
      <c r="AZ36" s="26">
        <f t="shared" ca="1" si="99"/>
        <v>4.0923427454996305E-3</v>
      </c>
      <c r="BA36" s="26">
        <f t="shared" ca="1" si="99"/>
        <v>4.3709272050553083E-2</v>
      </c>
      <c r="BB36" s="26">
        <f t="shared" ca="1" si="99"/>
        <v>0</v>
      </c>
      <c r="BC36" s="26">
        <f t="shared" ca="1" si="99"/>
        <v>3.6830182486580348E-3</v>
      </c>
      <c r="BD36" s="26">
        <f t="shared" ca="1" si="99"/>
        <v>5.1462228710872863E-3</v>
      </c>
      <c r="BE36" s="26">
        <f t="shared" ca="1" si="99"/>
        <v>0</v>
      </c>
      <c r="BF36" s="26">
        <f t="shared" ca="1" si="99"/>
        <v>2.7429242043296659E-3</v>
      </c>
      <c r="BG36" s="26">
        <f t="shared" ca="1" si="99"/>
        <v>2.7429235759248824E-3</v>
      </c>
      <c r="BH36" s="26">
        <f t="shared" ca="1" si="99"/>
        <v>2.7429241826140882E-3</v>
      </c>
      <c r="BI36" s="26">
        <f t="shared" ca="1" si="99"/>
        <v>0</v>
      </c>
      <c r="BJ36" s="26">
        <f t="shared" ca="1" si="99"/>
        <v>0</v>
      </c>
      <c r="BK36" s="26">
        <f t="shared" ca="1" si="99"/>
        <v>0</v>
      </c>
      <c r="BL36" s="26">
        <f t="shared" ca="1" si="99"/>
        <v>0</v>
      </c>
      <c r="BM36" s="26">
        <f t="shared" ca="1" si="99"/>
        <v>0</v>
      </c>
      <c r="BN36" s="26">
        <f t="shared" ca="1" si="99"/>
        <v>0</v>
      </c>
      <c r="BO36" s="26">
        <f t="shared" ca="1" si="99"/>
        <v>0</v>
      </c>
      <c r="BP36" s="26">
        <f t="shared" ca="1" si="99"/>
        <v>0</v>
      </c>
      <c r="BQ36" s="26">
        <f t="shared" ref="BQ36:EB36" ca="1" si="100">HLOOKUP(BQ$10,INDIRECT(BQ$11),27,FALSE)</f>
        <v>0</v>
      </c>
      <c r="BR36" s="26">
        <f t="shared" ca="1" si="100"/>
        <v>0</v>
      </c>
      <c r="BS36" s="26">
        <f t="shared" ca="1" si="100"/>
        <v>0</v>
      </c>
      <c r="BT36" s="26">
        <f t="shared" ca="1" si="100"/>
        <v>0</v>
      </c>
      <c r="BU36" s="26">
        <f t="shared" ca="1" si="100"/>
        <v>4.3709271890391206E-2</v>
      </c>
      <c r="BV36" s="26">
        <f t="shared" ca="1" si="100"/>
        <v>4.3709277441433748E-2</v>
      </c>
      <c r="BW36" s="26">
        <f t="shared" ca="1" si="100"/>
        <v>1.9910316380085643E-3</v>
      </c>
      <c r="BX36" s="26">
        <f t="shared" ca="1" si="100"/>
        <v>3.7399014046374424E-3</v>
      </c>
      <c r="BY36" s="26">
        <f t="shared" ca="1" si="100"/>
        <v>0.16862315468536165</v>
      </c>
      <c r="BZ36" s="26">
        <f t="shared" ca="1" si="100"/>
        <v>2.3E-2</v>
      </c>
      <c r="CA36" s="26">
        <f t="shared" ca="1" si="100"/>
        <v>0.16862315468536165</v>
      </c>
      <c r="CB36" s="26">
        <f t="shared" ca="1" si="100"/>
        <v>0.16862322310612596</v>
      </c>
      <c r="CC36" s="26">
        <f t="shared" ca="1" si="100"/>
        <v>1.5928866481615014E-3</v>
      </c>
      <c r="CD36" s="26">
        <f t="shared" ca="1" si="100"/>
        <v>0</v>
      </c>
      <c r="CE36" s="26">
        <f t="shared" ca="1" si="100"/>
        <v>0</v>
      </c>
      <c r="CF36" s="26">
        <f t="shared" ca="1" si="100"/>
        <v>0.76503108824621568</v>
      </c>
      <c r="CG36" s="26">
        <f t="shared" ca="1" si="100"/>
        <v>0</v>
      </c>
      <c r="CH36" s="26">
        <f t="shared" ca="1" si="100"/>
        <v>0</v>
      </c>
      <c r="CI36" s="26">
        <f t="shared" ca="1" si="100"/>
        <v>0</v>
      </c>
      <c r="CJ36" s="26">
        <f t="shared" ca="1" si="100"/>
        <v>0</v>
      </c>
      <c r="CK36" s="26">
        <f t="shared" ca="1" si="100"/>
        <v>0</v>
      </c>
      <c r="CL36" s="26">
        <f t="shared" ca="1" si="100"/>
        <v>0</v>
      </c>
      <c r="CM36" s="26">
        <f t="shared" ca="1" si="100"/>
        <v>0</v>
      </c>
      <c r="CN36" s="26">
        <f t="shared" ca="1" si="100"/>
        <v>0</v>
      </c>
      <c r="CO36" s="26">
        <f t="shared" ca="1" si="100"/>
        <v>0</v>
      </c>
      <c r="CP36" s="26">
        <f t="shared" ca="1" si="100"/>
        <v>0</v>
      </c>
      <c r="CQ36" s="26">
        <f t="shared" ca="1" si="100"/>
        <v>0</v>
      </c>
      <c r="CR36" s="26">
        <f t="shared" ca="1" si="100"/>
        <v>0</v>
      </c>
      <c r="CS36" s="26">
        <f t="shared" ca="1" si="100"/>
        <v>0</v>
      </c>
      <c r="CT36" s="26">
        <f t="shared" ca="1" si="100"/>
        <v>0</v>
      </c>
      <c r="CU36" s="26">
        <f t="shared" ca="1" si="100"/>
        <v>0</v>
      </c>
      <c r="CV36" s="26">
        <f t="shared" ca="1" si="100"/>
        <v>0</v>
      </c>
      <c r="CW36" s="26">
        <f t="shared" ca="1" si="100"/>
        <v>0</v>
      </c>
      <c r="CX36" s="26">
        <f t="shared" ca="1" si="100"/>
        <v>0</v>
      </c>
      <c r="CY36" s="26">
        <f t="shared" ca="1" si="100"/>
        <v>0</v>
      </c>
      <c r="CZ36" s="26">
        <f t="shared" ca="1" si="100"/>
        <v>0</v>
      </c>
      <c r="DA36" s="26">
        <f t="shared" ca="1" si="100"/>
        <v>0</v>
      </c>
      <c r="DB36" s="26">
        <f t="shared" ca="1" si="100"/>
        <v>0</v>
      </c>
      <c r="DC36" s="26">
        <f t="shared" ca="1" si="100"/>
        <v>0</v>
      </c>
      <c r="DD36" s="26">
        <f t="shared" ca="1" si="100"/>
        <v>0</v>
      </c>
      <c r="DE36" s="26">
        <f t="shared" ca="1" si="100"/>
        <v>0</v>
      </c>
      <c r="DF36" s="26">
        <f t="shared" ca="1" si="100"/>
        <v>0</v>
      </c>
      <c r="DG36" s="26">
        <f t="shared" ca="1" si="100"/>
        <v>0</v>
      </c>
      <c r="DH36" s="26">
        <f t="shared" ca="1" si="100"/>
        <v>0</v>
      </c>
      <c r="DI36" s="26">
        <f t="shared" ca="1" si="100"/>
        <v>2.5109706625207539E-3</v>
      </c>
      <c r="DJ36" s="26">
        <f t="shared" ca="1" si="100"/>
        <v>0</v>
      </c>
      <c r="DK36" s="26">
        <f t="shared" ca="1" si="100"/>
        <v>0</v>
      </c>
      <c r="DL36" s="26">
        <f t="shared" ca="1" si="100"/>
        <v>2.5109762676168096E-3</v>
      </c>
      <c r="DM36" s="26">
        <f t="shared" ca="1" si="100"/>
        <v>0</v>
      </c>
      <c r="DN36" s="26">
        <f t="shared" ca="1" si="100"/>
        <v>0</v>
      </c>
      <c r="DO36" s="26">
        <f t="shared" ca="1" si="100"/>
        <v>0</v>
      </c>
      <c r="DP36" s="26">
        <f t="shared" ca="1" si="100"/>
        <v>2.5180261583829362E-2</v>
      </c>
      <c r="DQ36" s="26">
        <f t="shared" ca="1" si="100"/>
        <v>1.5996456957802312E-3</v>
      </c>
      <c r="DR36" s="26">
        <f t="shared" ca="1" si="100"/>
        <v>2.5209823336812494E-2</v>
      </c>
      <c r="DS36" s="26">
        <f t="shared" ca="1" si="100"/>
        <v>0</v>
      </c>
      <c r="DT36" s="26">
        <f t="shared" ca="1" si="100"/>
        <v>0</v>
      </c>
      <c r="DU36" s="26">
        <f t="shared" ca="1" si="100"/>
        <v>0</v>
      </c>
      <c r="DV36" s="26">
        <f t="shared" ca="1" si="100"/>
        <v>0</v>
      </c>
      <c r="DW36" s="26">
        <f t="shared" ca="1" si="100"/>
        <v>0</v>
      </c>
      <c r="DX36" s="26">
        <f t="shared" ca="1" si="100"/>
        <v>1.5970451609931032E-3</v>
      </c>
      <c r="DY36" s="26">
        <f t="shared" ca="1" si="100"/>
        <v>1.5970450411237646E-3</v>
      </c>
      <c r="DZ36" s="26">
        <f t="shared" ca="1" si="100"/>
        <v>0</v>
      </c>
      <c r="EA36" s="26">
        <f t="shared" ca="1" si="100"/>
        <v>0</v>
      </c>
      <c r="EB36" s="26">
        <f t="shared" ca="1" si="100"/>
        <v>0</v>
      </c>
      <c r="EC36" s="26">
        <f t="shared" ref="EC36:GN36" ca="1" si="101">HLOOKUP(EC$10,INDIRECT(EC$11),27,FALSE)</f>
        <v>0</v>
      </c>
      <c r="ED36" s="26">
        <f t="shared" ca="1" si="101"/>
        <v>0</v>
      </c>
      <c r="EE36" s="26">
        <f t="shared" ca="1" si="101"/>
        <v>0</v>
      </c>
      <c r="EF36" s="26">
        <f t="shared" ca="1" si="101"/>
        <v>0</v>
      </c>
      <c r="EG36" s="26">
        <f t="shared" ca="1" si="101"/>
        <v>0</v>
      </c>
      <c r="EH36" s="26">
        <f t="shared" ca="1" si="101"/>
        <v>0</v>
      </c>
      <c r="EI36" s="26">
        <f t="shared" ca="1" si="101"/>
        <v>0</v>
      </c>
      <c r="EJ36" s="26">
        <f t="shared" ca="1" si="101"/>
        <v>0</v>
      </c>
      <c r="EK36" s="26">
        <f t="shared" ca="1" si="101"/>
        <v>0</v>
      </c>
      <c r="EL36" s="26">
        <f t="shared" ca="1" si="101"/>
        <v>0</v>
      </c>
      <c r="EM36" s="26">
        <f t="shared" ca="1" si="101"/>
        <v>0</v>
      </c>
      <c r="EN36" s="26">
        <f t="shared" ca="1" si="101"/>
        <v>3.7183769109731127E-3</v>
      </c>
      <c r="EO36" s="26">
        <f t="shared" ca="1" si="101"/>
        <v>0</v>
      </c>
      <c r="EP36" s="26">
        <f t="shared" ca="1" si="101"/>
        <v>0</v>
      </c>
      <c r="EQ36" s="26">
        <f t="shared" ca="1" si="101"/>
        <v>1.2328874882216166E-3</v>
      </c>
      <c r="ER36" s="26">
        <f t="shared" ca="1" si="101"/>
        <v>0</v>
      </c>
      <c r="ES36" s="26">
        <f t="shared" ca="1" si="101"/>
        <v>0</v>
      </c>
      <c r="ET36" s="26">
        <f t="shared" ca="1" si="101"/>
        <v>0</v>
      </c>
      <c r="EU36" s="26">
        <f t="shared" ca="1" si="101"/>
        <v>0</v>
      </c>
      <c r="EV36" s="26">
        <f t="shared" ca="1" si="101"/>
        <v>1.2328874836949214E-3</v>
      </c>
      <c r="EW36" s="26">
        <f t="shared" ca="1" si="101"/>
        <v>1.232887470680673E-3</v>
      </c>
      <c r="EX36" s="26">
        <f t="shared" ca="1" si="101"/>
        <v>1.2328874665076259E-3</v>
      </c>
      <c r="EY36" s="26">
        <f t="shared" ca="1" si="101"/>
        <v>1.2328874955067669E-3</v>
      </c>
      <c r="EZ36" s="26">
        <f t="shared" ca="1" si="101"/>
        <v>1.2328874410449668E-3</v>
      </c>
      <c r="FA36" s="26">
        <f t="shared" ca="1" si="101"/>
        <v>1.2328874622638494E-3</v>
      </c>
      <c r="FB36" s="26">
        <f t="shared" ca="1" si="101"/>
        <v>1.2328874622638494E-3</v>
      </c>
      <c r="FC36" s="26">
        <f t="shared" ca="1" si="101"/>
        <v>1.2328874622638494E-3</v>
      </c>
      <c r="FD36" s="26">
        <f t="shared" ca="1" si="101"/>
        <v>0</v>
      </c>
      <c r="FE36" s="26">
        <f t="shared" ca="1" si="101"/>
        <v>0</v>
      </c>
      <c r="FF36" s="26">
        <f t="shared" ca="1" si="101"/>
        <v>0</v>
      </c>
      <c r="FG36" s="26">
        <f t="shared" ca="1" si="101"/>
        <v>1.3603611120694E-3</v>
      </c>
      <c r="FH36" s="26">
        <f t="shared" ca="1" si="101"/>
        <v>1.4385647657223501E-3</v>
      </c>
      <c r="FI36" s="26">
        <f t="shared" ca="1" si="101"/>
        <v>0</v>
      </c>
      <c r="FJ36" s="26">
        <f t="shared" ca="1" si="101"/>
        <v>1.543790923309441E-3</v>
      </c>
      <c r="FK36" s="26">
        <f t="shared" ca="1" si="101"/>
        <v>0</v>
      </c>
      <c r="FL36" s="26">
        <f t="shared" ca="1" si="101"/>
        <v>1.6192714515427225E-3</v>
      </c>
      <c r="FM36" s="26">
        <f t="shared" ca="1" si="101"/>
        <v>0</v>
      </c>
      <c r="FN36" s="26">
        <f t="shared" ca="1" si="101"/>
        <v>1.6809030104721354E-3</v>
      </c>
      <c r="FO36" s="26">
        <f t="shared" ca="1" si="101"/>
        <v>0</v>
      </c>
      <c r="FP36" s="26">
        <f t="shared" ca="1" si="101"/>
        <v>1.7144448431721418E-3</v>
      </c>
      <c r="FQ36" s="26">
        <f t="shared" ca="1" si="101"/>
        <v>0</v>
      </c>
      <c r="FR36" s="26">
        <f t="shared" ca="1" si="101"/>
        <v>1.7144498311916034E-3</v>
      </c>
      <c r="FS36" s="26">
        <f t="shared" ca="1" si="101"/>
        <v>0</v>
      </c>
      <c r="FT36" s="26">
        <f t="shared" ca="1" si="101"/>
        <v>0</v>
      </c>
      <c r="FU36" s="26">
        <f t="shared" ca="1" si="101"/>
        <v>0</v>
      </c>
      <c r="FV36" s="26">
        <f t="shared" ca="1" si="101"/>
        <v>0</v>
      </c>
      <c r="FW36" s="26">
        <f t="shared" ca="1" si="101"/>
        <v>0</v>
      </c>
      <c r="FX36" s="26">
        <f t="shared" ca="1" si="101"/>
        <v>0</v>
      </c>
      <c r="FY36" s="26">
        <f t="shared" ca="1" si="101"/>
        <v>0</v>
      </c>
      <c r="FZ36" s="26">
        <f t="shared" ca="1" si="101"/>
        <v>0</v>
      </c>
      <c r="GA36" s="26">
        <f t="shared" ca="1" si="101"/>
        <v>0</v>
      </c>
      <c r="GB36" s="26">
        <f t="shared" ca="1" si="101"/>
        <v>0</v>
      </c>
      <c r="GC36" s="26">
        <f t="shared" ca="1" si="101"/>
        <v>0</v>
      </c>
      <c r="GD36" s="26">
        <f t="shared" ca="1" si="101"/>
        <v>0</v>
      </c>
      <c r="GE36" s="26">
        <f t="shared" ca="1" si="101"/>
        <v>0</v>
      </c>
      <c r="GF36" s="26">
        <f t="shared" ca="1" si="101"/>
        <v>0</v>
      </c>
      <c r="GG36" s="26">
        <f t="shared" ca="1" si="101"/>
        <v>2.5128910256847531E-3</v>
      </c>
      <c r="GH36" s="26">
        <f t="shared" ca="1" si="101"/>
        <v>0</v>
      </c>
      <c r="GI36" s="26">
        <f t="shared" ca="1" si="101"/>
        <v>0</v>
      </c>
      <c r="GJ36" s="26">
        <f t="shared" ca="1" si="101"/>
        <v>0</v>
      </c>
      <c r="GK36" s="26">
        <f t="shared" ca="1" si="101"/>
        <v>1.7144483731595082E-3</v>
      </c>
      <c r="GL36" s="26">
        <f t="shared" ca="1" si="101"/>
        <v>1.7144566867646988E-3</v>
      </c>
      <c r="GM36" s="26">
        <f t="shared" ca="1" si="101"/>
        <v>1.7144566467827344E-3</v>
      </c>
      <c r="GN36" s="26">
        <f t="shared" ca="1" si="101"/>
        <v>0</v>
      </c>
      <c r="GO36" s="26">
        <f t="shared" ref="GO36:HO36" ca="1" si="102">HLOOKUP(GO$10,INDIRECT(GO$11),27,FALSE)</f>
        <v>0</v>
      </c>
      <c r="GP36" s="26">
        <f t="shared" ca="1" si="102"/>
        <v>0</v>
      </c>
      <c r="GQ36" s="26">
        <f t="shared" ca="1" si="102"/>
        <v>0</v>
      </c>
      <c r="GR36" s="26">
        <f t="shared" ca="1" si="102"/>
        <v>0</v>
      </c>
      <c r="GS36" s="26">
        <f t="shared" ca="1" si="102"/>
        <v>0</v>
      </c>
      <c r="GT36" s="26">
        <f t="shared" ca="1" si="102"/>
        <v>0</v>
      </c>
      <c r="GU36" s="26">
        <f t="shared" ca="1" si="102"/>
        <v>0</v>
      </c>
      <c r="GV36" s="26">
        <f t="shared" ca="1" si="102"/>
        <v>0</v>
      </c>
      <c r="GW36" s="26">
        <f t="shared" ca="1" si="102"/>
        <v>0</v>
      </c>
      <c r="GX36" s="26">
        <f t="shared" ca="1" si="102"/>
        <v>0</v>
      </c>
      <c r="GY36" s="26">
        <f t="shared" ca="1" si="102"/>
        <v>0</v>
      </c>
      <c r="GZ36" s="26">
        <f t="shared" ca="1" si="102"/>
        <v>0</v>
      </c>
      <c r="HA36" s="26">
        <f t="shared" ca="1" si="102"/>
        <v>2.5109647945789622E-3</v>
      </c>
      <c r="HB36" s="26">
        <f t="shared" ca="1" si="102"/>
        <v>0</v>
      </c>
      <c r="HC36" s="26">
        <f t="shared" ca="1" si="102"/>
        <v>0</v>
      </c>
      <c r="HD36" s="26">
        <f t="shared" ca="1" si="102"/>
        <v>0</v>
      </c>
      <c r="HE36" s="26">
        <f t="shared" ca="1" si="102"/>
        <v>0</v>
      </c>
      <c r="HF36" s="26">
        <f t="shared" ca="1" si="102"/>
        <v>0</v>
      </c>
      <c r="HG36" s="26">
        <f t="shared" ca="1" si="102"/>
        <v>0</v>
      </c>
      <c r="HH36" s="26">
        <f t="shared" ca="1" si="102"/>
        <v>0.32279674294978283</v>
      </c>
      <c r="HI36" s="26">
        <f t="shared" ca="1" si="102"/>
        <v>3.0000000000000005E-3</v>
      </c>
      <c r="HJ36" s="26">
        <f t="shared" ca="1" si="102"/>
        <v>0.32279657573662762</v>
      </c>
      <c r="HK36" s="26">
        <f t="shared" ca="1" si="102"/>
        <v>6.7690421523473404E-2</v>
      </c>
      <c r="HL36" s="26">
        <f t="shared" ca="1" si="102"/>
        <v>0.36514623792242124</v>
      </c>
      <c r="HM36" s="26">
        <f t="shared" ca="1" si="102"/>
        <v>3.0000000000000001E-3</v>
      </c>
      <c r="HN36" s="26">
        <f t="shared" ca="1" si="102"/>
        <v>3.0000000000000001E-3</v>
      </c>
      <c r="HO36" s="26">
        <f t="shared" ca="1" si="102"/>
        <v>1.3958653305687445E-3</v>
      </c>
      <c r="HP36" s="26"/>
      <c r="HQ36" s="26"/>
      <c r="HR36" s="26"/>
      <c r="HS36" s="26"/>
      <c r="HT36" s="26"/>
      <c r="HU36" s="26"/>
      <c r="HV36" s="26"/>
      <c r="HW36" s="26"/>
      <c r="HX36" s="26"/>
      <c r="HY36" s="26"/>
      <c r="HZ36" s="26"/>
    </row>
    <row r="37" spans="1:234" s="12" customFormat="1" ht="12" customHeight="1" x14ac:dyDescent="0.15">
      <c r="A37" s="17" t="s">
        <v>182</v>
      </c>
      <c r="B37" s="18"/>
      <c r="C37" s="26">
        <f ca="1">HLOOKUP(C$10,INDIRECT(C$11),28,FALSE)</f>
        <v>0</v>
      </c>
      <c r="D37" s="26">
        <f ca="1">HLOOKUP(D$10,INDIRECT(D$11),28,FALSE)</f>
        <v>0</v>
      </c>
      <c r="E37" s="26">
        <f t="shared" ref="E37:BP37" ca="1" si="103">HLOOKUP(E$10,INDIRECT(E$11),28,FALSE)</f>
        <v>0.37456168937058454</v>
      </c>
      <c r="F37" s="26">
        <f t="shared" ca="1" si="103"/>
        <v>0</v>
      </c>
      <c r="G37" s="26">
        <f t="shared" ca="1" si="103"/>
        <v>0</v>
      </c>
      <c r="H37" s="26">
        <f t="shared" ca="1" si="103"/>
        <v>0</v>
      </c>
      <c r="I37" s="26">
        <f t="shared" ca="1" si="103"/>
        <v>0</v>
      </c>
      <c r="J37" s="26">
        <f t="shared" ca="1" si="103"/>
        <v>0</v>
      </c>
      <c r="K37" s="26">
        <f t="shared" ca="1" si="103"/>
        <v>0</v>
      </c>
      <c r="L37" s="26">
        <f t="shared" ca="1" si="103"/>
        <v>0</v>
      </c>
      <c r="M37" s="26">
        <f t="shared" ca="1" si="103"/>
        <v>0</v>
      </c>
      <c r="N37" s="26">
        <f t="shared" ca="1" si="103"/>
        <v>0</v>
      </c>
      <c r="O37" s="26">
        <f t="shared" ca="1" si="103"/>
        <v>0</v>
      </c>
      <c r="P37" s="26">
        <f t="shared" ca="1" si="103"/>
        <v>0</v>
      </c>
      <c r="Q37" s="26">
        <f t="shared" ca="1" si="103"/>
        <v>0</v>
      </c>
      <c r="R37" s="26">
        <f t="shared" ca="1" si="103"/>
        <v>0</v>
      </c>
      <c r="S37" s="26">
        <f t="shared" ca="1" si="103"/>
        <v>0</v>
      </c>
      <c r="T37" s="26">
        <f t="shared" ca="1" si="103"/>
        <v>0</v>
      </c>
      <c r="U37" s="26">
        <f t="shared" ca="1" si="103"/>
        <v>0</v>
      </c>
      <c r="V37" s="26">
        <f t="shared" ca="1" si="103"/>
        <v>0</v>
      </c>
      <c r="W37" s="26">
        <f t="shared" ca="1" si="103"/>
        <v>0</v>
      </c>
      <c r="X37" s="26">
        <f t="shared" ca="1" si="103"/>
        <v>0</v>
      </c>
      <c r="Y37" s="26">
        <f t="shared" ca="1" si="103"/>
        <v>0</v>
      </c>
      <c r="Z37" s="26">
        <f t="shared" ca="1" si="103"/>
        <v>0</v>
      </c>
      <c r="AA37" s="26">
        <f t="shared" ca="1" si="103"/>
        <v>0</v>
      </c>
      <c r="AB37" s="26">
        <f t="shared" ca="1" si="103"/>
        <v>0</v>
      </c>
      <c r="AC37" s="26">
        <f t="shared" ca="1" si="103"/>
        <v>0</v>
      </c>
      <c r="AD37" s="26">
        <f t="shared" ca="1" si="103"/>
        <v>0</v>
      </c>
      <c r="AE37" s="26">
        <f t="shared" ca="1" si="103"/>
        <v>0</v>
      </c>
      <c r="AF37" s="26">
        <f t="shared" ca="1" si="103"/>
        <v>0</v>
      </c>
      <c r="AG37" s="26">
        <f t="shared" ca="1" si="103"/>
        <v>0</v>
      </c>
      <c r="AH37" s="26">
        <f t="shared" ca="1" si="103"/>
        <v>0</v>
      </c>
      <c r="AI37" s="26">
        <f t="shared" ca="1" si="103"/>
        <v>0</v>
      </c>
      <c r="AJ37" s="26">
        <f t="shared" ca="1" si="103"/>
        <v>0</v>
      </c>
      <c r="AK37" s="26">
        <f t="shared" ca="1" si="103"/>
        <v>0</v>
      </c>
      <c r="AL37" s="26">
        <f t="shared" ca="1" si="103"/>
        <v>0</v>
      </c>
      <c r="AM37" s="26">
        <f t="shared" ca="1" si="103"/>
        <v>0</v>
      </c>
      <c r="AN37" s="26">
        <f t="shared" ca="1" si="103"/>
        <v>0</v>
      </c>
      <c r="AO37" s="26">
        <f t="shared" ca="1" si="103"/>
        <v>0</v>
      </c>
      <c r="AP37" s="26">
        <f t="shared" ca="1" si="103"/>
        <v>0</v>
      </c>
      <c r="AQ37" s="26">
        <f t="shared" ca="1" si="103"/>
        <v>0</v>
      </c>
      <c r="AR37" s="26">
        <f t="shared" ca="1" si="103"/>
        <v>0</v>
      </c>
      <c r="AS37" s="26">
        <f t="shared" ca="1" si="103"/>
        <v>0</v>
      </c>
      <c r="AT37" s="26">
        <f t="shared" ca="1" si="103"/>
        <v>0</v>
      </c>
      <c r="AU37" s="26">
        <f t="shared" ca="1" si="103"/>
        <v>0</v>
      </c>
      <c r="AV37" s="26">
        <f t="shared" ca="1" si="103"/>
        <v>0</v>
      </c>
      <c r="AW37" s="26">
        <f t="shared" ca="1" si="103"/>
        <v>0</v>
      </c>
      <c r="AX37" s="26">
        <f t="shared" ca="1" si="103"/>
        <v>0</v>
      </c>
      <c r="AY37" s="26">
        <f t="shared" ca="1" si="103"/>
        <v>0</v>
      </c>
      <c r="AZ37" s="26">
        <f t="shared" ca="1" si="103"/>
        <v>0</v>
      </c>
      <c r="BA37" s="26">
        <f t="shared" ca="1" si="103"/>
        <v>0</v>
      </c>
      <c r="BB37" s="26">
        <f t="shared" ca="1" si="103"/>
        <v>0</v>
      </c>
      <c r="BC37" s="26">
        <f t="shared" ca="1" si="103"/>
        <v>0</v>
      </c>
      <c r="BD37" s="26">
        <f t="shared" ca="1" si="103"/>
        <v>0</v>
      </c>
      <c r="BE37" s="26">
        <f t="shared" ca="1" si="103"/>
        <v>0</v>
      </c>
      <c r="BF37" s="26">
        <f t="shared" ca="1" si="103"/>
        <v>0</v>
      </c>
      <c r="BG37" s="26">
        <f t="shared" ca="1" si="103"/>
        <v>0</v>
      </c>
      <c r="BH37" s="26">
        <f t="shared" ca="1" si="103"/>
        <v>0</v>
      </c>
      <c r="BI37" s="26">
        <f t="shared" ca="1" si="103"/>
        <v>0</v>
      </c>
      <c r="BJ37" s="26">
        <f t="shared" ca="1" si="103"/>
        <v>0</v>
      </c>
      <c r="BK37" s="26">
        <f t="shared" ca="1" si="103"/>
        <v>0</v>
      </c>
      <c r="BL37" s="26">
        <f t="shared" ca="1" si="103"/>
        <v>0</v>
      </c>
      <c r="BM37" s="26">
        <f t="shared" ca="1" si="103"/>
        <v>0</v>
      </c>
      <c r="BN37" s="26">
        <f t="shared" ca="1" si="103"/>
        <v>0</v>
      </c>
      <c r="BO37" s="26">
        <f t="shared" ca="1" si="103"/>
        <v>0</v>
      </c>
      <c r="BP37" s="26">
        <f t="shared" ca="1" si="103"/>
        <v>0</v>
      </c>
      <c r="BQ37" s="26">
        <f t="shared" ref="BQ37:EB37" ca="1" si="104">HLOOKUP(BQ$10,INDIRECT(BQ$11),28,FALSE)</f>
        <v>0</v>
      </c>
      <c r="BR37" s="26">
        <f t="shared" ca="1" si="104"/>
        <v>0</v>
      </c>
      <c r="BS37" s="26">
        <f t="shared" ca="1" si="104"/>
        <v>0</v>
      </c>
      <c r="BT37" s="26">
        <f t="shared" ca="1" si="104"/>
        <v>0</v>
      </c>
      <c r="BU37" s="26">
        <f t="shared" ca="1" si="104"/>
        <v>0</v>
      </c>
      <c r="BV37" s="26">
        <f t="shared" ca="1" si="104"/>
        <v>0</v>
      </c>
      <c r="BW37" s="26">
        <f t="shared" ca="1" si="104"/>
        <v>0</v>
      </c>
      <c r="BX37" s="26">
        <f t="shared" ca="1" si="104"/>
        <v>0</v>
      </c>
      <c r="BY37" s="26">
        <f t="shared" ca="1" si="104"/>
        <v>3.6125516704501566E-3</v>
      </c>
      <c r="BZ37" s="26">
        <f t="shared" ca="1" si="104"/>
        <v>0</v>
      </c>
      <c r="CA37" s="26">
        <f t="shared" ca="1" si="104"/>
        <v>3.6125516704501566E-3</v>
      </c>
      <c r="CB37" s="26">
        <f t="shared" ca="1" si="104"/>
        <v>3.6125607617770329E-3</v>
      </c>
      <c r="CC37" s="26">
        <f t="shared" ca="1" si="104"/>
        <v>0</v>
      </c>
      <c r="CD37" s="26">
        <f t="shared" ca="1" si="104"/>
        <v>0</v>
      </c>
      <c r="CE37" s="26">
        <f t="shared" ca="1" si="104"/>
        <v>0</v>
      </c>
      <c r="CF37" s="26">
        <f t="shared" ca="1" si="104"/>
        <v>1.6679740093631313E-2</v>
      </c>
      <c r="CG37" s="26">
        <f t="shared" ca="1" si="104"/>
        <v>0</v>
      </c>
      <c r="CH37" s="26">
        <f t="shared" ca="1" si="104"/>
        <v>0</v>
      </c>
      <c r="CI37" s="26">
        <f t="shared" ca="1" si="104"/>
        <v>0</v>
      </c>
      <c r="CJ37" s="26">
        <f t="shared" ca="1" si="104"/>
        <v>0</v>
      </c>
      <c r="CK37" s="26">
        <f t="shared" ca="1" si="104"/>
        <v>0</v>
      </c>
      <c r="CL37" s="26">
        <f t="shared" ca="1" si="104"/>
        <v>0</v>
      </c>
      <c r="CM37" s="26">
        <f t="shared" ca="1" si="104"/>
        <v>0</v>
      </c>
      <c r="CN37" s="26">
        <f t="shared" ca="1" si="104"/>
        <v>0</v>
      </c>
      <c r="CO37" s="26">
        <f t="shared" ca="1" si="104"/>
        <v>0</v>
      </c>
      <c r="CP37" s="26">
        <f t="shared" ca="1" si="104"/>
        <v>0</v>
      </c>
      <c r="CQ37" s="26">
        <f t="shared" ca="1" si="104"/>
        <v>0</v>
      </c>
      <c r="CR37" s="26">
        <f t="shared" ca="1" si="104"/>
        <v>0</v>
      </c>
      <c r="CS37" s="26">
        <f t="shared" ca="1" si="104"/>
        <v>0</v>
      </c>
      <c r="CT37" s="26">
        <f t="shared" ca="1" si="104"/>
        <v>0</v>
      </c>
      <c r="CU37" s="26">
        <f t="shared" ca="1" si="104"/>
        <v>0</v>
      </c>
      <c r="CV37" s="26">
        <f t="shared" ca="1" si="104"/>
        <v>0</v>
      </c>
      <c r="CW37" s="26">
        <f t="shared" ca="1" si="104"/>
        <v>0</v>
      </c>
      <c r="CX37" s="26">
        <f t="shared" ca="1" si="104"/>
        <v>0</v>
      </c>
      <c r="CY37" s="26">
        <f t="shared" ca="1" si="104"/>
        <v>0</v>
      </c>
      <c r="CZ37" s="26">
        <f t="shared" ca="1" si="104"/>
        <v>0</v>
      </c>
      <c r="DA37" s="26">
        <f t="shared" ca="1" si="104"/>
        <v>0</v>
      </c>
      <c r="DB37" s="26">
        <f t="shared" ca="1" si="104"/>
        <v>0</v>
      </c>
      <c r="DC37" s="26">
        <f t="shared" ca="1" si="104"/>
        <v>0</v>
      </c>
      <c r="DD37" s="26">
        <f t="shared" ca="1" si="104"/>
        <v>0</v>
      </c>
      <c r="DE37" s="26">
        <f t="shared" ca="1" si="104"/>
        <v>0</v>
      </c>
      <c r="DF37" s="26">
        <f t="shared" ca="1" si="104"/>
        <v>0</v>
      </c>
      <c r="DG37" s="26">
        <f t="shared" ca="1" si="104"/>
        <v>0</v>
      </c>
      <c r="DH37" s="26">
        <f t="shared" ca="1" si="104"/>
        <v>0</v>
      </c>
      <c r="DI37" s="26">
        <f t="shared" ca="1" si="104"/>
        <v>0</v>
      </c>
      <c r="DJ37" s="26">
        <f t="shared" ca="1" si="104"/>
        <v>0</v>
      </c>
      <c r="DK37" s="26">
        <f t="shared" ca="1" si="104"/>
        <v>0</v>
      </c>
      <c r="DL37" s="26">
        <f t="shared" ca="1" si="104"/>
        <v>0</v>
      </c>
      <c r="DM37" s="26">
        <f t="shared" ca="1" si="104"/>
        <v>0</v>
      </c>
      <c r="DN37" s="26">
        <f t="shared" ca="1" si="104"/>
        <v>0</v>
      </c>
      <c r="DO37" s="26">
        <f t="shared" ca="1" si="104"/>
        <v>0</v>
      </c>
      <c r="DP37" s="26">
        <f t="shared" ca="1" si="104"/>
        <v>0</v>
      </c>
      <c r="DQ37" s="26">
        <f t="shared" ca="1" si="104"/>
        <v>0</v>
      </c>
      <c r="DR37" s="26">
        <f t="shared" ca="1" si="104"/>
        <v>0</v>
      </c>
      <c r="DS37" s="26">
        <f t="shared" ca="1" si="104"/>
        <v>0</v>
      </c>
      <c r="DT37" s="26">
        <f t="shared" ca="1" si="104"/>
        <v>0</v>
      </c>
      <c r="DU37" s="26">
        <f t="shared" ca="1" si="104"/>
        <v>0</v>
      </c>
      <c r="DV37" s="26">
        <f t="shared" ca="1" si="104"/>
        <v>0</v>
      </c>
      <c r="DW37" s="26">
        <f t="shared" ca="1" si="104"/>
        <v>0</v>
      </c>
      <c r="DX37" s="26">
        <f t="shared" ca="1" si="104"/>
        <v>0</v>
      </c>
      <c r="DY37" s="26">
        <f t="shared" ca="1" si="104"/>
        <v>0</v>
      </c>
      <c r="DZ37" s="26">
        <f t="shared" ca="1" si="104"/>
        <v>0</v>
      </c>
      <c r="EA37" s="26">
        <f t="shared" ca="1" si="104"/>
        <v>0</v>
      </c>
      <c r="EB37" s="26">
        <f t="shared" ca="1" si="104"/>
        <v>0</v>
      </c>
      <c r="EC37" s="26">
        <f t="shared" ref="EC37:GN37" ca="1" si="105">HLOOKUP(EC$10,INDIRECT(EC$11),28,FALSE)</f>
        <v>0</v>
      </c>
      <c r="ED37" s="26">
        <f t="shared" ca="1" si="105"/>
        <v>0</v>
      </c>
      <c r="EE37" s="26">
        <f t="shared" ca="1" si="105"/>
        <v>0</v>
      </c>
      <c r="EF37" s="26">
        <f t="shared" ca="1" si="105"/>
        <v>0</v>
      </c>
      <c r="EG37" s="26">
        <f t="shared" ca="1" si="105"/>
        <v>0</v>
      </c>
      <c r="EH37" s="26">
        <f t="shared" ca="1" si="105"/>
        <v>0</v>
      </c>
      <c r="EI37" s="26">
        <f t="shared" ca="1" si="105"/>
        <v>0</v>
      </c>
      <c r="EJ37" s="26">
        <f t="shared" ca="1" si="105"/>
        <v>0</v>
      </c>
      <c r="EK37" s="26">
        <f t="shared" ca="1" si="105"/>
        <v>0</v>
      </c>
      <c r="EL37" s="26">
        <f t="shared" ca="1" si="105"/>
        <v>0</v>
      </c>
      <c r="EM37" s="26">
        <f t="shared" ca="1" si="105"/>
        <v>0</v>
      </c>
      <c r="EN37" s="26">
        <f t="shared" ca="1" si="105"/>
        <v>0</v>
      </c>
      <c r="EO37" s="26">
        <f t="shared" ca="1" si="105"/>
        <v>0</v>
      </c>
      <c r="EP37" s="26">
        <f t="shared" ca="1" si="105"/>
        <v>0</v>
      </c>
      <c r="EQ37" s="26">
        <f t="shared" ca="1" si="105"/>
        <v>0</v>
      </c>
      <c r="ER37" s="26">
        <f t="shared" ca="1" si="105"/>
        <v>0</v>
      </c>
      <c r="ES37" s="26">
        <f t="shared" ca="1" si="105"/>
        <v>0</v>
      </c>
      <c r="ET37" s="26">
        <f t="shared" ca="1" si="105"/>
        <v>0</v>
      </c>
      <c r="EU37" s="26">
        <f t="shared" ca="1" si="105"/>
        <v>0</v>
      </c>
      <c r="EV37" s="26">
        <f t="shared" ca="1" si="105"/>
        <v>0</v>
      </c>
      <c r="EW37" s="26">
        <f t="shared" ca="1" si="105"/>
        <v>0</v>
      </c>
      <c r="EX37" s="26">
        <f t="shared" ca="1" si="105"/>
        <v>0</v>
      </c>
      <c r="EY37" s="26">
        <f t="shared" ca="1" si="105"/>
        <v>0</v>
      </c>
      <c r="EZ37" s="26">
        <f t="shared" ca="1" si="105"/>
        <v>0</v>
      </c>
      <c r="FA37" s="26">
        <f t="shared" ca="1" si="105"/>
        <v>0</v>
      </c>
      <c r="FB37" s="26">
        <f t="shared" ca="1" si="105"/>
        <v>0</v>
      </c>
      <c r="FC37" s="26">
        <f t="shared" ca="1" si="105"/>
        <v>0</v>
      </c>
      <c r="FD37" s="26">
        <f t="shared" ca="1" si="105"/>
        <v>0</v>
      </c>
      <c r="FE37" s="26">
        <f t="shared" ca="1" si="105"/>
        <v>0</v>
      </c>
      <c r="FF37" s="26">
        <f t="shared" ca="1" si="105"/>
        <v>0</v>
      </c>
      <c r="FG37" s="26">
        <f t="shared" ca="1" si="105"/>
        <v>0</v>
      </c>
      <c r="FH37" s="26">
        <f t="shared" ca="1" si="105"/>
        <v>0</v>
      </c>
      <c r="FI37" s="26">
        <f t="shared" ca="1" si="105"/>
        <v>0</v>
      </c>
      <c r="FJ37" s="26">
        <f t="shared" ca="1" si="105"/>
        <v>0</v>
      </c>
      <c r="FK37" s="26">
        <f t="shared" ca="1" si="105"/>
        <v>0</v>
      </c>
      <c r="FL37" s="26">
        <f t="shared" ca="1" si="105"/>
        <v>0</v>
      </c>
      <c r="FM37" s="26">
        <f t="shared" ca="1" si="105"/>
        <v>0</v>
      </c>
      <c r="FN37" s="26">
        <f t="shared" ca="1" si="105"/>
        <v>0</v>
      </c>
      <c r="FO37" s="26">
        <f t="shared" ca="1" si="105"/>
        <v>0</v>
      </c>
      <c r="FP37" s="26">
        <f t="shared" ca="1" si="105"/>
        <v>0</v>
      </c>
      <c r="FQ37" s="26">
        <f t="shared" ca="1" si="105"/>
        <v>0</v>
      </c>
      <c r="FR37" s="26">
        <f t="shared" ca="1" si="105"/>
        <v>0</v>
      </c>
      <c r="FS37" s="26">
        <f t="shared" ca="1" si="105"/>
        <v>0</v>
      </c>
      <c r="FT37" s="26">
        <f t="shared" ca="1" si="105"/>
        <v>0</v>
      </c>
      <c r="FU37" s="26">
        <f t="shared" ca="1" si="105"/>
        <v>0</v>
      </c>
      <c r="FV37" s="26">
        <f t="shared" ca="1" si="105"/>
        <v>0</v>
      </c>
      <c r="FW37" s="26">
        <f t="shared" ca="1" si="105"/>
        <v>0</v>
      </c>
      <c r="FX37" s="26">
        <f t="shared" ca="1" si="105"/>
        <v>0</v>
      </c>
      <c r="FY37" s="26">
        <f t="shared" ca="1" si="105"/>
        <v>0</v>
      </c>
      <c r="FZ37" s="26">
        <f t="shared" ca="1" si="105"/>
        <v>0</v>
      </c>
      <c r="GA37" s="26">
        <f t="shared" ca="1" si="105"/>
        <v>0</v>
      </c>
      <c r="GB37" s="26">
        <f t="shared" ca="1" si="105"/>
        <v>0</v>
      </c>
      <c r="GC37" s="26">
        <f t="shared" ca="1" si="105"/>
        <v>0</v>
      </c>
      <c r="GD37" s="26">
        <f t="shared" ca="1" si="105"/>
        <v>0</v>
      </c>
      <c r="GE37" s="26">
        <f t="shared" ca="1" si="105"/>
        <v>0</v>
      </c>
      <c r="GF37" s="26">
        <f t="shared" ca="1" si="105"/>
        <v>0</v>
      </c>
      <c r="GG37" s="26">
        <f t="shared" ca="1" si="105"/>
        <v>0</v>
      </c>
      <c r="GH37" s="26">
        <f t="shared" ca="1" si="105"/>
        <v>0</v>
      </c>
      <c r="GI37" s="26">
        <f t="shared" ca="1" si="105"/>
        <v>0</v>
      </c>
      <c r="GJ37" s="26">
        <f t="shared" ca="1" si="105"/>
        <v>0</v>
      </c>
      <c r="GK37" s="26">
        <f t="shared" ca="1" si="105"/>
        <v>0</v>
      </c>
      <c r="GL37" s="26">
        <f t="shared" ca="1" si="105"/>
        <v>0</v>
      </c>
      <c r="GM37" s="26">
        <f t="shared" ca="1" si="105"/>
        <v>0</v>
      </c>
      <c r="GN37" s="26">
        <f t="shared" ca="1" si="105"/>
        <v>0</v>
      </c>
      <c r="GO37" s="26">
        <f t="shared" ref="GO37:HO37" ca="1" si="106">HLOOKUP(GO$10,INDIRECT(GO$11),28,FALSE)</f>
        <v>0</v>
      </c>
      <c r="GP37" s="26">
        <f t="shared" ca="1" si="106"/>
        <v>0</v>
      </c>
      <c r="GQ37" s="26">
        <f t="shared" ca="1" si="106"/>
        <v>0</v>
      </c>
      <c r="GR37" s="26">
        <f t="shared" ca="1" si="106"/>
        <v>0</v>
      </c>
      <c r="GS37" s="26">
        <f t="shared" ca="1" si="106"/>
        <v>0</v>
      </c>
      <c r="GT37" s="26">
        <f t="shared" ca="1" si="106"/>
        <v>0</v>
      </c>
      <c r="GU37" s="26">
        <f t="shared" ca="1" si="106"/>
        <v>0</v>
      </c>
      <c r="GV37" s="26">
        <f t="shared" ca="1" si="106"/>
        <v>0</v>
      </c>
      <c r="GW37" s="26">
        <f t="shared" ca="1" si="106"/>
        <v>0</v>
      </c>
      <c r="GX37" s="26">
        <f t="shared" ca="1" si="106"/>
        <v>0</v>
      </c>
      <c r="GY37" s="26">
        <f t="shared" ca="1" si="106"/>
        <v>0</v>
      </c>
      <c r="GZ37" s="26">
        <f t="shared" ca="1" si="106"/>
        <v>0</v>
      </c>
      <c r="HA37" s="26">
        <f t="shared" ca="1" si="106"/>
        <v>0</v>
      </c>
      <c r="HB37" s="26">
        <f t="shared" ca="1" si="106"/>
        <v>0</v>
      </c>
      <c r="HC37" s="26">
        <f t="shared" ca="1" si="106"/>
        <v>0</v>
      </c>
      <c r="HD37" s="26">
        <f t="shared" ca="1" si="106"/>
        <v>0</v>
      </c>
      <c r="HE37" s="26">
        <f t="shared" ca="1" si="106"/>
        <v>0</v>
      </c>
      <c r="HF37" s="26">
        <f t="shared" ca="1" si="106"/>
        <v>0</v>
      </c>
      <c r="HG37" s="26">
        <f t="shared" ca="1" si="106"/>
        <v>0</v>
      </c>
      <c r="HH37" s="26">
        <f t="shared" ca="1" si="106"/>
        <v>7.0394406632503662E-3</v>
      </c>
      <c r="HI37" s="26">
        <f t="shared" ca="1" si="106"/>
        <v>0</v>
      </c>
      <c r="HJ37" s="26">
        <f t="shared" ca="1" si="106"/>
        <v>7.0394370167232243E-3</v>
      </c>
      <c r="HK37" s="26">
        <f t="shared" ca="1" si="106"/>
        <v>0</v>
      </c>
      <c r="HL37" s="26">
        <f t="shared" ca="1" si="106"/>
        <v>4.4209461413952718E-2</v>
      </c>
      <c r="HM37" s="26">
        <f t="shared" ca="1" si="106"/>
        <v>0</v>
      </c>
      <c r="HN37" s="26">
        <f t="shared" ca="1" si="106"/>
        <v>0</v>
      </c>
      <c r="HO37" s="26">
        <f t="shared" ca="1" si="106"/>
        <v>0</v>
      </c>
      <c r="HP37" s="26"/>
      <c r="HQ37" s="26"/>
      <c r="HR37" s="26"/>
      <c r="HS37" s="26"/>
      <c r="HT37" s="26"/>
      <c r="HU37" s="26"/>
      <c r="HV37" s="26"/>
      <c r="HW37" s="26"/>
      <c r="HX37" s="26"/>
      <c r="HY37" s="26"/>
      <c r="HZ37" s="26"/>
    </row>
    <row r="38" spans="1:234" s="12" customFormat="1" ht="12" customHeight="1" x14ac:dyDescent="0.15">
      <c r="A38" s="17" t="s">
        <v>183</v>
      </c>
      <c r="B38" s="18"/>
      <c r="C38" s="26">
        <f ca="1">HLOOKUP(C$10,INDIRECT(C$11),29,FALSE)</f>
        <v>0</v>
      </c>
      <c r="D38" s="26">
        <f ca="1">HLOOKUP(D$10,INDIRECT(D$11),29,FALSE)</f>
        <v>0</v>
      </c>
      <c r="E38" s="26">
        <f t="shared" ref="E38:BP38" ca="1" si="107">HLOOKUP(E$10,INDIRECT(E$11),29,FALSE)</f>
        <v>0</v>
      </c>
      <c r="F38" s="26">
        <f t="shared" ca="1" si="107"/>
        <v>0</v>
      </c>
      <c r="G38" s="26">
        <f t="shared" ca="1" si="107"/>
        <v>0</v>
      </c>
      <c r="H38" s="26">
        <f t="shared" ca="1" si="107"/>
        <v>0</v>
      </c>
      <c r="I38" s="26">
        <f t="shared" ca="1" si="107"/>
        <v>0</v>
      </c>
      <c r="J38" s="26">
        <f t="shared" ca="1" si="107"/>
        <v>0</v>
      </c>
      <c r="K38" s="26">
        <f t="shared" ca="1" si="107"/>
        <v>0</v>
      </c>
      <c r="L38" s="26">
        <f t="shared" ca="1" si="107"/>
        <v>0</v>
      </c>
      <c r="M38" s="26">
        <f t="shared" ca="1" si="107"/>
        <v>0</v>
      </c>
      <c r="N38" s="26">
        <f t="shared" ca="1" si="107"/>
        <v>0</v>
      </c>
      <c r="O38" s="26">
        <f t="shared" ca="1" si="107"/>
        <v>0</v>
      </c>
      <c r="P38" s="26">
        <f t="shared" ca="1" si="107"/>
        <v>0</v>
      </c>
      <c r="Q38" s="26">
        <f t="shared" ca="1" si="107"/>
        <v>0</v>
      </c>
      <c r="R38" s="26">
        <f t="shared" ca="1" si="107"/>
        <v>0</v>
      </c>
      <c r="S38" s="26">
        <f t="shared" ca="1" si="107"/>
        <v>0</v>
      </c>
      <c r="T38" s="26">
        <f t="shared" ca="1" si="107"/>
        <v>0</v>
      </c>
      <c r="U38" s="26">
        <f t="shared" ca="1" si="107"/>
        <v>0</v>
      </c>
      <c r="V38" s="26">
        <f t="shared" ca="1" si="107"/>
        <v>0</v>
      </c>
      <c r="W38" s="26">
        <f t="shared" ca="1" si="107"/>
        <v>0</v>
      </c>
      <c r="X38" s="26">
        <f t="shared" ca="1" si="107"/>
        <v>0</v>
      </c>
      <c r="Y38" s="26">
        <f t="shared" ca="1" si="107"/>
        <v>0</v>
      </c>
      <c r="Z38" s="26">
        <f t="shared" ca="1" si="107"/>
        <v>0</v>
      </c>
      <c r="AA38" s="26">
        <f t="shared" ca="1" si="107"/>
        <v>0</v>
      </c>
      <c r="AB38" s="26">
        <f t="shared" ca="1" si="107"/>
        <v>0</v>
      </c>
      <c r="AC38" s="26">
        <f t="shared" ca="1" si="107"/>
        <v>0</v>
      </c>
      <c r="AD38" s="26">
        <f t="shared" ca="1" si="107"/>
        <v>0</v>
      </c>
      <c r="AE38" s="26">
        <f t="shared" ca="1" si="107"/>
        <v>0</v>
      </c>
      <c r="AF38" s="26">
        <f t="shared" ca="1" si="107"/>
        <v>0</v>
      </c>
      <c r="AG38" s="26">
        <f t="shared" ca="1" si="107"/>
        <v>0</v>
      </c>
      <c r="AH38" s="26">
        <f t="shared" ca="1" si="107"/>
        <v>0</v>
      </c>
      <c r="AI38" s="26">
        <f t="shared" ca="1" si="107"/>
        <v>0</v>
      </c>
      <c r="AJ38" s="26">
        <f t="shared" ca="1" si="107"/>
        <v>0</v>
      </c>
      <c r="AK38" s="26">
        <f t="shared" ca="1" si="107"/>
        <v>0</v>
      </c>
      <c r="AL38" s="26">
        <f t="shared" ca="1" si="107"/>
        <v>0</v>
      </c>
      <c r="AM38" s="26">
        <f t="shared" ca="1" si="107"/>
        <v>0</v>
      </c>
      <c r="AN38" s="26">
        <f t="shared" ca="1" si="107"/>
        <v>0</v>
      </c>
      <c r="AO38" s="26">
        <f t="shared" ca="1" si="107"/>
        <v>0</v>
      </c>
      <c r="AP38" s="26">
        <f t="shared" ca="1" si="107"/>
        <v>0</v>
      </c>
      <c r="AQ38" s="26">
        <f t="shared" ca="1" si="107"/>
        <v>0</v>
      </c>
      <c r="AR38" s="26">
        <f t="shared" ca="1" si="107"/>
        <v>0</v>
      </c>
      <c r="AS38" s="26">
        <f t="shared" ca="1" si="107"/>
        <v>0</v>
      </c>
      <c r="AT38" s="26">
        <f t="shared" ca="1" si="107"/>
        <v>0</v>
      </c>
      <c r="AU38" s="26">
        <f t="shared" ca="1" si="107"/>
        <v>0</v>
      </c>
      <c r="AV38" s="26">
        <f t="shared" ca="1" si="107"/>
        <v>0</v>
      </c>
      <c r="AW38" s="26">
        <f t="shared" ca="1" si="107"/>
        <v>0</v>
      </c>
      <c r="AX38" s="26">
        <f t="shared" ca="1" si="107"/>
        <v>0</v>
      </c>
      <c r="AY38" s="26">
        <f t="shared" ca="1" si="107"/>
        <v>0</v>
      </c>
      <c r="AZ38" s="26">
        <f t="shared" ca="1" si="107"/>
        <v>0</v>
      </c>
      <c r="BA38" s="26">
        <f t="shared" ca="1" si="107"/>
        <v>0</v>
      </c>
      <c r="BB38" s="26">
        <f t="shared" ca="1" si="107"/>
        <v>0</v>
      </c>
      <c r="BC38" s="26">
        <f t="shared" ca="1" si="107"/>
        <v>0</v>
      </c>
      <c r="BD38" s="26">
        <f t="shared" ca="1" si="107"/>
        <v>0</v>
      </c>
      <c r="BE38" s="26">
        <f t="shared" ca="1" si="107"/>
        <v>0</v>
      </c>
      <c r="BF38" s="26">
        <f t="shared" ca="1" si="107"/>
        <v>0</v>
      </c>
      <c r="BG38" s="26">
        <f t="shared" ca="1" si="107"/>
        <v>0</v>
      </c>
      <c r="BH38" s="26">
        <f t="shared" ca="1" si="107"/>
        <v>0</v>
      </c>
      <c r="BI38" s="26">
        <f t="shared" ca="1" si="107"/>
        <v>0</v>
      </c>
      <c r="BJ38" s="26">
        <f t="shared" ca="1" si="107"/>
        <v>0</v>
      </c>
      <c r="BK38" s="26">
        <f t="shared" ca="1" si="107"/>
        <v>0</v>
      </c>
      <c r="BL38" s="26">
        <f t="shared" ca="1" si="107"/>
        <v>0</v>
      </c>
      <c r="BM38" s="26">
        <f t="shared" ca="1" si="107"/>
        <v>0</v>
      </c>
      <c r="BN38" s="26">
        <f t="shared" ca="1" si="107"/>
        <v>0</v>
      </c>
      <c r="BO38" s="26">
        <f t="shared" ca="1" si="107"/>
        <v>0</v>
      </c>
      <c r="BP38" s="26">
        <f t="shared" ca="1" si="107"/>
        <v>0</v>
      </c>
      <c r="BQ38" s="26">
        <f t="shared" ref="BQ38:EB38" ca="1" si="108">HLOOKUP(BQ$10,INDIRECT(BQ$11),29,FALSE)</f>
        <v>0</v>
      </c>
      <c r="BR38" s="26">
        <f t="shared" ca="1" si="108"/>
        <v>0</v>
      </c>
      <c r="BS38" s="26">
        <f t="shared" ca="1" si="108"/>
        <v>0</v>
      </c>
      <c r="BT38" s="26">
        <f t="shared" ca="1" si="108"/>
        <v>0</v>
      </c>
      <c r="BU38" s="26">
        <f t="shared" ca="1" si="108"/>
        <v>0</v>
      </c>
      <c r="BV38" s="26">
        <f t="shared" ca="1" si="108"/>
        <v>0</v>
      </c>
      <c r="BW38" s="26">
        <f t="shared" ca="1" si="108"/>
        <v>0</v>
      </c>
      <c r="BX38" s="26">
        <f t="shared" ca="1" si="108"/>
        <v>0</v>
      </c>
      <c r="BY38" s="26">
        <f t="shared" ca="1" si="108"/>
        <v>0</v>
      </c>
      <c r="BZ38" s="26">
        <f t="shared" ca="1" si="108"/>
        <v>0</v>
      </c>
      <c r="CA38" s="26">
        <f t="shared" ca="1" si="108"/>
        <v>0</v>
      </c>
      <c r="CB38" s="26">
        <f t="shared" ca="1" si="108"/>
        <v>0</v>
      </c>
      <c r="CC38" s="26">
        <f t="shared" ca="1" si="108"/>
        <v>0</v>
      </c>
      <c r="CD38" s="26">
        <f t="shared" ca="1" si="108"/>
        <v>0</v>
      </c>
      <c r="CE38" s="26">
        <f t="shared" ca="1" si="108"/>
        <v>0</v>
      </c>
      <c r="CF38" s="26">
        <f t="shared" ca="1" si="108"/>
        <v>0</v>
      </c>
      <c r="CG38" s="26">
        <f t="shared" ca="1" si="108"/>
        <v>0</v>
      </c>
      <c r="CH38" s="26">
        <f t="shared" ca="1" si="108"/>
        <v>0</v>
      </c>
      <c r="CI38" s="26">
        <f t="shared" ca="1" si="108"/>
        <v>0</v>
      </c>
      <c r="CJ38" s="26">
        <f t="shared" ca="1" si="108"/>
        <v>0</v>
      </c>
      <c r="CK38" s="26">
        <f t="shared" ca="1" si="108"/>
        <v>0</v>
      </c>
      <c r="CL38" s="26">
        <f t="shared" ca="1" si="108"/>
        <v>0</v>
      </c>
      <c r="CM38" s="26">
        <f t="shared" ca="1" si="108"/>
        <v>0</v>
      </c>
      <c r="CN38" s="26">
        <f t="shared" ca="1" si="108"/>
        <v>0</v>
      </c>
      <c r="CO38" s="26">
        <f t="shared" ca="1" si="108"/>
        <v>0</v>
      </c>
      <c r="CP38" s="26">
        <f t="shared" ca="1" si="108"/>
        <v>0</v>
      </c>
      <c r="CQ38" s="26">
        <f t="shared" ca="1" si="108"/>
        <v>0</v>
      </c>
      <c r="CR38" s="26">
        <f t="shared" ca="1" si="108"/>
        <v>0</v>
      </c>
      <c r="CS38" s="26">
        <f t="shared" ca="1" si="108"/>
        <v>0</v>
      </c>
      <c r="CT38" s="26">
        <f t="shared" ca="1" si="108"/>
        <v>0</v>
      </c>
      <c r="CU38" s="26">
        <f t="shared" ca="1" si="108"/>
        <v>0</v>
      </c>
      <c r="CV38" s="26">
        <f t="shared" ca="1" si="108"/>
        <v>0</v>
      </c>
      <c r="CW38" s="26">
        <f t="shared" ca="1" si="108"/>
        <v>0</v>
      </c>
      <c r="CX38" s="26">
        <f t="shared" ca="1" si="108"/>
        <v>0</v>
      </c>
      <c r="CY38" s="26">
        <f t="shared" ca="1" si="108"/>
        <v>0</v>
      </c>
      <c r="CZ38" s="26">
        <f t="shared" ca="1" si="108"/>
        <v>0</v>
      </c>
      <c r="DA38" s="26">
        <f t="shared" ca="1" si="108"/>
        <v>0</v>
      </c>
      <c r="DB38" s="26">
        <f t="shared" ca="1" si="108"/>
        <v>0</v>
      </c>
      <c r="DC38" s="26">
        <f t="shared" ca="1" si="108"/>
        <v>0</v>
      </c>
      <c r="DD38" s="26">
        <f t="shared" ca="1" si="108"/>
        <v>0</v>
      </c>
      <c r="DE38" s="26">
        <f t="shared" ca="1" si="108"/>
        <v>0</v>
      </c>
      <c r="DF38" s="26">
        <f t="shared" ca="1" si="108"/>
        <v>0</v>
      </c>
      <c r="DG38" s="26">
        <f t="shared" ca="1" si="108"/>
        <v>0</v>
      </c>
      <c r="DH38" s="26">
        <f t="shared" ca="1" si="108"/>
        <v>0</v>
      </c>
      <c r="DI38" s="26">
        <f t="shared" ca="1" si="108"/>
        <v>0</v>
      </c>
      <c r="DJ38" s="26">
        <f t="shared" ca="1" si="108"/>
        <v>0</v>
      </c>
      <c r="DK38" s="26">
        <f t="shared" ca="1" si="108"/>
        <v>0</v>
      </c>
      <c r="DL38" s="26">
        <f t="shared" ca="1" si="108"/>
        <v>0</v>
      </c>
      <c r="DM38" s="26">
        <f t="shared" ca="1" si="108"/>
        <v>0</v>
      </c>
      <c r="DN38" s="26">
        <f t="shared" ca="1" si="108"/>
        <v>0</v>
      </c>
      <c r="DO38" s="26">
        <f t="shared" ca="1" si="108"/>
        <v>0</v>
      </c>
      <c r="DP38" s="26">
        <f t="shared" ca="1" si="108"/>
        <v>0</v>
      </c>
      <c r="DQ38" s="26">
        <f t="shared" ca="1" si="108"/>
        <v>0</v>
      </c>
      <c r="DR38" s="26"/>
      <c r="DS38" s="26">
        <f t="shared" ca="1" si="108"/>
        <v>0</v>
      </c>
      <c r="DT38" s="26">
        <f t="shared" ca="1" si="108"/>
        <v>0</v>
      </c>
      <c r="DU38" s="26">
        <f t="shared" ca="1" si="108"/>
        <v>0</v>
      </c>
      <c r="DV38" s="26">
        <f t="shared" ca="1" si="108"/>
        <v>0</v>
      </c>
      <c r="DW38" s="26">
        <f t="shared" ca="1" si="108"/>
        <v>0</v>
      </c>
      <c r="DX38" s="26">
        <f t="shared" ca="1" si="108"/>
        <v>0</v>
      </c>
      <c r="DY38" s="26">
        <f t="shared" ca="1" si="108"/>
        <v>0</v>
      </c>
      <c r="DZ38" s="26">
        <f t="shared" ca="1" si="108"/>
        <v>0</v>
      </c>
      <c r="EA38" s="26">
        <f t="shared" ca="1" si="108"/>
        <v>0</v>
      </c>
      <c r="EB38" s="26">
        <f t="shared" ca="1" si="108"/>
        <v>0</v>
      </c>
      <c r="EC38" s="26">
        <f t="shared" ref="EC38:GN38" ca="1" si="109">HLOOKUP(EC$10,INDIRECT(EC$11),29,FALSE)</f>
        <v>0</v>
      </c>
      <c r="ED38" s="26">
        <f t="shared" ca="1" si="109"/>
        <v>0</v>
      </c>
      <c r="EE38" s="26">
        <f t="shared" ca="1" si="109"/>
        <v>0</v>
      </c>
      <c r="EF38" s="26">
        <f t="shared" ca="1" si="109"/>
        <v>0</v>
      </c>
      <c r="EG38" s="26">
        <f t="shared" ca="1" si="109"/>
        <v>0</v>
      </c>
      <c r="EH38" s="26">
        <f t="shared" ca="1" si="109"/>
        <v>0</v>
      </c>
      <c r="EI38" s="26">
        <f t="shared" ca="1" si="109"/>
        <v>0</v>
      </c>
      <c r="EJ38" s="26">
        <f t="shared" ca="1" si="109"/>
        <v>0</v>
      </c>
      <c r="EK38" s="26">
        <f t="shared" ca="1" si="109"/>
        <v>0</v>
      </c>
      <c r="EL38" s="26">
        <f t="shared" ca="1" si="109"/>
        <v>0</v>
      </c>
      <c r="EM38" s="26">
        <f t="shared" ca="1" si="109"/>
        <v>0</v>
      </c>
      <c r="EN38" s="26">
        <f t="shared" ca="1" si="109"/>
        <v>0</v>
      </c>
      <c r="EO38" s="26">
        <f t="shared" ca="1" si="109"/>
        <v>0</v>
      </c>
      <c r="EP38" s="26">
        <f t="shared" ca="1" si="109"/>
        <v>0</v>
      </c>
      <c r="EQ38" s="26">
        <f t="shared" ca="1" si="109"/>
        <v>0</v>
      </c>
      <c r="ER38" s="26">
        <f t="shared" ca="1" si="109"/>
        <v>0</v>
      </c>
      <c r="ES38" s="26">
        <f t="shared" ca="1" si="109"/>
        <v>0</v>
      </c>
      <c r="ET38" s="26">
        <f t="shared" ca="1" si="109"/>
        <v>0</v>
      </c>
      <c r="EU38" s="26">
        <f t="shared" ca="1" si="109"/>
        <v>0</v>
      </c>
      <c r="EV38" s="26">
        <f t="shared" ca="1" si="109"/>
        <v>0</v>
      </c>
      <c r="EW38" s="26">
        <f t="shared" ca="1" si="109"/>
        <v>0</v>
      </c>
      <c r="EX38" s="26">
        <f t="shared" ca="1" si="109"/>
        <v>0</v>
      </c>
      <c r="EY38" s="26">
        <f t="shared" ca="1" si="109"/>
        <v>0</v>
      </c>
      <c r="EZ38" s="26">
        <f t="shared" ca="1" si="109"/>
        <v>0</v>
      </c>
      <c r="FA38" s="26">
        <f t="shared" ca="1" si="109"/>
        <v>0</v>
      </c>
      <c r="FB38" s="26">
        <f t="shared" ca="1" si="109"/>
        <v>0</v>
      </c>
      <c r="FC38" s="26">
        <f t="shared" ca="1" si="109"/>
        <v>0</v>
      </c>
      <c r="FD38" s="26">
        <f t="shared" ca="1" si="109"/>
        <v>0.9691703392096187</v>
      </c>
      <c r="FE38" s="26">
        <f t="shared" ca="1" si="109"/>
        <v>0</v>
      </c>
      <c r="FF38" s="26">
        <f t="shared" ca="1" si="109"/>
        <v>8.0096694446560677E-3</v>
      </c>
      <c r="FG38" s="26">
        <f t="shared" ca="1" si="109"/>
        <v>0</v>
      </c>
      <c r="FH38" s="26">
        <f t="shared" ca="1" si="109"/>
        <v>0</v>
      </c>
      <c r="FI38" s="26">
        <f t="shared" ca="1" si="109"/>
        <v>0</v>
      </c>
      <c r="FJ38" s="26">
        <f t="shared" ca="1" si="109"/>
        <v>0</v>
      </c>
      <c r="FK38" s="26">
        <f t="shared" ca="1" si="109"/>
        <v>0</v>
      </c>
      <c r="FL38" s="26">
        <f t="shared" ca="1" si="109"/>
        <v>0</v>
      </c>
      <c r="FM38" s="26">
        <f t="shared" ca="1" si="109"/>
        <v>0</v>
      </c>
      <c r="FN38" s="26">
        <f t="shared" ca="1" si="109"/>
        <v>0</v>
      </c>
      <c r="FO38" s="26">
        <f t="shared" ca="1" si="109"/>
        <v>0</v>
      </c>
      <c r="FP38" s="26">
        <f t="shared" ca="1" si="109"/>
        <v>0</v>
      </c>
      <c r="FQ38" s="26">
        <f t="shared" ca="1" si="109"/>
        <v>0</v>
      </c>
      <c r="FR38" s="26">
        <f t="shared" ca="1" si="109"/>
        <v>0</v>
      </c>
      <c r="FS38" s="26">
        <f t="shared" ca="1" si="109"/>
        <v>0</v>
      </c>
      <c r="FT38" s="26">
        <f t="shared" ca="1" si="109"/>
        <v>0</v>
      </c>
      <c r="FU38" s="26">
        <f t="shared" ca="1" si="109"/>
        <v>0</v>
      </c>
      <c r="FV38" s="26">
        <f t="shared" ca="1" si="109"/>
        <v>0</v>
      </c>
      <c r="FW38" s="26">
        <f t="shared" ca="1" si="109"/>
        <v>0</v>
      </c>
      <c r="FX38" s="26">
        <f t="shared" ca="1" si="109"/>
        <v>0</v>
      </c>
      <c r="FY38" s="26">
        <f t="shared" ca="1" si="109"/>
        <v>0</v>
      </c>
      <c r="FZ38" s="26">
        <f t="shared" ca="1" si="109"/>
        <v>0</v>
      </c>
      <c r="GA38" s="26">
        <f t="shared" ca="1" si="109"/>
        <v>0</v>
      </c>
      <c r="GB38" s="26">
        <f t="shared" ca="1" si="109"/>
        <v>0</v>
      </c>
      <c r="GC38" s="26">
        <f t="shared" ca="1" si="109"/>
        <v>0</v>
      </c>
      <c r="GD38" s="26">
        <f t="shared" ca="1" si="109"/>
        <v>0</v>
      </c>
      <c r="GE38" s="26">
        <f t="shared" ca="1" si="109"/>
        <v>0</v>
      </c>
      <c r="GF38" s="26">
        <f t="shared" ca="1" si="109"/>
        <v>0</v>
      </c>
      <c r="GG38" s="26">
        <f t="shared" ca="1" si="109"/>
        <v>0</v>
      </c>
      <c r="GH38" s="26">
        <f t="shared" ca="1" si="109"/>
        <v>0</v>
      </c>
      <c r="GI38" s="26">
        <f t="shared" ca="1" si="109"/>
        <v>0</v>
      </c>
      <c r="GJ38" s="26">
        <f t="shared" ca="1" si="109"/>
        <v>0</v>
      </c>
      <c r="GK38" s="26">
        <f t="shared" ca="1" si="109"/>
        <v>0</v>
      </c>
      <c r="GL38" s="26">
        <f t="shared" ca="1" si="109"/>
        <v>0</v>
      </c>
      <c r="GM38" s="26">
        <f t="shared" ca="1" si="109"/>
        <v>0</v>
      </c>
      <c r="GN38" s="26">
        <f t="shared" ca="1" si="109"/>
        <v>0</v>
      </c>
      <c r="GO38" s="26">
        <f t="shared" ref="GO38:HO38" ca="1" si="110">HLOOKUP(GO$10,INDIRECT(GO$11),29,FALSE)</f>
        <v>0</v>
      </c>
      <c r="GP38" s="26">
        <f t="shared" ca="1" si="110"/>
        <v>0</v>
      </c>
      <c r="GQ38" s="26">
        <f t="shared" ca="1" si="110"/>
        <v>0</v>
      </c>
      <c r="GR38" s="26">
        <f t="shared" ca="1" si="110"/>
        <v>0</v>
      </c>
      <c r="GS38" s="26">
        <f t="shared" ca="1" si="110"/>
        <v>0</v>
      </c>
      <c r="GT38" s="26">
        <f t="shared" ca="1" si="110"/>
        <v>0</v>
      </c>
      <c r="GU38" s="26">
        <f t="shared" ca="1" si="110"/>
        <v>0</v>
      </c>
      <c r="GV38" s="26">
        <f t="shared" ca="1" si="110"/>
        <v>0</v>
      </c>
      <c r="GW38" s="26">
        <f t="shared" ca="1" si="110"/>
        <v>0</v>
      </c>
      <c r="GX38" s="26">
        <f t="shared" ca="1" si="110"/>
        <v>0</v>
      </c>
      <c r="GY38" s="26">
        <f t="shared" ca="1" si="110"/>
        <v>0</v>
      </c>
      <c r="GZ38" s="26">
        <f t="shared" ca="1" si="110"/>
        <v>0</v>
      </c>
      <c r="HA38" s="26">
        <f t="shared" ca="1" si="110"/>
        <v>0</v>
      </c>
      <c r="HB38" s="26">
        <f t="shared" ca="1" si="110"/>
        <v>0</v>
      </c>
      <c r="HC38" s="26">
        <f t="shared" ca="1" si="110"/>
        <v>0</v>
      </c>
      <c r="HD38" s="26">
        <f t="shared" ca="1" si="110"/>
        <v>0</v>
      </c>
      <c r="HE38" s="26">
        <f t="shared" ca="1" si="110"/>
        <v>0</v>
      </c>
      <c r="HF38" s="26">
        <f t="shared" ca="1" si="110"/>
        <v>0</v>
      </c>
      <c r="HG38" s="26">
        <f t="shared" ca="1" si="110"/>
        <v>0</v>
      </c>
      <c r="HH38" s="26">
        <f t="shared" ca="1" si="110"/>
        <v>0</v>
      </c>
      <c r="HI38" s="26">
        <f t="shared" ca="1" si="110"/>
        <v>0</v>
      </c>
      <c r="HJ38" s="26">
        <f t="shared" ca="1" si="110"/>
        <v>0</v>
      </c>
      <c r="HK38" s="26">
        <f t="shared" ca="1" si="110"/>
        <v>0</v>
      </c>
      <c r="HL38" s="26">
        <f t="shared" ca="1" si="110"/>
        <v>0</v>
      </c>
      <c r="HM38" s="26">
        <f t="shared" ca="1" si="110"/>
        <v>0</v>
      </c>
      <c r="HN38" s="26">
        <f t="shared" ca="1" si="110"/>
        <v>0</v>
      </c>
      <c r="HO38" s="26">
        <f t="shared" ca="1" si="110"/>
        <v>0</v>
      </c>
      <c r="HP38" s="26"/>
      <c r="HQ38" s="26"/>
      <c r="HR38" s="26"/>
      <c r="HS38" s="26"/>
      <c r="HT38" s="26"/>
      <c r="HU38" s="26"/>
      <c r="HV38" s="26"/>
      <c r="HW38" s="26"/>
      <c r="HX38" s="26"/>
      <c r="HY38" s="26"/>
      <c r="HZ38" s="26"/>
    </row>
    <row r="39" spans="1:234" s="12" customFormat="1" ht="12" customHeight="1" x14ac:dyDescent="0.15">
      <c r="A39" s="17" t="s">
        <v>184</v>
      </c>
      <c r="B39" s="18"/>
      <c r="C39" s="26">
        <f ca="1">HLOOKUP(C$10,INDIRECT(C$11),30,FALSE)</f>
        <v>0</v>
      </c>
      <c r="D39" s="26">
        <f ca="1">HLOOKUP(D$10,INDIRECT(D$11),30,FALSE)</f>
        <v>0</v>
      </c>
      <c r="E39" s="26">
        <f t="shared" ref="E39:BP39" ca="1" si="111">HLOOKUP(E$10,INDIRECT(E$11),30,FALSE)</f>
        <v>0</v>
      </c>
      <c r="F39" s="26">
        <f t="shared" ca="1" si="111"/>
        <v>0</v>
      </c>
      <c r="G39" s="26">
        <f t="shared" ca="1" si="111"/>
        <v>0</v>
      </c>
      <c r="H39" s="26">
        <f t="shared" ca="1" si="111"/>
        <v>5.619420241027199E-3</v>
      </c>
      <c r="I39" s="26">
        <f t="shared" ca="1" si="111"/>
        <v>0</v>
      </c>
      <c r="J39" s="26">
        <f t="shared" ca="1" si="111"/>
        <v>0</v>
      </c>
      <c r="K39" s="26">
        <f t="shared" ca="1" si="111"/>
        <v>0</v>
      </c>
      <c r="L39" s="26">
        <f t="shared" ca="1" si="111"/>
        <v>0</v>
      </c>
      <c r="M39" s="26">
        <f t="shared" ca="1" si="111"/>
        <v>0</v>
      </c>
      <c r="N39" s="26">
        <f t="shared" ca="1" si="111"/>
        <v>0</v>
      </c>
      <c r="O39" s="26">
        <f t="shared" ca="1" si="111"/>
        <v>0</v>
      </c>
      <c r="P39" s="26">
        <f t="shared" ca="1" si="111"/>
        <v>0</v>
      </c>
      <c r="Q39" s="26">
        <f t="shared" ca="1" si="111"/>
        <v>0</v>
      </c>
      <c r="R39" s="26">
        <f t="shared" ca="1" si="111"/>
        <v>0</v>
      </c>
      <c r="S39" s="26">
        <f t="shared" ca="1" si="111"/>
        <v>0</v>
      </c>
      <c r="T39" s="26">
        <f t="shared" ca="1" si="111"/>
        <v>0</v>
      </c>
      <c r="U39" s="26">
        <f t="shared" ca="1" si="111"/>
        <v>0</v>
      </c>
      <c r="V39" s="26">
        <f t="shared" ca="1" si="111"/>
        <v>0</v>
      </c>
      <c r="W39" s="26">
        <f t="shared" ca="1" si="111"/>
        <v>0</v>
      </c>
      <c r="X39" s="26">
        <f t="shared" ca="1" si="111"/>
        <v>0</v>
      </c>
      <c r="Y39" s="26">
        <f t="shared" ca="1" si="111"/>
        <v>0</v>
      </c>
      <c r="Z39" s="26">
        <f t="shared" ca="1" si="111"/>
        <v>0</v>
      </c>
      <c r="AA39" s="26">
        <f t="shared" ca="1" si="111"/>
        <v>0</v>
      </c>
      <c r="AB39" s="26">
        <f t="shared" ca="1" si="111"/>
        <v>0</v>
      </c>
      <c r="AC39" s="26">
        <f t="shared" ca="1" si="111"/>
        <v>0</v>
      </c>
      <c r="AD39" s="26">
        <f t="shared" ca="1" si="111"/>
        <v>0</v>
      </c>
      <c r="AE39" s="26">
        <f t="shared" ca="1" si="111"/>
        <v>0</v>
      </c>
      <c r="AF39" s="26">
        <f t="shared" ca="1" si="111"/>
        <v>0</v>
      </c>
      <c r="AG39" s="26">
        <f t="shared" ca="1" si="111"/>
        <v>0</v>
      </c>
      <c r="AH39" s="26">
        <f t="shared" ca="1" si="111"/>
        <v>0</v>
      </c>
      <c r="AI39" s="26">
        <f t="shared" ca="1" si="111"/>
        <v>0</v>
      </c>
      <c r="AJ39" s="26">
        <f t="shared" ca="1" si="111"/>
        <v>0</v>
      </c>
      <c r="AK39" s="26">
        <f t="shared" ca="1" si="111"/>
        <v>0</v>
      </c>
      <c r="AL39" s="26">
        <f t="shared" ca="1" si="111"/>
        <v>0</v>
      </c>
      <c r="AM39" s="26">
        <f t="shared" ca="1" si="111"/>
        <v>0</v>
      </c>
      <c r="AN39" s="26">
        <f t="shared" ca="1" si="111"/>
        <v>0</v>
      </c>
      <c r="AO39" s="26">
        <f t="shared" ca="1" si="111"/>
        <v>0</v>
      </c>
      <c r="AP39" s="26">
        <f t="shared" ca="1" si="111"/>
        <v>0</v>
      </c>
      <c r="AQ39" s="26">
        <f t="shared" ca="1" si="111"/>
        <v>0</v>
      </c>
      <c r="AR39" s="26">
        <f t="shared" ca="1" si="111"/>
        <v>0</v>
      </c>
      <c r="AS39" s="26">
        <f t="shared" ca="1" si="111"/>
        <v>0</v>
      </c>
      <c r="AT39" s="26">
        <f t="shared" ca="1" si="111"/>
        <v>0</v>
      </c>
      <c r="AU39" s="26">
        <f t="shared" ca="1" si="111"/>
        <v>0</v>
      </c>
      <c r="AV39" s="26">
        <f t="shared" ca="1" si="111"/>
        <v>0</v>
      </c>
      <c r="AW39" s="26">
        <f t="shared" ca="1" si="111"/>
        <v>0</v>
      </c>
      <c r="AX39" s="26">
        <f t="shared" ca="1" si="111"/>
        <v>0</v>
      </c>
      <c r="AY39" s="26">
        <f t="shared" ca="1" si="111"/>
        <v>0</v>
      </c>
      <c r="AZ39" s="26">
        <f t="shared" ca="1" si="111"/>
        <v>0</v>
      </c>
      <c r="BA39" s="26">
        <f t="shared" ca="1" si="111"/>
        <v>0</v>
      </c>
      <c r="BB39" s="26">
        <f t="shared" ca="1" si="111"/>
        <v>0</v>
      </c>
      <c r="BC39" s="26">
        <f t="shared" ca="1" si="111"/>
        <v>0</v>
      </c>
      <c r="BD39" s="26">
        <f t="shared" ca="1" si="111"/>
        <v>0</v>
      </c>
      <c r="BE39" s="26">
        <f t="shared" ca="1" si="111"/>
        <v>0</v>
      </c>
      <c r="BF39" s="26">
        <f t="shared" ca="1" si="111"/>
        <v>0</v>
      </c>
      <c r="BG39" s="26">
        <f t="shared" ca="1" si="111"/>
        <v>0</v>
      </c>
      <c r="BH39" s="26">
        <f t="shared" ca="1" si="111"/>
        <v>0</v>
      </c>
      <c r="BI39" s="26">
        <f t="shared" ca="1" si="111"/>
        <v>0</v>
      </c>
      <c r="BJ39" s="26">
        <f t="shared" ca="1" si="111"/>
        <v>0</v>
      </c>
      <c r="BK39" s="26">
        <f t="shared" ca="1" si="111"/>
        <v>0</v>
      </c>
      <c r="BL39" s="26">
        <f t="shared" ca="1" si="111"/>
        <v>0</v>
      </c>
      <c r="BM39" s="26">
        <f t="shared" ca="1" si="111"/>
        <v>7.0452509672132169E-3</v>
      </c>
      <c r="BN39" s="26">
        <f t="shared" ca="1" si="111"/>
        <v>0</v>
      </c>
      <c r="BO39" s="26">
        <f t="shared" ca="1" si="111"/>
        <v>0</v>
      </c>
      <c r="BP39" s="26">
        <f t="shared" ca="1" si="111"/>
        <v>0</v>
      </c>
      <c r="BQ39" s="26">
        <f t="shared" ref="BQ39:EB39" ca="1" si="112">HLOOKUP(BQ$10,INDIRECT(BQ$11),30,FALSE)</f>
        <v>0</v>
      </c>
      <c r="BR39" s="26">
        <f t="shared" ca="1" si="112"/>
        <v>5.5781677746288725E-3</v>
      </c>
      <c r="BS39" s="26">
        <f t="shared" ca="1" si="112"/>
        <v>2.6773372017485763E-3</v>
      </c>
      <c r="BT39" s="26">
        <f t="shared" ca="1" si="112"/>
        <v>2.6773372017485763E-3</v>
      </c>
      <c r="BU39" s="26">
        <f t="shared" ca="1" si="112"/>
        <v>0</v>
      </c>
      <c r="BV39" s="26">
        <f t="shared" ca="1" si="112"/>
        <v>0</v>
      </c>
      <c r="BW39" s="26">
        <f t="shared" ca="1" si="112"/>
        <v>0</v>
      </c>
      <c r="BX39" s="26">
        <f t="shared" ca="1" si="112"/>
        <v>0</v>
      </c>
      <c r="BY39" s="26">
        <f t="shared" ca="1" si="112"/>
        <v>0</v>
      </c>
      <c r="BZ39" s="26">
        <f t="shared" ca="1" si="112"/>
        <v>0</v>
      </c>
      <c r="CA39" s="26">
        <f t="shared" ca="1" si="112"/>
        <v>0</v>
      </c>
      <c r="CB39" s="26">
        <f t="shared" ca="1" si="112"/>
        <v>0</v>
      </c>
      <c r="CC39" s="26">
        <f t="shared" ca="1" si="112"/>
        <v>0</v>
      </c>
      <c r="CD39" s="26">
        <f t="shared" ca="1" si="112"/>
        <v>0</v>
      </c>
      <c r="CE39" s="26">
        <f t="shared" ca="1" si="112"/>
        <v>0</v>
      </c>
      <c r="CF39" s="26">
        <f t="shared" ca="1" si="112"/>
        <v>0</v>
      </c>
      <c r="CG39" s="26">
        <f t="shared" ca="1" si="112"/>
        <v>0</v>
      </c>
      <c r="CH39" s="26">
        <f t="shared" ca="1" si="112"/>
        <v>0.76160478585930835</v>
      </c>
      <c r="CI39" s="26">
        <f t="shared" ca="1" si="112"/>
        <v>0.621261227728512</v>
      </c>
      <c r="CJ39" s="26">
        <f t="shared" ca="1" si="112"/>
        <v>0.76853207901965315</v>
      </c>
      <c r="CK39" s="26">
        <f t="shared" ca="1" si="112"/>
        <v>0</v>
      </c>
      <c r="CL39" s="26">
        <f t="shared" ca="1" si="112"/>
        <v>0.62259136214277033</v>
      </c>
      <c r="CM39" s="26">
        <f t="shared" ca="1" si="112"/>
        <v>0.75335792065225937</v>
      </c>
      <c r="CN39" s="26">
        <f t="shared" ca="1" si="112"/>
        <v>1</v>
      </c>
      <c r="CO39" s="26">
        <f t="shared" ca="1" si="112"/>
        <v>0.62259136214277033</v>
      </c>
      <c r="CP39" s="26">
        <f t="shared" ca="1" si="112"/>
        <v>0.75335796137302302</v>
      </c>
      <c r="CQ39" s="26">
        <f t="shared" ca="1" si="112"/>
        <v>5.4220711136618071E-3</v>
      </c>
      <c r="CR39" s="26">
        <f t="shared" ca="1" si="112"/>
        <v>9.3682101639436785E-2</v>
      </c>
      <c r="CS39" s="26">
        <f t="shared" ca="1" si="112"/>
        <v>0.2490962185014772</v>
      </c>
      <c r="CT39" s="26">
        <f t="shared" ca="1" si="112"/>
        <v>0.75335802199090995</v>
      </c>
      <c r="CU39" s="26">
        <f t="shared" ca="1" si="112"/>
        <v>0.74323250683105035</v>
      </c>
      <c r="CV39" s="26">
        <f t="shared" ca="1" si="112"/>
        <v>3.5315686708639322E-3</v>
      </c>
      <c r="CW39" s="26">
        <f t="shared" ca="1" si="112"/>
        <v>0.3063261748824524</v>
      </c>
      <c r="CX39" s="26">
        <f t="shared" ca="1" si="112"/>
        <v>0.85885526341570373</v>
      </c>
      <c r="CY39" s="26">
        <f t="shared" ca="1" si="112"/>
        <v>3.5312773090590039E-3</v>
      </c>
      <c r="CZ39" s="26">
        <f t="shared" ca="1" si="112"/>
        <v>3.5312772938685994E-3</v>
      </c>
      <c r="DA39" s="26">
        <f t="shared" ca="1" si="112"/>
        <v>5.2683900852116749E-3</v>
      </c>
      <c r="DB39" s="26">
        <f t="shared" ca="1" si="112"/>
        <v>0</v>
      </c>
      <c r="DC39" s="26">
        <f t="shared" ca="1" si="112"/>
        <v>0</v>
      </c>
      <c r="DD39" s="26">
        <f t="shared" ca="1" si="112"/>
        <v>7.8485425641392881E-2</v>
      </c>
      <c r="DE39" s="26">
        <f t="shared" ca="1" si="112"/>
        <v>7.8485425641392881E-2</v>
      </c>
      <c r="DF39" s="26">
        <f t="shared" ca="1" si="112"/>
        <v>2.3677019494217117E-3</v>
      </c>
      <c r="DG39" s="26">
        <f t="shared" ca="1" si="112"/>
        <v>0</v>
      </c>
      <c r="DH39" s="26">
        <f t="shared" ca="1" si="112"/>
        <v>0</v>
      </c>
      <c r="DI39" s="26">
        <f t="shared" ca="1" si="112"/>
        <v>0</v>
      </c>
      <c r="DJ39" s="26">
        <f t="shared" ca="1" si="112"/>
        <v>0</v>
      </c>
      <c r="DK39" s="26">
        <f t="shared" ca="1" si="112"/>
        <v>0</v>
      </c>
      <c r="DL39" s="26">
        <f t="shared" ca="1" si="112"/>
        <v>0</v>
      </c>
      <c r="DM39" s="26">
        <f t="shared" ca="1" si="112"/>
        <v>0</v>
      </c>
      <c r="DN39" s="26">
        <f t="shared" ca="1" si="112"/>
        <v>0</v>
      </c>
      <c r="DO39" s="26">
        <f t="shared" ca="1" si="112"/>
        <v>0</v>
      </c>
      <c r="DP39" s="26">
        <f t="shared" ca="1" si="112"/>
        <v>0</v>
      </c>
      <c r="DQ39" s="26">
        <f t="shared" ca="1" si="112"/>
        <v>0</v>
      </c>
      <c r="DR39" s="26"/>
      <c r="DS39" s="26">
        <f t="shared" ca="1" si="112"/>
        <v>0</v>
      </c>
      <c r="DT39" s="26">
        <f t="shared" ca="1" si="112"/>
        <v>0</v>
      </c>
      <c r="DU39" s="26">
        <f t="shared" ca="1" si="112"/>
        <v>0</v>
      </c>
      <c r="DV39" s="26">
        <f t="shared" ca="1" si="112"/>
        <v>0</v>
      </c>
      <c r="DW39" s="26">
        <f t="shared" ca="1" si="112"/>
        <v>0</v>
      </c>
      <c r="DX39" s="26">
        <f t="shared" ca="1" si="112"/>
        <v>0</v>
      </c>
      <c r="DY39" s="26">
        <f t="shared" ca="1" si="112"/>
        <v>0</v>
      </c>
      <c r="DZ39" s="26">
        <f t="shared" ca="1" si="112"/>
        <v>0</v>
      </c>
      <c r="EA39" s="26">
        <f t="shared" ca="1" si="112"/>
        <v>0</v>
      </c>
      <c r="EB39" s="26">
        <f t="shared" ca="1" si="112"/>
        <v>0</v>
      </c>
      <c r="EC39" s="26">
        <f t="shared" ref="EC39:GN39" ca="1" si="113">HLOOKUP(EC$10,INDIRECT(EC$11),30,FALSE)</f>
        <v>0</v>
      </c>
      <c r="ED39" s="26">
        <f t="shared" ca="1" si="113"/>
        <v>0</v>
      </c>
      <c r="EE39" s="26">
        <f t="shared" ca="1" si="113"/>
        <v>0</v>
      </c>
      <c r="EF39" s="26">
        <f t="shared" ca="1" si="113"/>
        <v>0</v>
      </c>
      <c r="EG39" s="26">
        <f t="shared" ca="1" si="113"/>
        <v>0</v>
      </c>
      <c r="EH39" s="26">
        <f t="shared" ca="1" si="113"/>
        <v>0</v>
      </c>
      <c r="EI39" s="26">
        <f t="shared" ca="1" si="113"/>
        <v>0</v>
      </c>
      <c r="EJ39" s="26">
        <f t="shared" ca="1" si="113"/>
        <v>0</v>
      </c>
      <c r="EK39" s="26">
        <f t="shared" ca="1" si="113"/>
        <v>0</v>
      </c>
      <c r="EL39" s="26">
        <f t="shared" ca="1" si="113"/>
        <v>0</v>
      </c>
      <c r="EM39" s="26">
        <f t="shared" ca="1" si="113"/>
        <v>0</v>
      </c>
      <c r="EN39" s="26">
        <f t="shared" ca="1" si="113"/>
        <v>0</v>
      </c>
      <c r="EO39" s="26">
        <f t="shared" ca="1" si="113"/>
        <v>0</v>
      </c>
      <c r="EP39" s="26">
        <f t="shared" ca="1" si="113"/>
        <v>0</v>
      </c>
      <c r="EQ39" s="26">
        <f t="shared" ca="1" si="113"/>
        <v>0</v>
      </c>
      <c r="ER39" s="26">
        <f t="shared" ca="1" si="113"/>
        <v>0</v>
      </c>
      <c r="ES39" s="26">
        <f t="shared" ca="1" si="113"/>
        <v>0</v>
      </c>
      <c r="ET39" s="26">
        <f t="shared" ca="1" si="113"/>
        <v>0</v>
      </c>
      <c r="EU39" s="26">
        <f t="shared" ca="1" si="113"/>
        <v>0</v>
      </c>
      <c r="EV39" s="26">
        <f t="shared" ca="1" si="113"/>
        <v>0</v>
      </c>
      <c r="EW39" s="26">
        <f t="shared" ca="1" si="113"/>
        <v>0</v>
      </c>
      <c r="EX39" s="26">
        <f t="shared" ca="1" si="113"/>
        <v>0</v>
      </c>
      <c r="EY39" s="26">
        <f t="shared" ca="1" si="113"/>
        <v>0</v>
      </c>
      <c r="EZ39" s="26">
        <f t="shared" ca="1" si="113"/>
        <v>0</v>
      </c>
      <c r="FA39" s="26">
        <f t="shared" ca="1" si="113"/>
        <v>0</v>
      </c>
      <c r="FB39" s="26">
        <f t="shared" ca="1" si="113"/>
        <v>0</v>
      </c>
      <c r="FC39" s="26">
        <f t="shared" ca="1" si="113"/>
        <v>0</v>
      </c>
      <c r="FD39" s="26">
        <f t="shared" ca="1" si="113"/>
        <v>0</v>
      </c>
      <c r="FE39" s="26">
        <f t="shared" ca="1" si="113"/>
        <v>0</v>
      </c>
      <c r="FF39" s="26">
        <f t="shared" ca="1" si="113"/>
        <v>0</v>
      </c>
      <c r="FG39" s="26">
        <f t="shared" ca="1" si="113"/>
        <v>0</v>
      </c>
      <c r="FH39" s="26">
        <f t="shared" ca="1" si="113"/>
        <v>0</v>
      </c>
      <c r="FI39" s="26">
        <f t="shared" ca="1" si="113"/>
        <v>0</v>
      </c>
      <c r="FJ39" s="26">
        <f t="shared" ca="1" si="113"/>
        <v>0</v>
      </c>
      <c r="FK39" s="26">
        <f t="shared" ca="1" si="113"/>
        <v>0</v>
      </c>
      <c r="FL39" s="26">
        <f t="shared" ca="1" si="113"/>
        <v>0</v>
      </c>
      <c r="FM39" s="26">
        <f t="shared" ca="1" si="113"/>
        <v>0</v>
      </c>
      <c r="FN39" s="26">
        <f t="shared" ca="1" si="113"/>
        <v>0</v>
      </c>
      <c r="FO39" s="26">
        <f t="shared" ca="1" si="113"/>
        <v>0</v>
      </c>
      <c r="FP39" s="26">
        <f t="shared" ca="1" si="113"/>
        <v>0</v>
      </c>
      <c r="FQ39" s="26">
        <f t="shared" ca="1" si="113"/>
        <v>0</v>
      </c>
      <c r="FR39" s="26">
        <f t="shared" ca="1" si="113"/>
        <v>0</v>
      </c>
      <c r="FS39" s="26">
        <f t="shared" ca="1" si="113"/>
        <v>0</v>
      </c>
      <c r="FT39" s="26">
        <f t="shared" ca="1" si="113"/>
        <v>0</v>
      </c>
      <c r="FU39" s="26">
        <f t="shared" ca="1" si="113"/>
        <v>0</v>
      </c>
      <c r="FV39" s="26">
        <f t="shared" ca="1" si="113"/>
        <v>0</v>
      </c>
      <c r="FW39" s="26">
        <f t="shared" ca="1" si="113"/>
        <v>0</v>
      </c>
      <c r="FX39" s="26">
        <f t="shared" ca="1" si="113"/>
        <v>0</v>
      </c>
      <c r="FY39" s="26">
        <f t="shared" ca="1" si="113"/>
        <v>0</v>
      </c>
      <c r="FZ39" s="26">
        <f t="shared" ca="1" si="113"/>
        <v>0</v>
      </c>
      <c r="GA39" s="26">
        <f t="shared" ca="1" si="113"/>
        <v>0</v>
      </c>
      <c r="GB39" s="26">
        <f t="shared" ca="1" si="113"/>
        <v>0</v>
      </c>
      <c r="GC39" s="26">
        <f t="shared" ca="1" si="113"/>
        <v>0</v>
      </c>
      <c r="GD39" s="26">
        <f t="shared" ca="1" si="113"/>
        <v>0</v>
      </c>
      <c r="GE39" s="26">
        <f t="shared" ca="1" si="113"/>
        <v>0</v>
      </c>
      <c r="GF39" s="26">
        <f t="shared" ca="1" si="113"/>
        <v>0</v>
      </c>
      <c r="GG39" s="26">
        <f t="shared" ca="1" si="113"/>
        <v>0</v>
      </c>
      <c r="GH39" s="26">
        <f t="shared" ca="1" si="113"/>
        <v>0</v>
      </c>
      <c r="GI39" s="26">
        <f t="shared" ca="1" si="113"/>
        <v>0</v>
      </c>
      <c r="GJ39" s="26">
        <f t="shared" ca="1" si="113"/>
        <v>0</v>
      </c>
      <c r="GK39" s="26">
        <f t="shared" ca="1" si="113"/>
        <v>0</v>
      </c>
      <c r="GL39" s="26">
        <f t="shared" ca="1" si="113"/>
        <v>0</v>
      </c>
      <c r="GM39" s="26">
        <f t="shared" ca="1" si="113"/>
        <v>0</v>
      </c>
      <c r="GN39" s="26">
        <f t="shared" ca="1" si="113"/>
        <v>0</v>
      </c>
      <c r="GO39" s="26">
        <f t="shared" ref="GO39:HO39" ca="1" si="114">HLOOKUP(GO$10,INDIRECT(GO$11),30,FALSE)</f>
        <v>0</v>
      </c>
      <c r="GP39" s="26">
        <f t="shared" ca="1" si="114"/>
        <v>0</v>
      </c>
      <c r="GQ39" s="26">
        <f t="shared" ca="1" si="114"/>
        <v>0</v>
      </c>
      <c r="GR39" s="26">
        <f t="shared" ca="1" si="114"/>
        <v>0</v>
      </c>
      <c r="GS39" s="26">
        <f t="shared" ca="1" si="114"/>
        <v>0</v>
      </c>
      <c r="GT39" s="26">
        <f t="shared" ca="1" si="114"/>
        <v>0</v>
      </c>
      <c r="GU39" s="26">
        <f t="shared" ca="1" si="114"/>
        <v>0</v>
      </c>
      <c r="GV39" s="26">
        <f t="shared" ca="1" si="114"/>
        <v>0</v>
      </c>
      <c r="GW39" s="26">
        <f t="shared" ca="1" si="114"/>
        <v>0</v>
      </c>
      <c r="GX39" s="26">
        <f t="shared" ca="1" si="114"/>
        <v>0</v>
      </c>
      <c r="GY39" s="26">
        <f t="shared" ca="1" si="114"/>
        <v>0</v>
      </c>
      <c r="GZ39" s="26">
        <f t="shared" ca="1" si="114"/>
        <v>0</v>
      </c>
      <c r="HA39" s="26">
        <f t="shared" ca="1" si="114"/>
        <v>0</v>
      </c>
      <c r="HB39" s="26">
        <f t="shared" ca="1" si="114"/>
        <v>0</v>
      </c>
      <c r="HC39" s="26">
        <f t="shared" ca="1" si="114"/>
        <v>0</v>
      </c>
      <c r="HD39" s="26">
        <f t="shared" ca="1" si="114"/>
        <v>0</v>
      </c>
      <c r="HE39" s="26">
        <f t="shared" ca="1" si="114"/>
        <v>0</v>
      </c>
      <c r="HF39" s="26">
        <f t="shared" ca="1" si="114"/>
        <v>0</v>
      </c>
      <c r="HG39" s="26">
        <f t="shared" ca="1" si="114"/>
        <v>0</v>
      </c>
      <c r="HH39" s="26">
        <f t="shared" ca="1" si="114"/>
        <v>0</v>
      </c>
      <c r="HI39" s="26">
        <f t="shared" ca="1" si="114"/>
        <v>0</v>
      </c>
      <c r="HJ39" s="26">
        <f t="shared" ca="1" si="114"/>
        <v>0</v>
      </c>
      <c r="HK39" s="26">
        <f t="shared" ca="1" si="114"/>
        <v>0</v>
      </c>
      <c r="HL39" s="26">
        <f t="shared" ca="1" si="114"/>
        <v>0</v>
      </c>
      <c r="HM39" s="26">
        <f t="shared" ca="1" si="114"/>
        <v>0</v>
      </c>
      <c r="HN39" s="26">
        <f t="shared" ca="1" si="114"/>
        <v>0</v>
      </c>
      <c r="HO39" s="26">
        <f t="shared" ca="1" si="114"/>
        <v>0</v>
      </c>
      <c r="HP39" s="26"/>
      <c r="HQ39" s="26"/>
      <c r="HR39" s="26"/>
      <c r="HS39" s="26"/>
      <c r="HT39" s="26"/>
      <c r="HU39" s="26"/>
      <c r="HV39" s="26"/>
      <c r="HW39" s="26"/>
      <c r="HX39" s="26"/>
      <c r="HY39" s="26"/>
      <c r="HZ39" s="26"/>
    </row>
    <row r="40" spans="1:234" s="24" customFormat="1" ht="12" customHeight="1" thickBot="1" x14ac:dyDescent="0.2">
      <c r="A40" s="19" t="s">
        <v>825</v>
      </c>
      <c r="B40" s="22"/>
      <c r="C40" s="26">
        <f ca="1">HLOOKUP(C$10,INDIRECT(C$11),31,FALSE)</f>
        <v>0</v>
      </c>
      <c r="D40" s="26"/>
      <c r="E40" s="26"/>
      <c r="F40" s="26"/>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c r="FK40" s="26"/>
      <c r="FL40" s="26"/>
      <c r="FM40" s="26"/>
      <c r="FN40" s="26"/>
      <c r="FO40" s="26"/>
      <c r="FP40" s="26"/>
      <c r="FQ40" s="26"/>
      <c r="FR40" s="26"/>
      <c r="FS40" s="26"/>
      <c r="FT40" s="26"/>
      <c r="FU40" s="26"/>
      <c r="FV40" s="26"/>
      <c r="FW40" s="26"/>
      <c r="FX40" s="26"/>
      <c r="FY40" s="26"/>
      <c r="FZ40" s="26"/>
      <c r="GA40" s="26"/>
      <c r="GB40" s="26"/>
      <c r="GC40" s="26"/>
      <c r="GD40" s="26"/>
      <c r="GE40" s="26"/>
      <c r="GF40" s="26"/>
      <c r="GG40" s="26"/>
      <c r="GH40" s="26"/>
      <c r="GI40" s="26"/>
      <c r="GJ40" s="26"/>
      <c r="GK40" s="26"/>
      <c r="GL40" s="26"/>
      <c r="GM40" s="26"/>
      <c r="GN40" s="26"/>
      <c r="GO40" s="26"/>
      <c r="GP40" s="26"/>
      <c r="GQ40" s="26"/>
      <c r="GR40" s="26"/>
      <c r="GS40" s="26"/>
      <c r="GT40" s="26"/>
      <c r="GU40" s="26"/>
      <c r="GV40" s="26"/>
      <c r="GW40" s="26"/>
      <c r="GX40" s="26"/>
      <c r="GY40" s="26"/>
      <c r="GZ40" s="26"/>
      <c r="HA40" s="26"/>
      <c r="HB40" s="26"/>
      <c r="HC40" s="26"/>
      <c r="HD40" s="26"/>
      <c r="HE40" s="26"/>
      <c r="HF40" s="26"/>
      <c r="HG40" s="26"/>
      <c r="HH40" s="26"/>
      <c r="HI40" s="26"/>
      <c r="HJ40" s="26"/>
      <c r="HK40" s="26"/>
      <c r="HL40" s="26"/>
      <c r="HM40" s="26"/>
      <c r="HN40" s="26"/>
      <c r="HO40" s="26"/>
      <c r="HP40" s="26"/>
      <c r="HQ40" s="26"/>
      <c r="HR40" s="26"/>
      <c r="HS40" s="26"/>
      <c r="HT40" s="26"/>
      <c r="HU40" s="26"/>
      <c r="HV40" s="26"/>
      <c r="HW40" s="26"/>
      <c r="HX40" s="26"/>
      <c r="HY40" s="26"/>
      <c r="HZ40" s="26"/>
    </row>
    <row r="41" spans="1:234" s="60" customFormat="1" ht="12" customHeight="1" thickBot="1" x14ac:dyDescent="0.2">
      <c r="A41" s="35"/>
      <c r="B41" s="36"/>
    </row>
    <row r="42" spans="1:234" s="13" customFormat="1" ht="12" customHeight="1" x14ac:dyDescent="0.15">
      <c r="A42" s="15" t="s">
        <v>186</v>
      </c>
      <c r="B42" s="21" t="s">
        <v>176</v>
      </c>
      <c r="C42" s="14">
        <f ca="1">HLOOKUP(C$10,INDIRECT(C$11),33,FALSE)</f>
        <v>15440.792653797111</v>
      </c>
      <c r="D42" s="14">
        <f ca="1">HLOOKUP(D$10,INDIRECT(D$11),33,FALSE)</f>
        <v>277.92255597983706</v>
      </c>
      <c r="E42" s="14">
        <f t="shared" ref="E42:BP42" ca="1" si="115">HLOOKUP(E$10,INDIRECT(E$11),33,FALSE)</f>
        <v>28.657920525693029</v>
      </c>
      <c r="F42" s="14">
        <f t="shared" ca="1" si="115"/>
        <v>22254.019758230486</v>
      </c>
      <c r="G42" s="14">
        <f t="shared" ca="1" si="115"/>
        <v>34240.496428694016</v>
      </c>
      <c r="H42" s="72">
        <f ca="1">HLOOKUP(H$10,INDIRECT(H$11),33,FALSE)+34.99</f>
        <v>2621.8671824302573</v>
      </c>
      <c r="I42" s="14">
        <f t="shared" ca="1" si="115"/>
        <v>79.342014789736311</v>
      </c>
      <c r="J42" s="14">
        <f t="shared" ca="1" si="115"/>
        <v>198.58049847618619</v>
      </c>
      <c r="K42" s="14">
        <f t="shared" ca="1" si="115"/>
        <v>277.92255597983706</v>
      </c>
      <c r="L42" s="14">
        <f t="shared" ca="1" si="115"/>
        <v>17.923761399741498</v>
      </c>
      <c r="M42" s="14">
        <f t="shared" ca="1" si="115"/>
        <v>72042.248406214101</v>
      </c>
      <c r="N42" s="14">
        <f t="shared" ca="1" si="115"/>
        <v>77719.217300865392</v>
      </c>
      <c r="O42" s="14">
        <f t="shared" ca="1" si="115"/>
        <v>545781.73</v>
      </c>
      <c r="P42" s="14">
        <f t="shared" ca="1" si="115"/>
        <v>75420.792264781412</v>
      </c>
      <c r="Q42" s="14">
        <f t="shared" ca="1" si="115"/>
        <v>743776.61</v>
      </c>
      <c r="R42" s="14">
        <f t="shared" ca="1" si="115"/>
        <v>406227.59</v>
      </c>
      <c r="S42" s="14">
        <f t="shared" ca="1" si="115"/>
        <v>337548.51999999996</v>
      </c>
      <c r="T42" s="14">
        <f t="shared" ca="1" si="115"/>
        <v>119605.19</v>
      </c>
      <c r="U42" s="14">
        <f t="shared" ca="1" si="115"/>
        <v>217944.86</v>
      </c>
      <c r="V42" s="14">
        <f t="shared" ca="1" si="115"/>
        <v>19952.769999999997</v>
      </c>
      <c r="W42" s="14">
        <f t="shared" ca="1" si="115"/>
        <v>26414.820000000003</v>
      </c>
      <c r="X42" s="14">
        <f t="shared" ca="1" si="115"/>
        <v>171576.18999999997</v>
      </c>
      <c r="Y42" s="14">
        <f t="shared" ca="1" si="115"/>
        <v>9289.7782305788205</v>
      </c>
      <c r="Z42" s="14">
        <f t="shared" ca="1" si="115"/>
        <v>2063.868325012485</v>
      </c>
      <c r="AA42" s="14">
        <f t="shared" ca="1" si="115"/>
        <v>229.31870277916502</v>
      </c>
      <c r="AB42" s="14">
        <f t="shared" ca="1" si="115"/>
        <v>9495.8345311992052</v>
      </c>
      <c r="AC42" s="14">
        <f t="shared" ca="1" si="115"/>
        <v>2822.0457785926569</v>
      </c>
      <c r="AD42" s="14">
        <f t="shared" ca="1" si="115"/>
        <v>169008.46</v>
      </c>
      <c r="AE42" s="14">
        <f t="shared" ca="1" si="115"/>
        <v>632.6033180114897</v>
      </c>
      <c r="AF42" s="14">
        <f t="shared" ca="1" si="115"/>
        <v>173533.35</v>
      </c>
      <c r="AG42" s="14">
        <f t="shared" ca="1" si="115"/>
        <v>29023.62</v>
      </c>
      <c r="AH42" s="14">
        <f t="shared" ca="1" si="115"/>
        <v>23648.41</v>
      </c>
      <c r="AI42" s="14">
        <f t="shared" ca="1" si="115"/>
        <v>5375.2</v>
      </c>
      <c r="AJ42" s="14">
        <f t="shared" ca="1" si="115"/>
        <v>1790.69</v>
      </c>
      <c r="AK42" s="14">
        <f t="shared" ca="1" si="115"/>
        <v>25439.1</v>
      </c>
      <c r="AL42" s="14">
        <f t="shared" ca="1" si="115"/>
        <v>3584.5099999999998</v>
      </c>
      <c r="AM42" s="14">
        <f t="shared" ca="1" si="115"/>
        <v>55657.261765424977</v>
      </c>
      <c r="AN42" s="14">
        <f t="shared" ca="1" si="115"/>
        <v>25298.480000000003</v>
      </c>
      <c r="AO42" s="14">
        <f t="shared" ca="1" si="115"/>
        <v>10994.393452374461</v>
      </c>
      <c r="AP42" s="14">
        <f t="shared" ca="1" si="115"/>
        <v>10983.669502870973</v>
      </c>
      <c r="AQ42" s="14">
        <f t="shared" ca="1" si="115"/>
        <v>55646.967457648214</v>
      </c>
      <c r="AR42" s="14">
        <f t="shared" ca="1" si="115"/>
        <v>55646.967457648214</v>
      </c>
      <c r="AS42" s="14">
        <f t="shared" ca="1" si="115"/>
        <v>98.23213013522799</v>
      </c>
      <c r="AT42" s="14">
        <f t="shared" ca="1" si="115"/>
        <v>10.721994460752727</v>
      </c>
      <c r="AU42" s="14">
        <f t="shared" ca="1" si="115"/>
        <v>92.267656688055382</v>
      </c>
      <c r="AV42" s="14">
        <f t="shared" ca="1" si="115"/>
        <v>5.9644431862107501</v>
      </c>
      <c r="AW42" s="14">
        <f t="shared" ca="1" si="115"/>
        <v>83055.176118173447</v>
      </c>
      <c r="AX42" s="14">
        <f t="shared" ca="1" si="115"/>
        <v>27408.208638552813</v>
      </c>
      <c r="AY42" s="14">
        <f t="shared" ca="1" si="115"/>
        <v>28.049999999999997</v>
      </c>
      <c r="AZ42" s="14">
        <f t="shared" ca="1" si="115"/>
        <v>72066.3</v>
      </c>
      <c r="BA42" s="14">
        <f t="shared" ca="1" si="115"/>
        <v>40282.937231907839</v>
      </c>
      <c r="BB42" s="14">
        <f t="shared" ca="1" si="115"/>
        <v>1206.2582650197503</v>
      </c>
      <c r="BC42" s="14">
        <f t="shared" ca="1" si="115"/>
        <v>23731.673904514577</v>
      </c>
      <c r="BD42" s="14">
        <f t="shared" ca="1" si="115"/>
        <v>4533.0705983357666</v>
      </c>
      <c r="BE42" s="14">
        <f t="shared" ca="1" si="115"/>
        <v>41319.538980950674</v>
      </c>
      <c r="BF42" s="14">
        <f t="shared" ca="1" si="115"/>
        <v>43192.154196911557</v>
      </c>
      <c r="BG42" s="14">
        <f t="shared" ca="1" si="115"/>
        <v>32816.298407167444</v>
      </c>
      <c r="BH42" s="14">
        <f t="shared" ca="1" si="115"/>
        <v>10375.855665801053</v>
      </c>
      <c r="BI42" s="14">
        <f t="shared" ca="1" si="115"/>
        <v>34266.015431635067</v>
      </c>
      <c r="BJ42" s="14">
        <f t="shared" ca="1" si="115"/>
        <v>34266.012190771362</v>
      </c>
      <c r="BK42" s="14">
        <f t="shared" ca="1" si="115"/>
        <v>7053.5266346643321</v>
      </c>
      <c r="BL42" s="14">
        <f t="shared" ca="1" si="115"/>
        <v>1210.9275322774452</v>
      </c>
      <c r="BM42" s="14">
        <f t="shared" ca="1" si="115"/>
        <v>4722.3300000000017</v>
      </c>
      <c r="BN42" s="14">
        <f t="shared" ca="1" si="115"/>
        <v>722.22212139645069</v>
      </c>
      <c r="BO42" s="14">
        <f t="shared" ca="1" si="115"/>
        <v>79.075407488588738</v>
      </c>
      <c r="BP42" s="14">
        <f t="shared" ca="1" si="115"/>
        <v>23714.717448305048</v>
      </c>
      <c r="BQ42" s="14">
        <f t="shared" ref="BQ42:EB42" ca="1" si="116">HLOOKUP(BQ$10,INDIRECT(BQ$11),33,FALSE)</f>
        <v>3695.4315485179081</v>
      </c>
      <c r="BR42" s="14">
        <f t="shared" ca="1" si="116"/>
        <v>4562.4299999999985</v>
      </c>
      <c r="BS42" s="14">
        <f t="shared" ca="1" si="116"/>
        <v>9505.7096220000003</v>
      </c>
      <c r="BT42" s="14">
        <f t="shared" ca="1" si="116"/>
        <v>9505.7096220000003</v>
      </c>
      <c r="BU42" s="14">
        <f t="shared" ca="1" si="116"/>
        <v>40282.937379514755</v>
      </c>
      <c r="BV42" s="14">
        <f t="shared" ca="1" si="116"/>
        <v>6042.4409189849739</v>
      </c>
      <c r="BW42" s="14">
        <f t="shared" ca="1" si="116"/>
        <v>22850.979985024656</v>
      </c>
      <c r="BX42" s="14">
        <f t="shared" ca="1" si="116"/>
        <v>1238.979490255465</v>
      </c>
      <c r="BY42" s="14">
        <f t="shared" ca="1" si="116"/>
        <v>702337.09496311215</v>
      </c>
      <c r="BZ42" s="14">
        <f t="shared" ca="1" si="116"/>
        <v>0</v>
      </c>
      <c r="CA42" s="14">
        <f t="shared" ca="1" si="116"/>
        <v>702337.09496311215</v>
      </c>
      <c r="CB42" s="14">
        <f t="shared" ca="1" si="116"/>
        <v>1581.5082533912703</v>
      </c>
      <c r="CC42" s="14">
        <f t="shared" ca="1" si="116"/>
        <v>28557.632987792447</v>
      </c>
      <c r="CD42" s="14">
        <f t="shared" ca="1" si="116"/>
        <v>24280.91</v>
      </c>
      <c r="CE42" s="14">
        <f t="shared" ca="1" si="116"/>
        <v>39479.08</v>
      </c>
      <c r="CF42" s="14">
        <f t="shared" ca="1" si="116"/>
        <v>342.5289979673779</v>
      </c>
      <c r="CG42" s="14">
        <f t="shared" ca="1" si="116"/>
        <v>2133.91</v>
      </c>
      <c r="CH42" s="14">
        <f t="shared" ca="1" si="116"/>
        <v>1345.0585120000001</v>
      </c>
      <c r="CI42" s="72">
        <f ca="1">HLOOKUP(CI$10,INDIRECT(CI$11),33,FALSE)-34.99</f>
        <v>139355.97170000002</v>
      </c>
      <c r="CJ42" s="72">
        <f ca="1">HLOOKUP(CJ$10,INDIRECT(CJ$11),33,FALSE)-34.99</f>
        <v>112634.8417010469</v>
      </c>
      <c r="CK42" s="14">
        <f t="shared" ca="1" si="116"/>
        <v>75471.667000000001</v>
      </c>
      <c r="CL42" s="72">
        <v>140702.51</v>
      </c>
      <c r="CM42" s="14">
        <f t="shared" ca="1" si="116"/>
        <v>1367.055382</v>
      </c>
      <c r="CN42" s="72">
        <v>74.91</v>
      </c>
      <c r="CO42" s="72">
        <v>140702.51</v>
      </c>
      <c r="CP42" s="72">
        <v>116160.72</v>
      </c>
      <c r="CQ42" s="72">
        <f ca="1">HLOOKUP(CQ$10,INDIRECT(CQ$11),33,FALSE)-17.91</f>
        <v>24262.313781699999</v>
      </c>
      <c r="CR42" s="14">
        <f t="shared" ca="1" si="116"/>
        <v>354.39</v>
      </c>
      <c r="CS42" s="14">
        <f t="shared" ca="1" si="116"/>
        <v>21.997335138058332</v>
      </c>
      <c r="CT42" s="14">
        <f t="shared" ca="1" si="116"/>
        <v>18544.064829999999</v>
      </c>
      <c r="CU42" s="14">
        <f t="shared" ca="1" si="116"/>
        <v>18973.833720119594</v>
      </c>
      <c r="CV42" s="14">
        <f t="shared" ca="1" si="116"/>
        <v>8831.5598270301034</v>
      </c>
      <c r="CW42" s="14">
        <f t="shared" ca="1" si="116"/>
        <v>429.767387819595</v>
      </c>
      <c r="CX42" s="72">
        <f ca="1">HLOOKUP(CX$10,INDIRECT(CX$11),33,FALSE)-34.99</f>
        <v>16373.956420089342</v>
      </c>
      <c r="CY42" s="72">
        <f ca="1">HLOOKUP(CY$10,INDIRECT(CY$11),33,FALSE)+34.99</f>
        <v>11431.430006781569</v>
      </c>
      <c r="CZ42" s="72">
        <f ca="1">HLOOKUP(CZ$10,INDIRECT(CZ$11),33,FALSE)+34.99</f>
        <v>2599.8698568513169</v>
      </c>
      <c r="DA42" s="72">
        <f ca="1">HLOOKUP(DA$10,INDIRECT(DA$11),33,FALSE)-17.91</f>
        <v>25548.799719936804</v>
      </c>
      <c r="DB42" s="14">
        <f t="shared" ca="1" si="116"/>
        <v>1249.8236470000002</v>
      </c>
      <c r="DC42" s="72">
        <f ca="1">HLOOKUP(DC$10,INDIRECT(DC$11),33,FALSE)-17.91</f>
        <v>23832.536970226924</v>
      </c>
      <c r="DD42" s="14">
        <f t="shared" ca="1" si="116"/>
        <v>1716.1772252524099</v>
      </c>
      <c r="DE42" s="14">
        <f t="shared" ca="1" si="116"/>
        <v>1716.1772252524099</v>
      </c>
      <c r="DF42" s="14">
        <f t="shared" ca="1" si="116"/>
        <v>1286.4093813598099</v>
      </c>
      <c r="DG42" s="14">
        <f t="shared" ca="1" si="116"/>
        <v>2293.1870277916501</v>
      </c>
      <c r="DH42" s="14">
        <f t="shared" ca="1" si="116"/>
        <v>14551.63</v>
      </c>
      <c r="DI42" s="14">
        <f t="shared" ca="1" si="116"/>
        <v>39685.878528205089</v>
      </c>
      <c r="DJ42" s="14">
        <f t="shared" ca="1" si="116"/>
        <v>2032.6578889732577</v>
      </c>
      <c r="DK42" s="14">
        <f t="shared" ca="1" si="116"/>
        <v>2032.5661843185821</v>
      </c>
      <c r="DL42" s="14">
        <f t="shared" ca="1" si="116"/>
        <v>39685.794138808298</v>
      </c>
      <c r="DM42" s="14">
        <f t="shared" ca="1" si="116"/>
        <v>4512.3354056735825</v>
      </c>
      <c r="DN42" s="14">
        <f t="shared" ca="1" si="116"/>
        <v>4512.4229448552387</v>
      </c>
      <c r="DO42" s="14">
        <f t="shared" ca="1" si="116"/>
        <v>0</v>
      </c>
      <c r="DP42" s="14">
        <f t="shared" ca="1" si="116"/>
        <v>1449.8055559130489</v>
      </c>
      <c r="DQ42" s="14">
        <f t="shared" ca="1" si="116"/>
        <v>39432.329993252344</v>
      </c>
      <c r="DR42" s="14">
        <f t="shared" ca="1" si="116"/>
        <v>750.93333802893699</v>
      </c>
      <c r="DS42" s="14">
        <f t="shared" ca="1" si="116"/>
        <v>57.36657755500859</v>
      </c>
      <c r="DT42" s="14">
        <f t="shared" ca="1" si="116"/>
        <v>50.812114133426014</v>
      </c>
      <c r="DU42" s="14">
        <f t="shared" ca="1" si="116"/>
        <v>18.774251028656963</v>
      </c>
      <c r="DV42" s="14">
        <f t="shared" ca="1" si="116"/>
        <v>18.774239958098899</v>
      </c>
      <c r="DW42" s="14">
        <f t="shared" ca="1" si="116"/>
        <v>6.5544625480628254</v>
      </c>
      <c r="DX42" s="14">
        <f t="shared" ca="1" si="116"/>
        <v>39496.521464626829</v>
      </c>
      <c r="DY42" s="14">
        <f t="shared" ca="1" si="116"/>
        <v>39496.521458300784</v>
      </c>
      <c r="DZ42" s="14">
        <f t="shared" ca="1" si="116"/>
        <v>164214.23641800001</v>
      </c>
      <c r="EA42" s="14">
        <f t="shared" ca="1" si="116"/>
        <v>173720.48593899995</v>
      </c>
      <c r="EB42" s="14">
        <f t="shared" ca="1" si="116"/>
        <v>5973.7629999999999</v>
      </c>
      <c r="EC42" s="14">
        <f t="shared" ref="EC42:GN42" ca="1" si="117">HLOOKUP(EC$10,INDIRECT(EC$11),33,FALSE)</f>
        <v>75471.667000000001</v>
      </c>
      <c r="ED42" s="14">
        <f t="shared" ca="1" si="117"/>
        <v>3050.9</v>
      </c>
      <c r="EE42" s="14">
        <f t="shared" ca="1" si="117"/>
        <v>29482.590977353288</v>
      </c>
      <c r="EF42" s="14">
        <f t="shared" ca="1" si="117"/>
        <v>11703.159854684793</v>
      </c>
      <c r="EG42" s="14">
        <f t="shared" ca="1" si="117"/>
        <v>16564.308395419979</v>
      </c>
      <c r="EH42" s="14">
        <f t="shared" ca="1" si="117"/>
        <v>1197.2015756384756</v>
      </c>
      <c r="EI42" s="14">
        <f t="shared" ca="1" si="117"/>
        <v>164214.23641800001</v>
      </c>
      <c r="EJ42" s="14">
        <f t="shared" ca="1" si="117"/>
        <v>4794.460417700001</v>
      </c>
      <c r="EK42" s="14">
        <f t="shared" ca="1" si="117"/>
        <v>164214.23641800001</v>
      </c>
      <c r="EL42" s="14">
        <f t="shared" ca="1" si="117"/>
        <v>164214.23641800001</v>
      </c>
      <c r="EM42" s="14">
        <f t="shared" ca="1" si="117"/>
        <v>220.99910400428791</v>
      </c>
      <c r="EN42" s="14">
        <f t="shared" ca="1" si="117"/>
        <v>23720.221365734313</v>
      </c>
      <c r="EO42" s="14">
        <f t="shared" ca="1" si="117"/>
        <v>3843.0561130646151</v>
      </c>
      <c r="EP42" s="14">
        <f t="shared" ca="1" si="117"/>
        <v>64325.902869846148</v>
      </c>
      <c r="EQ42" s="14">
        <f t="shared" ca="1" si="117"/>
        <v>91890.874528668952</v>
      </c>
      <c r="ER42" s="14">
        <f t="shared" ca="1" si="117"/>
        <v>3898.9451166774816</v>
      </c>
      <c r="ES42" s="14">
        <f t="shared" ca="1" si="117"/>
        <v>4794.460417700001</v>
      </c>
      <c r="ET42" s="14">
        <f t="shared" ca="1" si="117"/>
        <v>5.397420679210394</v>
      </c>
      <c r="EU42" s="14">
        <f t="shared" ca="1" si="117"/>
        <v>1856.0513925486794</v>
      </c>
      <c r="EV42" s="14">
        <f t="shared" ca="1" si="117"/>
        <v>91890.874866057391</v>
      </c>
      <c r="EW42" s="14">
        <f t="shared" ca="1" si="117"/>
        <v>91890.875836049134</v>
      </c>
      <c r="EX42" s="14">
        <f t="shared" ca="1" si="117"/>
        <v>91890.876147079107</v>
      </c>
      <c r="EY42" s="14">
        <f t="shared" ca="1" si="117"/>
        <v>91890.873985684433</v>
      </c>
      <c r="EZ42" s="14">
        <f t="shared" ca="1" si="117"/>
        <v>91890.878044889061</v>
      </c>
      <c r="FA42" s="14">
        <f t="shared" ca="1" si="117"/>
        <v>91890.876463380773</v>
      </c>
      <c r="FB42" s="14">
        <f t="shared" ca="1" si="117"/>
        <v>91890.876463380773</v>
      </c>
      <c r="FC42" s="14">
        <f t="shared" ca="1" si="117"/>
        <v>91890.876463380773</v>
      </c>
      <c r="FD42" s="14">
        <f t="shared" ca="1" si="117"/>
        <v>6.326030966003283</v>
      </c>
      <c r="FE42" s="14">
        <f t="shared" ca="1" si="117"/>
        <v>759.12398161378769</v>
      </c>
      <c r="FF42" s="14">
        <f t="shared" ca="1" si="117"/>
        <v>765.45001257979095</v>
      </c>
      <c r="FG42" s="14">
        <f t="shared" ca="1" si="117"/>
        <v>92656.08479566178</v>
      </c>
      <c r="FH42" s="14">
        <f t="shared" ca="1" si="117"/>
        <v>84029.932806816767</v>
      </c>
      <c r="FI42" s="14">
        <f t="shared" ca="1" si="117"/>
        <v>8630.0996283735058</v>
      </c>
      <c r="FJ42" s="14">
        <f t="shared" ca="1" si="117"/>
        <v>75279.650450207191</v>
      </c>
      <c r="FK42" s="14">
        <f t="shared" ca="1" si="117"/>
        <v>8753.6245064356863</v>
      </c>
      <c r="FL42" s="14">
        <f t="shared" ca="1" si="117"/>
        <v>70884.480785114283</v>
      </c>
      <c r="FM42" s="14">
        <f t="shared" ca="1" si="117"/>
        <v>4395.7508204848273</v>
      </c>
      <c r="FN42" s="14">
        <f t="shared" ca="1" si="117"/>
        <v>67932.604166072124</v>
      </c>
      <c r="FO42" s="14">
        <f t="shared" ca="1" si="117"/>
        <v>2945.0030189404724</v>
      </c>
      <c r="FP42" s="14">
        <f t="shared" ca="1" si="117"/>
        <v>99703.02075740596</v>
      </c>
      <c r="FQ42" s="14">
        <f t="shared" ca="1" si="117"/>
        <v>1460.2747886190646</v>
      </c>
      <c r="FR42" s="14">
        <f t="shared" ca="1" si="117"/>
        <v>33230.971970265193</v>
      </c>
      <c r="FS42" s="14">
        <f t="shared" ca="1" si="117"/>
        <v>2269.5662333676669</v>
      </c>
      <c r="FT42" s="14">
        <f t="shared" ca="1" si="117"/>
        <v>2269.5662333884334</v>
      </c>
      <c r="FU42" s="14">
        <f t="shared" ca="1" si="117"/>
        <v>1272.3337323757546</v>
      </c>
      <c r="FV42" s="14">
        <f t="shared" ca="1" si="117"/>
        <v>4217.3372784917055</v>
      </c>
      <c r="FW42" s="14">
        <f t="shared" ca="1" si="117"/>
        <v>21775.554446722144</v>
      </c>
      <c r="FX42" s="14">
        <f t="shared" ca="1" si="117"/>
        <v>24720.555880728833</v>
      </c>
      <c r="FY42" s="14">
        <f t="shared" ca="1" si="117"/>
        <v>2050.5512077367362</v>
      </c>
      <c r="FZ42" s="14">
        <f t="shared" ca="1" si="117"/>
        <v>6446.3020303160574</v>
      </c>
      <c r="GA42" s="14">
        <f t="shared" ca="1" si="117"/>
        <v>8753.5950224714288</v>
      </c>
      <c r="GB42" s="14">
        <f t="shared" ca="1" si="117"/>
        <v>8626.2065887669542</v>
      </c>
      <c r="GC42" s="14">
        <f t="shared" ca="1" si="117"/>
        <v>23911.262859695809</v>
      </c>
      <c r="GD42" s="14">
        <f t="shared" ca="1" si="117"/>
        <v>809.29144470834206</v>
      </c>
      <c r="GE42" s="14">
        <f t="shared" ca="1" si="117"/>
        <v>23873.37506516714</v>
      </c>
      <c r="GF42" s="14">
        <f t="shared" ca="1" si="117"/>
        <v>37.886448827507074</v>
      </c>
      <c r="GG42" s="14">
        <f t="shared" ca="1" si="117"/>
        <v>39648.088766308523</v>
      </c>
      <c r="GH42" s="14">
        <f t="shared" ca="1" si="117"/>
        <v>409.18274498474801</v>
      </c>
      <c r="GI42" s="14">
        <f t="shared" ca="1" si="117"/>
        <v>2585.8844504031249</v>
      </c>
      <c r="GJ42" s="14">
        <f t="shared" ca="1" si="117"/>
        <v>2572.7474277562187</v>
      </c>
      <c r="GK42" s="14">
        <f t="shared" ca="1" si="117"/>
        <v>66471.333963736921</v>
      </c>
      <c r="GL42" s="14">
        <f t="shared" ca="1" si="117"/>
        <v>132942.01284886699</v>
      </c>
      <c r="GM42" s="14">
        <f t="shared" ca="1" si="117"/>
        <v>66471.006421771293</v>
      </c>
      <c r="GN42" s="14">
        <f t="shared" ca="1" si="117"/>
        <v>26516.60392358516</v>
      </c>
      <c r="GO42" s="14">
        <f t="shared" ref="GO42:HO42" ca="1" si="118">HLOOKUP(GO$10,INDIRECT(GO$11),33,FALSE)</f>
        <v>11792.294771936982</v>
      </c>
      <c r="GP42" s="14">
        <f t="shared" ca="1" si="118"/>
        <v>109824</v>
      </c>
      <c r="GQ42" s="14">
        <f t="shared" ca="1" si="118"/>
        <v>21613.946698725897</v>
      </c>
      <c r="GR42" s="14">
        <f t="shared" ca="1" si="118"/>
        <v>23466.666666666672</v>
      </c>
      <c r="GS42" s="14">
        <f t="shared" ca="1" si="118"/>
        <v>5924.0215779858754</v>
      </c>
      <c r="GT42" s="14">
        <f t="shared" ca="1" si="118"/>
        <v>26358.473341184086</v>
      </c>
      <c r="GU42" s="14">
        <f t="shared" ca="1" si="118"/>
        <v>26358.473341184086</v>
      </c>
      <c r="GV42" s="14">
        <f t="shared" ca="1" si="118"/>
        <v>24664.030300656814</v>
      </c>
      <c r="GW42" s="14">
        <f t="shared" ca="1" si="118"/>
        <v>2874.0864641323678</v>
      </c>
      <c r="GX42" s="14">
        <f t="shared" ca="1" si="118"/>
        <v>2874.0864641323678</v>
      </c>
      <c r="GY42" s="14">
        <f t="shared" ca="1" si="118"/>
        <v>64273.185926678518</v>
      </c>
      <c r="GZ42" s="14">
        <f t="shared" ca="1" si="118"/>
        <v>64273.185926678518</v>
      </c>
      <c r="HA42" s="14">
        <f t="shared" ca="1" si="118"/>
        <v>39685.971271211944</v>
      </c>
      <c r="HB42" s="14">
        <f t="shared" ca="1" si="118"/>
        <v>11792.295190720379</v>
      </c>
      <c r="HC42" s="14">
        <f t="shared" ca="1" si="118"/>
        <v>11792.295190720379</v>
      </c>
      <c r="HD42" s="14">
        <f t="shared" ca="1" si="118"/>
        <v>1686.9421813639726</v>
      </c>
      <c r="HE42" s="14">
        <f t="shared" ca="1" si="118"/>
        <v>0</v>
      </c>
      <c r="HF42" s="14">
        <f t="shared" ca="1" si="118"/>
        <v>6637.5136999999995</v>
      </c>
      <c r="HG42" s="14">
        <f t="shared" ca="1" si="118"/>
        <v>663.75139999999999</v>
      </c>
      <c r="HH42" s="14">
        <f t="shared" ca="1" si="118"/>
        <v>2162.1035999999995</v>
      </c>
      <c r="HI42" s="14">
        <f t="shared" ca="1" si="118"/>
        <v>0</v>
      </c>
      <c r="HJ42" s="14">
        <f t="shared" ca="1" si="118"/>
        <v>2162.1047199999998</v>
      </c>
      <c r="HK42" s="14">
        <f t="shared" ca="1" si="118"/>
        <v>8455.8019749000014</v>
      </c>
      <c r="HL42" s="14">
        <f t="shared" ca="1" si="118"/>
        <v>343.81622199999998</v>
      </c>
      <c r="HM42" s="14">
        <f t="shared" ca="1" si="118"/>
        <v>0</v>
      </c>
      <c r="HN42" s="14">
        <f t="shared" ca="1" si="118"/>
        <v>0</v>
      </c>
      <c r="HO42" s="14">
        <f t="shared" ca="1" si="118"/>
        <v>120355.45</v>
      </c>
      <c r="HP42" s="14"/>
      <c r="HQ42" s="14"/>
      <c r="HR42" s="14"/>
      <c r="HS42" s="14"/>
      <c r="HT42" s="14"/>
      <c r="HU42" s="14"/>
      <c r="HV42" s="14"/>
      <c r="HW42" s="14"/>
      <c r="HX42" s="14"/>
      <c r="HY42" s="14"/>
      <c r="HZ42" s="14"/>
    </row>
    <row r="43" spans="1:234" s="12" customFormat="1" ht="12" customHeight="1" x14ac:dyDescent="0.15">
      <c r="A43" s="17" t="s">
        <v>187</v>
      </c>
      <c r="B43" s="16" t="s">
        <v>555</v>
      </c>
      <c r="C43" s="14">
        <f ca="1">HLOOKUP(C$10,INDIRECT(C$11),34,FALSE)</f>
        <v>18.150027068761968</v>
      </c>
      <c r="D43" s="14">
        <f ca="1">HLOOKUP(D$10,INDIRECT(D$11),34,FALSE)</f>
        <v>182.36414323530752</v>
      </c>
      <c r="E43" s="14">
        <f t="shared" ref="E43:BP43" ca="1" si="119">HLOOKUP(E$10,INDIRECT(E$11),34,FALSE)</f>
        <v>2.2400430773843683E-2</v>
      </c>
      <c r="F43" s="14">
        <f t="shared" ca="1" si="119"/>
        <v>22.462352095288374</v>
      </c>
      <c r="G43" s="14">
        <f t="shared" ca="1" si="119"/>
        <v>34.805929447489866</v>
      </c>
      <c r="H43" s="14">
        <f t="shared" ca="1" si="119"/>
        <v>2.8362120000000002</v>
      </c>
      <c r="I43" s="14">
        <f t="shared" ca="1" si="119"/>
        <v>7.9613865608950327E-2</v>
      </c>
      <c r="J43" s="14">
        <f t="shared" ca="1" si="119"/>
        <v>145.39712487621546</v>
      </c>
      <c r="K43" s="14">
        <f t="shared" ca="1" si="119"/>
        <v>182.36366878281902</v>
      </c>
      <c r="L43" s="14">
        <f t="shared" ca="1" si="119"/>
        <v>1.8301266707015564E-2</v>
      </c>
      <c r="M43" s="14">
        <f t="shared" ca="1" si="119"/>
        <v>73.978213516558625</v>
      </c>
      <c r="N43" s="14">
        <f t="shared" ca="1" si="119"/>
        <v>4821.7715490791243</v>
      </c>
      <c r="O43" s="14">
        <f t="shared" ca="1" si="119"/>
        <v>635.99540000000002</v>
      </c>
      <c r="P43" s="14">
        <f t="shared" ca="1" si="119"/>
        <v>152.93490971198136</v>
      </c>
      <c r="Q43" s="14">
        <f t="shared" ca="1" si="119"/>
        <v>40230.89</v>
      </c>
      <c r="R43" s="14">
        <f t="shared" ca="1" si="119"/>
        <v>484.40190000000001</v>
      </c>
      <c r="S43" s="14">
        <f t="shared" ca="1" si="119"/>
        <v>21054.080000000002</v>
      </c>
      <c r="T43" s="14">
        <f t="shared" ca="1" si="119"/>
        <v>136.53479999999999</v>
      </c>
      <c r="U43" s="14">
        <f t="shared" ca="1" si="119"/>
        <v>14183.33</v>
      </c>
      <c r="V43" s="14">
        <f t="shared" ca="1" si="119"/>
        <v>20.67287</v>
      </c>
      <c r="W43" s="14">
        <f t="shared" ca="1" si="119"/>
        <v>27.36814</v>
      </c>
      <c r="X43" s="14">
        <f t="shared" ca="1" si="119"/>
        <v>9000.9079999999994</v>
      </c>
      <c r="Y43" s="14">
        <f t="shared" ca="1" si="119"/>
        <v>8.9341775848615175</v>
      </c>
      <c r="Z43" s="14">
        <f t="shared" ca="1" si="119"/>
        <v>2.0868750533496998</v>
      </c>
      <c r="AA43" s="14">
        <f t="shared" ca="1" si="119"/>
        <v>0.23187500007030629</v>
      </c>
      <c r="AB43" s="14">
        <f t="shared" ca="1" si="119"/>
        <v>9.6027233147246935</v>
      </c>
      <c r="AC43" s="14">
        <f t="shared" ca="1" si="119"/>
        <v>2.9260834520071519</v>
      </c>
      <c r="AD43" s="14">
        <f t="shared" ca="1" si="119"/>
        <v>9123.3690000000006</v>
      </c>
      <c r="AE43" s="14">
        <f t="shared" ca="1" si="119"/>
        <v>39.247395169693995</v>
      </c>
      <c r="AF43" s="14">
        <f t="shared" ca="1" si="119"/>
        <v>174.0454</v>
      </c>
      <c r="AG43" s="14">
        <f t="shared" ca="1" si="119"/>
        <v>2204.7869999999998</v>
      </c>
      <c r="AH43" s="14">
        <f t="shared" ca="1" si="119"/>
        <v>26.713570000000001</v>
      </c>
      <c r="AI43" s="14">
        <f t="shared" ca="1" si="119"/>
        <v>543.37070000000006</v>
      </c>
      <c r="AJ43" s="14">
        <f t="shared" ca="1" si="119"/>
        <v>1.8467439999999999</v>
      </c>
      <c r="AK43" s="14">
        <f t="shared" ca="1" si="119"/>
        <v>50.878369999999997</v>
      </c>
      <c r="AL43" s="14">
        <f t="shared" ca="1" si="119"/>
        <v>325.08390000000003</v>
      </c>
      <c r="AM43" s="14">
        <f t="shared" ca="1" si="119"/>
        <v>51.505571073963935</v>
      </c>
      <c r="AN43" s="14">
        <f t="shared" ca="1" si="119"/>
        <v>3856.873</v>
      </c>
      <c r="AO43" s="14">
        <f t="shared" ca="1" si="119"/>
        <v>9121.9975099791282</v>
      </c>
      <c r="AP43" s="14">
        <f t="shared" ca="1" si="119"/>
        <v>11.054579559726962</v>
      </c>
      <c r="AQ43" s="14">
        <f t="shared" ca="1" si="119"/>
        <v>48.248280774439834</v>
      </c>
      <c r="AR43" s="14">
        <f t="shared" ca="1" si="119"/>
        <v>48.248280774439834</v>
      </c>
      <c r="AS43" s="14">
        <f t="shared" ca="1" si="119"/>
        <v>154.3711301116401</v>
      </c>
      <c r="AT43" s="14">
        <f t="shared" ca="1" si="119"/>
        <v>19.219100317729801</v>
      </c>
      <c r="AU43" s="14">
        <f t="shared" ca="1" si="119"/>
        <v>9.4085878998156014E-2</v>
      </c>
      <c r="AV43" s="14">
        <f t="shared" ca="1" si="119"/>
        <v>5.4233662339499862</v>
      </c>
      <c r="AW43" s="14">
        <f t="shared" ca="1" si="119"/>
        <v>72.021518737005934</v>
      </c>
      <c r="AX43" s="14">
        <f t="shared" ca="1" si="119"/>
        <v>23.771482488358618</v>
      </c>
      <c r="AY43" s="14">
        <f t="shared" ca="1" si="119"/>
        <v>10.797409999999999</v>
      </c>
      <c r="AZ43" s="14">
        <f t="shared" ca="1" si="119"/>
        <v>50.916310000000003</v>
      </c>
      <c r="BA43" s="14">
        <f t="shared" ca="1" si="119"/>
        <v>40.936287877955181</v>
      </c>
      <c r="BB43" s="72">
        <v>2633.35</v>
      </c>
      <c r="BC43" s="14">
        <f t="shared" ca="1" si="119"/>
        <v>15.737188395062761</v>
      </c>
      <c r="BD43" s="14">
        <f t="shared" ca="1" si="119"/>
        <v>2605.3651675028232</v>
      </c>
      <c r="BE43" s="14">
        <f t="shared" ca="1" si="119"/>
        <v>39.888143255424886</v>
      </c>
      <c r="BF43" s="14">
        <f t="shared" ca="1" si="119"/>
        <v>44.446556244352081</v>
      </c>
      <c r="BG43" s="14">
        <f t="shared" ca="1" si="119"/>
        <v>33.769361465679189</v>
      </c>
      <c r="BH43" s="14">
        <f t="shared" ca="1" si="119"/>
        <v>10.677194778672893</v>
      </c>
      <c r="BI43" s="14">
        <f t="shared" ca="1" si="119"/>
        <v>33.95605324821301</v>
      </c>
      <c r="BJ43" s="14">
        <f t="shared" ca="1" si="119"/>
        <v>33.131734222983823</v>
      </c>
      <c r="BK43" s="14">
        <f t="shared" ca="1" si="119"/>
        <v>6.7753185999552903</v>
      </c>
      <c r="BL43" s="14">
        <f t="shared" ca="1" si="119"/>
        <v>1000.6972650016986</v>
      </c>
      <c r="BM43" s="14">
        <f t="shared" ca="1" si="119"/>
        <v>4139.6000000000004</v>
      </c>
      <c r="BN43" s="14">
        <f t="shared" ca="1" si="119"/>
        <v>0.73036899779357534</v>
      </c>
      <c r="BO43" s="72">
        <v>172.63</v>
      </c>
      <c r="BP43" s="14">
        <f t="shared" ca="1" si="119"/>
        <v>24.517374517237329</v>
      </c>
      <c r="BQ43" s="14">
        <f t="shared" ref="BQ43:EB43" ca="1" si="120">HLOOKUP(BQ$10,INDIRECT(BQ$11),34,FALSE)</f>
        <v>3.8204986150580353</v>
      </c>
      <c r="BR43" s="14">
        <f t="shared" ca="1" si="120"/>
        <v>4163.4660000000003</v>
      </c>
      <c r="BS43" s="14">
        <f t="shared" ca="1" si="120"/>
        <v>8619.2459999999992</v>
      </c>
      <c r="BT43" s="14">
        <f t="shared" ca="1" si="120"/>
        <v>7791.3689999999997</v>
      </c>
      <c r="BU43" s="14">
        <f t="shared" ca="1" si="120"/>
        <v>40.948149190167889</v>
      </c>
      <c r="BV43" s="14">
        <f t="shared" ca="1" si="120"/>
        <v>6.1422250143723414</v>
      </c>
      <c r="BW43" s="14">
        <f t="shared" ca="1" si="120"/>
        <v>24.895254837557179</v>
      </c>
      <c r="BX43" s="14">
        <f t="shared" ca="1" si="120"/>
        <v>321.86482530128109</v>
      </c>
      <c r="BY43" s="14">
        <f t="shared" ca="1" si="120"/>
        <v>734.18675881777472</v>
      </c>
      <c r="BZ43" s="14">
        <f t="shared" ca="1" si="120"/>
        <v>0</v>
      </c>
      <c r="CA43" s="14">
        <f t="shared" ca="1" si="120"/>
        <v>724.70614375850914</v>
      </c>
      <c r="CB43" s="14">
        <f t="shared" ca="1" si="120"/>
        <v>1.6318824972419792</v>
      </c>
      <c r="CC43" s="14">
        <f t="shared" ca="1" si="120"/>
        <v>8207.0158858902596</v>
      </c>
      <c r="CD43" s="14">
        <f t="shared" ca="1" si="120"/>
        <v>25.157209999999999</v>
      </c>
      <c r="CE43" s="14">
        <f t="shared" ca="1" si="120"/>
        <v>19229.939999999999</v>
      </c>
      <c r="CF43" s="14">
        <f t="shared" ca="1" si="120"/>
        <v>0.33184567143426419</v>
      </c>
      <c r="CG43" s="14">
        <f t="shared" ca="1" si="120"/>
        <v>2.210931</v>
      </c>
      <c r="CH43" s="14">
        <f t="shared" ca="1" si="120"/>
        <v>415.90210000000002</v>
      </c>
      <c r="CI43" s="14">
        <f t="shared" ca="1" si="120"/>
        <v>71787.759999999995</v>
      </c>
      <c r="CJ43" s="14">
        <f t="shared" ca="1" si="120"/>
        <v>131.76439999999999</v>
      </c>
      <c r="CK43" s="14">
        <f t="shared" ca="1" si="120"/>
        <v>81.391769999999994</v>
      </c>
      <c r="CL43" s="14">
        <f t="shared" ca="1" si="120"/>
        <v>72211.86</v>
      </c>
      <c r="CM43" s="14">
        <f t="shared" ca="1" si="120"/>
        <v>1.5819270000000001</v>
      </c>
      <c r="CN43" s="72">
        <v>8.6331560183968453E-2</v>
      </c>
      <c r="CO43" s="14">
        <f t="shared" ca="1" si="120"/>
        <v>156.60230000000001</v>
      </c>
      <c r="CP43" s="14">
        <f t="shared" ca="1" si="120"/>
        <v>134.4794</v>
      </c>
      <c r="CQ43" s="14">
        <f t="shared" ca="1" si="120"/>
        <v>24.655850000000001</v>
      </c>
      <c r="CR43" s="14">
        <f t="shared" ca="1" si="120"/>
        <v>628.61059999999998</v>
      </c>
      <c r="CS43" s="14">
        <f t="shared" ca="1" si="120"/>
        <v>2.9315399999999998E-2</v>
      </c>
      <c r="CT43" s="14">
        <f t="shared" ca="1" si="120"/>
        <v>21.45879</v>
      </c>
      <c r="CU43" s="14">
        <f t="shared" ca="1" si="120"/>
        <v>21.93957</v>
      </c>
      <c r="CV43" s="14">
        <f t="shared" ca="1" si="120"/>
        <v>9.6676339999999996</v>
      </c>
      <c r="CW43" s="14">
        <f t="shared" ca="1" si="120"/>
        <v>0.47837780000000002</v>
      </c>
      <c r="CX43" s="14">
        <f t="shared" ca="1" si="120"/>
        <v>20.43317</v>
      </c>
      <c r="CY43" s="14">
        <f t="shared" ca="1" si="120"/>
        <v>4443.0439999999999</v>
      </c>
      <c r="CZ43" s="14">
        <f t="shared" ca="1" si="120"/>
        <v>2.8076940000000001</v>
      </c>
      <c r="DA43" s="14">
        <f t="shared" ca="1" si="120"/>
        <v>25.96463</v>
      </c>
      <c r="DB43" s="14">
        <f t="shared" ca="1" si="120"/>
        <v>1.2638419999999999</v>
      </c>
      <c r="DC43" s="14">
        <f t="shared" ca="1" si="120"/>
        <v>25.131340000000002</v>
      </c>
      <c r="DD43" s="14">
        <f t="shared" ca="1" si="120"/>
        <v>2178.4769999999999</v>
      </c>
      <c r="DE43" s="14">
        <f t="shared" ca="1" si="120"/>
        <v>1.777012</v>
      </c>
      <c r="DF43" s="14">
        <f t="shared" ca="1" si="120"/>
        <v>1.307032</v>
      </c>
      <c r="DG43" s="14">
        <f t="shared" ca="1" si="120"/>
        <v>2.3190547046345715</v>
      </c>
      <c r="DH43" s="14">
        <f t="shared" ca="1" si="120"/>
        <v>14.714309999999999</v>
      </c>
      <c r="DI43" s="14">
        <f t="shared" ca="1" si="120"/>
        <v>42.015973047582655</v>
      </c>
      <c r="DJ43" s="14">
        <f t="shared" ca="1" si="120"/>
        <v>1835.5206683264678</v>
      </c>
      <c r="DK43" s="14">
        <f t="shared" ca="1" si="120"/>
        <v>2.1214083413105156</v>
      </c>
      <c r="DL43" s="14">
        <f t="shared" ca="1" si="120"/>
        <v>40.200306634391978</v>
      </c>
      <c r="DM43" s="14">
        <f t="shared" ca="1" si="120"/>
        <v>4.5669077971492236</v>
      </c>
      <c r="DN43" s="14">
        <f t="shared" ca="1" si="120"/>
        <v>42671.64529992429</v>
      </c>
      <c r="DO43" s="14">
        <f t="shared" ca="1" si="120"/>
        <v>0</v>
      </c>
      <c r="DP43" s="14">
        <f t="shared" ca="1" si="120"/>
        <v>1.4296023146134886</v>
      </c>
      <c r="DQ43" s="14">
        <f t="shared" ca="1" si="120"/>
        <v>39.997926289571467</v>
      </c>
      <c r="DR43" s="72">
        <v>1.9721297352216307</v>
      </c>
      <c r="DS43" s="14">
        <f t="shared" ca="1" si="120"/>
        <v>206.70271242470892</v>
      </c>
      <c r="DT43" s="14">
        <f t="shared" ca="1" si="120"/>
        <v>5.142743402080089E-2</v>
      </c>
      <c r="DU43" s="14">
        <f t="shared" ca="1" si="120"/>
        <v>28.830912033456592</v>
      </c>
      <c r="DV43" s="14">
        <f t="shared" ca="1" si="120"/>
        <v>5.2283214517712517</v>
      </c>
      <c r="DW43" s="14">
        <f t="shared" ca="1" si="120"/>
        <v>15.474563127590292</v>
      </c>
      <c r="DX43" s="14">
        <f t="shared" ca="1" si="120"/>
        <v>40.065066588389755</v>
      </c>
      <c r="DY43" s="14">
        <f t="shared" ca="1" si="120"/>
        <v>39.78828682167677</v>
      </c>
      <c r="DZ43" s="14">
        <f t="shared" ca="1" si="120"/>
        <v>134584</v>
      </c>
      <c r="EA43" s="14">
        <f t="shared" ca="1" si="120"/>
        <v>143095</v>
      </c>
      <c r="EB43" s="14">
        <f t="shared" ca="1" si="120"/>
        <v>6.023733</v>
      </c>
      <c r="EC43" s="14">
        <f t="shared" ref="EC43:GN43" ca="1" si="121">HLOOKUP(EC$10,INDIRECT(EC$11),34,FALSE)</f>
        <v>77.252229999999997</v>
      </c>
      <c r="ED43" s="14">
        <f t="shared" ca="1" si="121"/>
        <v>2.8550599999999999</v>
      </c>
      <c r="EE43" s="14">
        <f t="shared" ca="1" si="121"/>
        <v>30.10361501879801</v>
      </c>
      <c r="EF43" s="14">
        <f t="shared" ca="1" si="121"/>
        <v>11.949676352853004</v>
      </c>
      <c r="EG43" s="14">
        <f t="shared" ca="1" si="121"/>
        <v>16.91321905002339</v>
      </c>
      <c r="EH43" s="14">
        <f t="shared" ca="1" si="121"/>
        <v>1.2224194562704089</v>
      </c>
      <c r="EI43" s="14">
        <f t="shared" ca="1" si="121"/>
        <v>11714.18</v>
      </c>
      <c r="EJ43" s="14">
        <f t="shared" ca="1" si="121"/>
        <v>258.81259999999997</v>
      </c>
      <c r="EK43" s="14">
        <f t="shared" ca="1" si="121"/>
        <v>38140.769999999997</v>
      </c>
      <c r="EL43" s="14">
        <f t="shared" ca="1" si="121"/>
        <v>8864.5570000000007</v>
      </c>
      <c r="EM43" s="14">
        <f t="shared" ca="1" si="121"/>
        <v>0.21228243184039977</v>
      </c>
      <c r="EN43" s="14">
        <f t="shared" ca="1" si="121"/>
        <v>15.781465355629248</v>
      </c>
      <c r="EO43" s="14">
        <f t="shared" ca="1" si="121"/>
        <v>3.8631782522465437</v>
      </c>
      <c r="EP43" s="14">
        <f t="shared" ca="1" si="121"/>
        <v>66.889524319637715</v>
      </c>
      <c r="EQ43" s="14">
        <f t="shared" ca="1" si="121"/>
        <v>86.442765709941185</v>
      </c>
      <c r="ER43" s="14">
        <f t="shared" ca="1" si="121"/>
        <v>3.9222412610326867</v>
      </c>
      <c r="ES43" s="14">
        <f t="shared" ca="1" si="121"/>
        <v>4947.3969999999999</v>
      </c>
      <c r="ET43" s="14">
        <f t="shared" ca="1" si="121"/>
        <v>5.5226427813232553</v>
      </c>
      <c r="EU43" s="14">
        <f t="shared" ca="1" si="121"/>
        <v>1672.391250710845</v>
      </c>
      <c r="EV43" s="14">
        <f t="shared" ca="1" si="121"/>
        <v>86.516516713432694</v>
      </c>
      <c r="EW43" s="14">
        <f t="shared" ca="1" si="121"/>
        <v>87.319764776477783</v>
      </c>
      <c r="EX43" s="14">
        <f t="shared" ca="1" si="121"/>
        <v>88.985620180574713</v>
      </c>
      <c r="EY43" s="14">
        <f t="shared" ca="1" si="121"/>
        <v>91.865546785822019</v>
      </c>
      <c r="EZ43" s="14">
        <f t="shared" ca="1" si="121"/>
        <v>96.199775702234561</v>
      </c>
      <c r="FA43" s="14">
        <f t="shared" ca="1" si="121"/>
        <v>100.33557804456419</v>
      </c>
      <c r="FB43" s="14">
        <f t="shared" ca="1" si="121"/>
        <v>103.01159551363912</v>
      </c>
      <c r="FC43" s="14">
        <f t="shared" ca="1" si="121"/>
        <v>106.87959578467721</v>
      </c>
      <c r="FD43" s="14">
        <f t="shared" ca="1" si="121"/>
        <v>0.93571256198953656</v>
      </c>
      <c r="FE43" s="14">
        <f t="shared" ca="1" si="121"/>
        <v>12.938319361629993</v>
      </c>
      <c r="FF43" s="14">
        <f t="shared" ca="1" si="121"/>
        <v>23.014799301213493</v>
      </c>
      <c r="FG43" s="14">
        <f t="shared" ca="1" si="121"/>
        <v>118.93875468510075</v>
      </c>
      <c r="FH43" s="14">
        <f t="shared" ca="1" si="121"/>
        <v>92.860579088110924</v>
      </c>
      <c r="FI43" s="14">
        <f t="shared" ca="1" si="121"/>
        <v>379.13023904235098</v>
      </c>
      <c r="FJ43" s="14">
        <f t="shared" ca="1" si="121"/>
        <v>77.63207756444983</v>
      </c>
      <c r="FK43" s="14">
        <f t="shared" ca="1" si="121"/>
        <v>696.42034073248885</v>
      </c>
      <c r="FL43" s="14">
        <f t="shared" ca="1" si="121"/>
        <v>69.756166255206793</v>
      </c>
      <c r="FM43" s="14">
        <f t="shared" ca="1" si="121"/>
        <v>656.05392301017559</v>
      </c>
      <c r="FN43" s="14">
        <f t="shared" ca="1" si="121"/>
        <v>64.742521375249893</v>
      </c>
      <c r="FO43" s="14">
        <f t="shared" ca="1" si="121"/>
        <v>796.73593905559244</v>
      </c>
      <c r="FP43" s="14">
        <f t="shared" ca="1" si="121"/>
        <v>93.396394098466644</v>
      </c>
      <c r="FQ43" s="14">
        <f t="shared" ca="1" si="121"/>
        <v>579.67181688517337</v>
      </c>
      <c r="FR43" s="14">
        <f t="shared" ca="1" si="121"/>
        <v>31.129054453906001</v>
      </c>
      <c r="FS43" s="14">
        <f t="shared" ca="1" si="121"/>
        <v>901.79500792491888</v>
      </c>
      <c r="FT43" s="14">
        <f t="shared" ca="1" si="121"/>
        <v>2.4758976267774555</v>
      </c>
      <c r="FU43" s="14">
        <f t="shared" ca="1" si="121"/>
        <v>344.29403952609425</v>
      </c>
      <c r="FV43" s="14">
        <f t="shared" ca="1" si="121"/>
        <v>4.6793219339292964</v>
      </c>
      <c r="FW43" s="14">
        <f t="shared" ca="1" si="121"/>
        <v>24.955410141405757</v>
      </c>
      <c r="FX43" s="14">
        <f t="shared" ca="1" si="121"/>
        <v>27.420496577478396</v>
      </c>
      <c r="FY43" s="14">
        <f t="shared" ca="1" si="121"/>
        <v>306.56515590434373</v>
      </c>
      <c r="FZ43" s="14">
        <f t="shared" ca="1" si="121"/>
        <v>7.3866980766474946</v>
      </c>
      <c r="GA43" s="14">
        <f t="shared" ca="1" si="121"/>
        <v>10.510461630822329</v>
      </c>
      <c r="GB43" s="14">
        <f t="shared" ca="1" si="121"/>
        <v>11.017624982566458</v>
      </c>
      <c r="GC43" s="14">
        <f t="shared" ca="1" si="121"/>
        <v>26.076341047367581</v>
      </c>
      <c r="GD43" s="14">
        <f t="shared" ca="1" si="121"/>
        <v>316.50614802829205</v>
      </c>
      <c r="GE43" s="14">
        <f t="shared" ca="1" si="121"/>
        <v>26.035026779007115</v>
      </c>
      <c r="GF43" s="14">
        <f t="shared" ca="1" si="121"/>
        <v>4.1316904207625418E-2</v>
      </c>
      <c r="GG43" s="14">
        <f t="shared" ca="1" si="121"/>
        <v>43.038776635532265</v>
      </c>
      <c r="GH43" s="14">
        <f t="shared" ca="1" si="121"/>
        <v>603.26792064700192</v>
      </c>
      <c r="GI43" s="14">
        <f t="shared" ca="1" si="121"/>
        <v>4371.0358861321893</v>
      </c>
      <c r="GJ43" s="14">
        <f t="shared" ca="1" si="121"/>
        <v>2.6846040047780795</v>
      </c>
      <c r="GK43" s="14">
        <f t="shared" ca="1" si="121"/>
        <v>62.266406554666581</v>
      </c>
      <c r="GL43" s="14">
        <f t="shared" ca="1" si="121"/>
        <v>124.54151140495583</v>
      </c>
      <c r="GM43" s="14">
        <f t="shared" ca="1" si="121"/>
        <v>62.273839643653218</v>
      </c>
      <c r="GN43" s="14">
        <f t="shared" ca="1" si="121"/>
        <v>18.668529834981452</v>
      </c>
      <c r="GO43" s="14">
        <f t="shared" ref="GO43:HO43" ca="1" si="122">HLOOKUP(GO$10,INDIRECT(GO$11),34,FALSE)</f>
        <v>12.7717021910544</v>
      </c>
      <c r="GP43" s="14">
        <f t="shared" ca="1" si="122"/>
        <v>110.74209999999999</v>
      </c>
      <c r="GQ43" s="14">
        <f t="shared" ca="1" si="122"/>
        <v>21.743087394403627</v>
      </c>
      <c r="GR43" s="14">
        <f t="shared" ca="1" si="122"/>
        <v>15.541223702225752</v>
      </c>
      <c r="GS43" s="14">
        <f t="shared" ca="1" si="122"/>
        <v>7989.3792577170407</v>
      </c>
      <c r="GT43" s="14">
        <f t="shared" ca="1" si="122"/>
        <v>26.607775279746082</v>
      </c>
      <c r="GU43" s="14">
        <f t="shared" ca="1" si="122"/>
        <v>26.911345796976846</v>
      </c>
      <c r="GV43" s="14">
        <f t="shared" ca="1" si="122"/>
        <v>25.41915054706271</v>
      </c>
      <c r="GW43" s="14">
        <f t="shared" ca="1" si="122"/>
        <v>2632.7231523290934</v>
      </c>
      <c r="GX43" s="14">
        <f t="shared" ca="1" si="122"/>
        <v>2601.0581932460286</v>
      </c>
      <c r="GY43" s="14">
        <f t="shared" ca="1" si="122"/>
        <v>66.811345092920135</v>
      </c>
      <c r="GZ43" s="14">
        <f t="shared" ca="1" si="122"/>
        <v>67.011880344729775</v>
      </c>
      <c r="HA43" s="14">
        <f t="shared" ca="1" si="122"/>
        <v>43.086722695343212</v>
      </c>
      <c r="HB43" s="14">
        <f t="shared" ca="1" si="122"/>
        <v>11.862751385263907</v>
      </c>
      <c r="HC43" s="14">
        <f t="shared" ca="1" si="122"/>
        <v>12.736856291620601</v>
      </c>
      <c r="HD43" s="14">
        <f t="shared" ca="1" si="122"/>
        <v>1.6970216608976223</v>
      </c>
      <c r="HE43" s="14">
        <f t="shared" ca="1" si="122"/>
        <v>0</v>
      </c>
      <c r="HF43" s="14">
        <f t="shared" ca="1" si="122"/>
        <v>6.6980620000000002</v>
      </c>
      <c r="HG43" s="14">
        <f t="shared" ca="1" si="122"/>
        <v>0.6711104</v>
      </c>
      <c r="HH43" s="14">
        <f t="shared" ca="1" si="122"/>
        <v>1.9831589999999999</v>
      </c>
      <c r="HI43" s="14">
        <f t="shared" ca="1" si="122"/>
        <v>0</v>
      </c>
      <c r="HJ43" s="14">
        <f t="shared" ca="1" si="122"/>
        <v>1.983384</v>
      </c>
      <c r="HK43" s="14">
        <f t="shared" ca="1" si="122"/>
        <v>8.3750549999999997</v>
      </c>
      <c r="HL43" s="14">
        <f t="shared" ca="1" si="122"/>
        <v>0.2938769</v>
      </c>
      <c r="HM43" s="14">
        <f t="shared" ca="1" si="122"/>
        <v>0</v>
      </c>
      <c r="HN43" s="14">
        <f t="shared" ca="1" si="122"/>
        <v>0</v>
      </c>
      <c r="HO43" s="14">
        <f t="shared" ca="1" si="122"/>
        <v>121.61920000000001</v>
      </c>
      <c r="HP43" s="14"/>
      <c r="HQ43" s="14"/>
      <c r="HR43" s="14"/>
      <c r="HS43" s="14"/>
      <c r="HT43" s="14"/>
      <c r="HU43" s="14"/>
      <c r="HV43" s="14"/>
      <c r="HW43" s="14"/>
      <c r="HX43" s="14"/>
      <c r="HY43" s="14"/>
      <c r="HZ43" s="14"/>
    </row>
    <row r="44" spans="1:234" s="12" customFormat="1" ht="12" customHeight="1" x14ac:dyDescent="0.15">
      <c r="A44" s="17" t="s">
        <v>188</v>
      </c>
      <c r="B44" s="16" t="s">
        <v>556</v>
      </c>
      <c r="C44" s="14">
        <f ca="1">HLOOKUP(C$10,INDIRECT(C$11),35,FALSE)</f>
        <v>850.73099999999999</v>
      </c>
      <c r="D44" s="14">
        <f ca="1">HLOOKUP(D$10,INDIRECT(D$11),35,FALSE)</f>
        <v>1.523998</v>
      </c>
      <c r="E44" s="14">
        <f t="shared" ref="E44:BP44" ca="1" si="123">HLOOKUP(E$10,INDIRECT(E$11),35,FALSE)</f>
        <v>1279.3440000000001</v>
      </c>
      <c r="F44" s="14">
        <f t="shared" ca="1" si="123"/>
        <v>990.72540000000004</v>
      </c>
      <c r="G44" s="14">
        <f t="shared" ca="1" si="123"/>
        <v>983.75469999999996</v>
      </c>
      <c r="H44" s="14">
        <f t="shared" ca="1" si="123"/>
        <v>912.08889999999997</v>
      </c>
      <c r="I44" s="14">
        <f t="shared" ca="1" si="123"/>
        <v>996.58590000000004</v>
      </c>
      <c r="J44" s="14">
        <f t="shared" ca="1" si="123"/>
        <v>1.36578</v>
      </c>
      <c r="K44" s="14">
        <f t="shared" ca="1" si="123"/>
        <v>1.5240020000000001</v>
      </c>
      <c r="L44" s="14">
        <f t="shared" ca="1" si="123"/>
        <v>979.37040000000002</v>
      </c>
      <c r="M44" s="14">
        <f t="shared" ca="1" si="123"/>
        <v>973.8306</v>
      </c>
      <c r="N44" s="14">
        <f t="shared" ca="1" si="123"/>
        <v>16.11835</v>
      </c>
      <c r="O44" s="14">
        <f t="shared" ca="1" si="123"/>
        <v>858.15319999999997</v>
      </c>
      <c r="P44" s="14">
        <f t="shared" ca="1" si="123"/>
        <v>493.15620000000001</v>
      </c>
      <c r="Q44" s="14">
        <f t="shared" ca="1" si="123"/>
        <v>18.487680000000001</v>
      </c>
      <c r="R44" s="14">
        <f t="shared" ca="1" si="123"/>
        <v>838.61680000000001</v>
      </c>
      <c r="S44" s="14">
        <f t="shared" ca="1" si="123"/>
        <v>16.03246</v>
      </c>
      <c r="T44" s="14">
        <f t="shared" ca="1" si="123"/>
        <v>876.00509999999997</v>
      </c>
      <c r="U44" s="14">
        <f t="shared" ca="1" si="123"/>
        <v>15.366250000000001</v>
      </c>
      <c r="V44" s="14">
        <f t="shared" ca="1" si="123"/>
        <v>965.16669999999999</v>
      </c>
      <c r="W44" s="14">
        <f t="shared" ca="1" si="123"/>
        <v>965.16679999999997</v>
      </c>
      <c r="X44" s="14">
        <f t="shared" ca="1" si="123"/>
        <v>19.062069999999999</v>
      </c>
      <c r="Y44" s="14">
        <f t="shared" ca="1" si="123"/>
        <v>1039.8019999999999</v>
      </c>
      <c r="Z44" s="14">
        <f t="shared" ca="1" si="123"/>
        <v>988.97540000000004</v>
      </c>
      <c r="AA44" s="14">
        <f t="shared" ca="1" si="123"/>
        <v>988.97540000000004</v>
      </c>
      <c r="AB44" s="14">
        <f t="shared" ca="1" si="123"/>
        <v>988.86869999999999</v>
      </c>
      <c r="AC44" s="14">
        <f t="shared" ca="1" si="123"/>
        <v>964.44460000000004</v>
      </c>
      <c r="AD44" s="14">
        <f t="shared" ca="1" si="123"/>
        <v>18.524830000000001</v>
      </c>
      <c r="AE44" s="14">
        <f t="shared" ca="1" si="123"/>
        <v>16.11835</v>
      </c>
      <c r="AF44" s="14">
        <f t="shared" ca="1" si="123"/>
        <v>997.05799999999999</v>
      </c>
      <c r="AG44" s="14">
        <f t="shared" ca="1" si="123"/>
        <v>13.16391</v>
      </c>
      <c r="AH44" s="14">
        <f t="shared" ca="1" si="123"/>
        <v>885.25829999999996</v>
      </c>
      <c r="AI44" s="14">
        <f t="shared" ca="1" si="123"/>
        <v>9.8923260000000006</v>
      </c>
      <c r="AJ44" s="14">
        <f t="shared" ca="1" si="123"/>
        <v>969.64710000000002</v>
      </c>
      <c r="AK44" s="14">
        <f t="shared" ca="1" si="123"/>
        <v>499.99829999999997</v>
      </c>
      <c r="AL44" s="14">
        <f t="shared" ca="1" si="123"/>
        <v>11.02642</v>
      </c>
      <c r="AM44" s="14">
        <f t="shared" ca="1" si="123"/>
        <v>1080.606</v>
      </c>
      <c r="AN44" s="14">
        <f t="shared" ca="1" si="123"/>
        <v>6.559323</v>
      </c>
      <c r="AO44" s="14">
        <f t="shared" ca="1" si="123"/>
        <v>1.2052620000000001</v>
      </c>
      <c r="AP44" s="14">
        <f t="shared" ca="1" si="123"/>
        <v>993.58550000000002</v>
      </c>
      <c r="AQ44" s="14">
        <f t="shared" ca="1" si="123"/>
        <v>1153.346</v>
      </c>
      <c r="AR44" s="14">
        <f t="shared" ca="1" si="123"/>
        <v>1153.346</v>
      </c>
      <c r="AS44" s="14">
        <f t="shared" ca="1" si="123"/>
        <v>0.63633740000000005</v>
      </c>
      <c r="AT44" s="14">
        <f t="shared" ca="1" si="123"/>
        <v>0.55788230000000005</v>
      </c>
      <c r="AU44" s="14">
        <f t="shared" ca="1" si="123"/>
        <v>980.67489999999998</v>
      </c>
      <c r="AV44" s="14">
        <f t="shared" ca="1" si="123"/>
        <v>1.0997680000000001</v>
      </c>
      <c r="AW44" s="14">
        <f t="shared" ca="1" si="123"/>
        <v>1153.1990000000001</v>
      </c>
      <c r="AX44" s="14">
        <f t="shared" ca="1" si="123"/>
        <v>1152.9870000000001</v>
      </c>
      <c r="AY44" s="14">
        <f t="shared" ca="1" si="123"/>
        <v>2.5978439999999998</v>
      </c>
      <c r="AZ44" s="14">
        <f t="shared" ca="1" si="123"/>
        <v>1415.3869999999999</v>
      </c>
      <c r="BA44" s="14">
        <f t="shared" ca="1" si="123"/>
        <v>984.03980000000001</v>
      </c>
      <c r="BB44" s="72">
        <v>1.22</v>
      </c>
      <c r="BC44" s="14">
        <f t="shared" ca="1" si="123"/>
        <v>1508</v>
      </c>
      <c r="BD44" s="14">
        <f t="shared" ca="1" si="123"/>
        <v>1.7398979999999999</v>
      </c>
      <c r="BE44" s="14">
        <f t="shared" ca="1" si="123"/>
        <v>1035.885</v>
      </c>
      <c r="BF44" s="14">
        <f t="shared" ca="1" si="123"/>
        <v>971.77710000000002</v>
      </c>
      <c r="BG44" s="14">
        <f t="shared" ca="1" si="123"/>
        <v>971.77710000000002</v>
      </c>
      <c r="BH44" s="14">
        <f t="shared" ca="1" si="123"/>
        <v>971.77710000000002</v>
      </c>
      <c r="BI44" s="14">
        <f t="shared" ca="1" si="123"/>
        <v>1009.128</v>
      </c>
      <c r="BJ44" s="14">
        <f t="shared" ca="1" si="123"/>
        <v>1034.2349999999999</v>
      </c>
      <c r="BK44" s="14">
        <f t="shared" ca="1" si="123"/>
        <v>1041.0619999999999</v>
      </c>
      <c r="BL44" s="14">
        <f t="shared" ca="1" si="123"/>
        <v>1.2100839999999999</v>
      </c>
      <c r="BM44" s="14">
        <f t="shared" ca="1" si="123"/>
        <v>1.1407700000000001</v>
      </c>
      <c r="BN44" s="14">
        <f t="shared" ca="1" si="123"/>
        <v>988.84540000000004</v>
      </c>
      <c r="BO44" s="72">
        <v>1.22</v>
      </c>
      <c r="BP44" s="14">
        <f t="shared" ca="1" si="123"/>
        <v>967.26160000000004</v>
      </c>
      <c r="BQ44" s="14">
        <f t="shared" ref="BQ44:EB44" ca="1" si="124">HLOOKUP(BQ$10,INDIRECT(BQ$11),35,FALSE)</f>
        <v>967.26409999999998</v>
      </c>
      <c r="BR44" s="14">
        <f t="shared" ca="1" si="124"/>
        <v>1.095825</v>
      </c>
      <c r="BS44" s="14">
        <f t="shared" ca="1" si="124"/>
        <v>1.1028469999999999</v>
      </c>
      <c r="BT44" s="14">
        <f t="shared" ca="1" si="124"/>
        <v>1.2200310000000001</v>
      </c>
      <c r="BU44" s="14">
        <f t="shared" ca="1" si="124"/>
        <v>983.75469999999996</v>
      </c>
      <c r="BV44" s="14">
        <f t="shared" ca="1" si="124"/>
        <v>983.75469999999996</v>
      </c>
      <c r="BW44" s="14">
        <f t="shared" ca="1" si="124"/>
        <v>917.88490000000002</v>
      </c>
      <c r="BX44" s="14">
        <f t="shared" ca="1" si="124"/>
        <v>3.849377</v>
      </c>
      <c r="BY44" s="14">
        <f t="shared" ca="1" si="124"/>
        <v>956.61689999999999</v>
      </c>
      <c r="BZ44" s="14">
        <f t="shared" ca="1" si="124"/>
        <v>974.72059999999999</v>
      </c>
      <c r="CA44" s="14">
        <f t="shared" ca="1" si="124"/>
        <v>969.13109999999995</v>
      </c>
      <c r="CB44" s="14">
        <f t="shared" ca="1" si="124"/>
        <v>969.13109999999995</v>
      </c>
      <c r="CC44" s="14">
        <f t="shared" ca="1" si="124"/>
        <v>3.47966</v>
      </c>
      <c r="CD44" s="14">
        <f t="shared" ca="1" si="124"/>
        <v>965.1671</v>
      </c>
      <c r="CE44" s="14">
        <f t="shared" ca="1" si="124"/>
        <v>2.0530010000000001</v>
      </c>
      <c r="CF44" s="14">
        <f t="shared" ca="1" si="124"/>
        <v>1032.194</v>
      </c>
      <c r="CG44" s="14">
        <f t="shared" ca="1" si="124"/>
        <v>965.1635</v>
      </c>
      <c r="CH44" s="14">
        <f t="shared" ca="1" si="124"/>
        <v>3.2340740000000001</v>
      </c>
      <c r="CI44" s="14">
        <f t="shared" ca="1" si="124"/>
        <v>1.9417089999999999</v>
      </c>
      <c r="CJ44" s="14">
        <f t="shared" ca="1" si="124"/>
        <v>855.08529999999996</v>
      </c>
      <c r="CK44" s="14">
        <f t="shared" ca="1" si="124"/>
        <v>927.26400000000001</v>
      </c>
      <c r="CL44" s="14">
        <f t="shared" ca="1" si="124"/>
        <v>1.9489289999999999</v>
      </c>
      <c r="CM44" s="14">
        <f t="shared" ca="1" si="124"/>
        <v>864.17089999999996</v>
      </c>
      <c r="CN44" s="14">
        <f t="shared" ca="1" si="124"/>
        <v>867.70100000000002</v>
      </c>
      <c r="CO44" s="14">
        <f t="shared" ca="1" si="124"/>
        <v>898.68299999999999</v>
      </c>
      <c r="CP44" s="14">
        <f t="shared" ca="1" si="124"/>
        <v>864.17089999999996</v>
      </c>
      <c r="CQ44" s="14">
        <f t="shared" ca="1" si="124"/>
        <v>984.76499999999999</v>
      </c>
      <c r="CR44" s="72">
        <v>1.28</v>
      </c>
      <c r="CS44" s="14">
        <f t="shared" ca="1" si="124"/>
        <v>750.36649999999997</v>
      </c>
      <c r="CT44" s="14">
        <f t="shared" ca="1" si="124"/>
        <v>864.17089999999996</v>
      </c>
      <c r="CU44" s="14">
        <f t="shared" ca="1" si="124"/>
        <v>864.82240000000002</v>
      </c>
      <c r="CV44" s="14">
        <f t="shared" ca="1" si="124"/>
        <v>913.5181</v>
      </c>
      <c r="CW44" s="14">
        <f t="shared" ca="1" si="124"/>
        <v>898.38480000000004</v>
      </c>
      <c r="CX44" s="14">
        <f t="shared" ca="1" si="124"/>
        <v>803.05439999999999</v>
      </c>
      <c r="CY44" s="14">
        <f t="shared" ca="1" si="124"/>
        <v>2.565007</v>
      </c>
      <c r="CZ44" s="14">
        <f t="shared" ca="1" si="124"/>
        <v>913.51819999999998</v>
      </c>
      <c r="DA44" s="14">
        <f t="shared" ca="1" si="124"/>
        <v>984.67460000000005</v>
      </c>
      <c r="DB44" s="14">
        <f t="shared" ca="1" si="124"/>
        <v>988.90840000000003</v>
      </c>
      <c r="DC44" s="14">
        <f t="shared" ca="1" si="124"/>
        <v>949.03189999999995</v>
      </c>
      <c r="DD44" s="14">
        <f t="shared" ca="1" si="124"/>
        <v>0.78778740000000003</v>
      </c>
      <c r="DE44" s="14">
        <f t="shared" ca="1" si="124"/>
        <v>965.76520000000005</v>
      </c>
      <c r="DF44" s="14">
        <f t="shared" ca="1" si="124"/>
        <v>984.22199999999998</v>
      </c>
      <c r="DG44" s="14">
        <f t="shared" ca="1" si="124"/>
        <v>988.84540000000004</v>
      </c>
      <c r="DH44" s="14">
        <f t="shared" ca="1" si="124"/>
        <v>988.9443</v>
      </c>
      <c r="DI44" s="14">
        <f t="shared" ca="1" si="124"/>
        <v>944.54269999999997</v>
      </c>
      <c r="DJ44" s="14">
        <f t="shared" ca="1" si="124"/>
        <v>1.1074010000000001</v>
      </c>
      <c r="DK44" s="14">
        <f t="shared" ca="1" si="124"/>
        <v>958.12090000000001</v>
      </c>
      <c r="DL44" s="14">
        <f t="shared" ca="1" si="124"/>
        <v>987.20119999999997</v>
      </c>
      <c r="DM44" s="14">
        <f t="shared" ca="1" si="124"/>
        <v>988.05050000000006</v>
      </c>
      <c r="DN44" s="14">
        <f t="shared" ca="1" si="124"/>
        <v>0.1057476</v>
      </c>
      <c r="DO44" s="14">
        <f t="shared" ca="1" si="124"/>
        <v>0</v>
      </c>
      <c r="DP44" s="14">
        <f t="shared" ca="1" si="124"/>
        <v>1014.1319999999999</v>
      </c>
      <c r="DQ44" s="14">
        <f t="shared" ca="1" si="124"/>
        <v>985.85929999999996</v>
      </c>
      <c r="DR44" s="72">
        <v>1014.1319999999999</v>
      </c>
      <c r="DS44" s="14">
        <f t="shared" ca="1" si="124"/>
        <v>0.2775318</v>
      </c>
      <c r="DT44" s="14">
        <f t="shared" ca="1" si="124"/>
        <v>988.03459999999995</v>
      </c>
      <c r="DU44" s="14">
        <f t="shared" ca="1" si="124"/>
        <v>0.65118469999999995</v>
      </c>
      <c r="DV44" s="14">
        <f t="shared" ca="1" si="124"/>
        <v>3.5908730000000002</v>
      </c>
      <c r="DW44" s="14">
        <f t="shared" ca="1" si="124"/>
        <v>0.42356359999999998</v>
      </c>
      <c r="DX44" s="14">
        <f t="shared" ca="1" si="124"/>
        <v>985.80939999999998</v>
      </c>
      <c r="DY44" s="14">
        <f t="shared" ca="1" si="124"/>
        <v>992.66700000000003</v>
      </c>
      <c r="DZ44" s="14">
        <f t="shared" ca="1" si="124"/>
        <v>1.2201630000000001</v>
      </c>
      <c r="EA44" s="14">
        <f t="shared" ca="1" si="124"/>
        <v>1.2140200000000001</v>
      </c>
      <c r="EB44" s="14">
        <f t="shared" ca="1" si="124"/>
        <v>991.70450000000005</v>
      </c>
      <c r="EC44" s="14">
        <f t="shared" ref="EC44:GN44" ca="1" si="125">HLOOKUP(EC$10,INDIRECT(EC$11),35,FALSE)</f>
        <v>976.95129999999995</v>
      </c>
      <c r="ED44" s="14">
        <f t="shared" ca="1" si="125"/>
        <v>1068.5940000000001</v>
      </c>
      <c r="EE44" s="14">
        <f t="shared" ca="1" si="125"/>
        <v>979.37040000000002</v>
      </c>
      <c r="EF44" s="14">
        <f t="shared" ca="1" si="125"/>
        <v>979.37040000000002</v>
      </c>
      <c r="EG44" s="14">
        <f t="shared" ca="1" si="125"/>
        <v>979.37040000000002</v>
      </c>
      <c r="EH44" s="14">
        <f t="shared" ca="1" si="125"/>
        <v>979.37040000000002</v>
      </c>
      <c r="EI44" s="14">
        <f t="shared" ca="1" si="125"/>
        <v>14.01843</v>
      </c>
      <c r="EJ44" s="14">
        <f t="shared" ca="1" si="125"/>
        <v>18.524830000000001</v>
      </c>
      <c r="EK44" s="14">
        <f t="shared" ca="1" si="125"/>
        <v>4.3054829999999997</v>
      </c>
      <c r="EL44" s="14">
        <f t="shared" ca="1" si="125"/>
        <v>18.524830000000001</v>
      </c>
      <c r="EM44" s="14">
        <f t="shared" ca="1" si="125"/>
        <v>1041.0619999999999</v>
      </c>
      <c r="EN44" s="14">
        <f t="shared" ca="1" si="125"/>
        <v>1503.0429999999999</v>
      </c>
      <c r="EO44" s="14">
        <f t="shared" ca="1" si="125"/>
        <v>994.7912</v>
      </c>
      <c r="EP44" s="14">
        <f t="shared" ca="1" si="125"/>
        <v>961.67229999999995</v>
      </c>
      <c r="EQ44" s="14">
        <f t="shared" ca="1" si="125"/>
        <v>1063.0219999999999</v>
      </c>
      <c r="ER44" s="14">
        <f t="shared" ca="1" si="125"/>
        <v>994.06050000000005</v>
      </c>
      <c r="ES44" s="14">
        <f t="shared" ca="1" si="125"/>
        <v>0.96908740000000004</v>
      </c>
      <c r="ET44" s="14">
        <f t="shared" ca="1" si="125"/>
        <v>0.97732600000000003</v>
      </c>
      <c r="EU44" s="14">
        <f t="shared" ca="1" si="125"/>
        <v>1.1098190000000001</v>
      </c>
      <c r="EV44" s="14">
        <f t="shared" ca="1" si="125"/>
        <v>1062.117</v>
      </c>
      <c r="EW44" s="14">
        <f t="shared" ca="1" si="125"/>
        <v>1052.346</v>
      </c>
      <c r="EX44" s="14">
        <f t="shared" ca="1" si="125"/>
        <v>1032.646</v>
      </c>
      <c r="EY44" s="14">
        <f t="shared" ca="1" si="125"/>
        <v>1000.273</v>
      </c>
      <c r="EZ44" s="14">
        <f t="shared" ca="1" si="125"/>
        <v>955.20600000000002</v>
      </c>
      <c r="FA44" s="14">
        <f t="shared" ca="1" si="125"/>
        <v>915.8329</v>
      </c>
      <c r="FB44" s="14">
        <f t="shared" ca="1" si="125"/>
        <v>892.04160000000002</v>
      </c>
      <c r="FC44" s="14">
        <f t="shared" ca="1" si="125"/>
        <v>859.75829999999996</v>
      </c>
      <c r="FD44" s="14">
        <f t="shared" ca="1" si="125"/>
        <v>6.7606570000000001</v>
      </c>
      <c r="FE44" s="14">
        <f t="shared" ca="1" si="125"/>
        <v>58.672530000000002</v>
      </c>
      <c r="FF44" s="14">
        <f t="shared" ca="1" si="125"/>
        <v>33.259030000000003</v>
      </c>
      <c r="FG44" s="14">
        <f t="shared" ca="1" si="125"/>
        <v>779.0231</v>
      </c>
      <c r="FH44" s="14">
        <f t="shared" ca="1" si="125"/>
        <v>904.90329999999994</v>
      </c>
      <c r="FI44" s="14">
        <f t="shared" ca="1" si="125"/>
        <v>22.762889999999999</v>
      </c>
      <c r="FJ44" s="14">
        <f t="shared" ca="1" si="125"/>
        <v>969.69780000000003</v>
      </c>
      <c r="FK44" s="14">
        <f t="shared" ca="1" si="125"/>
        <v>12.569459999999999</v>
      </c>
      <c r="FL44" s="14">
        <f t="shared" ca="1" si="125"/>
        <v>1016.175</v>
      </c>
      <c r="FM44" s="14">
        <f t="shared" ca="1" si="125"/>
        <v>6.7002870000000003</v>
      </c>
      <c r="FN44" s="14">
        <f t="shared" ca="1" si="125"/>
        <v>1049.2729999999999</v>
      </c>
      <c r="FO44" s="14">
        <f t="shared" ca="1" si="125"/>
        <v>3.6963360000000001</v>
      </c>
      <c r="FP44" s="14">
        <f t="shared" ca="1" si="125"/>
        <v>1067.5229999999999</v>
      </c>
      <c r="FQ44" s="14">
        <f t="shared" ca="1" si="125"/>
        <v>2.5191409999999999</v>
      </c>
      <c r="FR44" s="14">
        <f t="shared" ca="1" si="125"/>
        <v>1067.5229999999999</v>
      </c>
      <c r="FS44" s="14">
        <f t="shared" ca="1" si="125"/>
        <v>2.5167199999999998</v>
      </c>
      <c r="FT44" s="14">
        <f t="shared" ca="1" si="125"/>
        <v>916.66390000000001</v>
      </c>
      <c r="FU44" s="14">
        <f t="shared" ca="1" si="125"/>
        <v>3.6954859999999998</v>
      </c>
      <c r="FV44" s="14">
        <f t="shared" ca="1" si="125"/>
        <v>901.27089999999998</v>
      </c>
      <c r="FW44" s="14">
        <f t="shared" ca="1" si="125"/>
        <v>872.57849999999996</v>
      </c>
      <c r="FX44" s="14">
        <f t="shared" ca="1" si="125"/>
        <v>901.53560000000004</v>
      </c>
      <c r="FY44" s="14">
        <f t="shared" ca="1" si="125"/>
        <v>6.6887939999999997</v>
      </c>
      <c r="FZ44" s="14">
        <f t="shared" ca="1" si="125"/>
        <v>872.69079999999997</v>
      </c>
      <c r="GA44" s="14">
        <f t="shared" ca="1" si="125"/>
        <v>832.84609999999998</v>
      </c>
      <c r="GB44" s="14">
        <f t="shared" ca="1" si="125"/>
        <v>782.94600000000003</v>
      </c>
      <c r="GC44" s="14">
        <f t="shared" ca="1" si="125"/>
        <v>916.97140000000002</v>
      </c>
      <c r="GD44" s="14">
        <f t="shared" ca="1" si="125"/>
        <v>2.556953</v>
      </c>
      <c r="GE44" s="14">
        <f t="shared" ca="1" si="125"/>
        <v>916.97140000000002</v>
      </c>
      <c r="GF44" s="14">
        <f t="shared" ca="1" si="125"/>
        <v>916.97140000000002</v>
      </c>
      <c r="GG44" s="14">
        <f t="shared" ca="1" si="125"/>
        <v>921.21770000000004</v>
      </c>
      <c r="GH44" s="14">
        <f t="shared" ca="1" si="125"/>
        <v>0.67827680000000001</v>
      </c>
      <c r="GI44" s="14">
        <f t="shared" ca="1" si="125"/>
        <v>0.59159530000000005</v>
      </c>
      <c r="GJ44" s="14">
        <f t="shared" ca="1" si="125"/>
        <v>958.33399999999995</v>
      </c>
      <c r="GK44" s="14">
        <f t="shared" ca="1" si="125"/>
        <v>1067.5309999999999</v>
      </c>
      <c r="GL44" s="14">
        <f t="shared" ca="1" si="125"/>
        <v>1067.451</v>
      </c>
      <c r="GM44" s="14">
        <f t="shared" ca="1" si="125"/>
        <v>1067.3989999999999</v>
      </c>
      <c r="GN44" s="14">
        <f t="shared" ca="1" si="125"/>
        <v>1420.39</v>
      </c>
      <c r="GO44" s="14">
        <f t="shared" ref="GO44:HO44" ca="1" si="126">HLOOKUP(GO$10,INDIRECT(GO$11),35,FALSE)</f>
        <v>923.3143</v>
      </c>
      <c r="GP44" s="14">
        <f t="shared" ca="1" si="126"/>
        <v>991.70450000000005</v>
      </c>
      <c r="GQ44" s="14">
        <f t="shared" ca="1" si="126"/>
        <v>994.06050000000005</v>
      </c>
      <c r="GR44" s="14">
        <f t="shared" ca="1" si="126"/>
        <v>1509.963</v>
      </c>
      <c r="GS44" s="14">
        <f t="shared" ca="1" si="126"/>
        <v>0.74148720000000001</v>
      </c>
      <c r="GT44" s="14">
        <f t="shared" ca="1" si="126"/>
        <v>990.63030000000003</v>
      </c>
      <c r="GU44" s="14">
        <f t="shared" ca="1" si="126"/>
        <v>979.45569999999998</v>
      </c>
      <c r="GV44" s="14">
        <f t="shared" ca="1" si="126"/>
        <v>970.29319999999996</v>
      </c>
      <c r="GW44" s="14">
        <f t="shared" ca="1" si="126"/>
        <v>1.0916779999999999</v>
      </c>
      <c r="GX44" s="14">
        <f t="shared" ca="1" si="126"/>
        <v>1.104968</v>
      </c>
      <c r="GY44" s="14">
        <f t="shared" ca="1" si="126"/>
        <v>962.00800000000004</v>
      </c>
      <c r="GZ44" s="14">
        <f t="shared" ca="1" si="126"/>
        <v>959.12969999999996</v>
      </c>
      <c r="HA44" s="14">
        <f t="shared" ca="1" si="126"/>
        <v>921.072</v>
      </c>
      <c r="HB44" s="14">
        <f t="shared" ca="1" si="126"/>
        <v>994.06050000000005</v>
      </c>
      <c r="HC44" s="14">
        <f t="shared" ca="1" si="126"/>
        <v>925.84019999999998</v>
      </c>
      <c r="HD44" s="14">
        <f t="shared" ca="1" si="126"/>
        <v>994.06050000000005</v>
      </c>
      <c r="HE44" s="14">
        <f t="shared" ca="1" si="126"/>
        <v>990.96019999999999</v>
      </c>
      <c r="HF44" s="14">
        <f t="shared" ca="1" si="126"/>
        <v>990.96019999999999</v>
      </c>
      <c r="HG44" s="14">
        <f t="shared" ca="1" si="126"/>
        <v>989.03470000000004</v>
      </c>
      <c r="HH44" s="14">
        <f t="shared" ca="1" si="126"/>
        <v>1090.232</v>
      </c>
      <c r="HI44" s="14">
        <f t="shared" ca="1" si="126"/>
        <v>990.42579999999998</v>
      </c>
      <c r="HJ44" s="14">
        <f t="shared" ca="1" si="126"/>
        <v>1090.1089999999999</v>
      </c>
      <c r="HK44" s="14">
        <f t="shared" ca="1" si="126"/>
        <v>1009.641</v>
      </c>
      <c r="HL44" s="14">
        <f t="shared" ca="1" si="126"/>
        <v>1169.933</v>
      </c>
      <c r="HM44" s="14">
        <f t="shared" ca="1" si="126"/>
        <v>990.57360000000006</v>
      </c>
      <c r="HN44" s="14">
        <f t="shared" ca="1" si="126"/>
        <v>990.50509999999997</v>
      </c>
      <c r="HO44" s="14">
        <f t="shared" ca="1" si="126"/>
        <v>989.60799999999995</v>
      </c>
      <c r="HP44" s="14"/>
      <c r="HQ44" s="14"/>
      <c r="HR44" s="14"/>
      <c r="HS44" s="14"/>
      <c r="HT44" s="14"/>
      <c r="HU44" s="14"/>
      <c r="HV44" s="14"/>
      <c r="HW44" s="14"/>
      <c r="HX44" s="14"/>
      <c r="HY44" s="14"/>
      <c r="HZ44" s="14"/>
    </row>
    <row r="45" spans="1:234" s="12" customFormat="1" ht="12" customHeight="1" x14ac:dyDescent="0.15">
      <c r="A45" s="17" t="s">
        <v>189</v>
      </c>
      <c r="B45" s="18"/>
      <c r="C45" s="69">
        <f ca="1">HLOOKUP(C$10,INDIRECT(C$11),36,FALSE)</f>
        <v>0</v>
      </c>
      <c r="D45" s="69">
        <f ca="1">HLOOKUP(D$10,INDIRECT(D$11),36,FALSE)</f>
        <v>1</v>
      </c>
      <c r="E45" s="69">
        <f t="shared" ref="E45:BP45" ca="1" si="127">HLOOKUP(E$10,INDIRECT(E$11),36,FALSE)</f>
        <v>0</v>
      </c>
      <c r="F45" s="69">
        <f t="shared" ca="1" si="127"/>
        <v>0</v>
      </c>
      <c r="G45" s="69">
        <f t="shared" ca="1" si="127"/>
        <v>0</v>
      </c>
      <c r="H45" s="69">
        <f t="shared" ca="1" si="127"/>
        <v>0</v>
      </c>
      <c r="I45" s="69">
        <f t="shared" ca="1" si="127"/>
        <v>0</v>
      </c>
      <c r="J45" s="69">
        <f t="shared" ca="1" si="127"/>
        <v>1</v>
      </c>
      <c r="K45" s="69">
        <f t="shared" ca="1" si="127"/>
        <v>1</v>
      </c>
      <c r="L45" s="69">
        <f t="shared" ca="1" si="127"/>
        <v>0</v>
      </c>
      <c r="M45" s="69">
        <f t="shared" ca="1" si="127"/>
        <v>0</v>
      </c>
      <c r="N45" s="69">
        <f t="shared" ca="1" si="127"/>
        <v>1</v>
      </c>
      <c r="O45" s="69">
        <f t="shared" ca="1" si="127"/>
        <v>0</v>
      </c>
      <c r="P45" s="69">
        <f t="shared" ca="1" si="127"/>
        <v>1.87393E-2</v>
      </c>
      <c r="Q45" s="69">
        <f t="shared" ca="1" si="127"/>
        <v>1</v>
      </c>
      <c r="R45" s="69">
        <f t="shared" ca="1" si="127"/>
        <v>0</v>
      </c>
      <c r="S45" s="69">
        <f t="shared" ca="1" si="127"/>
        <v>1</v>
      </c>
      <c r="T45" s="69">
        <f t="shared" ca="1" si="127"/>
        <v>0</v>
      </c>
      <c r="U45" s="69">
        <f t="shared" ca="1" si="127"/>
        <v>1</v>
      </c>
      <c r="V45" s="69">
        <f t="shared" ca="1" si="127"/>
        <v>0</v>
      </c>
      <c r="W45" s="69">
        <f t="shared" ca="1" si="127"/>
        <v>0</v>
      </c>
      <c r="X45" s="69">
        <f t="shared" ca="1" si="127"/>
        <v>1</v>
      </c>
      <c r="Y45" s="69">
        <f t="shared" ca="1" si="127"/>
        <v>0</v>
      </c>
      <c r="Z45" s="69">
        <f t="shared" ca="1" si="127"/>
        <v>0</v>
      </c>
      <c r="AA45" s="69">
        <f t="shared" ca="1" si="127"/>
        <v>0</v>
      </c>
      <c r="AB45" s="69">
        <f t="shared" ca="1" si="127"/>
        <v>0</v>
      </c>
      <c r="AC45" s="69">
        <f t="shared" ca="1" si="127"/>
        <v>0</v>
      </c>
      <c r="AD45" s="69">
        <f t="shared" ca="1" si="127"/>
        <v>1</v>
      </c>
      <c r="AE45" s="69">
        <f t="shared" ca="1" si="127"/>
        <v>1</v>
      </c>
      <c r="AF45" s="69">
        <f t="shared" ca="1" si="127"/>
        <v>0</v>
      </c>
      <c r="AG45" s="69">
        <f t="shared" ca="1" si="127"/>
        <v>1</v>
      </c>
      <c r="AH45" s="69">
        <f t="shared" ca="1" si="127"/>
        <v>0</v>
      </c>
      <c r="AI45" s="69">
        <f t="shared" ca="1" si="127"/>
        <v>1</v>
      </c>
      <c r="AJ45" s="69">
        <f t="shared" ca="1" si="127"/>
        <v>0</v>
      </c>
      <c r="AK45" s="69">
        <f t="shared" ca="1" si="127"/>
        <v>1.76451E-3</v>
      </c>
      <c r="AL45" s="69">
        <f t="shared" ca="1" si="127"/>
        <v>1</v>
      </c>
      <c r="AM45" s="69">
        <f t="shared" ca="1" si="127"/>
        <v>0</v>
      </c>
      <c r="AN45" s="69">
        <f t="shared" ca="1" si="127"/>
        <v>1</v>
      </c>
      <c r="AO45" s="69">
        <f t="shared" ca="1" si="127"/>
        <v>1</v>
      </c>
      <c r="AP45" s="69">
        <f t="shared" ca="1" si="127"/>
        <v>0</v>
      </c>
      <c r="AQ45" s="69">
        <f t="shared" ca="1" si="127"/>
        <v>0</v>
      </c>
      <c r="AR45" s="69">
        <f t="shared" ca="1" si="127"/>
        <v>0</v>
      </c>
      <c r="AS45" s="69">
        <f t="shared" ca="1" si="127"/>
        <v>1</v>
      </c>
      <c r="AT45" s="69">
        <f t="shared" ca="1" si="127"/>
        <v>1</v>
      </c>
      <c r="AU45" s="69">
        <f t="shared" ca="1" si="127"/>
        <v>0</v>
      </c>
      <c r="AV45" s="69">
        <f t="shared" ca="1" si="127"/>
        <v>1</v>
      </c>
      <c r="AW45" s="69">
        <f t="shared" ca="1" si="127"/>
        <v>0</v>
      </c>
      <c r="AX45" s="69">
        <f t="shared" ca="1" si="127"/>
        <v>0</v>
      </c>
      <c r="AY45" s="69">
        <f t="shared" ca="1" si="127"/>
        <v>1</v>
      </c>
      <c r="AZ45" s="69">
        <f t="shared" ca="1" si="127"/>
        <v>0</v>
      </c>
      <c r="BA45" s="69">
        <f t="shared" ca="1" si="127"/>
        <v>0</v>
      </c>
      <c r="BB45" s="69">
        <f t="shared" ca="1" si="127"/>
        <v>1</v>
      </c>
      <c r="BC45" s="69">
        <f t="shared" ca="1" si="127"/>
        <v>0</v>
      </c>
      <c r="BD45" s="69">
        <f t="shared" ca="1" si="127"/>
        <v>0.97380429999999996</v>
      </c>
      <c r="BE45" s="69">
        <f t="shared" ca="1" si="127"/>
        <v>0</v>
      </c>
      <c r="BF45" s="69">
        <f t="shared" ca="1" si="127"/>
        <v>0</v>
      </c>
      <c r="BG45" s="69">
        <f t="shared" ca="1" si="127"/>
        <v>0</v>
      </c>
      <c r="BH45" s="69">
        <f t="shared" ca="1" si="127"/>
        <v>0</v>
      </c>
      <c r="BI45" s="69">
        <f t="shared" ca="1" si="127"/>
        <v>0</v>
      </c>
      <c r="BJ45" s="69">
        <f t="shared" ca="1" si="127"/>
        <v>0</v>
      </c>
      <c r="BK45" s="69">
        <f t="shared" ca="1" si="127"/>
        <v>0</v>
      </c>
      <c r="BL45" s="69">
        <f t="shared" ca="1" si="127"/>
        <v>1</v>
      </c>
      <c r="BM45" s="69">
        <f t="shared" ca="1" si="127"/>
        <v>1</v>
      </c>
      <c r="BN45" s="69">
        <f t="shared" ca="1" si="127"/>
        <v>0</v>
      </c>
      <c r="BO45" s="69">
        <f t="shared" ca="1" si="127"/>
        <v>1</v>
      </c>
      <c r="BP45" s="69">
        <f t="shared" ca="1" si="127"/>
        <v>0</v>
      </c>
      <c r="BQ45" s="69">
        <f t="shared" ref="BQ45:EB45" ca="1" si="128">HLOOKUP(BQ$10,INDIRECT(BQ$11),36,FALSE)</f>
        <v>0</v>
      </c>
      <c r="BR45" s="69">
        <f t="shared" ca="1" si="128"/>
        <v>1</v>
      </c>
      <c r="BS45" s="69">
        <f t="shared" ca="1" si="128"/>
        <v>1</v>
      </c>
      <c r="BT45" s="69">
        <f t="shared" ca="1" si="128"/>
        <v>1</v>
      </c>
      <c r="BU45" s="69">
        <f t="shared" ca="1" si="128"/>
        <v>0</v>
      </c>
      <c r="BV45" s="69">
        <f t="shared" ca="1" si="128"/>
        <v>0</v>
      </c>
      <c r="BW45" s="69">
        <f t="shared" ca="1" si="128"/>
        <v>0</v>
      </c>
      <c r="BX45" s="69">
        <f t="shared" ca="1" si="128"/>
        <v>1</v>
      </c>
      <c r="BY45" s="69">
        <f t="shared" ca="1" si="128"/>
        <v>0</v>
      </c>
      <c r="BZ45" s="69">
        <f t="shared" ca="1" si="128"/>
        <v>0</v>
      </c>
      <c r="CA45" s="69">
        <f t="shared" ca="1" si="128"/>
        <v>0</v>
      </c>
      <c r="CB45" s="69">
        <f t="shared" ca="1" si="128"/>
        <v>0</v>
      </c>
      <c r="CC45" s="69">
        <f t="shared" ca="1" si="128"/>
        <v>1</v>
      </c>
      <c r="CD45" s="69">
        <f t="shared" ca="1" si="128"/>
        <v>0</v>
      </c>
      <c r="CE45" s="69">
        <f t="shared" ca="1" si="128"/>
        <v>1</v>
      </c>
      <c r="CF45" s="69">
        <f t="shared" ca="1" si="128"/>
        <v>0</v>
      </c>
      <c r="CG45" s="69">
        <f t="shared" ca="1" si="128"/>
        <v>0</v>
      </c>
      <c r="CH45" s="69">
        <f t="shared" ca="1" si="128"/>
        <v>1</v>
      </c>
      <c r="CI45" s="69">
        <f t="shared" ca="1" si="128"/>
        <v>1</v>
      </c>
      <c r="CJ45" s="69">
        <f t="shared" ca="1" si="128"/>
        <v>0</v>
      </c>
      <c r="CK45" s="69">
        <f t="shared" ca="1" si="128"/>
        <v>0</v>
      </c>
      <c r="CL45" s="69">
        <f t="shared" ca="1" si="128"/>
        <v>1</v>
      </c>
      <c r="CM45" s="69">
        <f t="shared" ca="1" si="128"/>
        <v>0</v>
      </c>
      <c r="CN45" s="69">
        <f t="shared" ca="1" si="128"/>
        <v>0</v>
      </c>
      <c r="CO45" s="171">
        <v>2.5000000000000001E-3</v>
      </c>
      <c r="CP45" s="69">
        <f t="shared" ca="1" si="128"/>
        <v>0</v>
      </c>
      <c r="CQ45" s="69">
        <f t="shared" ca="1" si="128"/>
        <v>0</v>
      </c>
      <c r="CR45" s="69">
        <f t="shared" ca="1" si="128"/>
        <v>1</v>
      </c>
      <c r="CS45" s="69">
        <f t="shared" ca="1" si="128"/>
        <v>0</v>
      </c>
      <c r="CT45" s="69">
        <f t="shared" ca="1" si="128"/>
        <v>0</v>
      </c>
      <c r="CU45" s="69">
        <f t="shared" ca="1" si="128"/>
        <v>0</v>
      </c>
      <c r="CV45" s="69">
        <f t="shared" ca="1" si="128"/>
        <v>0</v>
      </c>
      <c r="CW45" s="69">
        <f t="shared" ca="1" si="128"/>
        <v>0</v>
      </c>
      <c r="CX45" s="69">
        <f t="shared" ca="1" si="128"/>
        <v>0</v>
      </c>
      <c r="CY45" s="69">
        <f t="shared" ca="1" si="128"/>
        <v>1</v>
      </c>
      <c r="CZ45" s="69">
        <f t="shared" ca="1" si="128"/>
        <v>0</v>
      </c>
      <c r="DA45" s="69">
        <f t="shared" ca="1" si="128"/>
        <v>0</v>
      </c>
      <c r="DB45" s="69">
        <f t="shared" ca="1" si="128"/>
        <v>0</v>
      </c>
      <c r="DC45" s="69">
        <f t="shared" ca="1" si="128"/>
        <v>0</v>
      </c>
      <c r="DD45" s="69">
        <f t="shared" ca="1" si="128"/>
        <v>1</v>
      </c>
      <c r="DE45" s="69">
        <f t="shared" ca="1" si="128"/>
        <v>0</v>
      </c>
      <c r="DF45" s="69">
        <f t="shared" ca="1" si="128"/>
        <v>0</v>
      </c>
      <c r="DG45" s="69">
        <f t="shared" ca="1" si="128"/>
        <v>0</v>
      </c>
      <c r="DH45" s="69">
        <f t="shared" ca="1" si="128"/>
        <v>0</v>
      </c>
      <c r="DI45" s="69">
        <f t="shared" ca="1" si="128"/>
        <v>0</v>
      </c>
      <c r="DJ45" s="69">
        <f t="shared" ca="1" si="128"/>
        <v>1</v>
      </c>
      <c r="DK45" s="69">
        <f t="shared" ca="1" si="128"/>
        <v>0</v>
      </c>
      <c r="DL45" s="69">
        <f t="shared" ca="1" si="128"/>
        <v>0</v>
      </c>
      <c r="DM45" s="69">
        <f t="shared" ca="1" si="128"/>
        <v>0</v>
      </c>
      <c r="DN45" s="69">
        <f t="shared" ca="1" si="128"/>
        <v>1</v>
      </c>
      <c r="DO45" s="69">
        <f t="shared" ca="1" si="128"/>
        <v>0</v>
      </c>
      <c r="DP45" s="69">
        <f t="shared" ca="1" si="128"/>
        <v>0</v>
      </c>
      <c r="DQ45" s="69">
        <f t="shared" ca="1" si="128"/>
        <v>0</v>
      </c>
      <c r="DR45" s="69">
        <f t="shared" ca="1" si="128"/>
        <v>0</v>
      </c>
      <c r="DS45" s="69">
        <f t="shared" ca="1" si="128"/>
        <v>1</v>
      </c>
      <c r="DT45" s="69">
        <f t="shared" ca="1" si="128"/>
        <v>0</v>
      </c>
      <c r="DU45" s="69">
        <f t="shared" ca="1" si="128"/>
        <v>1</v>
      </c>
      <c r="DV45" s="69">
        <f t="shared" ca="1" si="128"/>
        <v>0.2989444</v>
      </c>
      <c r="DW45" s="69">
        <f t="shared" ca="1" si="128"/>
        <v>1</v>
      </c>
      <c r="DX45" s="69">
        <f t="shared" ca="1" si="128"/>
        <v>0</v>
      </c>
      <c r="DY45" s="69">
        <f t="shared" ca="1" si="128"/>
        <v>0</v>
      </c>
      <c r="DZ45" s="69">
        <f t="shared" ca="1" si="128"/>
        <v>1</v>
      </c>
      <c r="EA45" s="69">
        <f t="shared" ca="1" si="128"/>
        <v>1</v>
      </c>
      <c r="EB45" s="69">
        <f t="shared" ca="1" si="128"/>
        <v>0</v>
      </c>
      <c r="EC45" s="69">
        <f t="shared" ref="EC45:GN45" ca="1" si="129">HLOOKUP(EC$10,INDIRECT(EC$11),36,FALSE)</f>
        <v>0</v>
      </c>
      <c r="ED45" s="69">
        <f t="shared" ca="1" si="129"/>
        <v>0</v>
      </c>
      <c r="EE45" s="69">
        <f t="shared" ca="1" si="129"/>
        <v>0</v>
      </c>
      <c r="EF45" s="69">
        <f t="shared" ca="1" si="129"/>
        <v>0</v>
      </c>
      <c r="EG45" s="69">
        <f t="shared" ca="1" si="129"/>
        <v>0</v>
      </c>
      <c r="EH45" s="69">
        <f t="shared" ca="1" si="129"/>
        <v>0</v>
      </c>
      <c r="EI45" s="69">
        <f t="shared" ca="1" si="129"/>
        <v>1</v>
      </c>
      <c r="EJ45" s="69">
        <f t="shared" ca="1" si="129"/>
        <v>1</v>
      </c>
      <c r="EK45" s="69">
        <f t="shared" ca="1" si="129"/>
        <v>1</v>
      </c>
      <c r="EL45" s="69">
        <f t="shared" ca="1" si="129"/>
        <v>1</v>
      </c>
      <c r="EM45" s="69">
        <f t="shared" ca="1" si="129"/>
        <v>0</v>
      </c>
      <c r="EN45" s="69">
        <f t="shared" ca="1" si="129"/>
        <v>0</v>
      </c>
      <c r="EO45" s="69">
        <f t="shared" ca="1" si="129"/>
        <v>0</v>
      </c>
      <c r="EP45" s="69">
        <f t="shared" ca="1" si="129"/>
        <v>0</v>
      </c>
      <c r="EQ45" s="69">
        <f t="shared" ca="1" si="129"/>
        <v>0</v>
      </c>
      <c r="ER45" s="69">
        <f t="shared" ca="1" si="129"/>
        <v>0</v>
      </c>
      <c r="ES45" s="69">
        <f t="shared" ca="1" si="129"/>
        <v>1</v>
      </c>
      <c r="ET45" s="69">
        <f t="shared" ca="1" si="129"/>
        <v>1</v>
      </c>
      <c r="EU45" s="69">
        <f t="shared" ca="1" si="129"/>
        <v>1</v>
      </c>
      <c r="EV45" s="69">
        <f t="shared" ca="1" si="129"/>
        <v>0</v>
      </c>
      <c r="EW45" s="69">
        <f t="shared" ca="1" si="129"/>
        <v>0</v>
      </c>
      <c r="EX45" s="69">
        <f t="shared" ca="1" si="129"/>
        <v>0</v>
      </c>
      <c r="EY45" s="69">
        <f t="shared" ca="1" si="129"/>
        <v>0</v>
      </c>
      <c r="EZ45" s="69">
        <f t="shared" ca="1" si="129"/>
        <v>0</v>
      </c>
      <c r="FA45" s="69">
        <f t="shared" ca="1" si="129"/>
        <v>0</v>
      </c>
      <c r="FB45" s="69">
        <f t="shared" ca="1" si="129"/>
        <v>0</v>
      </c>
      <c r="FC45" s="69">
        <f t="shared" ca="1" si="129"/>
        <v>0</v>
      </c>
      <c r="FD45" s="69">
        <f t="shared" ca="1" si="129"/>
        <v>1</v>
      </c>
      <c r="FE45" s="69">
        <f t="shared" ca="1" si="129"/>
        <v>1</v>
      </c>
      <c r="FF45" s="69">
        <f t="shared" ca="1" si="129"/>
        <v>0.96355670000000004</v>
      </c>
      <c r="FG45" s="69">
        <f t="shared" ca="1" si="129"/>
        <v>3.8256000000000002E-3</v>
      </c>
      <c r="FH45" s="69">
        <f t="shared" ca="1" si="129"/>
        <v>0</v>
      </c>
      <c r="FI45" s="69">
        <f t="shared" ca="1" si="129"/>
        <v>0.99965300000000001</v>
      </c>
      <c r="FJ45" s="69">
        <f t="shared" ca="1" si="129"/>
        <v>0</v>
      </c>
      <c r="FK45" s="69">
        <f t="shared" ca="1" si="129"/>
        <v>0.99919820000000004</v>
      </c>
      <c r="FL45" s="69">
        <f t="shared" ca="1" si="129"/>
        <v>0</v>
      </c>
      <c r="FM45" s="69">
        <f t="shared" ca="1" si="129"/>
        <v>0.99828419999999995</v>
      </c>
      <c r="FN45" s="69">
        <f t="shared" ca="1" si="129"/>
        <v>0</v>
      </c>
      <c r="FO45" s="69">
        <f t="shared" ca="1" si="129"/>
        <v>0.99983029999999995</v>
      </c>
      <c r="FP45" s="69">
        <f t="shared" ca="1" si="129"/>
        <v>0</v>
      </c>
      <c r="FQ45" s="69">
        <f t="shared" ca="1" si="129"/>
        <v>0.9997315</v>
      </c>
      <c r="FR45" s="69">
        <f t="shared" ca="1" si="129"/>
        <v>0</v>
      </c>
      <c r="FS45" s="69">
        <f t="shared" ca="1" si="129"/>
        <v>0.99984689999999998</v>
      </c>
      <c r="FT45" s="69">
        <f t="shared" ca="1" si="129"/>
        <v>0</v>
      </c>
      <c r="FU45" s="69">
        <f t="shared" ca="1" si="129"/>
        <v>1</v>
      </c>
      <c r="FV45" s="69">
        <f t="shared" ca="1" si="129"/>
        <v>0</v>
      </c>
      <c r="FW45" s="69">
        <f t="shared" ca="1" si="129"/>
        <v>0</v>
      </c>
      <c r="FX45" s="69">
        <f t="shared" ca="1" si="129"/>
        <v>0</v>
      </c>
      <c r="FY45" s="69">
        <f t="shared" ca="1" si="129"/>
        <v>1</v>
      </c>
      <c r="FZ45" s="69">
        <f t="shared" ca="1" si="129"/>
        <v>0</v>
      </c>
      <c r="GA45" s="69">
        <f t="shared" ca="1" si="129"/>
        <v>0</v>
      </c>
      <c r="GB45" s="69">
        <f t="shared" ca="1" si="129"/>
        <v>0</v>
      </c>
      <c r="GC45" s="69">
        <f t="shared" ca="1" si="129"/>
        <v>0</v>
      </c>
      <c r="GD45" s="69">
        <f t="shared" ca="1" si="129"/>
        <v>1</v>
      </c>
      <c r="GE45" s="69">
        <f t="shared" ca="1" si="129"/>
        <v>0</v>
      </c>
      <c r="GF45" s="69">
        <f t="shared" ca="1" si="129"/>
        <v>0</v>
      </c>
      <c r="GG45" s="69">
        <f t="shared" ca="1" si="129"/>
        <v>0</v>
      </c>
      <c r="GH45" s="69">
        <f t="shared" ca="1" si="129"/>
        <v>1</v>
      </c>
      <c r="GI45" s="69">
        <f t="shared" ca="1" si="129"/>
        <v>1</v>
      </c>
      <c r="GJ45" s="69">
        <f t="shared" ca="1" si="129"/>
        <v>0</v>
      </c>
      <c r="GK45" s="69">
        <f t="shared" ca="1" si="129"/>
        <v>0</v>
      </c>
      <c r="GL45" s="69">
        <f t="shared" ca="1" si="129"/>
        <v>0</v>
      </c>
      <c r="GM45" s="69">
        <f t="shared" ca="1" si="129"/>
        <v>0</v>
      </c>
      <c r="GN45" s="69">
        <f t="shared" ca="1" si="129"/>
        <v>0</v>
      </c>
      <c r="GO45" s="69">
        <f t="shared" ref="GO45:HO45" ca="1" si="130">HLOOKUP(GO$10,INDIRECT(GO$11),36,FALSE)</f>
        <v>0</v>
      </c>
      <c r="GP45" s="69">
        <f t="shared" ca="1" si="130"/>
        <v>0</v>
      </c>
      <c r="GQ45" s="69">
        <f t="shared" ca="1" si="130"/>
        <v>0</v>
      </c>
      <c r="GR45" s="69">
        <f t="shared" ca="1" si="130"/>
        <v>0</v>
      </c>
      <c r="GS45" s="69">
        <f t="shared" ca="1" si="130"/>
        <v>0.98009409999999997</v>
      </c>
      <c r="GT45" s="69">
        <f t="shared" ca="1" si="130"/>
        <v>0</v>
      </c>
      <c r="GU45" s="69">
        <f t="shared" ca="1" si="130"/>
        <v>0</v>
      </c>
      <c r="GV45" s="69">
        <f t="shared" ca="1" si="130"/>
        <v>0</v>
      </c>
      <c r="GW45" s="69">
        <f t="shared" ca="1" si="130"/>
        <v>1</v>
      </c>
      <c r="GX45" s="69">
        <f t="shared" ca="1" si="130"/>
        <v>1</v>
      </c>
      <c r="GY45" s="69">
        <f t="shared" ca="1" si="130"/>
        <v>0</v>
      </c>
      <c r="GZ45" s="69">
        <f t="shared" ca="1" si="130"/>
        <v>0</v>
      </c>
      <c r="HA45" s="69">
        <f t="shared" ca="1" si="130"/>
        <v>0</v>
      </c>
      <c r="HB45" s="69">
        <f t="shared" ca="1" si="130"/>
        <v>0</v>
      </c>
      <c r="HC45" s="69">
        <f t="shared" ca="1" si="130"/>
        <v>0</v>
      </c>
      <c r="HD45" s="69">
        <f t="shared" ca="1" si="130"/>
        <v>0</v>
      </c>
      <c r="HE45" s="69">
        <f t="shared" ca="1" si="130"/>
        <v>0</v>
      </c>
      <c r="HF45" s="69">
        <f t="shared" ca="1" si="130"/>
        <v>0</v>
      </c>
      <c r="HG45" s="69">
        <f t="shared" ca="1" si="130"/>
        <v>0</v>
      </c>
      <c r="HH45" s="69">
        <f t="shared" ca="1" si="130"/>
        <v>0</v>
      </c>
      <c r="HI45" s="69">
        <f t="shared" ca="1" si="130"/>
        <v>0</v>
      </c>
      <c r="HJ45" s="69">
        <f t="shared" ca="1" si="130"/>
        <v>0</v>
      </c>
      <c r="HK45" s="69">
        <f t="shared" ca="1" si="130"/>
        <v>0</v>
      </c>
      <c r="HL45" s="69">
        <f t="shared" ca="1" si="130"/>
        <v>0</v>
      </c>
      <c r="HM45" s="69">
        <f t="shared" ca="1" si="130"/>
        <v>0</v>
      </c>
      <c r="HN45" s="69">
        <f t="shared" ca="1" si="130"/>
        <v>0</v>
      </c>
      <c r="HO45" s="69">
        <f t="shared" ca="1" si="130"/>
        <v>0</v>
      </c>
      <c r="HP45" s="69"/>
      <c r="HQ45" s="69"/>
      <c r="HR45" s="69"/>
      <c r="HS45" s="69"/>
      <c r="HT45" s="69"/>
      <c r="HU45" s="69"/>
      <c r="HV45" s="69"/>
      <c r="HW45" s="69"/>
      <c r="HX45" s="69"/>
      <c r="HY45" s="69"/>
      <c r="HZ45" s="69"/>
    </row>
    <row r="46" spans="1:234" s="12" customFormat="1" ht="12" customHeight="1" x14ac:dyDescent="0.15">
      <c r="A46" s="17" t="s">
        <v>190</v>
      </c>
      <c r="B46" s="18"/>
      <c r="C46" s="69">
        <f ca="1">HLOOKUP(C$10,INDIRECT(C$11),37,FALSE)</f>
        <v>0</v>
      </c>
      <c r="D46" s="69">
        <f ca="1">HLOOKUP(D$10,INDIRECT(D$11),37,FALSE)</f>
        <v>0</v>
      </c>
      <c r="E46" s="69">
        <f t="shared" ref="E46:BP46" ca="1" si="131">HLOOKUP(E$10,INDIRECT(E$11),37,FALSE)</f>
        <v>0</v>
      </c>
      <c r="F46" s="69">
        <f t="shared" ca="1" si="131"/>
        <v>1.10194E-2</v>
      </c>
      <c r="G46" s="69">
        <f t="shared" ca="1" si="131"/>
        <v>1.1808999999999999E-3</v>
      </c>
      <c r="H46" s="69">
        <f t="shared" ca="1" si="131"/>
        <v>0</v>
      </c>
      <c r="I46" s="69">
        <f t="shared" ca="1" si="131"/>
        <v>0</v>
      </c>
      <c r="J46" s="69">
        <f t="shared" ca="1" si="131"/>
        <v>0</v>
      </c>
      <c r="K46" s="69">
        <f t="shared" ca="1" si="131"/>
        <v>0</v>
      </c>
      <c r="L46" s="69">
        <f t="shared" ca="1" si="131"/>
        <v>0</v>
      </c>
      <c r="M46" s="69">
        <f t="shared" ca="1" si="131"/>
        <v>3.9652000000000003E-3</v>
      </c>
      <c r="N46" s="69">
        <f t="shared" ca="1" si="131"/>
        <v>0</v>
      </c>
      <c r="O46" s="69">
        <f t="shared" ca="1" si="131"/>
        <v>0</v>
      </c>
      <c r="P46" s="69">
        <f t="shared" ca="1" si="131"/>
        <v>0.2174749</v>
      </c>
      <c r="Q46" s="69">
        <f t="shared" ca="1" si="131"/>
        <v>0</v>
      </c>
      <c r="R46" s="69">
        <f t="shared" ca="1" si="131"/>
        <v>0</v>
      </c>
      <c r="S46" s="69">
        <f t="shared" ca="1" si="131"/>
        <v>0</v>
      </c>
      <c r="T46" s="69">
        <f t="shared" ca="1" si="131"/>
        <v>0</v>
      </c>
      <c r="U46" s="69">
        <f t="shared" ca="1" si="131"/>
        <v>0</v>
      </c>
      <c r="V46" s="69">
        <f t="shared" ca="1" si="131"/>
        <v>0</v>
      </c>
      <c r="W46" s="69">
        <f t="shared" ca="1" si="131"/>
        <v>0</v>
      </c>
      <c r="X46" s="69">
        <f t="shared" ca="1" si="131"/>
        <v>0</v>
      </c>
      <c r="Y46" s="69">
        <f t="shared" ca="1" si="131"/>
        <v>0</v>
      </c>
      <c r="Z46" s="69">
        <f t="shared" ca="1" si="131"/>
        <v>0</v>
      </c>
      <c r="AA46" s="69">
        <f t="shared" ca="1" si="131"/>
        <v>0</v>
      </c>
      <c r="AB46" s="69">
        <f t="shared" ca="1" si="131"/>
        <v>0</v>
      </c>
      <c r="AC46" s="69">
        <f t="shared" ca="1" si="131"/>
        <v>0</v>
      </c>
      <c r="AD46" s="69">
        <f t="shared" ca="1" si="131"/>
        <v>0</v>
      </c>
      <c r="AE46" s="69">
        <f t="shared" ca="1" si="131"/>
        <v>0</v>
      </c>
      <c r="AF46" s="69">
        <f t="shared" ca="1" si="131"/>
        <v>0.35759950000000001</v>
      </c>
      <c r="AG46" s="69">
        <f t="shared" ca="1" si="131"/>
        <v>0</v>
      </c>
      <c r="AH46" s="69">
        <f t="shared" ca="1" si="131"/>
        <v>0</v>
      </c>
      <c r="AI46" s="69">
        <f t="shared" ca="1" si="131"/>
        <v>0</v>
      </c>
      <c r="AJ46" s="69">
        <f t="shared" ca="1" si="131"/>
        <v>0</v>
      </c>
      <c r="AK46" s="69">
        <f t="shared" ca="1" si="131"/>
        <v>0</v>
      </c>
      <c r="AL46" s="69">
        <f t="shared" ca="1" si="131"/>
        <v>0</v>
      </c>
      <c r="AM46" s="69">
        <f t="shared" ca="1" si="131"/>
        <v>0.41973630000000001</v>
      </c>
      <c r="AN46" s="69">
        <f t="shared" ca="1" si="131"/>
        <v>0</v>
      </c>
      <c r="AO46" s="69">
        <f t="shared" ca="1" si="131"/>
        <v>0</v>
      </c>
      <c r="AP46" s="69">
        <f t="shared" ca="1" si="131"/>
        <v>0</v>
      </c>
      <c r="AQ46" s="69">
        <f t="shared" ca="1" si="131"/>
        <v>0.4276413</v>
      </c>
      <c r="AR46" s="69">
        <f t="shared" ca="1" si="131"/>
        <v>0.4276413</v>
      </c>
      <c r="AS46" s="69">
        <f t="shared" ca="1" si="131"/>
        <v>0</v>
      </c>
      <c r="AT46" s="69">
        <f t="shared" ca="1" si="131"/>
        <v>0</v>
      </c>
      <c r="AU46" s="69">
        <f t="shared" ca="1" si="131"/>
        <v>0</v>
      </c>
      <c r="AV46" s="69">
        <f t="shared" ca="1" si="131"/>
        <v>0</v>
      </c>
      <c r="AW46" s="69">
        <f t="shared" ca="1" si="131"/>
        <v>0.4276413</v>
      </c>
      <c r="AX46" s="69">
        <f t="shared" ca="1" si="131"/>
        <v>0.4276413</v>
      </c>
      <c r="AY46" s="69">
        <f t="shared" ca="1" si="131"/>
        <v>0</v>
      </c>
      <c r="AZ46" s="69">
        <f t="shared" ca="1" si="131"/>
        <v>0.87750669999999997</v>
      </c>
      <c r="BA46" s="69">
        <f t="shared" ca="1" si="131"/>
        <v>1.1808999999999999E-3</v>
      </c>
      <c r="BB46" s="69">
        <f t="shared" ca="1" si="131"/>
        <v>0</v>
      </c>
      <c r="BC46" s="69">
        <f t="shared" ca="1" si="131"/>
        <v>0.99574189999999996</v>
      </c>
      <c r="BD46" s="69">
        <f t="shared" ca="1" si="131"/>
        <v>2.6195599999999999E-2</v>
      </c>
      <c r="BE46" s="69">
        <f t="shared" ca="1" si="131"/>
        <v>0</v>
      </c>
      <c r="BF46" s="69">
        <f t="shared" ca="1" si="131"/>
        <v>1.14447E-2</v>
      </c>
      <c r="BG46" s="69">
        <f t="shared" ca="1" si="131"/>
        <v>1.14447E-2</v>
      </c>
      <c r="BH46" s="69">
        <f t="shared" ca="1" si="131"/>
        <v>1.14447E-2</v>
      </c>
      <c r="BI46" s="69">
        <f t="shared" ca="1" si="131"/>
        <v>0</v>
      </c>
      <c r="BJ46" s="69">
        <f t="shared" ca="1" si="131"/>
        <v>0</v>
      </c>
      <c r="BK46" s="69">
        <f t="shared" ca="1" si="131"/>
        <v>0</v>
      </c>
      <c r="BL46" s="69">
        <f t="shared" ca="1" si="131"/>
        <v>0</v>
      </c>
      <c r="BM46" s="69">
        <f t="shared" ca="1" si="131"/>
        <v>0</v>
      </c>
      <c r="BN46" s="69">
        <f t="shared" ca="1" si="131"/>
        <v>0</v>
      </c>
      <c r="BO46" s="69">
        <f t="shared" ca="1" si="131"/>
        <v>0</v>
      </c>
      <c r="BP46" s="69">
        <f t="shared" ca="1" si="131"/>
        <v>0</v>
      </c>
      <c r="BQ46" s="69">
        <f t="shared" ref="BQ46:EB46" ca="1" si="132">HLOOKUP(BQ$10,INDIRECT(BQ$11),37,FALSE)</f>
        <v>0</v>
      </c>
      <c r="BR46" s="69">
        <f t="shared" ca="1" si="132"/>
        <v>0</v>
      </c>
      <c r="BS46" s="69">
        <f t="shared" ca="1" si="132"/>
        <v>0</v>
      </c>
      <c r="BT46" s="69">
        <f t="shared" ca="1" si="132"/>
        <v>0</v>
      </c>
      <c r="BU46" s="69">
        <f t="shared" ca="1" si="132"/>
        <v>1.1808999999999999E-3</v>
      </c>
      <c r="BV46" s="69">
        <f t="shared" ca="1" si="132"/>
        <v>1.1808999999999999E-3</v>
      </c>
      <c r="BW46" s="69">
        <f t="shared" ca="1" si="132"/>
        <v>0</v>
      </c>
      <c r="BX46" s="69">
        <f t="shared" ca="1" si="132"/>
        <v>0</v>
      </c>
      <c r="BY46" s="69">
        <f t="shared" ca="1" si="132"/>
        <v>4.51426E-3</v>
      </c>
      <c r="BZ46" s="69">
        <f t="shared" ca="1" si="132"/>
        <v>0</v>
      </c>
      <c r="CA46" s="69">
        <f t="shared" ca="1" si="132"/>
        <v>4.51426E-3</v>
      </c>
      <c r="CB46" s="69">
        <f t="shared" ca="1" si="132"/>
        <v>4.51426E-3</v>
      </c>
      <c r="CC46" s="69">
        <f t="shared" ca="1" si="132"/>
        <v>0</v>
      </c>
      <c r="CD46" s="69">
        <f t="shared" ca="1" si="132"/>
        <v>0</v>
      </c>
      <c r="CE46" s="69">
        <f t="shared" ca="1" si="132"/>
        <v>0</v>
      </c>
      <c r="CF46" s="69">
        <f t="shared" ca="1" si="132"/>
        <v>2.0843E-2</v>
      </c>
      <c r="CG46" s="69">
        <f t="shared" ca="1" si="132"/>
        <v>0</v>
      </c>
      <c r="CH46" s="69">
        <f t="shared" ca="1" si="132"/>
        <v>0</v>
      </c>
      <c r="CI46" s="69">
        <f t="shared" ca="1" si="132"/>
        <v>0</v>
      </c>
      <c r="CJ46" s="69">
        <f t="shared" ca="1" si="132"/>
        <v>0</v>
      </c>
      <c r="CK46" s="69">
        <f t="shared" ca="1" si="132"/>
        <v>0</v>
      </c>
      <c r="CL46" s="69">
        <f t="shared" ca="1" si="132"/>
        <v>0</v>
      </c>
      <c r="CM46" s="69">
        <f t="shared" ca="1" si="132"/>
        <v>0</v>
      </c>
      <c r="CN46" s="69">
        <f t="shared" ca="1" si="132"/>
        <v>0</v>
      </c>
      <c r="CO46" s="69">
        <f t="shared" ca="1" si="132"/>
        <v>0</v>
      </c>
      <c r="CP46" s="69">
        <f t="shared" ca="1" si="132"/>
        <v>0</v>
      </c>
      <c r="CQ46" s="69">
        <f t="shared" ca="1" si="132"/>
        <v>0</v>
      </c>
      <c r="CR46" s="69">
        <f t="shared" ca="1" si="132"/>
        <v>0</v>
      </c>
      <c r="CS46" s="69">
        <f t="shared" ca="1" si="132"/>
        <v>0</v>
      </c>
      <c r="CT46" s="69">
        <f t="shared" ca="1" si="132"/>
        <v>0</v>
      </c>
      <c r="CU46" s="69">
        <f t="shared" ca="1" si="132"/>
        <v>0</v>
      </c>
      <c r="CV46" s="69">
        <f t="shared" ca="1" si="132"/>
        <v>0</v>
      </c>
      <c r="CW46" s="69">
        <f t="shared" ca="1" si="132"/>
        <v>0</v>
      </c>
      <c r="CX46" s="69">
        <f t="shared" ca="1" si="132"/>
        <v>0</v>
      </c>
      <c r="CY46" s="69">
        <f t="shared" ca="1" si="132"/>
        <v>0</v>
      </c>
      <c r="CZ46" s="69">
        <f t="shared" ca="1" si="132"/>
        <v>0</v>
      </c>
      <c r="DA46" s="69">
        <f t="shared" ca="1" si="132"/>
        <v>0</v>
      </c>
      <c r="DB46" s="69">
        <f t="shared" ca="1" si="132"/>
        <v>0</v>
      </c>
      <c r="DC46" s="69">
        <f t="shared" ca="1" si="132"/>
        <v>0</v>
      </c>
      <c r="DD46" s="69">
        <f t="shared" ca="1" si="132"/>
        <v>0</v>
      </c>
      <c r="DE46" s="69">
        <f t="shared" ca="1" si="132"/>
        <v>0</v>
      </c>
      <c r="DF46" s="69">
        <f t="shared" ca="1" si="132"/>
        <v>0</v>
      </c>
      <c r="DG46" s="69">
        <f t="shared" ca="1" si="132"/>
        <v>0</v>
      </c>
      <c r="DH46" s="69">
        <f t="shared" ca="1" si="132"/>
        <v>0</v>
      </c>
      <c r="DI46" s="69">
        <f t="shared" ca="1" si="132"/>
        <v>2.8661400000000001E-3</v>
      </c>
      <c r="DJ46" s="69">
        <f t="shared" ca="1" si="132"/>
        <v>0</v>
      </c>
      <c r="DK46" s="69">
        <f t="shared" ca="1" si="132"/>
        <v>0</v>
      </c>
      <c r="DL46" s="69">
        <f t="shared" ca="1" si="132"/>
        <v>4.6478600000000002E-3</v>
      </c>
      <c r="DM46" s="69">
        <f t="shared" ca="1" si="132"/>
        <v>0</v>
      </c>
      <c r="DN46" s="69">
        <f t="shared" ca="1" si="132"/>
        <v>0</v>
      </c>
      <c r="DO46" s="69">
        <f t="shared" ca="1" si="132"/>
        <v>0</v>
      </c>
      <c r="DP46" s="69">
        <f t="shared" ca="1" si="132"/>
        <v>8.7238200000000002E-2</v>
      </c>
      <c r="DQ46" s="69">
        <f t="shared" ca="1" si="132"/>
        <v>4.9921199999999996E-4</v>
      </c>
      <c r="DR46" s="171">
        <v>8.7238200000000002E-2</v>
      </c>
      <c r="DS46" s="69">
        <f t="shared" ca="1" si="132"/>
        <v>0</v>
      </c>
      <c r="DT46" s="69">
        <f t="shared" ca="1" si="132"/>
        <v>0</v>
      </c>
      <c r="DU46" s="69">
        <f t="shared" ca="1" si="132"/>
        <v>0</v>
      </c>
      <c r="DV46" s="69">
        <f t="shared" ca="1" si="132"/>
        <v>0</v>
      </c>
      <c r="DW46" s="69">
        <f t="shared" ca="1" si="132"/>
        <v>0</v>
      </c>
      <c r="DX46" s="69">
        <f t="shared" ca="1" si="132"/>
        <v>4.9407699999999999E-4</v>
      </c>
      <c r="DY46" s="69">
        <f t="shared" ca="1" si="132"/>
        <v>1.03122E-3</v>
      </c>
      <c r="DZ46" s="69">
        <f t="shared" ca="1" si="132"/>
        <v>0</v>
      </c>
      <c r="EA46" s="69">
        <f t="shared" ca="1" si="132"/>
        <v>0</v>
      </c>
      <c r="EB46" s="69">
        <f t="shared" ca="1" si="132"/>
        <v>0</v>
      </c>
      <c r="EC46" s="69">
        <f t="shared" ref="EC46:GN46" ca="1" si="133">HLOOKUP(EC$10,INDIRECT(EC$11),37,FALSE)</f>
        <v>0</v>
      </c>
      <c r="ED46" s="69">
        <f t="shared" ca="1" si="133"/>
        <v>0</v>
      </c>
      <c r="EE46" s="69">
        <f t="shared" ca="1" si="133"/>
        <v>0</v>
      </c>
      <c r="EF46" s="69">
        <f t="shared" ca="1" si="133"/>
        <v>0</v>
      </c>
      <c r="EG46" s="69">
        <f t="shared" ca="1" si="133"/>
        <v>0</v>
      </c>
      <c r="EH46" s="69">
        <f t="shared" ca="1" si="133"/>
        <v>0</v>
      </c>
      <c r="EI46" s="69">
        <f t="shared" ca="1" si="133"/>
        <v>0</v>
      </c>
      <c r="EJ46" s="69">
        <f t="shared" ca="1" si="133"/>
        <v>0</v>
      </c>
      <c r="EK46" s="69">
        <f t="shared" ca="1" si="133"/>
        <v>0</v>
      </c>
      <c r="EL46" s="69">
        <f t="shared" ca="1" si="133"/>
        <v>0</v>
      </c>
      <c r="EM46" s="69">
        <f t="shared" ca="1" si="133"/>
        <v>0</v>
      </c>
      <c r="EN46" s="69">
        <f t="shared" ca="1" si="133"/>
        <v>0.99933749999999999</v>
      </c>
      <c r="EO46" s="69">
        <f t="shared" ca="1" si="133"/>
        <v>0</v>
      </c>
      <c r="EP46" s="69">
        <f t="shared" ca="1" si="133"/>
        <v>0</v>
      </c>
      <c r="EQ46" s="69">
        <f t="shared" ca="1" si="133"/>
        <v>0.25857930000000001</v>
      </c>
      <c r="ER46" s="69">
        <f t="shared" ca="1" si="133"/>
        <v>0</v>
      </c>
      <c r="ES46" s="69">
        <f t="shared" ca="1" si="133"/>
        <v>0</v>
      </c>
      <c r="ET46" s="69">
        <f t="shared" ca="1" si="133"/>
        <v>0</v>
      </c>
      <c r="EU46" s="69">
        <f t="shared" ca="1" si="133"/>
        <v>0</v>
      </c>
      <c r="EV46" s="69">
        <f t="shared" ca="1" si="133"/>
        <v>0.2585616</v>
      </c>
      <c r="EW46" s="69">
        <f t="shared" ca="1" si="133"/>
        <v>0.2583857</v>
      </c>
      <c r="EX46" s="69">
        <f t="shared" ca="1" si="133"/>
        <v>0.25765569999999999</v>
      </c>
      <c r="EY46" s="69">
        <f t="shared" ca="1" si="133"/>
        <v>0.25407410000000002</v>
      </c>
      <c r="EZ46" s="69">
        <f t="shared" ca="1" si="133"/>
        <v>0.23558809999999999</v>
      </c>
      <c r="FA46" s="69">
        <f t="shared" ca="1" si="133"/>
        <v>0.1755507</v>
      </c>
      <c r="FB46" s="69">
        <f t="shared" ca="1" si="133"/>
        <v>9.2636200000000002E-2</v>
      </c>
      <c r="FC46" s="69">
        <f t="shared" ca="1" si="133"/>
        <v>0</v>
      </c>
      <c r="FD46" s="69">
        <f t="shared" ca="1" si="133"/>
        <v>0</v>
      </c>
      <c r="FE46" s="69">
        <f t="shared" ca="1" si="133"/>
        <v>0</v>
      </c>
      <c r="FF46" s="69">
        <f t="shared" ca="1" si="133"/>
        <v>0</v>
      </c>
      <c r="FG46" s="69">
        <f t="shared" ca="1" si="133"/>
        <v>0</v>
      </c>
      <c r="FH46" s="69">
        <f t="shared" ca="1" si="133"/>
        <v>0.1252624</v>
      </c>
      <c r="FI46" s="69">
        <f t="shared" ca="1" si="133"/>
        <v>0</v>
      </c>
      <c r="FJ46" s="69">
        <f t="shared" ca="1" si="133"/>
        <v>0.28252250000000001</v>
      </c>
      <c r="FK46" s="69">
        <f t="shared" ca="1" si="133"/>
        <v>7.7377100000000003E-4</v>
      </c>
      <c r="FL46" s="69">
        <f t="shared" ca="1" si="133"/>
        <v>0.32578289999999999</v>
      </c>
      <c r="FM46" s="69">
        <f t="shared" ca="1" si="133"/>
        <v>1.6753E-3</v>
      </c>
      <c r="FN46" s="69">
        <f t="shared" ca="1" si="133"/>
        <v>0.3462189</v>
      </c>
      <c r="FO46" s="69">
        <f t="shared" ca="1" si="133"/>
        <v>1.67701E-4</v>
      </c>
      <c r="FP46" s="69">
        <f t="shared" ca="1" si="133"/>
        <v>0.35546470000000002</v>
      </c>
      <c r="FQ46" s="69">
        <f t="shared" ca="1" si="133"/>
        <v>2.6690699999999998E-4</v>
      </c>
      <c r="FR46" s="69">
        <f t="shared" ca="1" si="133"/>
        <v>0.35546480000000003</v>
      </c>
      <c r="FS46" s="69">
        <f t="shared" ca="1" si="133"/>
        <v>0</v>
      </c>
      <c r="FT46" s="69">
        <f t="shared" ca="1" si="133"/>
        <v>0</v>
      </c>
      <c r="FU46" s="69">
        <f t="shared" ca="1" si="133"/>
        <v>0</v>
      </c>
      <c r="FV46" s="69">
        <f t="shared" ca="1" si="133"/>
        <v>0</v>
      </c>
      <c r="FW46" s="69">
        <f t="shared" ca="1" si="133"/>
        <v>0</v>
      </c>
      <c r="FX46" s="69">
        <f t="shared" ca="1" si="133"/>
        <v>0</v>
      </c>
      <c r="FY46" s="69">
        <f t="shared" ca="1" si="133"/>
        <v>0</v>
      </c>
      <c r="FZ46" s="69">
        <f t="shared" ca="1" si="133"/>
        <v>0</v>
      </c>
      <c r="GA46" s="69">
        <f t="shared" ca="1" si="133"/>
        <v>0</v>
      </c>
      <c r="GB46" s="69">
        <f t="shared" ca="1" si="133"/>
        <v>0</v>
      </c>
      <c r="GC46" s="69">
        <f t="shared" ca="1" si="133"/>
        <v>0</v>
      </c>
      <c r="GD46" s="69">
        <f t="shared" ca="1" si="133"/>
        <v>0</v>
      </c>
      <c r="GE46" s="69">
        <f t="shared" ca="1" si="133"/>
        <v>0</v>
      </c>
      <c r="GF46" s="69">
        <f t="shared" ca="1" si="133"/>
        <v>0</v>
      </c>
      <c r="GG46" s="69">
        <f t="shared" ca="1" si="133"/>
        <v>0</v>
      </c>
      <c r="GH46" s="69">
        <f t="shared" ca="1" si="133"/>
        <v>0</v>
      </c>
      <c r="GI46" s="69">
        <f t="shared" ca="1" si="133"/>
        <v>0</v>
      </c>
      <c r="GJ46" s="69">
        <f t="shared" ca="1" si="133"/>
        <v>0</v>
      </c>
      <c r="GK46" s="69">
        <f t="shared" ca="1" si="133"/>
        <v>0.35551850000000002</v>
      </c>
      <c r="GL46" s="69">
        <f t="shared" ca="1" si="133"/>
        <v>0.35552040000000001</v>
      </c>
      <c r="GM46" s="69">
        <f t="shared" ca="1" si="133"/>
        <v>0.35552040000000001</v>
      </c>
      <c r="GN46" s="69">
        <f t="shared" ca="1" si="133"/>
        <v>0.88942730000000003</v>
      </c>
      <c r="GO46" s="69">
        <f t="shared" ref="GO46:HO46" ca="1" si="134">HLOOKUP(GO$10,INDIRECT(GO$11),37,FALSE)</f>
        <v>0</v>
      </c>
      <c r="GP46" s="69">
        <f t="shared" ca="1" si="134"/>
        <v>0</v>
      </c>
      <c r="GQ46" s="69">
        <f t="shared" ca="1" si="134"/>
        <v>0</v>
      </c>
      <c r="GR46" s="69">
        <f t="shared" ca="1" si="134"/>
        <v>1</v>
      </c>
      <c r="GS46" s="69">
        <f t="shared" ca="1" si="134"/>
        <v>1.9905800000000001E-2</v>
      </c>
      <c r="GT46" s="69">
        <f t="shared" ca="1" si="134"/>
        <v>0</v>
      </c>
      <c r="GU46" s="69">
        <f t="shared" ca="1" si="134"/>
        <v>0</v>
      </c>
      <c r="GV46" s="69">
        <f t="shared" ca="1" si="134"/>
        <v>0</v>
      </c>
      <c r="GW46" s="69">
        <f t="shared" ca="1" si="134"/>
        <v>0</v>
      </c>
      <c r="GX46" s="69">
        <f t="shared" ca="1" si="134"/>
        <v>0</v>
      </c>
      <c r="GY46" s="69">
        <f t="shared" ca="1" si="134"/>
        <v>0</v>
      </c>
      <c r="GZ46" s="69">
        <f t="shared" ca="1" si="134"/>
        <v>0</v>
      </c>
      <c r="HA46" s="69">
        <f t="shared" ca="1" si="134"/>
        <v>1.3061500000000001E-3</v>
      </c>
      <c r="HB46" s="69">
        <f t="shared" ca="1" si="134"/>
        <v>0</v>
      </c>
      <c r="HC46" s="69">
        <f t="shared" ca="1" si="134"/>
        <v>0</v>
      </c>
      <c r="HD46" s="69">
        <f t="shared" ca="1" si="134"/>
        <v>0</v>
      </c>
      <c r="HE46" s="69">
        <f t="shared" ca="1" si="134"/>
        <v>0</v>
      </c>
      <c r="HF46" s="69">
        <f t="shared" ca="1" si="134"/>
        <v>0</v>
      </c>
      <c r="HG46" s="69">
        <f t="shared" ca="1" si="134"/>
        <v>0</v>
      </c>
      <c r="HH46" s="69">
        <f t="shared" ca="1" si="134"/>
        <v>0</v>
      </c>
      <c r="HI46" s="69">
        <f t="shared" ca="1" si="134"/>
        <v>0</v>
      </c>
      <c r="HJ46" s="69">
        <f t="shared" ca="1" si="134"/>
        <v>0</v>
      </c>
      <c r="HK46" s="69">
        <f t="shared" ca="1" si="134"/>
        <v>0</v>
      </c>
      <c r="HL46" s="69">
        <f t="shared" ca="1" si="134"/>
        <v>0</v>
      </c>
      <c r="HM46" s="69">
        <f t="shared" ca="1" si="134"/>
        <v>0</v>
      </c>
      <c r="HN46" s="69">
        <f t="shared" ca="1" si="134"/>
        <v>0</v>
      </c>
      <c r="HO46" s="69">
        <f t="shared" ca="1" si="134"/>
        <v>3.5927000000000002E-4</v>
      </c>
      <c r="HP46" s="69"/>
      <c r="HQ46" s="69"/>
      <c r="HR46" s="69"/>
      <c r="HS46" s="69"/>
      <c r="HT46" s="69"/>
      <c r="HU46" s="69"/>
      <c r="HV46" s="69"/>
      <c r="HW46" s="69"/>
      <c r="HX46" s="69"/>
      <c r="HY46" s="69"/>
      <c r="HZ46" s="69"/>
    </row>
    <row r="47" spans="1:234" s="12" customFormat="1" ht="12" customHeight="1" x14ac:dyDescent="0.15">
      <c r="A47" s="17" t="s">
        <v>191</v>
      </c>
      <c r="B47" s="16" t="s">
        <v>192</v>
      </c>
      <c r="C47" s="28">
        <f ca="1">HLOOKUP(C$10,INDIRECT(C$11),38,FALSE)</f>
        <v>32</v>
      </c>
      <c r="D47" s="28">
        <f ca="1">HLOOKUP(D$10,INDIRECT(D$11),38,FALSE)</f>
        <v>71.292699999999996</v>
      </c>
      <c r="E47" s="28">
        <f t="shared" ref="E47:BP47" ca="1" si="135">HLOOKUP(E$10,INDIRECT(E$11),38,FALSE)</f>
        <v>81.604309999999998</v>
      </c>
      <c r="F47" s="28">
        <f t="shared" ca="1" si="135"/>
        <v>71.341909999999999</v>
      </c>
      <c r="G47" s="28">
        <f t="shared" ca="1" si="135"/>
        <v>90.710880000000003</v>
      </c>
      <c r="H47" s="28">
        <f t="shared" ca="1" si="135"/>
        <v>45.707090000000001</v>
      </c>
      <c r="I47" s="28">
        <f t="shared" ca="1" si="135"/>
        <v>50.001579999999997</v>
      </c>
      <c r="J47" s="28">
        <f t="shared" ca="1" si="135"/>
        <v>50.001579999999997</v>
      </c>
      <c r="K47" s="28">
        <f t="shared" ca="1" si="135"/>
        <v>71.291979999999995</v>
      </c>
      <c r="L47" s="28">
        <f t="shared" ca="1" si="135"/>
        <v>88.567149999999998</v>
      </c>
      <c r="M47" s="28">
        <f t="shared" ca="1" si="135"/>
        <v>71.144090000000006</v>
      </c>
      <c r="N47" s="28">
        <f t="shared" ca="1" si="135"/>
        <v>175</v>
      </c>
      <c r="O47" s="28">
        <f t="shared" ca="1" si="135"/>
        <v>157.9</v>
      </c>
      <c r="P47" s="28">
        <f t="shared" ca="1" si="135"/>
        <v>203.82320000000001</v>
      </c>
      <c r="Q47" s="28">
        <f t="shared" ca="1" si="135"/>
        <v>203.8</v>
      </c>
      <c r="R47" s="28">
        <f t="shared" ca="1" si="135"/>
        <v>173</v>
      </c>
      <c r="S47" s="28">
        <f t="shared" ca="1" si="135"/>
        <v>173</v>
      </c>
      <c r="T47" s="28">
        <f t="shared" ca="1" si="135"/>
        <v>141.80000000000001</v>
      </c>
      <c r="U47" s="28">
        <f t="shared" ca="1" si="135"/>
        <v>141.80000000000001</v>
      </c>
      <c r="V47" s="28">
        <f t="shared" ca="1" si="135"/>
        <v>50</v>
      </c>
      <c r="W47" s="28">
        <f t="shared" ca="1" si="135"/>
        <v>50</v>
      </c>
      <c r="X47" s="28">
        <f t="shared" ca="1" si="135"/>
        <v>50</v>
      </c>
      <c r="Y47" s="28">
        <f t="shared" ca="1" si="135"/>
        <v>41.031799999999997</v>
      </c>
      <c r="Z47" s="162">
        <v>40</v>
      </c>
      <c r="AA47" s="162">
        <v>40</v>
      </c>
      <c r="AB47" s="28">
        <f t="shared" ca="1" si="135"/>
        <v>53.383949999999999</v>
      </c>
      <c r="AC47" s="28">
        <f t="shared" ca="1" si="135"/>
        <v>50.839959999999998</v>
      </c>
      <c r="AD47" s="28">
        <f t="shared" ca="1" si="135"/>
        <v>50.7</v>
      </c>
      <c r="AE47" s="28">
        <f t="shared" ca="1" si="135"/>
        <v>175</v>
      </c>
      <c r="AF47" s="28">
        <f t="shared" ca="1" si="135"/>
        <v>192.6</v>
      </c>
      <c r="AG47" s="28">
        <f t="shared" ca="1" si="135"/>
        <v>192.6</v>
      </c>
      <c r="AH47" s="28">
        <f t="shared" ca="1" si="135"/>
        <v>142</v>
      </c>
      <c r="AI47" s="28">
        <f t="shared" ca="1" si="135"/>
        <v>142</v>
      </c>
      <c r="AJ47" s="28">
        <f t="shared" ca="1" si="135"/>
        <v>55</v>
      </c>
      <c r="AK47" s="28">
        <f t="shared" ca="1" si="135"/>
        <v>111.1</v>
      </c>
      <c r="AL47" s="28">
        <f t="shared" ca="1" si="135"/>
        <v>55</v>
      </c>
      <c r="AM47" s="28">
        <f t="shared" ca="1" si="135"/>
        <v>160.40600000000001</v>
      </c>
      <c r="AN47" s="28">
        <f t="shared" ca="1" si="135"/>
        <v>160.4</v>
      </c>
      <c r="AO47" s="28">
        <f t="shared" ca="1" si="135"/>
        <v>95.061089999999993</v>
      </c>
      <c r="AP47" s="28">
        <f t="shared" ca="1" si="135"/>
        <v>55</v>
      </c>
      <c r="AQ47" s="28">
        <f t="shared" ca="1" si="135"/>
        <v>95.118989999999997</v>
      </c>
      <c r="AR47" s="28">
        <f t="shared" ca="1" si="135"/>
        <v>95.118989999999997</v>
      </c>
      <c r="AS47" s="28">
        <f t="shared" ca="1" si="135"/>
        <v>126.6498</v>
      </c>
      <c r="AT47" s="28">
        <f t="shared" ca="1" si="135"/>
        <v>55</v>
      </c>
      <c r="AU47" s="28">
        <f t="shared" ca="1" si="135"/>
        <v>50.000010000000003</v>
      </c>
      <c r="AV47" s="28">
        <f t="shared" ca="1" si="135"/>
        <v>50.000010000000003</v>
      </c>
      <c r="AW47" s="162">
        <v>95.1</v>
      </c>
      <c r="AX47" s="162">
        <v>95.1</v>
      </c>
      <c r="AY47" s="28">
        <f t="shared" ca="1" si="135"/>
        <v>120.7</v>
      </c>
      <c r="AZ47" s="28">
        <f t="shared" ca="1" si="135"/>
        <v>95.1</v>
      </c>
      <c r="BA47" s="162">
        <v>90.7</v>
      </c>
      <c r="BB47" s="162">
        <v>41</v>
      </c>
      <c r="BC47" s="28">
        <f t="shared" ca="1" si="135"/>
        <v>119.9405</v>
      </c>
      <c r="BD47" s="28">
        <f t="shared" ca="1" si="135"/>
        <v>119.718</v>
      </c>
      <c r="BE47" s="28">
        <f t="shared" ca="1" si="135"/>
        <v>39.603340000000003</v>
      </c>
      <c r="BF47" s="28">
        <f t="shared" ca="1" si="135"/>
        <v>96.264300000000006</v>
      </c>
      <c r="BG47" s="28">
        <f t="shared" ca="1" si="135"/>
        <v>96.264300000000006</v>
      </c>
      <c r="BH47" s="28">
        <f t="shared" ca="1" si="135"/>
        <v>96.264300000000006</v>
      </c>
      <c r="BI47" s="28">
        <f t="shared" ca="1" si="135"/>
        <v>60.599710000000002</v>
      </c>
      <c r="BJ47" s="28">
        <f t="shared" ca="1" si="135"/>
        <v>40.036879999999996</v>
      </c>
      <c r="BK47" s="28">
        <f t="shared" ca="1" si="135"/>
        <v>40</v>
      </c>
      <c r="BL47" s="28">
        <f t="shared" ca="1" si="135"/>
        <v>39.946849999999998</v>
      </c>
      <c r="BM47" s="28">
        <f t="shared" ca="1" si="135"/>
        <v>51.3</v>
      </c>
      <c r="BN47" s="28">
        <f t="shared" ca="1" si="135"/>
        <v>40</v>
      </c>
      <c r="BO47" s="162">
        <v>41.8</v>
      </c>
      <c r="BP47" s="28">
        <f t="shared" ca="1" si="135"/>
        <v>44.583280000000002</v>
      </c>
      <c r="BQ47" s="28">
        <f t="shared" ref="BQ47:EB47" ca="1" si="136">HLOOKUP(BQ$10,INDIRECT(BQ$11),38,FALSE)</f>
        <v>44.579700000000003</v>
      </c>
      <c r="BR47" s="28">
        <f t="shared" ca="1" si="136"/>
        <v>43.7</v>
      </c>
      <c r="BS47" s="28">
        <f t="shared" ca="1" si="136"/>
        <v>39.341470000000001</v>
      </c>
      <c r="BT47" s="28">
        <f t="shared" ca="1" si="136"/>
        <v>59.09816</v>
      </c>
      <c r="BU47" s="28">
        <f t="shared" ca="1" si="136"/>
        <v>90.710880000000003</v>
      </c>
      <c r="BV47" s="28">
        <f t="shared" ca="1" si="136"/>
        <v>90.710880000000003</v>
      </c>
      <c r="BW47" s="28">
        <f t="shared" ca="1" si="136"/>
        <v>125.964</v>
      </c>
      <c r="BX47" s="28">
        <f t="shared" ca="1" si="136"/>
        <v>142.30009999999999</v>
      </c>
      <c r="BY47" s="28">
        <f t="shared" ca="1" si="136"/>
        <v>143.5078</v>
      </c>
      <c r="BZ47" s="28">
        <f t="shared" ca="1" si="136"/>
        <v>71</v>
      </c>
      <c r="CA47" s="28">
        <f t="shared" ca="1" si="136"/>
        <v>134.53049999999999</v>
      </c>
      <c r="CB47" s="28">
        <f t="shared" ca="1" si="136"/>
        <v>134.53049999999999</v>
      </c>
      <c r="CC47" s="28">
        <f t="shared" ca="1" si="136"/>
        <v>134.4135</v>
      </c>
      <c r="CD47" s="28">
        <f t="shared" ca="1" si="136"/>
        <v>50</v>
      </c>
      <c r="CE47" s="28">
        <f t="shared" ca="1" si="136"/>
        <v>118.2</v>
      </c>
      <c r="CF47" s="28">
        <f t="shared" ca="1" si="136"/>
        <v>192.3777</v>
      </c>
      <c r="CG47" s="28">
        <f t="shared" ca="1" si="136"/>
        <v>50</v>
      </c>
      <c r="CH47" s="28">
        <f t="shared" ca="1" si="136"/>
        <v>109.4054</v>
      </c>
      <c r="CI47" s="28">
        <f t="shared" ca="1" si="136"/>
        <v>90.572559999999996</v>
      </c>
      <c r="CJ47" s="28">
        <f t="shared" ca="1" si="136"/>
        <v>53.022599999999997</v>
      </c>
      <c r="CK47" s="28">
        <f t="shared" ca="1" si="136"/>
        <v>126.1482</v>
      </c>
      <c r="CL47" s="28">
        <f t="shared" ca="1" si="136"/>
        <v>90.701939999999993</v>
      </c>
      <c r="CM47" s="162">
        <v>45</v>
      </c>
      <c r="CN47" s="28">
        <f t="shared" ca="1" si="136"/>
        <v>25</v>
      </c>
      <c r="CO47" s="28">
        <f t="shared" ca="1" si="136"/>
        <v>45</v>
      </c>
      <c r="CP47" s="162">
        <v>45</v>
      </c>
      <c r="CQ47" s="162">
        <v>45</v>
      </c>
      <c r="CR47" s="28">
        <f t="shared" ca="1" si="136"/>
        <v>45</v>
      </c>
      <c r="CS47" s="28">
        <f t="shared" ca="1" si="136"/>
        <v>138.24549999999999</v>
      </c>
      <c r="CT47" s="162">
        <v>45</v>
      </c>
      <c r="CU47" s="162">
        <v>45</v>
      </c>
      <c r="CV47" s="28">
        <f t="shared" ca="1" si="136"/>
        <v>44.999969999999998</v>
      </c>
      <c r="CW47" s="28">
        <f t="shared" ca="1" si="136"/>
        <v>45</v>
      </c>
      <c r="CX47" s="28">
        <f t="shared" ca="1" si="136"/>
        <v>96.239829999999998</v>
      </c>
      <c r="CY47" s="28">
        <f t="shared" ca="1" si="136"/>
        <v>59.262500000000003</v>
      </c>
      <c r="CZ47" s="28">
        <f t="shared" ca="1" si="136"/>
        <v>44.999969999999998</v>
      </c>
      <c r="DA47" s="162">
        <v>45</v>
      </c>
      <c r="DB47" s="28">
        <f t="shared" ca="1" si="136"/>
        <v>40</v>
      </c>
      <c r="DC47" s="28">
        <f t="shared" ca="1" si="136"/>
        <v>104.97280000000001</v>
      </c>
      <c r="DD47" s="28">
        <f t="shared" ca="1" si="136"/>
        <v>98.848460000000003</v>
      </c>
      <c r="DE47" s="28">
        <f t="shared" ca="1" si="136"/>
        <v>45</v>
      </c>
      <c r="DF47" s="28">
        <f t="shared" ca="1" si="136"/>
        <v>45</v>
      </c>
      <c r="DG47" s="28">
        <f t="shared" ca="1" si="136"/>
        <v>40</v>
      </c>
      <c r="DH47" s="28">
        <f t="shared" ca="1" si="136"/>
        <v>40</v>
      </c>
      <c r="DI47" s="28">
        <f t="shared" ca="1" si="136"/>
        <v>119.967</v>
      </c>
      <c r="DJ47" s="28">
        <f t="shared" ca="1" si="136"/>
        <v>119.967</v>
      </c>
      <c r="DK47" s="28">
        <f t="shared" ca="1" si="136"/>
        <v>100.0005</v>
      </c>
      <c r="DL47" s="28">
        <f t="shared" ca="1" si="136"/>
        <v>55.401240000000001</v>
      </c>
      <c r="DM47" s="28">
        <f t="shared" ca="1" si="136"/>
        <v>50.001779999999997</v>
      </c>
      <c r="DN47" s="28">
        <f t="shared" ca="1" si="136"/>
        <v>55.32056</v>
      </c>
      <c r="DO47" s="28">
        <f t="shared" ca="1" si="136"/>
        <v>0</v>
      </c>
      <c r="DP47" s="28">
        <f t="shared" ca="1" si="136"/>
        <v>76.5</v>
      </c>
      <c r="DQ47" s="28">
        <f t="shared" ca="1" si="136"/>
        <v>55.490580000000001</v>
      </c>
      <c r="DR47" s="162">
        <v>76.5</v>
      </c>
      <c r="DS47" s="28">
        <f t="shared" ca="1" si="136"/>
        <v>131.65880000000001</v>
      </c>
      <c r="DT47" s="28">
        <f t="shared" ca="1" si="136"/>
        <v>50.000680000000003</v>
      </c>
      <c r="DU47" s="28">
        <f t="shared" ca="1" si="136"/>
        <v>117.217</v>
      </c>
      <c r="DV47" s="28">
        <f t="shared" ca="1" si="136"/>
        <v>45</v>
      </c>
      <c r="DW47" s="28">
        <f t="shared" ca="1" si="136"/>
        <v>50.000680000000003</v>
      </c>
      <c r="DX47" s="28">
        <f t="shared" ca="1" si="136"/>
        <v>55.540390000000002</v>
      </c>
      <c r="DY47" s="28">
        <f t="shared" ca="1" si="136"/>
        <v>39.999989999999997</v>
      </c>
      <c r="DZ47" s="28">
        <f t="shared" ca="1" si="136"/>
        <v>35</v>
      </c>
      <c r="EA47" s="28">
        <f t="shared" ca="1" si="136"/>
        <v>36.355559999999997</v>
      </c>
      <c r="EB47" s="28">
        <f t="shared" ca="1" si="136"/>
        <v>35</v>
      </c>
      <c r="EC47" s="28">
        <f t="shared" ref="EC47:GN47" ca="1" si="137">HLOOKUP(EC$10,INDIRECT(EC$11),38,FALSE)</f>
        <v>90.087000000000003</v>
      </c>
      <c r="ED47" s="28">
        <f t="shared" ca="1" si="137"/>
        <v>30</v>
      </c>
      <c r="EE47" s="28">
        <f t="shared" ca="1" si="137"/>
        <v>88.567149999999998</v>
      </c>
      <c r="EF47" s="28">
        <f t="shared" ca="1" si="137"/>
        <v>88.567149999999998</v>
      </c>
      <c r="EG47" s="28">
        <f t="shared" ca="1" si="137"/>
        <v>88.567149999999998</v>
      </c>
      <c r="EH47" s="28">
        <f t="shared" ca="1" si="137"/>
        <v>88.567149999999998</v>
      </c>
      <c r="EI47" s="28">
        <f t="shared" ca="1" si="137"/>
        <v>147</v>
      </c>
      <c r="EJ47" s="28">
        <f t="shared" ca="1" si="137"/>
        <v>50.7</v>
      </c>
      <c r="EK47" s="28">
        <f t="shared" ca="1" si="137"/>
        <v>147</v>
      </c>
      <c r="EL47" s="28">
        <f t="shared" ca="1" si="137"/>
        <v>50.7</v>
      </c>
      <c r="EM47" s="28">
        <f t="shared" ca="1" si="137"/>
        <v>40</v>
      </c>
      <c r="EN47" s="28">
        <f t="shared" ca="1" si="137"/>
        <v>90</v>
      </c>
      <c r="EO47" s="28">
        <f t="shared" ca="1" si="137"/>
        <v>32.904490000000003</v>
      </c>
      <c r="EP47" s="28">
        <f t="shared" ca="1" si="137"/>
        <v>96.475560000000002</v>
      </c>
      <c r="EQ47" s="28">
        <f t="shared" ca="1" si="137"/>
        <v>93.052840000000003</v>
      </c>
      <c r="ER47" s="28">
        <f t="shared" ca="1" si="137"/>
        <v>35</v>
      </c>
      <c r="ES47" s="28">
        <f t="shared" ca="1" si="137"/>
        <v>90</v>
      </c>
      <c r="ET47" s="28">
        <f t="shared" ca="1" si="137"/>
        <v>55.473260000000003</v>
      </c>
      <c r="EU47" s="28">
        <f t="shared" ca="1" si="137"/>
        <v>35.160710000000002</v>
      </c>
      <c r="EV47" s="28">
        <f t="shared" ca="1" si="137"/>
        <v>94.506960000000007</v>
      </c>
      <c r="EW47" s="28">
        <f t="shared" ca="1" si="137"/>
        <v>109.358</v>
      </c>
      <c r="EX47" s="28">
        <f t="shared" ca="1" si="137"/>
        <v>135.7783</v>
      </c>
      <c r="EY47" s="28">
        <f t="shared" ca="1" si="137"/>
        <v>172.9023</v>
      </c>
      <c r="EZ47" s="28">
        <f t="shared" ca="1" si="137"/>
        <v>215.4059</v>
      </c>
      <c r="FA47" s="28">
        <f t="shared" ca="1" si="137"/>
        <v>246.2886</v>
      </c>
      <c r="FB47" s="28">
        <f t="shared" ca="1" si="137"/>
        <v>262.5</v>
      </c>
      <c r="FC47" s="28">
        <f t="shared" ca="1" si="137"/>
        <v>282</v>
      </c>
      <c r="FD47" s="162">
        <v>25</v>
      </c>
      <c r="FE47" s="28">
        <f t="shared" ca="1" si="137"/>
        <v>300.03859999999997</v>
      </c>
      <c r="FF47" s="28">
        <f t="shared" ca="1" si="137"/>
        <v>282.28879999999998</v>
      </c>
      <c r="FG47" s="28">
        <f t="shared" ca="1" si="137"/>
        <v>283.61110000000002</v>
      </c>
      <c r="FH47" s="162">
        <v>261.7</v>
      </c>
      <c r="FI47" s="28">
        <f t="shared" ca="1" si="137"/>
        <v>261.72210000000001</v>
      </c>
      <c r="FJ47" s="28">
        <f t="shared" ca="1" si="137"/>
        <v>226.44710000000001</v>
      </c>
      <c r="FK47" s="28">
        <f t="shared" ca="1" si="137"/>
        <v>226.44380000000001</v>
      </c>
      <c r="FL47" s="28">
        <f t="shared" ca="1" si="137"/>
        <v>193.53659999999999</v>
      </c>
      <c r="FM47" s="28">
        <f t="shared" ca="1" si="137"/>
        <v>193.5361</v>
      </c>
      <c r="FN47" s="28">
        <f t="shared" ca="1" si="137"/>
        <v>166.21539999999999</v>
      </c>
      <c r="FO47" s="28">
        <f t="shared" ca="1" si="137"/>
        <v>166.21539999999999</v>
      </c>
      <c r="FP47" s="28">
        <f t="shared" ca="1" si="137"/>
        <v>149.00479999999999</v>
      </c>
      <c r="FQ47" s="28">
        <f t="shared" ca="1" si="137"/>
        <v>150.25239999999999</v>
      </c>
      <c r="FR47" s="28">
        <f t="shared" ca="1" si="137"/>
        <v>149.00479999999999</v>
      </c>
      <c r="FS47" s="28">
        <f t="shared" ca="1" si="137"/>
        <v>150.56649999999999</v>
      </c>
      <c r="FT47" s="28">
        <f t="shared" ca="1" si="137"/>
        <v>150.22929999999999</v>
      </c>
      <c r="FU47" s="28">
        <f t="shared" ca="1" si="137"/>
        <v>166.18469999999999</v>
      </c>
      <c r="FV47" s="28">
        <f t="shared" ca="1" si="137"/>
        <v>166.18</v>
      </c>
      <c r="FW47" s="28">
        <f t="shared" ca="1" si="137"/>
        <v>193.4555</v>
      </c>
      <c r="FX47" s="28">
        <f t="shared" ca="1" si="137"/>
        <v>166.18469999999999</v>
      </c>
      <c r="FY47" s="28">
        <f t="shared" ca="1" si="137"/>
        <v>193.4555</v>
      </c>
      <c r="FZ47" s="28">
        <f t="shared" ca="1" si="137"/>
        <v>193.4314</v>
      </c>
      <c r="GA47" s="28">
        <f t="shared" ca="1" si="137"/>
        <v>226.1455</v>
      </c>
      <c r="GB47" s="28">
        <f t="shared" ca="1" si="137"/>
        <v>260.80349999999999</v>
      </c>
      <c r="GC47" s="28">
        <f t="shared" ca="1" si="137"/>
        <v>150.18440000000001</v>
      </c>
      <c r="GD47" s="28">
        <f t="shared" ca="1" si="137"/>
        <v>150.18440000000001</v>
      </c>
      <c r="GE47" s="28">
        <f t="shared" ca="1" si="137"/>
        <v>150.18440000000001</v>
      </c>
      <c r="GF47" s="28">
        <f t="shared" ca="1" si="137"/>
        <v>150.18440000000001</v>
      </c>
      <c r="GG47" s="28">
        <f t="shared" ca="1" si="137"/>
        <v>147.11109999999999</v>
      </c>
      <c r="GH47" s="28">
        <f t="shared" ca="1" si="137"/>
        <v>95.158810000000003</v>
      </c>
      <c r="GI47" s="28">
        <f t="shared" ca="1" si="137"/>
        <v>99.935059999999993</v>
      </c>
      <c r="GJ47" s="28">
        <f t="shared" ca="1" si="137"/>
        <v>99.718100000000007</v>
      </c>
      <c r="GK47" s="28">
        <f t="shared" ca="1" si="137"/>
        <v>149.00479999999999</v>
      </c>
      <c r="GL47" s="28">
        <f t="shared" ca="1" si="137"/>
        <v>149.10579999999999</v>
      </c>
      <c r="GM47" s="28">
        <f t="shared" ca="1" si="137"/>
        <v>149.1713</v>
      </c>
      <c r="GN47" s="28">
        <f t="shared" ca="1" si="137"/>
        <v>95.158810000000003</v>
      </c>
      <c r="GO47" s="28">
        <f t="shared" ref="GO47:HO47" ca="1" si="138">HLOOKUP(GO$10,INDIRECT(GO$11),38,FALSE)</f>
        <v>143.35230000000001</v>
      </c>
      <c r="GP47" s="28">
        <f t="shared" ca="1" si="138"/>
        <v>35</v>
      </c>
      <c r="GQ47" s="28">
        <f t="shared" ca="1" si="138"/>
        <v>35</v>
      </c>
      <c r="GR47" s="28">
        <f t="shared" ca="1" si="138"/>
        <v>120</v>
      </c>
      <c r="GS47" s="28">
        <f t="shared" ca="1" si="138"/>
        <v>102</v>
      </c>
      <c r="GT47" s="28">
        <f t="shared" ca="1" si="138"/>
        <v>44</v>
      </c>
      <c r="GU47" s="28">
        <f t="shared" ca="1" si="138"/>
        <v>66.814139999999995</v>
      </c>
      <c r="GV47" s="28">
        <f t="shared" ca="1" si="138"/>
        <v>85.427610000000001</v>
      </c>
      <c r="GW47" s="28">
        <f t="shared" ca="1" si="138"/>
        <v>35.411450000000002</v>
      </c>
      <c r="GX47" s="28">
        <f t="shared" ca="1" si="138"/>
        <v>37.672289999999997</v>
      </c>
      <c r="GY47" s="28">
        <f t="shared" ca="1" si="138"/>
        <v>96</v>
      </c>
      <c r="GZ47" s="28">
        <f t="shared" ca="1" si="138"/>
        <v>100.0414</v>
      </c>
      <c r="HA47" s="28">
        <f t="shared" ca="1" si="138"/>
        <v>147.1711</v>
      </c>
      <c r="HB47" s="28">
        <f t="shared" ca="1" si="138"/>
        <v>35</v>
      </c>
      <c r="HC47" s="28">
        <f t="shared" ca="1" si="138"/>
        <v>140</v>
      </c>
      <c r="HD47" s="28">
        <f t="shared" ca="1" si="138"/>
        <v>35</v>
      </c>
      <c r="HE47" s="28">
        <f t="shared" ca="1" si="138"/>
        <v>36.403469999999999</v>
      </c>
      <c r="HF47" s="28">
        <f t="shared" ca="1" si="138"/>
        <v>36.403469999999999</v>
      </c>
      <c r="HG47" s="28">
        <f t="shared" ca="1" si="138"/>
        <v>40</v>
      </c>
      <c r="HH47" s="28">
        <f t="shared" ca="1" si="138"/>
        <v>75.547709999999995</v>
      </c>
      <c r="HI47" s="28">
        <f t="shared" ca="1" si="138"/>
        <v>40</v>
      </c>
      <c r="HJ47" s="28">
        <f t="shared" ca="1" si="138"/>
        <v>75.712209999999999</v>
      </c>
      <c r="HK47" s="28">
        <f t="shared" ca="1" si="138"/>
        <v>43.255519999999997</v>
      </c>
      <c r="HL47" s="28">
        <f t="shared" ca="1" si="138"/>
        <v>43.308250000000001</v>
      </c>
      <c r="HM47" s="28">
        <f t="shared" ca="1" si="138"/>
        <v>40</v>
      </c>
      <c r="HN47" s="28">
        <f t="shared" ca="1" si="138"/>
        <v>40.127330000000001</v>
      </c>
      <c r="HO47" s="28">
        <f t="shared" ca="1" si="138"/>
        <v>40.005830000000003</v>
      </c>
      <c r="HP47" s="28"/>
      <c r="HQ47" s="28"/>
      <c r="HR47" s="28"/>
      <c r="HS47" s="28"/>
      <c r="HT47" s="28"/>
      <c r="HU47" s="28"/>
      <c r="HV47" s="28"/>
      <c r="HW47" s="28"/>
      <c r="HX47" s="28"/>
      <c r="HY47" s="28"/>
      <c r="HZ47" s="28"/>
    </row>
    <row r="48" spans="1:234" s="12" customFormat="1" ht="12" customHeight="1" x14ac:dyDescent="0.15">
      <c r="A48" s="17" t="s">
        <v>193</v>
      </c>
      <c r="B48" s="16" t="s">
        <v>194</v>
      </c>
      <c r="C48" s="54">
        <f ca="1">HLOOKUP(C$10,INDIRECT(C$11),39,FALSE)</f>
        <v>4</v>
      </c>
      <c r="D48" s="43">
        <f ca="1">HLOOKUP(D$10,INDIRECT(D$11),39,FALSE)</f>
        <v>1.05</v>
      </c>
      <c r="E48" s="43">
        <f t="shared" ref="E48:BP48" ca="1" si="139">HLOOKUP(E$10,INDIRECT(E$11),39,FALSE)</f>
        <v>2</v>
      </c>
      <c r="F48" s="43">
        <f t="shared" ca="1" si="139"/>
        <v>3</v>
      </c>
      <c r="G48" s="43">
        <f t="shared" ca="1" si="139"/>
        <v>5.7</v>
      </c>
      <c r="H48" s="43">
        <f t="shared" ca="1" si="139"/>
        <v>1.03</v>
      </c>
      <c r="I48" s="43">
        <f t="shared" ca="1" si="139"/>
        <v>1.051501</v>
      </c>
      <c r="J48" s="43">
        <f t="shared" ca="1" si="139"/>
        <v>1.03</v>
      </c>
      <c r="K48" s="43">
        <f t="shared" ca="1" si="139"/>
        <v>1.05</v>
      </c>
      <c r="L48" s="43">
        <f t="shared" ca="1" si="139"/>
        <v>10</v>
      </c>
      <c r="M48" s="43">
        <f t="shared" ca="1" si="139"/>
        <v>23</v>
      </c>
      <c r="N48" s="43">
        <f t="shared" ca="1" si="139"/>
        <v>21</v>
      </c>
      <c r="O48" s="43">
        <f t="shared" ca="1" si="139"/>
        <v>18.2</v>
      </c>
      <c r="P48" s="43">
        <f t="shared" ca="1" si="139"/>
        <v>18.399999999999999</v>
      </c>
      <c r="Q48" s="86">
        <v>18.399999999999999</v>
      </c>
      <c r="R48" s="43">
        <f t="shared" ca="1" si="139"/>
        <v>18.2</v>
      </c>
      <c r="S48" s="86">
        <v>18.2</v>
      </c>
      <c r="T48" s="43">
        <f t="shared" ca="1" si="139"/>
        <v>18</v>
      </c>
      <c r="U48" s="43">
        <f t="shared" ca="1" si="139"/>
        <v>18</v>
      </c>
      <c r="V48" s="43">
        <f t="shared" ca="1" si="139"/>
        <v>17.8</v>
      </c>
      <c r="W48" s="43">
        <f t="shared" ca="1" si="139"/>
        <v>17.8</v>
      </c>
      <c r="X48" s="43">
        <f t="shared" ca="1" si="139"/>
        <v>17.8</v>
      </c>
      <c r="Y48" s="43">
        <f t="shared" ca="1" si="139"/>
        <v>24</v>
      </c>
      <c r="Z48" s="43">
        <f t="shared" ca="1" si="139"/>
        <v>24</v>
      </c>
      <c r="AA48" s="43">
        <f t="shared" ca="1" si="139"/>
        <v>24</v>
      </c>
      <c r="AB48" s="43">
        <f t="shared" ca="1" si="139"/>
        <v>17.8</v>
      </c>
      <c r="AC48" s="43">
        <f t="shared" ca="1" si="139"/>
        <v>17.649999999999999</v>
      </c>
      <c r="AD48" s="43">
        <f t="shared" ca="1" si="139"/>
        <v>17.5</v>
      </c>
      <c r="AE48" s="43">
        <f t="shared" ca="1" si="139"/>
        <v>21</v>
      </c>
      <c r="AF48" s="43">
        <f t="shared" ca="1" si="139"/>
        <v>10.81</v>
      </c>
      <c r="AG48" s="43">
        <f t="shared" ca="1" si="139"/>
        <v>10.81</v>
      </c>
      <c r="AH48" s="43">
        <f t="shared" ca="1" si="139"/>
        <v>10.61</v>
      </c>
      <c r="AI48" s="43">
        <f t="shared" ca="1" si="139"/>
        <v>10.61</v>
      </c>
      <c r="AJ48" s="43">
        <f t="shared" ca="1" si="139"/>
        <v>10.41</v>
      </c>
      <c r="AK48" s="43">
        <f t="shared" ca="1" si="139"/>
        <v>1.5</v>
      </c>
      <c r="AL48" s="43">
        <f t="shared" ca="1" si="139"/>
        <v>10.41</v>
      </c>
      <c r="AM48" s="43">
        <f t="shared" ca="1" si="139"/>
        <v>4.1399999999999997</v>
      </c>
      <c r="AN48" s="43">
        <f t="shared" ca="1" si="139"/>
        <v>4.1399999999999997</v>
      </c>
      <c r="AO48" s="43">
        <f t="shared" ca="1" si="139"/>
        <v>0.6</v>
      </c>
      <c r="AP48" s="43">
        <f t="shared" ca="1" si="139"/>
        <v>0.4</v>
      </c>
      <c r="AQ48" s="43">
        <f t="shared" ca="1" si="139"/>
        <v>3.8</v>
      </c>
      <c r="AR48" s="43">
        <f t="shared" ca="1" si="139"/>
        <v>3.8</v>
      </c>
      <c r="AS48" s="43">
        <f t="shared" ca="1" si="139"/>
        <v>1.1000000000000001</v>
      </c>
      <c r="AT48" s="43">
        <f t="shared" ca="1" si="139"/>
        <v>0.4</v>
      </c>
      <c r="AU48" s="43">
        <f t="shared" ca="1" si="139"/>
        <v>1.03</v>
      </c>
      <c r="AV48" s="43">
        <f t="shared" ca="1" si="139"/>
        <v>1.03</v>
      </c>
      <c r="AW48" s="43">
        <f t="shared" ca="1" si="139"/>
        <v>1.486661</v>
      </c>
      <c r="AX48" s="43">
        <f t="shared" ca="1" si="139"/>
        <v>1.05</v>
      </c>
      <c r="AY48" s="86">
        <v>1.4</v>
      </c>
      <c r="AZ48" s="43">
        <f t="shared" ca="1" si="139"/>
        <v>1</v>
      </c>
      <c r="BA48" s="43">
        <f t="shared" ca="1" si="139"/>
        <v>3</v>
      </c>
      <c r="BB48" s="43">
        <f t="shared" ca="1" si="139"/>
        <v>1.05</v>
      </c>
      <c r="BC48" s="43">
        <f t="shared" ca="1" si="139"/>
        <v>1.05</v>
      </c>
      <c r="BD48" s="43">
        <f t="shared" ca="1" si="139"/>
        <v>1.05</v>
      </c>
      <c r="BE48" s="43">
        <f t="shared" ca="1" si="139"/>
        <v>3</v>
      </c>
      <c r="BF48" s="43">
        <f t="shared" ca="1" si="139"/>
        <v>5</v>
      </c>
      <c r="BG48" s="43">
        <f t="shared" ca="1" si="139"/>
        <v>5</v>
      </c>
      <c r="BH48" s="43">
        <f t="shared" ca="1" si="139"/>
        <v>5</v>
      </c>
      <c r="BI48" s="43">
        <f t="shared" ca="1" si="139"/>
        <v>4.8</v>
      </c>
      <c r="BJ48" s="43">
        <f t="shared" ca="1" si="139"/>
        <v>3</v>
      </c>
      <c r="BK48" s="43">
        <f t="shared" ca="1" si="139"/>
        <v>9.5</v>
      </c>
      <c r="BL48" s="43">
        <f t="shared" ca="1" si="139"/>
        <v>1.03</v>
      </c>
      <c r="BM48" s="43">
        <f t="shared" ca="1" si="139"/>
        <v>1.03</v>
      </c>
      <c r="BN48" s="43">
        <f t="shared" ca="1" si="139"/>
        <v>5.9</v>
      </c>
      <c r="BO48" s="43">
        <f t="shared" ca="1" si="139"/>
        <v>1.03</v>
      </c>
      <c r="BP48" s="43">
        <f t="shared" ca="1" si="139"/>
        <v>4.8</v>
      </c>
      <c r="BQ48" s="43">
        <f t="shared" ref="BQ48:EB48" ca="1" si="140">HLOOKUP(BQ$10,INDIRECT(BQ$11),39,FALSE)</f>
        <v>5</v>
      </c>
      <c r="BR48" s="43">
        <f t="shared" ca="1" si="140"/>
        <v>1.02</v>
      </c>
      <c r="BS48" s="43">
        <f t="shared" ca="1" si="140"/>
        <v>1.02</v>
      </c>
      <c r="BT48" s="43">
        <f t="shared" ca="1" si="140"/>
        <v>1.2</v>
      </c>
      <c r="BU48" s="43">
        <f t="shared" ca="1" si="140"/>
        <v>5.7</v>
      </c>
      <c r="BV48" s="43">
        <f t="shared" ca="1" si="140"/>
        <v>5.7</v>
      </c>
      <c r="BW48" s="43">
        <f t="shared" ca="1" si="140"/>
        <v>1.7</v>
      </c>
      <c r="BX48" s="43">
        <f t="shared" ca="1" si="140"/>
        <v>1.7</v>
      </c>
      <c r="BY48" s="43">
        <f t="shared" ca="1" si="140"/>
        <v>5</v>
      </c>
      <c r="BZ48" s="43">
        <f t="shared" ca="1" si="140"/>
        <v>4</v>
      </c>
      <c r="CA48" s="43">
        <f t="shared" ca="1" si="140"/>
        <v>6</v>
      </c>
      <c r="CB48" s="43">
        <f t="shared" ca="1" si="140"/>
        <v>6</v>
      </c>
      <c r="CC48" s="43">
        <f t="shared" ca="1" si="140"/>
        <v>1.7</v>
      </c>
      <c r="CD48" s="43">
        <f t="shared" ca="1" si="140"/>
        <v>17.8</v>
      </c>
      <c r="CE48" s="43">
        <f t="shared" ca="1" si="140"/>
        <v>1.6</v>
      </c>
      <c r="CF48" s="43">
        <f t="shared" ca="1" si="140"/>
        <v>1.75</v>
      </c>
      <c r="CG48" s="43">
        <f t="shared" ca="1" si="140"/>
        <v>17.8</v>
      </c>
      <c r="CH48" s="43">
        <f t="shared" ca="1" si="140"/>
        <v>1.05</v>
      </c>
      <c r="CI48" s="43">
        <f t="shared" ca="1" si="140"/>
        <v>1.05</v>
      </c>
      <c r="CJ48" s="43">
        <f t="shared" ca="1" si="140"/>
        <v>6.7</v>
      </c>
      <c r="CK48" s="43">
        <f t="shared" ca="1" si="140"/>
        <v>1.6</v>
      </c>
      <c r="CL48" s="43">
        <f t="shared" ca="1" si="140"/>
        <v>1.05</v>
      </c>
      <c r="CM48" s="43">
        <f t="shared" ca="1" si="140"/>
        <v>6.7</v>
      </c>
      <c r="CN48" s="43">
        <f t="shared" ca="1" si="140"/>
        <v>4</v>
      </c>
      <c r="CO48" s="43">
        <f t="shared" ca="1" si="140"/>
        <v>1.03</v>
      </c>
      <c r="CP48" s="43">
        <f t="shared" ca="1" si="140"/>
        <v>6.7</v>
      </c>
      <c r="CQ48" s="43">
        <f t="shared" ca="1" si="140"/>
        <v>6.9</v>
      </c>
      <c r="CR48" s="86">
        <v>1.03</v>
      </c>
      <c r="CS48" s="43">
        <f t="shared" ca="1" si="140"/>
        <v>1.2</v>
      </c>
      <c r="CT48" s="43">
        <f t="shared" ca="1" si="140"/>
        <v>6.7</v>
      </c>
      <c r="CU48" s="43">
        <f t="shared" ca="1" si="140"/>
        <v>1.03</v>
      </c>
      <c r="CV48" s="43">
        <f t="shared" ca="1" si="140"/>
        <v>1.03</v>
      </c>
      <c r="CW48" s="43">
        <f t="shared" ca="1" si="140"/>
        <v>1.03</v>
      </c>
      <c r="CX48" s="43">
        <f t="shared" ca="1" si="140"/>
        <v>6.8</v>
      </c>
      <c r="CY48" s="43">
        <f t="shared" ca="1" si="140"/>
        <v>1.05</v>
      </c>
      <c r="CZ48" s="43">
        <f t="shared" ca="1" si="140"/>
        <v>1.03</v>
      </c>
      <c r="DA48" s="43">
        <f t="shared" ca="1" si="140"/>
        <v>1.03</v>
      </c>
      <c r="DB48" s="43">
        <f t="shared" ca="1" si="140"/>
        <v>5.9</v>
      </c>
      <c r="DC48" s="43">
        <f t="shared" ca="1" si="140"/>
        <v>6.4</v>
      </c>
      <c r="DD48" s="43">
        <f t="shared" ca="1" si="140"/>
        <v>1.05</v>
      </c>
      <c r="DE48" s="43">
        <f t="shared" ca="1" si="140"/>
        <v>1.03</v>
      </c>
      <c r="DF48" s="43">
        <f t="shared" ca="1" si="140"/>
        <v>1.03</v>
      </c>
      <c r="DG48" s="43">
        <f t="shared" ca="1" si="140"/>
        <v>5.9</v>
      </c>
      <c r="DH48" s="43">
        <f t="shared" ca="1" si="140"/>
        <v>5.9</v>
      </c>
      <c r="DI48" s="43">
        <f t="shared" ca="1" si="140"/>
        <v>1.98</v>
      </c>
      <c r="DJ48" s="43">
        <f t="shared" ca="1" si="140"/>
        <v>1.98</v>
      </c>
      <c r="DK48" s="43">
        <f t="shared" ca="1" si="140"/>
        <v>1.88</v>
      </c>
      <c r="DL48" s="43">
        <f t="shared" ca="1" si="140"/>
        <v>5.3</v>
      </c>
      <c r="DM48" s="43">
        <f t="shared" ca="1" si="140"/>
        <v>0.16</v>
      </c>
      <c r="DN48" s="43">
        <f t="shared" ca="1" si="140"/>
        <v>0.16</v>
      </c>
      <c r="DO48" s="43">
        <f t="shared" ca="1" si="140"/>
        <v>0</v>
      </c>
      <c r="DP48" s="43">
        <f t="shared" ca="1" si="140"/>
        <v>2</v>
      </c>
      <c r="DQ48" s="43">
        <f t="shared" ca="1" si="140"/>
        <v>1.1000000000000001</v>
      </c>
      <c r="DR48" s="86">
        <v>2</v>
      </c>
      <c r="DS48" s="43">
        <f t="shared" ca="1" si="140"/>
        <v>0.5</v>
      </c>
      <c r="DT48" s="43">
        <f t="shared" ca="1" si="140"/>
        <v>0.45</v>
      </c>
      <c r="DU48" s="43">
        <f t="shared" ca="1" si="140"/>
        <v>1.05</v>
      </c>
      <c r="DV48" s="43">
        <f t="shared" ca="1" si="140"/>
        <v>1.05</v>
      </c>
      <c r="DW48" s="43">
        <f t="shared" ca="1" si="140"/>
        <v>0.45</v>
      </c>
      <c r="DX48" s="43">
        <f t="shared" ca="1" si="140"/>
        <v>5.3</v>
      </c>
      <c r="DY48" s="43">
        <f t="shared" ca="1" si="140"/>
        <v>4</v>
      </c>
      <c r="DZ48" s="43">
        <f t="shared" ca="1" si="140"/>
        <v>1.1000000000000001</v>
      </c>
      <c r="EA48" s="43">
        <f t="shared" ca="1" si="140"/>
        <v>1.1000000000000001</v>
      </c>
      <c r="EB48" s="43">
        <f t="shared" ca="1" si="140"/>
        <v>11</v>
      </c>
      <c r="EC48" s="43">
        <f t="shared" ref="EC48:GN48" ca="1" si="141">HLOOKUP(EC$10,INDIRECT(EC$11),39,FALSE)</f>
        <v>3.5</v>
      </c>
      <c r="ED48" s="43">
        <f t="shared" ca="1" si="141"/>
        <v>4</v>
      </c>
      <c r="EE48" s="43">
        <f t="shared" ca="1" si="141"/>
        <v>10</v>
      </c>
      <c r="EF48" s="43">
        <f t="shared" ca="1" si="141"/>
        <v>10</v>
      </c>
      <c r="EG48" s="43">
        <f t="shared" ca="1" si="141"/>
        <v>10</v>
      </c>
      <c r="EH48" s="43">
        <f t="shared" ca="1" si="141"/>
        <v>10</v>
      </c>
      <c r="EI48" s="43">
        <f t="shared" ca="1" si="141"/>
        <v>17.3</v>
      </c>
      <c r="EJ48" s="43">
        <f t="shared" ca="1" si="141"/>
        <v>17.5</v>
      </c>
      <c r="EK48" s="43">
        <f t="shared" ca="1" si="141"/>
        <v>5.3</v>
      </c>
      <c r="EL48" s="43">
        <f t="shared" ca="1" si="141"/>
        <v>17.5</v>
      </c>
      <c r="EM48" s="43">
        <f t="shared" ca="1" si="141"/>
        <v>9.5</v>
      </c>
      <c r="EN48" s="43">
        <f t="shared" ca="1" si="141"/>
        <v>1</v>
      </c>
      <c r="EO48" s="43">
        <f t="shared" ca="1" si="141"/>
        <v>1.03</v>
      </c>
      <c r="EP48" s="43">
        <f t="shared" ca="1" si="141"/>
        <v>6</v>
      </c>
      <c r="EQ48" s="43">
        <f t="shared" ca="1" si="141"/>
        <v>12</v>
      </c>
      <c r="ER48" s="43">
        <f t="shared" ca="1" si="141"/>
        <v>11</v>
      </c>
      <c r="ES48" s="43">
        <f t="shared" ca="1" si="141"/>
        <v>1.03</v>
      </c>
      <c r="ET48" s="43">
        <f t="shared" ca="1" si="141"/>
        <v>1.01</v>
      </c>
      <c r="EU48" s="43">
        <f t="shared" ca="1" si="141"/>
        <v>1.02</v>
      </c>
      <c r="EV48" s="43">
        <f t="shared" ca="1" si="141"/>
        <v>87</v>
      </c>
      <c r="EW48" s="43">
        <f t="shared" ca="1" si="141"/>
        <v>84</v>
      </c>
      <c r="EX48" s="43">
        <f t="shared" ca="1" si="141"/>
        <v>82</v>
      </c>
      <c r="EY48" s="43">
        <f t="shared" ca="1" si="141"/>
        <v>80</v>
      </c>
      <c r="EZ48" s="43">
        <f t="shared" ca="1" si="141"/>
        <v>78</v>
      </c>
      <c r="FA48" s="43">
        <f t="shared" ca="1" si="141"/>
        <v>76</v>
      </c>
      <c r="FB48" s="43">
        <f t="shared" ca="1" si="141"/>
        <v>74</v>
      </c>
      <c r="FC48" s="43">
        <f t="shared" ca="1" si="141"/>
        <v>71.599999999999994</v>
      </c>
      <c r="FD48" s="43">
        <f t="shared" ca="1" si="141"/>
        <v>86</v>
      </c>
      <c r="FE48" s="43">
        <f t="shared" ca="1" si="141"/>
        <v>86</v>
      </c>
      <c r="FF48" s="43">
        <f t="shared" ca="1" si="141"/>
        <v>71.599999999999994</v>
      </c>
      <c r="FG48" s="43">
        <f t="shared" ca="1" si="141"/>
        <v>71</v>
      </c>
      <c r="FH48" s="43">
        <f t="shared" ca="1" si="141"/>
        <v>47.5</v>
      </c>
      <c r="FI48" s="43">
        <f t="shared" ca="1" si="141"/>
        <v>47.5</v>
      </c>
      <c r="FJ48" s="43">
        <f t="shared" ca="1" si="141"/>
        <v>26</v>
      </c>
      <c r="FK48" s="43">
        <f t="shared" ca="1" si="141"/>
        <v>26</v>
      </c>
      <c r="FL48" s="43">
        <f t="shared" ca="1" si="141"/>
        <v>13.5</v>
      </c>
      <c r="FM48" s="43">
        <f t="shared" ca="1" si="141"/>
        <v>13.5</v>
      </c>
      <c r="FN48" s="43">
        <f t="shared" ca="1" si="141"/>
        <v>7.2</v>
      </c>
      <c r="FO48" s="43">
        <f t="shared" ca="1" si="141"/>
        <v>7.2</v>
      </c>
      <c r="FP48" s="43">
        <f t="shared" ca="1" si="141"/>
        <v>8.8000000000000007</v>
      </c>
      <c r="FQ48" s="43">
        <f t="shared" ca="1" si="141"/>
        <v>4.78</v>
      </c>
      <c r="FR48" s="43">
        <f t="shared" ca="1" si="141"/>
        <v>8.8000000000000007</v>
      </c>
      <c r="FS48" s="43">
        <f t="shared" ca="1" si="141"/>
        <v>4.78</v>
      </c>
      <c r="FT48" s="43">
        <f t="shared" ca="1" si="141"/>
        <v>4.78</v>
      </c>
      <c r="FU48" s="43">
        <f t="shared" ca="1" si="141"/>
        <v>7.2</v>
      </c>
      <c r="FV48" s="43">
        <f t="shared" ca="1" si="141"/>
        <v>7.2</v>
      </c>
      <c r="FW48" s="43">
        <f t="shared" ca="1" si="141"/>
        <v>13.5</v>
      </c>
      <c r="FX48" s="43">
        <f t="shared" ca="1" si="141"/>
        <v>7.2</v>
      </c>
      <c r="FY48" s="43">
        <f t="shared" ca="1" si="141"/>
        <v>13.5</v>
      </c>
      <c r="FZ48" s="43">
        <f t="shared" ca="1" si="141"/>
        <v>13.5</v>
      </c>
      <c r="GA48" s="43">
        <f t="shared" ca="1" si="141"/>
        <v>26</v>
      </c>
      <c r="GB48" s="43">
        <f t="shared" ca="1" si="141"/>
        <v>47.5</v>
      </c>
      <c r="GC48" s="43">
        <f t="shared" ca="1" si="141"/>
        <v>4.78</v>
      </c>
      <c r="GD48" s="43">
        <f t="shared" ca="1" si="141"/>
        <v>4.78</v>
      </c>
      <c r="GE48" s="43">
        <f t="shared" ca="1" si="141"/>
        <v>4.78</v>
      </c>
      <c r="GF48" s="43">
        <f t="shared" ca="1" si="141"/>
        <v>4.78</v>
      </c>
      <c r="GG48" s="43">
        <f t="shared" ca="1" si="141"/>
        <v>4.8</v>
      </c>
      <c r="GH48" s="43">
        <f t="shared" ca="1" si="141"/>
        <v>1.04</v>
      </c>
      <c r="GI48" s="43">
        <f t="shared" ca="1" si="141"/>
        <v>1.01</v>
      </c>
      <c r="GJ48" s="43">
        <f t="shared" ca="1" si="141"/>
        <v>1.01</v>
      </c>
      <c r="GK48" s="43">
        <f t="shared" ca="1" si="141"/>
        <v>8.8000000000000007</v>
      </c>
      <c r="GL48" s="43">
        <f t="shared" ca="1" si="141"/>
        <v>5.8</v>
      </c>
      <c r="GM48" s="43">
        <f t="shared" ca="1" si="141"/>
        <v>5.8</v>
      </c>
      <c r="GN48" s="43">
        <f t="shared" ca="1" si="141"/>
        <v>1.04</v>
      </c>
      <c r="GO48" s="43">
        <f t="shared" ref="GO48:HO48" ca="1" si="142">HLOOKUP(GO$10,INDIRECT(GO$11),39,FALSE)</f>
        <v>4.8</v>
      </c>
      <c r="GP48" s="43">
        <f t="shared" ca="1" si="142"/>
        <v>4</v>
      </c>
      <c r="GQ48" s="43">
        <f t="shared" ca="1" si="142"/>
        <v>11</v>
      </c>
      <c r="GR48" s="43">
        <f t="shared" ca="1" si="142"/>
        <v>1.04</v>
      </c>
      <c r="GS48" s="43">
        <f t="shared" ca="1" si="142"/>
        <v>1.04</v>
      </c>
      <c r="GT48" s="43">
        <f t="shared" ca="1" si="142"/>
        <v>4</v>
      </c>
      <c r="GU48" s="43">
        <f t="shared" ca="1" si="142"/>
        <v>1.5</v>
      </c>
      <c r="GV48" s="43">
        <f t="shared" ca="1" si="142"/>
        <v>4</v>
      </c>
      <c r="GW48" s="43">
        <f t="shared" ca="1" si="142"/>
        <v>1.02</v>
      </c>
      <c r="GX48" s="43">
        <f t="shared" ca="1" si="142"/>
        <v>1.04</v>
      </c>
      <c r="GY48" s="43">
        <f t="shared" ca="1" si="142"/>
        <v>7</v>
      </c>
      <c r="GZ48" s="43">
        <f t="shared" ca="1" si="142"/>
        <v>7.5</v>
      </c>
      <c r="HA48" s="43">
        <f t="shared" ca="1" si="142"/>
        <v>6.8</v>
      </c>
      <c r="HB48" s="43">
        <f t="shared" ca="1" si="142"/>
        <v>11</v>
      </c>
      <c r="HC48" s="86">
        <v>10</v>
      </c>
      <c r="HD48" s="43">
        <f t="shared" ca="1" si="142"/>
        <v>11</v>
      </c>
      <c r="HE48" s="43">
        <f t="shared" ca="1" si="142"/>
        <v>15.7</v>
      </c>
      <c r="HF48" s="43">
        <f t="shared" ca="1" si="142"/>
        <v>15.7</v>
      </c>
      <c r="HG48" s="43">
        <f t="shared" ca="1" si="142"/>
        <v>4</v>
      </c>
      <c r="HH48" s="43">
        <f t="shared" ca="1" si="142"/>
        <v>5</v>
      </c>
      <c r="HI48" s="43">
        <f t="shared" ca="1" si="142"/>
        <v>1.01</v>
      </c>
      <c r="HJ48" s="43">
        <f t="shared" ca="1" si="142"/>
        <v>2</v>
      </c>
      <c r="HK48" s="43">
        <f t="shared" ca="1" si="142"/>
        <v>1.01</v>
      </c>
      <c r="HL48" s="43">
        <f t="shared" ca="1" si="142"/>
        <v>2</v>
      </c>
      <c r="HM48" s="43">
        <f t="shared" ca="1" si="142"/>
        <v>1.01</v>
      </c>
      <c r="HN48" s="43">
        <f t="shared" ca="1" si="142"/>
        <v>3</v>
      </c>
      <c r="HO48" s="43">
        <f t="shared" ca="1" si="142"/>
        <v>4</v>
      </c>
      <c r="HP48" s="43"/>
      <c r="HQ48" s="43"/>
      <c r="HR48" s="43"/>
      <c r="HS48" s="43"/>
      <c r="HT48" s="43"/>
      <c r="HU48" s="43"/>
      <c r="HV48" s="43"/>
      <c r="HW48" s="43"/>
      <c r="HX48" s="43"/>
      <c r="HY48" s="43"/>
      <c r="HZ48" s="43"/>
    </row>
    <row r="49" spans="1:234" s="12" customFormat="1" ht="12" customHeight="1" x14ac:dyDescent="0.15">
      <c r="A49" s="17" t="s">
        <v>558</v>
      </c>
      <c r="B49" s="21" t="s">
        <v>627</v>
      </c>
      <c r="C49" s="55">
        <f ca="1">HLOOKUP(C$10,INDIRECT(C$11),40,FALSE)</f>
        <v>-931.34682362902333</v>
      </c>
      <c r="D49" s="46">
        <f ca="1">HLOOKUP(D$10,INDIRECT(D$11),40,FALSE)</f>
        <v>-307.51551228424023</v>
      </c>
      <c r="E49" s="46">
        <f t="shared" ref="E49:BP49" ca="1" si="143">HLOOKUP(E$10,INDIRECT(E$11),40,FALSE)</f>
        <v>-40.457481918845886</v>
      </c>
      <c r="F49" s="46">
        <f t="shared" ca="1" si="143"/>
        <v>-50271.084888640071</v>
      </c>
      <c r="G49" s="46">
        <f t="shared" ca="1" si="143"/>
        <v>-77072.187885922205</v>
      </c>
      <c r="H49" s="46">
        <f t="shared" ca="1" si="143"/>
        <v>-4541.7720230000004</v>
      </c>
      <c r="I49" s="46">
        <f t="shared" ca="1" si="143"/>
        <v>-181.69510149172609</v>
      </c>
      <c r="J49" s="46">
        <f t="shared" ca="1" si="143"/>
        <v>-140.32257073468878</v>
      </c>
      <c r="K49" s="46">
        <f t="shared" ca="1" si="143"/>
        <v>-307.51563490385001</v>
      </c>
      <c r="L49" s="46">
        <f t="shared" ca="1" si="143"/>
        <v>-40.843059281886809</v>
      </c>
      <c r="M49" s="46">
        <f t="shared" ca="1" si="143"/>
        <v>-128425.1578538583</v>
      </c>
      <c r="N49" s="46">
        <f t="shared" ca="1" si="143"/>
        <v>1513.8157203345784</v>
      </c>
      <c r="O49" s="124">
        <v>-1401402.5274891877</v>
      </c>
      <c r="P49" s="46">
        <f t="shared" ca="1" si="143"/>
        <v>-146013.89861411726</v>
      </c>
      <c r="Q49" s="124">
        <v>-1350525.241225275</v>
      </c>
      <c r="R49" s="124">
        <v>-1010894.4496661628</v>
      </c>
      <c r="S49" s="124">
        <v>-431220.42268492491</v>
      </c>
      <c r="T49" s="124">
        <v>-328918.99325913278</v>
      </c>
      <c r="U49" s="124">
        <v>-137070.52241689435</v>
      </c>
      <c r="V49" s="124">
        <v>-62325.079815073317</v>
      </c>
      <c r="W49" s="124">
        <v>-82510.173723479384</v>
      </c>
      <c r="X49" s="124">
        <v>-15944.92325933201</v>
      </c>
      <c r="Y49" s="46">
        <f t="shared" ca="1" si="143"/>
        <v>-21404.656886500154</v>
      </c>
      <c r="Z49" s="46">
        <f t="shared" ca="1" si="143"/>
        <v>-9046.3291543627565</v>
      </c>
      <c r="AA49" s="46">
        <f t="shared" ca="1" si="143"/>
        <v>-1005.1478881841003</v>
      </c>
      <c r="AB49" s="46">
        <f t="shared" ca="1" si="143"/>
        <v>-21480.791402229876</v>
      </c>
      <c r="AC49" s="46">
        <f t="shared" ca="1" si="143"/>
        <v>-10165.545773864797</v>
      </c>
      <c r="AD49" s="124">
        <v>-12757.861179312926</v>
      </c>
      <c r="AE49" s="46">
        <f t="shared" ca="1" si="143"/>
        <v>12.32186066018053</v>
      </c>
      <c r="AF49" s="124">
        <v>-330646.10744539625</v>
      </c>
      <c r="AG49" s="124">
        <v>-58207.683356636284</v>
      </c>
      <c r="AH49" s="124">
        <v>-58832.39673980794</v>
      </c>
      <c r="AI49" s="124">
        <v>-4746.9954666869789</v>
      </c>
      <c r="AJ49" s="124">
        <v>-5007.8440842522987</v>
      </c>
      <c r="AK49" s="124">
        <v>-63840.260418813225</v>
      </c>
      <c r="AL49" s="124">
        <v>-388.68739869124471</v>
      </c>
      <c r="AM49" s="46">
        <f t="shared" ca="1" si="143"/>
        <v>-102772.33845458317</v>
      </c>
      <c r="AN49" s="124">
        <v>-56927.149919924886</v>
      </c>
      <c r="AO49" s="46">
        <f t="shared" ca="1" si="143"/>
        <v>-24983.279543841083</v>
      </c>
      <c r="AP49" s="46">
        <f t="shared" ca="1" si="143"/>
        <v>-27188.95495408498</v>
      </c>
      <c r="AQ49" s="46">
        <f t="shared" ca="1" si="143"/>
        <v>-104972.4408035613</v>
      </c>
      <c r="AR49" s="46">
        <f t="shared" ca="1" si="143"/>
        <v>-104972.4408035613</v>
      </c>
      <c r="AS49" s="46">
        <f t="shared" ca="1" si="143"/>
        <v>-334.20655191975874</v>
      </c>
      <c r="AT49" s="46">
        <f t="shared" ca="1" si="143"/>
        <v>-12.87328104548663</v>
      </c>
      <c r="AU49" s="46">
        <f t="shared" ca="1" si="143"/>
        <v>-394.64502187641074</v>
      </c>
      <c r="AV49" s="46">
        <f t="shared" ca="1" si="143"/>
        <v>-2.3296499667401736</v>
      </c>
      <c r="AW49" s="46">
        <f t="shared" ca="1" si="143"/>
        <v>-156670.76890252132</v>
      </c>
      <c r="AX49" s="46">
        <f t="shared" ca="1" si="143"/>
        <v>-51698.475242491804</v>
      </c>
      <c r="AY49" s="46">
        <f t="shared" ca="1" si="143"/>
        <v>-62.162233700000002</v>
      </c>
      <c r="AZ49" s="46">
        <f t="shared" ca="1" si="143"/>
        <v>-109207.80503</v>
      </c>
      <c r="BA49" s="46">
        <f t="shared" ca="1" si="143"/>
        <v>-90680.144323572822</v>
      </c>
      <c r="BB49" s="124">
        <v>-879.54</v>
      </c>
      <c r="BC49" s="46">
        <f t="shared" ca="1" si="143"/>
        <v>-33243.243009525322</v>
      </c>
      <c r="BD49" s="46">
        <f t="shared" ca="1" si="143"/>
        <v>-7278.3689652500925</v>
      </c>
      <c r="BE49" s="46">
        <f t="shared" ca="1" si="143"/>
        <v>-95845.372767120542</v>
      </c>
      <c r="BF49" s="46">
        <f t="shared" ca="1" si="143"/>
        <v>-97917.950721898465</v>
      </c>
      <c r="BG49" s="46">
        <f t="shared" ca="1" si="143"/>
        <v>-74395.58573323059</v>
      </c>
      <c r="BH49" s="46">
        <f t="shared" ca="1" si="143"/>
        <v>-23522.383381609347</v>
      </c>
      <c r="BI49" s="46">
        <f t="shared" ca="1" si="143"/>
        <v>-79234.891253908921</v>
      </c>
      <c r="BJ49" s="46">
        <f t="shared" ca="1" si="143"/>
        <v>-79587.913110545851</v>
      </c>
      <c r="BK49" s="46">
        <f t="shared" ca="1" si="143"/>
        <v>-16257.429001672239</v>
      </c>
      <c r="BL49" s="46">
        <f t="shared" ca="1" si="143"/>
        <v>-354.25393847627589</v>
      </c>
      <c r="BM49" s="124">
        <v>-1284.807</v>
      </c>
      <c r="BN49" s="46">
        <f t="shared" ca="1" si="143"/>
        <v>-3165.8022824909362</v>
      </c>
      <c r="BO49" s="124">
        <v>-61.44</v>
      </c>
      <c r="BP49" s="46">
        <f t="shared" ca="1" si="143"/>
        <v>-87952.287173981516</v>
      </c>
      <c r="BQ49" s="46">
        <f t="shared" ref="BQ49:EB49" ca="1" si="144">HLOOKUP(BQ$10,INDIRECT(BQ$11),40,FALSE)</f>
        <v>-13705.475813330842</v>
      </c>
      <c r="BR49" s="124">
        <f>-1500.914+70.2</f>
        <v>-1430.7139999999999</v>
      </c>
      <c r="BS49" s="124">
        <f>-2477.003+70.2</f>
        <v>-2406.8030000000003</v>
      </c>
      <c r="BT49" s="124">
        <f>-2420.49+70.2</f>
        <v>-2350.29</v>
      </c>
      <c r="BU49" s="46">
        <f t="shared" ca="1" si="144"/>
        <v>-90673.15500581378</v>
      </c>
      <c r="BV49" s="46">
        <f t="shared" ca="1" si="144"/>
        <v>-13600.979381852556</v>
      </c>
      <c r="BW49" s="46">
        <f t="shared" ca="1" si="144"/>
        <v>-53444.222889287761</v>
      </c>
      <c r="BX49" s="46">
        <f t="shared" ca="1" si="144"/>
        <v>-2602.1800198128544</v>
      </c>
      <c r="BY49" s="46">
        <f t="shared" ca="1" si="144"/>
        <v>-1385460.5782779201</v>
      </c>
      <c r="BZ49" s="46">
        <f t="shared" ca="1" si="144"/>
        <v>-1.7855538999999999E-3</v>
      </c>
      <c r="CA49" s="46">
        <f t="shared" ca="1" si="144"/>
        <v>-1389753.4908172947</v>
      </c>
      <c r="CB49" s="46">
        <f t="shared" ca="1" si="144"/>
        <v>-3129.4265621433756</v>
      </c>
      <c r="CC49" s="46">
        <f t="shared" ca="1" si="144"/>
        <v>-62149.19744288682</v>
      </c>
      <c r="CD49" s="124">
        <v>-75844.642928591464</v>
      </c>
      <c r="CE49" s="124">
        <v>-99027.717715165069</v>
      </c>
      <c r="CF49" s="46">
        <f t="shared" ca="1" si="144"/>
        <v>-348.22191201099616</v>
      </c>
      <c r="CG49" s="124">
        <v>-6665.5258961996678</v>
      </c>
      <c r="CH49" s="46">
        <f t="shared" ca="1" si="144"/>
        <v>-1614.548706</v>
      </c>
      <c r="CI49" s="46">
        <f t="shared" ca="1" si="144"/>
        <v>-226117.08910000001</v>
      </c>
      <c r="CJ49" s="46">
        <f t="shared" ca="1" si="144"/>
        <v>-147671.1109</v>
      </c>
      <c r="CK49" s="46">
        <f t="shared" ca="1" si="144"/>
        <v>-170566.97560000001</v>
      </c>
      <c r="CL49" s="46">
        <f t="shared" ca="1" si="144"/>
        <v>-227734.008</v>
      </c>
      <c r="CM49" s="46">
        <f t="shared" ca="1" si="144"/>
        <v>-1809.5477530000001</v>
      </c>
      <c r="CN49" s="124">
        <v>-97.310460714471091</v>
      </c>
      <c r="CO49" s="124">
        <v>-259403.29</v>
      </c>
      <c r="CP49" s="46">
        <f t="shared" ca="1" si="144"/>
        <v>-153829.31219999999</v>
      </c>
      <c r="CQ49" s="46">
        <f t="shared" ca="1" si="144"/>
        <v>-105174.52102999999</v>
      </c>
      <c r="CR49" s="46">
        <f t="shared" ca="1" si="144"/>
        <v>-496.7937091</v>
      </c>
      <c r="CS49" s="46">
        <f t="shared" ca="1" si="144"/>
        <v>-6.9959102</v>
      </c>
      <c r="CT49" s="46">
        <f t="shared" ca="1" si="144"/>
        <v>-24546.452450000001</v>
      </c>
      <c r="CU49" s="46">
        <f t="shared" ca="1" si="144"/>
        <v>-25273.199520000002</v>
      </c>
      <c r="CV49" s="46">
        <f t="shared" ca="1" si="144"/>
        <v>-15614.426370000001</v>
      </c>
      <c r="CW49" s="46">
        <f t="shared" ca="1" si="144"/>
        <v>-726.75125680000008</v>
      </c>
      <c r="CX49" s="46">
        <f t="shared" ca="1" si="144"/>
        <v>-20215.347409999998</v>
      </c>
      <c r="CY49" s="46">
        <f t="shared" ca="1" si="144"/>
        <v>-18502.15537</v>
      </c>
      <c r="CZ49" s="46">
        <f t="shared" ca="1" si="144"/>
        <v>-4534.7754150000001</v>
      </c>
      <c r="DA49" s="46">
        <f t="shared" ca="1" si="144"/>
        <v>-110655.47254</v>
      </c>
      <c r="DB49" s="46">
        <f t="shared" ca="1" si="144"/>
        <v>-5481.1399160000001</v>
      </c>
      <c r="DC49" s="46">
        <f t="shared" ca="1" si="144"/>
        <v>-102838.63553</v>
      </c>
      <c r="DD49" s="46">
        <f t="shared" ca="1" si="144"/>
        <v>-5285.8245329999991</v>
      </c>
      <c r="DE49" s="46">
        <f t="shared" ca="1" si="144"/>
        <v>-6200.5263590000004</v>
      </c>
      <c r="DF49" s="46">
        <f t="shared" ca="1" si="144"/>
        <v>-5480.635174</v>
      </c>
      <c r="DG49" s="46">
        <f t="shared" ca="1" si="144"/>
        <v>-10051.822216748467</v>
      </c>
      <c r="DH49" s="46">
        <f t="shared" ca="1" si="144"/>
        <v>-63834.767260000001</v>
      </c>
      <c r="DI49" s="46">
        <f t="shared" ca="1" si="144"/>
        <v>-169716.82097822728</v>
      </c>
      <c r="DJ49" s="46">
        <f t="shared" ca="1" si="144"/>
        <v>-7489.2440392172166</v>
      </c>
      <c r="DK49" s="46">
        <f t="shared" ca="1" si="144"/>
        <v>-8779.5456693037213</v>
      </c>
      <c r="DL49" s="46">
        <f t="shared" ca="1" si="144"/>
        <v>-172705.24479866037</v>
      </c>
      <c r="DM49" s="46">
        <f t="shared" ca="1" si="144"/>
        <v>-19754.644500061706</v>
      </c>
      <c r="DN49" s="46">
        <f t="shared" ca="1" si="144"/>
        <v>-16757.63730694207</v>
      </c>
      <c r="DO49" s="46">
        <f t="shared" ca="1" si="144"/>
        <v>0</v>
      </c>
      <c r="DP49" s="46">
        <f t="shared" ca="1" si="144"/>
        <v>-3334.2528107586772</v>
      </c>
      <c r="DQ49" s="46">
        <f t="shared" ca="1" si="144"/>
        <v>-172109.49742440871</v>
      </c>
      <c r="DR49" s="124">
        <v>-4599.5862245237622</v>
      </c>
      <c r="DS49" s="46">
        <f t="shared" ca="1" si="144"/>
        <v>-191.24404229571093</v>
      </c>
      <c r="DT49" s="46">
        <f t="shared" ca="1" si="144"/>
        <v>-222.45851933704267</v>
      </c>
      <c r="DU49" s="46">
        <f t="shared" ca="1" si="144"/>
        <v>-49.591048794606472</v>
      </c>
      <c r="DV49" s="46">
        <f t="shared" ca="1" si="144"/>
        <v>-58.937238073773941</v>
      </c>
      <c r="DW49" s="46">
        <f t="shared" ca="1" si="144"/>
        <v>-4.7301740679493101</v>
      </c>
      <c r="DX49" s="46">
        <f t="shared" ca="1" si="144"/>
        <v>-172381.89688759696</v>
      </c>
      <c r="DY49" s="46">
        <f t="shared" ca="1" si="144"/>
        <v>-173095.23646765435</v>
      </c>
      <c r="DZ49" s="46">
        <f>-14011.219+1033.668</f>
        <v>-12977.550999999999</v>
      </c>
      <c r="EA49" s="124">
        <v>-15327.841</v>
      </c>
      <c r="EB49" s="46">
        <f t="shared" ca="1" si="144"/>
        <v>-26257.29523</v>
      </c>
      <c r="EC49" s="46">
        <f t="shared" ref="EC49:GN49" ca="1" si="145">HLOOKUP(EC$10,INDIRECT(EC$11),40,FALSE)</f>
        <v>-172252.51149999999</v>
      </c>
      <c r="ED49" s="46">
        <f t="shared" ca="1" si="145"/>
        <v>-6823.7454950000001</v>
      </c>
      <c r="EE49" s="46">
        <f t="shared" ca="1" si="145"/>
        <v>-67182.364566671429</v>
      </c>
      <c r="EF49" s="46">
        <f t="shared" ca="1" si="145"/>
        <v>-26668.140423386936</v>
      </c>
      <c r="EG49" s="46">
        <f t="shared" ca="1" si="145"/>
        <v>-37745.295555388031</v>
      </c>
      <c r="EH49" s="46">
        <f t="shared" ca="1" si="145"/>
        <v>-2728.079091085061</v>
      </c>
      <c r="EI49" s="124">
        <f>-8739.3+1033.668</f>
        <v>-7705.6319999999996</v>
      </c>
      <c r="EJ49" s="124">
        <f>-392.097+30.214</f>
        <v>-361.88299999999998</v>
      </c>
      <c r="EK49" s="124">
        <f>-8672.982+1033.668</f>
        <v>-7639.3140000000003</v>
      </c>
      <c r="EL49" s="124">
        <f>-13429.649+1033.668</f>
        <v>-12395.981</v>
      </c>
      <c r="EM49" s="46">
        <f t="shared" ca="1" si="145"/>
        <v>-509.37326276570275</v>
      </c>
      <c r="EN49" s="46">
        <f t="shared" ca="1" si="145"/>
        <v>-31766.277547428264</v>
      </c>
      <c r="EO49" s="46">
        <f t="shared" ca="1" si="145"/>
        <v>-16892.721200086937</v>
      </c>
      <c r="EP49" s="46">
        <f t="shared" ca="1" si="145"/>
        <v>-277614.47519336571</v>
      </c>
      <c r="EQ49" s="46">
        <f t="shared" ca="1" si="145"/>
        <v>-326230.33023117</v>
      </c>
      <c r="ER49" s="46">
        <f t="shared" ca="1" si="145"/>
        <v>-17136.501246346008</v>
      </c>
      <c r="ES49" s="124">
        <f>-332.469+30.214</f>
        <v>-302.255</v>
      </c>
      <c r="ET49" s="46">
        <f t="shared" ca="1" si="145"/>
        <v>-2.1403865990016895</v>
      </c>
      <c r="EU49" s="124">
        <f>-975.543+30.214</f>
        <v>-945.32899999999995</v>
      </c>
      <c r="EV49" s="46">
        <f t="shared" ca="1" si="145"/>
        <v>-325990.17972536123</v>
      </c>
      <c r="EW49" s="46">
        <f t="shared" ca="1" si="145"/>
        <v>-324658.4081432377</v>
      </c>
      <c r="EX49" s="46">
        <f t="shared" ca="1" si="145"/>
        <v>-322245.6833908527</v>
      </c>
      <c r="EY49" s="46">
        <f t="shared" ca="1" si="145"/>
        <v>-318736.67801698012</v>
      </c>
      <c r="EZ49" s="46">
        <f t="shared" ca="1" si="145"/>
        <v>-314380.12590011553</v>
      </c>
      <c r="FA49" s="46">
        <f t="shared" ca="1" si="145"/>
        <v>-310492.10331232683</v>
      </c>
      <c r="FB49" s="46">
        <f t="shared" ca="1" si="145"/>
        <v>-307767.74082161504</v>
      </c>
      <c r="FC49" s="46">
        <f t="shared" ca="1" si="145"/>
        <v>-304501.27703594259</v>
      </c>
      <c r="FD49" s="46">
        <f t="shared" ca="1" si="145"/>
        <v>0.16915559102413652</v>
      </c>
      <c r="FE49" s="46">
        <f t="shared" ca="1" si="145"/>
        <v>-2787.8641211410463</v>
      </c>
      <c r="FF49" s="46">
        <f t="shared" ca="1" si="145"/>
        <v>-2787.6924536873153</v>
      </c>
      <c r="FG49" s="46">
        <f t="shared" ca="1" si="145"/>
        <v>-307288.91124531516</v>
      </c>
      <c r="FH49" s="46">
        <f t="shared" ca="1" si="145"/>
        <v>-275763.40956370573</v>
      </c>
      <c r="FI49" s="46">
        <f t="shared" ca="1" si="145"/>
        <v>-31531.540697392527</v>
      </c>
      <c r="FJ49" s="46">
        <f t="shared" ca="1" si="145"/>
        <v>-244101.43225638007</v>
      </c>
      <c r="FK49" s="46">
        <f t="shared" ca="1" si="145"/>
        <v>-31991.358103191633</v>
      </c>
      <c r="FL49" s="46">
        <f t="shared" ca="1" si="145"/>
        <v>-228478.03860212199</v>
      </c>
      <c r="FM49" s="46">
        <f t="shared" ca="1" si="145"/>
        <v>-16077.392759571796</v>
      </c>
      <c r="FN49" s="46">
        <f t="shared" ca="1" si="145"/>
        <v>-217971.31602592769</v>
      </c>
      <c r="FO49" s="46">
        <f t="shared" ca="1" si="145"/>
        <v>-10802.260359753267</v>
      </c>
      <c r="FP49" s="46">
        <f t="shared" ca="1" si="145"/>
        <v>-319314.03244976065</v>
      </c>
      <c r="FQ49" s="46">
        <f t="shared" ca="1" si="145"/>
        <v>-5363.2940599762596</v>
      </c>
      <c r="FR49" s="46">
        <f t="shared" ca="1" si="145"/>
        <v>-106427.44509354176</v>
      </c>
      <c r="FS49" s="46">
        <f t="shared" ca="1" si="145"/>
        <v>-8335.9692308236663</v>
      </c>
      <c r="FT49" s="46">
        <f t="shared" ca="1" si="145"/>
        <v>-9667.1154529371797</v>
      </c>
      <c r="FU49" s="46">
        <f t="shared" ca="1" si="145"/>
        <v>-4668.0512950323364</v>
      </c>
      <c r="FV49" s="46">
        <f t="shared" ca="1" si="145"/>
        <v>-17882.445380651348</v>
      </c>
      <c r="FW49" s="46">
        <f t="shared" ca="1" si="145"/>
        <v>-91531.247035249427</v>
      </c>
      <c r="FX49" s="46">
        <f t="shared" ca="1" si="145"/>
        <v>-104745.65583522159</v>
      </c>
      <c r="FY49" s="46">
        <f t="shared" ca="1" si="145"/>
        <v>-7509.5927634648369</v>
      </c>
      <c r="FZ49" s="46">
        <f t="shared" ca="1" si="145"/>
        <v>-27096.021551811584</v>
      </c>
      <c r="GA49" s="46">
        <f t="shared" ca="1" si="145"/>
        <v>-36433.235075541117</v>
      </c>
      <c r="GB49" s="46">
        <f t="shared" ca="1" si="145"/>
        <v>-35511.619957244497</v>
      </c>
      <c r="GC49" s="46">
        <f t="shared" ca="1" si="145"/>
        <v>-101772.98863464882</v>
      </c>
      <c r="GD49" s="46">
        <f t="shared" ca="1" si="145"/>
        <v>-2972.6776232396023</v>
      </c>
      <c r="GE49" s="46">
        <f t="shared" ca="1" si="145"/>
        <v>-101611.74384775145</v>
      </c>
      <c r="GF49" s="46">
        <f t="shared" ca="1" si="145"/>
        <v>-161.25527087401886</v>
      </c>
      <c r="GG49" s="46">
        <f t="shared" ca="1" si="145"/>
        <v>-168268.92862561566</v>
      </c>
      <c r="GH49" s="46">
        <f t="shared" ca="1" si="145"/>
        <v>-1119.7806697071569</v>
      </c>
      <c r="GI49" s="46">
        <f t="shared" ca="1" si="145"/>
        <v>-9549.621342819255</v>
      </c>
      <c r="GJ49" s="46">
        <f t="shared" ca="1" si="145"/>
        <v>-11114.701256524271</v>
      </c>
      <c r="GK49" s="46">
        <f t="shared" ca="1" si="145"/>
        <v>-212885.79032875513</v>
      </c>
      <c r="GL49" s="46">
        <f t="shared" ca="1" si="145"/>
        <v>-425760.54489262757</v>
      </c>
      <c r="GM49" s="46">
        <f t="shared" ca="1" si="145"/>
        <v>-212876.16468938522</v>
      </c>
      <c r="GN49" s="46">
        <f t="shared" ca="1" si="145"/>
        <v>-44247.813463500643</v>
      </c>
      <c r="GO49" s="46">
        <f t="shared" ref="GO49:HO49" ca="1" si="146">HLOOKUP(GO$10,INDIRECT(GO$11),40,FALSE)</f>
        <v>-50265.708018749996</v>
      </c>
      <c r="GP49" s="46">
        <f t="shared" ca="1" si="146"/>
        <v>-482739.9008</v>
      </c>
      <c r="GQ49" s="46">
        <f t="shared" ca="1" si="146"/>
        <v>-94996.845067249931</v>
      </c>
      <c r="GR49" s="46">
        <f t="shared" ca="1" si="146"/>
        <v>-31148.942990869935</v>
      </c>
      <c r="GS49" s="46">
        <f t="shared" ca="1" si="146"/>
        <v>-11310.855846333958</v>
      </c>
      <c r="GT49" s="46">
        <f t="shared" ca="1" si="146"/>
        <v>-115579.09836174901</v>
      </c>
      <c r="GU49" s="46">
        <f t="shared" ca="1" si="146"/>
        <v>-114883.84517413826</v>
      </c>
      <c r="GV49" s="46">
        <f t="shared" ca="1" si="146"/>
        <v>-106609.35128469179</v>
      </c>
      <c r="GW49" s="46">
        <f t="shared" ca="1" si="146"/>
        <v>-388.72519235410527</v>
      </c>
      <c r="GX49" s="46">
        <f t="shared" ca="1" si="146"/>
        <v>-386.79319778197208</v>
      </c>
      <c r="GY49" s="46">
        <f t="shared" ca="1" si="146"/>
        <v>-277420.85882947902</v>
      </c>
      <c r="GZ49" s="46">
        <f t="shared" ca="1" si="146"/>
        <v>-277116.63957754563</v>
      </c>
      <c r="HA49" s="46">
        <f t="shared" ca="1" si="146"/>
        <v>-168426.49482421883</v>
      </c>
      <c r="HB49" s="46">
        <f t="shared" ca="1" si="146"/>
        <v>-51829.751796752127</v>
      </c>
      <c r="HC49" s="46">
        <f t="shared" ca="1" si="146"/>
        <v>-50381.405751584236</v>
      </c>
      <c r="HD49" s="46">
        <f t="shared" ca="1" si="146"/>
        <v>-7414.3847674294984</v>
      </c>
      <c r="HE49" s="46">
        <f t="shared" ca="1" si="146"/>
        <v>-4.3936977E-3</v>
      </c>
      <c r="HF49" s="46">
        <f t="shared" ca="1" si="146"/>
        <v>-29163.515930000001</v>
      </c>
      <c r="HG49" s="46">
        <f t="shared" ca="1" si="146"/>
        <v>-2913.8395129999999</v>
      </c>
      <c r="HH49" s="46">
        <f t="shared" ca="1" si="146"/>
        <v>-6395.9789760000003</v>
      </c>
      <c r="HI49" s="46">
        <f t="shared" ca="1" si="146"/>
        <v>-4.3418279000000002E-3</v>
      </c>
      <c r="HJ49" s="46">
        <f t="shared" ca="1" si="146"/>
        <v>-6395.7987110000004</v>
      </c>
      <c r="HK49" s="46">
        <f t="shared" ca="1" si="146"/>
        <v>-34588.085200000001</v>
      </c>
      <c r="HL49" s="46">
        <f t="shared" ca="1" si="146"/>
        <v>-972.57607869999993</v>
      </c>
      <c r="HM49" s="46">
        <f t="shared" ca="1" si="146"/>
        <v>-4.3485733000000002E-3</v>
      </c>
      <c r="HN49" s="46">
        <f t="shared" ca="1" si="146"/>
        <v>-4.3483406999999998E-3</v>
      </c>
      <c r="HO49" s="46">
        <f t="shared" ca="1" si="146"/>
        <v>-527554.59389999998</v>
      </c>
      <c r="HP49" s="46"/>
      <c r="HQ49" s="46"/>
      <c r="HR49" s="46"/>
      <c r="HS49" s="46"/>
      <c r="HT49" s="46"/>
      <c r="HU49" s="46"/>
      <c r="HV49" s="46"/>
      <c r="HW49" s="46"/>
      <c r="HX49" s="46"/>
      <c r="HY49" s="46"/>
      <c r="HZ49" s="46"/>
    </row>
    <row r="50" spans="1:234" s="44" customFormat="1" ht="12" customHeight="1" x14ac:dyDescent="0.15">
      <c r="A50" s="17" t="s">
        <v>553</v>
      </c>
      <c r="B50" s="45"/>
      <c r="C50" s="54">
        <f ca="1">HLOOKUP(C$10,INDIRECT(C$11),41,FALSE)</f>
        <v>106.1674</v>
      </c>
      <c r="D50" s="43">
        <f ca="1">HLOOKUP(D$10,INDIRECT(D$11),41,FALSE)</f>
        <v>38.302039999999998</v>
      </c>
      <c r="E50" s="43">
        <f t="shared" ref="E50:BP50" ca="1" si="147">HLOOKUP(E$10,INDIRECT(E$11),41,FALSE)</f>
        <v>73.027749999999997</v>
      </c>
      <c r="F50" s="43">
        <f t="shared" ca="1" si="147"/>
        <v>54.552250000000001</v>
      </c>
      <c r="G50" s="43">
        <f t="shared" ca="1" si="147"/>
        <v>54.247239999999998</v>
      </c>
      <c r="H50" s="43">
        <f t="shared" ca="1" si="147"/>
        <v>65.291210000000007</v>
      </c>
      <c r="I50" s="43">
        <f t="shared" ca="1" si="147"/>
        <v>52.180639999999997</v>
      </c>
      <c r="J50" s="43">
        <f t="shared" ca="1" si="147"/>
        <v>34.62274</v>
      </c>
      <c r="K50" s="43">
        <f t="shared" ca="1" si="147"/>
        <v>38.302039999999998</v>
      </c>
      <c r="L50" s="43">
        <f t="shared" ca="1" si="147"/>
        <v>55.106630000000003</v>
      </c>
      <c r="M50" s="43">
        <f t="shared" ca="1" si="147"/>
        <v>60.720399999999998</v>
      </c>
      <c r="N50" s="43">
        <f t="shared" ca="1" si="147"/>
        <v>28.743320000000001</v>
      </c>
      <c r="O50" s="43">
        <f t="shared" ca="1" si="147"/>
        <v>40.526859999999999</v>
      </c>
      <c r="P50" s="43">
        <f t="shared" ca="1" si="147"/>
        <v>63.413930000000001</v>
      </c>
      <c r="Q50" s="43">
        <f t="shared" ca="1" si="147"/>
        <v>36.569429999999997</v>
      </c>
      <c r="R50" s="43">
        <f t="shared" ca="1" si="147"/>
        <v>42.844830000000002</v>
      </c>
      <c r="S50" s="43">
        <f t="shared" ca="1" si="147"/>
        <v>31.089400000000001</v>
      </c>
      <c r="T50" s="43">
        <f t="shared" ca="1" si="147"/>
        <v>36.027810000000002</v>
      </c>
      <c r="U50" s="43">
        <f t="shared" ca="1" si="147"/>
        <v>28.914339999999999</v>
      </c>
      <c r="V50" s="43">
        <f t="shared" ca="1" si="147"/>
        <v>29.955480000000001</v>
      </c>
      <c r="W50" s="43">
        <f t="shared" ca="1" si="147"/>
        <v>29.955480000000001</v>
      </c>
      <c r="X50" s="43">
        <f t="shared" ca="1" si="147"/>
        <v>28.645289999999999</v>
      </c>
      <c r="Y50" s="43">
        <f t="shared" ca="1" si="147"/>
        <v>55.106630000000003</v>
      </c>
      <c r="Z50" s="43">
        <f t="shared" ca="1" si="147"/>
        <v>18.053190000000001</v>
      </c>
      <c r="AA50" s="43">
        <f t="shared" ca="1" si="147"/>
        <v>18.053190000000001</v>
      </c>
      <c r="AB50" s="43">
        <f t="shared" ca="1" si="147"/>
        <v>52.623019999999997</v>
      </c>
      <c r="AC50" s="43">
        <f t="shared" ca="1" si="147"/>
        <v>23.99128</v>
      </c>
      <c r="AD50" s="43">
        <f t="shared" ca="1" si="147"/>
        <v>28.407979999999998</v>
      </c>
      <c r="AE50" s="43">
        <f t="shared" ca="1" si="147"/>
        <v>28.743320000000001</v>
      </c>
      <c r="AF50" s="43">
        <f t="shared" ca="1" si="147"/>
        <v>69.116479999999996</v>
      </c>
      <c r="AG50" s="43">
        <f t="shared" ca="1" si="147"/>
        <v>40.719140000000003</v>
      </c>
      <c r="AH50" s="43">
        <f t="shared" ca="1" si="147"/>
        <v>43.869689999999999</v>
      </c>
      <c r="AI50" s="43">
        <f t="shared" ca="1" si="147"/>
        <v>30.94257</v>
      </c>
      <c r="AJ50" s="43">
        <f t="shared" ca="1" si="147"/>
        <v>36.392760000000003</v>
      </c>
      <c r="AK50" s="43">
        <f t="shared" ca="1" si="147"/>
        <v>43.244300000000003</v>
      </c>
      <c r="AL50" s="43">
        <f t="shared" ca="1" si="147"/>
        <v>28.788740000000001</v>
      </c>
      <c r="AM50" s="43">
        <f t="shared" ca="1" si="147"/>
        <v>75.855720000000005</v>
      </c>
      <c r="AN50" s="43">
        <f t="shared" ca="1" si="147"/>
        <v>45.537739999999999</v>
      </c>
      <c r="AO50" s="43">
        <f t="shared" ca="1" si="147"/>
        <v>46.29269</v>
      </c>
      <c r="AP50" s="43">
        <f t="shared" ca="1" si="147"/>
        <v>46.307360000000003</v>
      </c>
      <c r="AQ50" s="43">
        <f t="shared" ca="1" si="147"/>
        <v>75.872410000000002</v>
      </c>
      <c r="AR50" s="43">
        <f t="shared" ca="1" si="147"/>
        <v>75.872410000000002</v>
      </c>
      <c r="AS50" s="43">
        <f t="shared" ca="1" si="147"/>
        <v>19.021260000000002</v>
      </c>
      <c r="AT50" s="43">
        <f t="shared" ca="1" si="147"/>
        <v>34.949640000000002</v>
      </c>
      <c r="AU50" s="43">
        <f t="shared" ca="1" si="147"/>
        <v>18.617069999999998</v>
      </c>
      <c r="AV50" s="43">
        <f t="shared" ca="1" si="147"/>
        <v>28.640239999999999</v>
      </c>
      <c r="AW50" s="43">
        <f t="shared" ca="1" si="147"/>
        <v>75.872410000000002</v>
      </c>
      <c r="AX50" s="43">
        <f t="shared" ca="1" si="147"/>
        <v>75.872410000000002</v>
      </c>
      <c r="AY50" s="43">
        <f t="shared" ca="1" si="147"/>
        <v>49.064500000000002</v>
      </c>
      <c r="AZ50" s="43">
        <f t="shared" ca="1" si="147"/>
        <v>133.13310000000001</v>
      </c>
      <c r="BA50" s="43">
        <f t="shared" ca="1" si="147"/>
        <v>54.247239999999998</v>
      </c>
      <c r="BB50" s="43">
        <f t="shared" ca="1" si="147"/>
        <v>29.670770000000001</v>
      </c>
      <c r="BC50" s="43">
        <f t="shared" ca="1" si="147"/>
        <v>165.88749999999999</v>
      </c>
      <c r="BD50" s="43">
        <f t="shared" ca="1" si="147"/>
        <v>45.00318</v>
      </c>
      <c r="BE50" s="43">
        <f t="shared" ca="1" si="147"/>
        <v>53.984209999999997</v>
      </c>
      <c r="BF50" s="43">
        <f t="shared" ca="1" si="147"/>
        <v>55.168529999999997</v>
      </c>
      <c r="BG50" s="43">
        <f t="shared" ca="1" si="147"/>
        <v>55.168529999999997</v>
      </c>
      <c r="BH50" s="43">
        <f t="shared" ca="1" si="147"/>
        <v>55.168529999999997</v>
      </c>
      <c r="BI50" s="43">
        <f t="shared" ca="1" si="147"/>
        <v>53.758839999999999</v>
      </c>
      <c r="BJ50" s="43">
        <f t="shared" ca="1" si="147"/>
        <v>53.758809999999997</v>
      </c>
      <c r="BK50" s="43">
        <f t="shared" ca="1" si="147"/>
        <v>55.106630000000003</v>
      </c>
      <c r="BL50" s="43">
        <f t="shared" ca="1" si="147"/>
        <v>29.786619999999999</v>
      </c>
      <c r="BM50" s="43">
        <f t="shared" ca="1" si="147"/>
        <v>29.711410000000001</v>
      </c>
      <c r="BN50" s="43">
        <f t="shared" ca="1" si="147"/>
        <v>18.053190000000001</v>
      </c>
      <c r="BO50" s="43">
        <f t="shared" ca="1" si="147"/>
        <v>29.786619999999999</v>
      </c>
      <c r="BP50" s="43">
        <f t="shared" ca="1" si="147"/>
        <v>22.865259999999999</v>
      </c>
      <c r="BQ50" s="43">
        <f t="shared" ref="BQ50:EB50" ca="1" si="148">HLOOKUP(BQ$10,INDIRECT(BQ$11),41,FALSE)</f>
        <v>22.865259999999999</v>
      </c>
      <c r="BR50" s="43">
        <f t="shared" ca="1" si="148"/>
        <v>28.267150000000001</v>
      </c>
      <c r="BS50" s="43">
        <f t="shared" ca="1" si="148"/>
        <v>28.064550000000001</v>
      </c>
      <c r="BT50" s="43">
        <f t="shared" ca="1" si="148"/>
        <v>28.064550000000001</v>
      </c>
      <c r="BU50" s="43">
        <f t="shared" ca="1" si="148"/>
        <v>54.247239999999998</v>
      </c>
      <c r="BV50" s="43">
        <f t="shared" ca="1" si="148"/>
        <v>54.247239999999998</v>
      </c>
      <c r="BW50" s="43">
        <f t="shared" ca="1" si="148"/>
        <v>50.693620000000003</v>
      </c>
      <c r="BX50" s="43">
        <f t="shared" ca="1" si="148"/>
        <v>55.727670000000003</v>
      </c>
      <c r="BY50" s="43">
        <f t="shared" ca="1" si="148"/>
        <v>62.119050000000001</v>
      </c>
      <c r="BZ50" s="43">
        <f t="shared" ca="1" si="148"/>
        <v>60.772930000000002</v>
      </c>
      <c r="CA50" s="43">
        <f t="shared" ca="1" si="148"/>
        <v>62.119050000000001</v>
      </c>
      <c r="CB50" s="43">
        <f t="shared" ca="1" si="148"/>
        <v>62.119050000000001</v>
      </c>
      <c r="CC50" s="43">
        <f t="shared" ca="1" si="148"/>
        <v>51.075620000000001</v>
      </c>
      <c r="CD50" s="43">
        <f t="shared" ca="1" si="148"/>
        <v>29.955480000000001</v>
      </c>
      <c r="CE50" s="43">
        <f t="shared" ca="1" si="148"/>
        <v>35.91778</v>
      </c>
      <c r="CF50" s="43">
        <f t="shared" ca="1" si="148"/>
        <v>106.1591</v>
      </c>
      <c r="CG50" s="43">
        <f t="shared" ca="1" si="148"/>
        <v>29.955390000000001</v>
      </c>
      <c r="CH50" s="43">
        <f t="shared" ca="1" si="148"/>
        <v>94.931169999999995</v>
      </c>
      <c r="CI50" s="43">
        <f t="shared" ca="1" si="148"/>
        <v>54.76979</v>
      </c>
      <c r="CJ50" s="43">
        <f t="shared" ca="1" si="148"/>
        <v>95.97551</v>
      </c>
      <c r="CK50" s="43">
        <f t="shared" ca="1" si="148"/>
        <v>54.946010000000001</v>
      </c>
      <c r="CL50" s="43">
        <f t="shared" ca="1" si="148"/>
        <v>54.991889999999998</v>
      </c>
      <c r="CM50" s="43">
        <f t="shared" ca="1" si="148"/>
        <v>95.118160000000003</v>
      </c>
      <c r="CN50" s="43">
        <f t="shared" ca="1" si="148"/>
        <v>116.1601</v>
      </c>
      <c r="CO50" s="43">
        <f t="shared" ca="1" si="148"/>
        <v>54.991889999999998</v>
      </c>
      <c r="CP50" s="43">
        <f t="shared" ca="1" si="148"/>
        <v>95.118160000000003</v>
      </c>
      <c r="CQ50" s="43">
        <f t="shared" ca="1" si="148"/>
        <v>18.279979999999998</v>
      </c>
      <c r="CR50" s="43">
        <f t="shared" ca="1" si="148"/>
        <v>32.228830000000002</v>
      </c>
      <c r="CS50" s="43">
        <f t="shared" ca="1" si="148"/>
        <v>108.14319999999999</v>
      </c>
      <c r="CT50" s="43">
        <f t="shared" ca="1" si="148"/>
        <v>95.118160000000003</v>
      </c>
      <c r="CU50" s="43">
        <f t="shared" ca="1" si="148"/>
        <v>94.331599999999995</v>
      </c>
      <c r="CV50" s="43">
        <f t="shared" ca="1" si="148"/>
        <v>65.070099999999996</v>
      </c>
      <c r="CW50" s="43">
        <f t="shared" ca="1" si="148"/>
        <v>69.524540000000002</v>
      </c>
      <c r="CX50" s="43">
        <f t="shared" ca="1" si="148"/>
        <v>101.4637</v>
      </c>
      <c r="CY50" s="43">
        <f t="shared" ca="1" si="148"/>
        <v>65.070080000000004</v>
      </c>
      <c r="CZ50" s="43">
        <f t="shared" ca="1" si="148"/>
        <v>65.070080000000004</v>
      </c>
      <c r="DA50" s="43">
        <f t="shared" ca="1" si="148"/>
        <v>18.298179999999999</v>
      </c>
      <c r="DB50" s="43">
        <f t="shared" ca="1" si="148"/>
        <v>18.04054</v>
      </c>
      <c r="DC50" s="43">
        <f t="shared" ca="1" si="148"/>
        <v>18.040379999999999</v>
      </c>
      <c r="DD50" s="43">
        <f t="shared" ca="1" si="148"/>
        <v>22.832419999999999</v>
      </c>
      <c r="DE50" s="43">
        <f t="shared" ca="1" si="148"/>
        <v>22.832419999999999</v>
      </c>
      <c r="DF50" s="43">
        <f t="shared" ca="1" si="148"/>
        <v>18.648340000000001</v>
      </c>
      <c r="DG50" s="43">
        <f t="shared" ca="1" si="148"/>
        <v>18.053190000000001</v>
      </c>
      <c r="DH50" s="43">
        <f t="shared" ca="1" si="148"/>
        <v>18.033339999999999</v>
      </c>
      <c r="DI50" s="43">
        <f t="shared" ca="1" si="148"/>
        <v>18.11392</v>
      </c>
      <c r="DJ50" s="43">
        <f t="shared" ca="1" si="148"/>
        <v>18.017140000000001</v>
      </c>
      <c r="DK50" s="43">
        <f t="shared" ca="1" si="148"/>
        <v>18.016960000000001</v>
      </c>
      <c r="DL50" s="43">
        <f t="shared" ca="1" si="148"/>
        <v>18.11392</v>
      </c>
      <c r="DM50" s="43">
        <f t="shared" ca="1" si="148"/>
        <v>18.015999999999998</v>
      </c>
      <c r="DN50" s="43">
        <f t="shared" ca="1" si="148"/>
        <v>18.015999999999998</v>
      </c>
      <c r="DO50" s="43">
        <f t="shared" ca="1" si="148"/>
        <v>0</v>
      </c>
      <c r="DP50" s="43">
        <f t="shared" ca="1" si="148"/>
        <v>52.25835</v>
      </c>
      <c r="DQ50" s="43">
        <f t="shared" ca="1" si="148"/>
        <v>18.04739</v>
      </c>
      <c r="DR50" s="86">
        <v>52.25835</v>
      </c>
      <c r="DS50" s="43">
        <f t="shared" ca="1" si="148"/>
        <v>18.626180000000002</v>
      </c>
      <c r="DT50" s="43">
        <f t="shared" ca="1" si="148"/>
        <v>18.015309999999999</v>
      </c>
      <c r="DU50" s="43">
        <f t="shared" ca="1" si="148"/>
        <v>20.021709999999999</v>
      </c>
      <c r="DV50" s="43">
        <f t="shared" ca="1" si="148"/>
        <v>20.021699999999999</v>
      </c>
      <c r="DW50" s="43">
        <f t="shared" ca="1" si="148"/>
        <v>25.268429999999999</v>
      </c>
      <c r="DX50" s="43">
        <f t="shared" ca="1" si="148"/>
        <v>18.047409999999999</v>
      </c>
      <c r="DY50" s="43">
        <f t="shared" ca="1" si="148"/>
        <v>18.047409999999999</v>
      </c>
      <c r="DZ50" s="43">
        <f t="shared" ca="1" si="148"/>
        <v>28.407979999999998</v>
      </c>
      <c r="EA50" s="43">
        <f t="shared" ca="1" si="148"/>
        <v>28.38897</v>
      </c>
      <c r="EB50" s="43">
        <f t="shared" ca="1" si="148"/>
        <v>18.015280000000001</v>
      </c>
      <c r="EC50" s="43">
        <f t="shared" ref="EC50:GN50" ca="1" si="149">HLOOKUP(EC$10,INDIRECT(EC$11),41,FALSE)</f>
        <v>54.946010000000001</v>
      </c>
      <c r="ED50" s="43">
        <f t="shared" ca="1" si="149"/>
        <v>59.398820000000001</v>
      </c>
      <c r="EE50" s="43">
        <f t="shared" ca="1" si="149"/>
        <v>55.106630000000003</v>
      </c>
      <c r="EF50" s="43">
        <f t="shared" ca="1" si="149"/>
        <v>55.106630000000003</v>
      </c>
      <c r="EG50" s="43">
        <f t="shared" ca="1" si="149"/>
        <v>55.106630000000003</v>
      </c>
      <c r="EH50" s="43">
        <f t="shared" ca="1" si="149"/>
        <v>55.106630000000003</v>
      </c>
      <c r="EI50" s="43">
        <f t="shared" ca="1" si="149"/>
        <v>28.407979999999998</v>
      </c>
      <c r="EJ50" s="43">
        <f t="shared" ca="1" si="149"/>
        <v>28.407979999999998</v>
      </c>
      <c r="EK50" s="43">
        <f t="shared" ca="1" si="149"/>
        <v>28.407979999999998</v>
      </c>
      <c r="EL50" s="43">
        <f t="shared" ca="1" si="149"/>
        <v>28.407979999999998</v>
      </c>
      <c r="EM50" s="43">
        <f t="shared" ca="1" si="149"/>
        <v>55.106630000000003</v>
      </c>
      <c r="EN50" s="43">
        <f t="shared" ca="1" si="149"/>
        <v>166.02289999999999</v>
      </c>
      <c r="EO50" s="43">
        <f t="shared" ca="1" si="149"/>
        <v>18.024629999999998</v>
      </c>
      <c r="EP50" s="43">
        <f t="shared" ca="1" si="149"/>
        <v>18.057649999999999</v>
      </c>
      <c r="EQ50" s="43">
        <f t="shared" ca="1" si="149"/>
        <v>23.450949999999999</v>
      </c>
      <c r="ER50" s="43">
        <f t="shared" ca="1" si="149"/>
        <v>18.015280000000001</v>
      </c>
      <c r="ES50" s="43">
        <f t="shared" ca="1" si="149"/>
        <v>28.407979999999998</v>
      </c>
      <c r="ET50" s="43">
        <f t="shared" ca="1" si="149"/>
        <v>26.41724</v>
      </c>
      <c r="EU50" s="43">
        <f t="shared" ca="1" si="149"/>
        <v>27.87997</v>
      </c>
      <c r="EV50" s="43">
        <f t="shared" ca="1" si="149"/>
        <v>23.450949999999999</v>
      </c>
      <c r="EW50" s="43">
        <f t="shared" ca="1" si="149"/>
        <v>23.450949999999999</v>
      </c>
      <c r="EX50" s="43">
        <f t="shared" ca="1" si="149"/>
        <v>23.450949999999999</v>
      </c>
      <c r="EY50" s="43">
        <f t="shared" ca="1" si="149"/>
        <v>23.450949999999999</v>
      </c>
      <c r="EZ50" s="43">
        <f t="shared" ca="1" si="149"/>
        <v>23.450949999999999</v>
      </c>
      <c r="FA50" s="43">
        <f t="shared" ca="1" si="149"/>
        <v>23.450949999999999</v>
      </c>
      <c r="FB50" s="43">
        <f t="shared" ca="1" si="149"/>
        <v>23.450949999999999</v>
      </c>
      <c r="FC50" s="43">
        <f t="shared" ca="1" si="149"/>
        <v>23.450949999999999</v>
      </c>
      <c r="FD50" s="43">
        <f t="shared" ca="1" si="149"/>
        <v>2.0758459999999999</v>
      </c>
      <c r="FE50" s="43">
        <f t="shared" ca="1" si="149"/>
        <v>18.015280000000001</v>
      </c>
      <c r="FF50" s="43">
        <f t="shared" ca="1" si="149"/>
        <v>16.940270000000002</v>
      </c>
      <c r="FG50" s="43">
        <f t="shared" ca="1" si="149"/>
        <v>23.380130000000001</v>
      </c>
      <c r="FH50" s="43">
        <f t="shared" ca="1" si="149"/>
        <v>24.126300000000001</v>
      </c>
      <c r="FI50" s="43">
        <f t="shared" ca="1" si="149"/>
        <v>17.973710000000001</v>
      </c>
      <c r="FJ50" s="43">
        <f t="shared" ca="1" si="149"/>
        <v>25.113440000000001</v>
      </c>
      <c r="FK50" s="43">
        <f t="shared" ca="1" si="149"/>
        <v>18.03566</v>
      </c>
      <c r="FL50" s="43">
        <f t="shared" ca="1" si="149"/>
        <v>25.73855</v>
      </c>
      <c r="FM50" s="43">
        <f t="shared" ca="1" si="149"/>
        <v>18.047350000000002</v>
      </c>
      <c r="FN50" s="43">
        <f t="shared" ca="1" si="149"/>
        <v>26.223140000000001</v>
      </c>
      <c r="FO50" s="43">
        <f t="shared" ca="1" si="149"/>
        <v>18.02112</v>
      </c>
      <c r="FP50" s="43">
        <f t="shared" ca="1" si="149"/>
        <v>26.487770000000001</v>
      </c>
      <c r="FQ50" s="43">
        <f t="shared" ca="1" si="149"/>
        <v>18.021979999999999</v>
      </c>
      <c r="FR50" s="43">
        <f t="shared" ca="1" si="149"/>
        <v>26.487760000000002</v>
      </c>
      <c r="FS50" s="43">
        <f t="shared" ca="1" si="149"/>
        <v>18.019729999999999</v>
      </c>
      <c r="FT50" s="43">
        <f t="shared" ca="1" si="149"/>
        <v>18.019729999999999</v>
      </c>
      <c r="FU50" s="43">
        <f t="shared" ca="1" si="149"/>
        <v>18.015999999999998</v>
      </c>
      <c r="FV50" s="43">
        <f t="shared" ca="1" si="149"/>
        <v>18.019580000000001</v>
      </c>
      <c r="FW50" s="43">
        <f t="shared" ca="1" si="149"/>
        <v>18.036439999999999</v>
      </c>
      <c r="FX50" s="43">
        <f t="shared" ca="1" si="149"/>
        <v>18.034610000000001</v>
      </c>
      <c r="FY50" s="43">
        <f t="shared" ca="1" si="149"/>
        <v>18.016660000000002</v>
      </c>
      <c r="FZ50" s="43">
        <f t="shared" ca="1" si="149"/>
        <v>18.037579999999998</v>
      </c>
      <c r="GA50" s="43">
        <f t="shared" ca="1" si="149"/>
        <v>18.036100000000001</v>
      </c>
      <c r="GB50" s="43">
        <f t="shared" ca="1" si="149"/>
        <v>18.031230000000001</v>
      </c>
      <c r="GC50" s="43">
        <f t="shared" ca="1" si="149"/>
        <v>18.035260000000001</v>
      </c>
      <c r="GD50" s="43">
        <f t="shared" ca="1" si="149"/>
        <v>18.015650000000001</v>
      </c>
      <c r="GE50" s="43">
        <f t="shared" ca="1" si="149"/>
        <v>18.035260000000001</v>
      </c>
      <c r="GF50" s="43">
        <f t="shared" ca="1" si="149"/>
        <v>18.035260000000001</v>
      </c>
      <c r="GG50" s="43">
        <f t="shared" ca="1" si="149"/>
        <v>18.11401</v>
      </c>
      <c r="GH50" s="43">
        <f t="shared" ca="1" si="149"/>
        <v>19.84254</v>
      </c>
      <c r="GI50" s="43">
        <f t="shared" ca="1" si="149"/>
        <v>18.015820000000001</v>
      </c>
      <c r="GJ50" s="43">
        <f t="shared" ca="1" si="149"/>
        <v>18.015440000000002</v>
      </c>
      <c r="GK50" s="43">
        <f t="shared" ca="1" si="149"/>
        <v>26.487770000000001</v>
      </c>
      <c r="GL50" s="43">
        <f t="shared" ca="1" si="149"/>
        <v>26.487829999999999</v>
      </c>
      <c r="GM50" s="43">
        <f t="shared" ca="1" si="149"/>
        <v>26.487829999999999</v>
      </c>
      <c r="GN50" s="43">
        <f t="shared" ca="1" si="149"/>
        <v>87.019750000000002</v>
      </c>
      <c r="GO50" s="43">
        <f t="shared" ref="GO50:HO50" ca="1" si="150">HLOOKUP(GO$10,INDIRECT(GO$11),41,FALSE)</f>
        <v>18.04401</v>
      </c>
      <c r="GP50" s="43">
        <f t="shared" ca="1" si="150"/>
        <v>18.015280000000001</v>
      </c>
      <c r="GQ50" s="43">
        <f t="shared" ca="1" si="150"/>
        <v>18.015280000000001</v>
      </c>
      <c r="GR50" s="43">
        <f t="shared" ca="1" si="150"/>
        <v>166.126</v>
      </c>
      <c r="GS50" s="43">
        <f t="shared" ca="1" si="150"/>
        <v>22.090599999999998</v>
      </c>
      <c r="GT50" s="43">
        <f t="shared" ca="1" si="150"/>
        <v>18.015350000000002</v>
      </c>
      <c r="GU50" s="43">
        <f t="shared" ca="1" si="150"/>
        <v>18.015350000000002</v>
      </c>
      <c r="GV50" s="43">
        <f t="shared" ca="1" si="150"/>
        <v>18.09244</v>
      </c>
      <c r="GW50" s="43">
        <f t="shared" ca="1" si="150"/>
        <v>27.448530000000002</v>
      </c>
      <c r="GX50" s="43">
        <f t="shared" ca="1" si="150"/>
        <v>27.448530000000002</v>
      </c>
      <c r="GY50" s="43">
        <f t="shared" ca="1" si="150"/>
        <v>18.057680000000001</v>
      </c>
      <c r="GZ50" s="43">
        <f t="shared" ca="1" si="150"/>
        <v>18.057680000000001</v>
      </c>
      <c r="HA50" s="43">
        <f t="shared" ca="1" si="150"/>
        <v>18.11393</v>
      </c>
      <c r="HB50" s="43">
        <f t="shared" ca="1" si="150"/>
        <v>18.015280000000001</v>
      </c>
      <c r="HC50" s="43">
        <f t="shared" ca="1" si="150"/>
        <v>18.015280000000001</v>
      </c>
      <c r="HD50" s="43">
        <f t="shared" ca="1" si="150"/>
        <v>18.015280000000001</v>
      </c>
      <c r="HE50" s="43">
        <f t="shared" ca="1" si="150"/>
        <v>18.015280000000001</v>
      </c>
      <c r="HF50" s="43">
        <f t="shared" ca="1" si="150"/>
        <v>18.015280000000001</v>
      </c>
      <c r="HG50" s="43">
        <f t="shared" ca="1" si="150"/>
        <v>18.015280000000001</v>
      </c>
      <c r="HH50" s="43">
        <f t="shared" ca="1" si="150"/>
        <v>27.72606</v>
      </c>
      <c r="HI50" s="43">
        <f t="shared" ca="1" si="150"/>
        <v>18.26399</v>
      </c>
      <c r="HJ50" s="43">
        <f t="shared" ca="1" si="150"/>
        <v>27.726050000000001</v>
      </c>
      <c r="HK50" s="43">
        <f t="shared" ca="1" si="150"/>
        <v>19.466180000000001</v>
      </c>
      <c r="HL50" s="43">
        <f t="shared" ca="1" si="150"/>
        <v>28.56879</v>
      </c>
      <c r="HM50" s="43">
        <f t="shared" ca="1" si="150"/>
        <v>18.22437</v>
      </c>
      <c r="HN50" s="43">
        <f t="shared" ca="1" si="150"/>
        <v>18.22437</v>
      </c>
      <c r="HO50" s="43">
        <f t="shared" ca="1" si="150"/>
        <v>18.04542</v>
      </c>
      <c r="HP50" s="43"/>
      <c r="HQ50" s="43"/>
      <c r="HR50" s="43"/>
      <c r="HS50" s="43"/>
      <c r="HT50" s="43"/>
      <c r="HU50" s="43"/>
      <c r="HV50" s="43"/>
      <c r="HW50" s="43"/>
      <c r="HX50" s="43"/>
      <c r="HY50" s="43"/>
      <c r="HZ50" s="43"/>
    </row>
    <row r="51" spans="1:234" s="44" customFormat="1" ht="12" customHeight="1" x14ac:dyDescent="0.15">
      <c r="A51" s="17" t="s">
        <v>559</v>
      </c>
      <c r="B51" s="16" t="s">
        <v>622</v>
      </c>
      <c r="C51" s="61" t="str">
        <f ca="1">HLOOKUP(C$10,INDIRECT(C$11),42,FALSE)</f>
        <v xml:space="preserve"> 1.689(L)</v>
      </c>
      <c r="D51" s="62" t="str">
        <f ca="1">HLOOKUP(D$10,INDIRECT(D$11),42,FALSE)</f>
        <v>1.964(V)</v>
      </c>
      <c r="E51" s="62" t="str">
        <f t="shared" ref="E51:BN51" ca="1" si="151">HLOOKUP(E$10,INDIRECT(E$11),42,FALSE)</f>
        <v xml:space="preserve"> 1.432(L)</v>
      </c>
      <c r="F51" s="123" t="s">
        <v>850</v>
      </c>
      <c r="G51" s="62" t="str">
        <f t="shared" ca="1" si="151"/>
        <v xml:space="preserve"> 2.072(L)</v>
      </c>
      <c r="H51" s="62" t="str">
        <f t="shared" ca="1" si="151"/>
        <v xml:space="preserve"> 2.004(L)</v>
      </c>
      <c r="I51" s="123" t="s">
        <v>851</v>
      </c>
      <c r="J51" s="123" t="s">
        <v>852</v>
      </c>
      <c r="K51" s="123" t="s">
        <v>853</v>
      </c>
      <c r="L51" s="62" t="str">
        <f t="shared" ca="1" si="151"/>
        <v xml:space="preserve"> 2.012(L)</v>
      </c>
      <c r="M51" s="123" t="s">
        <v>851</v>
      </c>
      <c r="N51" s="62" t="str">
        <f t="shared" ca="1" si="151"/>
        <v>1.063(V)</v>
      </c>
      <c r="O51" s="62" t="str">
        <f t="shared" ca="1" si="151"/>
        <v xml:space="preserve"> 3.197(L)</v>
      </c>
      <c r="P51" s="62">
        <f t="shared" ca="1" si="151"/>
        <v>2.473252128278971</v>
      </c>
      <c r="Q51" s="62" t="str">
        <f t="shared" ca="1" si="151"/>
        <v>3.129(V)</v>
      </c>
      <c r="R51" s="62" t="str">
        <f t="shared" ca="1" si="151"/>
        <v xml:space="preserve"> 3.336(L)</v>
      </c>
      <c r="S51" s="62" t="str">
        <f t="shared" ca="1" si="151"/>
        <v>2.323(V)</v>
      </c>
      <c r="T51" s="62" t="str">
        <f t="shared" ca="1" si="151"/>
        <v xml:space="preserve"> 3.141(L)</v>
      </c>
      <c r="U51" s="62" t="str">
        <f t="shared" ca="1" si="151"/>
        <v>1.581(V)</v>
      </c>
      <c r="V51" s="62" t="str">
        <f t="shared" ca="1" si="151"/>
        <v xml:space="preserve"> 2.812(L)</v>
      </c>
      <c r="W51" s="62" t="str">
        <f t="shared" ca="1" si="151"/>
        <v xml:space="preserve"> 2.812(L)</v>
      </c>
      <c r="X51" s="62" t="str">
        <f t="shared" ca="1" si="151"/>
        <v>1.078(V)</v>
      </c>
      <c r="Y51" s="62" t="str">
        <f t="shared" ca="1" si="151"/>
        <v xml:space="preserve"> 1.724(L)</v>
      </c>
      <c r="Z51" s="62" t="str">
        <f t="shared" ca="1" si="151"/>
        <v xml:space="preserve"> 4.053(L)</v>
      </c>
      <c r="AA51" s="62" t="str">
        <f t="shared" ca="1" si="151"/>
        <v xml:space="preserve"> 4.053(L)</v>
      </c>
      <c r="AB51" s="123" t="s">
        <v>854</v>
      </c>
      <c r="AC51" s="123" t="s">
        <v>855</v>
      </c>
      <c r="AD51" s="62" t="str">
        <f t="shared" ca="1" si="151"/>
        <v>1.067(V)</v>
      </c>
      <c r="AE51" s="62" t="str">
        <f t="shared" ca="1" si="151"/>
        <v>1.063(V)</v>
      </c>
      <c r="AF51" s="62">
        <f t="shared" ca="1" si="151"/>
        <v>2.3946932954290947</v>
      </c>
      <c r="AG51" s="62" t="str">
        <f t="shared" ca="1" si="151"/>
        <v>3.573(V)</v>
      </c>
      <c r="AH51" s="62" t="str">
        <f t="shared" ca="1" si="151"/>
        <v xml:space="preserve"> 2.910(L)</v>
      </c>
      <c r="AI51" s="62" t="str">
        <f t="shared" ca="1" si="151"/>
        <v>1.984(V)</v>
      </c>
      <c r="AJ51" s="62" t="str">
        <f t="shared" ca="1" si="151"/>
        <v xml:space="preserve"> 2.439(L)</v>
      </c>
      <c r="AK51" s="62" t="str">
        <f t="shared" ca="1" si="151"/>
        <v>3.458(V) 2.563(L)</v>
      </c>
      <c r="AL51" s="62" t="str">
        <f t="shared" ca="1" si="151"/>
        <v>1.088(V)</v>
      </c>
      <c r="AM51" s="62">
        <f t="shared" ca="1" si="151"/>
        <v>2.2275561370458803</v>
      </c>
      <c r="AN51" s="62" t="str">
        <f t="shared" ca="1" si="151"/>
        <v>4.057(V)</v>
      </c>
      <c r="AO51" s="62" t="str">
        <f t="shared" ca="1" si="151"/>
        <v>3.851(V)</v>
      </c>
      <c r="AP51" s="123" t="s">
        <v>858</v>
      </c>
      <c r="AQ51" s="62">
        <f t="shared" ca="1" si="151"/>
        <v>1.9674299337086443</v>
      </c>
      <c r="AR51" s="62">
        <f t="shared" ca="1" si="151"/>
        <v>1.9674299337086443</v>
      </c>
      <c r="AS51" s="62" t="str">
        <f t="shared" ca="1" si="151"/>
        <v>2.023(V)</v>
      </c>
      <c r="AT51" s="62" t="str">
        <f t="shared" ca="1" si="151"/>
        <v>2.145(V)</v>
      </c>
      <c r="AU51" s="123" t="s">
        <v>859</v>
      </c>
      <c r="AV51" s="62" t="str">
        <f t="shared" ca="1" si="151"/>
        <v>1.110(V)</v>
      </c>
      <c r="AW51" s="62">
        <f t="shared" ca="1" si="151"/>
        <v>1.968009704196569</v>
      </c>
      <c r="AX51" s="62">
        <f t="shared" ca="1" si="151"/>
        <v>1.9688458838766185</v>
      </c>
      <c r="AY51" s="123" t="s">
        <v>860</v>
      </c>
      <c r="AZ51" s="62">
        <f t="shared" ca="1" si="151"/>
        <v>1.5428860415999999</v>
      </c>
      <c r="BA51" s="62" t="str">
        <f t="shared" ca="1" si="151"/>
        <v xml:space="preserve"> 2.070(L)</v>
      </c>
      <c r="BB51" s="123" t="s">
        <v>1042</v>
      </c>
      <c r="BC51" s="62">
        <f t="shared" ca="1" si="151"/>
        <v>1.6593685116479997</v>
      </c>
      <c r="BD51" s="123" t="s">
        <v>861</v>
      </c>
      <c r="BE51" s="123" t="s">
        <v>864</v>
      </c>
      <c r="BF51" s="123" t="s">
        <v>865</v>
      </c>
      <c r="BG51" s="123" t="s">
        <v>865</v>
      </c>
      <c r="BH51" s="123" t="s">
        <v>865</v>
      </c>
      <c r="BI51" s="123" t="s">
        <v>866</v>
      </c>
      <c r="BJ51" s="123" t="s">
        <v>867</v>
      </c>
      <c r="BK51" s="62" t="str">
        <f t="shared" ca="1" si="151"/>
        <v xml:space="preserve"> 1.724(L)</v>
      </c>
      <c r="BL51" s="62" t="str">
        <f t="shared" ca="1" si="151"/>
        <v>1.345(V)</v>
      </c>
      <c r="BM51" s="62" t="str">
        <f t="shared" ca="1" si="151"/>
        <v>1.216(V)</v>
      </c>
      <c r="BN51" s="62" t="str">
        <f t="shared" ca="1" si="151"/>
        <v xml:space="preserve"> 4.055(L)</v>
      </c>
      <c r="BO51" s="123" t="s">
        <v>1042</v>
      </c>
      <c r="BP51" s="123" t="s">
        <v>868</v>
      </c>
      <c r="BQ51" s="123" t="s">
        <v>868</v>
      </c>
      <c r="BR51" s="62" t="str">
        <f t="shared" ref="BR51:EB51" ca="1" si="152">HLOOKUP(BR$10,INDIRECT(BR$11),42,FALSE)</f>
        <v>1.100(V)</v>
      </c>
      <c r="BS51" s="62" t="str">
        <f t="shared" ca="1" si="152"/>
        <v>1.085(V)</v>
      </c>
      <c r="BT51" s="62" t="str">
        <f t="shared" ca="1" si="152"/>
        <v>1.086(V)</v>
      </c>
      <c r="BU51" s="62" t="str">
        <f t="shared" ca="1" si="152"/>
        <v xml:space="preserve"> 2.072(L)</v>
      </c>
      <c r="BV51" s="62" t="str">
        <f t="shared" ca="1" si="152"/>
        <v xml:space="preserve"> 2.072(L)</v>
      </c>
      <c r="BW51" s="123" t="s">
        <v>869</v>
      </c>
      <c r="BX51" s="62" t="str">
        <f t="shared" ca="1" si="152"/>
        <v>4.407(V)</v>
      </c>
      <c r="BY51" s="62" t="str">
        <f t="shared" ca="1" si="152"/>
        <v xml:space="preserve"> 2.514(L)</v>
      </c>
      <c r="BZ51" s="62" t="str">
        <f t="shared" ca="1" si="152"/>
        <v xml:space="preserve"> 1.896(L)</v>
      </c>
      <c r="CA51" s="62" t="str">
        <f t="shared" ca="1" si="152"/>
        <v xml:space="preserve"> 2.406(L)</v>
      </c>
      <c r="CB51" s="62" t="str">
        <f t="shared" ca="1" si="152"/>
        <v xml:space="preserve"> 2.406(L)</v>
      </c>
      <c r="CC51" s="62" t="str">
        <f t="shared" ca="1" si="152"/>
        <v>4.207(V)</v>
      </c>
      <c r="CD51" s="62" t="str">
        <f t="shared" ca="1" si="152"/>
        <v xml:space="preserve"> 2.812(L)</v>
      </c>
      <c r="CE51" s="62" t="str">
        <f t="shared" ca="1" si="152"/>
        <v>3.740(V)</v>
      </c>
      <c r="CF51" s="62" t="str">
        <f t="shared" ca="1" si="152"/>
        <v xml:space="preserve"> 2.166(L)</v>
      </c>
      <c r="CG51" s="62" t="str">
        <f t="shared" ca="1" si="152"/>
        <v xml:space="preserve"> 2.812(L)</v>
      </c>
      <c r="CH51" s="62" t="str">
        <f t="shared" ca="1" si="152"/>
        <v>1.623(V)</v>
      </c>
      <c r="CI51" s="62" t="str">
        <f t="shared" ca="1" si="152"/>
        <v>1.661(V)</v>
      </c>
      <c r="CJ51" s="62" t="str">
        <f t="shared" ca="1" si="152"/>
        <v xml:space="preserve"> 2.173(L)</v>
      </c>
      <c r="CK51" s="62" t="str">
        <f t="shared" ca="1" si="152"/>
        <v xml:space="preserve"> 2.458(L)</v>
      </c>
      <c r="CL51" s="62" t="str">
        <f t="shared" ca="1" si="152"/>
        <v>1.660(V)</v>
      </c>
      <c r="CM51" s="62" t="str">
        <f t="shared" ca="1" si="152"/>
        <v xml:space="preserve"> 2.137(L)</v>
      </c>
      <c r="CN51" s="62" t="str">
        <f t="shared" ca="1" si="152"/>
        <v xml:space="preserve"> 1.939(L)</v>
      </c>
      <c r="CO51" s="123" t="s">
        <v>1050</v>
      </c>
      <c r="CP51" s="62" t="str">
        <f t="shared" ca="1" si="152"/>
        <v xml:space="preserve"> 2.137(L)</v>
      </c>
      <c r="CQ51" s="62" t="str">
        <f t="shared" ca="1" si="152"/>
        <v xml:space="preserve"> 4.025(L)</v>
      </c>
      <c r="CR51" s="123" t="s">
        <v>1053</v>
      </c>
      <c r="CS51" s="123" t="s">
        <v>1045</v>
      </c>
      <c r="CT51" s="62" t="str">
        <f t="shared" ca="1" si="152"/>
        <v xml:space="preserve"> 2.137(L)</v>
      </c>
      <c r="CU51" s="62" t="str">
        <f t="shared" ca="1" si="152"/>
        <v xml:space="preserve"> 2.140(L)</v>
      </c>
      <c r="CV51" s="62" t="str">
        <f t="shared" ca="1" si="152"/>
        <v xml:space="preserve"> 2.003(L)</v>
      </c>
      <c r="CW51" s="62" t="str">
        <f t="shared" ca="1" si="152"/>
        <v xml:space="preserve"> 2.145(L)</v>
      </c>
      <c r="CX51" s="62" t="str">
        <f t="shared" ca="1" si="152"/>
        <v xml:space="preserve"> 2.372(L)</v>
      </c>
      <c r="CY51" s="62" t="str">
        <f t="shared" ca="1" si="152"/>
        <v>1.261(V)</v>
      </c>
      <c r="CZ51" s="62" t="str">
        <f t="shared" ca="1" si="152"/>
        <v xml:space="preserve"> 2.003(L)</v>
      </c>
      <c r="DA51" s="62" t="str">
        <f t="shared" ca="1" si="152"/>
        <v xml:space="preserve"> 4.023(L)</v>
      </c>
      <c r="DB51" s="62" t="str">
        <f t="shared" ca="1" si="152"/>
        <v xml:space="preserve"> 4.056(L)</v>
      </c>
      <c r="DC51" s="62" t="str">
        <f t="shared" ca="1" si="152"/>
        <v xml:space="preserve"> 4.159(L)</v>
      </c>
      <c r="DD51" s="62" t="str">
        <f t="shared" ca="1" si="152"/>
        <v>1.963(V)</v>
      </c>
      <c r="DE51" s="62" t="str">
        <f t="shared" ca="1" si="152"/>
        <v xml:space="preserve"> 3.601(L)</v>
      </c>
      <c r="DF51" s="62" t="str">
        <f t="shared" ca="1" si="152"/>
        <v xml:space="preserve"> 3.968(L)</v>
      </c>
      <c r="DG51" s="62" t="str">
        <f t="shared" ca="1" si="152"/>
        <v xml:space="preserve"> 4.054(L)</v>
      </c>
      <c r="DH51" s="62" t="str">
        <f t="shared" ca="1" si="152"/>
        <v xml:space="preserve"> 4.058(L)</v>
      </c>
      <c r="DI51" s="62" t="str">
        <f t="shared" ca="1" si="152"/>
        <v xml:space="preserve"> 4.249(L)</v>
      </c>
      <c r="DJ51" s="62" t="str">
        <f t="shared" ca="1" si="152"/>
        <v>2.113(V)</v>
      </c>
      <c r="DK51" s="62" t="str">
        <f t="shared" ca="1" si="152"/>
        <v xml:space="preserve"> 4.219(L)</v>
      </c>
      <c r="DL51" s="62" t="str">
        <f t="shared" ca="1" si="152"/>
        <v xml:space="preserve"> 4.184(L)</v>
      </c>
      <c r="DM51" s="62" t="str">
        <f t="shared" ca="1" si="152"/>
        <v xml:space="preserve"> 4.179(L)</v>
      </c>
      <c r="DN51" s="62" t="str">
        <f t="shared" ca="1" si="152"/>
        <v>1.891(V)</v>
      </c>
      <c r="DO51" s="62" t="str">
        <f t="shared" ca="1" si="152"/>
        <v/>
      </c>
      <c r="DP51" s="62">
        <f t="shared" ca="1" si="152"/>
        <v>2.1541676537896679</v>
      </c>
      <c r="DQ51" s="62" t="str">
        <f t="shared" ca="1" si="152"/>
        <v xml:space="preserve"> 4.185(L)</v>
      </c>
      <c r="DR51" s="123">
        <v>2.1541676537896679</v>
      </c>
      <c r="DS51" s="62" t="str">
        <f t="shared" ca="1" si="152"/>
        <v>1.859(V)</v>
      </c>
      <c r="DT51" s="62" t="str">
        <f t="shared" ca="1" si="152"/>
        <v xml:space="preserve"> 4.179(L)</v>
      </c>
      <c r="DU51" s="62" t="str">
        <f t="shared" ca="1" si="152"/>
        <v>1.719(V)</v>
      </c>
      <c r="DV51" s="62" t="str">
        <f t="shared" ca="1" si="152"/>
        <v>1.092(V) 4.170(L)</v>
      </c>
      <c r="DW51" s="62" t="str">
        <f t="shared" ca="1" si="152"/>
        <v>1.205(V)</v>
      </c>
      <c r="DX51" s="62" t="str">
        <f t="shared" ca="1" si="152"/>
        <v xml:space="preserve"> 4.184(L)</v>
      </c>
      <c r="DY51" s="62" t="str">
        <f t="shared" ca="1" si="152"/>
        <v xml:space="preserve"> 4.162(L)</v>
      </c>
      <c r="DZ51" s="62" t="str">
        <f t="shared" ca="1" si="152"/>
        <v>1.042(V)</v>
      </c>
      <c r="EA51" s="62" t="str">
        <f t="shared" ca="1" si="152"/>
        <v>1.044(V)</v>
      </c>
      <c r="EB51" s="62" t="str">
        <f t="shared" ca="1" si="152"/>
        <v xml:space="preserve"> 4.064(L)</v>
      </c>
      <c r="EC51" s="62" t="str">
        <f t="shared" ref="EC51:GN51" ca="1" si="153">HLOOKUP(EC$10,INDIRECT(EC$11),42,FALSE)</f>
        <v xml:space="preserve"> 2.030(L)</v>
      </c>
      <c r="ED51" s="62" t="str">
        <f t="shared" ca="1" si="153"/>
        <v xml:space="preserve"> 1.600(L)</v>
      </c>
      <c r="EE51" s="62" t="str">
        <f t="shared" ca="1" si="153"/>
        <v xml:space="preserve"> 2.012(L)</v>
      </c>
      <c r="EF51" s="62" t="str">
        <f t="shared" ca="1" si="153"/>
        <v xml:space="preserve"> 2.012(L)</v>
      </c>
      <c r="EG51" s="62" t="str">
        <f t="shared" ca="1" si="153"/>
        <v xml:space="preserve"> 2.012(L)</v>
      </c>
      <c r="EH51" s="62" t="str">
        <f t="shared" ca="1" si="153"/>
        <v xml:space="preserve"> 2.012(L)</v>
      </c>
      <c r="EI51" s="62" t="str">
        <f t="shared" ca="1" si="153"/>
        <v>1.070(V)</v>
      </c>
      <c r="EJ51" s="62" t="str">
        <f t="shared" ca="1" si="153"/>
        <v>1.067(V)</v>
      </c>
      <c r="EK51" s="62" t="str">
        <f t="shared" ca="1" si="153"/>
        <v>1.061(V)</v>
      </c>
      <c r="EL51" s="62" t="str">
        <f t="shared" ca="1" si="153"/>
        <v>1.067(V)</v>
      </c>
      <c r="EM51" s="62" t="str">
        <f t="shared" ca="1" si="153"/>
        <v xml:space="preserve"> 1.724(L)</v>
      </c>
      <c r="EN51" s="62">
        <f t="shared" ca="1" si="153"/>
        <v>1.5189710400000001</v>
      </c>
      <c r="EO51" s="123" t="s">
        <v>872</v>
      </c>
      <c r="EP51" s="62" t="str">
        <f t="shared" ca="1" si="153"/>
        <v xml:space="preserve"> 4.207(L)</v>
      </c>
      <c r="EQ51" s="62">
        <f t="shared" ca="1" si="153"/>
        <v>3.516554294105005</v>
      </c>
      <c r="ER51" s="62" t="str">
        <f t="shared" ca="1" si="153"/>
        <v xml:space="preserve"> 4.155(L)</v>
      </c>
      <c r="ES51" s="62" t="str">
        <f t="shared" ca="1" si="153"/>
        <v>1.049(V)</v>
      </c>
      <c r="ET51" s="62" t="str">
        <f t="shared" ca="1" si="153"/>
        <v>1.134(V)</v>
      </c>
      <c r="EU51" s="62" t="str">
        <f t="shared" ca="1" si="153"/>
        <v>1.061(V)</v>
      </c>
      <c r="EV51" s="62">
        <f t="shared" ca="1" si="153"/>
        <v>3.5194040679523808</v>
      </c>
      <c r="EW51" s="62">
        <f t="shared" ca="1" si="153"/>
        <v>3.5503962042430719</v>
      </c>
      <c r="EX51" s="62">
        <f t="shared" ca="1" si="153"/>
        <v>3.6162675648945339</v>
      </c>
      <c r="EY51" s="62">
        <f t="shared" ca="1" si="153"/>
        <v>3.739842052471416</v>
      </c>
      <c r="EZ51" s="62">
        <f t="shared" ca="1" si="153"/>
        <v>3.9420186681299287</v>
      </c>
      <c r="FA51" s="62">
        <f t="shared" ca="1" si="153"/>
        <v>4.1585345754410588</v>
      </c>
      <c r="FB51" s="62">
        <f t="shared" ca="1" si="153"/>
        <v>4.3158376671243932</v>
      </c>
      <c r="FC51" s="62">
        <f t="shared" ca="1" si="153"/>
        <v>4.5720968620386166</v>
      </c>
      <c r="FD51" s="62" t="str">
        <f t="shared" ca="1" si="153"/>
        <v>14.090(V)</v>
      </c>
      <c r="FE51" s="62" t="str">
        <f t="shared" ca="1" si="153"/>
        <v>5.548(V)</v>
      </c>
      <c r="FF51" s="62" t="str">
        <f t="shared" ca="1" si="153"/>
        <v>3.299(V) 5.320(L)</v>
      </c>
      <c r="FG51" s="62">
        <f t="shared" ca="1" si="153"/>
        <v>4.6046131368088954</v>
      </c>
      <c r="FH51" s="62">
        <f t="shared" ca="1" si="153"/>
        <v>4.2438617701103922</v>
      </c>
      <c r="FI51" s="62" t="str">
        <f t="shared" ca="1" si="153"/>
        <v>4.013(V)</v>
      </c>
      <c r="FJ51" s="62">
        <f t="shared" ca="1" si="153"/>
        <v>3.868388570029655</v>
      </c>
      <c r="FK51" s="123" t="s">
        <v>875</v>
      </c>
      <c r="FL51" s="62">
        <f t="shared" ca="1" si="153"/>
        <v>3.640625649526855</v>
      </c>
      <c r="FM51" s="123" t="s">
        <v>878</v>
      </c>
      <c r="FN51" s="62">
        <f t="shared" ca="1" si="153"/>
        <v>3.4896423109255288</v>
      </c>
      <c r="FO51" s="123" t="s">
        <v>881</v>
      </c>
      <c r="FP51" s="62">
        <f t="shared" ca="1" si="153"/>
        <v>3.4089208369588961</v>
      </c>
      <c r="FQ51" s="123" t="s">
        <v>883</v>
      </c>
      <c r="FR51" s="62">
        <f t="shared" ca="1" si="153"/>
        <v>3.4089195257591114</v>
      </c>
      <c r="FS51" s="62" t="str">
        <f t="shared" ca="1" si="153"/>
        <v>2.308(V)</v>
      </c>
      <c r="FT51" s="62" t="str">
        <f t="shared" ca="1" si="153"/>
        <v xml:space="preserve"> 4.316(L)</v>
      </c>
      <c r="FU51" s="62" t="str">
        <f t="shared" ca="1" si="153"/>
        <v>2.447(V)</v>
      </c>
      <c r="FV51" s="62" t="str">
        <f t="shared" ca="1" si="153"/>
        <v xml:space="preserve"> 4.360(L)</v>
      </c>
      <c r="FW51" s="62" t="str">
        <f t="shared" ca="1" si="153"/>
        <v xml:space="preserve"> 4.461(L)</v>
      </c>
      <c r="FX51" s="62" t="str">
        <f t="shared" ca="1" si="153"/>
        <v xml:space="preserve"> 4.358(L)</v>
      </c>
      <c r="FY51" s="62" t="str">
        <f t="shared" ca="1" si="153"/>
        <v>2.749(V)</v>
      </c>
      <c r="FZ51" s="62" t="str">
        <f t="shared" ca="1" si="153"/>
        <v xml:space="preserve"> 4.461(L)</v>
      </c>
      <c r="GA51" s="62" t="str">
        <f t="shared" ca="1" si="153"/>
        <v xml:space="preserve"> 4.655(L)</v>
      </c>
      <c r="GB51" s="62" t="str">
        <f t="shared" ca="1" si="153"/>
        <v xml:space="preserve"> 4.998(L)</v>
      </c>
      <c r="GC51" s="62" t="str">
        <f t="shared" ca="1" si="153"/>
        <v xml:space="preserve"> 4.309(L)</v>
      </c>
      <c r="GD51" s="62" t="str">
        <f t="shared" ca="1" si="153"/>
        <v>2.299(V)</v>
      </c>
      <c r="GE51" s="62" t="str">
        <f t="shared" ca="1" si="153"/>
        <v xml:space="preserve"> 4.313(L)</v>
      </c>
      <c r="GF51" s="62" t="str">
        <f t="shared" ca="1" si="153"/>
        <v xml:space="preserve"> 4.313(L)</v>
      </c>
      <c r="GG51" s="62" t="str">
        <f t="shared" ca="1" si="153"/>
        <v xml:space="preserve"> 4.301(L)</v>
      </c>
      <c r="GH51" s="62" t="str">
        <f t="shared" ca="1" si="153"/>
        <v>1.755(V)</v>
      </c>
      <c r="GI51" s="62" t="str">
        <f t="shared" ca="1" si="153"/>
        <v>2.021(V)</v>
      </c>
      <c r="GJ51" s="62" t="str">
        <f t="shared" ca="1" si="153"/>
        <v xml:space="preserve"> 4.219(L)</v>
      </c>
      <c r="GK51" s="62">
        <f t="shared" ca="1" si="153"/>
        <v>3.4089189088706449</v>
      </c>
      <c r="GL51" s="62">
        <f t="shared" ca="1" si="153"/>
        <v>3.4092542224930784</v>
      </c>
      <c r="GM51" s="62">
        <f t="shared" ca="1" si="153"/>
        <v>3.4094747890815236</v>
      </c>
      <c r="GN51" s="62">
        <f t="shared" ca="1" si="153"/>
        <v>1.54316181439296</v>
      </c>
      <c r="GO51" s="62" t="str">
        <f t="shared" ref="GO51:HO51" ca="1" si="154">HLOOKUP(GO$10,INDIRECT(GO$11),42,FALSE)</f>
        <v xml:space="preserve"> 4.298(L)</v>
      </c>
      <c r="GP51" s="62" t="str">
        <f t="shared" ca="1" si="154"/>
        <v xml:space="preserve"> 4.065(L)</v>
      </c>
      <c r="GQ51" s="62" t="str">
        <f t="shared" ca="1" si="154"/>
        <v xml:space="preserve"> 4.155(L)</v>
      </c>
      <c r="GR51" s="62">
        <f t="shared" ca="1" si="154"/>
        <v>1.6596475199999998</v>
      </c>
      <c r="GS51" s="62" t="str">
        <f t="shared" ca="1" si="154"/>
        <v>1.528(V)</v>
      </c>
      <c r="GT51" s="62" t="str">
        <f t="shared" ca="1" si="154"/>
        <v xml:space="preserve"> 4.168(L)</v>
      </c>
      <c r="GU51" s="62" t="str">
        <f t="shared" ca="1" si="154"/>
        <v xml:space="preserve"> 4.194(L)</v>
      </c>
      <c r="GV51" s="62" t="str">
        <f t="shared" ca="1" si="154"/>
        <v xml:space="preserve"> 4.184(L)</v>
      </c>
      <c r="GW51" s="62" t="str">
        <f t="shared" ca="1" si="154"/>
        <v>1.072(V)</v>
      </c>
      <c r="GX51" s="62" t="str">
        <f t="shared" ca="1" si="154"/>
        <v>1.073(V)</v>
      </c>
      <c r="GY51" s="62" t="str">
        <f t="shared" ca="1" si="154"/>
        <v xml:space="preserve"> 4.206(L)</v>
      </c>
      <c r="GZ51" s="62" t="str">
        <f t="shared" ca="1" si="154"/>
        <v xml:space="preserve"> 4.211(L)</v>
      </c>
      <c r="HA51" s="62" t="str">
        <f t="shared" ca="1" si="154"/>
        <v xml:space="preserve"> 4.305(L)</v>
      </c>
      <c r="HB51" s="62" t="str">
        <f t="shared" ca="1" si="154"/>
        <v xml:space="preserve"> 4.180(L)</v>
      </c>
      <c r="HC51" s="62" t="str">
        <f t="shared" ca="1" si="154"/>
        <v xml:space="preserve"> 4.287(L)</v>
      </c>
      <c r="HD51" s="62" t="str">
        <f t="shared" ca="1" si="154"/>
        <v xml:space="preserve"> 4.155(L)</v>
      </c>
      <c r="HE51" s="62" t="str">
        <f t="shared" ca="1" si="154"/>
        <v xml:space="preserve"> 4.063(L)</v>
      </c>
      <c r="HF51" s="62" t="str">
        <f t="shared" ca="1" si="154"/>
        <v xml:space="preserve"> 4.063(L)</v>
      </c>
      <c r="HG51" s="62" t="str">
        <f t="shared" ca="1" si="154"/>
        <v xml:space="preserve"> 4.061(L)</v>
      </c>
      <c r="HH51" s="62" t="str">
        <f t="shared" ca="1" si="154"/>
        <v xml:space="preserve"> 3.197(L)</v>
      </c>
      <c r="HI51" s="62" t="str">
        <f t="shared" ca="1" si="154"/>
        <v xml:space="preserve"> 4.025(L)</v>
      </c>
      <c r="HJ51" s="62" t="str">
        <f t="shared" ca="1" si="154"/>
        <v xml:space="preserve"> 3.197(L)</v>
      </c>
      <c r="HK51" s="62" t="str">
        <f t="shared" ca="1" si="154"/>
        <v xml:space="preserve"> 3.998(L)</v>
      </c>
      <c r="HL51" s="62" t="str">
        <f t="shared" ca="1" si="154"/>
        <v xml:space="preserve"> 4.030(L)</v>
      </c>
      <c r="HM51" s="62" t="str">
        <f t="shared" ca="1" si="154"/>
        <v xml:space="preserve"> 4.032(L)</v>
      </c>
      <c r="HN51" s="62" t="str">
        <f t="shared" ca="1" si="154"/>
        <v xml:space="preserve"> 4.032(L)</v>
      </c>
      <c r="HO51" s="62" t="str">
        <f t="shared" ca="1" si="154"/>
        <v xml:space="preserve"> 4.057(L)</v>
      </c>
      <c r="HP51" s="62"/>
      <c r="HQ51" s="62"/>
      <c r="HR51" s="62"/>
      <c r="HS51" s="62"/>
      <c r="HT51" s="62"/>
      <c r="HU51" s="62"/>
      <c r="HV51" s="62"/>
      <c r="HW51" s="62"/>
      <c r="HX51" s="62"/>
      <c r="HY51" s="62"/>
      <c r="HZ51" s="62"/>
    </row>
    <row r="52" spans="1:234" s="44" customFormat="1" ht="12" customHeight="1" x14ac:dyDescent="0.15">
      <c r="A52" s="17" t="s">
        <v>563</v>
      </c>
      <c r="B52" s="16" t="s">
        <v>623</v>
      </c>
      <c r="C52" s="61" t="str">
        <f ca="1">HLOOKUP(C$10,INDIRECT(C$11),43,FALSE)</f>
        <v xml:space="preserve"> 0.128(L)</v>
      </c>
      <c r="D52" s="62" t="str">
        <f ca="1">HLOOKUP(D$10,INDIRECT(D$11),43,FALSE)</f>
        <v>0.021(V)</v>
      </c>
      <c r="E52" s="62" t="str">
        <f t="shared" ref="E52:BP52" ca="1" si="155">HLOOKUP(E$10,INDIRECT(E$11),43,FALSE)</f>
        <v xml:space="preserve"> 0.130(L)</v>
      </c>
      <c r="F52" s="62" t="str">
        <f t="shared" ca="1" si="155"/>
        <v xml:space="preserve"> 0.148(L)</v>
      </c>
      <c r="G52" s="62" t="str">
        <f t="shared" ca="1" si="155"/>
        <v xml:space="preserve"> 0.148(L)</v>
      </c>
      <c r="H52" s="62" t="str">
        <f t="shared" ca="1" si="155"/>
        <v xml:space="preserve"> 0.136(L)</v>
      </c>
      <c r="I52" s="62" t="str">
        <f t="shared" ca="1" si="155"/>
        <v xml:space="preserve"> 0.151(L)</v>
      </c>
      <c r="J52" s="62" t="str">
        <f t="shared" ca="1" si="155"/>
        <v>0.022(V)</v>
      </c>
      <c r="K52" s="62" t="str">
        <f t="shared" ca="1" si="155"/>
        <v>0.021(V)</v>
      </c>
      <c r="L52" s="62" t="str">
        <f t="shared" ca="1" si="155"/>
        <v xml:space="preserve"> 0.147(L)</v>
      </c>
      <c r="M52" s="62" t="str">
        <f t="shared" ca="1" si="155"/>
        <v xml:space="preserve"> 0.142(L)</v>
      </c>
      <c r="N52" s="62" t="str">
        <f t="shared" ca="1" si="155"/>
        <v>0.036(V)</v>
      </c>
      <c r="O52" s="62" t="str">
        <f t="shared" ca="1" si="155"/>
        <v xml:space="preserve"> 0.144(L)</v>
      </c>
      <c r="P52" s="62">
        <f t="shared" ca="1" si="155"/>
        <v>0.12644759297145178</v>
      </c>
      <c r="Q52" s="62" t="str">
        <f t="shared" ca="1" si="155"/>
        <v>0.031(V)</v>
      </c>
      <c r="R52" s="62" t="str">
        <f t="shared" ca="1" si="155"/>
        <v xml:space="preserve"> 0.138(L)</v>
      </c>
      <c r="S52" s="62" t="str">
        <f t="shared" ca="1" si="155"/>
        <v>0.031(V)</v>
      </c>
      <c r="T52" s="62" t="str">
        <f t="shared" ca="1" si="155"/>
        <v xml:space="preserve"> 0.155(L)</v>
      </c>
      <c r="U52" s="62" t="str">
        <f t="shared" ca="1" si="155"/>
        <v>0.031(V)</v>
      </c>
      <c r="V52" s="62" t="str">
        <f t="shared" ca="1" si="155"/>
        <v xml:space="preserve"> 0.192(L)</v>
      </c>
      <c r="W52" s="62" t="str">
        <f t="shared" ca="1" si="155"/>
        <v xml:space="preserve"> 0.192(L)</v>
      </c>
      <c r="X52" s="62" t="str">
        <f t="shared" ca="1" si="155"/>
        <v>0.027(V)</v>
      </c>
      <c r="Y52" s="62" t="str">
        <f t="shared" ca="1" si="155"/>
        <v xml:space="preserve"> 0.156(L)</v>
      </c>
      <c r="Z52" s="62" t="str">
        <f t="shared" ca="1" si="155"/>
        <v xml:space="preserve"> 0.610(L)</v>
      </c>
      <c r="AA52" s="62" t="str">
        <f t="shared" ca="1" si="155"/>
        <v xml:space="preserve"> 0.610(L)</v>
      </c>
      <c r="AB52" s="62" t="str">
        <f t="shared" ca="1" si="155"/>
        <v xml:space="preserve"> 0.141(L)</v>
      </c>
      <c r="AC52" s="123" t="s">
        <v>856</v>
      </c>
      <c r="AD52" s="62" t="str">
        <f t="shared" ca="1" si="155"/>
        <v>0.027(V)</v>
      </c>
      <c r="AE52" s="62" t="str">
        <f t="shared" ca="1" si="155"/>
        <v>0.036(V)</v>
      </c>
      <c r="AF52" s="62">
        <f t="shared" ca="1" si="155"/>
        <v>0.12900567095419468</v>
      </c>
      <c r="AG52" s="62" t="str">
        <f t="shared" ca="1" si="155"/>
        <v>0.028(V)</v>
      </c>
      <c r="AH52" s="62" t="str">
        <f t="shared" ca="1" si="155"/>
        <v xml:space="preserve"> 0.145(L)</v>
      </c>
      <c r="AI52" s="62" t="str">
        <f t="shared" ca="1" si="155"/>
        <v>0.029(V)</v>
      </c>
      <c r="AJ52" s="62" t="str">
        <f t="shared" ca="1" si="155"/>
        <v xml:space="preserve"> 0.172(L)</v>
      </c>
      <c r="AK52" s="62" t="str">
        <f t="shared" ca="1" si="155"/>
        <v>0.021(V) 0.152(L)</v>
      </c>
      <c r="AL52" s="62" t="str">
        <f t="shared" ca="1" si="155"/>
        <v>0.027(V)</v>
      </c>
      <c r="AM52" s="62">
        <f t="shared" ca="1" si="155"/>
        <v>0.13513814248083908</v>
      </c>
      <c r="AN52" s="62" t="str">
        <f t="shared" ca="1" si="155"/>
        <v>0.024(V)</v>
      </c>
      <c r="AO52" s="62" t="str">
        <f t="shared" ca="1" si="155"/>
        <v>0.017(V)</v>
      </c>
      <c r="AP52" s="62" t="str">
        <f t="shared" ca="1" si="155"/>
        <v xml:space="preserve"> 0.159(L)</v>
      </c>
      <c r="AQ52" s="62">
        <f t="shared" ca="1" si="155"/>
        <v>0.14613959686517422</v>
      </c>
      <c r="AR52" s="62">
        <f t="shared" ca="1" si="155"/>
        <v>0.14613959686517422</v>
      </c>
      <c r="AS52" s="62" t="str">
        <f t="shared" ca="1" si="155"/>
        <v>0.027(V)</v>
      </c>
      <c r="AT52" s="62" t="str">
        <f t="shared" ca="1" si="155"/>
        <v>0.020(V)</v>
      </c>
      <c r="AU52" s="62" t="str">
        <f t="shared" ca="1" si="155"/>
        <v xml:space="preserve"> 0.474(L)</v>
      </c>
      <c r="AV52" s="62" t="str">
        <f t="shared" ca="1" si="155"/>
        <v>0.026(V)</v>
      </c>
      <c r="AW52" s="62">
        <f t="shared" ca="1" si="155"/>
        <v>0.1461154208972277</v>
      </c>
      <c r="AX52" s="62">
        <f t="shared" ca="1" si="155"/>
        <v>0.1460805550002999</v>
      </c>
      <c r="AY52" s="62" t="str">
        <f t="shared" ca="1" si="155"/>
        <v>0.019(V)</v>
      </c>
      <c r="AZ52" s="62">
        <f t="shared" ca="1" si="155"/>
        <v>0.14699389600000001</v>
      </c>
      <c r="BA52" s="62" t="str">
        <f t="shared" ca="1" si="155"/>
        <v xml:space="preserve"> 0.149(L)</v>
      </c>
      <c r="BB52" s="123" t="s">
        <v>1043</v>
      </c>
      <c r="BC52" s="62">
        <f t="shared" ca="1" si="155"/>
        <v>0.14468273588</v>
      </c>
      <c r="BD52" s="123" t="s">
        <v>862</v>
      </c>
      <c r="BE52" s="62" t="str">
        <f t="shared" ca="1" si="155"/>
        <v xml:space="preserve"> 0.156(L)</v>
      </c>
      <c r="BF52" s="62" t="str">
        <f t="shared" ca="1" si="155"/>
        <v xml:space="preserve"> 0.145(L)</v>
      </c>
      <c r="BG52" s="62" t="str">
        <f t="shared" ca="1" si="155"/>
        <v xml:space="preserve"> 0.145(L)</v>
      </c>
      <c r="BH52" s="62" t="str">
        <f t="shared" ca="1" si="155"/>
        <v xml:space="preserve"> 0.145(L)</v>
      </c>
      <c r="BI52" s="62" t="str">
        <f t="shared" ca="1" si="155"/>
        <v xml:space="preserve"> 0.152(L)</v>
      </c>
      <c r="BJ52" s="62" t="str">
        <f t="shared" ca="1" si="155"/>
        <v xml:space="preserve"> 0.156(L)</v>
      </c>
      <c r="BK52" s="62" t="str">
        <f t="shared" ca="1" si="155"/>
        <v xml:space="preserve"> 0.157(L)</v>
      </c>
      <c r="BL52" s="62" t="str">
        <f t="shared" ca="1" si="155"/>
        <v>0.024(V)</v>
      </c>
      <c r="BM52" s="62" t="str">
        <f t="shared" ca="1" si="155"/>
        <v>0.026(V)</v>
      </c>
      <c r="BN52" s="62" t="str">
        <f t="shared" ca="1" si="155"/>
        <v xml:space="preserve"> 0.611(L)</v>
      </c>
      <c r="BO52" s="123" t="s">
        <v>1043</v>
      </c>
      <c r="BP52" s="62" t="str">
        <f t="shared" ca="1" si="155"/>
        <v xml:space="preserve"> 0.260(L)</v>
      </c>
      <c r="BQ52" s="62" t="str">
        <f t="shared" ref="BQ52:EB52" ca="1" si="156">HLOOKUP(BQ$10,INDIRECT(BQ$11),43,FALSE)</f>
        <v xml:space="preserve"> 0.260(L)</v>
      </c>
      <c r="BR52" s="62" t="str">
        <f t="shared" ca="1" si="156"/>
        <v>0.025(V)</v>
      </c>
      <c r="BS52" s="62" t="str">
        <f t="shared" ca="1" si="156"/>
        <v>0.025(V)</v>
      </c>
      <c r="BT52" s="62" t="str">
        <f t="shared" ca="1" si="156"/>
        <v>0.027(V)</v>
      </c>
      <c r="BU52" s="62" t="str">
        <f t="shared" ca="1" si="156"/>
        <v xml:space="preserve"> 0.148(L)</v>
      </c>
      <c r="BV52" s="62" t="str">
        <f t="shared" ca="1" si="156"/>
        <v xml:space="preserve"> 0.148(L)</v>
      </c>
      <c r="BW52" s="123" t="s">
        <v>870</v>
      </c>
      <c r="BX52" s="62" t="str">
        <f t="shared" ca="1" si="156"/>
        <v>0.020(V)</v>
      </c>
      <c r="BY52" s="62" t="str">
        <f t="shared" ca="1" si="156"/>
        <v xml:space="preserve"> 0.137(L)</v>
      </c>
      <c r="BZ52" s="62" t="str">
        <f t="shared" ca="1" si="156"/>
        <v xml:space="preserve"> 0.142(L)</v>
      </c>
      <c r="CA52" s="62" t="str">
        <f t="shared" ca="1" si="156"/>
        <v xml:space="preserve"> 0.139(L)</v>
      </c>
      <c r="CB52" s="62" t="str">
        <f t="shared" ca="1" si="156"/>
        <v xml:space="preserve"> 0.139(L)</v>
      </c>
      <c r="CC52" s="62" t="str">
        <f t="shared" ca="1" si="156"/>
        <v>0.020(V)</v>
      </c>
      <c r="CD52" s="62" t="str">
        <f t="shared" ca="1" si="156"/>
        <v xml:space="preserve"> 0.192(L)</v>
      </c>
      <c r="CE52" s="62" t="str">
        <f t="shared" ca="1" si="156"/>
        <v>0.021(V)</v>
      </c>
      <c r="CF52" s="62" t="str">
        <f t="shared" ca="1" si="156"/>
        <v xml:space="preserve"> 0.135(L)</v>
      </c>
      <c r="CG52" s="62" t="str">
        <f t="shared" ca="1" si="156"/>
        <v xml:space="preserve"> 0.192(L)</v>
      </c>
      <c r="CH52" s="62" t="str">
        <f t="shared" ca="1" si="156"/>
        <v>0.023(V)</v>
      </c>
      <c r="CI52" s="62" t="str">
        <f t="shared" ca="1" si="156"/>
        <v>0.023(V)</v>
      </c>
      <c r="CJ52" s="62" t="str">
        <f t="shared" ca="1" si="156"/>
        <v xml:space="preserve"> 0.121(L)</v>
      </c>
      <c r="CK52" s="62" t="str">
        <f t="shared" ca="1" si="156"/>
        <v xml:space="preserve"> 0.140(L)</v>
      </c>
      <c r="CL52" s="62" t="str">
        <f t="shared" ca="1" si="156"/>
        <v>0.023(V)</v>
      </c>
      <c r="CM52" s="62" t="str">
        <f t="shared" ca="1" si="156"/>
        <v xml:space="preserve"> 0.123(L)</v>
      </c>
      <c r="CN52" s="62" t="str">
        <f t="shared" ca="1" si="156"/>
        <v xml:space="preserve"> 0.124(L)</v>
      </c>
      <c r="CO52" s="123" t="s">
        <v>1051</v>
      </c>
      <c r="CP52" s="62" t="str">
        <f t="shared" ca="1" si="156"/>
        <v xml:space="preserve"> 0.123(L)</v>
      </c>
      <c r="CQ52" s="62" t="str">
        <f t="shared" ca="1" si="156"/>
        <v xml:space="preserve"> 0.529(L)</v>
      </c>
      <c r="CR52" s="62" t="str">
        <f t="shared" ca="1" si="156"/>
        <v>0.021(V)</v>
      </c>
      <c r="CS52" s="123" t="s">
        <v>1046</v>
      </c>
      <c r="CT52" s="62" t="str">
        <f t="shared" ca="1" si="156"/>
        <v xml:space="preserve"> 0.123(L)</v>
      </c>
      <c r="CU52" s="62" t="str">
        <f t="shared" ca="1" si="156"/>
        <v xml:space="preserve"> 0.123(L)</v>
      </c>
      <c r="CV52" s="62" t="str">
        <f t="shared" ca="1" si="156"/>
        <v xml:space="preserve"> 0.136(L)</v>
      </c>
      <c r="CW52" s="62" t="str">
        <f t="shared" ca="1" si="156"/>
        <v xml:space="preserve"> 0.132(L)</v>
      </c>
      <c r="CX52" s="62" t="str">
        <f t="shared" ca="1" si="156"/>
        <v xml:space="preserve"> 0.109(L)</v>
      </c>
      <c r="CY52" s="62" t="str">
        <f t="shared" ca="1" si="156"/>
        <v>0.015(V)</v>
      </c>
      <c r="CZ52" s="62" t="str">
        <f t="shared" ca="1" si="156"/>
        <v xml:space="preserve"> 0.136(L)</v>
      </c>
      <c r="DA52" s="62" t="str">
        <f t="shared" ca="1" si="156"/>
        <v xml:space="preserve"> 0.524(L)</v>
      </c>
      <c r="DB52" s="62" t="str">
        <f t="shared" ca="1" si="156"/>
        <v xml:space="preserve"> 0.615(L)</v>
      </c>
      <c r="DC52" s="62" t="str">
        <f t="shared" ca="1" si="156"/>
        <v xml:space="preserve"> 0.657(L)</v>
      </c>
      <c r="DD52" s="62" t="str">
        <f t="shared" ca="1" si="156"/>
        <v>0.024(V)</v>
      </c>
      <c r="DE52" s="62" t="str">
        <f t="shared" ca="1" si="156"/>
        <v xml:space="preserve"> 0.235(L)</v>
      </c>
      <c r="DF52" s="62" t="str">
        <f t="shared" ca="1" si="156"/>
        <v xml:space="preserve"> 0.450(L)</v>
      </c>
      <c r="DG52" s="62" t="str">
        <f t="shared" ca="1" si="156"/>
        <v xml:space="preserve"> 0.611(L)</v>
      </c>
      <c r="DH52" s="62" t="str">
        <f t="shared" ca="1" si="156"/>
        <v xml:space="preserve"> 0.618(L)</v>
      </c>
      <c r="DI52" s="62" t="str">
        <f t="shared" ca="1" si="156"/>
        <v xml:space="preserve"> 0.661(L)</v>
      </c>
      <c r="DJ52" s="62" t="str">
        <f t="shared" ca="1" si="156"/>
        <v>0.026(V)</v>
      </c>
      <c r="DK52" s="62" t="str">
        <f t="shared" ca="1" si="156"/>
        <v xml:space="preserve"> 0.675(L)</v>
      </c>
      <c r="DL52" s="62" t="str">
        <f t="shared" ca="1" si="156"/>
        <v xml:space="preserve"> 0.636(L)</v>
      </c>
      <c r="DM52" s="62" t="str">
        <f t="shared" ca="1" si="156"/>
        <v xml:space="preserve"> 0.637(L)</v>
      </c>
      <c r="DN52" s="62" t="str">
        <f t="shared" ca="1" si="156"/>
        <v>0.021(V)</v>
      </c>
      <c r="DO52" s="62" t="str">
        <f t="shared" ca="1" si="156"/>
        <v/>
      </c>
      <c r="DP52" s="62">
        <f t="shared" ca="1" si="156"/>
        <v>0.14941688746477172</v>
      </c>
      <c r="DQ52" s="62" t="str">
        <f t="shared" ca="1" si="156"/>
        <v xml:space="preserve"> 0.636(L)</v>
      </c>
      <c r="DR52" s="123">
        <v>0.14941688746477172</v>
      </c>
      <c r="DS52" s="62" t="str">
        <f t="shared" ca="1" si="156"/>
        <v>0.028(V)</v>
      </c>
      <c r="DT52" s="62" t="str">
        <f t="shared" ca="1" si="156"/>
        <v xml:space="preserve"> 0.637(L)</v>
      </c>
      <c r="DU52" s="62" t="str">
        <f t="shared" ca="1" si="156"/>
        <v>0.027(V)</v>
      </c>
      <c r="DV52" s="62" t="str">
        <f t="shared" ca="1" si="156"/>
        <v>0.026(V) 0.631(L)</v>
      </c>
      <c r="DW52" s="62" t="str">
        <f t="shared" ca="1" si="156"/>
        <v>0.025(V)</v>
      </c>
      <c r="DX52" s="62" t="str">
        <f t="shared" ca="1" si="156"/>
        <v xml:space="preserve"> 0.636(L)</v>
      </c>
      <c r="DY52" s="62" t="str">
        <f t="shared" ca="1" si="156"/>
        <v xml:space="preserve"> 0.621(L)</v>
      </c>
      <c r="DZ52" s="62" t="str">
        <f t="shared" ca="1" si="156"/>
        <v>0.026(V)</v>
      </c>
      <c r="EA52" s="62" t="str">
        <f t="shared" ca="1" si="156"/>
        <v>0.026(V)</v>
      </c>
      <c r="EB52" s="62" t="str">
        <f t="shared" ca="1" si="156"/>
        <v xml:space="preserve"> 0.620(L)</v>
      </c>
      <c r="EC52" s="62" t="str">
        <f t="shared" ref="EC52:GN52" ca="1" si="157">HLOOKUP(EC$10,INDIRECT(EC$11),43,FALSE)</f>
        <v xml:space="preserve"> 0.147(L)</v>
      </c>
      <c r="ED52" s="62" t="str">
        <f t="shared" ca="1" si="157"/>
        <v xml:space="preserve"> 0.156(L)</v>
      </c>
      <c r="EE52" s="62" t="str">
        <f t="shared" ca="1" si="157"/>
        <v xml:space="preserve"> 0.147(L)</v>
      </c>
      <c r="EF52" s="62" t="str">
        <f t="shared" ca="1" si="157"/>
        <v xml:space="preserve"> 0.147(L)</v>
      </c>
      <c r="EG52" s="62" t="str">
        <f t="shared" ca="1" si="157"/>
        <v xml:space="preserve"> 0.147(L)</v>
      </c>
      <c r="EH52" s="62" t="str">
        <f t="shared" ca="1" si="157"/>
        <v xml:space="preserve"> 0.147(L)</v>
      </c>
      <c r="EI52" s="62" t="str">
        <f t="shared" ca="1" si="157"/>
        <v>0.034(V)</v>
      </c>
      <c r="EJ52" s="62" t="str">
        <f t="shared" ca="1" si="157"/>
        <v>0.027(V)</v>
      </c>
      <c r="EK52" s="62" t="str">
        <f t="shared" ca="1" si="157"/>
        <v>0.034(V)</v>
      </c>
      <c r="EL52" s="62" t="str">
        <f t="shared" ca="1" si="157"/>
        <v>0.027(V)</v>
      </c>
      <c r="EM52" s="62" t="str">
        <f t="shared" ca="1" si="157"/>
        <v xml:space="preserve"> 0.157(L)</v>
      </c>
      <c r="EN52" s="62">
        <f t="shared" ca="1" si="157"/>
        <v>0.1474684</v>
      </c>
      <c r="EO52" s="123" t="s">
        <v>873</v>
      </c>
      <c r="EP52" s="62" t="str">
        <f t="shared" ca="1" si="157"/>
        <v xml:space="preserve"> 0.657(L)</v>
      </c>
      <c r="EQ52" s="62">
        <f t="shared" ca="1" si="157"/>
        <v>0.55992256735353685</v>
      </c>
      <c r="ER52" s="62" t="str">
        <f t="shared" ca="1" si="157"/>
        <v xml:space="preserve"> 0.620(L)</v>
      </c>
      <c r="ES52" s="62" t="str">
        <f t="shared" ca="1" si="157"/>
        <v>0.030(V)</v>
      </c>
      <c r="ET52" s="62" t="str">
        <f t="shared" ca="1" si="157"/>
        <v>0.027(V)</v>
      </c>
      <c r="EU52" s="62" t="str">
        <f t="shared" ca="1" si="157"/>
        <v>0.026(V)</v>
      </c>
      <c r="EV52" s="62">
        <f t="shared" ca="1" si="157"/>
        <v>0.56050676768069774</v>
      </c>
      <c r="EW52" s="62">
        <f t="shared" ca="1" si="157"/>
        <v>0.56541187595398124</v>
      </c>
      <c r="EX52" s="62">
        <f t="shared" ca="1" si="157"/>
        <v>0.56958572734549862</v>
      </c>
      <c r="EY52" s="62">
        <f t="shared" ca="1" si="157"/>
        <v>0.56635850561635104</v>
      </c>
      <c r="EZ52" s="62">
        <f t="shared" ca="1" si="157"/>
        <v>0.55027920588936252</v>
      </c>
      <c r="FA52" s="62">
        <f t="shared" ca="1" si="157"/>
        <v>0.52968074009702271</v>
      </c>
      <c r="FB52" s="62">
        <f t="shared" ca="1" si="157"/>
        <v>0.51528639831592316</v>
      </c>
      <c r="FC52" s="62">
        <f t="shared" ca="1" si="157"/>
        <v>0.49398284310453905</v>
      </c>
      <c r="FD52" s="62" t="str">
        <f t="shared" ca="1" si="157"/>
        <v>0.180(V)</v>
      </c>
      <c r="FE52" s="62" t="str">
        <f t="shared" ca="1" si="157"/>
        <v>0.044(V)</v>
      </c>
      <c r="FF52" s="62" t="str">
        <f t="shared" ca="1" si="157"/>
        <v>0.051(V) 0.575(L)</v>
      </c>
      <c r="FG52" s="62">
        <f t="shared" ca="1" si="157"/>
        <v>0.49284928498904224</v>
      </c>
      <c r="FH52" s="62">
        <f t="shared" ca="1" si="157"/>
        <v>0.50648705019182827</v>
      </c>
      <c r="FI52" s="62" t="str">
        <f t="shared" ca="1" si="157"/>
        <v>0.040(V)</v>
      </c>
      <c r="FJ52" s="62">
        <f t="shared" ca="1" si="157"/>
        <v>0.51837708067095412</v>
      </c>
      <c r="FK52" s="123" t="s">
        <v>876</v>
      </c>
      <c r="FL52" s="62">
        <f t="shared" ca="1" si="157"/>
        <v>0.52344040043903028</v>
      </c>
      <c r="FM52" s="123" t="s">
        <v>879</v>
      </c>
      <c r="FN52" s="62">
        <f t="shared" ca="1" si="157"/>
        <v>0.52224596141534274</v>
      </c>
      <c r="FO52" s="123" t="s">
        <v>882</v>
      </c>
      <c r="FP52" s="62">
        <f t="shared" ca="1" si="157"/>
        <v>0.51959435858769709</v>
      </c>
      <c r="FQ52" s="123" t="s">
        <v>884</v>
      </c>
      <c r="FR52" s="62">
        <f t="shared" ca="1" si="157"/>
        <v>0.51959408798916928</v>
      </c>
      <c r="FS52" s="62" t="str">
        <f t="shared" ca="1" si="157"/>
        <v>0.029(V)</v>
      </c>
      <c r="FT52" s="62" t="str">
        <f t="shared" ca="1" si="157"/>
        <v xml:space="preserve"> 0.683(L)</v>
      </c>
      <c r="FU52" s="62" t="str">
        <f t="shared" ca="1" si="157"/>
        <v>0.030(V)</v>
      </c>
      <c r="FV52" s="62" t="str">
        <f t="shared" ca="1" si="157"/>
        <v xml:space="preserve"> 0.680(L)</v>
      </c>
      <c r="FW52" s="62" t="str">
        <f t="shared" ca="1" si="157"/>
        <v xml:space="preserve"> 0.659(L)</v>
      </c>
      <c r="FX52" s="62" t="str">
        <f t="shared" ca="1" si="157"/>
        <v xml:space="preserve"> 0.672(L)</v>
      </c>
      <c r="FY52" s="62" t="str">
        <f t="shared" ca="1" si="157"/>
        <v>0.033(V)</v>
      </c>
      <c r="FZ52" s="62" t="str">
        <f t="shared" ca="1" si="157"/>
        <v xml:space="preserve"> 0.659(L)</v>
      </c>
      <c r="GA52" s="62" t="str">
        <f t="shared" ca="1" si="157"/>
        <v xml:space="preserve"> 0.634(L)</v>
      </c>
      <c r="GB52" s="62" t="str">
        <f t="shared" ca="1" si="157"/>
        <v xml:space="preserve"> 0.598(L)</v>
      </c>
      <c r="GC52" s="62" t="str">
        <f t="shared" ca="1" si="157"/>
        <v xml:space="preserve"> 0.681(L)</v>
      </c>
      <c r="GD52" s="62" t="str">
        <f t="shared" ca="1" si="157"/>
        <v>0.032(V)</v>
      </c>
      <c r="GE52" s="62" t="str">
        <f t="shared" ca="1" si="157"/>
        <v xml:space="preserve"> 0.676(L)</v>
      </c>
      <c r="GF52" s="62" t="str">
        <f t="shared" ca="1" si="157"/>
        <v xml:space="preserve"> 0.676(L)</v>
      </c>
      <c r="GG52" s="62" t="str">
        <f t="shared" ca="1" si="157"/>
        <v xml:space="preserve"> 0.641(L)</v>
      </c>
      <c r="GH52" s="62" t="str">
        <f t="shared" ca="1" si="157"/>
        <v>0.025(V)</v>
      </c>
      <c r="GI52" s="62" t="str">
        <f t="shared" ca="1" si="157"/>
        <v>0.024(V)</v>
      </c>
      <c r="GJ52" s="62" t="str">
        <f t="shared" ca="1" si="157"/>
        <v xml:space="preserve"> 0.676(L)</v>
      </c>
      <c r="GK52" s="62">
        <f t="shared" ca="1" si="157"/>
        <v>0.51959396067894803</v>
      </c>
      <c r="GL52" s="62">
        <f t="shared" ca="1" si="157"/>
        <v>0.5195910449564588</v>
      </c>
      <c r="GM52" s="62">
        <f t="shared" ca="1" si="157"/>
        <v>0.51958973337930459</v>
      </c>
      <c r="GN52" s="62">
        <f t="shared" ca="1" si="157"/>
        <v>0.14698842431760001</v>
      </c>
      <c r="GO52" s="62" t="str">
        <f t="shared" ref="GO52:HO52" ca="1" si="158">HLOOKUP(GO$10,INDIRECT(GO$11),43,FALSE)</f>
        <v xml:space="preserve"> 0.672(L)</v>
      </c>
      <c r="GP52" s="62" t="str">
        <f t="shared" ca="1" si="158"/>
        <v xml:space="preserve"> 0.620(L)</v>
      </c>
      <c r="GQ52" s="62" t="str">
        <f t="shared" ca="1" si="158"/>
        <v xml:space="preserve"> 0.620(L)</v>
      </c>
      <c r="GR52" s="62">
        <f t="shared" ca="1" si="158"/>
        <v>0.14467720000000001</v>
      </c>
      <c r="GS52" s="62" t="str">
        <f t="shared" ca="1" si="158"/>
        <v>0.027(V)</v>
      </c>
      <c r="GT52" s="62" t="str">
        <f t="shared" ca="1" si="158"/>
        <v xml:space="preserve"> 0.630(L)</v>
      </c>
      <c r="GU52" s="62" t="str">
        <f t="shared" ca="1" si="158"/>
        <v xml:space="preserve"> 0.653(L)</v>
      </c>
      <c r="GV52" s="62" t="str">
        <f t="shared" ca="1" si="158"/>
        <v xml:space="preserve"> 0.637(L)</v>
      </c>
      <c r="GW52" s="62" t="str">
        <f t="shared" ca="1" si="158"/>
        <v>0.026(V)</v>
      </c>
      <c r="GX52" s="62" t="str">
        <f t="shared" ca="1" si="158"/>
        <v>0.026(V)</v>
      </c>
      <c r="GY52" s="62" t="str">
        <f t="shared" ca="1" si="158"/>
        <v xml:space="preserve"> 0.657(L)</v>
      </c>
      <c r="GZ52" s="62" t="str">
        <f t="shared" ca="1" si="158"/>
        <v xml:space="preserve"> 0.658(L)</v>
      </c>
      <c r="HA52" s="62" t="str">
        <f t="shared" ca="1" si="158"/>
        <v xml:space="preserve"> 0.650(L)</v>
      </c>
      <c r="HB52" s="62" t="str">
        <f t="shared" ca="1" si="158"/>
        <v xml:space="preserve"> 0.623(L)</v>
      </c>
      <c r="HC52" s="62" t="str">
        <f t="shared" ca="1" si="158"/>
        <v xml:space="preserve"> 0.683(L)</v>
      </c>
      <c r="HD52" s="62" t="str">
        <f t="shared" ca="1" si="158"/>
        <v xml:space="preserve"> 0.620(L)</v>
      </c>
      <c r="HE52" s="62" t="str">
        <f t="shared" ca="1" si="158"/>
        <v xml:space="preserve"> 0.621(L)</v>
      </c>
      <c r="HF52" s="62" t="str">
        <f t="shared" ca="1" si="158"/>
        <v xml:space="preserve"> 0.621(L)</v>
      </c>
      <c r="HG52" s="62" t="str">
        <f t="shared" ca="1" si="158"/>
        <v xml:space="preserve"> 0.625(L)</v>
      </c>
      <c r="HH52" s="62" t="str">
        <f t="shared" ca="1" si="158"/>
        <v xml:space="preserve"> 0.234(L)</v>
      </c>
      <c r="HI52" s="62" t="str">
        <f t="shared" ca="1" si="158"/>
        <v xml:space="preserve"> 0.562(L)</v>
      </c>
      <c r="HJ52" s="62" t="str">
        <f t="shared" ca="1" si="158"/>
        <v xml:space="preserve"> 0.234(L)</v>
      </c>
      <c r="HK52" s="62" t="str">
        <f t="shared" ca="1" si="158"/>
        <v xml:space="preserve"> 0.422(L)</v>
      </c>
      <c r="HL52" s="62" t="str">
        <f t="shared" ca="1" si="158"/>
        <v xml:space="preserve"> 0.235(L)</v>
      </c>
      <c r="HM52" s="62" t="str">
        <f t="shared" ca="1" si="158"/>
        <v xml:space="preserve"> 0.573(L)</v>
      </c>
      <c r="HN52" s="62" t="str">
        <f t="shared" ca="1" si="158"/>
        <v xml:space="preserve"> 0.573(L)</v>
      </c>
      <c r="HO52" s="62" t="str">
        <f t="shared" ca="1" si="158"/>
        <v xml:space="preserve"> 0.618(L)</v>
      </c>
      <c r="HP52" s="62"/>
      <c r="HQ52" s="62"/>
      <c r="HR52" s="62"/>
      <c r="HS52" s="62"/>
      <c r="HT52" s="62"/>
      <c r="HU52" s="62"/>
      <c r="HV52" s="62"/>
      <c r="HW52" s="62"/>
      <c r="HX52" s="62"/>
      <c r="HY52" s="62"/>
      <c r="HZ52" s="62"/>
    </row>
    <row r="53" spans="1:234" s="44" customFormat="1" ht="12" customHeight="1" x14ac:dyDescent="0.15">
      <c r="A53" s="17" t="s">
        <v>564</v>
      </c>
      <c r="B53" s="16" t="s">
        <v>625</v>
      </c>
      <c r="C53" s="61" t="str">
        <f ca="1">HLOOKUP(C$10,INDIRECT(C$11),44,FALSE)</f>
        <v xml:space="preserve"> 0.555(L)</v>
      </c>
      <c r="D53" s="62" t="str">
        <f ca="1">HLOOKUP(D$10,INDIRECT(D$11),44,FALSE)</f>
        <v>0.016(V)</v>
      </c>
      <c r="E53" s="62" t="str">
        <f t="shared" ref="E53:BP53" ca="1" si="159">HLOOKUP(E$10,INDIRECT(E$11),44,FALSE)</f>
        <v xml:space="preserve"> 0.532(L)</v>
      </c>
      <c r="F53" s="62" t="str">
        <f t="shared" ca="1" si="159"/>
        <v xml:space="preserve"> 0.539(L)</v>
      </c>
      <c r="G53" s="62" t="str">
        <f t="shared" ca="1" si="159"/>
        <v xml:space="preserve"> 0.479(L)</v>
      </c>
      <c r="H53" s="62" t="str">
        <f t="shared" ca="1" si="159"/>
        <v xml:space="preserve"> 0.329(L)</v>
      </c>
      <c r="I53" s="62" t="str">
        <f t="shared" ca="1" si="159"/>
        <v xml:space="preserve"> 0.640(L)</v>
      </c>
      <c r="J53" s="62" t="str">
        <f t="shared" ca="1" si="159"/>
        <v>0.017(V)</v>
      </c>
      <c r="K53" s="62" t="str">
        <f t="shared" ca="1" si="159"/>
        <v>0.016(V)</v>
      </c>
      <c r="L53" s="62" t="str">
        <f t="shared" ca="1" si="159"/>
        <v xml:space="preserve"> 0.484(L)</v>
      </c>
      <c r="M53" s="62" t="str">
        <f t="shared" ca="1" si="159"/>
        <v xml:space="preserve"> 0.541(L)</v>
      </c>
      <c r="N53" s="62" t="str">
        <f t="shared" ca="1" si="159"/>
        <v>0.025(V)</v>
      </c>
      <c r="O53" s="62" t="str">
        <f t="shared" ca="1" si="159"/>
        <v xml:space="preserve"> 0.218(L)</v>
      </c>
      <c r="P53" s="62">
        <f t="shared" ca="1" si="159"/>
        <v>0.25487631388340737</v>
      </c>
      <c r="Q53" s="62" t="str">
        <f t="shared" ca="1" si="159"/>
        <v>0.019(V)</v>
      </c>
      <c r="R53" s="62" t="str">
        <f t="shared" ca="1" si="159"/>
        <v xml:space="preserve"> 0.200(L)</v>
      </c>
      <c r="S53" s="62" t="str">
        <f t="shared" ca="1" si="159"/>
        <v>0.020(V)</v>
      </c>
      <c r="T53" s="62" t="str">
        <f t="shared" ca="1" si="159"/>
        <v xml:space="preserve"> 0.234(L)</v>
      </c>
      <c r="U53" s="62" t="str">
        <f t="shared" ca="1" si="159"/>
        <v>0.022(V)</v>
      </c>
      <c r="V53" s="62" t="str">
        <f t="shared" ca="1" si="159"/>
        <v xml:space="preserve"> 0.583(L)</v>
      </c>
      <c r="W53" s="62" t="str">
        <f t="shared" ca="1" si="159"/>
        <v xml:space="preserve"> 0.583(L)</v>
      </c>
      <c r="X53" s="62" t="str">
        <f t="shared" ca="1" si="159"/>
        <v>0.019(V)</v>
      </c>
      <c r="Y53" s="62" t="str">
        <f t="shared" ca="1" si="159"/>
        <v xml:space="preserve"> 0.856(L)</v>
      </c>
      <c r="Z53" s="62" t="str">
        <f t="shared" ca="1" si="159"/>
        <v xml:space="preserve"> 0.652(L)</v>
      </c>
      <c r="AA53" s="62" t="str">
        <f t="shared" ca="1" si="159"/>
        <v xml:space="preserve"> 0.652(L)</v>
      </c>
      <c r="AB53" s="62" t="str">
        <f t="shared" ca="1" si="159"/>
        <v xml:space="preserve"> 0.599(L)</v>
      </c>
      <c r="AC53" s="123" t="s">
        <v>857</v>
      </c>
      <c r="AD53" s="62" t="str">
        <f t="shared" ca="1" si="159"/>
        <v>0.019(V)</v>
      </c>
      <c r="AE53" s="62" t="str">
        <f t="shared" ca="1" si="159"/>
        <v>0.025(V)</v>
      </c>
      <c r="AF53" s="62">
        <f t="shared" ca="1" si="159"/>
        <v>0.34136309879198035</v>
      </c>
      <c r="AG53" s="62" t="str">
        <f t="shared" ca="1" si="159"/>
        <v>0.016(V)</v>
      </c>
      <c r="AH53" s="62" t="str">
        <f t="shared" ca="1" si="159"/>
        <v xml:space="preserve"> 0.258(L)</v>
      </c>
      <c r="AI53" s="62" t="str">
        <f t="shared" ca="1" si="159"/>
        <v>0.020(V)</v>
      </c>
      <c r="AJ53" s="62" t="str">
        <f t="shared" ca="1" si="159"/>
        <v xml:space="preserve"> 0.577(L)</v>
      </c>
      <c r="AK53" s="62" t="str">
        <f t="shared" ca="1" si="159"/>
        <v>0.013(V) 0.334(L)</v>
      </c>
      <c r="AL53" s="62" t="str">
        <f t="shared" ca="1" si="159"/>
        <v>0.019(V)</v>
      </c>
      <c r="AM53" s="62">
        <f t="shared" ca="1" si="159"/>
        <v>0.60831243703453952</v>
      </c>
      <c r="AN53" s="62" t="str">
        <f t="shared" ca="1" si="159"/>
        <v>0.013(V)</v>
      </c>
      <c r="AO53" s="62" t="str">
        <f t="shared" ca="1" si="159"/>
        <v>0.011(V)</v>
      </c>
      <c r="AP53" s="62" t="str">
        <f t="shared" ca="1" si="159"/>
        <v xml:space="preserve"> 0.639(L)</v>
      </c>
      <c r="AQ53" s="62">
        <f t="shared" ca="1" si="159"/>
        <v>1.3852919699723421</v>
      </c>
      <c r="AR53" s="62">
        <f t="shared" ca="1" si="159"/>
        <v>1.3852919699723421</v>
      </c>
      <c r="AS53" s="62" t="str">
        <f t="shared" ca="1" si="159"/>
        <v>0.014(V)</v>
      </c>
      <c r="AT53" s="62" t="str">
        <f t="shared" ca="1" si="159"/>
        <v>0.015(V)</v>
      </c>
      <c r="AU53" s="62" t="str">
        <f t="shared" ca="1" si="159"/>
        <v xml:space="preserve"> 0.544(L)</v>
      </c>
      <c r="AV53" s="62" t="str">
        <f t="shared" ca="1" si="159"/>
        <v>0.019(V)</v>
      </c>
      <c r="AW53" s="62">
        <f t="shared" ca="1" si="159"/>
        <v>1.3827492812731212</v>
      </c>
      <c r="AX53" s="62">
        <f t="shared" ca="1" si="159"/>
        <v>1.3790901393394721</v>
      </c>
      <c r="AY53" s="62" t="str">
        <f t="shared" ca="1" si="159"/>
        <v>0.012(V)</v>
      </c>
      <c r="AZ53" s="62" t="str">
        <f t="shared" ca="1" si="159"/>
        <v/>
      </c>
      <c r="BA53" s="62" t="str">
        <f t="shared" ca="1" si="159"/>
        <v xml:space="preserve"> 0.480(L)</v>
      </c>
      <c r="BB53" s="123" t="s">
        <v>1044</v>
      </c>
      <c r="BC53" s="62" t="str">
        <f t="shared" ca="1" si="159"/>
        <v/>
      </c>
      <c r="BD53" s="123" t="s">
        <v>863</v>
      </c>
      <c r="BE53" s="62" t="str">
        <f t="shared" ca="1" si="159"/>
        <v xml:space="preserve"> 0.855(L)</v>
      </c>
      <c r="BF53" s="62" t="str">
        <f t="shared" ca="1" si="159"/>
        <v xml:space="preserve"> 0.445(L)</v>
      </c>
      <c r="BG53" s="62" t="str">
        <f t="shared" ca="1" si="159"/>
        <v xml:space="preserve"> 0.445(L)</v>
      </c>
      <c r="BH53" s="62" t="str">
        <f t="shared" ca="1" si="159"/>
        <v xml:space="preserve"> 0.445(L)</v>
      </c>
      <c r="BI53" s="62" t="str">
        <f t="shared" ca="1" si="159"/>
        <v xml:space="preserve"> 0.645(L)</v>
      </c>
      <c r="BJ53" s="62" t="str">
        <f t="shared" ca="1" si="159"/>
        <v xml:space="preserve"> 0.847(L)</v>
      </c>
      <c r="BK53" s="62" t="str">
        <f t="shared" ca="1" si="159"/>
        <v xml:space="preserve"> 0.868(L)</v>
      </c>
      <c r="BL53" s="62" t="str">
        <f t="shared" ca="1" si="159"/>
        <v>0.017(V)</v>
      </c>
      <c r="BM53" s="62" t="str">
        <f t="shared" ca="1" si="159"/>
        <v>0.018(V)</v>
      </c>
      <c r="BN53" s="62" t="str">
        <f t="shared" ca="1" si="159"/>
        <v xml:space="preserve"> 0.649(L)</v>
      </c>
      <c r="BO53" s="123" t="s">
        <v>1044</v>
      </c>
      <c r="BP53" s="62" t="str">
        <f t="shared" ca="1" si="159"/>
        <v xml:space="preserve"> 0.615(L)</v>
      </c>
      <c r="BQ53" s="62" t="str">
        <f t="shared" ref="BQ53:EB53" ca="1" si="160">HLOOKUP(BQ$10,INDIRECT(BQ$11),44,FALSE)</f>
        <v xml:space="preserve"> 0.615(L)</v>
      </c>
      <c r="BR53" s="62" t="str">
        <f t="shared" ca="1" si="160"/>
        <v>0.018(V)</v>
      </c>
      <c r="BS53" s="62" t="str">
        <f t="shared" ca="1" si="160"/>
        <v>0.018(V)</v>
      </c>
      <c r="BT53" s="62" t="str">
        <f t="shared" ca="1" si="160"/>
        <v>0.019(V)</v>
      </c>
      <c r="BU53" s="62" t="str">
        <f t="shared" ca="1" si="160"/>
        <v xml:space="preserve"> 0.479(L)</v>
      </c>
      <c r="BV53" s="62" t="str">
        <f t="shared" ca="1" si="160"/>
        <v xml:space="preserve"> 0.479(L)</v>
      </c>
      <c r="BW53" s="123" t="s">
        <v>871</v>
      </c>
      <c r="BX53" s="62" t="str">
        <f t="shared" ca="1" si="160"/>
        <v>0.012(V)</v>
      </c>
      <c r="BY53" s="62" t="str">
        <f t="shared" ca="1" si="160"/>
        <v xml:space="preserve"> 0.345(L)</v>
      </c>
      <c r="BZ53" s="62" t="str">
        <f t="shared" ca="1" si="160"/>
        <v xml:space="preserve"> 0.548(L)</v>
      </c>
      <c r="CA53" s="62" t="str">
        <f t="shared" ca="1" si="160"/>
        <v xml:space="preserve"> 0.374(L)</v>
      </c>
      <c r="CB53" s="62" t="str">
        <f t="shared" ca="1" si="160"/>
        <v xml:space="preserve"> 0.374(L)</v>
      </c>
      <c r="CC53" s="62" t="str">
        <f t="shared" ca="1" si="160"/>
        <v>0.012(V)</v>
      </c>
      <c r="CD53" s="62" t="str">
        <f t="shared" ca="1" si="160"/>
        <v xml:space="preserve"> 0.583(L)</v>
      </c>
      <c r="CE53" s="62" t="str">
        <f t="shared" ca="1" si="160"/>
        <v>0.012(V)</v>
      </c>
      <c r="CF53" s="62" t="str">
        <f t="shared" ca="1" si="160"/>
        <v xml:space="preserve"> 0.606(L)</v>
      </c>
      <c r="CG53" s="62" t="str">
        <f t="shared" ca="1" si="160"/>
        <v xml:space="preserve"> 0.583(L)</v>
      </c>
      <c r="CH53" s="62" t="str">
        <f t="shared" ca="1" si="160"/>
        <v>0.011(V)</v>
      </c>
      <c r="CI53" s="62" t="str">
        <f t="shared" ca="1" si="160"/>
        <v>0.012(V)</v>
      </c>
      <c r="CJ53" s="62" t="str">
        <f t="shared" ca="1" si="160"/>
        <v xml:space="preserve"> 0.434(L)</v>
      </c>
      <c r="CK53" s="62" t="str">
        <f t="shared" ca="1" si="160"/>
        <v xml:space="preserve"> 0.338(L)</v>
      </c>
      <c r="CL53" s="62" t="str">
        <f t="shared" ca="1" si="160"/>
        <v>0.012(V)</v>
      </c>
      <c r="CM53" s="62" t="str">
        <f t="shared" ca="1" si="160"/>
        <v xml:space="preserve"> 0.471(L)</v>
      </c>
      <c r="CN53" s="62" t="str">
        <f t="shared" ca="1" si="160"/>
        <v xml:space="preserve"> 0.674(L)</v>
      </c>
      <c r="CO53" s="123" t="s">
        <v>1052</v>
      </c>
      <c r="CP53" s="62" t="str">
        <f t="shared" ca="1" si="160"/>
        <v xml:space="preserve"> 0.471(L)</v>
      </c>
      <c r="CQ53" s="62" t="str">
        <f t="shared" ca="1" si="160"/>
        <v xml:space="preserve"> 0.589(L)</v>
      </c>
      <c r="CR53" s="62" t="str">
        <f t="shared" ca="1" si="160"/>
        <v>0.013(V)</v>
      </c>
      <c r="CS53" s="123" t="s">
        <v>1047</v>
      </c>
      <c r="CT53" s="62" t="str">
        <f t="shared" ca="1" si="160"/>
        <v xml:space="preserve"> 0.471(L)</v>
      </c>
      <c r="CU53" s="62" t="str">
        <f t="shared" ca="1" si="160"/>
        <v xml:space="preserve"> 0.467(L)</v>
      </c>
      <c r="CV53" s="62" t="str">
        <f t="shared" ca="1" si="160"/>
        <v xml:space="preserve"> 0.331(L)</v>
      </c>
      <c r="CW53" s="62" t="str">
        <f t="shared" ca="1" si="160"/>
        <v xml:space="preserve"> 0.382(L)</v>
      </c>
      <c r="CX53" s="62" t="str">
        <f t="shared" ca="1" si="160"/>
        <v xml:space="preserve"> 0.293(L)</v>
      </c>
      <c r="CY53" s="62" t="str">
        <f t="shared" ca="1" si="160"/>
        <v>0.010(V)</v>
      </c>
      <c r="CZ53" s="62" t="str">
        <f t="shared" ca="1" si="160"/>
        <v xml:space="preserve"> 0.331(L)</v>
      </c>
      <c r="DA53" s="62" t="str">
        <f t="shared" ca="1" si="160"/>
        <v xml:space="preserve"> 0.588(L)</v>
      </c>
      <c r="DB53" s="62" t="str">
        <f t="shared" ca="1" si="160"/>
        <v xml:space="preserve"> 0.649(L)</v>
      </c>
      <c r="DC53" s="62" t="str">
        <f t="shared" ca="1" si="160"/>
        <v xml:space="preserve"> 0.266(L)</v>
      </c>
      <c r="DD53" s="62" t="str">
        <f t="shared" ca="1" si="160"/>
        <v>0.012(V)</v>
      </c>
      <c r="DE53" s="62" t="str">
        <f t="shared" ca="1" si="160"/>
        <v xml:space="preserve"> 0.567(L)</v>
      </c>
      <c r="DF53" s="62" t="str">
        <f t="shared" ca="1" si="160"/>
        <v xml:space="preserve"> 0.587(L)</v>
      </c>
      <c r="DG53" s="62" t="str">
        <f t="shared" ca="1" si="160"/>
        <v xml:space="preserve"> 0.649(L)</v>
      </c>
      <c r="DH53" s="62" t="str">
        <f t="shared" ca="1" si="160"/>
        <v xml:space="preserve"> 0.649(L)</v>
      </c>
      <c r="DI53" s="62" t="str">
        <f t="shared" ca="1" si="160"/>
        <v xml:space="preserve"> 0.229(L)</v>
      </c>
      <c r="DJ53" s="62" t="str">
        <f t="shared" ca="1" si="160"/>
        <v>0.013(V)</v>
      </c>
      <c r="DK53" s="62" t="str">
        <f t="shared" ca="1" si="160"/>
        <v xml:space="preserve"> 0.279(L)</v>
      </c>
      <c r="DL53" s="62" t="str">
        <f t="shared" ca="1" si="160"/>
        <v xml:space="preserve"> 0.511(L)</v>
      </c>
      <c r="DM53" s="62" t="str">
        <f t="shared" ca="1" si="160"/>
        <v xml:space="preserve"> 0.560(L)</v>
      </c>
      <c r="DN53" s="62" t="str">
        <f t="shared" ca="1" si="160"/>
        <v>0.011(V)</v>
      </c>
      <c r="DO53" s="62" t="str">
        <f t="shared" ca="1" si="160"/>
        <v/>
      </c>
      <c r="DP53" s="62">
        <f t="shared" ca="1" si="160"/>
        <v>0.7810702257638924</v>
      </c>
      <c r="DQ53" s="62" t="str">
        <f t="shared" ca="1" si="160"/>
        <v xml:space="preserve"> 0.510(L)</v>
      </c>
      <c r="DR53" s="123">
        <v>0.7810702257638924</v>
      </c>
      <c r="DS53" s="62" t="str">
        <f t="shared" ca="1" si="160"/>
        <v>0.015(V)</v>
      </c>
      <c r="DT53" s="62" t="str">
        <f t="shared" ca="1" si="160"/>
        <v xml:space="preserve"> 0.560(L)</v>
      </c>
      <c r="DU53" s="62" t="str">
        <f t="shared" ca="1" si="160"/>
        <v>0.016(V)</v>
      </c>
      <c r="DV53" s="62" t="str">
        <f t="shared" ca="1" si="160"/>
        <v>0.018(V) 0.611(L)</v>
      </c>
      <c r="DW53" s="62" t="str">
        <f t="shared" ca="1" si="160"/>
        <v>0.018(V)</v>
      </c>
      <c r="DX53" s="62" t="str">
        <f t="shared" ca="1" si="160"/>
        <v xml:space="preserve"> 0.510(L)</v>
      </c>
      <c r="DY53" s="62" t="str">
        <f t="shared" ca="1" si="160"/>
        <v xml:space="preserve"> 0.671(L)</v>
      </c>
      <c r="DZ53" s="62" t="str">
        <f t="shared" ca="1" si="160"/>
        <v>0.018(V)</v>
      </c>
      <c r="EA53" s="62" t="str">
        <f t="shared" ca="1" si="160"/>
        <v>0.018(V)</v>
      </c>
      <c r="EB53" s="62" t="str">
        <f t="shared" ca="1" si="160"/>
        <v xml:space="preserve"> 0.716(L)</v>
      </c>
      <c r="EC53" s="62" t="str">
        <f t="shared" ref="EC53:GN53" ca="1" si="161">HLOOKUP(EC$10,INDIRECT(EC$11),44,FALSE)</f>
        <v xml:space="preserve"> 0.476(L)</v>
      </c>
      <c r="ED53" s="62" t="str">
        <f t="shared" ca="1" si="161"/>
        <v xml:space="preserve"> 1.033(L)</v>
      </c>
      <c r="EE53" s="62" t="str">
        <f t="shared" ca="1" si="161"/>
        <v xml:space="preserve"> 0.484(L)</v>
      </c>
      <c r="EF53" s="62" t="str">
        <f t="shared" ca="1" si="161"/>
        <v xml:space="preserve"> 0.484(L)</v>
      </c>
      <c r="EG53" s="62" t="str">
        <f t="shared" ca="1" si="161"/>
        <v xml:space="preserve"> 0.484(L)</v>
      </c>
      <c r="EH53" s="62" t="str">
        <f t="shared" ca="1" si="161"/>
        <v xml:space="preserve"> 0.484(L)</v>
      </c>
      <c r="EI53" s="62" t="str">
        <f t="shared" ca="1" si="161"/>
        <v>0.023(V)</v>
      </c>
      <c r="EJ53" s="62" t="str">
        <f t="shared" ca="1" si="161"/>
        <v>0.019(V)</v>
      </c>
      <c r="EK53" s="62" t="str">
        <f t="shared" ca="1" si="161"/>
        <v>0.023(V)</v>
      </c>
      <c r="EL53" s="62" t="str">
        <f t="shared" ca="1" si="161"/>
        <v>0.019(V)</v>
      </c>
      <c r="EM53" s="62" t="str">
        <f t="shared" ca="1" si="161"/>
        <v xml:space="preserve"> 0.868(L)</v>
      </c>
      <c r="EN53" s="62" t="str">
        <f t="shared" ca="1" si="161"/>
        <v/>
      </c>
      <c r="EO53" s="123" t="s">
        <v>874</v>
      </c>
      <c r="EP53" s="62" t="str">
        <f t="shared" ca="1" si="161"/>
        <v xml:space="preserve"> 0.291(L)</v>
      </c>
      <c r="EQ53" s="62">
        <f t="shared" ca="1" si="161"/>
        <v>0.53845155693434044</v>
      </c>
      <c r="ER53" s="62" t="str">
        <f t="shared" ca="1" si="161"/>
        <v xml:space="preserve"> 0.740(L)</v>
      </c>
      <c r="ES53" s="62" t="str">
        <f t="shared" ca="1" si="161"/>
        <v>0.021(V)</v>
      </c>
      <c r="ET53" s="62" t="str">
        <f t="shared" ca="1" si="161"/>
        <v>0.019(V)</v>
      </c>
      <c r="EU53" s="62" t="str">
        <f t="shared" ca="1" si="161"/>
        <v>0.018(V)</v>
      </c>
      <c r="EV53" s="62">
        <f t="shared" ca="1" si="161"/>
        <v>0.52970421037669002</v>
      </c>
      <c r="EW53" s="62">
        <f t="shared" ca="1" si="161"/>
        <v>0.45364779048330123</v>
      </c>
      <c r="EX53" s="62">
        <f t="shared" ca="1" si="161"/>
        <v>0.35931324073481441</v>
      </c>
      <c r="EY53" s="62">
        <f t="shared" ca="1" si="161"/>
        <v>0.27517869523693694</v>
      </c>
      <c r="EZ53" s="62">
        <f t="shared" ca="1" si="161"/>
        <v>0.21396670340967744</v>
      </c>
      <c r="FA53" s="62">
        <f t="shared" ca="1" si="161"/>
        <v>0.18224456892577251</v>
      </c>
      <c r="FB53" s="62">
        <f t="shared" ca="1" si="161"/>
        <v>0.16833810399098262</v>
      </c>
      <c r="FC53" s="62">
        <f t="shared" ca="1" si="161"/>
        <v>0.15345426813135482</v>
      </c>
      <c r="FD53" s="62" t="str">
        <f t="shared" ca="1" si="161"/>
        <v>0.009(V)</v>
      </c>
      <c r="FE53" s="62" t="str">
        <f t="shared" ca="1" si="161"/>
        <v>0.022(V)</v>
      </c>
      <c r="FF53" s="62" t="str">
        <f t="shared" ca="1" si="161"/>
        <v>0.021(V) 0.094(L)</v>
      </c>
      <c r="FG53" s="62">
        <f t="shared" ca="1" si="161"/>
        <v>0.15147299540815637</v>
      </c>
      <c r="FH53" s="62">
        <f t="shared" ca="1" si="161"/>
        <v>0.1789305005485943</v>
      </c>
      <c r="FI53" s="62" t="str">
        <f t="shared" ca="1" si="161"/>
        <v>0.019(V)</v>
      </c>
      <c r="FJ53" s="62">
        <f t="shared" ca="1" si="161"/>
        <v>0.23304157078018783</v>
      </c>
      <c r="FK53" s="123" t="s">
        <v>877</v>
      </c>
      <c r="FL53" s="62">
        <f t="shared" ca="1" si="161"/>
        <v>0.29607544474812342</v>
      </c>
      <c r="FM53" s="123" t="s">
        <v>880</v>
      </c>
      <c r="FN53" s="62">
        <f t="shared" ca="1" si="161"/>
        <v>0.3671647963027887</v>
      </c>
      <c r="FO53" s="123" t="s">
        <v>863</v>
      </c>
      <c r="FP53" s="62">
        <f t="shared" ca="1" si="161"/>
        <v>0.4243237919742604</v>
      </c>
      <c r="FQ53" s="123" t="s">
        <v>885</v>
      </c>
      <c r="FR53" s="62">
        <f t="shared" ca="1" si="161"/>
        <v>0.42432441011634964</v>
      </c>
      <c r="FS53" s="62" t="str">
        <f t="shared" ca="1" si="161"/>
        <v>0.014(V)</v>
      </c>
      <c r="FT53" s="62" t="str">
        <f t="shared" ca="1" si="161"/>
        <v xml:space="preserve"> 0.179(L)</v>
      </c>
      <c r="FU53" s="62" t="str">
        <f t="shared" ca="1" si="161"/>
        <v>0.015(V)</v>
      </c>
      <c r="FV53" s="62" t="str">
        <f t="shared" ca="1" si="161"/>
        <v xml:space="preserve"> 0.161(L)</v>
      </c>
      <c r="FW53" s="62" t="str">
        <f t="shared" ca="1" si="161"/>
        <v xml:space="preserve"> 0.138(L)</v>
      </c>
      <c r="FX53" s="62" t="str">
        <f t="shared" ca="1" si="161"/>
        <v xml:space="preserve"> 0.161(L)</v>
      </c>
      <c r="FY53" s="62" t="str">
        <f t="shared" ca="1" si="161"/>
        <v>0.016(V)</v>
      </c>
      <c r="FZ53" s="62" t="str">
        <f t="shared" ca="1" si="161"/>
        <v xml:space="preserve"> 0.139(L)</v>
      </c>
      <c r="GA53" s="62" t="str">
        <f t="shared" ca="1" si="161"/>
        <v xml:space="preserve"> 0.119(L)</v>
      </c>
      <c r="GB53" s="62" t="str">
        <f t="shared" ca="1" si="161"/>
        <v xml:space="preserve"> 0.103(L)</v>
      </c>
      <c r="GC53" s="62" t="str">
        <f t="shared" ca="1" si="161"/>
        <v xml:space="preserve"> 0.182(L)</v>
      </c>
      <c r="GD53" s="62" t="str">
        <f t="shared" ca="1" si="161"/>
        <v>0.014(V)</v>
      </c>
      <c r="GE53" s="62" t="str">
        <f t="shared" ca="1" si="161"/>
        <v xml:space="preserve"> 0.179(L)</v>
      </c>
      <c r="GF53" s="62" t="str">
        <f t="shared" ca="1" si="161"/>
        <v xml:space="preserve"> 0.179(L)</v>
      </c>
      <c r="GG53" s="62" t="str">
        <f t="shared" ca="1" si="161"/>
        <v xml:space="preserve"> 0.184(L)</v>
      </c>
      <c r="GH53" s="62" t="str">
        <f t="shared" ca="1" si="161"/>
        <v>0.015(V)</v>
      </c>
      <c r="GI53" s="62" t="str">
        <f t="shared" ca="1" si="161"/>
        <v>0.013(V)</v>
      </c>
      <c r="GJ53" s="62" t="str">
        <f t="shared" ca="1" si="161"/>
        <v xml:space="preserve"> 0.280(L)</v>
      </c>
      <c r="GK53" s="62">
        <f t="shared" ca="1" si="161"/>
        <v>0.42432470093792235</v>
      </c>
      <c r="GL53" s="62">
        <f t="shared" ca="1" si="161"/>
        <v>0.42400495799470317</v>
      </c>
      <c r="GM53" s="62">
        <f t="shared" ca="1" si="161"/>
        <v>0.4237964265063251</v>
      </c>
      <c r="GN53" s="62" t="str">
        <f t="shared" ca="1" si="161"/>
        <v/>
      </c>
      <c r="GO53" s="62" t="str">
        <f t="shared" ref="GO53:HO53" ca="1" si="162">HLOOKUP(GO$10,INDIRECT(GO$11),44,FALSE)</f>
        <v xml:space="preserve"> 0.188(L)</v>
      </c>
      <c r="GP53" s="62" t="str">
        <f t="shared" ca="1" si="162"/>
        <v xml:space="preserve"> 0.716(L)</v>
      </c>
      <c r="GQ53" s="62" t="str">
        <f t="shared" ca="1" si="162"/>
        <v xml:space="preserve"> 0.740(L)</v>
      </c>
      <c r="GR53" s="62" t="str">
        <f t="shared" ca="1" si="162"/>
        <v/>
      </c>
      <c r="GS53" s="62" t="str">
        <f t="shared" ca="1" si="162"/>
        <v>0.017(V)</v>
      </c>
      <c r="GT53" s="62" t="str">
        <f t="shared" ca="1" si="162"/>
        <v xml:space="preserve"> 0.623(L)</v>
      </c>
      <c r="GU53" s="62" t="str">
        <f t="shared" ca="1" si="162"/>
        <v xml:space="preserve"> 0.427(L)</v>
      </c>
      <c r="GV53" s="62" t="str">
        <f t="shared" ca="1" si="162"/>
        <v xml:space="preserve"> 0.332(L)</v>
      </c>
      <c r="GW53" s="62" t="str">
        <f t="shared" ca="1" si="162"/>
        <v>0.018(V)</v>
      </c>
      <c r="GX53" s="62" t="str">
        <f t="shared" ca="1" si="162"/>
        <v>0.018(V)</v>
      </c>
      <c r="GY53" s="62" t="str">
        <f t="shared" ca="1" si="162"/>
        <v xml:space="preserve"> 0.292(L)</v>
      </c>
      <c r="GZ53" s="62" t="str">
        <f t="shared" ca="1" si="162"/>
        <v xml:space="preserve"> 0.280(L)</v>
      </c>
      <c r="HA53" s="62" t="str">
        <f t="shared" ca="1" si="162"/>
        <v xml:space="preserve"> 0.183(L)</v>
      </c>
      <c r="HB53" s="62" t="str">
        <f t="shared" ca="1" si="162"/>
        <v xml:space="preserve"> 0.720(L)</v>
      </c>
      <c r="HC53" s="62" t="str">
        <f t="shared" ca="1" si="162"/>
        <v xml:space="preserve"> 0.197(L)</v>
      </c>
      <c r="HD53" s="62" t="str">
        <f t="shared" ca="1" si="162"/>
        <v xml:space="preserve"> 0.740(L)</v>
      </c>
      <c r="HE53" s="62" t="str">
        <f t="shared" ca="1" si="162"/>
        <v xml:space="preserve"> 0.696(L)</v>
      </c>
      <c r="HF53" s="62" t="str">
        <f t="shared" ca="1" si="162"/>
        <v xml:space="preserve"> 0.696(L)</v>
      </c>
      <c r="HG53" s="62" t="str">
        <f t="shared" ca="1" si="162"/>
        <v xml:space="preserve"> 0.649(L)</v>
      </c>
      <c r="HH53" s="62" t="str">
        <f t="shared" ca="1" si="162"/>
        <v xml:space="preserve"> 0.452(L)</v>
      </c>
      <c r="HI53" s="62" t="str">
        <f t="shared" ca="1" si="162"/>
        <v xml:space="preserve"> 0.652(L)</v>
      </c>
      <c r="HJ53" s="62" t="str">
        <f t="shared" ca="1" si="162"/>
        <v xml:space="preserve"> 0.451(L)</v>
      </c>
      <c r="HK53" s="62" t="str">
        <f t="shared" ca="1" si="162"/>
        <v xml:space="preserve"> 0.626(L)</v>
      </c>
      <c r="HL53" s="62" t="str">
        <f t="shared" ca="1" si="162"/>
        <v xml:space="preserve"> 0.727(L)</v>
      </c>
      <c r="HM53" s="62" t="str">
        <f t="shared" ca="1" si="162"/>
        <v xml:space="preserve"> 0.651(L)</v>
      </c>
      <c r="HN53" s="62" t="str">
        <f t="shared" ca="1" si="162"/>
        <v xml:space="preserve"> 0.650(L)</v>
      </c>
      <c r="HO53" s="62" t="str">
        <f t="shared" ca="1" si="162"/>
        <v xml:space="preserve"> 0.649(L)</v>
      </c>
      <c r="HP53" s="62"/>
      <c r="HQ53" s="62"/>
      <c r="HR53" s="62"/>
      <c r="HS53" s="62"/>
      <c r="HT53" s="62"/>
      <c r="HU53" s="62"/>
      <c r="HV53" s="62"/>
      <c r="HW53" s="62"/>
      <c r="HX53" s="62"/>
      <c r="HY53" s="62"/>
      <c r="HZ53" s="62"/>
    </row>
    <row r="54" spans="1:234" s="44" customFormat="1" ht="12" customHeight="1" x14ac:dyDescent="0.15">
      <c r="A54" s="17" t="s">
        <v>567</v>
      </c>
      <c r="B54" s="16" t="s">
        <v>626</v>
      </c>
      <c r="C54" s="56">
        <f ca="1">HLOOKUP(C$10,INDIRECT(C$11),45,FALSE)</f>
        <v>27.26463</v>
      </c>
      <c r="D54" s="59">
        <f ca="1">HLOOKUP(D$10,INDIRECT(D$11),45,FALSE)</f>
        <v>0</v>
      </c>
      <c r="E54" s="59">
        <f t="shared" ref="E54:BP54" ca="1" si="163">HLOOKUP(E$10,INDIRECT(E$11),45,FALSE)</f>
        <v>27.04485</v>
      </c>
      <c r="F54" s="59">
        <f t="shared" ca="1" si="163"/>
        <v>28.715450000000001</v>
      </c>
      <c r="G54" s="59">
        <f t="shared" ca="1" si="163"/>
        <v>27.69258</v>
      </c>
      <c r="H54" s="59">
        <f t="shared" ca="1" si="163"/>
        <v>29.537320000000001</v>
      </c>
      <c r="I54" s="59">
        <f t="shared" ca="1" si="163"/>
        <v>33.353110000000001</v>
      </c>
      <c r="J54" s="59">
        <f t="shared" ca="1" si="163"/>
        <v>0</v>
      </c>
      <c r="K54" s="59">
        <f t="shared" ca="1" si="163"/>
        <v>0</v>
      </c>
      <c r="L54" s="59">
        <f t="shared" ca="1" si="163"/>
        <v>25.495709999999999</v>
      </c>
      <c r="M54" s="59">
        <f t="shared" ca="1" si="163"/>
        <v>28.652000000000001</v>
      </c>
      <c r="N54" s="59">
        <f t="shared" ca="1" si="163"/>
        <v>0</v>
      </c>
      <c r="O54" s="59">
        <f t="shared" ca="1" si="163"/>
        <v>29.756799999999998</v>
      </c>
      <c r="P54" s="59">
        <f t="shared" ca="1" si="163"/>
        <v>19.358470000000001</v>
      </c>
      <c r="Q54" s="59">
        <f t="shared" ca="1" si="163"/>
        <v>0</v>
      </c>
      <c r="R54" s="59">
        <f t="shared" ca="1" si="163"/>
        <v>25.870290000000001</v>
      </c>
      <c r="S54" s="59">
        <f t="shared" ca="1" si="163"/>
        <v>0</v>
      </c>
      <c r="T54" s="59">
        <f t="shared" ca="1" si="163"/>
        <v>35.756889999999999</v>
      </c>
      <c r="U54" s="59">
        <f t="shared" ca="1" si="163"/>
        <v>0</v>
      </c>
      <c r="V54" s="59">
        <f t="shared" ca="1" si="163"/>
        <v>55.596049999999998</v>
      </c>
      <c r="W54" s="59">
        <f t="shared" ca="1" si="163"/>
        <v>55.596040000000002</v>
      </c>
      <c r="X54" s="59">
        <f t="shared" ca="1" si="163"/>
        <v>0</v>
      </c>
      <c r="Y54" s="59">
        <f t="shared" ca="1" si="163"/>
        <v>30.65053</v>
      </c>
      <c r="Z54" s="59">
        <f t="shared" ca="1" si="163"/>
        <v>69.376360000000005</v>
      </c>
      <c r="AA54" s="59">
        <f t="shared" ca="1" si="163"/>
        <v>69.376360000000005</v>
      </c>
      <c r="AB54" s="59">
        <f t="shared" ca="1" si="163"/>
        <v>30.48677</v>
      </c>
      <c r="AC54" s="59">
        <f t="shared" ca="1" si="163"/>
        <v>61.283560000000001</v>
      </c>
      <c r="AD54" s="59">
        <f t="shared" ca="1" si="163"/>
        <v>0</v>
      </c>
      <c r="AE54" s="59">
        <f t="shared" ca="1" si="163"/>
        <v>0</v>
      </c>
      <c r="AF54" s="59">
        <f t="shared" ca="1" si="163"/>
        <v>18.238289999999999</v>
      </c>
      <c r="AG54" s="59">
        <f t="shared" ca="1" si="163"/>
        <v>0</v>
      </c>
      <c r="AH54" s="59">
        <f t="shared" ca="1" si="163"/>
        <v>29.232759999999999</v>
      </c>
      <c r="AI54" s="59">
        <f t="shared" ca="1" si="163"/>
        <v>0</v>
      </c>
      <c r="AJ54" s="59">
        <f t="shared" ca="1" si="163"/>
        <v>48.144799999999996</v>
      </c>
      <c r="AK54" s="59">
        <f t="shared" ca="1" si="163"/>
        <v>33.825369999999999</v>
      </c>
      <c r="AL54" s="59">
        <f t="shared" ca="1" si="163"/>
        <v>0</v>
      </c>
      <c r="AM54" s="59">
        <f t="shared" ca="1" si="163"/>
        <v>20.836549999999999</v>
      </c>
      <c r="AN54" s="59">
        <f t="shared" ca="1" si="163"/>
        <v>0</v>
      </c>
      <c r="AO54" s="59">
        <f t="shared" ca="1" si="163"/>
        <v>0</v>
      </c>
      <c r="AP54" s="59">
        <f t="shared" ca="1" si="163"/>
        <v>38.012189999999997</v>
      </c>
      <c r="AQ54" s="59">
        <f t="shared" ca="1" si="163"/>
        <v>28.014800000000001</v>
      </c>
      <c r="AR54" s="59">
        <f t="shared" ca="1" si="163"/>
        <v>28.014800000000001</v>
      </c>
      <c r="AS54" s="59">
        <f t="shared" ca="1" si="163"/>
        <v>0</v>
      </c>
      <c r="AT54" s="59">
        <f t="shared" ca="1" si="163"/>
        <v>0</v>
      </c>
      <c r="AU54" s="59">
        <f t="shared" ca="1" si="163"/>
        <v>67.007689999999997</v>
      </c>
      <c r="AV54" s="59">
        <f t="shared" ca="1" si="163"/>
        <v>0</v>
      </c>
      <c r="AW54" s="59">
        <f t="shared" ca="1" si="163"/>
        <v>27.998259999999998</v>
      </c>
      <c r="AX54" s="59">
        <f t="shared" ca="1" si="163"/>
        <v>27.974419999999999</v>
      </c>
      <c r="AY54" s="59">
        <f t="shared" ca="1" si="163"/>
        <v>0</v>
      </c>
      <c r="AZ54" s="59">
        <f t="shared" ca="1" si="163"/>
        <v>26.124929999999999</v>
      </c>
      <c r="BA54" s="59">
        <f t="shared" ca="1" si="163"/>
        <v>27.717569999999998</v>
      </c>
      <c r="BB54" s="59">
        <f t="shared" ca="1" si="163"/>
        <v>0</v>
      </c>
      <c r="BC54" s="59">
        <f t="shared" ca="1" si="163"/>
        <v>77.772829999999999</v>
      </c>
      <c r="BD54" s="59">
        <f t="shared" ca="1" si="163"/>
        <v>29.40868</v>
      </c>
      <c r="BE54" s="59">
        <f t="shared" ca="1" si="163"/>
        <v>31.795539999999999</v>
      </c>
      <c r="BF54" s="59">
        <f t="shared" ca="1" si="163"/>
        <v>25.01652</v>
      </c>
      <c r="BG54" s="59">
        <f t="shared" ca="1" si="163"/>
        <v>25.01652</v>
      </c>
      <c r="BH54" s="59">
        <f t="shared" ca="1" si="163"/>
        <v>25.01652</v>
      </c>
      <c r="BI54" s="59">
        <f t="shared" ca="1" si="163"/>
        <v>29.670490000000001</v>
      </c>
      <c r="BJ54" s="59">
        <f t="shared" ca="1" si="163"/>
        <v>31.946169999999999</v>
      </c>
      <c r="BK54" s="59">
        <f t="shared" ca="1" si="163"/>
        <v>30.76294</v>
      </c>
      <c r="BL54" s="59">
        <f t="shared" ca="1" si="163"/>
        <v>0</v>
      </c>
      <c r="BM54" s="59">
        <f t="shared" ca="1" si="163"/>
        <v>0</v>
      </c>
      <c r="BN54" s="59">
        <f t="shared" ca="1" si="163"/>
        <v>69.33399</v>
      </c>
      <c r="BO54" s="59">
        <f t="shared" ca="1" si="163"/>
        <v>0</v>
      </c>
      <c r="BP54" s="59">
        <f t="shared" ca="1" si="163"/>
        <v>63.133389999999999</v>
      </c>
      <c r="BQ54" s="59">
        <f t="shared" ref="BQ54:EB54" ca="1" si="164">HLOOKUP(BQ$10,INDIRECT(BQ$11),45,FALSE)</f>
        <v>63.133980000000001</v>
      </c>
      <c r="BR54" s="59">
        <f t="shared" ca="1" si="164"/>
        <v>0</v>
      </c>
      <c r="BS54" s="59">
        <f t="shared" ca="1" si="164"/>
        <v>0</v>
      </c>
      <c r="BT54" s="59">
        <f t="shared" ca="1" si="164"/>
        <v>0</v>
      </c>
      <c r="BU54" s="59">
        <f t="shared" ca="1" si="164"/>
        <v>27.69258</v>
      </c>
      <c r="BV54" s="59">
        <f t="shared" ca="1" si="164"/>
        <v>27.69258</v>
      </c>
      <c r="BW54" s="59">
        <f t="shared" ca="1" si="164"/>
        <v>25.376840000000001</v>
      </c>
      <c r="BX54" s="59">
        <f t="shared" ca="1" si="164"/>
        <v>0</v>
      </c>
      <c r="BY54" s="59">
        <f t="shared" ca="1" si="164"/>
        <v>20.242920000000002</v>
      </c>
      <c r="BZ54" s="59">
        <f t="shared" ca="1" si="164"/>
        <v>28.768049999999999</v>
      </c>
      <c r="CA54" s="59">
        <f t="shared" ca="1" si="164"/>
        <v>21.18009</v>
      </c>
      <c r="CB54" s="59">
        <f t="shared" ca="1" si="164"/>
        <v>21.18009</v>
      </c>
      <c r="CC54" s="59">
        <f t="shared" ca="1" si="164"/>
        <v>0</v>
      </c>
      <c r="CD54" s="59">
        <f t="shared" ca="1" si="164"/>
        <v>55.596060000000001</v>
      </c>
      <c r="CE54" s="59">
        <f t="shared" ca="1" si="164"/>
        <v>0</v>
      </c>
      <c r="CF54" s="59">
        <f t="shared" ca="1" si="164"/>
        <v>22.987729999999999</v>
      </c>
      <c r="CG54" s="59">
        <f t="shared" ca="1" si="164"/>
        <v>55.595689999999998</v>
      </c>
      <c r="CH54" s="59">
        <f t="shared" ca="1" si="164"/>
        <v>0</v>
      </c>
      <c r="CI54" s="59">
        <f t="shared" ca="1" si="164"/>
        <v>0</v>
      </c>
      <c r="CJ54" s="59">
        <f t="shared" ca="1" si="164"/>
        <v>26.43525</v>
      </c>
      <c r="CK54" s="59">
        <f t="shared" ca="1" si="164"/>
        <v>21.598459999999999</v>
      </c>
      <c r="CL54" s="59">
        <f t="shared" ca="1" si="164"/>
        <v>0</v>
      </c>
      <c r="CM54" s="59">
        <f t="shared" ca="1" si="164"/>
        <v>27.368230000000001</v>
      </c>
      <c r="CN54" s="59">
        <f t="shared" ca="1" si="164"/>
        <v>22.91189</v>
      </c>
      <c r="CO54" s="59">
        <f t="shared" ca="1" si="164"/>
        <v>48.574719999999999</v>
      </c>
      <c r="CP54" s="59">
        <f t="shared" ca="1" si="164"/>
        <v>27.368230000000001</v>
      </c>
      <c r="CQ54" s="59">
        <f t="shared" ca="1" si="164"/>
        <v>68.270129999999995</v>
      </c>
      <c r="CR54" s="59">
        <f t="shared" ca="1" si="164"/>
        <v>0</v>
      </c>
      <c r="CS54" s="59">
        <f t="shared" ca="1" si="164"/>
        <v>15.16385</v>
      </c>
      <c r="CT54" s="59">
        <f t="shared" ca="1" si="164"/>
        <v>27.368230000000001</v>
      </c>
      <c r="CU54" s="59">
        <f t="shared" ca="1" si="164"/>
        <v>27.4968</v>
      </c>
      <c r="CV54" s="59">
        <f t="shared" ca="1" si="164"/>
        <v>29.65888</v>
      </c>
      <c r="CW54" s="59">
        <f t="shared" ca="1" si="164"/>
        <v>32.041539999999998</v>
      </c>
      <c r="CX54" s="59">
        <f t="shared" ca="1" si="164"/>
        <v>21.443090000000002</v>
      </c>
      <c r="CY54" s="59">
        <f t="shared" ca="1" si="164"/>
        <v>0</v>
      </c>
      <c r="CZ54" s="59">
        <f t="shared" ca="1" si="164"/>
        <v>29.658899999999999</v>
      </c>
      <c r="DA54" s="59">
        <f t="shared" ca="1" si="164"/>
        <v>68.235789999999994</v>
      </c>
      <c r="DB54" s="59">
        <f t="shared" ca="1" si="164"/>
        <v>69.347170000000006</v>
      </c>
      <c r="DC54" s="59">
        <f t="shared" ca="1" si="164"/>
        <v>57.726179999999999</v>
      </c>
      <c r="DD54" s="59">
        <f t="shared" ca="1" si="164"/>
        <v>0</v>
      </c>
      <c r="DE54" s="59">
        <f t="shared" ca="1" si="164"/>
        <v>65.022019999999998</v>
      </c>
      <c r="DF54" s="59">
        <f t="shared" ca="1" si="164"/>
        <v>67.977400000000003</v>
      </c>
      <c r="DG54" s="59">
        <f t="shared" ca="1" si="164"/>
        <v>69.33399</v>
      </c>
      <c r="DH54" s="59">
        <f t="shared" ca="1" si="164"/>
        <v>69.354669999999999</v>
      </c>
      <c r="DI54" s="59">
        <f t="shared" ca="1" si="164"/>
        <v>54.302860000000003</v>
      </c>
      <c r="DJ54" s="59">
        <f t="shared" ca="1" si="164"/>
        <v>0</v>
      </c>
      <c r="DK54" s="59">
        <f t="shared" ca="1" si="164"/>
        <v>58.211460000000002</v>
      </c>
      <c r="DL54" s="59">
        <f t="shared" ca="1" si="164"/>
        <v>66.833209999999994</v>
      </c>
      <c r="DM54" s="59">
        <f t="shared" ca="1" si="164"/>
        <v>67.88767</v>
      </c>
      <c r="DN54" s="59">
        <f t="shared" ca="1" si="164"/>
        <v>0</v>
      </c>
      <c r="DO54" s="59">
        <f t="shared" ca="1" si="164"/>
        <v>0</v>
      </c>
      <c r="DP54" s="59">
        <f t="shared" ca="1" si="164"/>
        <v>33.667310000000001</v>
      </c>
      <c r="DQ54" s="59">
        <f t="shared" ca="1" si="164"/>
        <v>66.815849999999998</v>
      </c>
      <c r="DR54" s="172">
        <v>33.667310000000001</v>
      </c>
      <c r="DS54" s="59">
        <f t="shared" ca="1" si="164"/>
        <v>0</v>
      </c>
      <c r="DT54" s="59">
        <f t="shared" ca="1" si="164"/>
        <v>67.887860000000003</v>
      </c>
      <c r="DU54" s="59">
        <f t="shared" ca="1" si="164"/>
        <v>0</v>
      </c>
      <c r="DV54" s="59">
        <f t="shared" ca="1" si="164"/>
        <v>68.863609999999994</v>
      </c>
      <c r="DW54" s="59">
        <f t="shared" ca="1" si="164"/>
        <v>0</v>
      </c>
      <c r="DX54" s="59">
        <f t="shared" ca="1" si="164"/>
        <v>66.805670000000006</v>
      </c>
      <c r="DY54" s="59">
        <f t="shared" ca="1" si="164"/>
        <v>69.840609999999998</v>
      </c>
      <c r="DZ54" s="59">
        <f t="shared" ca="1" si="164"/>
        <v>0</v>
      </c>
      <c r="EA54" s="59">
        <f t="shared" ca="1" si="164"/>
        <v>0</v>
      </c>
      <c r="EB54" s="59">
        <f t="shared" ca="1" si="164"/>
        <v>70.252960000000002</v>
      </c>
      <c r="EC54" s="59">
        <f t="shared" ref="EC54:GN54" ca="1" si="165">HLOOKUP(EC$10,INDIRECT(EC$11),45,FALSE)</f>
        <v>25.484660000000002</v>
      </c>
      <c r="ED54" s="59">
        <f t="shared" ca="1" si="165"/>
        <v>27.278939999999999</v>
      </c>
      <c r="EE54" s="59">
        <f t="shared" ca="1" si="165"/>
        <v>25.495709999999999</v>
      </c>
      <c r="EF54" s="59">
        <f t="shared" ca="1" si="165"/>
        <v>25.495709999999999</v>
      </c>
      <c r="EG54" s="59">
        <f t="shared" ca="1" si="165"/>
        <v>25.495709999999999</v>
      </c>
      <c r="EH54" s="59">
        <f t="shared" ca="1" si="165"/>
        <v>25.495709999999999</v>
      </c>
      <c r="EI54" s="59">
        <f t="shared" ca="1" si="165"/>
        <v>0</v>
      </c>
      <c r="EJ54" s="59">
        <f t="shared" ca="1" si="165"/>
        <v>0</v>
      </c>
      <c r="EK54" s="59">
        <f t="shared" ca="1" si="165"/>
        <v>0</v>
      </c>
      <c r="EL54" s="59">
        <f t="shared" ca="1" si="165"/>
        <v>0</v>
      </c>
      <c r="EM54" s="59">
        <f t="shared" ca="1" si="165"/>
        <v>30.76294</v>
      </c>
      <c r="EN54" s="59">
        <f t="shared" ca="1" si="165"/>
        <v>37.718339999999998</v>
      </c>
      <c r="EO54" s="59">
        <f t="shared" ca="1" si="165"/>
        <v>71.239949999999993</v>
      </c>
      <c r="EP54" s="59">
        <f t="shared" ca="1" si="165"/>
        <v>58.894889999999997</v>
      </c>
      <c r="EQ54" s="59">
        <f t="shared" ca="1" si="165"/>
        <v>59.565040000000003</v>
      </c>
      <c r="ER54" s="59">
        <f t="shared" ca="1" si="165"/>
        <v>70.829390000000004</v>
      </c>
      <c r="ES54" s="59">
        <f t="shared" ca="1" si="165"/>
        <v>0</v>
      </c>
      <c r="ET54" s="59">
        <f t="shared" ca="1" si="165"/>
        <v>0</v>
      </c>
      <c r="EU54" s="59">
        <f t="shared" ca="1" si="165"/>
        <v>0</v>
      </c>
      <c r="EV54" s="59">
        <f t="shared" ca="1" si="165"/>
        <v>59.283439999999999</v>
      </c>
      <c r="EW54" s="59">
        <f t="shared" ca="1" si="165"/>
        <v>56.395600000000002</v>
      </c>
      <c r="EX54" s="59">
        <f t="shared" ca="1" si="165"/>
        <v>51.173650000000002</v>
      </c>
      <c r="EY54" s="59">
        <f t="shared" ca="1" si="165"/>
        <v>43.553159999999998</v>
      </c>
      <c r="EZ54" s="59">
        <f t="shared" ca="1" si="165"/>
        <v>34.323399999999999</v>
      </c>
      <c r="FA54" s="59">
        <f t="shared" ca="1" si="165"/>
        <v>27.381730000000001</v>
      </c>
      <c r="FB54" s="59">
        <f t="shared" ca="1" si="165"/>
        <v>23.805800000000001</v>
      </c>
      <c r="FC54" s="59">
        <f t="shared" ca="1" si="165"/>
        <v>19.51379</v>
      </c>
      <c r="FD54" s="59">
        <f t="shared" ca="1" si="165"/>
        <v>0</v>
      </c>
      <c r="FE54" s="59">
        <f t="shared" ca="1" si="165"/>
        <v>0</v>
      </c>
      <c r="FF54" s="59">
        <f t="shared" ca="1" si="165"/>
        <v>18.68197</v>
      </c>
      <c r="FG54" s="59">
        <f t="shared" ca="1" si="165"/>
        <v>19.126609999999999</v>
      </c>
      <c r="FH54" s="59">
        <f t="shared" ca="1" si="165"/>
        <v>23.958909999999999</v>
      </c>
      <c r="FI54" s="59">
        <f t="shared" ca="1" si="165"/>
        <v>0</v>
      </c>
      <c r="FJ54" s="59">
        <f t="shared" ca="1" si="165"/>
        <v>31.83991</v>
      </c>
      <c r="FK54" s="59">
        <f t="shared" ca="1" si="165"/>
        <v>31.84103</v>
      </c>
      <c r="FL54" s="59">
        <f t="shared" ca="1" si="165"/>
        <v>39.130629999999996</v>
      </c>
      <c r="FM54" s="59">
        <f t="shared" ca="1" si="165"/>
        <v>39.130760000000002</v>
      </c>
      <c r="FN54" s="59">
        <f t="shared" ca="1" si="165"/>
        <v>44.944650000000003</v>
      </c>
      <c r="FO54" s="59">
        <f t="shared" ca="1" si="165"/>
        <v>44.94462</v>
      </c>
      <c r="FP54" s="59">
        <f t="shared" ca="1" si="165"/>
        <v>48.491160000000001</v>
      </c>
      <c r="FQ54" s="59">
        <f t="shared" ca="1" si="165"/>
        <v>48.236840000000001</v>
      </c>
      <c r="FR54" s="59">
        <f t="shared" ca="1" si="165"/>
        <v>48.491160000000001</v>
      </c>
      <c r="FS54" s="59">
        <f t="shared" ca="1" si="165"/>
        <v>0</v>
      </c>
      <c r="FT54" s="59">
        <f t="shared" ca="1" si="165"/>
        <v>48.245480000000001</v>
      </c>
      <c r="FU54" s="59">
        <f t="shared" ca="1" si="165"/>
        <v>0</v>
      </c>
      <c r="FV54" s="59">
        <f t="shared" ca="1" si="165"/>
        <v>44.95337</v>
      </c>
      <c r="FW54" s="59">
        <f t="shared" ca="1" si="165"/>
        <v>39.138759999999998</v>
      </c>
      <c r="FX54" s="59">
        <f t="shared" ca="1" si="165"/>
        <v>44.952219999999997</v>
      </c>
      <c r="FY54" s="59">
        <f t="shared" ca="1" si="165"/>
        <v>0</v>
      </c>
      <c r="FZ54" s="59">
        <f t="shared" ca="1" si="165"/>
        <v>39.144640000000003</v>
      </c>
      <c r="GA54" s="59">
        <f t="shared" ca="1" si="165"/>
        <v>31.844609999999999</v>
      </c>
      <c r="GB54" s="59">
        <f t="shared" ca="1" si="165"/>
        <v>23.776979999999998</v>
      </c>
      <c r="GC54" s="59">
        <f t="shared" ca="1" si="165"/>
        <v>48.697929999999999</v>
      </c>
      <c r="GD54" s="59">
        <f t="shared" ca="1" si="165"/>
        <v>0</v>
      </c>
      <c r="GE54" s="59">
        <f t="shared" ca="1" si="165"/>
        <v>48.254199999999997</v>
      </c>
      <c r="GF54" s="59">
        <f t="shared" ca="1" si="165"/>
        <v>48.254199999999997</v>
      </c>
      <c r="GG54" s="59">
        <f t="shared" ca="1" si="165"/>
        <v>48.87706</v>
      </c>
      <c r="GH54" s="59">
        <f t="shared" ca="1" si="165"/>
        <v>0</v>
      </c>
      <c r="GI54" s="59">
        <f t="shared" ca="1" si="165"/>
        <v>0</v>
      </c>
      <c r="GJ54" s="59">
        <f t="shared" ca="1" si="165"/>
        <v>58.266979999999997</v>
      </c>
      <c r="GK54" s="59">
        <f t="shared" ca="1" si="165"/>
        <v>48.491309999999999</v>
      </c>
      <c r="GL54" s="59">
        <f t="shared" ca="1" si="165"/>
        <v>48.470739999999999</v>
      </c>
      <c r="GM54" s="59">
        <f t="shared" ca="1" si="165"/>
        <v>48.457389999999997</v>
      </c>
      <c r="GN54" s="59">
        <f t="shared" ca="1" si="165"/>
        <v>59.151249999999997</v>
      </c>
      <c r="GO54" s="59">
        <f t="shared" ref="GO54:HO54" ca="1" si="166">HLOOKUP(GO$10,INDIRECT(GO$11),45,FALSE)</f>
        <v>49.641219999999997</v>
      </c>
      <c r="GP54" s="59">
        <f t="shared" ca="1" si="166"/>
        <v>70.252960000000002</v>
      </c>
      <c r="GQ54" s="59">
        <f t="shared" ca="1" si="166"/>
        <v>70.829390000000004</v>
      </c>
      <c r="GR54" s="59">
        <f t="shared" ca="1" si="166"/>
        <v>0</v>
      </c>
      <c r="GS54" s="59">
        <f t="shared" ca="1" si="166"/>
        <v>0</v>
      </c>
      <c r="GT54" s="59">
        <f t="shared" ca="1" si="166"/>
        <v>69.059449999999998</v>
      </c>
      <c r="GU54" s="59">
        <f t="shared" ca="1" si="166"/>
        <v>64.627049999999997</v>
      </c>
      <c r="GV54" s="59">
        <f t="shared" ca="1" si="166"/>
        <v>61.032040000000002</v>
      </c>
      <c r="GW54" s="59">
        <f t="shared" ca="1" si="166"/>
        <v>0</v>
      </c>
      <c r="GX54" s="59">
        <f t="shared" ca="1" si="166"/>
        <v>0</v>
      </c>
      <c r="GY54" s="59">
        <f t="shared" ca="1" si="166"/>
        <v>58.98706</v>
      </c>
      <c r="GZ54" s="59">
        <f t="shared" ca="1" si="166"/>
        <v>58.203069999999997</v>
      </c>
      <c r="HA54" s="59">
        <f t="shared" ca="1" si="166"/>
        <v>48.864379999999997</v>
      </c>
      <c r="HB54" s="59">
        <f t="shared" ca="1" si="166"/>
        <v>70.399910000000006</v>
      </c>
      <c r="HC54" s="59">
        <f t="shared" ca="1" si="166"/>
        <v>50.851959999999998</v>
      </c>
      <c r="HD54" s="59">
        <f t="shared" ca="1" si="166"/>
        <v>70.829390000000004</v>
      </c>
      <c r="HE54" s="59">
        <f t="shared" ca="1" si="166"/>
        <v>70.006290000000007</v>
      </c>
      <c r="HF54" s="59">
        <f t="shared" ca="1" si="166"/>
        <v>70.006290000000007</v>
      </c>
      <c r="HG54" s="59">
        <f t="shared" ca="1" si="166"/>
        <v>69.373480000000001</v>
      </c>
      <c r="HH54" s="59">
        <f t="shared" ca="1" si="166"/>
        <v>59.72775</v>
      </c>
      <c r="HI54" s="59">
        <f t="shared" ca="1" si="166"/>
        <v>69.334040000000002</v>
      </c>
      <c r="HJ54" s="59">
        <f t="shared" ca="1" si="166"/>
        <v>59.699849999999998</v>
      </c>
      <c r="HK54" s="59">
        <f t="shared" ca="1" si="166"/>
        <v>68.229069999999993</v>
      </c>
      <c r="HL54" s="59">
        <f t="shared" ca="1" si="166"/>
        <v>65.820040000000006</v>
      </c>
      <c r="HM54" s="59">
        <f t="shared" ca="1" si="166"/>
        <v>69.374170000000007</v>
      </c>
      <c r="HN54" s="59">
        <f t="shared" ca="1" si="166"/>
        <v>69.351759999999999</v>
      </c>
      <c r="HO54" s="59">
        <f t="shared" ca="1" si="166"/>
        <v>69.36345</v>
      </c>
      <c r="HP54" s="59"/>
      <c r="HQ54" s="59"/>
      <c r="HR54" s="59"/>
      <c r="HS54" s="59"/>
      <c r="HT54" s="59"/>
      <c r="HU54" s="59"/>
      <c r="HV54" s="59"/>
      <c r="HW54" s="59"/>
      <c r="HX54" s="59"/>
      <c r="HY54" s="59"/>
      <c r="HZ54" s="59"/>
    </row>
    <row r="55" spans="1:234" s="67" customFormat="1" ht="12" customHeight="1" thickBot="1" x14ac:dyDescent="0.2">
      <c r="A55" s="63"/>
      <c r="B55" s="64"/>
      <c r="C55" s="65"/>
      <c r="D55" s="66"/>
      <c r="E55" s="66"/>
      <c r="F55" s="66"/>
      <c r="G55" s="66"/>
      <c r="H55" s="66"/>
      <c r="I55" s="66"/>
      <c r="J55" s="66"/>
      <c r="K55" s="66"/>
      <c r="L55" s="66"/>
      <c r="M55" s="66"/>
      <c r="N55" s="66"/>
      <c r="O55" s="66"/>
      <c r="P55" s="66"/>
      <c r="Q55" s="66"/>
      <c r="R55" s="66"/>
      <c r="S55" s="66"/>
      <c r="T55" s="66"/>
      <c r="U55" s="66"/>
      <c r="V55" s="66"/>
      <c r="W55" s="66"/>
      <c r="X55" s="66"/>
      <c r="Y55" s="66"/>
      <c r="Z55" s="66"/>
      <c r="AA55" s="66"/>
      <c r="AB55" s="66"/>
      <c r="AC55" s="66"/>
      <c r="AD55" s="66"/>
      <c r="AE55" s="66"/>
      <c r="AF55" s="66"/>
      <c r="AG55" s="66"/>
      <c r="AH55" s="66"/>
      <c r="AI55" s="66"/>
      <c r="AJ55" s="66"/>
      <c r="AK55" s="66"/>
      <c r="AL55" s="66"/>
      <c r="AM55" s="66"/>
      <c r="AN55" s="66"/>
      <c r="AO55" s="66"/>
      <c r="AP55" s="66"/>
      <c r="AQ55" s="66"/>
      <c r="AR55" s="66"/>
      <c r="AS55" s="66"/>
      <c r="AT55" s="66"/>
      <c r="AU55" s="66"/>
      <c r="AV55" s="66"/>
      <c r="AW55" s="66"/>
      <c r="AX55" s="66"/>
      <c r="AY55" s="66"/>
      <c r="AZ55" s="66"/>
      <c r="BA55" s="66"/>
      <c r="BB55" s="66"/>
      <c r="BC55" s="66"/>
      <c r="BD55" s="66"/>
      <c r="BE55" s="66"/>
      <c r="BF55" s="66"/>
      <c r="BG55" s="66"/>
      <c r="BH55" s="66"/>
      <c r="BI55" s="66"/>
      <c r="BJ55" s="66"/>
      <c r="BK55" s="66"/>
      <c r="BL55" s="66"/>
      <c r="BM55" s="66"/>
      <c r="BN55" s="66"/>
      <c r="BO55" s="66"/>
      <c r="BP55" s="66"/>
      <c r="BQ55" s="66"/>
      <c r="BR55" s="66"/>
      <c r="BS55" s="66"/>
      <c r="BT55" s="66"/>
      <c r="BU55" s="66"/>
      <c r="BV55" s="66"/>
      <c r="BW55" s="66"/>
      <c r="BX55" s="66"/>
      <c r="BY55" s="66"/>
      <c r="BZ55" s="66"/>
      <c r="CA55" s="66"/>
      <c r="CB55" s="66"/>
      <c r="CC55" s="66"/>
      <c r="CD55" s="66"/>
      <c r="CE55" s="66"/>
      <c r="CF55" s="66"/>
      <c r="CG55" s="66"/>
      <c r="CH55" s="66"/>
      <c r="CI55" s="66"/>
      <c r="CJ55" s="66"/>
      <c r="CK55" s="66"/>
      <c r="CL55" s="66"/>
      <c r="CM55" s="66"/>
      <c r="CN55" s="66"/>
      <c r="CO55" s="66"/>
      <c r="CP55" s="66"/>
      <c r="CQ55" s="66"/>
      <c r="CR55" s="66"/>
      <c r="CS55" s="66"/>
      <c r="CT55" s="66"/>
      <c r="CU55" s="66"/>
      <c r="CV55" s="66"/>
      <c r="CW55" s="66"/>
      <c r="CX55" s="66"/>
      <c r="CY55" s="66"/>
      <c r="CZ55" s="66"/>
      <c r="DA55" s="66"/>
      <c r="DB55" s="66"/>
      <c r="DC55" s="66"/>
      <c r="DD55" s="66"/>
      <c r="DE55" s="66"/>
      <c r="DF55" s="66"/>
      <c r="DG55" s="66"/>
      <c r="DH55" s="66"/>
      <c r="DI55" s="66"/>
      <c r="DJ55" s="66"/>
      <c r="DK55" s="66"/>
      <c r="DL55" s="66"/>
      <c r="DM55" s="66"/>
      <c r="DN55" s="66"/>
      <c r="DO55" s="66"/>
      <c r="DP55" s="66"/>
      <c r="DQ55" s="66"/>
      <c r="DR55" s="66"/>
      <c r="DS55" s="66"/>
      <c r="DT55" s="66"/>
      <c r="DU55" s="66"/>
      <c r="DV55" s="66"/>
      <c r="DW55" s="66"/>
      <c r="DX55" s="66"/>
      <c r="DY55" s="66"/>
      <c r="DZ55" s="66"/>
      <c r="EA55" s="66"/>
      <c r="EB55" s="66"/>
      <c r="EC55" s="66"/>
      <c r="ED55" s="66"/>
      <c r="EE55" s="66"/>
      <c r="EF55" s="66"/>
      <c r="EG55" s="66"/>
      <c r="EH55" s="66"/>
      <c r="EI55" s="66"/>
      <c r="EJ55" s="66"/>
      <c r="EK55" s="66"/>
      <c r="EL55" s="66"/>
      <c r="EM55" s="66"/>
      <c r="EN55" s="66"/>
      <c r="EO55" s="66"/>
      <c r="EP55" s="66"/>
      <c r="EQ55" s="66"/>
      <c r="ER55" s="66"/>
      <c r="ES55" s="66"/>
      <c r="ET55" s="66"/>
      <c r="EU55" s="66"/>
      <c r="EV55" s="66"/>
      <c r="EW55" s="66"/>
      <c r="EX55" s="66"/>
      <c r="EY55" s="66"/>
      <c r="EZ55" s="66"/>
      <c r="FA55" s="66"/>
      <c r="FB55" s="66"/>
      <c r="FC55" s="66"/>
      <c r="FD55" s="66"/>
      <c r="FE55" s="66"/>
      <c r="FF55" s="66"/>
      <c r="FG55" s="66"/>
      <c r="FH55" s="66"/>
      <c r="FI55" s="66"/>
      <c r="FJ55" s="66"/>
      <c r="FK55" s="66"/>
      <c r="FL55" s="66"/>
      <c r="FM55" s="66"/>
      <c r="FN55" s="66"/>
      <c r="FO55" s="66"/>
      <c r="FP55" s="66"/>
      <c r="FQ55" s="66"/>
      <c r="FR55" s="66"/>
      <c r="FS55" s="66"/>
      <c r="FT55" s="66"/>
      <c r="FU55" s="66"/>
      <c r="FV55" s="66"/>
      <c r="FW55" s="66"/>
      <c r="FX55" s="66"/>
      <c r="FY55" s="66"/>
      <c r="FZ55" s="66"/>
      <c r="GA55" s="66"/>
      <c r="GB55" s="66"/>
      <c r="GC55" s="66"/>
      <c r="GD55" s="66"/>
      <c r="GE55" s="66"/>
      <c r="GF55" s="66"/>
      <c r="GG55" s="66"/>
      <c r="GH55" s="66"/>
      <c r="GI55" s="66"/>
      <c r="GJ55" s="66"/>
      <c r="GK55" s="66"/>
      <c r="GL55" s="66"/>
      <c r="GM55" s="66"/>
      <c r="GN55" s="66"/>
      <c r="GO55" s="66"/>
      <c r="GP55" s="66"/>
      <c r="GQ55" s="66"/>
      <c r="GR55" s="66"/>
      <c r="GS55" s="66"/>
      <c r="GT55" s="66"/>
      <c r="GU55" s="66"/>
      <c r="GV55" s="66"/>
      <c r="GW55" s="66"/>
      <c r="GX55" s="66"/>
      <c r="GY55" s="66"/>
      <c r="GZ55" s="66"/>
      <c r="HA55" s="66"/>
      <c r="HB55" s="66"/>
      <c r="HC55" s="66"/>
      <c r="HD55" s="66"/>
      <c r="HE55" s="66"/>
      <c r="HF55" s="66"/>
      <c r="HG55" s="66"/>
      <c r="HH55" s="66"/>
      <c r="HI55" s="66"/>
      <c r="HJ55" s="66"/>
      <c r="HK55" s="66"/>
      <c r="HL55" s="66"/>
      <c r="HM55" s="66"/>
      <c r="HN55" s="66"/>
      <c r="HO55" s="66"/>
      <c r="HP55" s="66"/>
      <c r="HQ55" s="66"/>
      <c r="HR55" s="66"/>
      <c r="HS55" s="66"/>
      <c r="HT55" s="66"/>
      <c r="HU55" s="66"/>
      <c r="HV55" s="66"/>
      <c r="HW55" s="66"/>
      <c r="HX55" s="66"/>
      <c r="HY55" s="66"/>
      <c r="HZ55" s="66"/>
    </row>
    <row r="56" spans="1:234" ht="12" customHeight="1" x14ac:dyDescent="0.15">
      <c r="CI56" s="4"/>
      <c r="CJ56" s="4"/>
      <c r="CK56" s="4"/>
      <c r="CL56" s="4"/>
      <c r="CM56" s="4"/>
      <c r="CN56" s="30"/>
      <c r="CO56" s="4"/>
      <c r="CP56" s="4"/>
      <c r="CQ56" s="4"/>
      <c r="CR56" s="4"/>
      <c r="CS56" s="4"/>
      <c r="CT56" s="4"/>
      <c r="CU56" s="4"/>
      <c r="CV56" s="4"/>
    </row>
    <row r="57" spans="1:234" ht="12" customHeight="1" x14ac:dyDescent="0.15">
      <c r="CI57" s="4"/>
      <c r="CJ57" s="4"/>
      <c r="CK57" s="4"/>
      <c r="CL57" s="4"/>
      <c r="CM57" s="4"/>
      <c r="CN57" s="30"/>
      <c r="CO57" s="4"/>
      <c r="CP57" s="4"/>
      <c r="CQ57" s="4"/>
      <c r="CR57" s="4"/>
      <c r="CS57" s="4"/>
      <c r="CT57" s="4"/>
      <c r="CU57" s="4"/>
      <c r="CV57" s="4"/>
    </row>
    <row r="58" spans="1:234" ht="12" customHeight="1" x14ac:dyDescent="0.15">
      <c r="CI58" s="4"/>
      <c r="CJ58" s="4"/>
      <c r="CK58" s="4"/>
      <c r="CL58" s="4"/>
      <c r="CM58" s="4"/>
      <c r="CN58" s="30"/>
      <c r="CO58" s="4"/>
      <c r="CP58" s="4"/>
      <c r="CQ58" s="4"/>
      <c r="CR58" s="4"/>
      <c r="CS58" s="4"/>
      <c r="CT58" s="4"/>
      <c r="CU58" s="4"/>
      <c r="CV58" s="4"/>
    </row>
    <row r="59" spans="1:234" ht="12" customHeight="1" x14ac:dyDescent="0.15">
      <c r="CI59" s="4"/>
      <c r="CJ59" s="4"/>
      <c r="CK59" s="4"/>
      <c r="CL59" s="4"/>
      <c r="CM59" s="4"/>
      <c r="CN59" s="30"/>
      <c r="CO59" s="4"/>
      <c r="CP59" s="4"/>
      <c r="CQ59" s="4"/>
      <c r="CR59" s="4"/>
      <c r="CS59" s="4"/>
      <c r="CT59" s="4"/>
      <c r="CU59" s="4"/>
      <c r="CV59" s="4"/>
    </row>
    <row r="60" spans="1:234" ht="12" customHeight="1" x14ac:dyDescent="0.15">
      <c r="CI60" s="4"/>
      <c r="CJ60" s="4"/>
      <c r="CK60" s="4"/>
      <c r="CL60" s="4"/>
      <c r="CM60" s="4"/>
      <c r="CN60" s="30"/>
      <c r="CO60" s="4"/>
      <c r="CP60" s="4"/>
      <c r="CQ60" s="4"/>
      <c r="CR60" s="4"/>
      <c r="CS60" s="4"/>
      <c r="CT60" s="4"/>
      <c r="CU60" s="4"/>
      <c r="CV60" s="4"/>
    </row>
    <row r="61" spans="1:234" ht="12" customHeight="1" x14ac:dyDescent="0.15">
      <c r="CI61" s="4"/>
      <c r="CJ61" s="4"/>
      <c r="CK61" s="4"/>
      <c r="CL61" s="4"/>
      <c r="CM61" s="4"/>
      <c r="CN61" s="30"/>
      <c r="CO61" s="4"/>
      <c r="CP61" s="4"/>
      <c r="CQ61" s="4"/>
      <c r="CR61" s="4"/>
      <c r="CS61" s="4"/>
      <c r="CT61" s="4"/>
      <c r="CU61" s="4"/>
      <c r="CV61" s="4"/>
    </row>
    <row r="62" spans="1:234" ht="12" customHeight="1" x14ac:dyDescent="0.15">
      <c r="CI62" s="4"/>
      <c r="CJ62" s="4"/>
      <c r="CK62" s="4"/>
      <c r="CL62" s="4"/>
      <c r="CM62" s="4"/>
      <c r="CN62" s="30"/>
      <c r="CO62" s="4"/>
      <c r="CP62" s="4"/>
      <c r="CQ62" s="4"/>
      <c r="CR62" s="4"/>
      <c r="CS62" s="4"/>
      <c r="CT62" s="4"/>
      <c r="CU62" s="4"/>
      <c r="CV62" s="4"/>
    </row>
    <row r="63" spans="1:234" ht="12" customHeight="1" x14ac:dyDescent="0.15">
      <c r="CI63" s="4"/>
      <c r="CJ63" s="4"/>
      <c r="CK63" s="4"/>
      <c r="CL63" s="4"/>
      <c r="CM63" s="4"/>
      <c r="CN63" s="30"/>
      <c r="CO63" s="4"/>
      <c r="CP63" s="4"/>
      <c r="CQ63" s="4"/>
      <c r="CR63" s="4"/>
      <c r="CS63" s="4"/>
      <c r="CT63" s="4"/>
      <c r="CU63" s="4"/>
      <c r="CV63" s="4"/>
    </row>
    <row r="64" spans="1:234" ht="12" customHeight="1" x14ac:dyDescent="0.15">
      <c r="CI64" s="4"/>
      <c r="CJ64" s="4"/>
      <c r="CK64" s="4"/>
      <c r="CL64" s="4"/>
      <c r="CM64" s="4"/>
      <c r="CN64" s="30"/>
      <c r="CO64" s="4"/>
      <c r="CP64" s="4"/>
      <c r="CQ64" s="4"/>
      <c r="CR64" s="4"/>
      <c r="CS64" s="4"/>
      <c r="CT64" s="4"/>
      <c r="CU64" s="4"/>
      <c r="CV64" s="4"/>
    </row>
    <row r="65" spans="3:100" ht="12" customHeight="1" x14ac:dyDescent="0.15">
      <c r="C65" s="68"/>
      <c r="D65" s="68"/>
      <c r="CI65" s="4"/>
      <c r="CJ65" s="4"/>
      <c r="CK65" s="4"/>
      <c r="CL65" s="4"/>
      <c r="CM65" s="4"/>
      <c r="CN65" s="30"/>
      <c r="CO65" s="4"/>
      <c r="CP65" s="4"/>
      <c r="CQ65" s="4"/>
      <c r="CR65" s="4"/>
      <c r="CS65" s="4"/>
      <c r="CT65" s="4"/>
      <c r="CU65" s="4"/>
      <c r="CV65" s="4"/>
    </row>
    <row r="66" spans="3:100" ht="12" customHeight="1" x14ac:dyDescent="0.15">
      <c r="C66" s="68"/>
      <c r="D66" s="68"/>
      <c r="CI66" s="4"/>
      <c r="CJ66" s="4"/>
      <c r="CK66" s="4"/>
      <c r="CL66" s="4"/>
      <c r="CM66" s="4"/>
      <c r="CN66" s="30"/>
      <c r="CO66" s="4"/>
      <c r="CP66" s="4"/>
      <c r="CQ66" s="4"/>
      <c r="CR66" s="4"/>
      <c r="CS66" s="4"/>
      <c r="CT66" s="4"/>
      <c r="CU66" s="4"/>
      <c r="CV66" s="4"/>
    </row>
    <row r="67" spans="3:100" ht="12" customHeight="1" x14ac:dyDescent="0.15">
      <c r="C67" s="68"/>
      <c r="D67" s="68"/>
      <c r="CI67" s="4"/>
      <c r="CJ67" s="4"/>
      <c r="CK67" s="4"/>
      <c r="CL67" s="4"/>
      <c r="CM67" s="4"/>
      <c r="CN67" s="30"/>
      <c r="CO67" s="4"/>
      <c r="CP67" s="4"/>
      <c r="CQ67" s="4"/>
      <c r="CR67" s="4"/>
      <c r="CS67" s="4"/>
      <c r="CT67" s="4"/>
      <c r="CU67" s="4"/>
      <c r="CV67" s="4"/>
    </row>
    <row r="68" spans="3:100" ht="12" customHeight="1" x14ac:dyDescent="0.15">
      <c r="C68" s="68"/>
      <c r="D68" s="68"/>
      <c r="CI68" s="4"/>
      <c r="CJ68" s="4"/>
      <c r="CK68" s="4"/>
      <c r="CL68" s="4"/>
      <c r="CM68" s="4"/>
      <c r="CN68" s="30"/>
      <c r="CO68" s="4"/>
      <c r="CP68" s="4"/>
      <c r="CQ68" s="4"/>
      <c r="CR68" s="4"/>
      <c r="CS68" s="4"/>
      <c r="CT68" s="4"/>
      <c r="CU68" s="4"/>
      <c r="CV68" s="4"/>
    </row>
    <row r="69" spans="3:100" ht="12" customHeight="1" x14ac:dyDescent="0.15">
      <c r="C69" s="68"/>
      <c r="D69" s="68"/>
      <c r="CI69" s="4"/>
      <c r="CJ69" s="4"/>
      <c r="CK69" s="4"/>
      <c r="CL69" s="4"/>
      <c r="CM69" s="4"/>
      <c r="CN69" s="30"/>
      <c r="CO69" s="4"/>
      <c r="CP69" s="4"/>
      <c r="CQ69" s="4"/>
      <c r="CR69" s="4"/>
      <c r="CS69" s="4"/>
      <c r="CT69" s="4"/>
      <c r="CU69" s="4"/>
      <c r="CV69" s="4"/>
    </row>
    <row r="70" spans="3:100" ht="12" customHeight="1" x14ac:dyDescent="0.15">
      <c r="C70" s="68"/>
      <c r="D70" s="68"/>
      <c r="CI70" s="4"/>
      <c r="CJ70" s="4"/>
      <c r="CK70" s="4"/>
      <c r="CL70" s="4"/>
      <c r="CM70" s="4"/>
      <c r="CN70" s="30"/>
      <c r="CO70" s="4"/>
      <c r="CP70" s="4"/>
      <c r="CQ70" s="4"/>
      <c r="CR70" s="4"/>
      <c r="CS70" s="4"/>
      <c r="CT70" s="4"/>
      <c r="CU70" s="4"/>
      <c r="CV70" s="4"/>
    </row>
    <row r="71" spans="3:100" ht="12" customHeight="1" x14ac:dyDescent="0.15">
      <c r="C71" s="68"/>
      <c r="D71" s="68"/>
      <c r="CI71" s="4"/>
      <c r="CJ71" s="4"/>
      <c r="CK71" s="4"/>
      <c r="CL71" s="4"/>
      <c r="CM71" s="4"/>
      <c r="CN71" s="30"/>
      <c r="CO71" s="4"/>
      <c r="CP71" s="4"/>
      <c r="CQ71" s="4"/>
      <c r="CR71" s="4"/>
      <c r="CS71" s="4"/>
      <c r="CT71" s="4"/>
      <c r="CU71" s="4"/>
      <c r="CV71" s="4"/>
    </row>
    <row r="72" spans="3:100" ht="12" customHeight="1" x14ac:dyDescent="0.15">
      <c r="C72" s="68"/>
      <c r="D72" s="68"/>
      <c r="CI72" s="4"/>
      <c r="CJ72" s="4"/>
      <c r="CK72" s="4"/>
      <c r="CL72" s="4"/>
      <c r="CM72" s="4"/>
      <c r="CN72" s="30"/>
      <c r="CO72" s="4"/>
      <c r="CP72" s="4"/>
      <c r="CQ72" s="4"/>
      <c r="CR72" s="4"/>
      <c r="CS72" s="4"/>
      <c r="CT72" s="4"/>
      <c r="CU72" s="4"/>
      <c r="CV72" s="4"/>
    </row>
    <row r="73" spans="3:100" ht="12" customHeight="1" x14ac:dyDescent="0.15">
      <c r="C73" s="68"/>
      <c r="D73" s="68"/>
      <c r="CI73" s="4"/>
      <c r="CJ73" s="4"/>
      <c r="CK73" s="4"/>
      <c r="CL73" s="4"/>
      <c r="CM73" s="4"/>
      <c r="CN73" s="30"/>
      <c r="CO73" s="4"/>
      <c r="CP73" s="4"/>
      <c r="CQ73" s="4"/>
      <c r="CR73" s="4"/>
      <c r="CS73" s="4"/>
      <c r="CT73" s="4"/>
      <c r="CU73" s="4"/>
      <c r="CV73" s="4"/>
    </row>
    <row r="74" spans="3:100" ht="12" customHeight="1" x14ac:dyDescent="0.15">
      <c r="C74" s="68"/>
      <c r="D74" s="68"/>
      <c r="CI74" s="4"/>
      <c r="CJ74" s="4"/>
      <c r="CK74" s="4"/>
      <c r="CL74" s="4"/>
      <c r="CM74" s="4"/>
      <c r="CN74" s="30"/>
      <c r="CO74" s="4"/>
      <c r="CP74" s="4"/>
      <c r="CQ74" s="4"/>
      <c r="CR74" s="4"/>
      <c r="CS74" s="4"/>
      <c r="CT74" s="4"/>
      <c r="CU74" s="4"/>
      <c r="CV74" s="4"/>
    </row>
    <row r="75" spans="3:100" ht="12" customHeight="1" x14ac:dyDescent="0.15">
      <c r="C75" s="68"/>
      <c r="D75" s="68"/>
      <c r="CI75" s="4"/>
      <c r="CJ75" s="4"/>
      <c r="CK75" s="4"/>
      <c r="CL75" s="4"/>
      <c r="CM75" s="4"/>
      <c r="CN75" s="30"/>
      <c r="CO75" s="4"/>
      <c r="CP75" s="4"/>
      <c r="CQ75" s="4"/>
      <c r="CR75" s="4"/>
      <c r="CS75" s="4"/>
      <c r="CT75" s="4"/>
      <c r="CU75" s="4"/>
      <c r="CV75" s="4"/>
    </row>
    <row r="76" spans="3:100" ht="12" customHeight="1" x14ac:dyDescent="0.15">
      <c r="C76" s="68"/>
      <c r="D76" s="68"/>
      <c r="CI76" s="4"/>
      <c r="CJ76" s="4"/>
      <c r="CK76" s="4"/>
      <c r="CL76" s="4"/>
      <c r="CM76" s="4"/>
      <c r="CN76" s="30"/>
      <c r="CO76" s="4"/>
      <c r="CP76" s="4"/>
      <c r="CQ76" s="4"/>
      <c r="CR76" s="4"/>
      <c r="CS76" s="4"/>
      <c r="CT76" s="4"/>
      <c r="CU76" s="4"/>
      <c r="CV76" s="4"/>
    </row>
    <row r="77" spans="3:100" ht="12" customHeight="1" x14ac:dyDescent="0.15">
      <c r="C77" s="68"/>
      <c r="D77" s="68"/>
      <c r="CI77" s="4"/>
      <c r="CJ77" s="4"/>
      <c r="CK77" s="4"/>
      <c r="CL77" s="4"/>
      <c r="CM77" s="4"/>
      <c r="CN77" s="30"/>
      <c r="CO77" s="4"/>
      <c r="CP77" s="4"/>
      <c r="CQ77" s="4"/>
      <c r="CR77" s="4"/>
      <c r="CS77" s="4"/>
      <c r="CT77" s="4"/>
      <c r="CU77" s="4"/>
      <c r="CV77" s="4"/>
    </row>
    <row r="78" spans="3:100" ht="12" customHeight="1" x14ac:dyDescent="0.15">
      <c r="CI78" s="4"/>
      <c r="CJ78" s="4"/>
      <c r="CK78" s="4"/>
      <c r="CL78" s="4"/>
      <c r="CM78" s="4"/>
      <c r="CN78" s="30"/>
      <c r="CO78" s="4"/>
      <c r="CP78" s="4"/>
      <c r="CQ78" s="4"/>
      <c r="CR78" s="4"/>
      <c r="CS78" s="4"/>
      <c r="CT78" s="4"/>
      <c r="CU78" s="4"/>
      <c r="CV78" s="4"/>
    </row>
    <row r="79" spans="3:100" ht="12" customHeight="1" x14ac:dyDescent="0.15">
      <c r="C79" s="68"/>
      <c r="D79" s="68"/>
      <c r="CI79" s="4"/>
      <c r="CJ79" s="4"/>
      <c r="CK79" s="4"/>
      <c r="CL79" s="4"/>
      <c r="CM79" s="4"/>
      <c r="CN79" s="30"/>
      <c r="CO79" s="4"/>
      <c r="CP79" s="4"/>
      <c r="CQ79" s="4"/>
      <c r="CR79" s="4"/>
      <c r="CS79" s="4"/>
      <c r="CT79" s="4"/>
      <c r="CU79" s="4"/>
      <c r="CV79" s="4"/>
    </row>
    <row r="80" spans="3:100" ht="12" customHeight="1" x14ac:dyDescent="0.15">
      <c r="CI80" s="4"/>
      <c r="CJ80" s="4"/>
      <c r="CK80" s="4"/>
      <c r="CL80" s="4"/>
      <c r="CM80" s="4"/>
      <c r="CN80" s="30"/>
      <c r="CO80" s="4"/>
      <c r="CP80" s="4"/>
      <c r="CQ80" s="4"/>
      <c r="CR80" s="4"/>
      <c r="CS80" s="4"/>
      <c r="CT80" s="4"/>
      <c r="CU80" s="4"/>
      <c r="CV80" s="4"/>
    </row>
    <row r="81" spans="87:100" ht="12" customHeight="1" x14ac:dyDescent="0.15">
      <c r="CI81" s="4"/>
      <c r="CJ81" s="4"/>
      <c r="CK81" s="4"/>
      <c r="CL81" s="4"/>
      <c r="CM81" s="4"/>
      <c r="CN81" s="30"/>
      <c r="CO81" s="4"/>
      <c r="CP81" s="4"/>
      <c r="CQ81" s="4"/>
      <c r="CR81" s="4"/>
      <c r="CS81" s="4"/>
      <c r="CT81" s="4"/>
      <c r="CU81" s="4"/>
      <c r="CV81" s="4"/>
    </row>
    <row r="82" spans="87:100" ht="12" customHeight="1" x14ac:dyDescent="0.15">
      <c r="CI82" s="4"/>
      <c r="CJ82" s="4"/>
      <c r="CK82" s="4"/>
      <c r="CL82" s="4"/>
      <c r="CM82" s="4"/>
      <c r="CN82" s="30"/>
      <c r="CO82" s="4"/>
      <c r="CP82" s="4"/>
      <c r="CQ82" s="4"/>
      <c r="CR82" s="4"/>
      <c r="CS82" s="4"/>
      <c r="CT82" s="4"/>
      <c r="CU82" s="4"/>
      <c r="CV82" s="4"/>
    </row>
    <row r="83" spans="87:100" ht="12" customHeight="1" x14ac:dyDescent="0.15">
      <c r="CI83" s="4"/>
      <c r="CJ83" s="4"/>
      <c r="CK83" s="4"/>
      <c r="CL83" s="4"/>
      <c r="CM83" s="4"/>
      <c r="CN83" s="30"/>
      <c r="CO83" s="4"/>
      <c r="CP83" s="4"/>
      <c r="CQ83" s="4"/>
      <c r="CR83" s="4"/>
      <c r="CS83" s="4"/>
      <c r="CT83" s="4"/>
      <c r="CU83" s="4"/>
      <c r="CV83" s="4"/>
    </row>
    <row r="84" spans="87:100" ht="12" customHeight="1" x14ac:dyDescent="0.15">
      <c r="CI84" s="4"/>
      <c r="CJ84" s="4"/>
      <c r="CK84" s="4"/>
      <c r="CL84" s="4"/>
      <c r="CM84" s="4"/>
      <c r="CN84" s="30"/>
      <c r="CO84" s="4"/>
      <c r="CP84" s="4"/>
      <c r="CQ84" s="4"/>
      <c r="CR84" s="4"/>
      <c r="CS84" s="4"/>
      <c r="CT84" s="4"/>
      <c r="CU84" s="4"/>
      <c r="CV84" s="4"/>
    </row>
    <row r="85" spans="87:100" ht="12" customHeight="1" x14ac:dyDescent="0.15">
      <c r="CI85" s="4"/>
      <c r="CJ85" s="4"/>
      <c r="CK85" s="4"/>
      <c r="CL85" s="4"/>
      <c r="CM85" s="4"/>
      <c r="CN85" s="30"/>
      <c r="CO85" s="4"/>
      <c r="CP85" s="4"/>
      <c r="CQ85" s="4"/>
      <c r="CR85" s="4"/>
      <c r="CS85" s="4"/>
      <c r="CT85" s="4"/>
      <c r="CU85" s="4"/>
      <c r="CV85" s="4"/>
    </row>
    <row r="86" spans="87:100" ht="12" customHeight="1" x14ac:dyDescent="0.15">
      <c r="CI86" s="4"/>
      <c r="CJ86" s="4"/>
      <c r="CK86" s="4"/>
      <c r="CL86" s="4"/>
      <c r="CM86" s="4"/>
      <c r="CN86" s="30"/>
      <c r="CO86" s="4"/>
      <c r="CP86" s="4"/>
      <c r="CQ86" s="4"/>
      <c r="CR86" s="4"/>
      <c r="CS86" s="4"/>
      <c r="CT86" s="4"/>
      <c r="CU86" s="4"/>
      <c r="CV86" s="4"/>
    </row>
    <row r="87" spans="87:100" ht="12" customHeight="1" x14ac:dyDescent="0.15">
      <c r="CI87" s="4"/>
      <c r="CJ87" s="4"/>
      <c r="CK87" s="4"/>
      <c r="CL87" s="4"/>
      <c r="CM87" s="4"/>
      <c r="CN87" s="30"/>
      <c r="CO87" s="4"/>
      <c r="CP87" s="4"/>
      <c r="CQ87" s="4"/>
      <c r="CR87" s="4"/>
      <c r="CS87" s="4"/>
      <c r="CT87" s="4"/>
      <c r="CU87" s="4"/>
      <c r="CV87" s="4"/>
    </row>
    <row r="88" spans="87:100" ht="12" customHeight="1" x14ac:dyDescent="0.15">
      <c r="CI88" s="4"/>
      <c r="CJ88" s="4"/>
      <c r="CK88" s="4"/>
      <c r="CL88" s="4"/>
      <c r="CM88" s="4"/>
      <c r="CN88" s="30"/>
      <c r="CO88" s="4"/>
      <c r="CP88" s="4"/>
      <c r="CQ88" s="4"/>
      <c r="CR88" s="4"/>
      <c r="CS88" s="4"/>
      <c r="CT88" s="4"/>
      <c r="CU88" s="4"/>
      <c r="CV88" s="4"/>
    </row>
    <row r="89" spans="87:100" ht="12" customHeight="1" x14ac:dyDescent="0.15">
      <c r="CI89" s="4"/>
      <c r="CJ89" s="4"/>
      <c r="CK89" s="4"/>
      <c r="CL89" s="4"/>
      <c r="CM89" s="4"/>
      <c r="CN89" s="30"/>
      <c r="CO89" s="4"/>
      <c r="CP89" s="4"/>
      <c r="CQ89" s="4"/>
      <c r="CR89" s="4"/>
      <c r="CS89" s="4"/>
      <c r="CT89" s="4"/>
      <c r="CU89" s="4"/>
      <c r="CV89" s="4"/>
    </row>
    <row r="90" spans="87:100" ht="12" customHeight="1" x14ac:dyDescent="0.15">
      <c r="CI90" s="4"/>
      <c r="CJ90" s="4"/>
      <c r="CK90" s="4"/>
      <c r="CL90" s="4"/>
      <c r="CM90" s="4"/>
      <c r="CN90" s="30"/>
      <c r="CO90" s="4"/>
      <c r="CP90" s="4"/>
      <c r="CQ90" s="4"/>
      <c r="CR90" s="4"/>
      <c r="CS90" s="4"/>
      <c r="CT90" s="4"/>
      <c r="CU90" s="4"/>
      <c r="CV90" s="4"/>
    </row>
    <row r="91" spans="87:100" ht="12" customHeight="1" x14ac:dyDescent="0.15">
      <c r="CI91" s="4"/>
      <c r="CJ91" s="4"/>
      <c r="CK91" s="4"/>
      <c r="CL91" s="4"/>
      <c r="CM91" s="4"/>
      <c r="CN91" s="30"/>
      <c r="CO91" s="4"/>
      <c r="CP91" s="4"/>
      <c r="CQ91" s="4"/>
      <c r="CR91" s="4"/>
      <c r="CS91" s="4"/>
      <c r="CT91" s="4"/>
      <c r="CU91" s="4"/>
      <c r="CV91" s="4"/>
    </row>
    <row r="92" spans="87:100" ht="12" customHeight="1" x14ac:dyDescent="0.15">
      <c r="CI92" s="4"/>
      <c r="CJ92" s="4"/>
      <c r="CK92" s="4"/>
      <c r="CL92" s="4"/>
      <c r="CM92" s="4"/>
      <c r="CN92" s="30"/>
      <c r="CO92" s="4"/>
      <c r="CP92" s="4"/>
      <c r="CQ92" s="4"/>
      <c r="CR92" s="4"/>
      <c r="CS92" s="4"/>
      <c r="CT92" s="4"/>
      <c r="CU92" s="4"/>
      <c r="CV92" s="4"/>
    </row>
  </sheetData>
  <phoneticPr fontId="14" type="noConversion"/>
  <pageMargins left="0.75" right="0.25" top="0.5" bottom="0.75" header="0.5" footer="0.5"/>
  <pageSetup paperSize="9" scale="75" orientation="landscape" verticalDpi="0" r:id="rId1"/>
  <headerFooter alignWithMargins="0">
    <oddHeader>&amp;C&amp;14PROCESS MATERIAL BALANCE&amp;RIDENTIFICATION CODE
02-PA-X-0001-X4</oddHeader>
    <oddFooter>&amp;LDate: &amp;D&amp;RPage: &amp;P/&amp;N&amp;CFile: &amp;F_x000D_
DOW RESTRICTED - For internal use only</oddFooter>
  </headerFooter>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F3A5B-3A2E-4577-A84B-79A5948EB322}">
  <dimension ref="A1:V86"/>
  <sheetViews>
    <sheetView showZeros="0" zoomScale="75" workbookViewId="0">
      <pane xSplit="2" topLeftCell="C1" activePane="topRight" state="frozen"/>
      <selection pane="topRight"/>
    </sheetView>
  </sheetViews>
  <sheetFormatPr baseColWidth="10" defaultColWidth="12.6640625" defaultRowHeight="13" x14ac:dyDescent="0.15"/>
  <cols>
    <col min="1" max="1" width="20.6640625" customWidth="1"/>
    <col min="2" max="2" width="8.6640625" customWidth="1"/>
  </cols>
  <sheetData>
    <row r="1" spans="1:22" ht="24" customHeight="1" thickBot="1" x14ac:dyDescent="0.2">
      <c r="A1" s="94" t="s">
        <v>849</v>
      </c>
      <c r="B1" s="108"/>
      <c r="C1" s="104" t="s">
        <v>832</v>
      </c>
      <c r="D1" s="104"/>
      <c r="E1" s="104"/>
      <c r="F1" s="104"/>
      <c r="G1" s="104"/>
      <c r="H1" s="104"/>
      <c r="I1" s="104"/>
      <c r="J1" s="104"/>
      <c r="K1" s="104"/>
      <c r="L1" s="104"/>
      <c r="M1" s="105" t="s">
        <v>833</v>
      </c>
      <c r="N1" s="105"/>
      <c r="O1" s="105"/>
      <c r="P1" s="105"/>
      <c r="Q1" s="105"/>
      <c r="R1" s="105"/>
      <c r="S1" s="105"/>
      <c r="T1" s="105"/>
      <c r="U1" s="105"/>
      <c r="V1" s="106"/>
    </row>
    <row r="2" spans="1:22" ht="14" thickBot="1" x14ac:dyDescent="0.2">
      <c r="A2" s="109"/>
      <c r="B2" s="110"/>
      <c r="C2" s="111" t="s">
        <v>834</v>
      </c>
      <c r="D2" s="111" t="s">
        <v>835</v>
      </c>
      <c r="E2" s="111" t="s">
        <v>836</v>
      </c>
      <c r="F2" s="111" t="s">
        <v>837</v>
      </c>
      <c r="G2" s="111" t="s">
        <v>838</v>
      </c>
      <c r="H2" s="111" t="s">
        <v>839</v>
      </c>
      <c r="I2" s="111" t="s">
        <v>840</v>
      </c>
      <c r="J2" s="111" t="s">
        <v>841</v>
      </c>
      <c r="K2" s="111" t="s">
        <v>842</v>
      </c>
      <c r="L2" s="111" t="s">
        <v>843</v>
      </c>
      <c r="M2" s="112" t="s">
        <v>834</v>
      </c>
      <c r="N2" s="112" t="s">
        <v>835</v>
      </c>
      <c r="O2" s="112" t="s">
        <v>836</v>
      </c>
      <c r="P2" s="112" t="s">
        <v>837</v>
      </c>
      <c r="Q2" s="112" t="s">
        <v>838</v>
      </c>
      <c r="R2" s="112" t="s">
        <v>839</v>
      </c>
      <c r="S2" s="112" t="s">
        <v>840</v>
      </c>
      <c r="T2" s="112" t="s">
        <v>841</v>
      </c>
      <c r="U2" s="112" t="s">
        <v>842</v>
      </c>
      <c r="V2" s="113" t="s">
        <v>843</v>
      </c>
    </row>
    <row r="3" spans="1:22" x14ac:dyDescent="0.15">
      <c r="A3" s="138" t="s">
        <v>892</v>
      </c>
      <c r="B3" s="135"/>
      <c r="C3" s="136">
        <v>132</v>
      </c>
      <c r="D3" s="136" t="s">
        <v>236</v>
      </c>
      <c r="E3" s="136" t="s">
        <v>844</v>
      </c>
      <c r="F3" s="136" t="s">
        <v>844</v>
      </c>
      <c r="G3" s="136" t="s">
        <v>844</v>
      </c>
      <c r="H3" s="136" t="s">
        <v>844</v>
      </c>
      <c r="I3" s="136" t="s">
        <v>844</v>
      </c>
      <c r="J3" s="136" t="s">
        <v>844</v>
      </c>
      <c r="K3" s="136" t="s">
        <v>844</v>
      </c>
      <c r="L3" s="136" t="s">
        <v>844</v>
      </c>
      <c r="M3" s="136">
        <v>10</v>
      </c>
      <c r="N3" s="136">
        <v>134</v>
      </c>
      <c r="O3" s="136">
        <v>135</v>
      </c>
      <c r="P3" s="136">
        <v>136</v>
      </c>
      <c r="Q3" s="136" t="s">
        <v>844</v>
      </c>
      <c r="R3" s="136" t="s">
        <v>844</v>
      </c>
      <c r="S3" s="136" t="s">
        <v>844</v>
      </c>
      <c r="T3" s="136" t="s">
        <v>844</v>
      </c>
      <c r="U3" s="136" t="s">
        <v>844</v>
      </c>
      <c r="V3" s="137" t="s">
        <v>844</v>
      </c>
    </row>
    <row r="4" spans="1:22" x14ac:dyDescent="0.15">
      <c r="A4" s="139" t="s">
        <v>845</v>
      </c>
      <c r="B4" s="114"/>
      <c r="C4" s="115">
        <v>23</v>
      </c>
      <c r="D4" s="115">
        <v>24</v>
      </c>
      <c r="E4" s="115">
        <v>25</v>
      </c>
      <c r="F4" s="115" t="s">
        <v>844</v>
      </c>
      <c r="G4" s="115" t="s">
        <v>844</v>
      </c>
      <c r="H4" s="115" t="s">
        <v>844</v>
      </c>
      <c r="I4" s="115" t="s">
        <v>844</v>
      </c>
      <c r="J4" s="115" t="s">
        <v>844</v>
      </c>
      <c r="K4" s="115" t="s">
        <v>844</v>
      </c>
      <c r="L4" s="115" t="s">
        <v>844</v>
      </c>
      <c r="M4" s="115">
        <v>26</v>
      </c>
      <c r="N4" s="115">
        <v>27</v>
      </c>
      <c r="O4" s="115">
        <v>28</v>
      </c>
      <c r="P4" s="115" t="s">
        <v>844</v>
      </c>
      <c r="Q4" s="115" t="s">
        <v>844</v>
      </c>
      <c r="R4" s="115" t="s">
        <v>844</v>
      </c>
      <c r="S4" s="115" t="s">
        <v>844</v>
      </c>
      <c r="T4" s="115" t="s">
        <v>844</v>
      </c>
      <c r="U4" s="115" t="s">
        <v>844</v>
      </c>
      <c r="V4" s="116" t="s">
        <v>844</v>
      </c>
    </row>
    <row r="5" spans="1:22" x14ac:dyDescent="0.15">
      <c r="A5" s="134" t="s">
        <v>338</v>
      </c>
      <c r="B5" s="117"/>
      <c r="C5" s="118">
        <v>57</v>
      </c>
      <c r="D5" s="118">
        <v>58</v>
      </c>
      <c r="E5" s="118">
        <v>60</v>
      </c>
      <c r="F5" s="115" t="s">
        <v>844</v>
      </c>
      <c r="G5" s="115" t="s">
        <v>844</v>
      </c>
      <c r="H5" s="115" t="s">
        <v>844</v>
      </c>
      <c r="I5" s="115" t="s">
        <v>844</v>
      </c>
      <c r="J5" s="115" t="s">
        <v>844</v>
      </c>
      <c r="K5" s="115" t="s">
        <v>844</v>
      </c>
      <c r="L5" s="115" t="s">
        <v>844</v>
      </c>
      <c r="M5" s="118">
        <v>59</v>
      </c>
      <c r="N5" s="118">
        <v>62</v>
      </c>
      <c r="O5" s="118">
        <v>65</v>
      </c>
      <c r="P5" s="118" t="s">
        <v>844</v>
      </c>
      <c r="Q5" s="118" t="s">
        <v>844</v>
      </c>
      <c r="R5" s="118" t="s">
        <v>844</v>
      </c>
      <c r="S5" s="118" t="s">
        <v>844</v>
      </c>
      <c r="T5" s="118" t="s">
        <v>844</v>
      </c>
      <c r="U5" s="118" t="s">
        <v>844</v>
      </c>
      <c r="V5" s="119" t="s">
        <v>844</v>
      </c>
    </row>
    <row r="6" spans="1:22" x14ac:dyDescent="0.15">
      <c r="A6" s="134" t="s">
        <v>347</v>
      </c>
      <c r="B6" s="117"/>
      <c r="C6" s="118" t="s">
        <v>199</v>
      </c>
      <c r="D6" s="118">
        <v>27</v>
      </c>
      <c r="E6" s="118">
        <v>35</v>
      </c>
      <c r="F6" s="118">
        <v>41</v>
      </c>
      <c r="G6" s="118">
        <v>42</v>
      </c>
      <c r="H6" s="118" t="s">
        <v>216</v>
      </c>
      <c r="I6" s="118">
        <v>67</v>
      </c>
      <c r="J6" s="118" t="s">
        <v>228</v>
      </c>
      <c r="K6" s="118">
        <v>96</v>
      </c>
      <c r="L6" s="118" t="s">
        <v>844</v>
      </c>
      <c r="M6" s="118">
        <v>69</v>
      </c>
      <c r="N6" s="118">
        <v>70</v>
      </c>
      <c r="O6" s="118" t="s">
        <v>844</v>
      </c>
      <c r="P6" s="118" t="s">
        <v>844</v>
      </c>
      <c r="Q6" s="118" t="s">
        <v>844</v>
      </c>
      <c r="R6" s="118" t="s">
        <v>844</v>
      </c>
      <c r="S6" s="118" t="s">
        <v>844</v>
      </c>
      <c r="T6" s="118" t="s">
        <v>844</v>
      </c>
      <c r="U6" s="118" t="s">
        <v>844</v>
      </c>
      <c r="V6" s="119" t="s">
        <v>844</v>
      </c>
    </row>
    <row r="7" spans="1:22" x14ac:dyDescent="0.15">
      <c r="A7" s="134" t="s">
        <v>357</v>
      </c>
      <c r="B7" s="117"/>
      <c r="C7" s="118">
        <v>81</v>
      </c>
      <c r="D7" s="118">
        <v>82</v>
      </c>
      <c r="E7" s="118" t="s">
        <v>844</v>
      </c>
      <c r="F7" s="118" t="s">
        <v>844</v>
      </c>
      <c r="G7" s="118" t="s">
        <v>844</v>
      </c>
      <c r="H7" s="118" t="s">
        <v>844</v>
      </c>
      <c r="I7" s="118" t="s">
        <v>844</v>
      </c>
      <c r="J7" s="118" t="s">
        <v>844</v>
      </c>
      <c r="K7" s="118" t="s">
        <v>844</v>
      </c>
      <c r="L7" s="118" t="s">
        <v>844</v>
      </c>
      <c r="M7" s="118">
        <v>76</v>
      </c>
      <c r="N7" s="118">
        <v>83</v>
      </c>
      <c r="O7" s="118" t="s">
        <v>844</v>
      </c>
      <c r="P7" s="118" t="s">
        <v>844</v>
      </c>
      <c r="Q7" s="118" t="s">
        <v>844</v>
      </c>
      <c r="R7" s="118" t="s">
        <v>844</v>
      </c>
      <c r="S7" s="118" t="s">
        <v>844</v>
      </c>
      <c r="T7" s="118" t="s">
        <v>844</v>
      </c>
      <c r="U7" s="118" t="s">
        <v>844</v>
      </c>
      <c r="V7" s="119" t="s">
        <v>844</v>
      </c>
    </row>
    <row r="8" spans="1:22" x14ac:dyDescent="0.15">
      <c r="A8" s="134" t="s">
        <v>911</v>
      </c>
      <c r="B8" s="117"/>
      <c r="C8" s="118" t="s">
        <v>211</v>
      </c>
      <c r="D8" s="118">
        <v>37</v>
      </c>
      <c r="E8" s="118">
        <v>69</v>
      </c>
      <c r="F8" s="118">
        <v>83</v>
      </c>
      <c r="G8" s="118">
        <v>85</v>
      </c>
      <c r="H8" s="118">
        <v>88</v>
      </c>
      <c r="I8" s="118" t="s">
        <v>844</v>
      </c>
      <c r="J8" s="118" t="s">
        <v>844</v>
      </c>
      <c r="K8" s="118" t="s">
        <v>844</v>
      </c>
      <c r="L8" s="118" t="s">
        <v>844</v>
      </c>
      <c r="M8" s="118">
        <v>87</v>
      </c>
      <c r="N8" s="118">
        <v>89</v>
      </c>
      <c r="O8" s="118" t="s">
        <v>844</v>
      </c>
      <c r="P8" s="118" t="s">
        <v>844</v>
      </c>
      <c r="Q8" s="118" t="s">
        <v>844</v>
      </c>
      <c r="R8" s="118" t="s">
        <v>844</v>
      </c>
      <c r="S8" s="118" t="s">
        <v>844</v>
      </c>
      <c r="T8" s="118" t="s">
        <v>844</v>
      </c>
      <c r="U8" s="118" t="s">
        <v>844</v>
      </c>
      <c r="V8" s="119" t="s">
        <v>844</v>
      </c>
    </row>
    <row r="9" spans="1:22" x14ac:dyDescent="0.15">
      <c r="A9" s="134" t="s">
        <v>912</v>
      </c>
      <c r="B9" s="117"/>
      <c r="C9" s="118">
        <v>106</v>
      </c>
      <c r="D9" s="118" t="s">
        <v>844</v>
      </c>
      <c r="E9" s="118" t="s">
        <v>844</v>
      </c>
      <c r="F9" s="118" t="s">
        <v>844</v>
      </c>
      <c r="G9" s="118" t="s">
        <v>844</v>
      </c>
      <c r="H9" s="118" t="s">
        <v>844</v>
      </c>
      <c r="I9" s="118" t="s">
        <v>844</v>
      </c>
      <c r="J9" s="118" t="s">
        <v>844</v>
      </c>
      <c r="K9" s="118" t="s">
        <v>844</v>
      </c>
      <c r="L9" s="118" t="s">
        <v>844</v>
      </c>
      <c r="M9" s="118">
        <v>108</v>
      </c>
      <c r="N9" s="118">
        <v>109</v>
      </c>
      <c r="O9" s="118" t="s">
        <v>844</v>
      </c>
      <c r="P9" s="118" t="s">
        <v>844</v>
      </c>
      <c r="Q9" s="118" t="s">
        <v>844</v>
      </c>
      <c r="R9" s="118" t="s">
        <v>844</v>
      </c>
      <c r="S9" s="118" t="s">
        <v>844</v>
      </c>
      <c r="T9" s="118" t="s">
        <v>844</v>
      </c>
      <c r="U9" s="118" t="s">
        <v>844</v>
      </c>
      <c r="V9" s="119" t="s">
        <v>844</v>
      </c>
    </row>
    <row r="10" spans="1:22" x14ac:dyDescent="0.15">
      <c r="A10" s="134" t="s">
        <v>913</v>
      </c>
      <c r="B10" s="117"/>
      <c r="C10" s="118">
        <v>99</v>
      </c>
      <c r="D10" s="118">
        <v>100</v>
      </c>
      <c r="E10" s="118" t="s">
        <v>844</v>
      </c>
      <c r="F10" s="118" t="s">
        <v>844</v>
      </c>
      <c r="G10" s="118" t="s">
        <v>844</v>
      </c>
      <c r="H10" s="118" t="s">
        <v>844</v>
      </c>
      <c r="I10" s="118" t="s">
        <v>844</v>
      </c>
      <c r="J10" s="118" t="s">
        <v>844</v>
      </c>
      <c r="K10" s="118" t="s">
        <v>844</v>
      </c>
      <c r="L10" s="118" t="s">
        <v>844</v>
      </c>
      <c r="M10" s="118">
        <v>102</v>
      </c>
      <c r="N10" s="118">
        <v>103</v>
      </c>
      <c r="O10" s="118" t="s">
        <v>844</v>
      </c>
      <c r="P10" s="118" t="s">
        <v>844</v>
      </c>
      <c r="Q10" s="118" t="s">
        <v>844</v>
      </c>
      <c r="R10" s="118" t="s">
        <v>844</v>
      </c>
      <c r="S10" s="118" t="s">
        <v>844</v>
      </c>
      <c r="T10" s="118" t="s">
        <v>844</v>
      </c>
      <c r="U10" s="118" t="s">
        <v>844</v>
      </c>
      <c r="V10" s="119" t="s">
        <v>844</v>
      </c>
    </row>
    <row r="11" spans="1:22" x14ac:dyDescent="0.15">
      <c r="A11" s="134" t="s">
        <v>914</v>
      </c>
      <c r="B11" s="117"/>
      <c r="C11" s="118">
        <v>91</v>
      </c>
      <c r="D11" s="118" t="s">
        <v>844</v>
      </c>
      <c r="E11" s="118" t="s">
        <v>844</v>
      </c>
      <c r="F11" s="118" t="s">
        <v>844</v>
      </c>
      <c r="G11" s="118" t="s">
        <v>844</v>
      </c>
      <c r="H11" s="118" t="s">
        <v>844</v>
      </c>
      <c r="I11" s="118" t="s">
        <v>844</v>
      </c>
      <c r="J11" s="118" t="s">
        <v>844</v>
      </c>
      <c r="K11" s="118" t="s">
        <v>844</v>
      </c>
      <c r="L11" s="118" t="s">
        <v>844</v>
      </c>
      <c r="M11" s="118">
        <v>86</v>
      </c>
      <c r="N11" s="118">
        <v>97</v>
      </c>
      <c r="O11" s="118" t="s">
        <v>844</v>
      </c>
      <c r="P11" s="118" t="s">
        <v>844</v>
      </c>
      <c r="Q11" s="118" t="s">
        <v>844</v>
      </c>
      <c r="R11" s="118" t="s">
        <v>844</v>
      </c>
      <c r="S11" s="118" t="s">
        <v>844</v>
      </c>
      <c r="T11" s="118" t="s">
        <v>844</v>
      </c>
      <c r="U11" s="118" t="s">
        <v>844</v>
      </c>
      <c r="V11" s="119" t="s">
        <v>844</v>
      </c>
    </row>
    <row r="12" spans="1:22" x14ac:dyDescent="0.15">
      <c r="A12" s="134" t="s">
        <v>893</v>
      </c>
      <c r="B12" s="117"/>
      <c r="C12" s="118" t="s">
        <v>419</v>
      </c>
      <c r="D12" s="118">
        <v>652</v>
      </c>
      <c r="E12" s="118" t="s">
        <v>844</v>
      </c>
      <c r="F12" s="118" t="s">
        <v>844</v>
      </c>
      <c r="G12" s="118" t="s">
        <v>844</v>
      </c>
      <c r="H12" s="118" t="s">
        <v>844</v>
      </c>
      <c r="I12" s="118" t="s">
        <v>844</v>
      </c>
      <c r="J12" s="118" t="s">
        <v>844</v>
      </c>
      <c r="K12" s="118" t="s">
        <v>844</v>
      </c>
      <c r="L12" s="118" t="s">
        <v>844</v>
      </c>
      <c r="M12" s="118">
        <v>650</v>
      </c>
      <c r="N12" s="118">
        <v>651</v>
      </c>
      <c r="O12" s="118" t="s">
        <v>844</v>
      </c>
      <c r="P12" s="118" t="s">
        <v>844</v>
      </c>
      <c r="Q12" s="118" t="s">
        <v>844</v>
      </c>
      <c r="R12" s="118" t="s">
        <v>844</v>
      </c>
      <c r="S12" s="118" t="s">
        <v>844</v>
      </c>
      <c r="T12" s="118" t="s">
        <v>844</v>
      </c>
      <c r="U12" s="118" t="s">
        <v>844</v>
      </c>
      <c r="V12" s="119" t="s">
        <v>844</v>
      </c>
    </row>
    <row r="13" spans="1:22" x14ac:dyDescent="0.15">
      <c r="A13" s="134" t="s">
        <v>890</v>
      </c>
      <c r="B13" s="117"/>
      <c r="C13" s="118">
        <v>47</v>
      </c>
      <c r="D13" s="118">
        <v>64</v>
      </c>
      <c r="E13" s="118" t="s">
        <v>844</v>
      </c>
      <c r="F13" s="118" t="s">
        <v>844</v>
      </c>
      <c r="G13" s="118" t="s">
        <v>844</v>
      </c>
      <c r="H13" s="118" t="s">
        <v>844</v>
      </c>
      <c r="I13" s="118" t="s">
        <v>844</v>
      </c>
      <c r="J13" s="118" t="s">
        <v>844</v>
      </c>
      <c r="K13" s="118" t="s">
        <v>844</v>
      </c>
      <c r="L13" s="118" t="s">
        <v>844</v>
      </c>
      <c r="M13" s="118">
        <v>56</v>
      </c>
      <c r="N13" s="118">
        <v>61</v>
      </c>
      <c r="O13" s="118" t="s">
        <v>228</v>
      </c>
      <c r="P13" s="118" t="s">
        <v>844</v>
      </c>
      <c r="Q13" s="118" t="s">
        <v>844</v>
      </c>
      <c r="R13" s="118" t="s">
        <v>844</v>
      </c>
      <c r="S13" s="118" t="s">
        <v>844</v>
      </c>
      <c r="T13" s="118" t="s">
        <v>844</v>
      </c>
      <c r="U13" s="118" t="s">
        <v>844</v>
      </c>
      <c r="V13" s="119" t="s">
        <v>844</v>
      </c>
    </row>
    <row r="14" spans="1:22" x14ac:dyDescent="0.15">
      <c r="A14" s="134" t="s">
        <v>889</v>
      </c>
      <c r="B14" s="117"/>
      <c r="C14" s="118">
        <v>47</v>
      </c>
      <c r="D14" s="118">
        <v>55</v>
      </c>
      <c r="E14" s="118" t="s">
        <v>844</v>
      </c>
      <c r="F14" s="118" t="s">
        <v>844</v>
      </c>
      <c r="G14" s="118" t="s">
        <v>844</v>
      </c>
      <c r="H14" s="118" t="s">
        <v>844</v>
      </c>
      <c r="I14" s="118" t="s">
        <v>844</v>
      </c>
      <c r="J14" s="118" t="s">
        <v>844</v>
      </c>
      <c r="K14" s="118" t="s">
        <v>844</v>
      </c>
      <c r="L14" s="118" t="s">
        <v>844</v>
      </c>
      <c r="M14" s="118">
        <v>56</v>
      </c>
      <c r="N14" s="118">
        <v>57</v>
      </c>
      <c r="O14" s="118" t="s">
        <v>844</v>
      </c>
      <c r="P14" s="118" t="s">
        <v>844</v>
      </c>
      <c r="Q14" s="118" t="s">
        <v>844</v>
      </c>
      <c r="R14" s="118" t="s">
        <v>844</v>
      </c>
      <c r="S14" s="118" t="s">
        <v>844</v>
      </c>
      <c r="T14" s="118" t="s">
        <v>844</v>
      </c>
      <c r="U14" s="118" t="s">
        <v>844</v>
      </c>
      <c r="V14" s="119" t="s">
        <v>844</v>
      </c>
    </row>
    <row r="15" spans="1:22" x14ac:dyDescent="0.15">
      <c r="A15" s="134" t="s">
        <v>307</v>
      </c>
      <c r="B15" s="117"/>
      <c r="C15" s="118">
        <v>5</v>
      </c>
      <c r="D15" s="118">
        <v>26</v>
      </c>
      <c r="E15" s="118">
        <v>61</v>
      </c>
      <c r="F15" s="118">
        <v>119</v>
      </c>
      <c r="G15" s="118">
        <v>141</v>
      </c>
      <c r="H15" s="118" t="s">
        <v>844</v>
      </c>
      <c r="I15" s="118" t="s">
        <v>844</v>
      </c>
      <c r="J15" s="118" t="s">
        <v>844</v>
      </c>
      <c r="K15" s="118" t="s">
        <v>844</v>
      </c>
      <c r="L15" s="118" t="s">
        <v>844</v>
      </c>
      <c r="M15" s="118" t="s">
        <v>196</v>
      </c>
      <c r="N15" s="118">
        <v>3</v>
      </c>
      <c r="O15" s="118" t="s">
        <v>844</v>
      </c>
      <c r="P15" s="118" t="s">
        <v>844</v>
      </c>
      <c r="Q15" s="118" t="s">
        <v>844</v>
      </c>
      <c r="R15" s="118" t="s">
        <v>844</v>
      </c>
      <c r="S15" s="118" t="s">
        <v>844</v>
      </c>
      <c r="T15" s="118" t="s">
        <v>844</v>
      </c>
      <c r="U15" s="118" t="s">
        <v>844</v>
      </c>
      <c r="V15" s="119" t="s">
        <v>844</v>
      </c>
    </row>
    <row r="16" spans="1:22" x14ac:dyDescent="0.15">
      <c r="A16" s="134" t="s">
        <v>287</v>
      </c>
      <c r="B16" s="117"/>
      <c r="C16" s="118">
        <v>1</v>
      </c>
      <c r="D16" s="118" t="s">
        <v>196</v>
      </c>
      <c r="E16" s="118">
        <v>2</v>
      </c>
      <c r="F16" s="118">
        <v>3</v>
      </c>
      <c r="G16" s="118">
        <v>4</v>
      </c>
      <c r="H16" s="118">
        <v>6</v>
      </c>
      <c r="I16" s="118" t="s">
        <v>844</v>
      </c>
      <c r="J16" s="118" t="s">
        <v>844</v>
      </c>
      <c r="K16" s="118" t="s">
        <v>844</v>
      </c>
      <c r="L16" s="118" t="s">
        <v>844</v>
      </c>
      <c r="M16" s="118" t="s">
        <v>470</v>
      </c>
      <c r="N16" s="118">
        <v>12</v>
      </c>
      <c r="O16" s="118" t="s">
        <v>844</v>
      </c>
      <c r="P16" s="118" t="s">
        <v>844</v>
      </c>
      <c r="Q16" s="118" t="s">
        <v>844</v>
      </c>
      <c r="R16" s="118" t="s">
        <v>844</v>
      </c>
      <c r="S16" s="118" t="s">
        <v>844</v>
      </c>
      <c r="T16" s="118" t="s">
        <v>844</v>
      </c>
      <c r="U16" s="118" t="s">
        <v>844</v>
      </c>
      <c r="V16" s="119" t="s">
        <v>844</v>
      </c>
    </row>
    <row r="17" spans="1:22" x14ac:dyDescent="0.15">
      <c r="A17" s="134" t="s">
        <v>371</v>
      </c>
      <c r="B17" s="117"/>
      <c r="C17" s="118">
        <v>15</v>
      </c>
      <c r="D17" s="118">
        <v>29</v>
      </c>
      <c r="E17" s="118" t="s">
        <v>844</v>
      </c>
      <c r="F17" s="118" t="s">
        <v>844</v>
      </c>
      <c r="G17" s="118" t="s">
        <v>844</v>
      </c>
      <c r="H17" s="118" t="s">
        <v>844</v>
      </c>
      <c r="I17" s="118" t="s">
        <v>844</v>
      </c>
      <c r="J17" s="118" t="s">
        <v>844</v>
      </c>
      <c r="K17" s="118" t="s">
        <v>844</v>
      </c>
      <c r="L17" s="118" t="s">
        <v>844</v>
      </c>
      <c r="M17" s="118">
        <v>30</v>
      </c>
      <c r="N17" s="118">
        <v>31</v>
      </c>
      <c r="O17" s="118" t="s">
        <v>844</v>
      </c>
      <c r="P17" s="118" t="s">
        <v>844</v>
      </c>
      <c r="Q17" s="118" t="s">
        <v>844</v>
      </c>
      <c r="R17" s="118" t="s">
        <v>844</v>
      </c>
      <c r="S17" s="118" t="s">
        <v>844</v>
      </c>
      <c r="T17" s="118" t="s">
        <v>844</v>
      </c>
      <c r="U17" s="118" t="s">
        <v>844</v>
      </c>
      <c r="V17" s="119" t="s">
        <v>844</v>
      </c>
    </row>
    <row r="18" spans="1:22" x14ac:dyDescent="0.15">
      <c r="A18" s="134" t="s">
        <v>308</v>
      </c>
      <c r="B18" s="117"/>
      <c r="C18" s="118">
        <v>30</v>
      </c>
      <c r="D18" s="118" t="s">
        <v>844</v>
      </c>
      <c r="E18" s="118" t="s">
        <v>844</v>
      </c>
      <c r="F18" s="118" t="s">
        <v>844</v>
      </c>
      <c r="G18" s="118" t="s">
        <v>844</v>
      </c>
      <c r="H18" s="118" t="s">
        <v>844</v>
      </c>
      <c r="I18" s="118" t="s">
        <v>844</v>
      </c>
      <c r="J18" s="118" t="s">
        <v>844</v>
      </c>
      <c r="K18" s="118" t="s">
        <v>844</v>
      </c>
      <c r="L18" s="118" t="s">
        <v>844</v>
      </c>
      <c r="M18" s="118">
        <v>36</v>
      </c>
      <c r="N18" s="118">
        <v>37</v>
      </c>
      <c r="O18" s="118" t="s">
        <v>844</v>
      </c>
      <c r="P18" s="118" t="s">
        <v>844</v>
      </c>
      <c r="Q18" s="118" t="s">
        <v>844</v>
      </c>
      <c r="R18" s="118" t="s">
        <v>844</v>
      </c>
      <c r="S18" s="118" t="s">
        <v>844</v>
      </c>
      <c r="T18" s="118" t="s">
        <v>844</v>
      </c>
      <c r="U18" s="118" t="s">
        <v>844</v>
      </c>
      <c r="V18" s="119" t="s">
        <v>844</v>
      </c>
    </row>
    <row r="19" spans="1:22" x14ac:dyDescent="0.15">
      <c r="A19" s="134" t="s">
        <v>313</v>
      </c>
      <c r="B19" s="117"/>
      <c r="C19" s="118">
        <v>36</v>
      </c>
      <c r="D19" s="118">
        <v>38</v>
      </c>
      <c r="E19" s="118" t="s">
        <v>844</v>
      </c>
      <c r="F19" s="118" t="s">
        <v>844</v>
      </c>
      <c r="G19" s="118" t="s">
        <v>844</v>
      </c>
      <c r="H19" s="118" t="s">
        <v>844</v>
      </c>
      <c r="I19" s="118" t="s">
        <v>844</v>
      </c>
      <c r="J19" s="118" t="s">
        <v>844</v>
      </c>
      <c r="K19" s="118" t="s">
        <v>844</v>
      </c>
      <c r="L19" s="118" t="s">
        <v>844</v>
      </c>
      <c r="M19" s="118" t="s">
        <v>212</v>
      </c>
      <c r="N19" s="118">
        <v>39</v>
      </c>
      <c r="O19" s="118" t="s">
        <v>844</v>
      </c>
      <c r="P19" s="118" t="s">
        <v>844</v>
      </c>
      <c r="Q19" s="118" t="s">
        <v>844</v>
      </c>
      <c r="R19" s="118" t="s">
        <v>844</v>
      </c>
      <c r="S19" s="118" t="s">
        <v>844</v>
      </c>
      <c r="T19" s="118" t="s">
        <v>844</v>
      </c>
      <c r="U19" s="118" t="s">
        <v>844</v>
      </c>
      <c r="V19" s="119" t="s">
        <v>844</v>
      </c>
    </row>
    <row r="20" spans="1:22" x14ac:dyDescent="0.15">
      <c r="A20" s="134" t="s">
        <v>316</v>
      </c>
      <c r="B20" s="117"/>
      <c r="C20" s="118">
        <v>39</v>
      </c>
      <c r="D20" s="118" t="s">
        <v>479</v>
      </c>
      <c r="E20" s="118" t="s">
        <v>844</v>
      </c>
      <c r="F20" s="118" t="s">
        <v>844</v>
      </c>
      <c r="G20" s="118" t="s">
        <v>844</v>
      </c>
      <c r="H20" s="118" t="s">
        <v>844</v>
      </c>
      <c r="I20" s="118" t="s">
        <v>844</v>
      </c>
      <c r="J20" s="118" t="s">
        <v>844</v>
      </c>
      <c r="K20" s="118" t="s">
        <v>844</v>
      </c>
      <c r="L20" s="118" t="s">
        <v>844</v>
      </c>
      <c r="M20" s="118" t="s">
        <v>478</v>
      </c>
      <c r="N20" s="118" t="s">
        <v>844</v>
      </c>
      <c r="O20" s="118" t="s">
        <v>844</v>
      </c>
      <c r="P20" s="118" t="s">
        <v>844</v>
      </c>
      <c r="Q20" s="118" t="s">
        <v>844</v>
      </c>
      <c r="R20" s="118" t="s">
        <v>844</v>
      </c>
      <c r="S20" s="118" t="s">
        <v>844</v>
      </c>
      <c r="T20" s="118" t="s">
        <v>844</v>
      </c>
      <c r="U20" s="118" t="s">
        <v>844</v>
      </c>
      <c r="V20" s="119" t="s">
        <v>844</v>
      </c>
    </row>
    <row r="21" spans="1:22" x14ac:dyDescent="0.15">
      <c r="A21" s="134" t="s">
        <v>327</v>
      </c>
      <c r="B21" s="117"/>
      <c r="C21" s="118" t="s">
        <v>638</v>
      </c>
      <c r="D21" s="118" t="s">
        <v>844</v>
      </c>
      <c r="E21" s="118" t="s">
        <v>844</v>
      </c>
      <c r="F21" s="118" t="s">
        <v>844</v>
      </c>
      <c r="G21" s="118" t="s">
        <v>844</v>
      </c>
      <c r="H21" s="118" t="s">
        <v>844</v>
      </c>
      <c r="I21" s="118" t="s">
        <v>844</v>
      </c>
      <c r="J21" s="118" t="s">
        <v>844</v>
      </c>
      <c r="K21" s="118" t="s">
        <v>844</v>
      </c>
      <c r="L21" s="118" t="s">
        <v>844</v>
      </c>
      <c r="M21" s="118">
        <v>74</v>
      </c>
      <c r="N21" s="118" t="s">
        <v>844</v>
      </c>
      <c r="O21" s="118" t="s">
        <v>844</v>
      </c>
      <c r="P21" s="118" t="s">
        <v>844</v>
      </c>
      <c r="Q21" s="118" t="s">
        <v>844</v>
      </c>
      <c r="R21" s="118" t="s">
        <v>844</v>
      </c>
      <c r="S21" s="118" t="s">
        <v>844</v>
      </c>
      <c r="T21" s="118" t="s">
        <v>844</v>
      </c>
      <c r="U21" s="118" t="s">
        <v>844</v>
      </c>
      <c r="V21" s="119" t="s">
        <v>844</v>
      </c>
    </row>
    <row r="22" spans="1:22" x14ac:dyDescent="0.15">
      <c r="A22" s="134" t="s">
        <v>353</v>
      </c>
      <c r="B22" s="117"/>
      <c r="C22" s="118">
        <v>75</v>
      </c>
      <c r="D22" s="118">
        <v>76</v>
      </c>
      <c r="E22" s="118">
        <v>77</v>
      </c>
      <c r="F22" s="118" t="s">
        <v>844</v>
      </c>
      <c r="G22" s="118" t="s">
        <v>844</v>
      </c>
      <c r="H22" s="118" t="s">
        <v>844</v>
      </c>
      <c r="I22" s="118" t="s">
        <v>844</v>
      </c>
      <c r="J22" s="118" t="s">
        <v>844</v>
      </c>
      <c r="K22" s="118" t="s">
        <v>844</v>
      </c>
      <c r="L22" s="118" t="s">
        <v>844</v>
      </c>
      <c r="M22" s="118">
        <v>80</v>
      </c>
      <c r="N22" s="118">
        <v>81</v>
      </c>
      <c r="O22" s="118" t="s">
        <v>844</v>
      </c>
      <c r="P22" s="118" t="s">
        <v>844</v>
      </c>
      <c r="Q22" s="118" t="s">
        <v>844</v>
      </c>
      <c r="R22" s="118" t="s">
        <v>844</v>
      </c>
      <c r="S22" s="118" t="s">
        <v>844</v>
      </c>
      <c r="T22" s="118" t="s">
        <v>844</v>
      </c>
      <c r="U22" s="118" t="s">
        <v>844</v>
      </c>
      <c r="V22" s="119" t="s">
        <v>844</v>
      </c>
    </row>
    <row r="23" spans="1:22" x14ac:dyDescent="0.15">
      <c r="A23" s="134" t="s">
        <v>509</v>
      </c>
      <c r="B23" s="117"/>
      <c r="C23" s="118">
        <v>84</v>
      </c>
      <c r="D23" s="118">
        <v>107</v>
      </c>
      <c r="E23" s="118" t="s">
        <v>844</v>
      </c>
      <c r="F23" s="118" t="s">
        <v>844</v>
      </c>
      <c r="G23" s="118" t="s">
        <v>844</v>
      </c>
      <c r="H23" s="118" t="s">
        <v>844</v>
      </c>
      <c r="I23" s="118" t="s">
        <v>844</v>
      </c>
      <c r="J23" s="118" t="s">
        <v>844</v>
      </c>
      <c r="K23" s="118" t="s">
        <v>844</v>
      </c>
      <c r="L23" s="118" t="s">
        <v>844</v>
      </c>
      <c r="M23" s="118">
        <v>753</v>
      </c>
      <c r="N23" s="118" t="s">
        <v>844</v>
      </c>
      <c r="O23" s="118" t="s">
        <v>844</v>
      </c>
      <c r="P23" s="118" t="s">
        <v>844</v>
      </c>
      <c r="Q23" s="118" t="s">
        <v>844</v>
      </c>
      <c r="R23" s="118" t="s">
        <v>844</v>
      </c>
      <c r="S23" s="118" t="s">
        <v>844</v>
      </c>
      <c r="T23" s="118" t="s">
        <v>844</v>
      </c>
      <c r="U23" s="118" t="s">
        <v>844</v>
      </c>
      <c r="V23" s="119" t="s">
        <v>844</v>
      </c>
    </row>
    <row r="24" spans="1:22" x14ac:dyDescent="0.15">
      <c r="A24" s="134" t="s">
        <v>359</v>
      </c>
      <c r="B24" s="117"/>
      <c r="C24" s="118">
        <v>132</v>
      </c>
      <c r="D24" s="118" t="s">
        <v>236</v>
      </c>
      <c r="E24" s="118" t="s">
        <v>844</v>
      </c>
      <c r="F24" s="118" t="s">
        <v>844</v>
      </c>
      <c r="G24" s="118" t="s">
        <v>844</v>
      </c>
      <c r="H24" s="118" t="s">
        <v>844</v>
      </c>
      <c r="I24" s="118" t="s">
        <v>844</v>
      </c>
      <c r="J24" s="118" t="s">
        <v>844</v>
      </c>
      <c r="K24" s="118" t="s">
        <v>844</v>
      </c>
      <c r="L24" s="118" t="s">
        <v>844</v>
      </c>
      <c r="M24" s="118">
        <v>133</v>
      </c>
      <c r="N24" s="118" t="s">
        <v>844</v>
      </c>
      <c r="O24" s="118" t="s">
        <v>844</v>
      </c>
      <c r="P24" s="118" t="s">
        <v>844</v>
      </c>
      <c r="Q24" s="118" t="s">
        <v>844</v>
      </c>
      <c r="R24" s="118" t="s">
        <v>844</v>
      </c>
      <c r="S24" s="118" t="s">
        <v>844</v>
      </c>
      <c r="T24" s="118" t="s">
        <v>844</v>
      </c>
      <c r="U24" s="118" t="s">
        <v>844</v>
      </c>
      <c r="V24" s="119" t="s">
        <v>844</v>
      </c>
    </row>
    <row r="25" spans="1:22" x14ac:dyDescent="0.15">
      <c r="A25" s="134" t="s">
        <v>915</v>
      </c>
      <c r="B25" s="117"/>
      <c r="C25" s="118">
        <v>92</v>
      </c>
      <c r="D25" s="118">
        <v>93</v>
      </c>
      <c r="E25" s="118" t="s">
        <v>844</v>
      </c>
      <c r="F25" s="118" t="s">
        <v>844</v>
      </c>
      <c r="G25" s="118" t="s">
        <v>844</v>
      </c>
      <c r="H25" s="118" t="s">
        <v>844</v>
      </c>
      <c r="I25" s="118" t="s">
        <v>844</v>
      </c>
      <c r="J25" s="118" t="s">
        <v>844</v>
      </c>
      <c r="K25" s="118" t="s">
        <v>844</v>
      </c>
      <c r="L25" s="118" t="s">
        <v>844</v>
      </c>
      <c r="M25" s="118">
        <v>94</v>
      </c>
      <c r="N25" s="118">
        <v>95</v>
      </c>
      <c r="O25" s="118">
        <v>96</v>
      </c>
      <c r="P25" s="118" t="s">
        <v>844</v>
      </c>
      <c r="Q25" s="118" t="s">
        <v>844</v>
      </c>
      <c r="R25" s="118" t="s">
        <v>844</v>
      </c>
      <c r="S25" s="118" t="s">
        <v>844</v>
      </c>
      <c r="T25" s="118" t="s">
        <v>844</v>
      </c>
      <c r="U25" s="118" t="s">
        <v>844</v>
      </c>
      <c r="V25" s="119" t="s">
        <v>844</v>
      </c>
    </row>
    <row r="26" spans="1:22" x14ac:dyDescent="0.15">
      <c r="A26" s="134" t="s">
        <v>916</v>
      </c>
      <c r="B26" s="117"/>
      <c r="C26" s="118">
        <v>110</v>
      </c>
      <c r="D26" s="118" t="s">
        <v>844</v>
      </c>
      <c r="E26" s="118" t="s">
        <v>844</v>
      </c>
      <c r="F26" s="118" t="s">
        <v>844</v>
      </c>
      <c r="G26" s="118" t="s">
        <v>844</v>
      </c>
      <c r="H26" s="118" t="s">
        <v>844</v>
      </c>
      <c r="I26" s="118" t="s">
        <v>844</v>
      </c>
      <c r="J26" s="118" t="s">
        <v>844</v>
      </c>
      <c r="K26" s="118" t="s">
        <v>844</v>
      </c>
      <c r="L26" s="118" t="s">
        <v>844</v>
      </c>
      <c r="M26" s="118">
        <v>101</v>
      </c>
      <c r="N26" s="118">
        <v>111</v>
      </c>
      <c r="O26" s="118" t="s">
        <v>844</v>
      </c>
      <c r="P26" s="118" t="s">
        <v>844</v>
      </c>
      <c r="Q26" s="118" t="s">
        <v>844</v>
      </c>
      <c r="R26" s="118" t="s">
        <v>844</v>
      </c>
      <c r="S26" s="118" t="s">
        <v>844</v>
      </c>
      <c r="T26" s="118" t="s">
        <v>844</v>
      </c>
      <c r="U26" s="118" t="s">
        <v>844</v>
      </c>
      <c r="V26" s="119" t="s">
        <v>844</v>
      </c>
    </row>
    <row r="27" spans="1:22" x14ac:dyDescent="0.15">
      <c r="A27" s="134" t="s">
        <v>917</v>
      </c>
      <c r="B27" s="117"/>
      <c r="C27" s="118">
        <v>103</v>
      </c>
      <c r="D27" s="118" t="s">
        <v>844</v>
      </c>
      <c r="E27" s="118" t="s">
        <v>844</v>
      </c>
      <c r="F27" s="118" t="s">
        <v>844</v>
      </c>
      <c r="G27" s="118" t="s">
        <v>844</v>
      </c>
      <c r="H27" s="118" t="s">
        <v>844</v>
      </c>
      <c r="I27" s="118" t="s">
        <v>844</v>
      </c>
      <c r="J27" s="118" t="s">
        <v>844</v>
      </c>
      <c r="K27" s="118" t="s">
        <v>844</v>
      </c>
      <c r="L27" s="118" t="s">
        <v>844</v>
      </c>
      <c r="M27" s="118">
        <v>100</v>
      </c>
      <c r="N27" s="118">
        <v>105</v>
      </c>
      <c r="O27" s="118" t="s">
        <v>844</v>
      </c>
      <c r="P27" s="118" t="s">
        <v>844</v>
      </c>
      <c r="Q27" s="118" t="s">
        <v>844</v>
      </c>
      <c r="R27" s="118" t="s">
        <v>844</v>
      </c>
      <c r="S27" s="118" t="s">
        <v>844</v>
      </c>
      <c r="T27" s="118" t="s">
        <v>844</v>
      </c>
      <c r="U27" s="118" t="s">
        <v>844</v>
      </c>
      <c r="V27" s="119" t="s">
        <v>844</v>
      </c>
    </row>
    <row r="28" spans="1:22" x14ac:dyDescent="0.15">
      <c r="A28" s="134" t="s">
        <v>920</v>
      </c>
      <c r="B28" s="117"/>
      <c r="C28" s="118">
        <v>270</v>
      </c>
      <c r="D28" s="118" t="s">
        <v>844</v>
      </c>
      <c r="E28" s="118" t="s">
        <v>844</v>
      </c>
      <c r="F28" s="118" t="s">
        <v>844</v>
      </c>
      <c r="G28" s="118" t="s">
        <v>844</v>
      </c>
      <c r="H28" s="118" t="s">
        <v>844</v>
      </c>
      <c r="I28" s="118" t="s">
        <v>844</v>
      </c>
      <c r="J28" s="118" t="s">
        <v>844</v>
      </c>
      <c r="K28" s="118" t="s">
        <v>844</v>
      </c>
      <c r="L28" s="118" t="s">
        <v>844</v>
      </c>
      <c r="M28" s="118" t="s">
        <v>419</v>
      </c>
      <c r="N28" s="118">
        <v>205</v>
      </c>
      <c r="O28" s="118">
        <v>271</v>
      </c>
      <c r="P28" s="118">
        <v>287</v>
      </c>
      <c r="Q28" s="118">
        <v>288</v>
      </c>
      <c r="R28" s="118" t="s">
        <v>844</v>
      </c>
      <c r="S28" s="118" t="s">
        <v>844</v>
      </c>
      <c r="T28" s="118" t="s">
        <v>844</v>
      </c>
      <c r="U28" s="118" t="s">
        <v>844</v>
      </c>
      <c r="V28" s="119" t="s">
        <v>844</v>
      </c>
    </row>
    <row r="29" spans="1:22" x14ac:dyDescent="0.15">
      <c r="A29" s="134" t="s">
        <v>919</v>
      </c>
      <c r="B29" s="117"/>
      <c r="C29" s="118" t="s">
        <v>211</v>
      </c>
      <c r="D29" s="118">
        <v>37</v>
      </c>
      <c r="E29" s="118">
        <v>69</v>
      </c>
      <c r="F29" s="118">
        <v>83</v>
      </c>
      <c r="G29" s="118">
        <v>85</v>
      </c>
      <c r="H29" s="118">
        <v>92</v>
      </c>
      <c r="I29" s="118" t="s">
        <v>844</v>
      </c>
      <c r="J29" s="118" t="s">
        <v>844</v>
      </c>
      <c r="K29" s="118" t="s">
        <v>844</v>
      </c>
      <c r="L29" s="118" t="s">
        <v>844</v>
      </c>
      <c r="M29" s="118">
        <v>5</v>
      </c>
      <c r="N29" s="118">
        <v>67</v>
      </c>
      <c r="O29" s="118">
        <v>96</v>
      </c>
      <c r="P29" s="118">
        <v>107</v>
      </c>
      <c r="Q29" s="118">
        <v>112</v>
      </c>
      <c r="R29" s="118">
        <v>113</v>
      </c>
      <c r="S29" s="118">
        <v>132</v>
      </c>
      <c r="T29" s="118" t="s">
        <v>844</v>
      </c>
      <c r="U29" s="118" t="s">
        <v>844</v>
      </c>
      <c r="V29" s="119" t="s">
        <v>844</v>
      </c>
    </row>
    <row r="30" spans="1:22" x14ac:dyDescent="0.15">
      <c r="A30" s="134" t="s">
        <v>288</v>
      </c>
      <c r="B30" s="117"/>
      <c r="C30" s="118" t="s">
        <v>470</v>
      </c>
      <c r="D30" s="118" t="s">
        <v>844</v>
      </c>
      <c r="E30" s="118" t="s">
        <v>844</v>
      </c>
      <c r="F30" s="118" t="s">
        <v>844</v>
      </c>
      <c r="G30" s="118" t="s">
        <v>844</v>
      </c>
      <c r="H30" s="118" t="s">
        <v>844</v>
      </c>
      <c r="I30" s="118" t="s">
        <v>844</v>
      </c>
      <c r="J30" s="118" t="s">
        <v>844</v>
      </c>
      <c r="K30" s="118" t="s">
        <v>844</v>
      </c>
      <c r="L30" s="118" t="s">
        <v>844</v>
      </c>
      <c r="M30" s="118">
        <v>6</v>
      </c>
      <c r="N30" s="118" t="s">
        <v>199</v>
      </c>
      <c r="O30" s="118" t="s">
        <v>844</v>
      </c>
      <c r="P30" s="118" t="s">
        <v>844</v>
      </c>
      <c r="Q30" s="118" t="s">
        <v>844</v>
      </c>
      <c r="R30" s="118" t="s">
        <v>844</v>
      </c>
      <c r="S30" s="118" t="s">
        <v>844</v>
      </c>
      <c r="T30" s="118" t="s">
        <v>844</v>
      </c>
      <c r="U30" s="118" t="s">
        <v>844</v>
      </c>
      <c r="V30" s="119" t="s">
        <v>844</v>
      </c>
    </row>
    <row r="31" spans="1:22" x14ac:dyDescent="0.15">
      <c r="A31" s="134" t="s">
        <v>297</v>
      </c>
      <c r="B31" s="117"/>
      <c r="C31" s="118">
        <v>16</v>
      </c>
      <c r="D31" s="118" t="s">
        <v>844</v>
      </c>
      <c r="E31" s="118" t="s">
        <v>844</v>
      </c>
      <c r="F31" s="118" t="s">
        <v>844</v>
      </c>
      <c r="G31" s="118" t="s">
        <v>844</v>
      </c>
      <c r="H31" s="118" t="s">
        <v>844</v>
      </c>
      <c r="I31" s="118" t="s">
        <v>844</v>
      </c>
      <c r="J31" s="118" t="s">
        <v>844</v>
      </c>
      <c r="K31" s="118" t="s">
        <v>844</v>
      </c>
      <c r="L31" s="118" t="s">
        <v>844</v>
      </c>
      <c r="M31" s="118">
        <v>17</v>
      </c>
      <c r="N31" s="118">
        <v>18</v>
      </c>
      <c r="O31" s="118" t="s">
        <v>844</v>
      </c>
      <c r="P31" s="118" t="s">
        <v>844</v>
      </c>
      <c r="Q31" s="118" t="s">
        <v>844</v>
      </c>
      <c r="R31" s="118" t="s">
        <v>844</v>
      </c>
      <c r="S31" s="118" t="s">
        <v>844</v>
      </c>
      <c r="T31" s="118" t="s">
        <v>844</v>
      </c>
      <c r="U31" s="118" t="s">
        <v>844</v>
      </c>
      <c r="V31" s="119" t="s">
        <v>844</v>
      </c>
    </row>
    <row r="32" spans="1:22" x14ac:dyDescent="0.15">
      <c r="A32" s="134" t="s">
        <v>299</v>
      </c>
      <c r="B32" s="117"/>
      <c r="C32" s="118">
        <v>18</v>
      </c>
      <c r="D32" s="118" t="s">
        <v>844</v>
      </c>
      <c r="E32" s="118" t="s">
        <v>844</v>
      </c>
      <c r="F32" s="118" t="s">
        <v>844</v>
      </c>
      <c r="G32" s="118" t="s">
        <v>844</v>
      </c>
      <c r="H32" s="118" t="s">
        <v>844</v>
      </c>
      <c r="I32" s="118" t="s">
        <v>844</v>
      </c>
      <c r="J32" s="118" t="s">
        <v>844</v>
      </c>
      <c r="K32" s="118" t="s">
        <v>844</v>
      </c>
      <c r="L32" s="118" t="s">
        <v>844</v>
      </c>
      <c r="M32" s="118">
        <v>19</v>
      </c>
      <c r="N32" s="118">
        <v>20</v>
      </c>
      <c r="O32" s="118" t="s">
        <v>844</v>
      </c>
      <c r="P32" s="118" t="s">
        <v>844</v>
      </c>
      <c r="Q32" s="118" t="s">
        <v>844</v>
      </c>
      <c r="R32" s="118" t="s">
        <v>844</v>
      </c>
      <c r="S32" s="118" t="s">
        <v>844</v>
      </c>
      <c r="T32" s="118" t="s">
        <v>844</v>
      </c>
      <c r="U32" s="118" t="s">
        <v>844</v>
      </c>
      <c r="V32" s="119" t="s">
        <v>844</v>
      </c>
    </row>
    <row r="33" spans="1:22" x14ac:dyDescent="0.15">
      <c r="A33" s="134" t="s">
        <v>300</v>
      </c>
      <c r="B33" s="117"/>
      <c r="C33" s="118">
        <v>20</v>
      </c>
      <c r="D33" s="118" t="s">
        <v>844</v>
      </c>
      <c r="E33" s="118" t="s">
        <v>844</v>
      </c>
      <c r="F33" s="118" t="s">
        <v>844</v>
      </c>
      <c r="G33" s="118" t="s">
        <v>844</v>
      </c>
      <c r="H33" s="118" t="s">
        <v>844</v>
      </c>
      <c r="I33" s="118" t="s">
        <v>844</v>
      </c>
      <c r="J33" s="118" t="s">
        <v>844</v>
      </c>
      <c r="K33" s="118" t="s">
        <v>844</v>
      </c>
      <c r="L33" s="118" t="s">
        <v>844</v>
      </c>
      <c r="M33" s="118">
        <v>21</v>
      </c>
      <c r="N33" s="118">
        <v>22</v>
      </c>
      <c r="O33" s="118">
        <v>23</v>
      </c>
      <c r="P33" s="118" t="s">
        <v>844</v>
      </c>
      <c r="Q33" s="118" t="s">
        <v>844</v>
      </c>
      <c r="R33" s="118" t="s">
        <v>844</v>
      </c>
      <c r="S33" s="118" t="s">
        <v>844</v>
      </c>
      <c r="T33" s="118" t="s">
        <v>844</v>
      </c>
      <c r="U33" s="118" t="s">
        <v>844</v>
      </c>
      <c r="V33" s="119" t="s">
        <v>844</v>
      </c>
    </row>
    <row r="34" spans="1:22" x14ac:dyDescent="0.15">
      <c r="A34" s="134" t="s">
        <v>644</v>
      </c>
      <c r="B34" s="117"/>
      <c r="C34" s="118">
        <v>135</v>
      </c>
      <c r="D34" s="118" t="s">
        <v>844</v>
      </c>
      <c r="E34" s="118" t="s">
        <v>844</v>
      </c>
      <c r="F34" s="118" t="s">
        <v>844</v>
      </c>
      <c r="G34" s="118" t="s">
        <v>844</v>
      </c>
      <c r="H34" s="118" t="s">
        <v>844</v>
      </c>
      <c r="I34" s="118" t="s">
        <v>844</v>
      </c>
      <c r="J34" s="118" t="s">
        <v>844</v>
      </c>
      <c r="K34" s="118" t="s">
        <v>844</v>
      </c>
      <c r="L34" s="118" t="s">
        <v>844</v>
      </c>
      <c r="M34" s="118">
        <v>24</v>
      </c>
      <c r="N34" s="118">
        <v>64</v>
      </c>
      <c r="O34" s="118">
        <v>141</v>
      </c>
      <c r="P34" s="118" t="s">
        <v>844</v>
      </c>
      <c r="Q34" s="118" t="s">
        <v>844</v>
      </c>
      <c r="R34" s="118" t="s">
        <v>844</v>
      </c>
      <c r="S34" s="118" t="s">
        <v>844</v>
      </c>
      <c r="T34" s="118" t="s">
        <v>844</v>
      </c>
      <c r="U34" s="118" t="s">
        <v>844</v>
      </c>
      <c r="V34" s="119" t="s">
        <v>844</v>
      </c>
    </row>
    <row r="35" spans="1:22" x14ac:dyDescent="0.15">
      <c r="A35" s="134" t="s">
        <v>886</v>
      </c>
      <c r="B35" s="117"/>
      <c r="C35" s="118">
        <v>31</v>
      </c>
      <c r="D35" s="118" t="s">
        <v>844</v>
      </c>
      <c r="E35" s="118" t="s">
        <v>844</v>
      </c>
      <c r="F35" s="118" t="s">
        <v>844</v>
      </c>
      <c r="G35" s="118" t="s">
        <v>844</v>
      </c>
      <c r="H35" s="118" t="s">
        <v>844</v>
      </c>
      <c r="I35" s="118" t="s">
        <v>844</v>
      </c>
      <c r="J35" s="118" t="s">
        <v>844</v>
      </c>
      <c r="K35" s="118" t="s">
        <v>844</v>
      </c>
      <c r="L35" s="118" t="s">
        <v>844</v>
      </c>
      <c r="M35" s="118">
        <v>32</v>
      </c>
      <c r="N35" s="118">
        <v>33</v>
      </c>
      <c r="O35" s="118" t="s">
        <v>844</v>
      </c>
      <c r="P35" s="118" t="s">
        <v>844</v>
      </c>
      <c r="Q35" s="118" t="s">
        <v>844</v>
      </c>
      <c r="R35" s="118" t="s">
        <v>844</v>
      </c>
      <c r="S35" s="118" t="s">
        <v>844</v>
      </c>
      <c r="T35" s="118" t="s">
        <v>844</v>
      </c>
      <c r="U35" s="118" t="s">
        <v>844</v>
      </c>
      <c r="V35" s="119" t="s">
        <v>844</v>
      </c>
    </row>
    <row r="36" spans="1:22" x14ac:dyDescent="0.15">
      <c r="A36" s="134" t="s">
        <v>887</v>
      </c>
      <c r="B36" s="117"/>
      <c r="C36" s="118">
        <v>33</v>
      </c>
      <c r="D36" s="118" t="s">
        <v>844</v>
      </c>
      <c r="E36" s="118" t="s">
        <v>844</v>
      </c>
      <c r="F36" s="118" t="s">
        <v>844</v>
      </c>
      <c r="G36" s="118" t="s">
        <v>844</v>
      </c>
      <c r="H36" s="118" t="s">
        <v>844</v>
      </c>
      <c r="I36" s="118" t="s">
        <v>844</v>
      </c>
      <c r="J36" s="118" t="s">
        <v>844</v>
      </c>
      <c r="K36" s="118" t="s">
        <v>844</v>
      </c>
      <c r="L36" s="118" t="s">
        <v>844</v>
      </c>
      <c r="M36" s="118">
        <v>34</v>
      </c>
      <c r="N36" s="118">
        <v>35</v>
      </c>
      <c r="O36" s="118" t="s">
        <v>844</v>
      </c>
      <c r="P36" s="118" t="s">
        <v>844</v>
      </c>
      <c r="Q36" s="118" t="s">
        <v>844</v>
      </c>
      <c r="R36" s="118" t="s">
        <v>844</v>
      </c>
      <c r="S36" s="118" t="s">
        <v>844</v>
      </c>
      <c r="T36" s="118" t="s">
        <v>844</v>
      </c>
      <c r="U36" s="118" t="s">
        <v>844</v>
      </c>
      <c r="V36" s="119" t="s">
        <v>844</v>
      </c>
    </row>
    <row r="37" spans="1:22" x14ac:dyDescent="0.15">
      <c r="A37" s="134" t="s">
        <v>314</v>
      </c>
      <c r="B37" s="117"/>
      <c r="C37" s="118" t="s">
        <v>212</v>
      </c>
      <c r="D37" s="118" t="s">
        <v>844</v>
      </c>
      <c r="E37" s="118" t="s">
        <v>844</v>
      </c>
      <c r="F37" s="118" t="s">
        <v>844</v>
      </c>
      <c r="G37" s="118" t="s">
        <v>844</v>
      </c>
      <c r="H37" s="118" t="s">
        <v>844</v>
      </c>
      <c r="I37" s="118" t="s">
        <v>844</v>
      </c>
      <c r="J37" s="118" t="s">
        <v>844</v>
      </c>
      <c r="K37" s="118" t="s">
        <v>844</v>
      </c>
      <c r="L37" s="118" t="s">
        <v>844</v>
      </c>
      <c r="M37" s="118">
        <v>38</v>
      </c>
      <c r="N37" s="118" t="s">
        <v>215</v>
      </c>
      <c r="O37" s="118" t="s">
        <v>844</v>
      </c>
      <c r="P37" s="118" t="s">
        <v>844</v>
      </c>
      <c r="Q37" s="118" t="s">
        <v>844</v>
      </c>
      <c r="R37" s="118" t="s">
        <v>844</v>
      </c>
      <c r="S37" s="118" t="s">
        <v>844</v>
      </c>
      <c r="T37" s="118" t="s">
        <v>844</v>
      </c>
      <c r="U37" s="118" t="s">
        <v>844</v>
      </c>
      <c r="V37" s="119" t="s">
        <v>844</v>
      </c>
    </row>
    <row r="38" spans="1:22" x14ac:dyDescent="0.15">
      <c r="A38" s="134" t="s">
        <v>318</v>
      </c>
      <c r="B38" s="117"/>
      <c r="C38" s="118">
        <v>40</v>
      </c>
      <c r="D38" s="118" t="s">
        <v>844</v>
      </c>
      <c r="E38" s="118" t="s">
        <v>844</v>
      </c>
      <c r="F38" s="118" t="s">
        <v>844</v>
      </c>
      <c r="G38" s="118" t="s">
        <v>844</v>
      </c>
      <c r="H38" s="118" t="s">
        <v>844</v>
      </c>
      <c r="I38" s="118" t="s">
        <v>844</v>
      </c>
      <c r="J38" s="118" t="s">
        <v>844</v>
      </c>
      <c r="K38" s="118" t="s">
        <v>844</v>
      </c>
      <c r="L38" s="118" t="s">
        <v>844</v>
      </c>
      <c r="M38" s="118">
        <v>41</v>
      </c>
      <c r="N38" s="118">
        <v>42</v>
      </c>
      <c r="O38" s="118" t="s">
        <v>844</v>
      </c>
      <c r="P38" s="118" t="s">
        <v>844</v>
      </c>
      <c r="Q38" s="118" t="s">
        <v>844</v>
      </c>
      <c r="R38" s="118" t="s">
        <v>844</v>
      </c>
      <c r="S38" s="118" t="s">
        <v>844</v>
      </c>
      <c r="T38" s="118" t="s">
        <v>844</v>
      </c>
      <c r="U38" s="118" t="s">
        <v>844</v>
      </c>
      <c r="V38" s="119" t="s">
        <v>844</v>
      </c>
    </row>
    <row r="39" spans="1:22" x14ac:dyDescent="0.15">
      <c r="A39" s="134" t="s">
        <v>342</v>
      </c>
      <c r="B39" s="117"/>
      <c r="C39" s="118">
        <v>62</v>
      </c>
      <c r="D39" s="118" t="s">
        <v>844</v>
      </c>
      <c r="E39" s="118" t="s">
        <v>844</v>
      </c>
      <c r="F39" s="118" t="s">
        <v>844</v>
      </c>
      <c r="G39" s="118" t="s">
        <v>844</v>
      </c>
      <c r="H39" s="118" t="s">
        <v>844</v>
      </c>
      <c r="I39" s="118" t="s">
        <v>844</v>
      </c>
      <c r="J39" s="118" t="s">
        <v>844</v>
      </c>
      <c r="K39" s="118" t="s">
        <v>844</v>
      </c>
      <c r="L39" s="118" t="s">
        <v>844</v>
      </c>
      <c r="M39" s="118">
        <v>63</v>
      </c>
      <c r="N39" s="118" t="s">
        <v>844</v>
      </c>
      <c r="O39" s="118" t="s">
        <v>844</v>
      </c>
      <c r="P39" s="118" t="s">
        <v>844</v>
      </c>
      <c r="Q39" s="118" t="s">
        <v>844</v>
      </c>
      <c r="R39" s="118" t="s">
        <v>844</v>
      </c>
      <c r="S39" s="118" t="s">
        <v>844</v>
      </c>
      <c r="T39" s="118" t="s">
        <v>844</v>
      </c>
      <c r="U39" s="118" t="s">
        <v>844</v>
      </c>
      <c r="V39" s="119" t="s">
        <v>844</v>
      </c>
    </row>
    <row r="40" spans="1:22" x14ac:dyDescent="0.15">
      <c r="A40" s="134" t="s">
        <v>354</v>
      </c>
      <c r="B40" s="117"/>
      <c r="C40" s="118">
        <v>79</v>
      </c>
      <c r="D40" s="118" t="s">
        <v>844</v>
      </c>
      <c r="E40" s="118" t="s">
        <v>844</v>
      </c>
      <c r="F40" s="118" t="s">
        <v>844</v>
      </c>
      <c r="G40" s="118" t="s">
        <v>844</v>
      </c>
      <c r="H40" s="118" t="s">
        <v>844</v>
      </c>
      <c r="I40" s="118" t="s">
        <v>844</v>
      </c>
      <c r="J40" s="118" t="s">
        <v>844</v>
      </c>
      <c r="K40" s="118" t="s">
        <v>844</v>
      </c>
      <c r="L40" s="118" t="s">
        <v>844</v>
      </c>
      <c r="M40" s="118">
        <v>78</v>
      </c>
      <c r="N40" s="118" t="s">
        <v>844</v>
      </c>
      <c r="O40" s="118" t="s">
        <v>844</v>
      </c>
      <c r="P40" s="118" t="s">
        <v>844</v>
      </c>
      <c r="Q40" s="118" t="s">
        <v>844</v>
      </c>
      <c r="R40" s="118" t="s">
        <v>844</v>
      </c>
      <c r="S40" s="118" t="s">
        <v>844</v>
      </c>
      <c r="T40" s="118" t="s">
        <v>844</v>
      </c>
      <c r="U40" s="118" t="s">
        <v>844</v>
      </c>
      <c r="V40" s="119" t="s">
        <v>844</v>
      </c>
    </row>
    <row r="41" spans="1:22" x14ac:dyDescent="0.15">
      <c r="A41" s="134" t="s">
        <v>508</v>
      </c>
      <c r="B41" s="117"/>
      <c r="C41" s="118">
        <v>80</v>
      </c>
      <c r="D41" s="118" t="s">
        <v>844</v>
      </c>
      <c r="E41" s="118" t="s">
        <v>844</v>
      </c>
      <c r="F41" s="118" t="s">
        <v>844</v>
      </c>
      <c r="G41" s="118" t="s">
        <v>844</v>
      </c>
      <c r="H41" s="118" t="s">
        <v>844</v>
      </c>
      <c r="I41" s="118" t="s">
        <v>844</v>
      </c>
      <c r="J41" s="118" t="s">
        <v>844</v>
      </c>
      <c r="K41" s="118" t="s">
        <v>844</v>
      </c>
      <c r="L41" s="118" t="s">
        <v>844</v>
      </c>
      <c r="M41" s="118">
        <v>77</v>
      </c>
      <c r="N41" s="118">
        <v>84</v>
      </c>
      <c r="O41" s="118" t="s">
        <v>844</v>
      </c>
      <c r="P41" s="118" t="s">
        <v>844</v>
      </c>
      <c r="Q41" s="118" t="s">
        <v>844</v>
      </c>
      <c r="R41" s="118" t="s">
        <v>844</v>
      </c>
      <c r="S41" s="118" t="s">
        <v>844</v>
      </c>
      <c r="T41" s="118" t="s">
        <v>844</v>
      </c>
      <c r="U41" s="118" t="s">
        <v>844</v>
      </c>
      <c r="V41" s="119" t="s">
        <v>844</v>
      </c>
    </row>
    <row r="42" spans="1:22" x14ac:dyDescent="0.15">
      <c r="A42" s="134" t="s">
        <v>888</v>
      </c>
      <c r="B42" s="117"/>
      <c r="C42" s="118" t="s">
        <v>478</v>
      </c>
      <c r="D42" s="118">
        <v>134</v>
      </c>
      <c r="E42" s="118" t="s">
        <v>844</v>
      </c>
      <c r="F42" s="118" t="s">
        <v>844</v>
      </c>
      <c r="G42" s="118" t="s">
        <v>844</v>
      </c>
      <c r="H42" s="118" t="s">
        <v>844</v>
      </c>
      <c r="I42" s="118" t="s">
        <v>844</v>
      </c>
      <c r="J42" s="118" t="s">
        <v>844</v>
      </c>
      <c r="K42" s="118" t="s">
        <v>844</v>
      </c>
      <c r="L42" s="118" t="s">
        <v>844</v>
      </c>
      <c r="M42" s="118" t="s">
        <v>479</v>
      </c>
      <c r="N42" s="118" t="s">
        <v>216</v>
      </c>
      <c r="O42" s="118">
        <v>47</v>
      </c>
      <c r="P42" s="118" t="s">
        <v>638</v>
      </c>
      <c r="Q42" s="118" t="s">
        <v>844</v>
      </c>
      <c r="R42" s="118" t="s">
        <v>844</v>
      </c>
      <c r="S42" s="118" t="s">
        <v>844</v>
      </c>
      <c r="T42" s="118" t="s">
        <v>844</v>
      </c>
      <c r="U42" s="118" t="s">
        <v>844</v>
      </c>
      <c r="V42" s="119" t="s">
        <v>844</v>
      </c>
    </row>
    <row r="43" spans="1:22" x14ac:dyDescent="0.15">
      <c r="A43" s="134" t="s">
        <v>294</v>
      </c>
      <c r="B43" s="117"/>
      <c r="C43" s="118">
        <v>12</v>
      </c>
      <c r="D43" s="118">
        <v>13</v>
      </c>
      <c r="E43" s="118">
        <v>14</v>
      </c>
      <c r="F43" s="118" t="s">
        <v>844</v>
      </c>
      <c r="G43" s="118" t="s">
        <v>844</v>
      </c>
      <c r="H43" s="118" t="s">
        <v>844</v>
      </c>
      <c r="I43" s="118" t="s">
        <v>844</v>
      </c>
      <c r="J43" s="118" t="s">
        <v>844</v>
      </c>
      <c r="K43" s="118" t="s">
        <v>844</v>
      </c>
      <c r="L43" s="118" t="s">
        <v>844</v>
      </c>
      <c r="M43" s="118">
        <v>15</v>
      </c>
      <c r="N43" s="118">
        <v>16</v>
      </c>
      <c r="O43" s="118" t="s">
        <v>844</v>
      </c>
      <c r="P43" s="118" t="s">
        <v>844</v>
      </c>
      <c r="Q43" s="118" t="s">
        <v>844</v>
      </c>
      <c r="R43" s="118" t="s">
        <v>844</v>
      </c>
      <c r="S43" s="118" t="s">
        <v>844</v>
      </c>
      <c r="T43" s="118" t="s">
        <v>844</v>
      </c>
      <c r="U43" s="118" t="s">
        <v>844</v>
      </c>
      <c r="V43" s="119" t="s">
        <v>844</v>
      </c>
    </row>
    <row r="44" spans="1:22" x14ac:dyDescent="0.15">
      <c r="A44" s="165" t="s">
        <v>891</v>
      </c>
      <c r="B44" s="166"/>
      <c r="C44" s="167" t="s">
        <v>199</v>
      </c>
      <c r="D44" s="167">
        <v>35</v>
      </c>
      <c r="E44" s="167">
        <v>42</v>
      </c>
      <c r="F44" s="167" t="s">
        <v>216</v>
      </c>
      <c r="G44" s="167" t="s">
        <v>228</v>
      </c>
      <c r="H44" s="167">
        <v>96</v>
      </c>
      <c r="I44" s="167" t="s">
        <v>844</v>
      </c>
      <c r="J44" s="167" t="s">
        <v>844</v>
      </c>
      <c r="K44" s="167" t="s">
        <v>844</v>
      </c>
      <c r="L44" s="167" t="s">
        <v>844</v>
      </c>
      <c r="M44" s="167">
        <v>66</v>
      </c>
      <c r="N44" s="167" t="s">
        <v>844</v>
      </c>
      <c r="O44" s="167" t="s">
        <v>844</v>
      </c>
      <c r="P44" s="167" t="s">
        <v>844</v>
      </c>
      <c r="Q44" s="167" t="s">
        <v>844</v>
      </c>
      <c r="R44" s="167" t="s">
        <v>844</v>
      </c>
      <c r="S44" s="167" t="s">
        <v>844</v>
      </c>
      <c r="T44" s="167" t="s">
        <v>844</v>
      </c>
      <c r="U44" s="167" t="s">
        <v>844</v>
      </c>
      <c r="V44" s="168" t="s">
        <v>844</v>
      </c>
    </row>
    <row r="45" spans="1:22" ht="14" thickBot="1" x14ac:dyDescent="0.2">
      <c r="A45" s="140" t="s">
        <v>918</v>
      </c>
      <c r="B45" s="120"/>
      <c r="C45" s="121">
        <v>108</v>
      </c>
      <c r="D45" s="121" t="s">
        <v>844</v>
      </c>
      <c r="E45" s="121" t="s">
        <v>844</v>
      </c>
      <c r="F45" s="121" t="s">
        <v>844</v>
      </c>
      <c r="G45" s="121" t="s">
        <v>844</v>
      </c>
      <c r="H45" s="121" t="s">
        <v>844</v>
      </c>
      <c r="I45" s="121" t="s">
        <v>844</v>
      </c>
      <c r="J45" s="121" t="s">
        <v>844</v>
      </c>
      <c r="K45" s="121" t="s">
        <v>844</v>
      </c>
      <c r="L45" s="121" t="s">
        <v>844</v>
      </c>
      <c r="M45" s="121">
        <v>67</v>
      </c>
      <c r="N45" s="121">
        <v>107</v>
      </c>
      <c r="O45" s="121">
        <v>112</v>
      </c>
      <c r="P45" s="121">
        <v>113</v>
      </c>
      <c r="Q45" s="121" t="s">
        <v>844</v>
      </c>
      <c r="R45" s="121" t="s">
        <v>844</v>
      </c>
      <c r="S45" s="121" t="s">
        <v>844</v>
      </c>
      <c r="T45" s="121" t="s">
        <v>844</v>
      </c>
      <c r="U45" s="121" t="s">
        <v>844</v>
      </c>
      <c r="V45" s="122" t="s">
        <v>844</v>
      </c>
    </row>
    <row r="46" spans="1:22" x14ac:dyDescent="0.15">
      <c r="A46" s="163"/>
      <c r="B46" s="164"/>
      <c r="C46" s="164"/>
      <c r="D46" s="164"/>
      <c r="E46" s="164"/>
      <c r="F46" s="164"/>
      <c r="G46" s="164"/>
      <c r="H46" s="164"/>
      <c r="I46" s="164"/>
      <c r="J46" s="164"/>
      <c r="K46" s="164"/>
      <c r="L46" s="164"/>
      <c r="M46" s="164"/>
      <c r="N46" s="164"/>
      <c r="O46" s="164"/>
      <c r="P46" s="164"/>
      <c r="Q46" s="164"/>
      <c r="R46" s="164"/>
      <c r="S46" s="164"/>
      <c r="T46" s="164"/>
      <c r="U46" s="164"/>
      <c r="V46" s="164"/>
    </row>
    <row r="49" spans="1:22" ht="14" thickBot="1" x14ac:dyDescent="0.2"/>
    <row r="50" spans="1:22" ht="24" customHeight="1" thickBot="1" x14ac:dyDescent="0.2">
      <c r="A50" s="94" t="s">
        <v>919</v>
      </c>
      <c r="B50" s="95"/>
      <c r="C50" s="70" t="str">
        <f>VLOOKUP($A$50,ITEMS,3,FALSE)</f>
        <v>34S</v>
      </c>
      <c r="D50" s="70">
        <f>VLOOKUP($A$50,ITEMS,4,FALSE)</f>
        <v>37</v>
      </c>
      <c r="E50" s="70">
        <f>VLOOKUP($A$50,ITEMS,5,FALSE)</f>
        <v>69</v>
      </c>
      <c r="F50" s="70">
        <f>VLOOKUP($A$50,ITEMS,6,FALSE)</f>
        <v>83</v>
      </c>
      <c r="G50" s="70">
        <f>VLOOKUP($A$50,ITEMS,7,FALSE)</f>
        <v>85</v>
      </c>
      <c r="H50" s="70">
        <f>VLOOKUP($A$50,ITEMS,8,FALSE)</f>
        <v>92</v>
      </c>
      <c r="I50" s="70" t="str">
        <f>VLOOKUP($A$50,ITEMS,9,FALSE)</f>
        <v>-</v>
      </c>
      <c r="J50" s="70" t="str">
        <f>VLOOKUP($A$50,ITEMS,10,FALSE)</f>
        <v>-</v>
      </c>
      <c r="K50" s="70" t="str">
        <f>VLOOKUP($A$50,ITEMS,11,FALSE)</f>
        <v>-</v>
      </c>
      <c r="L50" s="70" t="str">
        <f>VLOOKUP($A$50,ITEMS,12,FALSE)</f>
        <v>-</v>
      </c>
      <c r="M50" s="75">
        <f>VLOOKUP($A$50,ITEMS,13,FALSE)</f>
        <v>5</v>
      </c>
      <c r="N50" s="75">
        <f>VLOOKUP($A$50,ITEMS,14,FALSE)</f>
        <v>67</v>
      </c>
      <c r="O50" s="75">
        <f>VLOOKUP($A$50,ITEMS,15,FALSE)</f>
        <v>96</v>
      </c>
      <c r="P50" s="75">
        <f>VLOOKUP($A$50,ITEMS,16,FALSE)</f>
        <v>107</v>
      </c>
      <c r="Q50" s="75">
        <f>VLOOKUP($A$50,ITEMS,17,FALSE)</f>
        <v>112</v>
      </c>
      <c r="R50" s="75">
        <f>VLOOKUP($A$50,ITEMS,18,FALSE)</f>
        <v>113</v>
      </c>
      <c r="S50" s="75">
        <f>VLOOKUP($A$50,ITEMS,19,FALSE)</f>
        <v>132</v>
      </c>
      <c r="T50" s="75" t="str">
        <f>VLOOKUP($A$50,ITEMS,20,FALSE)</f>
        <v>-</v>
      </c>
      <c r="U50" s="75" t="str">
        <f>VLOOKUP($A$50,ITEMS,21,FALSE)</f>
        <v>-</v>
      </c>
      <c r="V50" s="87" t="str">
        <f>VLOOKUP($A$50,ITEMS,22,FALSE)</f>
        <v>-</v>
      </c>
    </row>
    <row r="51" spans="1:22" ht="14" thickBot="1" x14ac:dyDescent="0.2">
      <c r="A51" s="35" t="s">
        <v>175</v>
      </c>
      <c r="B51" s="107"/>
      <c r="C51" s="88"/>
      <c r="D51" s="88"/>
      <c r="E51" s="88"/>
      <c r="F51" s="88"/>
      <c r="G51" s="88"/>
      <c r="H51" s="88"/>
      <c r="I51" s="88"/>
      <c r="J51" s="88"/>
      <c r="K51" s="88"/>
      <c r="L51" s="88"/>
      <c r="M51" s="89"/>
      <c r="N51" s="89"/>
      <c r="O51" s="89"/>
      <c r="P51" s="89"/>
      <c r="Q51" s="89"/>
      <c r="R51" s="89"/>
      <c r="S51" s="90"/>
      <c r="T51" s="90"/>
      <c r="U51" s="90"/>
      <c r="V51" s="91"/>
    </row>
    <row r="52" spans="1:22" x14ac:dyDescent="0.15">
      <c r="A52" s="15" t="s">
        <v>554</v>
      </c>
      <c r="B52" s="102" t="s">
        <v>176</v>
      </c>
      <c r="C52" s="73">
        <f t="shared" ref="C52:V52" ca="1" si="0">IF(C$50&lt;&gt;"-",HLOOKUP(C$50,BALANCE,3,FALSE),0)</f>
        <v>0</v>
      </c>
      <c r="D52" s="73">
        <f t="shared" ca="1" si="0"/>
        <v>0</v>
      </c>
      <c r="E52" s="73">
        <f t="shared" ca="1" si="0"/>
        <v>0</v>
      </c>
      <c r="F52" s="73">
        <f t="shared" ca="1" si="0"/>
        <v>0</v>
      </c>
      <c r="G52" s="73">
        <f t="shared" ca="1" si="0"/>
        <v>0</v>
      </c>
      <c r="H52" s="73">
        <f t="shared" ca="1" si="0"/>
        <v>0</v>
      </c>
      <c r="I52" s="73">
        <f t="shared" si="0"/>
        <v>0</v>
      </c>
      <c r="J52" s="73">
        <f t="shared" si="0"/>
        <v>0</v>
      </c>
      <c r="K52" s="73">
        <f t="shared" si="0"/>
        <v>0</v>
      </c>
      <c r="L52" s="73">
        <f t="shared" si="0"/>
        <v>0</v>
      </c>
      <c r="M52" s="73">
        <f t="shared" ca="1" si="0"/>
        <v>0</v>
      </c>
      <c r="N52" s="73">
        <f t="shared" ca="1" si="0"/>
        <v>0</v>
      </c>
      <c r="O52" s="73">
        <f t="shared" ca="1" si="0"/>
        <v>0</v>
      </c>
      <c r="P52" s="73">
        <f t="shared" ca="1" si="0"/>
        <v>0</v>
      </c>
      <c r="Q52" s="73">
        <f t="shared" ca="1" si="0"/>
        <v>0</v>
      </c>
      <c r="R52" s="73">
        <f t="shared" ca="1" si="0"/>
        <v>0</v>
      </c>
      <c r="S52" s="73">
        <f t="shared" ca="1" si="0"/>
        <v>0</v>
      </c>
      <c r="T52" s="73">
        <f t="shared" si="0"/>
        <v>0</v>
      </c>
      <c r="U52" s="73">
        <f t="shared" si="0"/>
        <v>0</v>
      </c>
      <c r="V52" s="92">
        <f t="shared" si="0"/>
        <v>0</v>
      </c>
    </row>
    <row r="53" spans="1:22" x14ac:dyDescent="0.15">
      <c r="A53" s="17" t="s">
        <v>177</v>
      </c>
      <c r="B53" s="103" t="s">
        <v>176</v>
      </c>
      <c r="C53" s="74">
        <f t="shared" ref="C53:V53" ca="1" si="1">IF(C$50&lt;&gt;"-",HLOOKUP(C$50,BALANCE,4,FALSE),0)</f>
        <v>4263.18</v>
      </c>
      <c r="D53" s="74">
        <f t="shared" ca="1" si="1"/>
        <v>3464.62</v>
      </c>
      <c r="E53" s="74">
        <f t="shared" ca="1" si="1"/>
        <v>2552.1511035611284</v>
      </c>
      <c r="F53" s="74">
        <f t="shared" ca="1" si="1"/>
        <v>11481.25</v>
      </c>
      <c r="G53" s="74">
        <f t="shared" ca="1" si="1"/>
        <v>928.49</v>
      </c>
      <c r="H53" s="74">
        <f t="shared" ca="1" si="1"/>
        <v>0</v>
      </c>
      <c r="I53" s="74">
        <f t="shared" si="1"/>
        <v>0</v>
      </c>
      <c r="J53" s="74">
        <f t="shared" si="1"/>
        <v>0</v>
      </c>
      <c r="K53" s="74">
        <f t="shared" si="1"/>
        <v>0</v>
      </c>
      <c r="L53" s="74">
        <f t="shared" si="1"/>
        <v>0</v>
      </c>
      <c r="M53" s="74">
        <f t="shared" ca="1" si="1"/>
        <v>115.1999</v>
      </c>
      <c r="N53" s="74">
        <f t="shared" ca="1" si="1"/>
        <v>720.05545503226142</v>
      </c>
      <c r="O53" s="74">
        <f t="shared" ca="1" si="1"/>
        <v>17.91</v>
      </c>
      <c r="P53" s="74">
        <f t="shared" ca="1" si="1"/>
        <v>1247.3240000000001</v>
      </c>
      <c r="Q53" s="74">
        <f t="shared" ca="1" si="1"/>
        <v>2286.3074667082751</v>
      </c>
      <c r="R53" s="74">
        <f t="shared" ca="1" si="1"/>
        <v>14530.81</v>
      </c>
      <c r="S53" s="74">
        <f t="shared" ca="1" si="1"/>
        <v>3018.4070000000002</v>
      </c>
      <c r="T53" s="74">
        <f t="shared" si="1"/>
        <v>0</v>
      </c>
      <c r="U53" s="74">
        <f t="shared" si="1"/>
        <v>0</v>
      </c>
      <c r="V53" s="93">
        <f t="shared" si="1"/>
        <v>0</v>
      </c>
    </row>
    <row r="54" spans="1:22" x14ac:dyDescent="0.15">
      <c r="A54" s="17" t="s">
        <v>401</v>
      </c>
      <c r="B54" s="103" t="s">
        <v>176</v>
      </c>
      <c r="C54" s="74">
        <f t="shared" ref="C54:V54" ca="1" si="2">IF(C$50&lt;&gt;"-",HLOOKUP(C$50,BALANCE,5,FALSE),0)</f>
        <v>12.45</v>
      </c>
      <c r="D54" s="74">
        <f t="shared" ca="1" si="2"/>
        <v>28.42</v>
      </c>
      <c r="E54" s="74">
        <f t="shared" ca="1" si="2"/>
        <v>0.19907826093437542</v>
      </c>
      <c r="F54" s="74">
        <f t="shared" ca="1" si="2"/>
        <v>24.05</v>
      </c>
      <c r="G54" s="74">
        <f t="shared" ca="1" si="2"/>
        <v>2.12</v>
      </c>
      <c r="H54" s="74">
        <f t="shared" ca="1" si="2"/>
        <v>0</v>
      </c>
      <c r="I54" s="74">
        <f t="shared" si="2"/>
        <v>0</v>
      </c>
      <c r="J54" s="74">
        <f t="shared" si="2"/>
        <v>0</v>
      </c>
      <c r="K54" s="74">
        <f t="shared" si="2"/>
        <v>0</v>
      </c>
      <c r="L54" s="74">
        <f t="shared" si="2"/>
        <v>0</v>
      </c>
      <c r="M54" s="74">
        <f t="shared" ca="1" si="2"/>
        <v>0</v>
      </c>
      <c r="N54" s="74">
        <f t="shared" ca="1" si="2"/>
        <v>0</v>
      </c>
      <c r="O54" s="74">
        <f t="shared" ca="1" si="2"/>
        <v>67.569999999999993</v>
      </c>
      <c r="P54" s="74">
        <f t="shared" ca="1" si="2"/>
        <v>0</v>
      </c>
      <c r="Q54" s="74">
        <f t="shared" ca="1" si="2"/>
        <v>0</v>
      </c>
      <c r="R54" s="74">
        <f t="shared" ca="1" si="2"/>
        <v>0</v>
      </c>
      <c r="S54" s="74">
        <f t="shared" ca="1" si="2"/>
        <v>0</v>
      </c>
      <c r="T54" s="74">
        <f t="shared" si="2"/>
        <v>0</v>
      </c>
      <c r="U54" s="74">
        <f t="shared" si="2"/>
        <v>0</v>
      </c>
      <c r="V54" s="93">
        <f t="shared" si="2"/>
        <v>0</v>
      </c>
    </row>
    <row r="55" spans="1:22" x14ac:dyDescent="0.15">
      <c r="A55" s="17" t="s">
        <v>402</v>
      </c>
      <c r="B55" s="103" t="s">
        <v>176</v>
      </c>
      <c r="C55" s="74">
        <f t="shared" ref="C55:V55" ca="1" si="3">IF(C$50&lt;&gt;"-",HLOOKUP(C$50,BALANCE,6,FALSE),0)</f>
        <v>2.33</v>
      </c>
      <c r="D55" s="74">
        <f t="shared" ca="1" si="3"/>
        <v>7.76</v>
      </c>
      <c r="E55" s="74">
        <f t="shared" ca="1" si="3"/>
        <v>3.5290566849418468E-2</v>
      </c>
      <c r="F55" s="74">
        <f t="shared" ca="1" si="3"/>
        <v>3.14</v>
      </c>
      <c r="G55" s="74">
        <f t="shared" ca="1" si="3"/>
        <v>0.27</v>
      </c>
      <c r="H55" s="74">
        <f t="shared" ca="1" si="3"/>
        <v>0</v>
      </c>
      <c r="I55" s="74">
        <f t="shared" si="3"/>
        <v>0</v>
      </c>
      <c r="J55" s="74">
        <f t="shared" si="3"/>
        <v>0</v>
      </c>
      <c r="K55" s="74">
        <f t="shared" si="3"/>
        <v>0</v>
      </c>
      <c r="L55" s="74">
        <f t="shared" si="3"/>
        <v>0</v>
      </c>
      <c r="M55" s="74">
        <f t="shared" ca="1" si="3"/>
        <v>0</v>
      </c>
      <c r="N55" s="74">
        <f t="shared" ca="1" si="3"/>
        <v>0</v>
      </c>
      <c r="O55" s="74">
        <f t="shared" ca="1" si="3"/>
        <v>13.59</v>
      </c>
      <c r="P55" s="74">
        <f t="shared" ca="1" si="3"/>
        <v>0</v>
      </c>
      <c r="Q55" s="74">
        <f t="shared" ca="1" si="3"/>
        <v>0</v>
      </c>
      <c r="R55" s="74">
        <f t="shared" ca="1" si="3"/>
        <v>0</v>
      </c>
      <c r="S55" s="74">
        <f t="shared" ca="1" si="3"/>
        <v>0</v>
      </c>
      <c r="T55" s="74">
        <f t="shared" si="3"/>
        <v>0</v>
      </c>
      <c r="U55" s="74">
        <f t="shared" si="3"/>
        <v>0</v>
      </c>
      <c r="V55" s="93">
        <f t="shared" si="3"/>
        <v>0</v>
      </c>
    </row>
    <row r="56" spans="1:22" x14ac:dyDescent="0.15">
      <c r="A56" s="17" t="s">
        <v>403</v>
      </c>
      <c r="B56" s="103" t="s">
        <v>176</v>
      </c>
      <c r="C56" s="74">
        <f t="shared" ref="C56:V56" ca="1" si="4">IF(C$50&lt;&gt;"-",HLOOKUP(C$50,BALANCE,7,FALSE),0)</f>
        <v>0.57999999999999996</v>
      </c>
      <c r="D56" s="74">
        <f t="shared" ca="1" si="4"/>
        <v>0.75</v>
      </c>
      <c r="E56" s="74">
        <f t="shared" ca="1" si="4"/>
        <v>0.13414866821460092</v>
      </c>
      <c r="F56" s="74">
        <f t="shared" ca="1" si="4"/>
        <v>4.16</v>
      </c>
      <c r="G56" s="74">
        <f t="shared" ca="1" si="4"/>
        <v>0.37</v>
      </c>
      <c r="H56" s="74">
        <f t="shared" ca="1" si="4"/>
        <v>0</v>
      </c>
      <c r="I56" s="74">
        <f t="shared" si="4"/>
        <v>0</v>
      </c>
      <c r="J56" s="74">
        <f t="shared" si="4"/>
        <v>0</v>
      </c>
      <c r="K56" s="74">
        <f t="shared" si="4"/>
        <v>0</v>
      </c>
      <c r="L56" s="74">
        <f t="shared" si="4"/>
        <v>0</v>
      </c>
      <c r="M56" s="74">
        <f t="shared" ca="1" si="4"/>
        <v>0</v>
      </c>
      <c r="N56" s="74">
        <f t="shared" ca="1" si="4"/>
        <v>0</v>
      </c>
      <c r="O56" s="74">
        <f t="shared" ca="1" si="4"/>
        <v>6.22</v>
      </c>
      <c r="P56" s="74">
        <f t="shared" ca="1" si="4"/>
        <v>0</v>
      </c>
      <c r="Q56" s="74">
        <f t="shared" ca="1" si="4"/>
        <v>0</v>
      </c>
      <c r="R56" s="74">
        <f t="shared" ca="1" si="4"/>
        <v>0</v>
      </c>
      <c r="S56" s="74">
        <f t="shared" ca="1" si="4"/>
        <v>0</v>
      </c>
      <c r="T56" s="74">
        <f t="shared" si="4"/>
        <v>0</v>
      </c>
      <c r="U56" s="74">
        <f t="shared" si="4"/>
        <v>0</v>
      </c>
      <c r="V56" s="93">
        <f t="shared" si="4"/>
        <v>0</v>
      </c>
    </row>
    <row r="57" spans="1:22" x14ac:dyDescent="0.15">
      <c r="A57" s="17" t="s">
        <v>465</v>
      </c>
      <c r="B57" s="103" t="s">
        <v>176</v>
      </c>
      <c r="C57" s="74">
        <f t="shared" ref="C57:V57" ca="1" si="5">IF(C$50&lt;&gt;"-",HLOOKUP(C$50,BALANCE,8,FALSE),0)</f>
        <v>3.93</v>
      </c>
      <c r="D57" s="74">
        <f t="shared" ca="1" si="5"/>
        <v>3.79</v>
      </c>
      <c r="E57" s="74">
        <f t="shared" ca="1" si="5"/>
        <v>69.876699115199386</v>
      </c>
      <c r="F57" s="74">
        <f t="shared" ca="1" si="5"/>
        <v>20.34</v>
      </c>
      <c r="G57" s="74">
        <f t="shared" ca="1" si="5"/>
        <v>1.73</v>
      </c>
      <c r="H57" s="74">
        <f t="shared" ca="1" si="5"/>
        <v>0</v>
      </c>
      <c r="I57" s="74">
        <f t="shared" si="5"/>
        <v>0</v>
      </c>
      <c r="J57" s="74">
        <f t="shared" si="5"/>
        <v>0</v>
      </c>
      <c r="K57" s="74">
        <f t="shared" si="5"/>
        <v>0</v>
      </c>
      <c r="L57" s="74">
        <f t="shared" si="5"/>
        <v>0</v>
      </c>
      <c r="M57" s="74">
        <f t="shared" ca="1" si="5"/>
        <v>0</v>
      </c>
      <c r="N57" s="74">
        <f t="shared" ca="1" si="5"/>
        <v>0</v>
      </c>
      <c r="O57" s="74">
        <f t="shared" ca="1" si="5"/>
        <v>215.9</v>
      </c>
      <c r="P57" s="74">
        <f t="shared" ca="1" si="5"/>
        <v>0</v>
      </c>
      <c r="Q57" s="74">
        <f t="shared" ca="1" si="5"/>
        <v>0</v>
      </c>
      <c r="R57" s="74">
        <f t="shared" ca="1" si="5"/>
        <v>0</v>
      </c>
      <c r="S57" s="74">
        <f t="shared" ca="1" si="5"/>
        <v>0</v>
      </c>
      <c r="T57" s="74">
        <f t="shared" si="5"/>
        <v>0</v>
      </c>
      <c r="U57" s="74">
        <f t="shared" si="5"/>
        <v>0</v>
      </c>
      <c r="V57" s="93">
        <f t="shared" si="5"/>
        <v>0</v>
      </c>
    </row>
    <row r="58" spans="1:22" x14ac:dyDescent="0.15">
      <c r="A58" s="17" t="s">
        <v>178</v>
      </c>
      <c r="B58" s="103" t="s">
        <v>176</v>
      </c>
      <c r="C58" s="74">
        <f t="shared" ref="C58:V58" ca="1" si="6">IF(C$50&lt;&gt;"-",HLOOKUP(C$50,BALANCE,9,FALSE),0)</f>
        <v>3.35</v>
      </c>
      <c r="D58" s="74">
        <f t="shared" ca="1" si="6"/>
        <v>2.77</v>
      </c>
      <c r="E58" s="74">
        <f t="shared" ca="1" si="6"/>
        <v>2.4360235853043279E-2</v>
      </c>
      <c r="F58" s="74">
        <f t="shared" ca="1" si="6"/>
        <v>9.5299999999999994</v>
      </c>
      <c r="G58" s="74">
        <f t="shared" ca="1" si="6"/>
        <v>0.78</v>
      </c>
      <c r="H58" s="74">
        <f t="shared" ca="1" si="6"/>
        <v>0</v>
      </c>
      <c r="I58" s="74">
        <f t="shared" si="6"/>
        <v>0</v>
      </c>
      <c r="J58" s="74">
        <f t="shared" si="6"/>
        <v>0</v>
      </c>
      <c r="K58" s="74">
        <f t="shared" si="6"/>
        <v>0</v>
      </c>
      <c r="L58" s="74">
        <f t="shared" si="6"/>
        <v>0</v>
      </c>
      <c r="M58" s="74">
        <f t="shared" ca="1" si="6"/>
        <v>16.76107</v>
      </c>
      <c r="N58" s="74">
        <f t="shared" ca="1" si="6"/>
        <v>0</v>
      </c>
      <c r="O58" s="74">
        <f t="shared" ca="1" si="6"/>
        <v>0</v>
      </c>
      <c r="P58" s="74">
        <f t="shared" ca="1" si="6"/>
        <v>0</v>
      </c>
      <c r="Q58" s="74">
        <f t="shared" ca="1" si="6"/>
        <v>0</v>
      </c>
      <c r="R58" s="74">
        <f t="shared" ca="1" si="6"/>
        <v>0</v>
      </c>
      <c r="S58" s="74">
        <f t="shared" ca="1" si="6"/>
        <v>0</v>
      </c>
      <c r="T58" s="74">
        <f t="shared" si="6"/>
        <v>0</v>
      </c>
      <c r="U58" s="74">
        <f t="shared" si="6"/>
        <v>0</v>
      </c>
      <c r="V58" s="93">
        <f t="shared" si="6"/>
        <v>0</v>
      </c>
    </row>
    <row r="59" spans="1:22" x14ac:dyDescent="0.15">
      <c r="A59" s="17" t="s">
        <v>179</v>
      </c>
      <c r="B59" s="103" t="s">
        <v>176</v>
      </c>
      <c r="C59" s="74">
        <f t="shared" ref="C59:V59" ca="1" si="7">IF(C$50&lt;&gt;"-",HLOOKUP(C$50,BALANCE,10,FALSE),0)</f>
        <v>20794.810000000001</v>
      </c>
      <c r="D59" s="74">
        <f t="shared" ca="1" si="7"/>
        <v>21500.54</v>
      </c>
      <c r="E59" s="74">
        <f t="shared" ca="1" si="7"/>
        <v>1043.6404869060452</v>
      </c>
      <c r="F59" s="74">
        <f t="shared" ca="1" si="7"/>
        <v>26308.639999999999</v>
      </c>
      <c r="G59" s="74">
        <f t="shared" ca="1" si="7"/>
        <v>1060.0899999999999</v>
      </c>
      <c r="H59" s="74">
        <f t="shared" ca="1" si="7"/>
        <v>0</v>
      </c>
      <c r="I59" s="74">
        <f t="shared" si="7"/>
        <v>0</v>
      </c>
      <c r="J59" s="74">
        <f t="shared" si="7"/>
        <v>0</v>
      </c>
      <c r="K59" s="74">
        <f t="shared" si="7"/>
        <v>0</v>
      </c>
      <c r="L59" s="74">
        <f t="shared" si="7"/>
        <v>0</v>
      </c>
      <c r="M59" s="74">
        <f t="shared" ca="1" si="7"/>
        <v>9.0462399999999998E-2</v>
      </c>
      <c r="N59" s="74">
        <f t="shared" ca="1" si="7"/>
        <v>2.1666663641893522</v>
      </c>
      <c r="O59" s="74">
        <f t="shared" ca="1" si="7"/>
        <v>0</v>
      </c>
      <c r="P59" s="74">
        <f t="shared" ca="1" si="7"/>
        <v>2.499647</v>
      </c>
      <c r="Q59" s="74">
        <f t="shared" ca="1" si="7"/>
        <v>6.8795610833749512</v>
      </c>
      <c r="R59" s="74">
        <f t="shared" ca="1" si="7"/>
        <v>20.82</v>
      </c>
      <c r="S59" s="74">
        <f t="shared" ca="1" si="7"/>
        <v>72396.06</v>
      </c>
      <c r="T59" s="74">
        <f t="shared" si="7"/>
        <v>0</v>
      </c>
      <c r="U59" s="74">
        <f t="shared" si="7"/>
        <v>0</v>
      </c>
      <c r="V59" s="93">
        <f t="shared" si="7"/>
        <v>0</v>
      </c>
    </row>
    <row r="60" spans="1:22" x14ac:dyDescent="0.15">
      <c r="A60" s="17" t="s">
        <v>180</v>
      </c>
      <c r="B60" s="103" t="s">
        <v>176</v>
      </c>
      <c r="C60" s="74">
        <f t="shared" ref="C60:V60" ca="1" si="8">IF(C$50&lt;&gt;"-",HLOOKUP(C$50,BALANCE,11,FALSE),0)</f>
        <v>324.94</v>
      </c>
      <c r="D60" s="74">
        <f t="shared" ca="1" si="8"/>
        <v>266.2</v>
      </c>
      <c r="E60" s="74">
        <f t="shared" ca="1" si="8"/>
        <v>26.422976035471976</v>
      </c>
      <c r="F60" s="74">
        <f t="shared" ca="1" si="8"/>
        <v>1627.96</v>
      </c>
      <c r="G60" s="74">
        <f t="shared" ca="1" si="8"/>
        <v>140.06</v>
      </c>
      <c r="H60" s="74">
        <f t="shared" ca="1" si="8"/>
        <v>0</v>
      </c>
      <c r="I60" s="74">
        <f t="shared" si="8"/>
        <v>0</v>
      </c>
      <c r="J60" s="74">
        <f t="shared" si="8"/>
        <v>0</v>
      </c>
      <c r="K60" s="74">
        <f t="shared" si="8"/>
        <v>0</v>
      </c>
      <c r="L60" s="74">
        <f t="shared" si="8"/>
        <v>0</v>
      </c>
      <c r="M60" s="74">
        <f t="shared" ca="1" si="8"/>
        <v>2440.2890000000002</v>
      </c>
      <c r="N60" s="74">
        <f t="shared" ca="1" si="8"/>
        <v>0</v>
      </c>
      <c r="O60" s="74">
        <f t="shared" ca="1" si="8"/>
        <v>0</v>
      </c>
      <c r="P60" s="74">
        <f t="shared" ca="1" si="8"/>
        <v>0</v>
      </c>
      <c r="Q60" s="74">
        <f t="shared" ca="1" si="8"/>
        <v>0</v>
      </c>
      <c r="R60" s="74">
        <f t="shared" ca="1" si="8"/>
        <v>0</v>
      </c>
      <c r="S60" s="74">
        <f t="shared" ca="1" si="8"/>
        <v>0</v>
      </c>
      <c r="T60" s="74">
        <f t="shared" si="8"/>
        <v>0</v>
      </c>
      <c r="U60" s="74">
        <f t="shared" si="8"/>
        <v>0</v>
      </c>
      <c r="V60" s="93">
        <f t="shared" si="8"/>
        <v>0</v>
      </c>
    </row>
    <row r="61" spans="1:22" x14ac:dyDescent="0.15">
      <c r="A61" s="17" t="s">
        <v>181</v>
      </c>
      <c r="B61" s="103" t="s">
        <v>176</v>
      </c>
      <c r="C61" s="74">
        <f t="shared" ref="C61:V61" ca="1" si="9">IF(C$50&lt;&gt;"-",HLOOKUP(C$50,BALANCE,12,FALSE),0)</f>
        <v>33.53</v>
      </c>
      <c r="D61" s="74">
        <f t="shared" ca="1" si="9"/>
        <v>23.63</v>
      </c>
      <c r="E61" s="74">
        <f t="shared" ca="1" si="9"/>
        <v>9.6886678415658307E-3</v>
      </c>
      <c r="F61" s="74">
        <f t="shared" ca="1" si="9"/>
        <v>0.01</v>
      </c>
      <c r="G61" s="74">
        <f t="shared" ca="1" si="9"/>
        <v>0</v>
      </c>
      <c r="H61" s="74">
        <f t="shared" ca="1" si="9"/>
        <v>0</v>
      </c>
      <c r="I61" s="74">
        <f t="shared" si="9"/>
        <v>0</v>
      </c>
      <c r="J61" s="74">
        <f t="shared" si="9"/>
        <v>0</v>
      </c>
      <c r="K61" s="74">
        <f t="shared" si="9"/>
        <v>0</v>
      </c>
      <c r="L61" s="74">
        <f t="shared" si="9"/>
        <v>0</v>
      </c>
      <c r="M61" s="74">
        <f t="shared" ca="1" si="9"/>
        <v>0</v>
      </c>
      <c r="N61" s="74">
        <f t="shared" ca="1" si="9"/>
        <v>0</v>
      </c>
      <c r="O61" s="74">
        <f t="shared" ca="1" si="9"/>
        <v>0</v>
      </c>
      <c r="P61" s="74">
        <f t="shared" ca="1" si="9"/>
        <v>0</v>
      </c>
      <c r="Q61" s="74">
        <f t="shared" ca="1" si="9"/>
        <v>0</v>
      </c>
      <c r="R61" s="74">
        <f t="shared" ca="1" si="9"/>
        <v>0</v>
      </c>
      <c r="S61" s="74">
        <f t="shared" ca="1" si="9"/>
        <v>57.2</v>
      </c>
      <c r="T61" s="74">
        <f t="shared" si="9"/>
        <v>0</v>
      </c>
      <c r="U61" s="74">
        <f t="shared" si="9"/>
        <v>0</v>
      </c>
      <c r="V61" s="93">
        <f t="shared" si="9"/>
        <v>0</v>
      </c>
    </row>
    <row r="62" spans="1:22" x14ac:dyDescent="0.15">
      <c r="A62" s="17" t="s">
        <v>182</v>
      </c>
      <c r="B62" s="103" t="s">
        <v>176</v>
      </c>
      <c r="C62" s="74">
        <f t="shared" ref="C62:V62" ca="1" si="10">IF(C$50&lt;&gt;"-",HLOOKUP(C$50,BALANCE,13,FALSE),0)</f>
        <v>0</v>
      </c>
      <c r="D62" s="74">
        <f t="shared" ca="1" si="10"/>
        <v>0</v>
      </c>
      <c r="E62" s="74">
        <f t="shared" ca="1" si="10"/>
        <v>0</v>
      </c>
      <c r="F62" s="74">
        <f t="shared" ca="1" si="10"/>
        <v>0</v>
      </c>
      <c r="G62" s="74">
        <f t="shared" ca="1" si="10"/>
        <v>0</v>
      </c>
      <c r="H62" s="74">
        <f t="shared" ca="1" si="10"/>
        <v>0</v>
      </c>
      <c r="I62" s="74">
        <f t="shared" si="10"/>
        <v>0</v>
      </c>
      <c r="J62" s="74">
        <f t="shared" si="10"/>
        <v>0</v>
      </c>
      <c r="K62" s="74">
        <f t="shared" si="10"/>
        <v>0</v>
      </c>
      <c r="L62" s="74">
        <f t="shared" si="10"/>
        <v>0</v>
      </c>
      <c r="M62" s="74">
        <f t="shared" ca="1" si="10"/>
        <v>0</v>
      </c>
      <c r="N62" s="74">
        <f t="shared" ca="1" si="10"/>
        <v>0</v>
      </c>
      <c r="O62" s="74">
        <f t="shared" ca="1" si="10"/>
        <v>0</v>
      </c>
      <c r="P62" s="74">
        <f t="shared" ca="1" si="10"/>
        <v>0</v>
      </c>
      <c r="Q62" s="74">
        <f t="shared" ca="1" si="10"/>
        <v>0</v>
      </c>
      <c r="R62" s="74">
        <f t="shared" ca="1" si="10"/>
        <v>0</v>
      </c>
      <c r="S62" s="74">
        <f t="shared" ca="1" si="10"/>
        <v>0</v>
      </c>
      <c r="T62" s="74">
        <f t="shared" si="10"/>
        <v>0</v>
      </c>
      <c r="U62" s="74">
        <f t="shared" si="10"/>
        <v>0</v>
      </c>
      <c r="V62" s="93">
        <f t="shared" si="10"/>
        <v>0</v>
      </c>
    </row>
    <row r="63" spans="1:22" x14ac:dyDescent="0.15">
      <c r="A63" s="17" t="s">
        <v>183</v>
      </c>
      <c r="B63" s="103" t="s">
        <v>176</v>
      </c>
      <c r="C63" s="74">
        <f t="shared" ref="C63:V63" ca="1" si="11">IF(C$50&lt;&gt;"-",HLOOKUP(C$50,BALANCE,14,FALSE),0)</f>
        <v>0</v>
      </c>
      <c r="D63" s="74">
        <f t="shared" ca="1" si="11"/>
        <v>0</v>
      </c>
      <c r="E63" s="74">
        <f t="shared" ca="1" si="11"/>
        <v>0</v>
      </c>
      <c r="F63" s="74">
        <f t="shared" ca="1" si="11"/>
        <v>0</v>
      </c>
      <c r="G63" s="74">
        <f t="shared" ca="1" si="11"/>
        <v>0</v>
      </c>
      <c r="H63" s="74">
        <f t="shared" ca="1" si="11"/>
        <v>0</v>
      </c>
      <c r="I63" s="74">
        <f t="shared" si="11"/>
        <v>0</v>
      </c>
      <c r="J63" s="74">
        <f t="shared" si="11"/>
        <v>0</v>
      </c>
      <c r="K63" s="74">
        <f t="shared" si="11"/>
        <v>0</v>
      </c>
      <c r="L63" s="74">
        <f t="shared" si="11"/>
        <v>0</v>
      </c>
      <c r="M63" s="74">
        <f t="shared" ca="1" si="11"/>
        <v>0</v>
      </c>
      <c r="N63" s="74">
        <f t="shared" ca="1" si="11"/>
        <v>0</v>
      </c>
      <c r="O63" s="74">
        <f t="shared" ca="1" si="11"/>
        <v>0</v>
      </c>
      <c r="P63" s="74">
        <f t="shared" ca="1" si="11"/>
        <v>0</v>
      </c>
      <c r="Q63" s="74">
        <f t="shared" ca="1" si="11"/>
        <v>0</v>
      </c>
      <c r="R63" s="74">
        <f t="shared" ca="1" si="11"/>
        <v>0</v>
      </c>
      <c r="S63" s="74">
        <f t="shared" ca="1" si="11"/>
        <v>0</v>
      </c>
      <c r="T63" s="74">
        <f t="shared" si="11"/>
        <v>0</v>
      </c>
      <c r="U63" s="74">
        <f t="shared" si="11"/>
        <v>0</v>
      </c>
      <c r="V63" s="93">
        <f t="shared" si="11"/>
        <v>0</v>
      </c>
    </row>
    <row r="64" spans="1:22" x14ac:dyDescent="0.15">
      <c r="A64" s="17" t="s">
        <v>184</v>
      </c>
      <c r="B64" s="103" t="s">
        <v>176</v>
      </c>
      <c r="C64" s="74">
        <f t="shared" ref="C64:V64" ca="1" si="12">IF(C$50&lt;&gt;"-",HLOOKUP(C$50,BALANCE,15,FALSE),0)</f>
        <v>0</v>
      </c>
      <c r="D64" s="74">
        <f t="shared" ca="1" si="12"/>
        <v>0</v>
      </c>
      <c r="E64" s="74">
        <f t="shared" ca="1" si="12"/>
        <v>2.9377164998559517</v>
      </c>
      <c r="F64" s="74">
        <f t="shared" ca="1" si="12"/>
        <v>0</v>
      </c>
      <c r="G64" s="74">
        <f t="shared" ca="1" si="12"/>
        <v>0</v>
      </c>
      <c r="H64" s="74">
        <f t="shared" si="12"/>
        <v>74.91</v>
      </c>
      <c r="I64" s="74">
        <f t="shared" si="12"/>
        <v>0</v>
      </c>
      <c r="J64" s="74">
        <f t="shared" si="12"/>
        <v>0</v>
      </c>
      <c r="K64" s="74">
        <f t="shared" si="12"/>
        <v>0</v>
      </c>
      <c r="L64" s="74">
        <f t="shared" si="12"/>
        <v>0</v>
      </c>
      <c r="M64" s="74">
        <f t="shared" ca="1" si="12"/>
        <v>49.52675</v>
      </c>
      <c r="N64" s="74">
        <f t="shared" ca="1" si="12"/>
        <v>0</v>
      </c>
      <c r="O64" s="74">
        <f t="shared" ca="1" si="12"/>
        <v>33.200000000000003</v>
      </c>
      <c r="P64" s="74">
        <f t="shared" ca="1" si="12"/>
        <v>0</v>
      </c>
      <c r="Q64" s="74">
        <f t="shared" ca="1" si="12"/>
        <v>0</v>
      </c>
      <c r="R64" s="74">
        <f t="shared" ca="1" si="12"/>
        <v>0</v>
      </c>
      <c r="S64" s="74">
        <f t="shared" ca="1" si="12"/>
        <v>0</v>
      </c>
      <c r="T64" s="74">
        <f t="shared" si="12"/>
        <v>0</v>
      </c>
      <c r="U64" s="74">
        <f t="shared" si="12"/>
        <v>0</v>
      </c>
      <c r="V64" s="93">
        <f t="shared" si="12"/>
        <v>0</v>
      </c>
    </row>
    <row r="65" spans="1:22" ht="14" thickBot="1" x14ac:dyDescent="0.2">
      <c r="A65" s="129" t="s">
        <v>825</v>
      </c>
      <c r="B65" s="131" t="s">
        <v>176</v>
      </c>
      <c r="C65" s="125">
        <f t="shared" ref="C65:V65" ca="1" si="13">IF(C$50&lt;&gt;"-",HLOOKUP(C$50,BALANCE,16,FALSE),0)</f>
        <v>0</v>
      </c>
      <c r="D65" s="125">
        <f t="shared" ca="1" si="13"/>
        <v>0</v>
      </c>
      <c r="E65" s="125">
        <f t="shared" ca="1" si="13"/>
        <v>0</v>
      </c>
      <c r="F65" s="125">
        <f t="shared" ca="1" si="13"/>
        <v>0</v>
      </c>
      <c r="G65" s="125">
        <f t="shared" ca="1" si="13"/>
        <v>0</v>
      </c>
      <c r="H65" s="125">
        <f t="shared" ca="1" si="13"/>
        <v>0</v>
      </c>
      <c r="I65" s="125">
        <f t="shared" si="13"/>
        <v>0</v>
      </c>
      <c r="J65" s="125">
        <f t="shared" si="13"/>
        <v>0</v>
      </c>
      <c r="K65" s="125">
        <f t="shared" si="13"/>
        <v>0</v>
      </c>
      <c r="L65" s="125">
        <f t="shared" si="13"/>
        <v>0</v>
      </c>
      <c r="M65" s="125">
        <f t="shared" ca="1" si="13"/>
        <v>0</v>
      </c>
      <c r="N65" s="125">
        <f t="shared" ca="1" si="13"/>
        <v>0</v>
      </c>
      <c r="O65" s="125">
        <f t="shared" ca="1" si="13"/>
        <v>0</v>
      </c>
      <c r="P65" s="125">
        <f t="shared" ca="1" si="13"/>
        <v>0</v>
      </c>
      <c r="Q65" s="125">
        <f t="shared" ca="1" si="13"/>
        <v>0</v>
      </c>
      <c r="R65" s="125">
        <f t="shared" ca="1" si="13"/>
        <v>0</v>
      </c>
      <c r="S65" s="125">
        <f t="shared" ca="1" si="13"/>
        <v>0</v>
      </c>
      <c r="T65" s="125">
        <f t="shared" si="13"/>
        <v>0</v>
      </c>
      <c r="U65" s="125">
        <f t="shared" si="13"/>
        <v>0</v>
      </c>
      <c r="V65" s="126">
        <f t="shared" si="13"/>
        <v>0</v>
      </c>
    </row>
    <row r="66" spans="1:22" ht="14" thickBot="1" x14ac:dyDescent="0.2">
      <c r="A66" s="130" t="s">
        <v>186</v>
      </c>
      <c r="B66" s="132" t="s">
        <v>176</v>
      </c>
      <c r="C66" s="127">
        <f ca="1">SUM(C52:C64)</f>
        <v>25439.1</v>
      </c>
      <c r="D66" s="127">
        <f t="shared" ref="D66:L66" ca="1" si="14">SUM(D52:D64)</f>
        <v>25298.480000000003</v>
      </c>
      <c r="E66" s="127">
        <f t="shared" ca="1" si="14"/>
        <v>3695.4315485173938</v>
      </c>
      <c r="F66" s="127">
        <f t="shared" ca="1" si="14"/>
        <v>39479.08</v>
      </c>
      <c r="G66" s="127">
        <f t="shared" ca="1" si="14"/>
        <v>2133.91</v>
      </c>
      <c r="H66" s="127">
        <f t="shared" ca="1" si="14"/>
        <v>74.91</v>
      </c>
      <c r="I66" s="127">
        <f t="shared" si="14"/>
        <v>0</v>
      </c>
      <c r="J66" s="127">
        <f t="shared" si="14"/>
        <v>0</v>
      </c>
      <c r="K66" s="127">
        <f t="shared" si="14"/>
        <v>0</v>
      </c>
      <c r="L66" s="127">
        <f t="shared" si="14"/>
        <v>0</v>
      </c>
      <c r="M66" s="127">
        <f t="shared" ref="M66:V66" ca="1" si="15">SUM(M52:M64)</f>
        <v>2621.8671824000003</v>
      </c>
      <c r="N66" s="127">
        <f t="shared" ca="1" si="15"/>
        <v>722.2221213964508</v>
      </c>
      <c r="O66" s="127">
        <f t="shared" ca="1" si="15"/>
        <v>354.39</v>
      </c>
      <c r="P66" s="127">
        <f t="shared" ca="1" si="15"/>
        <v>1249.8236470000002</v>
      </c>
      <c r="Q66" s="127">
        <f t="shared" ca="1" si="15"/>
        <v>2293.1870277916501</v>
      </c>
      <c r="R66" s="127">
        <f t="shared" ca="1" si="15"/>
        <v>14551.63</v>
      </c>
      <c r="S66" s="127">
        <f t="shared" ca="1" si="15"/>
        <v>75471.667000000001</v>
      </c>
      <c r="T66" s="127">
        <f t="shared" si="15"/>
        <v>0</v>
      </c>
      <c r="U66" s="127">
        <f t="shared" si="15"/>
        <v>0</v>
      </c>
      <c r="V66" s="128">
        <f t="shared" si="15"/>
        <v>0</v>
      </c>
    </row>
    <row r="69" spans="1:22" ht="14" thickBot="1" x14ac:dyDescent="0.2"/>
    <row r="70" spans="1:22" ht="24" customHeight="1" thickBot="1" x14ac:dyDescent="0.2">
      <c r="A70" s="94" t="str">
        <f>A50</f>
        <v>DISTILLATION_SECTION</v>
      </c>
      <c r="B70" s="95"/>
      <c r="C70" s="70" t="s">
        <v>846</v>
      </c>
      <c r="D70" s="75" t="s">
        <v>847</v>
      </c>
      <c r="E70" s="96" t="s">
        <v>653</v>
      </c>
    </row>
    <row r="71" spans="1:22" ht="14" thickBot="1" x14ac:dyDescent="0.2">
      <c r="A71" s="97"/>
      <c r="B71" s="98"/>
      <c r="C71" s="99"/>
      <c r="D71" s="100"/>
      <c r="E71" s="101"/>
    </row>
    <row r="72" spans="1:22" x14ac:dyDescent="0.15">
      <c r="A72" s="15" t="s">
        <v>554</v>
      </c>
      <c r="B72" s="102" t="s">
        <v>176</v>
      </c>
      <c r="C72" s="73">
        <f ca="1">SUM(C52:L52)</f>
        <v>0</v>
      </c>
      <c r="D72" s="73">
        <f ca="1">SUM(M52:V52)</f>
        <v>0</v>
      </c>
      <c r="E72" s="92">
        <f ca="1">ABS(C72-D72)</f>
        <v>0</v>
      </c>
    </row>
    <row r="73" spans="1:22" x14ac:dyDescent="0.15">
      <c r="A73" s="17" t="s">
        <v>177</v>
      </c>
      <c r="B73" s="103" t="s">
        <v>176</v>
      </c>
      <c r="C73" s="74">
        <f t="shared" ref="C73:C85" ca="1" si="16">SUM(C53:L53)</f>
        <v>22689.69110356113</v>
      </c>
      <c r="D73" s="74">
        <f t="shared" ref="D73:D85" ca="1" si="17">SUM(M53:V53)</f>
        <v>21936.013821740533</v>
      </c>
      <c r="E73" s="93">
        <f t="shared" ref="E73:E85" ca="1" si="18">ABS(C73-D73)</f>
        <v>753.67728182059727</v>
      </c>
    </row>
    <row r="74" spans="1:22" x14ac:dyDescent="0.15">
      <c r="A74" s="17" t="s">
        <v>401</v>
      </c>
      <c r="B74" s="103" t="s">
        <v>176</v>
      </c>
      <c r="C74" s="74">
        <f t="shared" ca="1" si="16"/>
        <v>67.239078260934392</v>
      </c>
      <c r="D74" s="74">
        <f t="shared" ca="1" si="17"/>
        <v>67.569999999999993</v>
      </c>
      <c r="E74" s="93">
        <f t="shared" ca="1" si="18"/>
        <v>0.33092173906560163</v>
      </c>
    </row>
    <row r="75" spans="1:22" x14ac:dyDescent="0.15">
      <c r="A75" s="17" t="s">
        <v>402</v>
      </c>
      <c r="B75" s="103" t="s">
        <v>176</v>
      </c>
      <c r="C75" s="74">
        <f t="shared" ca="1" si="16"/>
        <v>13.535290566849419</v>
      </c>
      <c r="D75" s="74">
        <f t="shared" ca="1" si="17"/>
        <v>13.59</v>
      </c>
      <c r="E75" s="93">
        <f t="shared" ca="1" si="18"/>
        <v>5.4709433150581077E-2</v>
      </c>
    </row>
    <row r="76" spans="1:22" x14ac:dyDescent="0.15">
      <c r="A76" s="17" t="s">
        <v>403</v>
      </c>
      <c r="B76" s="103" t="s">
        <v>176</v>
      </c>
      <c r="C76" s="74">
        <f t="shared" ca="1" si="16"/>
        <v>5.994148668214601</v>
      </c>
      <c r="D76" s="74">
        <f t="shared" ca="1" si="17"/>
        <v>6.22</v>
      </c>
      <c r="E76" s="93">
        <f t="shared" ca="1" si="18"/>
        <v>0.22585133178539873</v>
      </c>
    </row>
    <row r="77" spans="1:22" x14ac:dyDescent="0.15">
      <c r="A77" s="17" t="s">
        <v>465</v>
      </c>
      <c r="B77" s="103" t="s">
        <v>176</v>
      </c>
      <c r="C77" s="74">
        <f t="shared" ca="1" si="16"/>
        <v>99.666699115199393</v>
      </c>
      <c r="D77" s="74">
        <f t="shared" ca="1" si="17"/>
        <v>215.9</v>
      </c>
      <c r="E77" s="93">
        <f t="shared" ca="1" si="18"/>
        <v>116.23330088480061</v>
      </c>
    </row>
    <row r="78" spans="1:22" x14ac:dyDescent="0.15">
      <c r="A78" s="17" t="s">
        <v>178</v>
      </c>
      <c r="B78" s="103" t="s">
        <v>176</v>
      </c>
      <c r="C78" s="74">
        <f t="shared" ca="1" si="16"/>
        <v>16.454360235853045</v>
      </c>
      <c r="D78" s="74">
        <f t="shared" ca="1" si="17"/>
        <v>16.76107</v>
      </c>
      <c r="E78" s="93">
        <f t="shared" ca="1" si="18"/>
        <v>0.30670976414695517</v>
      </c>
    </row>
    <row r="79" spans="1:22" x14ac:dyDescent="0.15">
      <c r="A79" s="17" t="s">
        <v>179</v>
      </c>
      <c r="B79" s="103" t="s">
        <v>176</v>
      </c>
      <c r="C79" s="74">
        <f t="shared" ca="1" si="16"/>
        <v>70707.720486906037</v>
      </c>
      <c r="D79" s="74">
        <f t="shared" ca="1" si="17"/>
        <v>72428.516336847562</v>
      </c>
      <c r="E79" s="93">
        <f t="shared" ca="1" si="18"/>
        <v>1720.7958499415254</v>
      </c>
    </row>
    <row r="80" spans="1:22" x14ac:dyDescent="0.15">
      <c r="A80" s="17" t="s">
        <v>180</v>
      </c>
      <c r="B80" s="103" t="s">
        <v>176</v>
      </c>
      <c r="C80" s="74">
        <f t="shared" ca="1" si="16"/>
        <v>2385.5829760354718</v>
      </c>
      <c r="D80" s="74">
        <f t="shared" ca="1" si="17"/>
        <v>2440.2890000000002</v>
      </c>
      <c r="E80" s="93">
        <f t="shared" ca="1" si="18"/>
        <v>54.706023964528413</v>
      </c>
    </row>
    <row r="81" spans="1:5" x14ac:dyDescent="0.15">
      <c r="A81" s="17" t="s">
        <v>181</v>
      </c>
      <c r="B81" s="103" t="s">
        <v>176</v>
      </c>
      <c r="C81" s="74">
        <f t="shared" ca="1" si="16"/>
        <v>57.17968866784156</v>
      </c>
      <c r="D81" s="74">
        <f t="shared" ca="1" si="17"/>
        <v>57.2</v>
      </c>
      <c r="E81" s="93">
        <f t="shared" ca="1" si="18"/>
        <v>2.0311332158442497E-2</v>
      </c>
    </row>
    <row r="82" spans="1:5" x14ac:dyDescent="0.15">
      <c r="A82" s="17" t="s">
        <v>182</v>
      </c>
      <c r="B82" s="103" t="s">
        <v>176</v>
      </c>
      <c r="C82" s="74">
        <f t="shared" ca="1" si="16"/>
        <v>0</v>
      </c>
      <c r="D82" s="74">
        <f t="shared" ca="1" si="17"/>
        <v>0</v>
      </c>
      <c r="E82" s="93">
        <f t="shared" ca="1" si="18"/>
        <v>0</v>
      </c>
    </row>
    <row r="83" spans="1:5" x14ac:dyDescent="0.15">
      <c r="A83" s="17" t="s">
        <v>183</v>
      </c>
      <c r="B83" s="103" t="s">
        <v>176</v>
      </c>
      <c r="C83" s="74">
        <f t="shared" ca="1" si="16"/>
        <v>0</v>
      </c>
      <c r="D83" s="74">
        <f t="shared" ca="1" si="17"/>
        <v>0</v>
      </c>
      <c r="E83" s="93">
        <f t="shared" ca="1" si="18"/>
        <v>0</v>
      </c>
    </row>
    <row r="84" spans="1:5" x14ac:dyDescent="0.15">
      <c r="A84" s="17" t="s">
        <v>184</v>
      </c>
      <c r="B84" s="103" t="s">
        <v>176</v>
      </c>
      <c r="C84" s="74">
        <f t="shared" ca="1" si="16"/>
        <v>77.847716499855949</v>
      </c>
      <c r="D84" s="74">
        <f t="shared" ca="1" si="17"/>
        <v>82.72675000000001</v>
      </c>
      <c r="E84" s="93">
        <f t="shared" ca="1" si="18"/>
        <v>4.879033500144061</v>
      </c>
    </row>
    <row r="85" spans="1:5" ht="14" thickBot="1" x14ac:dyDescent="0.2">
      <c r="A85" s="129" t="s">
        <v>825</v>
      </c>
      <c r="B85" s="131" t="s">
        <v>176</v>
      </c>
      <c r="C85" s="125">
        <f t="shared" ca="1" si="16"/>
        <v>0</v>
      </c>
      <c r="D85" s="125">
        <f t="shared" ca="1" si="17"/>
        <v>0</v>
      </c>
      <c r="E85" s="126">
        <f t="shared" ca="1" si="18"/>
        <v>0</v>
      </c>
    </row>
    <row r="86" spans="1:5" ht="14" thickBot="1" x14ac:dyDescent="0.2">
      <c r="A86" s="130" t="s">
        <v>186</v>
      </c>
      <c r="B86" s="132" t="s">
        <v>176</v>
      </c>
      <c r="C86" s="127">
        <f ca="1">SUM(C72:C85)</f>
        <v>96120.911548517382</v>
      </c>
      <c r="D86" s="127">
        <f ca="1">SUM(D72:D85)</f>
        <v>97264.786978588105</v>
      </c>
      <c r="E86" s="128">
        <f ca="1">ABS(C86-D86)</f>
        <v>1143.8754300707224</v>
      </c>
    </row>
  </sheetData>
  <phoneticPr fontId="14" type="noConversion"/>
  <pageMargins left="0.75" right="0.75" top="1" bottom="1" header="0.5" footer="0.5"/>
  <pageSetup paperSize="9" orientation="portrait" verticalDpi="0" r:id="rId1"/>
  <headerFooter alignWithMargins="0">
    <oddFooter>&amp;CDOW RESTRICTED - For internal use only</odd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F758A1-FDCD-4116-97D6-F31415316DC1}">
  <sheetPr codeName="Sheet6"/>
  <dimension ref="A1:G350"/>
  <sheetViews>
    <sheetView zoomScale="75" zoomScaleNormal="75" workbookViewId="0">
      <pane ySplit="2" topLeftCell="A3" activePane="bottomLeft" state="frozen"/>
      <selection pane="bottomLeft"/>
    </sheetView>
  </sheetViews>
  <sheetFormatPr baseColWidth="10" defaultColWidth="12.6640625" defaultRowHeight="13" x14ac:dyDescent="0.15"/>
  <cols>
    <col min="1" max="1" width="12.6640625" style="82" customWidth="1"/>
    <col min="2" max="2" width="12.6640625" style="83" customWidth="1"/>
    <col min="3" max="3" width="12.6640625" style="81" customWidth="1"/>
    <col min="4" max="5" width="12.6640625" customWidth="1"/>
    <col min="6" max="6" width="12.6640625" style="169" customWidth="1"/>
    <col min="7" max="7" width="12.6640625" style="81" customWidth="1"/>
  </cols>
  <sheetData>
    <row r="1" spans="1:6" x14ac:dyDescent="0.15">
      <c r="A1" s="76" t="s">
        <v>174</v>
      </c>
      <c r="B1" s="77" t="s">
        <v>654</v>
      </c>
      <c r="C1" s="78" t="s">
        <v>655</v>
      </c>
      <c r="D1" s="79"/>
      <c r="E1" s="79"/>
      <c r="F1" s="80" t="s">
        <v>656</v>
      </c>
    </row>
    <row r="3" spans="1:6" x14ac:dyDescent="0.15">
      <c r="A3" s="82">
        <v>1</v>
      </c>
      <c r="B3" s="83">
        <v>1</v>
      </c>
      <c r="C3" s="81" t="s">
        <v>657</v>
      </c>
      <c r="F3" s="169" t="s">
        <v>658</v>
      </c>
    </row>
    <row r="4" spans="1:6" x14ac:dyDescent="0.15">
      <c r="A4" s="82" t="s">
        <v>196</v>
      </c>
      <c r="B4" s="83" t="s">
        <v>659</v>
      </c>
      <c r="C4" s="81" t="s">
        <v>657</v>
      </c>
      <c r="F4" s="169" t="s">
        <v>658</v>
      </c>
    </row>
    <row r="5" spans="1:6" x14ac:dyDescent="0.15">
      <c r="A5" s="82">
        <v>2</v>
      </c>
      <c r="B5" s="83">
        <v>1</v>
      </c>
      <c r="C5" s="81" t="s">
        <v>657</v>
      </c>
      <c r="F5" s="169" t="s">
        <v>658</v>
      </c>
    </row>
    <row r="6" spans="1:6" x14ac:dyDescent="0.15">
      <c r="A6" s="82">
        <v>3</v>
      </c>
      <c r="B6" s="83">
        <v>1</v>
      </c>
      <c r="C6" s="81" t="s">
        <v>657</v>
      </c>
      <c r="F6" s="169" t="s">
        <v>658</v>
      </c>
    </row>
    <row r="7" spans="1:6" x14ac:dyDescent="0.15">
      <c r="A7" s="82">
        <v>4</v>
      </c>
      <c r="B7" s="83" t="s">
        <v>660</v>
      </c>
      <c r="C7" s="81" t="s">
        <v>657</v>
      </c>
      <c r="F7" s="169" t="s">
        <v>658</v>
      </c>
    </row>
    <row r="8" spans="1:6" x14ac:dyDescent="0.15">
      <c r="A8" s="82">
        <v>5</v>
      </c>
      <c r="B8" s="83" t="s">
        <v>661</v>
      </c>
      <c r="C8" s="81" t="s">
        <v>657</v>
      </c>
      <c r="F8" s="169" t="s">
        <v>1040</v>
      </c>
    </row>
    <row r="9" spans="1:6" x14ac:dyDescent="0.15">
      <c r="A9" s="82">
        <v>6</v>
      </c>
      <c r="B9" s="83">
        <v>1</v>
      </c>
      <c r="C9" s="81" t="s">
        <v>657</v>
      </c>
      <c r="F9" s="169" t="s">
        <v>658</v>
      </c>
    </row>
    <row r="10" spans="1:6" x14ac:dyDescent="0.15">
      <c r="A10" s="82" t="s">
        <v>199</v>
      </c>
      <c r="B10" s="83" t="s">
        <v>662</v>
      </c>
      <c r="C10" s="81" t="s">
        <v>657</v>
      </c>
      <c r="F10" s="169" t="s">
        <v>658</v>
      </c>
    </row>
    <row r="11" spans="1:6" x14ac:dyDescent="0.15">
      <c r="A11" s="82" t="s">
        <v>470</v>
      </c>
      <c r="B11" s="83">
        <v>1</v>
      </c>
      <c r="C11" s="81" t="s">
        <v>657</v>
      </c>
      <c r="F11" s="169" t="s">
        <v>658</v>
      </c>
    </row>
    <row r="12" spans="1:6" x14ac:dyDescent="0.15">
      <c r="A12" s="82">
        <v>10</v>
      </c>
      <c r="B12" s="83" t="s">
        <v>663</v>
      </c>
      <c r="C12" s="81" t="s">
        <v>657</v>
      </c>
      <c r="F12" s="169" t="s">
        <v>658</v>
      </c>
    </row>
    <row r="13" spans="1:6" x14ac:dyDescent="0.15">
      <c r="A13" s="82">
        <v>12</v>
      </c>
      <c r="B13" s="83" t="s">
        <v>664</v>
      </c>
      <c r="C13" s="81" t="s">
        <v>657</v>
      </c>
      <c r="F13" s="169" t="s">
        <v>658</v>
      </c>
    </row>
    <row r="14" spans="1:6" x14ac:dyDescent="0.15">
      <c r="A14" s="82">
        <v>13</v>
      </c>
      <c r="B14" s="83" t="s">
        <v>665</v>
      </c>
      <c r="C14" s="81" t="s">
        <v>657</v>
      </c>
      <c r="F14" s="169" t="s">
        <v>658</v>
      </c>
    </row>
    <row r="15" spans="1:6" x14ac:dyDescent="0.15">
      <c r="A15" s="82">
        <v>14</v>
      </c>
      <c r="B15" s="83">
        <v>2</v>
      </c>
      <c r="C15" s="81" t="s">
        <v>657</v>
      </c>
      <c r="F15" s="169" t="s">
        <v>848</v>
      </c>
    </row>
    <row r="16" spans="1:6" x14ac:dyDescent="0.15">
      <c r="A16" s="82">
        <v>15</v>
      </c>
      <c r="B16" s="83" t="s">
        <v>666</v>
      </c>
      <c r="C16" s="81" t="s">
        <v>657</v>
      </c>
      <c r="F16" s="169" t="s">
        <v>658</v>
      </c>
    </row>
    <row r="17" spans="1:6" x14ac:dyDescent="0.15">
      <c r="A17" s="82">
        <v>16</v>
      </c>
      <c r="B17" s="83">
        <v>2</v>
      </c>
      <c r="C17" s="81" t="s">
        <v>657</v>
      </c>
      <c r="F17" s="169" t="s">
        <v>848</v>
      </c>
    </row>
    <row r="18" spans="1:6" x14ac:dyDescent="0.15">
      <c r="A18" s="82">
        <v>17</v>
      </c>
      <c r="B18" s="83">
        <v>2</v>
      </c>
      <c r="C18" s="81" t="s">
        <v>657</v>
      </c>
      <c r="F18" s="169" t="s">
        <v>848</v>
      </c>
    </row>
    <row r="19" spans="1:6" x14ac:dyDescent="0.15">
      <c r="A19" s="82">
        <v>18</v>
      </c>
      <c r="B19" s="83">
        <v>2</v>
      </c>
      <c r="C19" s="81" t="s">
        <v>657</v>
      </c>
      <c r="F19" s="169" t="s">
        <v>848</v>
      </c>
    </row>
    <row r="20" spans="1:6" x14ac:dyDescent="0.15">
      <c r="A20" s="82">
        <v>19</v>
      </c>
      <c r="B20" s="83">
        <v>2</v>
      </c>
      <c r="C20" s="81" t="s">
        <v>657</v>
      </c>
      <c r="F20" s="169" t="s">
        <v>848</v>
      </c>
    </row>
    <row r="21" spans="1:6" x14ac:dyDescent="0.15">
      <c r="A21" s="82">
        <v>20</v>
      </c>
      <c r="B21" s="83">
        <v>2</v>
      </c>
      <c r="C21" s="81" t="s">
        <v>657</v>
      </c>
      <c r="F21" s="169" t="s">
        <v>848</v>
      </c>
    </row>
    <row r="22" spans="1:6" x14ac:dyDescent="0.15">
      <c r="A22" s="82">
        <v>21</v>
      </c>
      <c r="B22" s="83">
        <v>2</v>
      </c>
      <c r="C22" s="81" t="s">
        <v>657</v>
      </c>
      <c r="F22" s="169" t="s">
        <v>848</v>
      </c>
    </row>
    <row r="23" spans="1:6" x14ac:dyDescent="0.15">
      <c r="A23" s="82">
        <v>22</v>
      </c>
      <c r="B23" s="83">
        <v>2</v>
      </c>
      <c r="C23" s="81" t="s">
        <v>657</v>
      </c>
      <c r="F23" s="169" t="s">
        <v>848</v>
      </c>
    </row>
    <row r="24" spans="1:6" x14ac:dyDescent="0.15">
      <c r="A24" s="82">
        <v>23</v>
      </c>
      <c r="B24" s="83">
        <v>2</v>
      </c>
      <c r="C24" s="81" t="s">
        <v>657</v>
      </c>
      <c r="F24" s="169" t="s">
        <v>848</v>
      </c>
    </row>
    <row r="25" spans="1:6" x14ac:dyDescent="0.15">
      <c r="A25" s="82">
        <v>24</v>
      </c>
      <c r="B25" s="83">
        <v>2</v>
      </c>
      <c r="C25" s="81" t="s">
        <v>657</v>
      </c>
      <c r="F25" s="169" t="s">
        <v>658</v>
      </c>
    </row>
    <row r="26" spans="1:6" x14ac:dyDescent="0.15">
      <c r="A26" s="82">
        <v>25</v>
      </c>
      <c r="B26" s="83">
        <v>2</v>
      </c>
      <c r="C26" s="81" t="s">
        <v>657</v>
      </c>
      <c r="F26" s="169" t="s">
        <v>658</v>
      </c>
    </row>
    <row r="27" spans="1:6" x14ac:dyDescent="0.15">
      <c r="A27" s="82" t="s">
        <v>475</v>
      </c>
      <c r="B27" s="83" t="s">
        <v>667</v>
      </c>
      <c r="C27" s="81" t="s">
        <v>657</v>
      </c>
      <c r="F27" s="169" t="s">
        <v>658</v>
      </c>
    </row>
    <row r="28" spans="1:6" x14ac:dyDescent="0.15">
      <c r="A28" s="82">
        <v>26</v>
      </c>
      <c r="B28" s="83" t="s">
        <v>668</v>
      </c>
      <c r="C28" s="81" t="s">
        <v>657</v>
      </c>
      <c r="F28" s="169" t="s">
        <v>658</v>
      </c>
    </row>
    <row r="29" spans="1:6" x14ac:dyDescent="0.15">
      <c r="A29" s="82">
        <v>27</v>
      </c>
      <c r="B29" s="83" t="s">
        <v>668</v>
      </c>
      <c r="C29" s="81" t="s">
        <v>657</v>
      </c>
      <c r="F29" s="169" t="s">
        <v>658</v>
      </c>
    </row>
    <row r="30" spans="1:6" x14ac:dyDescent="0.15">
      <c r="A30" s="82">
        <v>28</v>
      </c>
      <c r="B30" s="83">
        <v>2</v>
      </c>
      <c r="C30" s="81" t="s">
        <v>657</v>
      </c>
      <c r="F30" s="169" t="s">
        <v>848</v>
      </c>
    </row>
    <row r="31" spans="1:6" x14ac:dyDescent="0.15">
      <c r="A31" s="82">
        <v>29</v>
      </c>
      <c r="B31" s="83" t="s">
        <v>669</v>
      </c>
      <c r="C31" s="81" t="s">
        <v>657</v>
      </c>
      <c r="F31" s="169" t="s">
        <v>658</v>
      </c>
    </row>
    <row r="32" spans="1:6" x14ac:dyDescent="0.15">
      <c r="A32" s="82">
        <v>30</v>
      </c>
      <c r="B32" s="83">
        <v>3</v>
      </c>
      <c r="C32" s="81" t="s">
        <v>657</v>
      </c>
      <c r="F32" s="169" t="s">
        <v>848</v>
      </c>
    </row>
    <row r="33" spans="1:6" x14ac:dyDescent="0.15">
      <c r="A33" s="82">
        <v>31</v>
      </c>
      <c r="B33" s="83">
        <v>3</v>
      </c>
      <c r="C33" s="81" t="s">
        <v>657</v>
      </c>
      <c r="F33" s="169" t="s">
        <v>848</v>
      </c>
    </row>
    <row r="34" spans="1:6" x14ac:dyDescent="0.15">
      <c r="A34" s="82">
        <v>32</v>
      </c>
      <c r="B34" s="83">
        <v>3</v>
      </c>
      <c r="C34" s="81" t="s">
        <v>657</v>
      </c>
      <c r="F34" s="169" t="s">
        <v>848</v>
      </c>
    </row>
    <row r="35" spans="1:6" x14ac:dyDescent="0.15">
      <c r="A35" s="82">
        <v>33</v>
      </c>
      <c r="B35" s="83">
        <v>3</v>
      </c>
      <c r="C35" s="81" t="s">
        <v>657</v>
      </c>
      <c r="F35" s="169" t="s">
        <v>848</v>
      </c>
    </row>
    <row r="36" spans="1:6" x14ac:dyDescent="0.15">
      <c r="A36" s="82">
        <v>34</v>
      </c>
      <c r="B36" s="83">
        <v>3</v>
      </c>
      <c r="C36" s="81" t="s">
        <v>657</v>
      </c>
      <c r="F36" s="169" t="s">
        <v>848</v>
      </c>
    </row>
    <row r="37" spans="1:6" x14ac:dyDescent="0.15">
      <c r="A37" s="82" t="s">
        <v>211</v>
      </c>
      <c r="B37" s="83" t="s">
        <v>670</v>
      </c>
      <c r="C37" s="81" t="s">
        <v>657</v>
      </c>
      <c r="F37" s="169" t="s">
        <v>848</v>
      </c>
    </row>
    <row r="38" spans="1:6" x14ac:dyDescent="0.15">
      <c r="A38" s="82">
        <v>35</v>
      </c>
      <c r="B38" s="83" t="s">
        <v>671</v>
      </c>
      <c r="C38" s="81" t="s">
        <v>657</v>
      </c>
      <c r="F38" s="169" t="s">
        <v>848</v>
      </c>
    </row>
    <row r="39" spans="1:6" x14ac:dyDescent="0.15">
      <c r="A39" s="82">
        <v>36</v>
      </c>
      <c r="B39" s="83">
        <v>3</v>
      </c>
      <c r="C39" s="81" t="s">
        <v>657</v>
      </c>
      <c r="F39" s="169" t="s">
        <v>658</v>
      </c>
    </row>
    <row r="40" spans="1:6" x14ac:dyDescent="0.15">
      <c r="A40" s="82">
        <v>37</v>
      </c>
      <c r="B40" s="83" t="s">
        <v>670</v>
      </c>
      <c r="C40" s="81" t="s">
        <v>657</v>
      </c>
      <c r="F40" s="169" t="s">
        <v>848</v>
      </c>
    </row>
    <row r="41" spans="1:6" x14ac:dyDescent="0.15">
      <c r="A41" s="82" t="s">
        <v>212</v>
      </c>
      <c r="B41" s="83">
        <v>3</v>
      </c>
      <c r="C41" s="81" t="s">
        <v>657</v>
      </c>
      <c r="F41" s="169" t="s">
        <v>658</v>
      </c>
    </row>
    <row r="42" spans="1:6" x14ac:dyDescent="0.15">
      <c r="A42" s="82">
        <v>38</v>
      </c>
      <c r="B42" s="83">
        <v>3</v>
      </c>
      <c r="C42" s="81" t="s">
        <v>657</v>
      </c>
      <c r="F42" s="169" t="s">
        <v>658</v>
      </c>
    </row>
    <row r="43" spans="1:6" x14ac:dyDescent="0.15">
      <c r="A43" s="82">
        <v>39</v>
      </c>
      <c r="B43" s="83" t="s">
        <v>672</v>
      </c>
      <c r="C43" s="81" t="s">
        <v>657</v>
      </c>
      <c r="F43" s="169" t="s">
        <v>658</v>
      </c>
    </row>
    <row r="44" spans="1:6" x14ac:dyDescent="0.15">
      <c r="A44" s="82" t="s">
        <v>477</v>
      </c>
      <c r="B44" s="83">
        <v>3</v>
      </c>
      <c r="C44" s="81" t="s">
        <v>657</v>
      </c>
      <c r="F44" s="169" t="s">
        <v>658</v>
      </c>
    </row>
    <row r="45" spans="1:6" x14ac:dyDescent="0.15">
      <c r="A45" s="82">
        <v>40</v>
      </c>
      <c r="B45" s="83">
        <v>3</v>
      </c>
      <c r="C45" s="81" t="s">
        <v>657</v>
      </c>
      <c r="F45" s="169" t="s">
        <v>658</v>
      </c>
    </row>
    <row r="46" spans="1:6" x14ac:dyDescent="0.15">
      <c r="A46" s="82" t="s">
        <v>215</v>
      </c>
      <c r="B46" s="83">
        <v>3</v>
      </c>
      <c r="C46" s="81" t="s">
        <v>657</v>
      </c>
      <c r="F46" s="169" t="s">
        <v>658</v>
      </c>
    </row>
    <row r="47" spans="1:6" x14ac:dyDescent="0.15">
      <c r="A47" s="82">
        <v>41</v>
      </c>
      <c r="B47" s="83" t="s">
        <v>671</v>
      </c>
      <c r="C47" s="81" t="s">
        <v>657</v>
      </c>
      <c r="F47" s="169" t="s">
        <v>658</v>
      </c>
    </row>
    <row r="48" spans="1:6" x14ac:dyDescent="0.15">
      <c r="A48" s="82">
        <v>42</v>
      </c>
      <c r="B48" s="83" t="s">
        <v>671</v>
      </c>
      <c r="C48" s="81" t="s">
        <v>657</v>
      </c>
      <c r="F48" s="169" t="s">
        <v>658</v>
      </c>
    </row>
    <row r="49" spans="1:6" x14ac:dyDescent="0.15">
      <c r="A49" s="82" t="s">
        <v>478</v>
      </c>
      <c r="B49" s="83">
        <v>4</v>
      </c>
      <c r="C49" s="81" t="s">
        <v>657</v>
      </c>
      <c r="F49" s="169" t="s">
        <v>658</v>
      </c>
    </row>
    <row r="50" spans="1:6" x14ac:dyDescent="0.15">
      <c r="A50" s="82" t="s">
        <v>479</v>
      </c>
      <c r="B50" s="83">
        <v>4</v>
      </c>
      <c r="C50" s="81" t="s">
        <v>657</v>
      </c>
      <c r="F50" s="169" t="s">
        <v>658</v>
      </c>
    </row>
    <row r="51" spans="1:6" x14ac:dyDescent="0.15">
      <c r="A51" s="82" t="s">
        <v>216</v>
      </c>
      <c r="B51" s="83" t="s">
        <v>673</v>
      </c>
      <c r="C51" s="81" t="s">
        <v>657</v>
      </c>
      <c r="F51" s="169" t="s">
        <v>848</v>
      </c>
    </row>
    <row r="52" spans="1:6" x14ac:dyDescent="0.15">
      <c r="A52" s="82">
        <v>47</v>
      </c>
      <c r="B52" s="83" t="s">
        <v>674</v>
      </c>
      <c r="C52" s="81" t="s">
        <v>657</v>
      </c>
      <c r="F52" s="169" t="s">
        <v>848</v>
      </c>
    </row>
    <row r="53" spans="1:6" x14ac:dyDescent="0.15">
      <c r="A53" s="82" t="s">
        <v>638</v>
      </c>
      <c r="B53" s="83" t="s">
        <v>675</v>
      </c>
      <c r="C53" s="81" t="s">
        <v>657</v>
      </c>
      <c r="F53" s="169" t="s">
        <v>658</v>
      </c>
    </row>
    <row r="54" spans="1:6" x14ac:dyDescent="0.15">
      <c r="A54" s="82">
        <v>55</v>
      </c>
      <c r="B54" s="83">
        <v>5</v>
      </c>
      <c r="C54" s="81" t="s">
        <v>657</v>
      </c>
      <c r="F54" s="169" t="s">
        <v>658</v>
      </c>
    </row>
    <row r="55" spans="1:6" x14ac:dyDescent="0.15">
      <c r="A55" s="82">
        <v>56</v>
      </c>
      <c r="B55" s="83" t="s">
        <v>676</v>
      </c>
      <c r="C55" s="81" t="s">
        <v>657</v>
      </c>
      <c r="F55" s="169" t="s">
        <v>658</v>
      </c>
    </row>
    <row r="56" spans="1:6" x14ac:dyDescent="0.15">
      <c r="A56" s="82">
        <v>57</v>
      </c>
      <c r="B56" s="83">
        <v>5</v>
      </c>
      <c r="C56" s="81" t="s">
        <v>657</v>
      </c>
      <c r="F56" s="169" t="s">
        <v>658</v>
      </c>
    </row>
    <row r="57" spans="1:6" x14ac:dyDescent="0.15">
      <c r="A57" s="82">
        <v>58</v>
      </c>
      <c r="B57" s="83">
        <v>5</v>
      </c>
      <c r="C57" s="81" t="s">
        <v>657</v>
      </c>
      <c r="F57" s="169" t="s">
        <v>658</v>
      </c>
    </row>
    <row r="58" spans="1:6" x14ac:dyDescent="0.15">
      <c r="A58" s="82">
        <v>59</v>
      </c>
      <c r="B58" s="83">
        <v>5</v>
      </c>
      <c r="C58" s="81" t="s">
        <v>657</v>
      </c>
      <c r="F58" s="169" t="s">
        <v>658</v>
      </c>
    </row>
    <row r="59" spans="1:6" x14ac:dyDescent="0.15">
      <c r="A59" s="82">
        <v>60</v>
      </c>
      <c r="B59" s="83">
        <v>5</v>
      </c>
      <c r="C59" s="81" t="s">
        <v>657</v>
      </c>
      <c r="F59" s="169" t="s">
        <v>658</v>
      </c>
    </row>
    <row r="60" spans="1:6" x14ac:dyDescent="0.15">
      <c r="A60" s="82">
        <v>61</v>
      </c>
      <c r="B60" s="83" t="s">
        <v>677</v>
      </c>
      <c r="C60" s="81" t="s">
        <v>657</v>
      </c>
      <c r="F60" s="169" t="s">
        <v>658</v>
      </c>
    </row>
    <row r="61" spans="1:6" x14ac:dyDescent="0.15">
      <c r="A61" s="82">
        <v>62</v>
      </c>
      <c r="B61" s="83">
        <v>5</v>
      </c>
      <c r="C61" s="81" t="s">
        <v>657</v>
      </c>
      <c r="F61" s="169" t="s">
        <v>658</v>
      </c>
    </row>
    <row r="62" spans="1:6" x14ac:dyDescent="0.15">
      <c r="A62" s="82">
        <v>63</v>
      </c>
      <c r="B62" s="83">
        <v>5</v>
      </c>
      <c r="C62" s="81" t="s">
        <v>657</v>
      </c>
      <c r="F62" s="169" t="s">
        <v>658</v>
      </c>
    </row>
    <row r="63" spans="1:6" x14ac:dyDescent="0.15">
      <c r="A63" s="82">
        <v>64</v>
      </c>
      <c r="B63" s="83" t="s">
        <v>678</v>
      </c>
      <c r="C63" s="81" t="s">
        <v>657</v>
      </c>
      <c r="F63" s="169" t="s">
        <v>658</v>
      </c>
    </row>
    <row r="64" spans="1:6" x14ac:dyDescent="0.15">
      <c r="A64" s="82">
        <v>65</v>
      </c>
      <c r="B64" s="83">
        <v>5</v>
      </c>
      <c r="C64" s="81" t="s">
        <v>657</v>
      </c>
      <c r="F64" s="169" t="s">
        <v>658</v>
      </c>
    </row>
    <row r="65" spans="1:6" x14ac:dyDescent="0.15">
      <c r="A65" s="82">
        <v>66</v>
      </c>
      <c r="B65" s="83">
        <v>6</v>
      </c>
      <c r="C65" s="81" t="s">
        <v>657</v>
      </c>
      <c r="F65" s="169" t="s">
        <v>848</v>
      </c>
    </row>
    <row r="66" spans="1:6" x14ac:dyDescent="0.15">
      <c r="A66" s="82">
        <v>67</v>
      </c>
      <c r="B66" s="83" t="s">
        <v>679</v>
      </c>
      <c r="C66" s="81" t="s">
        <v>657</v>
      </c>
      <c r="F66" s="169" t="s">
        <v>658</v>
      </c>
    </row>
    <row r="67" spans="1:6" x14ac:dyDescent="0.15">
      <c r="A67" s="82" t="s">
        <v>228</v>
      </c>
      <c r="B67" s="83" t="s">
        <v>680</v>
      </c>
      <c r="C67" s="81" t="s">
        <v>657</v>
      </c>
      <c r="F67" s="169" t="s">
        <v>658</v>
      </c>
    </row>
    <row r="68" spans="1:6" x14ac:dyDescent="0.15">
      <c r="A68" s="82">
        <v>68</v>
      </c>
      <c r="B68" s="83">
        <v>6</v>
      </c>
      <c r="C68" s="81" t="s">
        <v>657</v>
      </c>
      <c r="F68" s="169" t="s">
        <v>658</v>
      </c>
    </row>
    <row r="69" spans="1:6" x14ac:dyDescent="0.15">
      <c r="A69" s="82">
        <v>69</v>
      </c>
      <c r="B69" s="83" t="s">
        <v>681</v>
      </c>
      <c r="C69" s="81" t="s">
        <v>657</v>
      </c>
      <c r="F69" s="169" t="s">
        <v>658</v>
      </c>
    </row>
    <row r="70" spans="1:6" x14ac:dyDescent="0.15">
      <c r="A70" s="82">
        <v>70</v>
      </c>
      <c r="B70" s="83">
        <v>6</v>
      </c>
      <c r="C70" s="81" t="s">
        <v>657</v>
      </c>
      <c r="F70" s="169" t="s">
        <v>848</v>
      </c>
    </row>
    <row r="71" spans="1:6" x14ac:dyDescent="0.15">
      <c r="A71" s="82">
        <v>72</v>
      </c>
      <c r="B71" s="83">
        <v>6</v>
      </c>
      <c r="C71" s="81" t="s">
        <v>657</v>
      </c>
      <c r="F71" s="169" t="s">
        <v>848</v>
      </c>
    </row>
    <row r="72" spans="1:6" x14ac:dyDescent="0.15">
      <c r="A72" s="82" t="s">
        <v>650</v>
      </c>
      <c r="B72" s="83" t="s">
        <v>682</v>
      </c>
      <c r="C72" s="81" t="s">
        <v>657</v>
      </c>
      <c r="F72" s="169" t="s">
        <v>848</v>
      </c>
    </row>
    <row r="73" spans="1:6" x14ac:dyDescent="0.15">
      <c r="A73" s="82">
        <v>74</v>
      </c>
      <c r="B73" s="83">
        <v>7</v>
      </c>
      <c r="C73" s="81" t="s">
        <v>657</v>
      </c>
      <c r="F73" s="169" t="s">
        <v>658</v>
      </c>
    </row>
    <row r="74" spans="1:6" x14ac:dyDescent="0.15">
      <c r="A74" s="82">
        <v>75</v>
      </c>
      <c r="B74" s="83">
        <v>7</v>
      </c>
      <c r="C74" s="81" t="s">
        <v>657</v>
      </c>
      <c r="F74" s="169" t="s">
        <v>658</v>
      </c>
    </row>
    <row r="75" spans="1:6" x14ac:dyDescent="0.15">
      <c r="A75" s="82">
        <v>76</v>
      </c>
      <c r="B75" s="83">
        <v>7</v>
      </c>
      <c r="C75" s="81" t="s">
        <v>657</v>
      </c>
      <c r="F75" s="169" t="s">
        <v>658</v>
      </c>
    </row>
    <row r="76" spans="1:6" x14ac:dyDescent="0.15">
      <c r="A76" s="82">
        <v>77</v>
      </c>
      <c r="B76" s="83">
        <v>7</v>
      </c>
      <c r="C76" s="81" t="s">
        <v>657</v>
      </c>
      <c r="F76" s="169" t="s">
        <v>658</v>
      </c>
    </row>
    <row r="77" spans="1:6" x14ac:dyDescent="0.15">
      <c r="A77" s="82">
        <v>78</v>
      </c>
      <c r="B77" s="83">
        <v>7</v>
      </c>
      <c r="C77" s="81" t="s">
        <v>657</v>
      </c>
      <c r="F77" s="169" t="s">
        <v>658</v>
      </c>
    </row>
    <row r="78" spans="1:6" x14ac:dyDescent="0.15">
      <c r="A78" s="82" t="s">
        <v>652</v>
      </c>
      <c r="B78" s="83">
        <v>7</v>
      </c>
      <c r="C78" s="81" t="s">
        <v>657</v>
      </c>
      <c r="F78" s="169" t="s">
        <v>848</v>
      </c>
    </row>
    <row r="79" spans="1:6" x14ac:dyDescent="0.15">
      <c r="A79" s="82">
        <v>79</v>
      </c>
      <c r="B79" s="83">
        <v>7</v>
      </c>
      <c r="C79" s="81" t="s">
        <v>657</v>
      </c>
      <c r="F79" s="169" t="s">
        <v>658</v>
      </c>
    </row>
    <row r="80" spans="1:6" x14ac:dyDescent="0.15">
      <c r="A80" s="82">
        <v>80</v>
      </c>
      <c r="B80" s="83">
        <v>7</v>
      </c>
      <c r="C80" s="81" t="s">
        <v>657</v>
      </c>
      <c r="F80" s="169" t="s">
        <v>658</v>
      </c>
    </row>
    <row r="81" spans="1:6" x14ac:dyDescent="0.15">
      <c r="A81" s="82">
        <v>81</v>
      </c>
      <c r="B81" s="83">
        <v>7</v>
      </c>
      <c r="C81" s="81" t="s">
        <v>657</v>
      </c>
      <c r="F81" s="169" t="s">
        <v>658</v>
      </c>
    </row>
    <row r="82" spans="1:6" x14ac:dyDescent="0.15">
      <c r="A82" s="82">
        <v>82</v>
      </c>
      <c r="B82" s="83" t="s">
        <v>683</v>
      </c>
      <c r="C82" s="81" t="s">
        <v>657</v>
      </c>
      <c r="F82" s="169" t="s">
        <v>848</v>
      </c>
    </row>
    <row r="83" spans="1:6" x14ac:dyDescent="0.15">
      <c r="A83" s="82">
        <v>83</v>
      </c>
      <c r="B83" s="83" t="s">
        <v>828</v>
      </c>
      <c r="C83" s="81" t="s">
        <v>657</v>
      </c>
      <c r="F83" s="169" t="s">
        <v>848</v>
      </c>
    </row>
    <row r="84" spans="1:6" x14ac:dyDescent="0.15">
      <c r="A84" s="82">
        <v>84</v>
      </c>
      <c r="B84" s="83">
        <v>7</v>
      </c>
      <c r="C84" s="81" t="s">
        <v>657</v>
      </c>
      <c r="F84" s="169" t="s">
        <v>658</v>
      </c>
    </row>
    <row r="85" spans="1:6" x14ac:dyDescent="0.15">
      <c r="A85" s="82">
        <v>85</v>
      </c>
      <c r="B85" s="83" t="s">
        <v>684</v>
      </c>
      <c r="C85" s="81" t="s">
        <v>657</v>
      </c>
      <c r="F85" s="169" t="s">
        <v>848</v>
      </c>
    </row>
    <row r="86" spans="1:6" x14ac:dyDescent="0.15">
      <c r="A86" s="82">
        <v>86</v>
      </c>
      <c r="B86" s="83" t="s">
        <v>685</v>
      </c>
      <c r="C86" s="81" t="s">
        <v>657</v>
      </c>
      <c r="F86" s="169" t="s">
        <v>1040</v>
      </c>
    </row>
    <row r="87" spans="1:6" x14ac:dyDescent="0.15">
      <c r="A87" s="82">
        <v>87</v>
      </c>
      <c r="B87" s="83" t="s">
        <v>686</v>
      </c>
      <c r="C87" s="81" t="s">
        <v>657</v>
      </c>
      <c r="F87" s="169" t="s">
        <v>1040</v>
      </c>
    </row>
    <row r="88" spans="1:6" x14ac:dyDescent="0.15">
      <c r="A88" s="82">
        <v>88</v>
      </c>
      <c r="B88" s="83">
        <v>8</v>
      </c>
      <c r="C88" s="81" t="s">
        <v>657</v>
      </c>
      <c r="F88" s="169" t="s">
        <v>1040</v>
      </c>
    </row>
    <row r="89" spans="1:6" x14ac:dyDescent="0.15">
      <c r="A89" s="82">
        <v>89</v>
      </c>
      <c r="B89" s="83">
        <v>8</v>
      </c>
      <c r="C89" s="81" t="s">
        <v>657</v>
      </c>
      <c r="F89" s="169" t="s">
        <v>1040</v>
      </c>
    </row>
    <row r="90" spans="1:6" x14ac:dyDescent="0.15">
      <c r="A90" s="82">
        <v>90</v>
      </c>
      <c r="B90" s="83">
        <v>8</v>
      </c>
      <c r="C90" s="81" t="s">
        <v>657</v>
      </c>
      <c r="F90" s="169" t="s">
        <v>1040</v>
      </c>
    </row>
    <row r="91" spans="1:6" x14ac:dyDescent="0.15">
      <c r="A91" s="82">
        <v>91</v>
      </c>
      <c r="B91" s="83" t="s">
        <v>685</v>
      </c>
      <c r="C91" s="81" t="s">
        <v>657</v>
      </c>
      <c r="F91" s="169" t="s">
        <v>1040</v>
      </c>
    </row>
    <row r="92" spans="1:6" x14ac:dyDescent="0.15">
      <c r="A92" s="82">
        <v>92</v>
      </c>
      <c r="B92" s="83">
        <v>8</v>
      </c>
      <c r="C92" s="81" t="s">
        <v>657</v>
      </c>
      <c r="F92" s="169" t="s">
        <v>1040</v>
      </c>
    </row>
    <row r="93" spans="1:6" x14ac:dyDescent="0.15">
      <c r="A93" s="82">
        <v>93</v>
      </c>
      <c r="B93" s="83">
        <v>8</v>
      </c>
      <c r="C93" s="81" t="s">
        <v>657</v>
      </c>
      <c r="F93" s="169" t="s">
        <v>1040</v>
      </c>
    </row>
    <row r="94" spans="1:6" x14ac:dyDescent="0.15">
      <c r="A94" s="82">
        <v>94</v>
      </c>
      <c r="B94" s="83">
        <v>8</v>
      </c>
      <c r="C94" s="81" t="s">
        <v>657</v>
      </c>
      <c r="F94" s="169" t="s">
        <v>1040</v>
      </c>
    </row>
    <row r="95" spans="1:6" x14ac:dyDescent="0.15">
      <c r="A95" s="82">
        <v>95</v>
      </c>
      <c r="B95" s="83" t="s">
        <v>685</v>
      </c>
      <c r="C95" s="81" t="s">
        <v>657</v>
      </c>
      <c r="F95" s="169" t="s">
        <v>1040</v>
      </c>
    </row>
    <row r="96" spans="1:6" x14ac:dyDescent="0.15">
      <c r="A96" s="82">
        <v>96</v>
      </c>
      <c r="B96" s="83" t="s">
        <v>686</v>
      </c>
      <c r="C96" s="81" t="s">
        <v>657</v>
      </c>
      <c r="F96" s="169" t="s">
        <v>848</v>
      </c>
    </row>
    <row r="97" spans="1:6" x14ac:dyDescent="0.15">
      <c r="A97" s="82">
        <v>97</v>
      </c>
      <c r="B97" s="83">
        <v>9</v>
      </c>
      <c r="C97" s="81" t="s">
        <v>657</v>
      </c>
      <c r="F97" s="169" t="s">
        <v>1040</v>
      </c>
    </row>
    <row r="98" spans="1:6" x14ac:dyDescent="0.15">
      <c r="A98" s="82">
        <v>98</v>
      </c>
      <c r="B98" s="83" t="s">
        <v>685</v>
      </c>
      <c r="C98" s="81" t="s">
        <v>657</v>
      </c>
      <c r="F98" s="169" t="s">
        <v>1040</v>
      </c>
    </row>
    <row r="99" spans="1:6" x14ac:dyDescent="0.15">
      <c r="A99" s="82">
        <v>99</v>
      </c>
      <c r="B99" s="83">
        <v>9</v>
      </c>
      <c r="C99" s="81" t="s">
        <v>657</v>
      </c>
      <c r="F99" s="169" t="s">
        <v>1040</v>
      </c>
    </row>
    <row r="100" spans="1:6" x14ac:dyDescent="0.15">
      <c r="A100" s="82">
        <v>100</v>
      </c>
      <c r="B100" s="83">
        <v>9</v>
      </c>
      <c r="C100" s="81" t="s">
        <v>657</v>
      </c>
      <c r="F100" s="169" t="s">
        <v>1040</v>
      </c>
    </row>
    <row r="101" spans="1:6" x14ac:dyDescent="0.15">
      <c r="A101" s="82">
        <v>101</v>
      </c>
      <c r="B101" s="83">
        <v>9</v>
      </c>
      <c r="C101" s="81" t="s">
        <v>657</v>
      </c>
      <c r="F101" s="169" t="s">
        <v>1040</v>
      </c>
    </row>
    <row r="102" spans="1:6" x14ac:dyDescent="0.15">
      <c r="A102" s="82">
        <v>102</v>
      </c>
      <c r="B102" s="83" t="s">
        <v>685</v>
      </c>
      <c r="C102" s="81" t="s">
        <v>657</v>
      </c>
      <c r="F102" s="169" t="s">
        <v>1040</v>
      </c>
    </row>
    <row r="103" spans="1:6" x14ac:dyDescent="0.15">
      <c r="A103" s="82">
        <v>103</v>
      </c>
      <c r="B103" s="83">
        <v>9</v>
      </c>
      <c r="C103" s="81" t="s">
        <v>657</v>
      </c>
      <c r="F103" s="169" t="s">
        <v>1040</v>
      </c>
    </row>
    <row r="104" spans="1:6" x14ac:dyDescent="0.15">
      <c r="A104" s="82">
        <v>105</v>
      </c>
      <c r="B104" s="83">
        <v>9</v>
      </c>
      <c r="C104" s="81" t="s">
        <v>657</v>
      </c>
      <c r="F104" s="169" t="s">
        <v>1040</v>
      </c>
    </row>
    <row r="105" spans="1:6" x14ac:dyDescent="0.15">
      <c r="A105" s="82">
        <v>106</v>
      </c>
      <c r="B105" s="83">
        <v>9</v>
      </c>
      <c r="C105" s="81" t="s">
        <v>657</v>
      </c>
      <c r="F105" s="169" t="s">
        <v>1040</v>
      </c>
    </row>
    <row r="106" spans="1:6" x14ac:dyDescent="0.15">
      <c r="A106" s="82">
        <v>107</v>
      </c>
      <c r="B106" s="83" t="s">
        <v>687</v>
      </c>
      <c r="C106" s="81" t="s">
        <v>657</v>
      </c>
      <c r="F106" s="169" t="s">
        <v>848</v>
      </c>
    </row>
    <row r="107" spans="1:6" x14ac:dyDescent="0.15">
      <c r="A107" s="82">
        <v>108</v>
      </c>
      <c r="B107" s="83">
        <v>9</v>
      </c>
      <c r="C107" s="81" t="s">
        <v>657</v>
      </c>
      <c r="F107" s="169" t="s">
        <v>1040</v>
      </c>
    </row>
    <row r="108" spans="1:6" x14ac:dyDescent="0.15">
      <c r="A108" s="82">
        <v>109</v>
      </c>
      <c r="B108" s="83">
        <v>9</v>
      </c>
      <c r="C108" s="81" t="s">
        <v>657</v>
      </c>
      <c r="F108" s="169" t="s">
        <v>1040</v>
      </c>
    </row>
    <row r="109" spans="1:6" x14ac:dyDescent="0.15">
      <c r="A109" s="82">
        <v>110</v>
      </c>
      <c r="B109" s="83">
        <v>9</v>
      </c>
      <c r="C109" s="81" t="s">
        <v>657</v>
      </c>
      <c r="F109" s="169" t="s">
        <v>1040</v>
      </c>
    </row>
    <row r="110" spans="1:6" x14ac:dyDescent="0.15">
      <c r="A110" s="82">
        <v>111</v>
      </c>
      <c r="B110" s="83">
        <v>9</v>
      </c>
      <c r="C110" s="81" t="s">
        <v>657</v>
      </c>
      <c r="F110" s="169" t="s">
        <v>1040</v>
      </c>
    </row>
    <row r="111" spans="1:6" x14ac:dyDescent="0.15">
      <c r="A111" s="82">
        <v>112</v>
      </c>
      <c r="B111" s="83" t="s">
        <v>688</v>
      </c>
      <c r="C111" s="81" t="s">
        <v>657</v>
      </c>
      <c r="F111" s="169" t="s">
        <v>658</v>
      </c>
    </row>
    <row r="112" spans="1:6" x14ac:dyDescent="0.15">
      <c r="A112" s="82">
        <v>113</v>
      </c>
      <c r="B112" s="83" t="s">
        <v>689</v>
      </c>
      <c r="C112" s="81" t="s">
        <v>657</v>
      </c>
      <c r="F112" s="169" t="s">
        <v>848</v>
      </c>
    </row>
    <row r="113" spans="1:6" x14ac:dyDescent="0.15">
      <c r="A113" s="82">
        <v>114</v>
      </c>
      <c r="B113" s="83">
        <v>12</v>
      </c>
      <c r="C113" s="81" t="s">
        <v>657</v>
      </c>
      <c r="F113" s="169" t="s">
        <v>690</v>
      </c>
    </row>
    <row r="114" spans="1:6" x14ac:dyDescent="0.15">
      <c r="A114" s="82" t="s">
        <v>404</v>
      </c>
      <c r="B114" s="83">
        <v>12</v>
      </c>
      <c r="C114" s="81" t="s">
        <v>657</v>
      </c>
      <c r="F114" s="169" t="s">
        <v>690</v>
      </c>
    </row>
    <row r="115" spans="1:6" x14ac:dyDescent="0.15">
      <c r="A115" s="82">
        <v>115</v>
      </c>
      <c r="B115" s="83">
        <v>12</v>
      </c>
      <c r="C115" s="81" t="s">
        <v>657</v>
      </c>
      <c r="F115" s="169" t="s">
        <v>690</v>
      </c>
    </row>
    <row r="116" spans="1:6" x14ac:dyDescent="0.15">
      <c r="A116" s="82">
        <v>116</v>
      </c>
      <c r="B116" s="83">
        <v>12</v>
      </c>
      <c r="C116" s="81" t="s">
        <v>657</v>
      </c>
      <c r="F116" s="169" t="s">
        <v>690</v>
      </c>
    </row>
    <row r="117" spans="1:6" x14ac:dyDescent="0.15">
      <c r="A117" s="82">
        <v>117</v>
      </c>
      <c r="B117" s="83">
        <v>12</v>
      </c>
      <c r="C117" s="81" t="s">
        <v>657</v>
      </c>
      <c r="F117" s="169" t="s">
        <v>690</v>
      </c>
    </row>
    <row r="118" spans="1:6" x14ac:dyDescent="0.15">
      <c r="A118" s="82" t="s">
        <v>407</v>
      </c>
      <c r="B118" s="83">
        <v>12</v>
      </c>
      <c r="C118" s="81" t="s">
        <v>657</v>
      </c>
      <c r="F118" s="169" t="s">
        <v>690</v>
      </c>
    </row>
    <row r="119" spans="1:6" x14ac:dyDescent="0.15">
      <c r="A119" s="82">
        <v>118</v>
      </c>
      <c r="B119" s="83">
        <v>12</v>
      </c>
      <c r="C119" s="81" t="s">
        <v>657</v>
      </c>
      <c r="F119" s="169" t="s">
        <v>690</v>
      </c>
    </row>
    <row r="120" spans="1:6" x14ac:dyDescent="0.15">
      <c r="A120" s="82">
        <v>119</v>
      </c>
      <c r="B120" s="83">
        <v>12</v>
      </c>
      <c r="C120" s="81" t="s">
        <v>657</v>
      </c>
      <c r="F120" s="169" t="s">
        <v>658</v>
      </c>
    </row>
    <row r="121" spans="1:6" x14ac:dyDescent="0.15">
      <c r="A121" s="82">
        <v>120</v>
      </c>
      <c r="B121" s="83">
        <v>12</v>
      </c>
      <c r="C121" s="81" t="s">
        <v>657</v>
      </c>
      <c r="F121" s="169" t="s">
        <v>690</v>
      </c>
    </row>
    <row r="122" spans="1:6" x14ac:dyDescent="0.15">
      <c r="A122" s="82" t="s">
        <v>410</v>
      </c>
      <c r="B122" s="83">
        <v>12</v>
      </c>
      <c r="C122" s="81" t="s">
        <v>657</v>
      </c>
      <c r="F122" s="169" t="s">
        <v>690</v>
      </c>
    </row>
    <row r="123" spans="1:6" x14ac:dyDescent="0.15">
      <c r="A123" s="82">
        <v>121</v>
      </c>
      <c r="B123" s="83">
        <v>12</v>
      </c>
      <c r="C123" s="81" t="s">
        <v>657</v>
      </c>
      <c r="F123" s="169" t="s">
        <v>690</v>
      </c>
    </row>
    <row r="124" spans="1:6" x14ac:dyDescent="0.15">
      <c r="A124" s="82">
        <v>122</v>
      </c>
      <c r="B124" s="83">
        <v>12</v>
      </c>
      <c r="C124" s="81" t="s">
        <v>657</v>
      </c>
      <c r="F124" s="169" t="s">
        <v>690</v>
      </c>
    </row>
    <row r="125" spans="1:6" x14ac:dyDescent="0.15">
      <c r="A125" s="82">
        <v>123</v>
      </c>
      <c r="B125" s="83">
        <v>12</v>
      </c>
      <c r="C125" s="81" t="s">
        <v>657</v>
      </c>
      <c r="F125" s="169" t="s">
        <v>690</v>
      </c>
    </row>
    <row r="126" spans="1:6" x14ac:dyDescent="0.15">
      <c r="A126" s="82">
        <v>124</v>
      </c>
      <c r="B126" s="83">
        <v>12</v>
      </c>
      <c r="C126" s="81" t="s">
        <v>657</v>
      </c>
      <c r="F126" s="169" t="s">
        <v>690</v>
      </c>
    </row>
    <row r="127" spans="1:6" x14ac:dyDescent="0.15">
      <c r="A127" s="82">
        <v>125</v>
      </c>
      <c r="B127" s="83">
        <v>12</v>
      </c>
      <c r="C127" s="81" t="s">
        <v>657</v>
      </c>
      <c r="F127" s="169" t="s">
        <v>690</v>
      </c>
    </row>
    <row r="128" spans="1:6" x14ac:dyDescent="0.15">
      <c r="A128" s="82">
        <v>126</v>
      </c>
      <c r="B128" s="83">
        <v>12</v>
      </c>
      <c r="C128" s="81" t="s">
        <v>657</v>
      </c>
      <c r="F128" s="169" t="s">
        <v>690</v>
      </c>
    </row>
    <row r="129" spans="1:6" x14ac:dyDescent="0.15">
      <c r="A129" s="82">
        <v>128</v>
      </c>
      <c r="B129" s="83" t="s">
        <v>691</v>
      </c>
      <c r="C129" s="81" t="s">
        <v>657</v>
      </c>
      <c r="F129" s="169" t="s">
        <v>690</v>
      </c>
    </row>
    <row r="130" spans="1:6" x14ac:dyDescent="0.15">
      <c r="A130" s="82">
        <v>130</v>
      </c>
      <c r="B130" s="83" t="s">
        <v>692</v>
      </c>
      <c r="C130" s="81" t="s">
        <v>657</v>
      </c>
      <c r="F130" s="169" t="s">
        <v>848</v>
      </c>
    </row>
    <row r="131" spans="1:6" x14ac:dyDescent="0.15">
      <c r="A131" s="82" t="s">
        <v>418</v>
      </c>
      <c r="B131" s="83">
        <v>13</v>
      </c>
      <c r="C131" s="81" t="s">
        <v>657</v>
      </c>
      <c r="F131" s="169" t="s">
        <v>848</v>
      </c>
    </row>
    <row r="132" spans="1:6" x14ac:dyDescent="0.15">
      <c r="A132" s="82" t="s">
        <v>419</v>
      </c>
      <c r="B132" s="83" t="s">
        <v>693</v>
      </c>
      <c r="C132" s="81" t="s">
        <v>657</v>
      </c>
      <c r="F132" s="169" t="s">
        <v>848</v>
      </c>
    </row>
    <row r="133" spans="1:6" x14ac:dyDescent="0.15">
      <c r="A133" s="82">
        <v>132</v>
      </c>
      <c r="B133" s="83" t="s">
        <v>694</v>
      </c>
      <c r="C133" s="81" t="s">
        <v>657</v>
      </c>
      <c r="F133" s="169" t="s">
        <v>1040</v>
      </c>
    </row>
    <row r="134" spans="1:6" x14ac:dyDescent="0.15">
      <c r="A134" s="82" t="s">
        <v>236</v>
      </c>
      <c r="B134" s="83">
        <v>10</v>
      </c>
      <c r="C134" s="81" t="s">
        <v>657</v>
      </c>
      <c r="F134" s="169" t="s">
        <v>848</v>
      </c>
    </row>
    <row r="135" spans="1:6" x14ac:dyDescent="0.15">
      <c r="A135" s="82">
        <v>133</v>
      </c>
      <c r="B135" s="83">
        <v>10</v>
      </c>
      <c r="C135" s="81" t="s">
        <v>657</v>
      </c>
      <c r="F135" s="169" t="s">
        <v>658</v>
      </c>
    </row>
    <row r="136" spans="1:6" x14ac:dyDescent="0.15">
      <c r="A136" s="82">
        <v>134</v>
      </c>
      <c r="B136" s="83" t="s">
        <v>695</v>
      </c>
      <c r="C136" s="81" t="s">
        <v>657</v>
      </c>
      <c r="F136" s="169" t="s">
        <v>658</v>
      </c>
    </row>
    <row r="137" spans="1:6" x14ac:dyDescent="0.15">
      <c r="A137" s="82">
        <v>135</v>
      </c>
      <c r="B137" s="83" t="s">
        <v>696</v>
      </c>
      <c r="C137" s="81" t="s">
        <v>657</v>
      </c>
      <c r="F137" s="169" t="s">
        <v>658</v>
      </c>
    </row>
    <row r="138" spans="1:6" x14ac:dyDescent="0.15">
      <c r="A138" s="82">
        <v>136</v>
      </c>
      <c r="B138" s="83" t="s">
        <v>697</v>
      </c>
      <c r="C138" s="81" t="s">
        <v>657</v>
      </c>
      <c r="F138" s="169" t="s">
        <v>658</v>
      </c>
    </row>
    <row r="139" spans="1:6" x14ac:dyDescent="0.15">
      <c r="A139" s="82">
        <v>137</v>
      </c>
      <c r="B139" s="83">
        <v>14</v>
      </c>
      <c r="C139" s="81" t="s">
        <v>657</v>
      </c>
      <c r="F139" s="169" t="s">
        <v>848</v>
      </c>
    </row>
    <row r="140" spans="1:6" x14ac:dyDescent="0.15">
      <c r="A140" s="82">
        <v>138</v>
      </c>
      <c r="B140" s="83" t="s">
        <v>668</v>
      </c>
      <c r="C140" s="81" t="s">
        <v>657</v>
      </c>
      <c r="F140" s="169" t="s">
        <v>848</v>
      </c>
    </row>
    <row r="141" spans="1:6" x14ac:dyDescent="0.15">
      <c r="A141" s="82">
        <v>139</v>
      </c>
      <c r="B141" s="83">
        <v>14</v>
      </c>
      <c r="C141" s="81" t="s">
        <v>657</v>
      </c>
      <c r="F141" s="169" t="s">
        <v>848</v>
      </c>
    </row>
    <row r="142" spans="1:6" x14ac:dyDescent="0.15">
      <c r="A142" s="82">
        <v>140</v>
      </c>
      <c r="B142" s="83" t="s">
        <v>665</v>
      </c>
      <c r="C142" s="81" t="s">
        <v>657</v>
      </c>
      <c r="F142" s="169" t="s">
        <v>848</v>
      </c>
    </row>
    <row r="143" spans="1:6" x14ac:dyDescent="0.15">
      <c r="A143" s="82">
        <v>141</v>
      </c>
      <c r="B143" s="83" t="s">
        <v>664</v>
      </c>
      <c r="C143" s="81" t="s">
        <v>657</v>
      </c>
      <c r="F143" s="169" t="s">
        <v>658</v>
      </c>
    </row>
    <row r="144" spans="1:6" x14ac:dyDescent="0.15">
      <c r="A144" s="82">
        <v>201</v>
      </c>
      <c r="B144" s="83">
        <v>17</v>
      </c>
      <c r="C144" s="81" t="s">
        <v>698</v>
      </c>
      <c r="F144" s="169" t="s">
        <v>690</v>
      </c>
    </row>
    <row r="145" spans="1:6" x14ac:dyDescent="0.15">
      <c r="A145" s="82">
        <v>202</v>
      </c>
      <c r="B145" s="83">
        <v>17</v>
      </c>
      <c r="C145" s="81" t="s">
        <v>698</v>
      </c>
      <c r="F145" s="169" t="s">
        <v>690</v>
      </c>
    </row>
    <row r="146" spans="1:6" x14ac:dyDescent="0.15">
      <c r="A146" s="82">
        <v>203</v>
      </c>
      <c r="B146" s="83">
        <v>17</v>
      </c>
      <c r="C146" s="81" t="s">
        <v>698</v>
      </c>
      <c r="F146" s="169" t="s">
        <v>690</v>
      </c>
    </row>
    <row r="147" spans="1:6" x14ac:dyDescent="0.15">
      <c r="A147" s="82">
        <v>204</v>
      </c>
      <c r="B147" s="83" t="s">
        <v>699</v>
      </c>
      <c r="C147" s="81" t="s">
        <v>698</v>
      </c>
      <c r="F147" s="169" t="s">
        <v>690</v>
      </c>
    </row>
    <row r="148" spans="1:6" x14ac:dyDescent="0.15">
      <c r="A148" s="82">
        <v>205</v>
      </c>
      <c r="B148" s="83" t="s">
        <v>700</v>
      </c>
      <c r="C148" s="81" t="s">
        <v>698</v>
      </c>
      <c r="F148" s="169" t="s">
        <v>690</v>
      </c>
    </row>
    <row r="149" spans="1:6" x14ac:dyDescent="0.15">
      <c r="A149" s="82">
        <v>206</v>
      </c>
      <c r="B149" s="83" t="s">
        <v>701</v>
      </c>
      <c r="C149" s="81" t="s">
        <v>698</v>
      </c>
      <c r="F149" s="169" t="s">
        <v>848</v>
      </c>
    </row>
    <row r="150" spans="1:6" x14ac:dyDescent="0.15">
      <c r="A150" s="82">
        <v>207</v>
      </c>
      <c r="B150" s="83">
        <v>12</v>
      </c>
      <c r="C150" s="81" t="s">
        <v>657</v>
      </c>
      <c r="F150" s="169" t="s">
        <v>690</v>
      </c>
    </row>
    <row r="151" spans="1:6" x14ac:dyDescent="0.15">
      <c r="A151" s="82">
        <v>208</v>
      </c>
      <c r="B151" s="83" t="s">
        <v>702</v>
      </c>
      <c r="C151" s="81" t="s">
        <v>698</v>
      </c>
      <c r="F151" s="169" t="s">
        <v>690</v>
      </c>
    </row>
    <row r="152" spans="1:6" x14ac:dyDescent="0.15">
      <c r="A152" s="82">
        <v>209</v>
      </c>
      <c r="B152" s="83">
        <v>18</v>
      </c>
      <c r="C152" s="81" t="s">
        <v>698</v>
      </c>
      <c r="F152" s="169" t="s">
        <v>690</v>
      </c>
    </row>
    <row r="153" spans="1:6" x14ac:dyDescent="0.15">
      <c r="A153" s="82">
        <v>210</v>
      </c>
      <c r="B153" s="83">
        <v>18</v>
      </c>
      <c r="C153" s="81" t="s">
        <v>698</v>
      </c>
      <c r="F153" s="169" t="s">
        <v>690</v>
      </c>
    </row>
    <row r="154" spans="1:6" x14ac:dyDescent="0.15">
      <c r="A154" s="82">
        <v>211</v>
      </c>
      <c r="B154" s="83">
        <v>18</v>
      </c>
      <c r="C154" s="81" t="s">
        <v>698</v>
      </c>
      <c r="F154" s="169" t="s">
        <v>690</v>
      </c>
    </row>
    <row r="155" spans="1:6" x14ac:dyDescent="0.15">
      <c r="A155" s="82">
        <v>212</v>
      </c>
      <c r="B155" s="83">
        <v>18</v>
      </c>
      <c r="C155" s="81" t="s">
        <v>698</v>
      </c>
      <c r="F155" s="169" t="s">
        <v>690</v>
      </c>
    </row>
    <row r="156" spans="1:6" x14ac:dyDescent="0.15">
      <c r="A156" s="82">
        <v>213</v>
      </c>
      <c r="B156" s="83">
        <v>18</v>
      </c>
      <c r="C156" s="81" t="s">
        <v>698</v>
      </c>
      <c r="F156" s="169" t="s">
        <v>690</v>
      </c>
    </row>
    <row r="157" spans="1:6" x14ac:dyDescent="0.15">
      <c r="A157" s="82">
        <v>214</v>
      </c>
      <c r="B157" s="83">
        <v>18</v>
      </c>
      <c r="C157" s="81" t="s">
        <v>698</v>
      </c>
      <c r="F157" s="169" t="s">
        <v>690</v>
      </c>
    </row>
    <row r="158" spans="1:6" x14ac:dyDescent="0.15">
      <c r="A158" s="82">
        <v>215</v>
      </c>
      <c r="B158" s="83">
        <v>18</v>
      </c>
      <c r="C158" s="81" t="s">
        <v>698</v>
      </c>
      <c r="F158" s="169" t="s">
        <v>690</v>
      </c>
    </row>
    <row r="159" spans="1:6" x14ac:dyDescent="0.15">
      <c r="A159" s="82">
        <v>216</v>
      </c>
      <c r="B159" s="83" t="s">
        <v>703</v>
      </c>
      <c r="C159" s="81" t="s">
        <v>698</v>
      </c>
      <c r="F159" s="169" t="s">
        <v>690</v>
      </c>
    </row>
    <row r="160" spans="1:6" x14ac:dyDescent="0.15">
      <c r="A160" s="82">
        <v>217</v>
      </c>
      <c r="B160" s="83">
        <v>19</v>
      </c>
      <c r="C160" s="81" t="s">
        <v>698</v>
      </c>
      <c r="F160" s="169" t="s">
        <v>690</v>
      </c>
    </row>
    <row r="161" spans="1:6" x14ac:dyDescent="0.15">
      <c r="A161" s="82">
        <v>218</v>
      </c>
      <c r="B161" s="83">
        <v>19</v>
      </c>
      <c r="C161" s="81" t="s">
        <v>698</v>
      </c>
      <c r="F161" s="169" t="s">
        <v>690</v>
      </c>
    </row>
    <row r="162" spans="1:6" x14ac:dyDescent="0.15">
      <c r="A162" s="82">
        <v>219</v>
      </c>
      <c r="B162" s="83">
        <v>19</v>
      </c>
      <c r="C162" s="81" t="s">
        <v>698</v>
      </c>
      <c r="F162" s="169" t="s">
        <v>690</v>
      </c>
    </row>
    <row r="163" spans="1:6" x14ac:dyDescent="0.15">
      <c r="A163" s="82">
        <v>220</v>
      </c>
      <c r="B163" s="83" t="s">
        <v>704</v>
      </c>
      <c r="C163" s="81" t="s">
        <v>698</v>
      </c>
      <c r="F163" s="169" t="s">
        <v>690</v>
      </c>
    </row>
    <row r="164" spans="1:6" x14ac:dyDescent="0.15">
      <c r="A164" s="82">
        <v>221</v>
      </c>
      <c r="B164" s="83">
        <v>20</v>
      </c>
      <c r="C164" s="81" t="s">
        <v>698</v>
      </c>
      <c r="F164" s="169" t="s">
        <v>690</v>
      </c>
    </row>
    <row r="165" spans="1:6" x14ac:dyDescent="0.15">
      <c r="A165" s="82">
        <v>222</v>
      </c>
      <c r="B165" s="83" t="s">
        <v>705</v>
      </c>
      <c r="C165" s="81" t="s">
        <v>698</v>
      </c>
      <c r="F165" s="169" t="s">
        <v>690</v>
      </c>
    </row>
    <row r="166" spans="1:6" x14ac:dyDescent="0.15">
      <c r="A166" s="82">
        <v>223</v>
      </c>
      <c r="B166" s="83">
        <v>20</v>
      </c>
      <c r="C166" s="81" t="s">
        <v>698</v>
      </c>
      <c r="F166" s="169" t="s">
        <v>690</v>
      </c>
    </row>
    <row r="167" spans="1:6" x14ac:dyDescent="0.15">
      <c r="A167" s="82">
        <v>224</v>
      </c>
      <c r="B167" s="83" t="s">
        <v>705</v>
      </c>
      <c r="C167" s="81" t="s">
        <v>698</v>
      </c>
      <c r="F167" s="169" t="s">
        <v>690</v>
      </c>
    </row>
    <row r="168" spans="1:6" x14ac:dyDescent="0.15">
      <c r="A168" s="82">
        <v>225</v>
      </c>
      <c r="B168" s="83">
        <v>20</v>
      </c>
      <c r="C168" s="81" t="s">
        <v>698</v>
      </c>
      <c r="F168" s="169" t="s">
        <v>690</v>
      </c>
    </row>
    <row r="169" spans="1:6" x14ac:dyDescent="0.15">
      <c r="A169" s="82">
        <v>226</v>
      </c>
      <c r="B169" s="83" t="s">
        <v>705</v>
      </c>
      <c r="C169" s="81" t="s">
        <v>698</v>
      </c>
      <c r="F169" s="169" t="s">
        <v>690</v>
      </c>
    </row>
    <row r="170" spans="1:6" x14ac:dyDescent="0.15">
      <c r="A170" s="82">
        <v>227</v>
      </c>
      <c r="B170" s="83">
        <v>20</v>
      </c>
      <c r="C170" s="81" t="s">
        <v>698</v>
      </c>
      <c r="F170" s="169" t="s">
        <v>690</v>
      </c>
    </row>
    <row r="171" spans="1:6" x14ac:dyDescent="0.15">
      <c r="A171" s="82">
        <v>228</v>
      </c>
      <c r="B171" s="83" t="s">
        <v>705</v>
      </c>
      <c r="C171" s="81" t="s">
        <v>698</v>
      </c>
      <c r="F171" s="169" t="s">
        <v>690</v>
      </c>
    </row>
    <row r="172" spans="1:6" x14ac:dyDescent="0.15">
      <c r="A172" s="82">
        <v>229</v>
      </c>
      <c r="B172" s="83">
        <v>20</v>
      </c>
      <c r="C172" s="81" t="s">
        <v>698</v>
      </c>
      <c r="F172" s="169" t="s">
        <v>690</v>
      </c>
    </row>
    <row r="173" spans="1:6" x14ac:dyDescent="0.15">
      <c r="A173" s="82">
        <v>230</v>
      </c>
      <c r="B173" s="83">
        <v>20</v>
      </c>
      <c r="C173" s="81" t="s">
        <v>698</v>
      </c>
      <c r="F173" s="169" t="s">
        <v>690</v>
      </c>
    </row>
    <row r="174" spans="1:6" x14ac:dyDescent="0.15">
      <c r="A174" s="82">
        <v>232</v>
      </c>
      <c r="B174" s="83">
        <v>20</v>
      </c>
      <c r="C174" s="81" t="s">
        <v>698</v>
      </c>
      <c r="F174" s="169" t="s">
        <v>690</v>
      </c>
    </row>
    <row r="175" spans="1:6" x14ac:dyDescent="0.15">
      <c r="A175" s="82">
        <v>234</v>
      </c>
      <c r="B175" s="83" t="s">
        <v>705</v>
      </c>
      <c r="C175" s="81" t="s">
        <v>698</v>
      </c>
      <c r="F175" s="169" t="s">
        <v>690</v>
      </c>
    </row>
    <row r="176" spans="1:6" x14ac:dyDescent="0.15">
      <c r="A176" s="82">
        <v>235</v>
      </c>
      <c r="B176" s="83">
        <v>18</v>
      </c>
      <c r="C176" s="81" t="s">
        <v>698</v>
      </c>
      <c r="F176" s="169" t="s">
        <v>690</v>
      </c>
    </row>
    <row r="177" spans="1:6" x14ac:dyDescent="0.15">
      <c r="A177" s="82">
        <v>236</v>
      </c>
      <c r="B177" s="83">
        <v>18</v>
      </c>
      <c r="C177" s="81" t="s">
        <v>698</v>
      </c>
      <c r="F177" s="169" t="s">
        <v>690</v>
      </c>
    </row>
    <row r="178" spans="1:6" x14ac:dyDescent="0.15">
      <c r="A178" s="82">
        <v>237</v>
      </c>
      <c r="B178" s="83">
        <v>18</v>
      </c>
      <c r="C178" s="81" t="s">
        <v>698</v>
      </c>
      <c r="F178" s="169" t="s">
        <v>690</v>
      </c>
    </row>
    <row r="179" spans="1:6" x14ac:dyDescent="0.15">
      <c r="A179" s="82">
        <v>238</v>
      </c>
      <c r="B179" s="83">
        <v>18</v>
      </c>
      <c r="C179" s="81" t="s">
        <v>698</v>
      </c>
      <c r="F179" s="169" t="s">
        <v>690</v>
      </c>
    </row>
    <row r="180" spans="1:6" x14ac:dyDescent="0.15">
      <c r="A180" s="82">
        <v>239</v>
      </c>
      <c r="B180" s="83">
        <v>18</v>
      </c>
      <c r="C180" s="81" t="s">
        <v>698</v>
      </c>
      <c r="F180" s="169" t="s">
        <v>690</v>
      </c>
    </row>
    <row r="181" spans="1:6" x14ac:dyDescent="0.15">
      <c r="A181" s="82">
        <v>240</v>
      </c>
      <c r="B181" s="83">
        <v>18</v>
      </c>
      <c r="C181" s="81" t="s">
        <v>698</v>
      </c>
      <c r="F181" s="169" t="s">
        <v>690</v>
      </c>
    </row>
    <row r="182" spans="1:6" x14ac:dyDescent="0.15">
      <c r="A182" s="82">
        <v>241</v>
      </c>
      <c r="B182" s="83">
        <v>18</v>
      </c>
      <c r="C182" s="81" t="s">
        <v>698</v>
      </c>
      <c r="F182" s="169" t="s">
        <v>690</v>
      </c>
    </row>
    <row r="183" spans="1:6" x14ac:dyDescent="0.15">
      <c r="A183" s="82">
        <v>242</v>
      </c>
      <c r="B183" s="83">
        <v>18</v>
      </c>
      <c r="C183" s="81" t="s">
        <v>698</v>
      </c>
      <c r="F183" s="169" t="s">
        <v>690</v>
      </c>
    </row>
    <row r="184" spans="1:6" x14ac:dyDescent="0.15">
      <c r="A184" s="82">
        <v>243</v>
      </c>
      <c r="B184" s="83">
        <v>18</v>
      </c>
      <c r="C184" s="81" t="s">
        <v>698</v>
      </c>
      <c r="F184" s="169" t="s">
        <v>690</v>
      </c>
    </row>
    <row r="185" spans="1:6" x14ac:dyDescent="0.15">
      <c r="A185" s="82">
        <v>244</v>
      </c>
      <c r="B185" s="83">
        <v>18</v>
      </c>
      <c r="C185" s="81" t="s">
        <v>698</v>
      </c>
      <c r="F185" s="169" t="s">
        <v>690</v>
      </c>
    </row>
    <row r="186" spans="1:6" x14ac:dyDescent="0.15">
      <c r="A186" s="82">
        <v>245</v>
      </c>
      <c r="B186" s="83" t="s">
        <v>705</v>
      </c>
      <c r="C186" s="81" t="s">
        <v>698</v>
      </c>
      <c r="F186" s="169" t="s">
        <v>690</v>
      </c>
    </row>
    <row r="187" spans="1:6" x14ac:dyDescent="0.15">
      <c r="A187" s="82">
        <v>246</v>
      </c>
      <c r="B187" s="83">
        <v>18</v>
      </c>
      <c r="C187" s="81" t="s">
        <v>698</v>
      </c>
      <c r="F187" s="169" t="s">
        <v>690</v>
      </c>
    </row>
    <row r="188" spans="1:6" x14ac:dyDescent="0.15">
      <c r="A188" s="82">
        <v>247</v>
      </c>
      <c r="B188" s="83" t="s">
        <v>706</v>
      </c>
      <c r="C188" s="81" t="s">
        <v>698</v>
      </c>
      <c r="F188" s="169" t="s">
        <v>690</v>
      </c>
    </row>
    <row r="189" spans="1:6" x14ac:dyDescent="0.15">
      <c r="A189" s="82">
        <v>249</v>
      </c>
      <c r="B189" s="83">
        <v>22</v>
      </c>
      <c r="C189" s="81" t="s">
        <v>698</v>
      </c>
      <c r="F189" s="169" t="s">
        <v>690</v>
      </c>
    </row>
    <row r="190" spans="1:6" x14ac:dyDescent="0.15">
      <c r="A190" s="82">
        <v>250</v>
      </c>
      <c r="B190" s="83">
        <v>22</v>
      </c>
      <c r="C190" s="81" t="s">
        <v>698</v>
      </c>
      <c r="F190" s="169" t="s">
        <v>690</v>
      </c>
    </row>
    <row r="191" spans="1:6" x14ac:dyDescent="0.15">
      <c r="A191" s="82">
        <v>252</v>
      </c>
      <c r="B191" s="83">
        <v>24</v>
      </c>
      <c r="C191" s="81" t="s">
        <v>698</v>
      </c>
      <c r="F191" s="169" t="s">
        <v>690</v>
      </c>
    </row>
    <row r="192" spans="1:6" x14ac:dyDescent="0.15">
      <c r="A192" s="82">
        <v>253</v>
      </c>
      <c r="B192" s="83">
        <v>24</v>
      </c>
      <c r="C192" s="81" t="s">
        <v>698</v>
      </c>
      <c r="F192" s="169" t="s">
        <v>690</v>
      </c>
    </row>
    <row r="193" spans="1:6" x14ac:dyDescent="0.15">
      <c r="A193" s="82">
        <v>258</v>
      </c>
      <c r="B193" s="83" t="s">
        <v>707</v>
      </c>
      <c r="C193" s="81" t="s">
        <v>698</v>
      </c>
      <c r="F193" s="169" t="s">
        <v>690</v>
      </c>
    </row>
    <row r="194" spans="1:6" x14ac:dyDescent="0.15">
      <c r="A194" s="82">
        <v>259</v>
      </c>
      <c r="B194" s="83">
        <v>22</v>
      </c>
      <c r="C194" s="81" t="s">
        <v>698</v>
      </c>
      <c r="F194" s="169" t="s">
        <v>690</v>
      </c>
    </row>
    <row r="195" spans="1:6" x14ac:dyDescent="0.15">
      <c r="A195" s="82">
        <v>260</v>
      </c>
      <c r="B195" s="83">
        <v>22</v>
      </c>
      <c r="C195" s="81" t="s">
        <v>698</v>
      </c>
      <c r="F195" s="169" t="s">
        <v>690</v>
      </c>
    </row>
    <row r="196" spans="1:6" x14ac:dyDescent="0.15">
      <c r="A196" s="82">
        <v>261</v>
      </c>
      <c r="B196" s="83" t="s">
        <v>708</v>
      </c>
      <c r="C196" s="81" t="s">
        <v>698</v>
      </c>
      <c r="F196" s="169" t="s">
        <v>690</v>
      </c>
    </row>
    <row r="197" spans="1:6" x14ac:dyDescent="0.15">
      <c r="A197" s="82">
        <v>263</v>
      </c>
      <c r="B197" s="83" t="s">
        <v>709</v>
      </c>
      <c r="C197" s="81" t="s">
        <v>698</v>
      </c>
      <c r="F197" s="169" t="s">
        <v>690</v>
      </c>
    </row>
    <row r="198" spans="1:6" x14ac:dyDescent="0.15">
      <c r="A198" s="82">
        <v>270</v>
      </c>
      <c r="B198" s="83">
        <v>19</v>
      </c>
      <c r="C198" s="81" t="s">
        <v>698</v>
      </c>
      <c r="F198" s="169" t="s">
        <v>848</v>
      </c>
    </row>
    <row r="199" spans="1:6" x14ac:dyDescent="0.15">
      <c r="A199" s="82">
        <v>271</v>
      </c>
      <c r="B199" s="83" t="s">
        <v>710</v>
      </c>
      <c r="C199" s="81" t="s">
        <v>698</v>
      </c>
      <c r="F199" s="169" t="s">
        <v>690</v>
      </c>
    </row>
    <row r="200" spans="1:6" x14ac:dyDescent="0.15">
      <c r="A200" s="82">
        <v>273</v>
      </c>
      <c r="B200" s="83" t="s">
        <v>711</v>
      </c>
      <c r="C200" s="81" t="s">
        <v>698</v>
      </c>
      <c r="F200" s="169" t="s">
        <v>690</v>
      </c>
    </row>
    <row r="201" spans="1:6" x14ac:dyDescent="0.15">
      <c r="A201" s="82">
        <v>274</v>
      </c>
      <c r="B201" s="83">
        <v>23</v>
      </c>
      <c r="C201" s="81" t="s">
        <v>698</v>
      </c>
      <c r="F201" s="169" t="s">
        <v>690</v>
      </c>
    </row>
    <row r="202" spans="1:6" x14ac:dyDescent="0.15">
      <c r="A202" s="82">
        <v>275</v>
      </c>
      <c r="B202" s="83">
        <v>23</v>
      </c>
      <c r="C202" s="81" t="s">
        <v>698</v>
      </c>
      <c r="F202" s="169" t="s">
        <v>690</v>
      </c>
    </row>
    <row r="203" spans="1:6" x14ac:dyDescent="0.15">
      <c r="A203" s="82">
        <v>276</v>
      </c>
      <c r="B203" s="83">
        <v>23</v>
      </c>
      <c r="C203" s="81" t="s">
        <v>698</v>
      </c>
      <c r="F203" s="169" t="s">
        <v>690</v>
      </c>
    </row>
    <row r="204" spans="1:6" x14ac:dyDescent="0.15">
      <c r="A204" s="82">
        <v>277</v>
      </c>
      <c r="B204" s="83" t="s">
        <v>712</v>
      </c>
      <c r="C204" s="81" t="s">
        <v>698</v>
      </c>
      <c r="F204" s="169" t="s">
        <v>690</v>
      </c>
    </row>
    <row r="205" spans="1:6" x14ac:dyDescent="0.15">
      <c r="A205" s="82">
        <v>278</v>
      </c>
      <c r="B205" s="83">
        <v>23</v>
      </c>
      <c r="C205" s="81" t="s">
        <v>698</v>
      </c>
      <c r="F205" s="169" t="s">
        <v>690</v>
      </c>
    </row>
    <row r="206" spans="1:6" x14ac:dyDescent="0.15">
      <c r="A206" s="82">
        <v>279</v>
      </c>
      <c r="B206" s="83">
        <v>23</v>
      </c>
      <c r="C206" s="81" t="s">
        <v>698</v>
      </c>
      <c r="F206" s="169" t="s">
        <v>690</v>
      </c>
    </row>
    <row r="207" spans="1:6" x14ac:dyDescent="0.15">
      <c r="A207" s="82">
        <v>281</v>
      </c>
      <c r="B207" s="83" t="s">
        <v>713</v>
      </c>
      <c r="C207" s="81" t="s">
        <v>698</v>
      </c>
      <c r="F207" s="169" t="s">
        <v>690</v>
      </c>
    </row>
    <row r="208" spans="1:6" x14ac:dyDescent="0.15">
      <c r="A208" s="82" t="s">
        <v>20</v>
      </c>
      <c r="B208" s="83">
        <v>24</v>
      </c>
      <c r="C208" s="81" t="s">
        <v>698</v>
      </c>
      <c r="F208" s="169" t="s">
        <v>690</v>
      </c>
    </row>
    <row r="209" spans="1:6" x14ac:dyDescent="0.15">
      <c r="A209" s="82">
        <v>282</v>
      </c>
      <c r="B209" s="83" t="s">
        <v>714</v>
      </c>
      <c r="C209" s="81" t="s">
        <v>698</v>
      </c>
      <c r="F209" s="169" t="s">
        <v>690</v>
      </c>
    </row>
    <row r="210" spans="1:6" x14ac:dyDescent="0.15">
      <c r="A210" s="82">
        <v>287</v>
      </c>
      <c r="B210" s="83" t="s">
        <v>715</v>
      </c>
      <c r="C210" s="81" t="s">
        <v>698</v>
      </c>
      <c r="F210" s="169" t="s">
        <v>690</v>
      </c>
    </row>
    <row r="211" spans="1:6" x14ac:dyDescent="0.15">
      <c r="A211" s="82" t="s">
        <v>463</v>
      </c>
      <c r="B211" s="83">
        <v>22</v>
      </c>
      <c r="C211" s="81" t="s">
        <v>698</v>
      </c>
      <c r="F211" s="169" t="s">
        <v>690</v>
      </c>
    </row>
    <row r="212" spans="1:6" x14ac:dyDescent="0.15">
      <c r="A212" s="82">
        <v>288</v>
      </c>
      <c r="B212" s="83" t="s">
        <v>716</v>
      </c>
      <c r="C212" s="81" t="s">
        <v>698</v>
      </c>
      <c r="F212" s="169" t="s">
        <v>690</v>
      </c>
    </row>
    <row r="213" spans="1:6" x14ac:dyDescent="0.15">
      <c r="A213" s="82">
        <v>301</v>
      </c>
      <c r="B213" s="83" t="s">
        <v>717</v>
      </c>
      <c r="C213" s="81" t="s">
        <v>718</v>
      </c>
    </row>
    <row r="214" spans="1:6" x14ac:dyDescent="0.15">
      <c r="A214" s="82">
        <v>302</v>
      </c>
      <c r="B214" s="83" t="s">
        <v>717</v>
      </c>
      <c r="C214" s="81" t="s">
        <v>718</v>
      </c>
    </row>
    <row r="215" spans="1:6" x14ac:dyDescent="0.15">
      <c r="A215" s="82">
        <v>304</v>
      </c>
      <c r="B215" s="83" t="s">
        <v>719</v>
      </c>
      <c r="C215" s="81" t="s">
        <v>718</v>
      </c>
    </row>
    <row r="216" spans="1:6" x14ac:dyDescent="0.15">
      <c r="A216" s="82">
        <v>307</v>
      </c>
      <c r="B216" s="83" t="s">
        <v>720</v>
      </c>
      <c r="C216" s="81" t="s">
        <v>718</v>
      </c>
    </row>
    <row r="217" spans="1:6" x14ac:dyDescent="0.15">
      <c r="A217" s="82">
        <v>308</v>
      </c>
      <c r="B217" s="83" t="s">
        <v>721</v>
      </c>
      <c r="C217" s="81" t="s">
        <v>718</v>
      </c>
    </row>
    <row r="218" spans="1:6" x14ac:dyDescent="0.15">
      <c r="A218" s="82">
        <v>309</v>
      </c>
      <c r="B218" s="83" t="s">
        <v>720</v>
      </c>
      <c r="C218" s="81" t="s">
        <v>718</v>
      </c>
    </row>
    <row r="219" spans="1:6" x14ac:dyDescent="0.15">
      <c r="A219" s="82">
        <v>310</v>
      </c>
      <c r="B219" s="83" t="s">
        <v>722</v>
      </c>
      <c r="C219" s="81" t="s">
        <v>718</v>
      </c>
    </row>
    <row r="220" spans="1:6" x14ac:dyDescent="0.15">
      <c r="A220" s="82">
        <v>311</v>
      </c>
      <c r="B220" s="83" t="s">
        <v>722</v>
      </c>
      <c r="C220" s="81" t="s">
        <v>718</v>
      </c>
    </row>
    <row r="221" spans="1:6" x14ac:dyDescent="0.15">
      <c r="A221" s="82">
        <v>312</v>
      </c>
      <c r="B221" s="83" t="s">
        <v>723</v>
      </c>
      <c r="C221" s="81" t="s">
        <v>718</v>
      </c>
    </row>
    <row r="222" spans="1:6" x14ac:dyDescent="0.15">
      <c r="A222" s="82">
        <v>313</v>
      </c>
      <c r="B222" s="83" t="s">
        <v>724</v>
      </c>
      <c r="C222" s="81" t="s">
        <v>718</v>
      </c>
    </row>
    <row r="223" spans="1:6" x14ac:dyDescent="0.15">
      <c r="A223" s="82">
        <v>314</v>
      </c>
      <c r="B223" s="83" t="s">
        <v>722</v>
      </c>
      <c r="C223" s="81" t="s">
        <v>718</v>
      </c>
    </row>
    <row r="224" spans="1:6" x14ac:dyDescent="0.15">
      <c r="A224" s="82">
        <v>315</v>
      </c>
      <c r="B224" s="83" t="s">
        <v>725</v>
      </c>
      <c r="C224" s="81" t="s">
        <v>718</v>
      </c>
    </row>
    <row r="225" spans="1:3" x14ac:dyDescent="0.15">
      <c r="A225" s="82">
        <v>316</v>
      </c>
      <c r="B225" s="83" t="s">
        <v>726</v>
      </c>
      <c r="C225" s="81" t="s">
        <v>718</v>
      </c>
    </row>
    <row r="226" spans="1:3" x14ac:dyDescent="0.15">
      <c r="A226" s="82">
        <v>317</v>
      </c>
      <c r="B226" s="83" t="s">
        <v>726</v>
      </c>
      <c r="C226" s="81" t="s">
        <v>718</v>
      </c>
    </row>
    <row r="227" spans="1:3" x14ac:dyDescent="0.15">
      <c r="A227" s="82">
        <v>318</v>
      </c>
      <c r="B227" s="83" t="s">
        <v>727</v>
      </c>
      <c r="C227" s="81" t="s">
        <v>718</v>
      </c>
    </row>
    <row r="228" spans="1:3" x14ac:dyDescent="0.15">
      <c r="A228" s="82">
        <v>319</v>
      </c>
      <c r="B228" s="83" t="s">
        <v>727</v>
      </c>
      <c r="C228" s="81" t="s">
        <v>718</v>
      </c>
    </row>
    <row r="229" spans="1:3" x14ac:dyDescent="0.15">
      <c r="A229" s="82">
        <v>320</v>
      </c>
      <c r="B229" s="83" t="s">
        <v>728</v>
      </c>
      <c r="C229" s="81" t="s">
        <v>718</v>
      </c>
    </row>
    <row r="230" spans="1:3" x14ac:dyDescent="0.15">
      <c r="A230" s="82">
        <v>321</v>
      </c>
      <c r="B230" s="83" t="s">
        <v>728</v>
      </c>
      <c r="C230" s="81" t="s">
        <v>718</v>
      </c>
    </row>
    <row r="231" spans="1:3" x14ac:dyDescent="0.15">
      <c r="A231" s="82">
        <v>322</v>
      </c>
      <c r="B231" s="83" t="s">
        <v>728</v>
      </c>
      <c r="C231" s="81" t="s">
        <v>718</v>
      </c>
    </row>
    <row r="232" spans="1:3" x14ac:dyDescent="0.15">
      <c r="A232" s="82">
        <v>323</v>
      </c>
      <c r="B232" s="83" t="s">
        <v>724</v>
      </c>
      <c r="C232" s="81" t="s">
        <v>718</v>
      </c>
    </row>
    <row r="233" spans="1:3" x14ac:dyDescent="0.15">
      <c r="A233" s="82">
        <v>324</v>
      </c>
      <c r="B233" s="83" t="s">
        <v>729</v>
      </c>
      <c r="C233" s="81" t="s">
        <v>718</v>
      </c>
    </row>
    <row r="234" spans="1:3" x14ac:dyDescent="0.15">
      <c r="A234" s="82">
        <v>325</v>
      </c>
      <c r="B234" s="83" t="s">
        <v>729</v>
      </c>
      <c r="C234" s="81" t="s">
        <v>718</v>
      </c>
    </row>
    <row r="235" spans="1:3" x14ac:dyDescent="0.15">
      <c r="A235" s="82">
        <v>326</v>
      </c>
      <c r="B235" s="83" t="s">
        <v>729</v>
      </c>
      <c r="C235" s="81" t="s">
        <v>718</v>
      </c>
    </row>
    <row r="236" spans="1:3" x14ac:dyDescent="0.15">
      <c r="A236" s="82">
        <v>327</v>
      </c>
      <c r="B236" s="83" t="s">
        <v>729</v>
      </c>
      <c r="C236" s="81" t="s">
        <v>718</v>
      </c>
    </row>
    <row r="237" spans="1:3" x14ac:dyDescent="0.15">
      <c r="A237" s="82">
        <v>328</v>
      </c>
      <c r="B237" s="83" t="s">
        <v>729</v>
      </c>
      <c r="C237" s="81" t="s">
        <v>718</v>
      </c>
    </row>
    <row r="238" spans="1:3" x14ac:dyDescent="0.15">
      <c r="A238" s="82">
        <v>329</v>
      </c>
      <c r="B238" s="83" t="s">
        <v>729</v>
      </c>
      <c r="C238" s="81" t="s">
        <v>718</v>
      </c>
    </row>
    <row r="239" spans="1:3" x14ac:dyDescent="0.15">
      <c r="A239" s="82">
        <v>330</v>
      </c>
      <c r="B239" s="83" t="s">
        <v>729</v>
      </c>
      <c r="C239" s="81" t="s">
        <v>718</v>
      </c>
    </row>
    <row r="240" spans="1:3" x14ac:dyDescent="0.15">
      <c r="A240" s="82">
        <v>351</v>
      </c>
      <c r="B240" s="83" t="s">
        <v>730</v>
      </c>
      <c r="C240" s="81" t="s">
        <v>731</v>
      </c>
    </row>
    <row r="241" spans="1:3" x14ac:dyDescent="0.15">
      <c r="A241" s="82">
        <v>352</v>
      </c>
      <c r="B241" s="83" t="s">
        <v>730</v>
      </c>
      <c r="C241" s="81" t="s">
        <v>731</v>
      </c>
    </row>
    <row r="242" spans="1:3" x14ac:dyDescent="0.15">
      <c r="A242" s="82">
        <v>353</v>
      </c>
      <c r="B242" s="83" t="s">
        <v>732</v>
      </c>
      <c r="C242" s="81" t="s">
        <v>731</v>
      </c>
    </row>
    <row r="243" spans="1:3" x14ac:dyDescent="0.15">
      <c r="A243" s="82">
        <v>355</v>
      </c>
      <c r="B243" s="83" t="s">
        <v>733</v>
      </c>
      <c r="C243" s="81" t="s">
        <v>731</v>
      </c>
    </row>
    <row r="244" spans="1:3" x14ac:dyDescent="0.15">
      <c r="A244" s="82">
        <v>356</v>
      </c>
      <c r="B244" s="83" t="s">
        <v>734</v>
      </c>
      <c r="C244" s="81" t="s">
        <v>731</v>
      </c>
    </row>
    <row r="245" spans="1:3" x14ac:dyDescent="0.15">
      <c r="A245" s="82">
        <v>357</v>
      </c>
      <c r="B245" s="83" t="s">
        <v>734</v>
      </c>
      <c r="C245" s="81" t="s">
        <v>731</v>
      </c>
    </row>
    <row r="246" spans="1:3" x14ac:dyDescent="0.15">
      <c r="A246" s="82">
        <v>358</v>
      </c>
      <c r="B246" s="83" t="s">
        <v>734</v>
      </c>
      <c r="C246" s="81" t="s">
        <v>731</v>
      </c>
    </row>
    <row r="247" spans="1:3" x14ac:dyDescent="0.15">
      <c r="A247" s="82">
        <v>359</v>
      </c>
      <c r="B247" s="83" t="s">
        <v>734</v>
      </c>
      <c r="C247" s="81" t="s">
        <v>731</v>
      </c>
    </row>
    <row r="248" spans="1:3" x14ac:dyDescent="0.15">
      <c r="A248" s="82">
        <v>360</v>
      </c>
      <c r="B248" s="83" t="s">
        <v>734</v>
      </c>
      <c r="C248" s="81" t="s">
        <v>731</v>
      </c>
    </row>
    <row r="249" spans="1:3" x14ac:dyDescent="0.15">
      <c r="A249" s="82">
        <v>361</v>
      </c>
      <c r="B249" s="83" t="s">
        <v>735</v>
      </c>
      <c r="C249" s="81" t="s">
        <v>731</v>
      </c>
    </row>
    <row r="250" spans="1:3" x14ac:dyDescent="0.15">
      <c r="A250" s="82">
        <v>362</v>
      </c>
      <c r="B250" s="83" t="s">
        <v>735</v>
      </c>
      <c r="C250" s="81" t="s">
        <v>731</v>
      </c>
    </row>
    <row r="251" spans="1:3" x14ac:dyDescent="0.15">
      <c r="A251" s="82">
        <v>370</v>
      </c>
      <c r="B251" s="83">
        <v>102</v>
      </c>
      <c r="C251" s="81" t="s">
        <v>736</v>
      </c>
    </row>
    <row r="252" spans="1:3" x14ac:dyDescent="0.15">
      <c r="A252" s="82">
        <v>371</v>
      </c>
      <c r="B252" s="83">
        <v>102</v>
      </c>
      <c r="C252" s="81" t="s">
        <v>736</v>
      </c>
    </row>
    <row r="253" spans="1:3" x14ac:dyDescent="0.15">
      <c r="A253" s="82">
        <v>400</v>
      </c>
      <c r="B253" s="83" t="s">
        <v>737</v>
      </c>
      <c r="C253" s="81" t="s">
        <v>738</v>
      </c>
    </row>
    <row r="254" spans="1:3" x14ac:dyDescent="0.15">
      <c r="A254" s="82">
        <v>401</v>
      </c>
      <c r="B254" s="83" t="s">
        <v>737</v>
      </c>
      <c r="C254" s="81" t="s">
        <v>738</v>
      </c>
    </row>
    <row r="255" spans="1:3" x14ac:dyDescent="0.15">
      <c r="A255" s="82">
        <v>402</v>
      </c>
      <c r="B255" s="83" t="s">
        <v>737</v>
      </c>
      <c r="C255" s="81" t="s">
        <v>738</v>
      </c>
    </row>
    <row r="256" spans="1:3" x14ac:dyDescent="0.15">
      <c r="A256" s="82">
        <v>403</v>
      </c>
      <c r="B256" s="83" t="s">
        <v>737</v>
      </c>
      <c r="C256" s="81" t="s">
        <v>738</v>
      </c>
    </row>
    <row r="257" spans="1:3" x14ac:dyDescent="0.15">
      <c r="A257" s="82">
        <v>404</v>
      </c>
      <c r="B257" s="83" t="s">
        <v>737</v>
      </c>
      <c r="C257" s="81" t="s">
        <v>738</v>
      </c>
    </row>
    <row r="258" spans="1:3" x14ac:dyDescent="0.15">
      <c r="A258" s="82">
        <v>405</v>
      </c>
      <c r="B258" s="83" t="s">
        <v>739</v>
      </c>
      <c r="C258" s="81" t="s">
        <v>738</v>
      </c>
    </row>
    <row r="259" spans="1:3" x14ac:dyDescent="0.15">
      <c r="A259" s="82">
        <v>406</v>
      </c>
      <c r="B259" s="83" t="s">
        <v>740</v>
      </c>
      <c r="C259" s="81" t="s">
        <v>738</v>
      </c>
    </row>
    <row r="260" spans="1:3" x14ac:dyDescent="0.15">
      <c r="A260" s="82">
        <v>407</v>
      </c>
      <c r="B260" s="83" t="s">
        <v>741</v>
      </c>
      <c r="C260" s="81" t="s">
        <v>738</v>
      </c>
    </row>
    <row r="261" spans="1:3" x14ac:dyDescent="0.15">
      <c r="A261" s="82">
        <v>408</v>
      </c>
      <c r="B261" s="83">
        <v>14</v>
      </c>
      <c r="C261" s="81" t="s">
        <v>738</v>
      </c>
    </row>
    <row r="262" spans="1:3" x14ac:dyDescent="0.15">
      <c r="A262" s="82">
        <v>409</v>
      </c>
      <c r="B262" s="83" t="s">
        <v>742</v>
      </c>
      <c r="C262" s="81" t="s">
        <v>738</v>
      </c>
    </row>
    <row r="263" spans="1:3" x14ac:dyDescent="0.15">
      <c r="A263" s="82">
        <v>410</v>
      </c>
      <c r="B263" s="83" t="s">
        <v>743</v>
      </c>
      <c r="C263" s="81" t="s">
        <v>738</v>
      </c>
    </row>
    <row r="264" spans="1:3" x14ac:dyDescent="0.15">
      <c r="A264" s="82">
        <v>411</v>
      </c>
      <c r="B264" s="83">
        <v>19</v>
      </c>
      <c r="C264" s="81" t="s">
        <v>744</v>
      </c>
    </row>
    <row r="265" spans="1:3" x14ac:dyDescent="0.15">
      <c r="A265" s="82">
        <v>412</v>
      </c>
      <c r="B265" s="83" t="s">
        <v>745</v>
      </c>
      <c r="C265" s="81" t="s">
        <v>744</v>
      </c>
    </row>
    <row r="266" spans="1:3" x14ac:dyDescent="0.15">
      <c r="A266" s="82">
        <v>414</v>
      </c>
      <c r="B266" s="83">
        <v>105</v>
      </c>
      <c r="C266" s="81" t="s">
        <v>746</v>
      </c>
    </row>
    <row r="267" spans="1:3" x14ac:dyDescent="0.15">
      <c r="A267" s="82">
        <v>415</v>
      </c>
      <c r="B267" s="83" t="s">
        <v>747</v>
      </c>
      <c r="C267" s="81" t="s">
        <v>738</v>
      </c>
    </row>
    <row r="268" spans="1:3" x14ac:dyDescent="0.15">
      <c r="A268" s="82">
        <v>416</v>
      </c>
      <c r="B268" s="83" t="s">
        <v>747</v>
      </c>
      <c r="C268" s="81" t="s">
        <v>738</v>
      </c>
    </row>
    <row r="269" spans="1:3" x14ac:dyDescent="0.15">
      <c r="A269" s="82">
        <v>417</v>
      </c>
      <c r="B269" s="83" t="s">
        <v>747</v>
      </c>
      <c r="C269" s="81" t="s">
        <v>738</v>
      </c>
    </row>
    <row r="270" spans="1:3" x14ac:dyDescent="0.15">
      <c r="A270" s="82">
        <v>418</v>
      </c>
      <c r="B270" s="83" t="s">
        <v>748</v>
      </c>
      <c r="C270" s="81" t="s">
        <v>738</v>
      </c>
    </row>
    <row r="271" spans="1:3" x14ac:dyDescent="0.15">
      <c r="A271" s="82">
        <v>419</v>
      </c>
      <c r="B271" s="83">
        <v>105</v>
      </c>
      <c r="C271" s="81" t="s">
        <v>738</v>
      </c>
    </row>
    <row r="272" spans="1:3" x14ac:dyDescent="0.15">
      <c r="A272" s="82">
        <v>421</v>
      </c>
      <c r="B272" s="83" t="s">
        <v>749</v>
      </c>
      <c r="C272" s="81" t="s">
        <v>744</v>
      </c>
    </row>
    <row r="273" spans="1:3" x14ac:dyDescent="0.15">
      <c r="A273" s="82">
        <v>422</v>
      </c>
      <c r="B273" s="83" t="s">
        <v>750</v>
      </c>
      <c r="C273" s="81" t="s">
        <v>744</v>
      </c>
    </row>
    <row r="274" spans="1:3" x14ac:dyDescent="0.15">
      <c r="A274" s="82">
        <v>424</v>
      </c>
      <c r="B274" s="83" t="s">
        <v>751</v>
      </c>
      <c r="C274" s="81" t="s">
        <v>744</v>
      </c>
    </row>
    <row r="275" spans="1:3" x14ac:dyDescent="0.15">
      <c r="A275" s="82">
        <v>431</v>
      </c>
      <c r="B275" s="83">
        <v>105</v>
      </c>
      <c r="C275" s="81" t="s">
        <v>738</v>
      </c>
    </row>
    <row r="276" spans="1:3" x14ac:dyDescent="0.15">
      <c r="A276" s="82">
        <v>432</v>
      </c>
      <c r="B276" s="83">
        <v>105</v>
      </c>
      <c r="C276" s="81" t="s">
        <v>744</v>
      </c>
    </row>
    <row r="277" spans="1:3" x14ac:dyDescent="0.15">
      <c r="A277" s="82">
        <v>444</v>
      </c>
      <c r="B277" s="83" t="s">
        <v>752</v>
      </c>
      <c r="C277" s="81" t="s">
        <v>738</v>
      </c>
    </row>
    <row r="278" spans="1:3" x14ac:dyDescent="0.15">
      <c r="A278" s="82">
        <v>450</v>
      </c>
      <c r="B278" s="83" t="s">
        <v>752</v>
      </c>
      <c r="C278" s="81" t="s">
        <v>738</v>
      </c>
    </row>
    <row r="279" spans="1:3" x14ac:dyDescent="0.15">
      <c r="A279" s="82">
        <v>451</v>
      </c>
      <c r="B279" s="83">
        <v>14</v>
      </c>
      <c r="C279" s="81" t="s">
        <v>738</v>
      </c>
    </row>
    <row r="280" spans="1:3" x14ac:dyDescent="0.15">
      <c r="A280" s="82">
        <v>453</v>
      </c>
      <c r="B280" s="83" t="s">
        <v>692</v>
      </c>
      <c r="C280" s="81" t="s">
        <v>738</v>
      </c>
    </row>
    <row r="281" spans="1:3" x14ac:dyDescent="0.15">
      <c r="A281" s="82">
        <v>454</v>
      </c>
      <c r="B281" s="83" t="s">
        <v>753</v>
      </c>
      <c r="C281" s="81" t="s">
        <v>738</v>
      </c>
    </row>
    <row r="282" spans="1:3" x14ac:dyDescent="0.15">
      <c r="A282" s="82">
        <v>455</v>
      </c>
      <c r="B282" s="83" t="s">
        <v>752</v>
      </c>
      <c r="C282" s="81" t="s">
        <v>738</v>
      </c>
    </row>
    <row r="283" spans="1:3" x14ac:dyDescent="0.15">
      <c r="A283" s="82" t="s">
        <v>754</v>
      </c>
      <c r="B283" s="83">
        <v>13</v>
      </c>
      <c r="C283" s="81" t="s">
        <v>738</v>
      </c>
    </row>
    <row r="284" spans="1:3" x14ac:dyDescent="0.15">
      <c r="A284" s="82">
        <v>456</v>
      </c>
      <c r="B284" s="83">
        <v>13</v>
      </c>
      <c r="C284" s="81" t="s">
        <v>738</v>
      </c>
    </row>
    <row r="285" spans="1:3" x14ac:dyDescent="0.15">
      <c r="A285" s="82">
        <v>457</v>
      </c>
      <c r="B285" s="83">
        <v>2</v>
      </c>
      <c r="C285" s="81" t="s">
        <v>738</v>
      </c>
    </row>
    <row r="286" spans="1:3" x14ac:dyDescent="0.15">
      <c r="A286" s="82">
        <v>458</v>
      </c>
      <c r="B286" s="83">
        <v>2</v>
      </c>
      <c r="C286" s="81" t="s">
        <v>738</v>
      </c>
    </row>
    <row r="287" spans="1:3" x14ac:dyDescent="0.15">
      <c r="A287" s="82">
        <v>459</v>
      </c>
      <c r="B287" s="83" t="s">
        <v>755</v>
      </c>
      <c r="C287" s="81" t="s">
        <v>738</v>
      </c>
    </row>
    <row r="288" spans="1:3" x14ac:dyDescent="0.15">
      <c r="A288" s="82">
        <v>460</v>
      </c>
      <c r="B288" s="83" t="s">
        <v>756</v>
      </c>
      <c r="C288" s="81" t="s">
        <v>738</v>
      </c>
    </row>
    <row r="289" spans="1:3" x14ac:dyDescent="0.15">
      <c r="A289" s="82">
        <v>461</v>
      </c>
      <c r="B289" s="83" t="s">
        <v>756</v>
      </c>
      <c r="C289" s="81" t="s">
        <v>738</v>
      </c>
    </row>
    <row r="290" spans="1:3" x14ac:dyDescent="0.15">
      <c r="A290" s="82">
        <v>462</v>
      </c>
      <c r="B290" s="83" t="s">
        <v>740</v>
      </c>
      <c r="C290" s="81" t="s">
        <v>738</v>
      </c>
    </row>
    <row r="291" spans="1:3" x14ac:dyDescent="0.15">
      <c r="A291" s="82">
        <v>463</v>
      </c>
      <c r="B291" s="83">
        <v>13</v>
      </c>
      <c r="C291" s="81" t="s">
        <v>738</v>
      </c>
    </row>
    <row r="292" spans="1:3" x14ac:dyDescent="0.15">
      <c r="A292" s="82">
        <v>464</v>
      </c>
      <c r="B292" s="83">
        <v>13</v>
      </c>
      <c r="C292" s="81" t="s">
        <v>738</v>
      </c>
    </row>
    <row r="293" spans="1:3" x14ac:dyDescent="0.15">
      <c r="A293" s="82">
        <v>465</v>
      </c>
      <c r="B293" s="83">
        <v>13</v>
      </c>
      <c r="C293" s="81" t="s">
        <v>738</v>
      </c>
    </row>
    <row r="294" spans="1:3" x14ac:dyDescent="0.15">
      <c r="A294" s="82">
        <v>466</v>
      </c>
      <c r="B294" s="83">
        <v>13</v>
      </c>
      <c r="C294" s="81" t="s">
        <v>738</v>
      </c>
    </row>
    <row r="295" spans="1:3" x14ac:dyDescent="0.15">
      <c r="A295" s="82">
        <v>468</v>
      </c>
      <c r="B295" s="83">
        <v>13</v>
      </c>
      <c r="C295" s="81" t="s">
        <v>738</v>
      </c>
    </row>
    <row r="296" spans="1:3" x14ac:dyDescent="0.15">
      <c r="A296" s="82">
        <v>469</v>
      </c>
      <c r="B296" s="83" t="s">
        <v>757</v>
      </c>
      <c r="C296" s="81" t="s">
        <v>738</v>
      </c>
    </row>
    <row r="297" spans="1:3" x14ac:dyDescent="0.15">
      <c r="A297" s="82">
        <v>470</v>
      </c>
      <c r="B297" s="83" t="s">
        <v>752</v>
      </c>
      <c r="C297" s="81" t="s">
        <v>738</v>
      </c>
    </row>
    <row r="298" spans="1:3" x14ac:dyDescent="0.15">
      <c r="A298" s="82">
        <v>471</v>
      </c>
      <c r="B298" s="83" t="s">
        <v>757</v>
      </c>
      <c r="C298" s="81" t="s">
        <v>744</v>
      </c>
    </row>
    <row r="299" spans="1:3" x14ac:dyDescent="0.15">
      <c r="A299" s="82">
        <v>472</v>
      </c>
      <c r="B299" s="83" t="s">
        <v>753</v>
      </c>
      <c r="C299" s="81" t="s">
        <v>738</v>
      </c>
    </row>
    <row r="300" spans="1:3" x14ac:dyDescent="0.15">
      <c r="A300" s="82">
        <v>474</v>
      </c>
      <c r="B300" s="83" t="s">
        <v>755</v>
      </c>
      <c r="C300" s="81" t="s">
        <v>738</v>
      </c>
    </row>
    <row r="301" spans="1:3" x14ac:dyDescent="0.15">
      <c r="A301" s="82">
        <v>475</v>
      </c>
      <c r="B301" s="83" t="s">
        <v>753</v>
      </c>
      <c r="C301" s="81" t="s">
        <v>738</v>
      </c>
    </row>
    <row r="302" spans="1:3" x14ac:dyDescent="0.15">
      <c r="A302" s="82">
        <v>476</v>
      </c>
      <c r="B302" s="83">
        <v>13</v>
      </c>
      <c r="C302" s="81" t="s">
        <v>738</v>
      </c>
    </row>
    <row r="303" spans="1:3" x14ac:dyDescent="0.15">
      <c r="A303" s="82">
        <v>477</v>
      </c>
      <c r="B303" s="83" t="s">
        <v>752</v>
      </c>
      <c r="C303" s="81" t="s">
        <v>738</v>
      </c>
    </row>
    <row r="304" spans="1:3" x14ac:dyDescent="0.15">
      <c r="A304" s="82">
        <v>501</v>
      </c>
      <c r="B304" s="83" t="s">
        <v>758</v>
      </c>
      <c r="C304" s="81" t="s">
        <v>759</v>
      </c>
    </row>
    <row r="305" spans="1:3" x14ac:dyDescent="0.15">
      <c r="A305" s="82">
        <v>502</v>
      </c>
      <c r="B305" s="83">
        <v>111</v>
      </c>
      <c r="C305" s="81" t="s">
        <v>760</v>
      </c>
    </row>
    <row r="306" spans="1:3" x14ac:dyDescent="0.15">
      <c r="A306" s="82">
        <v>503</v>
      </c>
      <c r="B306" s="83">
        <v>111</v>
      </c>
      <c r="C306" s="81" t="s">
        <v>760</v>
      </c>
    </row>
    <row r="307" spans="1:3" x14ac:dyDescent="0.15">
      <c r="A307" s="82">
        <v>504</v>
      </c>
      <c r="B307" s="83" t="s">
        <v>761</v>
      </c>
      <c r="C307" s="81" t="s">
        <v>760</v>
      </c>
    </row>
    <row r="308" spans="1:3" x14ac:dyDescent="0.15">
      <c r="A308" s="82">
        <v>505</v>
      </c>
      <c r="B308" s="83" t="s">
        <v>761</v>
      </c>
      <c r="C308" s="81" t="s">
        <v>760</v>
      </c>
    </row>
    <row r="309" spans="1:3" x14ac:dyDescent="0.15">
      <c r="A309" s="82">
        <v>506</v>
      </c>
      <c r="B309" s="83" t="s">
        <v>762</v>
      </c>
      <c r="C309" s="81" t="s">
        <v>759</v>
      </c>
    </row>
    <row r="310" spans="1:3" x14ac:dyDescent="0.15">
      <c r="A310" s="82">
        <v>507</v>
      </c>
      <c r="B310" s="83" t="s">
        <v>762</v>
      </c>
      <c r="C310" s="81" t="s">
        <v>759</v>
      </c>
    </row>
    <row r="311" spans="1:3" x14ac:dyDescent="0.15">
      <c r="A311" s="82">
        <v>510</v>
      </c>
      <c r="B311" s="83">
        <v>111</v>
      </c>
      <c r="C311" s="81" t="s">
        <v>759</v>
      </c>
    </row>
    <row r="312" spans="1:3" x14ac:dyDescent="0.15">
      <c r="A312" s="82">
        <v>511</v>
      </c>
      <c r="B312" s="83">
        <v>111</v>
      </c>
      <c r="C312" s="81" t="s">
        <v>759</v>
      </c>
    </row>
    <row r="313" spans="1:3" x14ac:dyDescent="0.15">
      <c r="A313" s="82">
        <v>512</v>
      </c>
      <c r="B313" s="83" t="s">
        <v>762</v>
      </c>
      <c r="C313" s="81" t="s">
        <v>759</v>
      </c>
    </row>
    <row r="314" spans="1:3" x14ac:dyDescent="0.15">
      <c r="A314" s="82">
        <v>513</v>
      </c>
      <c r="B314" s="83" t="s">
        <v>762</v>
      </c>
      <c r="C314" s="81" t="s">
        <v>759</v>
      </c>
    </row>
    <row r="315" spans="1:3" x14ac:dyDescent="0.15">
      <c r="A315" s="82">
        <v>516</v>
      </c>
      <c r="B315" s="83" t="s">
        <v>758</v>
      </c>
      <c r="C315" s="81" t="s">
        <v>759</v>
      </c>
    </row>
    <row r="316" spans="1:3" x14ac:dyDescent="0.15">
      <c r="A316" s="82">
        <v>517</v>
      </c>
      <c r="B316" s="83" t="s">
        <v>758</v>
      </c>
      <c r="C316" s="81" t="s">
        <v>759</v>
      </c>
    </row>
    <row r="317" spans="1:3" x14ac:dyDescent="0.15">
      <c r="A317" s="82">
        <v>518</v>
      </c>
      <c r="B317" s="83" t="s">
        <v>758</v>
      </c>
      <c r="C317" s="81" t="s">
        <v>759</v>
      </c>
    </row>
    <row r="318" spans="1:3" x14ac:dyDescent="0.15">
      <c r="A318" s="82">
        <v>519</v>
      </c>
      <c r="B318" s="83" t="s">
        <v>758</v>
      </c>
      <c r="C318" s="81" t="s">
        <v>759</v>
      </c>
    </row>
    <row r="319" spans="1:3" x14ac:dyDescent="0.15">
      <c r="A319" s="82">
        <v>520</v>
      </c>
      <c r="B319" s="83">
        <v>111</v>
      </c>
      <c r="C319" s="81" t="s">
        <v>763</v>
      </c>
    </row>
    <row r="320" spans="1:3" x14ac:dyDescent="0.15">
      <c r="A320" s="82">
        <v>600</v>
      </c>
      <c r="B320" s="83">
        <v>106</v>
      </c>
      <c r="C320" s="81" t="s">
        <v>764</v>
      </c>
    </row>
    <row r="321" spans="1:3" x14ac:dyDescent="0.15">
      <c r="A321" s="82">
        <v>601</v>
      </c>
      <c r="B321" s="83">
        <v>106</v>
      </c>
      <c r="C321" s="81" t="s">
        <v>765</v>
      </c>
    </row>
    <row r="322" spans="1:3" x14ac:dyDescent="0.15">
      <c r="A322" s="82">
        <v>602</v>
      </c>
      <c r="B322" s="83" t="s">
        <v>766</v>
      </c>
      <c r="C322" s="81" t="s">
        <v>767</v>
      </c>
    </row>
    <row r="323" spans="1:3" x14ac:dyDescent="0.15">
      <c r="A323" s="82">
        <v>603</v>
      </c>
      <c r="B323" s="83">
        <v>106</v>
      </c>
      <c r="C323" s="81" t="s">
        <v>767</v>
      </c>
    </row>
    <row r="324" spans="1:3" x14ac:dyDescent="0.15">
      <c r="A324" s="82">
        <v>604</v>
      </c>
      <c r="B324" s="83" t="s">
        <v>768</v>
      </c>
      <c r="C324" s="81" t="s">
        <v>769</v>
      </c>
    </row>
    <row r="325" spans="1:3" x14ac:dyDescent="0.15">
      <c r="A325" s="82">
        <v>605</v>
      </c>
      <c r="B325" s="83" t="s">
        <v>768</v>
      </c>
      <c r="C325" s="81" t="s">
        <v>769</v>
      </c>
    </row>
    <row r="326" spans="1:3" x14ac:dyDescent="0.15">
      <c r="A326" s="82">
        <v>606</v>
      </c>
      <c r="B326" s="83" t="s">
        <v>770</v>
      </c>
      <c r="C326" s="81" t="s">
        <v>769</v>
      </c>
    </row>
    <row r="327" spans="1:3" x14ac:dyDescent="0.15">
      <c r="A327" s="82">
        <v>607</v>
      </c>
      <c r="B327" s="83" t="s">
        <v>771</v>
      </c>
      <c r="C327" s="81" t="s">
        <v>769</v>
      </c>
    </row>
    <row r="328" spans="1:3" x14ac:dyDescent="0.15">
      <c r="A328" s="82">
        <v>608</v>
      </c>
      <c r="B328" s="83" t="s">
        <v>772</v>
      </c>
      <c r="C328" s="81" t="s">
        <v>767</v>
      </c>
    </row>
    <row r="329" spans="1:3" x14ac:dyDescent="0.15">
      <c r="A329" s="82">
        <v>609</v>
      </c>
      <c r="B329" s="83" t="s">
        <v>773</v>
      </c>
      <c r="C329" s="81" t="s">
        <v>767</v>
      </c>
    </row>
    <row r="330" spans="1:3" x14ac:dyDescent="0.15">
      <c r="A330" s="82">
        <v>610</v>
      </c>
      <c r="B330" s="83" t="s">
        <v>771</v>
      </c>
      <c r="C330" s="81" t="s">
        <v>769</v>
      </c>
    </row>
    <row r="331" spans="1:3" x14ac:dyDescent="0.15">
      <c r="A331" s="82">
        <v>611</v>
      </c>
      <c r="B331" s="83" t="s">
        <v>774</v>
      </c>
      <c r="C331" s="81" t="s">
        <v>769</v>
      </c>
    </row>
    <row r="332" spans="1:3" x14ac:dyDescent="0.15">
      <c r="A332" s="82">
        <v>612</v>
      </c>
      <c r="B332" s="83" t="s">
        <v>775</v>
      </c>
      <c r="C332" s="81" t="s">
        <v>767</v>
      </c>
    </row>
    <row r="333" spans="1:3" x14ac:dyDescent="0.15">
      <c r="A333" s="82">
        <v>613</v>
      </c>
      <c r="B333" s="83" t="s">
        <v>776</v>
      </c>
      <c r="C333" s="81" t="s">
        <v>767</v>
      </c>
    </row>
    <row r="334" spans="1:3" x14ac:dyDescent="0.15">
      <c r="A334" s="82">
        <v>614</v>
      </c>
      <c r="B334" s="83" t="s">
        <v>775</v>
      </c>
      <c r="C334" s="81" t="s">
        <v>767</v>
      </c>
    </row>
    <row r="335" spans="1:3" x14ac:dyDescent="0.15">
      <c r="A335" s="82">
        <v>615</v>
      </c>
      <c r="B335" s="83">
        <v>106</v>
      </c>
      <c r="C335" s="81" t="s">
        <v>767</v>
      </c>
    </row>
    <row r="336" spans="1:3" x14ac:dyDescent="0.15">
      <c r="A336" s="82">
        <v>616</v>
      </c>
      <c r="B336" s="83" t="s">
        <v>777</v>
      </c>
      <c r="C336" s="81" t="s">
        <v>764</v>
      </c>
    </row>
    <row r="337" spans="1:6" x14ac:dyDescent="0.15">
      <c r="A337" s="82">
        <v>617</v>
      </c>
      <c r="B337" s="83" t="s">
        <v>778</v>
      </c>
      <c r="C337" s="81" t="s">
        <v>764</v>
      </c>
    </row>
    <row r="338" spans="1:6" x14ac:dyDescent="0.15">
      <c r="A338" s="82">
        <v>618</v>
      </c>
      <c r="B338" s="83" t="s">
        <v>776</v>
      </c>
      <c r="C338" s="81" t="s">
        <v>764</v>
      </c>
    </row>
    <row r="339" spans="1:6" x14ac:dyDescent="0.15">
      <c r="A339" s="82">
        <v>619</v>
      </c>
      <c r="B339" s="83" t="s">
        <v>779</v>
      </c>
      <c r="C339" s="81" t="s">
        <v>764</v>
      </c>
    </row>
    <row r="340" spans="1:6" x14ac:dyDescent="0.15">
      <c r="A340" s="82">
        <v>650</v>
      </c>
      <c r="B340" s="83" t="s">
        <v>697</v>
      </c>
      <c r="C340" s="81" t="s">
        <v>651</v>
      </c>
      <c r="F340" s="169" t="s">
        <v>848</v>
      </c>
    </row>
    <row r="341" spans="1:6" x14ac:dyDescent="0.15">
      <c r="A341" s="82">
        <v>651</v>
      </c>
      <c r="B341" s="83" t="s">
        <v>780</v>
      </c>
      <c r="C341" s="81" t="s">
        <v>651</v>
      </c>
      <c r="F341" s="169" t="s">
        <v>848</v>
      </c>
    </row>
    <row r="342" spans="1:6" x14ac:dyDescent="0.15">
      <c r="A342" s="82">
        <v>652</v>
      </c>
      <c r="B342" s="83">
        <v>10</v>
      </c>
      <c r="C342" s="81" t="s">
        <v>651</v>
      </c>
      <c r="F342" s="169" t="s">
        <v>848</v>
      </c>
    </row>
    <row r="343" spans="1:6" x14ac:dyDescent="0.15">
      <c r="A343" s="82">
        <v>753</v>
      </c>
      <c r="B343" s="83" t="s">
        <v>781</v>
      </c>
      <c r="C343" s="81" t="s">
        <v>782</v>
      </c>
      <c r="F343" s="169" t="s">
        <v>848</v>
      </c>
    </row>
    <row r="344" spans="1:6" x14ac:dyDescent="0.15">
      <c r="A344" s="82">
        <v>754</v>
      </c>
      <c r="B344" s="83">
        <v>112</v>
      </c>
      <c r="C344" s="81" t="s">
        <v>782</v>
      </c>
      <c r="F344" s="169" t="s">
        <v>848</v>
      </c>
    </row>
    <row r="345" spans="1:6" x14ac:dyDescent="0.15">
      <c r="A345" s="82">
        <v>755</v>
      </c>
      <c r="B345" s="83">
        <v>112</v>
      </c>
      <c r="C345" s="81" t="s">
        <v>782</v>
      </c>
      <c r="F345" s="169" t="s">
        <v>848</v>
      </c>
    </row>
    <row r="346" spans="1:6" x14ac:dyDescent="0.15">
      <c r="A346" s="82">
        <v>756</v>
      </c>
      <c r="B346" s="83">
        <v>112</v>
      </c>
      <c r="C346" s="81" t="s">
        <v>782</v>
      </c>
      <c r="F346" s="169" t="s">
        <v>848</v>
      </c>
    </row>
    <row r="347" spans="1:6" x14ac:dyDescent="0.15">
      <c r="A347" s="82">
        <v>757</v>
      </c>
      <c r="B347" s="83">
        <v>112</v>
      </c>
      <c r="C347" s="81" t="s">
        <v>782</v>
      </c>
      <c r="F347" s="169" t="s">
        <v>848</v>
      </c>
    </row>
    <row r="348" spans="1:6" x14ac:dyDescent="0.15">
      <c r="A348" s="82">
        <v>760</v>
      </c>
      <c r="B348" s="83">
        <v>112</v>
      </c>
      <c r="C348" s="81" t="s">
        <v>783</v>
      </c>
      <c r="F348" s="169" t="s">
        <v>848</v>
      </c>
    </row>
    <row r="349" spans="1:6" x14ac:dyDescent="0.15">
      <c r="A349" s="82">
        <v>761</v>
      </c>
      <c r="B349" s="83">
        <v>112</v>
      </c>
      <c r="C349" s="81" t="s">
        <v>783</v>
      </c>
      <c r="F349" s="169" t="s">
        <v>848</v>
      </c>
    </row>
    <row r="350" spans="1:6" x14ac:dyDescent="0.15">
      <c r="A350" s="82">
        <v>762</v>
      </c>
      <c r="B350" s="83" t="s">
        <v>784</v>
      </c>
      <c r="C350" s="81" t="s">
        <v>782</v>
      </c>
      <c r="F350" s="169" t="s">
        <v>848</v>
      </c>
    </row>
  </sheetData>
  <phoneticPr fontId="14" type="noConversion"/>
  <pageMargins left="0.75" right="0.75" top="1" bottom="1" header="0.5" footer="0.5"/>
  <pageSetup paperSize="9" scale="75" orientation="portrait" verticalDpi="0" r:id="rId1"/>
  <headerFooter alignWithMargins="0">
    <oddFooter>&amp;CDOW RESTRICTED - For internal use only</oddFooter>
  </headerFooter>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13</vt:i4>
      </vt:variant>
      <vt:variant>
        <vt:lpstr>Named Ranges</vt:lpstr>
      </vt:variant>
      <vt:variant>
        <vt:i4>24</vt:i4>
      </vt:variant>
    </vt:vector>
  </HeadingPairs>
  <TitlesOfParts>
    <vt:vector size="37" baseType="lpstr">
      <vt:lpstr>GENERAL</vt:lpstr>
      <vt:lpstr>CTA_Aspen</vt:lpstr>
      <vt:lpstr>PTA_Aspen</vt:lpstr>
      <vt:lpstr>CTA</vt:lpstr>
      <vt:lpstr>PTA</vt:lpstr>
      <vt:lpstr>DIST_Aspen</vt:lpstr>
      <vt:lpstr>DIST</vt:lpstr>
      <vt:lpstr>MANUAL_Aspen</vt:lpstr>
      <vt:lpstr>MANUAL</vt:lpstr>
      <vt:lpstr>COVER</vt:lpstr>
      <vt:lpstr>BALANCE</vt:lpstr>
      <vt:lpstr>ITEMS</vt:lpstr>
      <vt:lpstr>STREAMS</vt:lpstr>
      <vt:lpstr>BALANCE</vt:lpstr>
      <vt:lpstr>Capacity_Factor</vt:lpstr>
      <vt:lpstr>CTA</vt:lpstr>
      <vt:lpstr>CTA_Aspen!CTA_Look_Up_Table</vt:lpstr>
      <vt:lpstr>CTA_Look_Up_Table</vt:lpstr>
      <vt:lpstr>DIST</vt:lpstr>
      <vt:lpstr>DIST_Look_Up_Table</vt:lpstr>
      <vt:lpstr>ITEMS</vt:lpstr>
      <vt:lpstr>DIST!MANUAL</vt:lpstr>
      <vt:lpstr>MANUAL</vt:lpstr>
      <vt:lpstr>DIST_Aspen!MANUAL_Look_Up_Table</vt:lpstr>
      <vt:lpstr>MANUAL_Look_Up_Table</vt:lpstr>
      <vt:lpstr>BALANCE!Print_Area</vt:lpstr>
      <vt:lpstr>STREAMS!Print_Area</vt:lpstr>
      <vt:lpstr>BALANCE!Print_Titles</vt:lpstr>
      <vt:lpstr>STREAMS!Print_Titles</vt:lpstr>
      <vt:lpstr>DIST!PTA</vt:lpstr>
      <vt:lpstr>MANUAL!PTA</vt:lpstr>
      <vt:lpstr>PTA</vt:lpstr>
      <vt:lpstr>DIST_Aspen!PTA_Look_Up_Table</vt:lpstr>
      <vt:lpstr>MANUAL_Aspen!PTA_Look_Up_Table</vt:lpstr>
      <vt:lpstr>PTA_Aspen!PTA_Look_Up_Table</vt:lpstr>
      <vt:lpstr>PTA_Look_Up_Table</vt:lpstr>
      <vt:lpstr>STREAMS</vt:lpstr>
    </vt:vector>
  </TitlesOfParts>
  <Company>The Dow Chemical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u855365</dc:creator>
  <cp:lastModifiedBy>Alberto Carimati</cp:lastModifiedBy>
  <cp:lastPrinted>2001-03-26T08:20:23Z</cp:lastPrinted>
  <dcterms:created xsi:type="dcterms:W3CDTF">2000-02-25T13:49:44Z</dcterms:created>
  <dcterms:modified xsi:type="dcterms:W3CDTF">2026-06-18T16:43:46Z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_Steward">
    <vt:lpwstr>Piras L u855305</vt:lpwstr>
  </property>
  <property fmtid="{D5CDD505-2E9C-101B-9397-08002B2CF9AE}" pid="3" name="Proprietary_Classification">
    <vt:lpwstr>DOW RESTRICTED - For internal use only</vt:lpwstr>
  </property>
  <property fmtid="{D5CDD505-2E9C-101B-9397-08002B2CF9AE}" pid="4" name="Retention_Period">
    <vt:lpwstr/>
  </property>
  <property fmtid="{D5CDD505-2E9C-101B-9397-08002B2CF9AE}" pid="5" name="Retention_Period_Start_Date">
    <vt:lpwstr/>
  </property>
  <property fmtid="{D5CDD505-2E9C-101B-9397-08002B2CF9AE}" pid="6" name="Retention_Period_Trigger">
    <vt:lpwstr>General Business Record</vt:lpwstr>
  </property>
  <property fmtid="{D5CDD505-2E9C-101B-9397-08002B2CF9AE}" pid="7" name="Reason_Document_Frozen">
    <vt:lpwstr/>
  </property>
  <property fmtid="{D5CDD505-2E9C-101B-9397-08002B2CF9AE}" pid="8" name="Expiration_Date">
    <vt:lpwstr>3/15/2007</vt:lpwstr>
  </property>
</Properties>
</file>